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muni cpiura\Nueva carpeta\METRADOS\"/>
    </mc:Choice>
  </mc:AlternateContent>
  <bookViews>
    <workbookView xWindow="108" yWindow="336" windowWidth="10848" windowHeight="7992" tabRatio="802" firstSheet="1" activeTab="1"/>
  </bookViews>
  <sheets>
    <sheet name="RESUMEN DE METRADOS" sheetId="35" state="hidden" r:id="rId1"/>
    <sheet name="METRADOS" sheetId="34" r:id="rId2"/>
    <sheet name="MODULO O1" sheetId="28" state="hidden" r:id="rId3"/>
    <sheet name="MODULO 02" sheetId="29" state="hidden" r:id="rId4"/>
    <sheet name="MODULO 03" sheetId="30" state="hidden" r:id="rId5"/>
    <sheet name="MODULO 04" sheetId="31" state="hidden" r:id="rId6"/>
    <sheet name="MODULO 05" sheetId="32" state="hidden" r:id="rId7"/>
    <sheet name="DETALLES " sheetId="13" state="hidden" r:id="rId8"/>
    <sheet name="Hoja1" sheetId="22" state="hidden" r:id="rId9"/>
    <sheet name="Hoja2" sheetId="23" state="hidden" r:id="rId10"/>
  </sheets>
  <definedNames>
    <definedName name="_xlnm.Print_Area" localSheetId="7">'DETALLES '!$A$1:$Y$851</definedName>
    <definedName name="_xlnm.Print_Area" localSheetId="1">METRADOS!$A$1:$Z$3173</definedName>
    <definedName name="_xlnm.Print_Area" localSheetId="3">'MODULO 02'!$A$1:$Z$3312</definedName>
    <definedName name="_xlnm.Print_Area" localSheetId="4">'MODULO 03'!$A$1:$Z$3312</definedName>
    <definedName name="_xlnm.Print_Area" localSheetId="5">'MODULO 04'!$A$1:$Z$3334</definedName>
    <definedName name="_xlnm.Print_Area" localSheetId="6">'MODULO 05'!$A$1:$Z$3163</definedName>
    <definedName name="_xlnm.Print_Area" localSheetId="2">'MODULO O1'!$A$1:$Z$3311</definedName>
    <definedName name="_xlnm.Print_Area" localSheetId="0">'RESUMEN DE METRADOS'!$A$1:$D$240</definedName>
    <definedName name="_xlnm.Print_Titles" localSheetId="7">'DETALLES '!$1:$6</definedName>
    <definedName name="_xlnm.Print_Titles" localSheetId="1">METRADOS!$1:$6</definedName>
    <definedName name="_xlnm.Print_Titles" localSheetId="3">'MODULO 02'!$1:$6</definedName>
    <definedName name="_xlnm.Print_Titles" localSheetId="4">'MODULO 03'!$1:$6</definedName>
    <definedName name="_xlnm.Print_Titles" localSheetId="5">'MODULO 04'!$1:$6</definedName>
    <definedName name="_xlnm.Print_Titles" localSheetId="6">'MODULO 05'!$1:$6</definedName>
    <definedName name="_xlnm.Print_Titles" localSheetId="2">'MODULO O1'!$1:$6</definedName>
    <definedName name="_xlnm.Print_Titles" localSheetId="0">'RESUMEN DE METRADOS'!$1:$6</definedName>
  </definedNames>
  <calcPr calcId="162913"/>
</workbook>
</file>

<file path=xl/calcChain.xml><?xml version="1.0" encoding="utf-8"?>
<calcChain xmlns="http://schemas.openxmlformats.org/spreadsheetml/2006/main">
  <c r="L152" i="34" l="1"/>
  <c r="L151" i="34"/>
  <c r="L150" i="34"/>
  <c r="L149" i="34"/>
  <c r="L146" i="34" l="1"/>
  <c r="L266" i="34"/>
  <c r="L239" i="34"/>
  <c r="L238" i="34"/>
  <c r="L237" i="34"/>
  <c r="L236" i="34" s="1"/>
  <c r="L229" i="34"/>
  <c r="L231" i="34"/>
  <c r="L232" i="34"/>
  <c r="L230" i="34"/>
  <c r="O225" i="34"/>
  <c r="O226" i="34"/>
  <c r="O224" i="34"/>
  <c r="O223" i="34" s="1"/>
  <c r="O222" i="34" s="1"/>
  <c r="L221" i="34"/>
  <c r="L220" i="34"/>
  <c r="L219" i="34"/>
  <c r="L218" i="34"/>
  <c r="L217" i="34"/>
  <c r="L216" i="34"/>
  <c r="L215" i="34"/>
  <c r="L214" i="34"/>
  <c r="L213" i="34"/>
  <c r="L212" i="34"/>
  <c r="L210" i="34" s="1"/>
  <c r="M208" i="34"/>
  <c r="O208" i="34" s="1"/>
  <c r="O207" i="34" s="1"/>
  <c r="L197" i="34"/>
  <c r="L194" i="34" s="1"/>
  <c r="L198" i="34"/>
  <c r="L199" i="34"/>
  <c r="L200" i="34"/>
  <c r="L201" i="34"/>
  <c r="L202" i="34"/>
  <c r="L203" i="34"/>
  <c r="L204" i="34"/>
  <c r="L205" i="34"/>
  <c r="L196" i="34"/>
  <c r="H184" i="34"/>
  <c r="H185" i="34"/>
  <c r="H186" i="34"/>
  <c r="H187" i="34"/>
  <c r="H188" i="34"/>
  <c r="H189" i="34"/>
  <c r="H190" i="34"/>
  <c r="H191" i="34"/>
  <c r="H192" i="34"/>
  <c r="H183" i="34"/>
  <c r="H181" i="34" s="1"/>
  <c r="O62" i="34"/>
  <c r="O63" i="34"/>
  <c r="O64" i="34"/>
  <c r="O65" i="34"/>
  <c r="O66" i="34"/>
  <c r="O67" i="34"/>
  <c r="O68" i="34"/>
  <c r="O69" i="34"/>
  <c r="O70" i="34"/>
  <c r="O61" i="34"/>
  <c r="O175" i="34"/>
  <c r="O176" i="34"/>
  <c r="O174" i="34"/>
  <c r="O173" i="34" l="1"/>
  <c r="O59" i="34"/>
  <c r="L170" i="34"/>
  <c r="L171" i="34"/>
  <c r="L169" i="34"/>
  <c r="L168" i="34" s="1"/>
  <c r="L160" i="34" l="1"/>
  <c r="L159" i="34"/>
  <c r="L158" i="34"/>
  <c r="L157" i="34"/>
  <c r="L154" i="34" s="1"/>
  <c r="K260" i="34"/>
  <c r="L260" i="34" s="1"/>
  <c r="L259" i="34" s="1"/>
  <c r="K264" i="34"/>
  <c r="L264" i="34" s="1"/>
  <c r="L263" i="34" s="1"/>
  <c r="O257" i="34"/>
  <c r="O245" i="34"/>
  <c r="O246" i="34"/>
  <c r="O247" i="34"/>
  <c r="O248" i="34"/>
  <c r="O249" i="34"/>
  <c r="O250" i="34"/>
  <c r="O251" i="34"/>
  <c r="O252" i="34"/>
  <c r="O253" i="34"/>
  <c r="O254" i="34"/>
  <c r="O255" i="34"/>
  <c r="O244" i="34"/>
  <c r="L166" i="34"/>
  <c r="L164" i="34" s="1"/>
  <c r="L178" i="34" s="1"/>
  <c r="L117" i="34"/>
  <c r="L115" i="34" s="1"/>
  <c r="L103" i="34"/>
  <c r="L101" i="34" s="1"/>
  <c r="L94" i="34"/>
  <c r="L95" i="34"/>
  <c r="L96" i="34"/>
  <c r="L97" i="34"/>
  <c r="L98" i="34"/>
  <c r="L99" i="34"/>
  <c r="L93" i="34"/>
  <c r="L108" i="34"/>
  <c r="L109" i="34"/>
  <c r="L110" i="34"/>
  <c r="L111" i="34"/>
  <c r="L112" i="34"/>
  <c r="L113" i="34"/>
  <c r="L107" i="34"/>
  <c r="L132" i="34"/>
  <c r="L127" i="34"/>
  <c r="L128" i="34"/>
  <c r="L129" i="34"/>
  <c r="L130" i="34"/>
  <c r="L131" i="34"/>
  <c r="L126" i="34"/>
  <c r="L137" i="34"/>
  <c r="L138" i="34"/>
  <c r="L139" i="34"/>
  <c r="L140" i="34"/>
  <c r="L141" i="34"/>
  <c r="L142" i="34"/>
  <c r="L136" i="34"/>
  <c r="H89" i="34"/>
  <c r="H86" i="34" s="1"/>
  <c r="H79" i="34"/>
  <c r="H80" i="34"/>
  <c r="H81" i="34"/>
  <c r="H82" i="34"/>
  <c r="H83" i="34"/>
  <c r="H84" i="34"/>
  <c r="H78" i="34"/>
  <c r="L57" i="34"/>
  <c r="L55" i="34" s="1"/>
  <c r="L52" i="34"/>
  <c r="L53" i="34"/>
  <c r="L51" i="34"/>
  <c r="L49" i="34"/>
  <c r="L50" i="34"/>
  <c r="L48" i="34"/>
  <c r="L47" i="34"/>
  <c r="L44" i="34"/>
  <c r="L43" i="34"/>
  <c r="L42" i="34"/>
  <c r="L41" i="34"/>
  <c r="L40" i="34"/>
  <c r="L39" i="34"/>
  <c r="L38" i="34"/>
  <c r="L37" i="34"/>
  <c r="L34" i="34"/>
  <c r="L35" i="34"/>
  <c r="L36" i="34"/>
  <c r="L33" i="34"/>
  <c r="L30" i="34"/>
  <c r="L28" i="34"/>
  <c r="L27" i="34"/>
  <c r="L26" i="34"/>
  <c r="L25" i="34"/>
  <c r="H76" i="34" l="1"/>
  <c r="L105" i="34"/>
  <c r="L22" i="34"/>
  <c r="L46" i="34"/>
  <c r="D121" i="34"/>
  <c r="H121" i="34" s="1"/>
  <c r="H119" i="34" s="1"/>
  <c r="O242" i="34"/>
  <c r="L91" i="34"/>
  <c r="L124" i="34"/>
  <c r="L134" i="34"/>
  <c r="D200" i="35"/>
  <c r="D199" i="35"/>
  <c r="D196" i="35"/>
  <c r="D192" i="35"/>
  <c r="D188" i="35"/>
  <c r="D189" i="35"/>
  <c r="D187" i="35"/>
  <c r="D183" i="35"/>
  <c r="D179" i="35"/>
  <c r="D178" i="35"/>
  <c r="D174" i="35"/>
  <c r="D173" i="35"/>
  <c r="D170" i="35"/>
  <c r="D160" i="35"/>
  <c r="D158" i="35"/>
  <c r="D155" i="35"/>
  <c r="D148" i="35"/>
  <c r="D147" i="35"/>
  <c r="D141" i="35"/>
  <c r="D137" i="35"/>
  <c r="D135" i="35"/>
  <c r="D128" i="35"/>
  <c r="D95" i="35"/>
  <c r="D94" i="35"/>
  <c r="D93" i="35"/>
  <c r="D92" i="35"/>
  <c r="D89" i="35"/>
  <c r="D88" i="35"/>
  <c r="D87" i="35"/>
  <c r="D79" i="35"/>
  <c r="D78" i="35"/>
  <c r="D77" i="35"/>
  <c r="D64" i="35"/>
  <c r="D63" i="35"/>
  <c r="H123" i="30"/>
  <c r="D57" i="35"/>
  <c r="D45" i="35"/>
  <c r="D43" i="35"/>
  <c r="D28" i="35"/>
  <c r="D18" i="35"/>
  <c r="D19" i="35"/>
  <c r="D20" i="35"/>
  <c r="D21" i="35"/>
  <c r="D17" i="35"/>
  <c r="D14" i="35"/>
  <c r="D13" i="35"/>
  <c r="D12" i="35"/>
  <c r="D11" i="35"/>
  <c r="D10" i="35"/>
  <c r="D9" i="35"/>
  <c r="D193" i="35"/>
  <c r="D190" i="35"/>
  <c r="D146" i="35"/>
  <c r="D130" i="35"/>
  <c r="D129" i="35"/>
  <c r="D166" i="35" l="1"/>
  <c r="D161" i="35"/>
  <c r="D131" i="35"/>
  <c r="D123" i="35" l="1"/>
  <c r="D124" i="35" l="1"/>
  <c r="D125" i="35" l="1"/>
  <c r="D120" i="35"/>
  <c r="D119" i="35"/>
  <c r="D118" i="35"/>
  <c r="D114" i="35"/>
  <c r="D115" i="35"/>
  <c r="D113" i="35"/>
  <c r="H232" i="32" l="1"/>
  <c r="H233" i="32"/>
  <c r="H335" i="31"/>
  <c r="H279" i="30"/>
  <c r="H278" i="30"/>
  <c r="H279" i="29"/>
  <c r="H278" i="29"/>
  <c r="H278" i="28"/>
  <c r="H277" i="28"/>
  <c r="D191" i="35" l="1"/>
  <c r="D82" i="35"/>
  <c r="D109" i="35" l="1"/>
  <c r="D110" i="35"/>
  <c r="D108" i="35"/>
  <c r="D87" i="32"/>
  <c r="H87" i="32" s="1"/>
  <c r="D86" i="32"/>
  <c r="H86" i="32"/>
  <c r="D130" i="31"/>
  <c r="H130" i="31" s="1"/>
  <c r="D129" i="31"/>
  <c r="H129" i="31"/>
  <c r="D105" i="30"/>
  <c r="H105" i="30" s="1"/>
  <c r="D104" i="30"/>
  <c r="H104" i="30" s="1"/>
  <c r="D105" i="29"/>
  <c r="H105" i="29" s="1"/>
  <c r="D104" i="29"/>
  <c r="H104" i="29" s="1"/>
  <c r="H103" i="29" s="1"/>
  <c r="H103" i="28"/>
  <c r="H105" i="28"/>
  <c r="D105" i="28"/>
  <c r="H104" i="28"/>
  <c r="D104" i="28"/>
  <c r="H85" i="32" l="1"/>
  <c r="H128" i="31"/>
  <c r="H103" i="30"/>
  <c r="D54" i="35"/>
  <c r="D47" i="35"/>
  <c r="D46" i="35"/>
  <c r="D40" i="35"/>
  <c r="D30" i="35"/>
  <c r="D29" i="35"/>
  <c r="D34" i="35" l="1"/>
  <c r="D25" i="35"/>
  <c r="D24" i="35" l="1"/>
  <c r="D180" i="35"/>
  <c r="D144" i="35"/>
  <c r="D44" i="35"/>
  <c r="L637" i="32"/>
  <c r="P619" i="32"/>
  <c r="L607" i="32"/>
  <c r="P614" i="32"/>
  <c r="P616" i="32"/>
  <c r="P615" i="32"/>
  <c r="L596" i="32"/>
  <c r="L599" i="32"/>
  <c r="O580" i="32"/>
  <c r="L563" i="32"/>
  <c r="L573" i="32"/>
  <c r="L572" i="32"/>
  <c r="L571" i="32"/>
  <c r="L570" i="32"/>
  <c r="L568" i="32"/>
  <c r="L567" i="32"/>
  <c r="L566" i="32"/>
  <c r="L565" i="32"/>
  <c r="L555" i="32"/>
  <c r="L554" i="32"/>
  <c r="L558" i="32"/>
  <c r="L553" i="32"/>
  <c r="L552" i="32"/>
  <c r="L551" i="32" s="1"/>
  <c r="L548" i="32"/>
  <c r="L547" i="32"/>
  <c r="L546" i="32"/>
  <c r="L545" i="32"/>
  <c r="L541" i="32"/>
  <c r="L540" i="32"/>
  <c r="L539" i="32"/>
  <c r="L538" i="32"/>
  <c r="L537" i="32"/>
  <c r="L536" i="32"/>
  <c r="O520" i="32"/>
  <c r="O519" i="32"/>
  <c r="O518" i="32"/>
  <c r="O517" i="32"/>
  <c r="O516" i="32"/>
  <c r="O515" i="32"/>
  <c r="O514" i="32"/>
  <c r="O513" i="32"/>
  <c r="O512" i="32"/>
  <c r="O510" i="32"/>
  <c r="O509" i="32"/>
  <c r="L502" i="32"/>
  <c r="L501" i="32"/>
  <c r="L499" i="32"/>
  <c r="L498" i="32"/>
  <c r="L495" i="32"/>
  <c r="L494" i="32"/>
  <c r="L493" i="32"/>
  <c r="L492" i="32"/>
  <c r="L491" i="32"/>
  <c r="L490" i="32"/>
  <c r="L489" i="32"/>
  <c r="L488" i="32"/>
  <c r="L485" i="32"/>
  <c r="L632" i="28"/>
  <c r="L633" i="28"/>
  <c r="L634" i="28"/>
  <c r="L635" i="28"/>
  <c r="L636" i="28"/>
  <c r="L637" i="28"/>
  <c r="L638" i="28"/>
  <c r="L639" i="28"/>
  <c r="L640" i="28"/>
  <c r="L641" i="28"/>
  <c r="L642" i="28"/>
  <c r="L643" i="28"/>
  <c r="L644" i="28"/>
  <c r="L645" i="28"/>
  <c r="L646" i="28"/>
  <c r="L647" i="28"/>
  <c r="L648" i="28"/>
  <c r="L649" i="28"/>
  <c r="L650" i="28"/>
  <c r="L651" i="28"/>
  <c r="L652" i="28"/>
  <c r="L653" i="28"/>
  <c r="L654" i="28"/>
  <c r="L631" i="28"/>
  <c r="L633" i="29"/>
  <c r="L634" i="29"/>
  <c r="L635" i="29"/>
  <c r="L636" i="29"/>
  <c r="L637" i="29"/>
  <c r="L638" i="29"/>
  <c r="L639" i="29"/>
  <c r="L640" i="29"/>
  <c r="L641" i="29"/>
  <c r="L642" i="29"/>
  <c r="L643" i="29"/>
  <c r="L644" i="29"/>
  <c r="L645" i="29"/>
  <c r="L646" i="29"/>
  <c r="L647" i="29"/>
  <c r="L648" i="29"/>
  <c r="L649" i="29"/>
  <c r="L650" i="29"/>
  <c r="L651" i="29"/>
  <c r="L652" i="29"/>
  <c r="L653" i="29"/>
  <c r="L654" i="29"/>
  <c r="L655" i="29"/>
  <c r="L632" i="29"/>
  <c r="L654" i="31"/>
  <c r="L652" i="30"/>
  <c r="L653" i="30"/>
  <c r="L654" i="30"/>
  <c r="L655" i="30"/>
  <c r="L651" i="30"/>
  <c r="L648" i="30"/>
  <c r="L649" i="30"/>
  <c r="L647" i="30"/>
  <c r="L640" i="30"/>
  <c r="L641" i="30"/>
  <c r="L642" i="30"/>
  <c r="L643" i="30"/>
  <c r="L644" i="30"/>
  <c r="L639" i="30"/>
  <c r="L636" i="30"/>
  <c r="L635" i="30"/>
  <c r="L632" i="30"/>
  <c r="L649" i="31"/>
  <c r="L637" i="31"/>
  <c r="L638" i="31"/>
  <c r="L641" i="31"/>
  <c r="L642" i="31"/>
  <c r="L643" i="31"/>
  <c r="L644" i="31"/>
  <c r="L645" i="31"/>
  <c r="L646" i="31"/>
  <c r="L634" i="31"/>
  <c r="L632" i="31"/>
  <c r="J480" i="32"/>
  <c r="L480" i="32" s="1"/>
  <c r="J479" i="32"/>
  <c r="L479" i="32" s="1"/>
  <c r="J477" i="32"/>
  <c r="L477" i="32" s="1"/>
  <c r="J476" i="32"/>
  <c r="L476" i="32" s="1"/>
  <c r="L473" i="32"/>
  <c r="I472" i="32"/>
  <c r="L472" i="32" s="1"/>
  <c r="L471" i="32"/>
  <c r="L470" i="32"/>
  <c r="L466" i="32"/>
  <c r="L465" i="32"/>
  <c r="L463" i="32"/>
  <c r="L451" i="32"/>
  <c r="L450" i="32"/>
  <c r="I449" i="32"/>
  <c r="L449" i="32" s="1"/>
  <c r="L447" i="32"/>
  <c r="L446" i="32"/>
  <c r="L445" i="32"/>
  <c r="L444" i="32"/>
  <c r="L442" i="32"/>
  <c r="L441" i="32"/>
  <c r="L440" i="32"/>
  <c r="L439" i="32"/>
  <c r="L420" i="32"/>
  <c r="T412" i="32"/>
  <c r="U412" i="32" s="1"/>
  <c r="H399" i="32"/>
  <c r="H398" i="32"/>
  <c r="H397" i="32"/>
  <c r="H395" i="32"/>
  <c r="D392" i="32"/>
  <c r="H392" i="32" s="1"/>
  <c r="D385" i="32"/>
  <c r="H385" i="32" s="1"/>
  <c r="S376" i="32"/>
  <c r="T376" i="32" s="1"/>
  <c r="W376" i="32" s="1"/>
  <c r="S374" i="32"/>
  <c r="S372" i="32"/>
  <c r="T372" i="32" s="1"/>
  <c r="W372" i="32" s="1"/>
  <c r="R370" i="32"/>
  <c r="L363" i="32"/>
  <c r="J356" i="32"/>
  <c r="L356" i="32" s="1"/>
  <c r="D347" i="32"/>
  <c r="H347" i="32" s="1"/>
  <c r="H348" i="32"/>
  <c r="D341" i="32"/>
  <c r="H341" i="32" s="1"/>
  <c r="H340" i="32"/>
  <c r="D338" i="32"/>
  <c r="H338" i="32" s="1"/>
  <c r="P465" i="31"/>
  <c r="P331" i="32"/>
  <c r="T329" i="32"/>
  <c r="U329" i="32" s="1"/>
  <c r="T304" i="32"/>
  <c r="V304" i="32" s="1"/>
  <c r="S303" i="32"/>
  <c r="T303" i="32" s="1"/>
  <c r="V303" i="32" s="1"/>
  <c r="S299" i="32"/>
  <c r="T299" i="32" s="1"/>
  <c r="W299" i="32" s="1"/>
  <c r="T300" i="32"/>
  <c r="V300" i="32" s="1"/>
  <c r="S297" i="32"/>
  <c r="T297" i="32" s="1"/>
  <c r="W297" i="32" s="1"/>
  <c r="S291" i="32"/>
  <c r="S292" i="32" s="1"/>
  <c r="T292" i="32" s="1"/>
  <c r="W292" i="32" s="1"/>
  <c r="T293" i="32"/>
  <c r="V293" i="32" s="1"/>
  <c r="S288" i="32"/>
  <c r="S289" i="32" s="1"/>
  <c r="T289" i="32" s="1"/>
  <c r="W289" i="32" s="1"/>
  <c r="L320" i="28"/>
  <c r="L321" i="28"/>
  <c r="L322" i="28"/>
  <c r="L323" i="28"/>
  <c r="L324" i="28"/>
  <c r="L325" i="28"/>
  <c r="L326" i="28"/>
  <c r="L327" i="28"/>
  <c r="L328" i="28"/>
  <c r="L329" i="28"/>
  <c r="L330" i="28"/>
  <c r="L331" i="28"/>
  <c r="L319" i="28"/>
  <c r="L323" i="29"/>
  <c r="L324" i="29"/>
  <c r="L327" i="29"/>
  <c r="L328" i="29"/>
  <c r="L329" i="29"/>
  <c r="L330" i="29"/>
  <c r="L331" i="29"/>
  <c r="L332" i="29"/>
  <c r="L320" i="29"/>
  <c r="L321" i="30"/>
  <c r="L322" i="30"/>
  <c r="L323" i="30"/>
  <c r="L324" i="30"/>
  <c r="L325" i="30"/>
  <c r="L326" i="30"/>
  <c r="L327" i="30"/>
  <c r="L328" i="30"/>
  <c r="L329" i="30"/>
  <c r="L330" i="30"/>
  <c r="L331" i="30"/>
  <c r="L332" i="30"/>
  <c r="L320" i="30"/>
  <c r="L377" i="31"/>
  <c r="L380" i="31"/>
  <c r="L381" i="31"/>
  <c r="L382" i="31"/>
  <c r="L383" i="31"/>
  <c r="L384" i="31"/>
  <c r="L385" i="31"/>
  <c r="L369" i="31"/>
  <c r="L376" i="31"/>
  <c r="L373" i="31"/>
  <c r="L272" i="32"/>
  <c r="L273" i="32"/>
  <c r="L274" i="32"/>
  <c r="L275" i="32"/>
  <c r="L276" i="32"/>
  <c r="L277" i="32"/>
  <c r="L278" i="32"/>
  <c r="L271" i="32"/>
  <c r="H261" i="32"/>
  <c r="H258" i="32"/>
  <c r="T223" i="32"/>
  <c r="V223" i="32" s="1"/>
  <c r="T226" i="32"/>
  <c r="V226" i="32" s="1"/>
  <c r="L215" i="32"/>
  <c r="T198" i="32"/>
  <c r="X198" i="32" s="1"/>
  <c r="T197" i="32"/>
  <c r="X197" i="32" s="1"/>
  <c r="S184" i="32"/>
  <c r="T184" i="32" s="1"/>
  <c r="V184" i="32" s="1"/>
  <c r="S179" i="32"/>
  <c r="T179" i="32" s="1"/>
  <c r="V179" i="32" s="1"/>
  <c r="S176" i="32"/>
  <c r="T176" i="32" s="1"/>
  <c r="V176" i="32" s="1"/>
  <c r="T177" i="32"/>
  <c r="V177" i="32" s="1"/>
  <c r="S174" i="32"/>
  <c r="T174" i="32" s="1"/>
  <c r="V174" i="32" s="1"/>
  <c r="S171" i="32"/>
  <c r="T171" i="32" s="1"/>
  <c r="V171" i="32" s="1"/>
  <c r="S169" i="32"/>
  <c r="T169" i="32" s="1"/>
  <c r="V169" i="32" s="1"/>
  <c r="S167" i="32"/>
  <c r="T167" i="32" s="1"/>
  <c r="V167" i="32" s="1"/>
  <c r="S164" i="32"/>
  <c r="T164" i="32" s="1"/>
  <c r="V164" i="32" s="1"/>
  <c r="S162" i="32"/>
  <c r="T162" i="32" s="1"/>
  <c r="V162" i="32" s="1"/>
  <c r="L143" i="32"/>
  <c r="L145" i="32"/>
  <c r="L146" i="32"/>
  <c r="L147" i="32"/>
  <c r="L150" i="32"/>
  <c r="L152" i="32"/>
  <c r="L154" i="32"/>
  <c r="L155" i="32"/>
  <c r="I149" i="32"/>
  <c r="L149" i="32" s="1"/>
  <c r="H131" i="32"/>
  <c r="D130" i="32"/>
  <c r="H130" i="32" s="1"/>
  <c r="L75" i="32"/>
  <c r="L72" i="32" s="1"/>
  <c r="H16" i="32"/>
  <c r="H37" i="32"/>
  <c r="L82" i="32"/>
  <c r="L81" i="32"/>
  <c r="L80" i="32"/>
  <c r="L79" i="32"/>
  <c r="H34" i="32"/>
  <c r="O634" i="32"/>
  <c r="O633" i="32"/>
  <c r="O632" i="32"/>
  <c r="O631" i="32"/>
  <c r="L610" i="32"/>
  <c r="L609" i="32"/>
  <c r="L608" i="32"/>
  <c r="O603" i="32"/>
  <c r="O602" i="32" s="1"/>
  <c r="L598" i="32"/>
  <c r="L597" i="32"/>
  <c r="O594" i="32"/>
  <c r="O593" i="32" s="1"/>
  <c r="L592" i="32"/>
  <c r="L591" i="32" s="1"/>
  <c r="O588" i="32"/>
  <c r="O587" i="32"/>
  <c r="O586" i="32"/>
  <c r="O585" i="32"/>
  <c r="O579" i="32"/>
  <c r="O578" i="32"/>
  <c r="O532" i="32"/>
  <c r="O531" i="32"/>
  <c r="O530" i="32"/>
  <c r="O529" i="32"/>
  <c r="O528" i="32"/>
  <c r="O527" i="32"/>
  <c r="O526" i="32"/>
  <c r="O525" i="32"/>
  <c r="O524" i="32"/>
  <c r="O508" i="32"/>
  <c r="O507" i="32"/>
  <c r="L462" i="32"/>
  <c r="L460" i="32"/>
  <c r="L459" i="32"/>
  <c r="L458" i="32"/>
  <c r="L437" i="32"/>
  <c r="L436" i="32"/>
  <c r="L435" i="32"/>
  <c r="L434" i="32"/>
  <c r="L433" i="32"/>
  <c r="L428" i="32"/>
  <c r="L427" i="32"/>
  <c r="L426" i="32"/>
  <c r="L425" i="32"/>
  <c r="L423" i="32"/>
  <c r="L422" i="32"/>
  <c r="L421" i="32"/>
  <c r="T414" i="32"/>
  <c r="U414" i="32" s="1"/>
  <c r="T411" i="32"/>
  <c r="U411" i="32" s="1"/>
  <c r="S409" i="32"/>
  <c r="T409" i="32" s="1"/>
  <c r="U409" i="32" s="1"/>
  <c r="L403" i="32"/>
  <c r="L402" i="32" s="1"/>
  <c r="H394" i="32"/>
  <c r="H388" i="32"/>
  <c r="H387" i="32"/>
  <c r="S377" i="32"/>
  <c r="T377" i="32" s="1"/>
  <c r="V377" i="32" s="1"/>
  <c r="S375" i="32"/>
  <c r="T375" i="32" s="1"/>
  <c r="V375" i="32" s="1"/>
  <c r="T374" i="32"/>
  <c r="W374" i="32" s="1"/>
  <c r="S373" i="32"/>
  <c r="T373" i="32" s="1"/>
  <c r="V373" i="32" s="1"/>
  <c r="S371" i="32"/>
  <c r="T371" i="32" s="1"/>
  <c r="V371" i="32" s="1"/>
  <c r="S370" i="32"/>
  <c r="S369" i="32"/>
  <c r="T369" i="32" s="1"/>
  <c r="V369" i="32" s="1"/>
  <c r="S368" i="32"/>
  <c r="T368" i="32" s="1"/>
  <c r="W368" i="32" s="1"/>
  <c r="L364" i="32"/>
  <c r="L361" i="32"/>
  <c r="L360" i="32"/>
  <c r="J357" i="32"/>
  <c r="L357" i="32" s="1"/>
  <c r="J354" i="32"/>
  <c r="L354" i="32" s="1"/>
  <c r="J353" i="32"/>
  <c r="L353" i="32" s="1"/>
  <c r="H345" i="32"/>
  <c r="H344" i="32"/>
  <c r="H337" i="32"/>
  <c r="T328" i="32"/>
  <c r="W328" i="32" s="1"/>
  <c r="T327" i="32"/>
  <c r="W327" i="32" s="1"/>
  <c r="T326" i="32"/>
  <c r="W326" i="32" s="1"/>
  <c r="L324" i="32"/>
  <c r="L323" i="32"/>
  <c r="L322" i="32"/>
  <c r="L321" i="32"/>
  <c r="L320" i="32"/>
  <c r="L319" i="32"/>
  <c r="H316" i="32"/>
  <c r="H314" i="32"/>
  <c r="H313" i="32"/>
  <c r="H312" i="32"/>
  <c r="H311" i="32"/>
  <c r="H310" i="32"/>
  <c r="H309" i="32"/>
  <c r="T306" i="32"/>
  <c r="V306" i="32" s="1"/>
  <c r="S305" i="32"/>
  <c r="T305" i="32" s="1"/>
  <c r="V305" i="32" s="1"/>
  <c r="T302" i="32"/>
  <c r="V302" i="32" s="1"/>
  <c r="S301" i="32"/>
  <c r="T301" i="32" s="1"/>
  <c r="W301" i="32" s="1"/>
  <c r="T298" i="32"/>
  <c r="V298" i="32" s="1"/>
  <c r="T296" i="32"/>
  <c r="V296" i="32" s="1"/>
  <c r="S294" i="32"/>
  <c r="S295" i="32" s="1"/>
  <c r="T295" i="32" s="1"/>
  <c r="W295" i="32" s="1"/>
  <c r="T290" i="32"/>
  <c r="V290" i="32" s="1"/>
  <c r="T285" i="32"/>
  <c r="V285" i="32" s="1"/>
  <c r="T284" i="32"/>
  <c r="V284" i="32" s="1"/>
  <c r="S282" i="32"/>
  <c r="T282" i="32" s="1"/>
  <c r="X282" i="32" s="1"/>
  <c r="L268" i="32"/>
  <c r="H264" i="32"/>
  <c r="H263" i="32"/>
  <c r="H262" i="32"/>
  <c r="H260" i="32"/>
  <c r="H259" i="32"/>
  <c r="H257" i="32"/>
  <c r="H254" i="32"/>
  <c r="T250" i="32"/>
  <c r="V250" i="32" s="1"/>
  <c r="S249" i="32"/>
  <c r="T249" i="32" s="1"/>
  <c r="W249" i="32" s="1"/>
  <c r="T248" i="32"/>
  <c r="V248" i="32" s="1"/>
  <c r="S247" i="32"/>
  <c r="T247" i="32" s="1"/>
  <c r="X247" i="32" s="1"/>
  <c r="T246" i="32"/>
  <c r="V246" i="32" s="1"/>
  <c r="T245" i="32"/>
  <c r="V245" i="32" s="1"/>
  <c r="S244" i="32"/>
  <c r="T244" i="32" s="1"/>
  <c r="X244" i="32" s="1"/>
  <c r="T243" i="32"/>
  <c r="V243" i="32" s="1"/>
  <c r="S242" i="32"/>
  <c r="T242" i="32" s="1"/>
  <c r="X242" i="32" s="1"/>
  <c r="L239" i="32"/>
  <c r="I238" i="32"/>
  <c r="L238" i="32" s="1"/>
  <c r="L237" i="32"/>
  <c r="L236" i="32"/>
  <c r="F233" i="32"/>
  <c r="F231" i="32"/>
  <c r="H231" i="32" s="1"/>
  <c r="F230" i="32"/>
  <c r="H230" i="32" s="1"/>
  <c r="S224" i="32"/>
  <c r="S225" i="32" s="1"/>
  <c r="T225" i="32" s="1"/>
  <c r="S221" i="32"/>
  <c r="S222" i="32" s="1"/>
  <c r="T222" i="32" s="1"/>
  <c r="L216" i="32"/>
  <c r="L213" i="32"/>
  <c r="L212" i="32"/>
  <c r="H208" i="32"/>
  <c r="H207" i="32"/>
  <c r="H205" i="32"/>
  <c r="H204" i="32"/>
  <c r="T196" i="32"/>
  <c r="X196" i="32" s="1"/>
  <c r="T195" i="32"/>
  <c r="X195" i="32" s="1"/>
  <c r="H192" i="32"/>
  <c r="H191" i="32"/>
  <c r="T185" i="32"/>
  <c r="V185" i="32" s="1"/>
  <c r="T183" i="32"/>
  <c r="V183" i="32" s="1"/>
  <c r="T182" i="32"/>
  <c r="V182" i="32" s="1"/>
  <c r="T180" i="32"/>
  <c r="V180" i="32" s="1"/>
  <c r="T175" i="32"/>
  <c r="V175" i="32" s="1"/>
  <c r="T172" i="32"/>
  <c r="V172" i="32" s="1"/>
  <c r="T170" i="32"/>
  <c r="V170" i="32" s="1"/>
  <c r="T168" i="32"/>
  <c r="V168" i="32" s="1"/>
  <c r="T165" i="32"/>
  <c r="V165" i="32" s="1"/>
  <c r="T163" i="32"/>
  <c r="V163" i="32" s="1"/>
  <c r="L142" i="32"/>
  <c r="H136" i="32"/>
  <c r="H135" i="32"/>
  <c r="H133" i="32"/>
  <c r="H128" i="32"/>
  <c r="H127" i="32"/>
  <c r="H126" i="32"/>
  <c r="H124" i="32"/>
  <c r="H123" i="32"/>
  <c r="L116" i="32"/>
  <c r="L115" i="32" s="1"/>
  <c r="H113" i="32"/>
  <c r="H112" i="32" s="1"/>
  <c r="H109" i="32"/>
  <c r="H108" i="32"/>
  <c r="H107" i="32"/>
  <c r="H106" i="32"/>
  <c r="L101" i="32"/>
  <c r="L100" i="32"/>
  <c r="L99" i="32"/>
  <c r="L98" i="32"/>
  <c r="L94" i="32"/>
  <c r="L93" i="32"/>
  <c r="L70" i="32"/>
  <c r="L69" i="32"/>
  <c r="L68" i="32"/>
  <c r="L67" i="32"/>
  <c r="L63" i="32"/>
  <c r="L62" i="32"/>
  <c r="L56" i="32"/>
  <c r="L55" i="32"/>
  <c r="L50" i="32"/>
  <c r="L49" i="32"/>
  <c r="L48" i="32"/>
  <c r="L47" i="32"/>
  <c r="H43" i="32"/>
  <c r="H42" i="32"/>
  <c r="H41" i="32"/>
  <c r="H40" i="32"/>
  <c r="H33" i="32"/>
  <c r="H32" i="32"/>
  <c r="H31" i="32"/>
  <c r="H30" i="32"/>
  <c r="H29" i="32"/>
  <c r="H28" i="32"/>
  <c r="H21" i="32"/>
  <c r="H20" i="32"/>
  <c r="H19" i="32"/>
  <c r="H18" i="32"/>
  <c r="H13" i="32"/>
  <c r="H12" i="32"/>
  <c r="P790" i="31"/>
  <c r="P785" i="31"/>
  <c r="P786" i="31"/>
  <c r="P787" i="31"/>
  <c r="L778" i="31"/>
  <c r="L746" i="28"/>
  <c r="L747" i="29"/>
  <c r="L747" i="30"/>
  <c r="L767" i="31"/>
  <c r="L770" i="31"/>
  <c r="M757" i="31"/>
  <c r="M751" i="31"/>
  <c r="L736" i="31"/>
  <c r="L735" i="31" s="1"/>
  <c r="L728" i="31"/>
  <c r="L727" i="31"/>
  <c r="L726" i="31" s="1"/>
  <c r="L723" i="31"/>
  <c r="L722" i="31"/>
  <c r="L721" i="31"/>
  <c r="L720" i="31"/>
  <c r="D142" i="35" l="1"/>
  <c r="D84" i="35"/>
  <c r="D73" i="35"/>
  <c r="D151" i="35"/>
  <c r="D186" i="35"/>
  <c r="D143" i="35"/>
  <c r="D68" i="35"/>
  <c r="D83" i="35"/>
  <c r="D103" i="35"/>
  <c r="D105" i="35"/>
  <c r="D136" i="35"/>
  <c r="D208" i="35"/>
  <c r="D104" i="35"/>
  <c r="D69" i="35"/>
  <c r="D98" i="35"/>
  <c r="D99" i="35"/>
  <c r="D70" i="35"/>
  <c r="D138" i="35"/>
  <c r="D100" i="35"/>
  <c r="D74" i="35"/>
  <c r="O505" i="32"/>
  <c r="L469" i="32"/>
  <c r="H390" i="32"/>
  <c r="L431" i="32"/>
  <c r="T370" i="32"/>
  <c r="W370" i="32" s="1"/>
  <c r="Z367" i="32" s="1"/>
  <c r="T291" i="32"/>
  <c r="X291" i="32" s="1"/>
  <c r="L210" i="32"/>
  <c r="T221" i="32"/>
  <c r="X221" i="32" s="1"/>
  <c r="T224" i="32"/>
  <c r="X224" i="32" s="1"/>
  <c r="W222" i="32"/>
  <c r="W225" i="32"/>
  <c r="Z194" i="32"/>
  <c r="L140" i="32"/>
  <c r="L66" i="32"/>
  <c r="L91" i="32"/>
  <c r="L60" i="32"/>
  <c r="L235" i="32"/>
  <c r="L78" i="32"/>
  <c r="O584" i="32"/>
  <c r="L627" i="32" s="1"/>
  <c r="L46" i="32"/>
  <c r="L97" i="32"/>
  <c r="L535" i="32"/>
  <c r="H229" i="32"/>
  <c r="L557" i="32"/>
  <c r="H104" i="32"/>
  <c r="O523" i="32"/>
  <c r="L544" i="32"/>
  <c r="O577" i="32"/>
  <c r="Z241" i="32"/>
  <c r="H26" i="32"/>
  <c r="H201" i="32"/>
  <c r="H383" i="32"/>
  <c r="Z325" i="32"/>
  <c r="L418" i="32"/>
  <c r="L457" i="32"/>
  <c r="H121" i="32"/>
  <c r="H252" i="32"/>
  <c r="L483" i="32"/>
  <c r="H334" i="32"/>
  <c r="H189" i="32"/>
  <c r="H308" i="32"/>
  <c r="H10" i="32"/>
  <c r="L318" i="32"/>
  <c r="L266" i="32"/>
  <c r="O630" i="32"/>
  <c r="L53" i="32"/>
  <c r="Z160" i="32"/>
  <c r="Z407" i="32"/>
  <c r="S283" i="32"/>
  <c r="T283" i="32" s="1"/>
  <c r="W283" i="32" s="1"/>
  <c r="T288" i="32"/>
  <c r="X288" i="32" s="1"/>
  <c r="T294" i="32"/>
  <c r="X294" i="32" s="1"/>
  <c r="L695" i="28"/>
  <c r="L696" i="30"/>
  <c r="L696" i="29"/>
  <c r="L719" i="31"/>
  <c r="L715" i="31"/>
  <c r="L714" i="31"/>
  <c r="L713" i="31"/>
  <c r="L712" i="31"/>
  <c r="L711" i="31"/>
  <c r="L710" i="31"/>
  <c r="L709" i="31"/>
  <c r="L708" i="31"/>
  <c r="L707" i="31"/>
  <c r="L706" i="31"/>
  <c r="L705" i="31"/>
  <c r="L704" i="31"/>
  <c r="L703" i="31"/>
  <c r="L702" i="31"/>
  <c r="L701" i="31"/>
  <c r="L700" i="31"/>
  <c r="O696" i="31"/>
  <c r="O695" i="31"/>
  <c r="O694" i="31"/>
  <c r="O693" i="31"/>
  <c r="O692" i="31"/>
  <c r="O691" i="31"/>
  <c r="O690" i="31"/>
  <c r="O689" i="31"/>
  <c r="O682" i="31"/>
  <c r="O683" i="31"/>
  <c r="D205" i="35" l="1"/>
  <c r="D175" i="35"/>
  <c r="D145" i="35"/>
  <c r="D204" i="35"/>
  <c r="D50" i="35"/>
  <c r="D37" i="35"/>
  <c r="D203" i="35"/>
  <c r="L350" i="32"/>
  <c r="L625" i="32"/>
  <c r="L626" i="32"/>
  <c r="Z280" i="32"/>
  <c r="Z219" i="32"/>
  <c r="O678" i="31"/>
  <c r="O677" i="31"/>
  <c r="O676" i="31"/>
  <c r="O675" i="31"/>
  <c r="O674" i="31"/>
  <c r="O673" i="31"/>
  <c r="O667" i="31"/>
  <c r="O666" i="31"/>
  <c r="O663" i="31"/>
  <c r="O664" i="31"/>
  <c r="O665" i="31"/>
  <c r="L658" i="31" l="1"/>
  <c r="L657" i="31"/>
  <c r="L656" i="31"/>
  <c r="L655" i="31"/>
  <c r="L652" i="31"/>
  <c r="L651" i="31"/>
  <c r="L650" i="31"/>
  <c r="L628" i="31"/>
  <c r="J627" i="31"/>
  <c r="L627" i="31" s="1"/>
  <c r="J626" i="31"/>
  <c r="L626" i="31" s="1"/>
  <c r="J625" i="31"/>
  <c r="L625" i="31" s="1"/>
  <c r="L623" i="31"/>
  <c r="J622" i="31"/>
  <c r="L622" i="31" s="1"/>
  <c r="J621" i="31"/>
  <c r="L621" i="31" s="1"/>
  <c r="J620" i="31"/>
  <c r="L620" i="31" s="1"/>
  <c r="L617" i="31"/>
  <c r="L616" i="31"/>
  <c r="L615" i="31"/>
  <c r="L606" i="31"/>
  <c r="L605" i="31"/>
  <c r="L603" i="31"/>
  <c r="I596" i="31"/>
  <c r="L596" i="31" s="1"/>
  <c r="L595" i="31"/>
  <c r="L594" i="31"/>
  <c r="L593" i="31"/>
  <c r="L589" i="31"/>
  <c r="L588" i="31"/>
  <c r="I586" i="31"/>
  <c r="L586" i="31" s="1"/>
  <c r="L584" i="31"/>
  <c r="I579" i="31"/>
  <c r="L579" i="31" s="1"/>
  <c r="I578" i="31"/>
  <c r="L578" i="31" s="1"/>
  <c r="I577" i="31"/>
  <c r="L577" i="31" s="1"/>
  <c r="I576" i="31"/>
  <c r="L576" i="31" s="1"/>
  <c r="I572" i="31"/>
  <c r="L572" i="31" s="1"/>
  <c r="L571" i="31"/>
  <c r="S563" i="31"/>
  <c r="T563" i="31" s="1"/>
  <c r="U563" i="31" s="1"/>
  <c r="S562" i="31"/>
  <c r="T562" i="31" s="1"/>
  <c r="U562" i="31" s="1"/>
  <c r="S559" i="31"/>
  <c r="T559" i="31" s="1"/>
  <c r="U559" i="31" s="1"/>
  <c r="S561" i="31"/>
  <c r="T561" i="31" s="1"/>
  <c r="U561" i="31" s="1"/>
  <c r="S560" i="31"/>
  <c r="T560" i="31" s="1"/>
  <c r="U560" i="31" s="1"/>
  <c r="S557" i="31"/>
  <c r="T557" i="31" s="1"/>
  <c r="U557" i="31" s="1"/>
  <c r="S556" i="31"/>
  <c r="T556" i="31" s="1"/>
  <c r="U556" i="31" s="1"/>
  <c r="D547" i="31"/>
  <c r="H547" i="31" s="1"/>
  <c r="H545" i="31"/>
  <c r="T519" i="31"/>
  <c r="W519" i="31" s="1"/>
  <c r="S529" i="31"/>
  <c r="T529" i="31" s="1"/>
  <c r="S530" i="31"/>
  <c r="T530" i="31" s="1"/>
  <c r="V530" i="31" s="1"/>
  <c r="L516" i="31"/>
  <c r="H491" i="31"/>
  <c r="S527" i="31"/>
  <c r="T527" i="31" s="1"/>
  <c r="S525" i="31"/>
  <c r="T525" i="31" s="1"/>
  <c r="W525" i="31" s="1"/>
  <c r="S523" i="31"/>
  <c r="T523" i="31" s="1"/>
  <c r="W523" i="31" s="1"/>
  <c r="S521" i="31"/>
  <c r="T521" i="31" s="1"/>
  <c r="L515" i="31"/>
  <c r="L510" i="31"/>
  <c r="L499" i="31"/>
  <c r="L504" i="31"/>
  <c r="L507" i="31"/>
  <c r="L508" i="31"/>
  <c r="L509" i="31"/>
  <c r="L512" i="31"/>
  <c r="L513" i="31"/>
  <c r="L514" i="31"/>
  <c r="L438" i="30"/>
  <c r="L439" i="30"/>
  <c r="L440" i="30"/>
  <c r="L441" i="30"/>
  <c r="L442" i="30"/>
  <c r="L443" i="30"/>
  <c r="L444" i="30"/>
  <c r="L445" i="30"/>
  <c r="L446" i="30"/>
  <c r="L447" i="30"/>
  <c r="L448" i="30"/>
  <c r="L449" i="30"/>
  <c r="L450" i="30"/>
  <c r="L451" i="30"/>
  <c r="L452" i="30"/>
  <c r="L453" i="30"/>
  <c r="L454" i="30"/>
  <c r="L455" i="30"/>
  <c r="L456" i="30"/>
  <c r="L457" i="30"/>
  <c r="L458" i="30"/>
  <c r="L459" i="30"/>
  <c r="L437" i="30"/>
  <c r="L438" i="29"/>
  <c r="L439" i="29"/>
  <c r="L440" i="29"/>
  <c r="L441" i="29"/>
  <c r="L442" i="29"/>
  <c r="L443" i="29"/>
  <c r="L444" i="29"/>
  <c r="L445" i="29"/>
  <c r="L446" i="29"/>
  <c r="L447" i="29"/>
  <c r="L448" i="29"/>
  <c r="L451" i="29"/>
  <c r="L452" i="29"/>
  <c r="L453" i="29"/>
  <c r="L455" i="29"/>
  <c r="L456" i="29"/>
  <c r="L457" i="29"/>
  <c r="L458" i="29"/>
  <c r="L459" i="29"/>
  <c r="L437" i="29"/>
  <c r="L437" i="28"/>
  <c r="L438" i="28"/>
  <c r="L439" i="28"/>
  <c r="L440" i="28"/>
  <c r="L441" i="28"/>
  <c r="L442" i="28"/>
  <c r="L443" i="28"/>
  <c r="L444" i="28"/>
  <c r="L445" i="28"/>
  <c r="L446" i="28"/>
  <c r="L447" i="28"/>
  <c r="L436" i="28"/>
  <c r="J503" i="31"/>
  <c r="L503" i="31" s="1"/>
  <c r="J502" i="31"/>
  <c r="L502" i="31" s="1"/>
  <c r="J501" i="31"/>
  <c r="L501" i="31" s="1"/>
  <c r="H490" i="31"/>
  <c r="H489" i="31"/>
  <c r="H488" i="31"/>
  <c r="H487" i="31"/>
  <c r="H485" i="31"/>
  <c r="H479" i="31"/>
  <c r="H478" i="31"/>
  <c r="H477" i="31"/>
  <c r="H476" i="31"/>
  <c r="H474" i="31"/>
  <c r="L458" i="31"/>
  <c r="L454" i="31"/>
  <c r="L449" i="31"/>
  <c r="L445" i="31"/>
  <c r="H429" i="31"/>
  <c r="H425" i="31"/>
  <c r="H438" i="31"/>
  <c r="H434" i="31"/>
  <c r="D440" i="31"/>
  <c r="H440" i="31" s="1"/>
  <c r="T329" i="31"/>
  <c r="V329" i="31" s="1"/>
  <c r="S309" i="31"/>
  <c r="S310" i="31" s="1"/>
  <c r="T310" i="31" s="1"/>
  <c r="W310" i="31" s="1"/>
  <c r="S322" i="31"/>
  <c r="T322" i="31" s="1"/>
  <c r="X322" i="31" s="1"/>
  <c r="S319" i="31"/>
  <c r="T319" i="31" s="1"/>
  <c r="X319" i="31" s="1"/>
  <c r="S316" i="31"/>
  <c r="S317" i="31" s="1"/>
  <c r="T317" i="31" s="1"/>
  <c r="W317" i="31" s="1"/>
  <c r="S313" i="31"/>
  <c r="S314" i="31" s="1"/>
  <c r="T314" i="31" s="1"/>
  <c r="W314" i="31" s="1"/>
  <c r="T324" i="31"/>
  <c r="V324" i="31" s="1"/>
  <c r="T321" i="31"/>
  <c r="V321" i="31" s="1"/>
  <c r="T318" i="31"/>
  <c r="V318" i="31" s="1"/>
  <c r="T315" i="31"/>
  <c r="V315" i="31" s="1"/>
  <c r="T311" i="31"/>
  <c r="V311" i="31" s="1"/>
  <c r="L293" i="31"/>
  <c r="L288" i="31"/>
  <c r="H279" i="31"/>
  <c r="H278" i="31"/>
  <c r="H277" i="31"/>
  <c r="H276" i="31"/>
  <c r="H274" i="31"/>
  <c r="T264" i="31"/>
  <c r="X264" i="31" s="1"/>
  <c r="T252" i="31"/>
  <c r="V252" i="31" s="1"/>
  <c r="S251" i="31"/>
  <c r="T251" i="31" s="1"/>
  <c r="V251" i="31" s="1"/>
  <c r="T249" i="31"/>
  <c r="V249" i="31" s="1"/>
  <c r="T248" i="31"/>
  <c r="V248" i="31" s="1"/>
  <c r="S246" i="31"/>
  <c r="T246" i="31" s="1"/>
  <c r="V246" i="31" s="1"/>
  <c r="S244" i="31"/>
  <c r="T244" i="31" s="1"/>
  <c r="V244" i="31" s="1"/>
  <c r="T239" i="31"/>
  <c r="V239" i="31" s="1"/>
  <c r="T238" i="31"/>
  <c r="V238" i="31" s="1"/>
  <c r="T237" i="31"/>
  <c r="V237" i="31" s="1"/>
  <c r="T236" i="31"/>
  <c r="V236" i="31" s="1"/>
  <c r="S241" i="31"/>
  <c r="T241" i="31" s="1"/>
  <c r="V241" i="31" s="1"/>
  <c r="T230" i="31"/>
  <c r="V230" i="31" s="1"/>
  <c r="T233" i="31"/>
  <c r="V233" i="31" s="1"/>
  <c r="T232" i="31"/>
  <c r="V232" i="31" s="1"/>
  <c r="T226" i="31"/>
  <c r="T225" i="31"/>
  <c r="S217" i="31"/>
  <c r="T217" i="31" s="1"/>
  <c r="V217" i="31" s="1"/>
  <c r="T220" i="31"/>
  <c r="V220" i="31" s="1"/>
  <c r="S219" i="31"/>
  <c r="T219" i="31" s="1"/>
  <c r="V219" i="31" s="1"/>
  <c r="L197" i="31"/>
  <c r="L198" i="31"/>
  <c r="L200" i="31"/>
  <c r="L201" i="31"/>
  <c r="L202" i="31"/>
  <c r="L203" i="31"/>
  <c r="L204" i="31"/>
  <c r="L205" i="31"/>
  <c r="L207" i="31"/>
  <c r="L209" i="31"/>
  <c r="L210" i="31"/>
  <c r="L211" i="31"/>
  <c r="L213" i="31"/>
  <c r="I194" i="31"/>
  <c r="L194" i="31" s="1"/>
  <c r="H186" i="31"/>
  <c r="H181" i="31"/>
  <c r="H180" i="31"/>
  <c r="H179" i="31"/>
  <c r="H171" i="31"/>
  <c r="D170" i="31"/>
  <c r="H170" i="31" s="1"/>
  <c r="H174" i="31"/>
  <c r="H155" i="31"/>
  <c r="H154" i="31"/>
  <c r="H153" i="31"/>
  <c r="H152" i="31"/>
  <c r="H151" i="31"/>
  <c r="H150" i="31"/>
  <c r="L145" i="31"/>
  <c r="L144" i="31"/>
  <c r="L143" i="31"/>
  <c r="L142" i="31"/>
  <c r="L115" i="31"/>
  <c r="L117" i="31"/>
  <c r="L119" i="31"/>
  <c r="L112" i="31"/>
  <c r="L108" i="31"/>
  <c r="L125" i="31"/>
  <c r="L124" i="31"/>
  <c r="L123" i="31"/>
  <c r="L122" i="31"/>
  <c r="L100" i="31"/>
  <c r="L99" i="31"/>
  <c r="L98" i="31"/>
  <c r="L97" i="31"/>
  <c r="H75" i="31"/>
  <c r="H74" i="31"/>
  <c r="H73" i="31"/>
  <c r="H72" i="31"/>
  <c r="H71" i="31"/>
  <c r="H70" i="31"/>
  <c r="H67" i="31"/>
  <c r="H65" i="31"/>
  <c r="H63" i="31"/>
  <c r="H61" i="31"/>
  <c r="H60" i="31"/>
  <c r="H59" i="31"/>
  <c r="H58" i="31"/>
  <c r="H56" i="31"/>
  <c r="H55" i="31"/>
  <c r="H54" i="31"/>
  <c r="H53" i="31"/>
  <c r="H38" i="31"/>
  <c r="H37" i="31"/>
  <c r="H30" i="31"/>
  <c r="H28" i="31"/>
  <c r="H24" i="31"/>
  <c r="H23" i="31"/>
  <c r="H22" i="31"/>
  <c r="H21" i="31"/>
  <c r="H16" i="31"/>
  <c r="O805" i="31"/>
  <c r="O804" i="31"/>
  <c r="O802" i="31"/>
  <c r="L782" i="31"/>
  <c r="L781" i="31"/>
  <c r="L780" i="31"/>
  <c r="L779" i="31"/>
  <c r="O774" i="31"/>
  <c r="O773" i="31" s="1"/>
  <c r="L769" i="31"/>
  <c r="L768" i="31"/>
  <c r="O765" i="31"/>
  <c r="O764" i="31" s="1"/>
  <c r="L763" i="31"/>
  <c r="L762" i="31" s="1"/>
  <c r="O759" i="31"/>
  <c r="O758" i="31"/>
  <c r="O757" i="31"/>
  <c r="O756" i="31"/>
  <c r="O753" i="31"/>
  <c r="O752" i="31"/>
  <c r="O751" i="31"/>
  <c r="O750" i="31"/>
  <c r="O749" i="31"/>
  <c r="L744" i="31"/>
  <c r="L743" i="31"/>
  <c r="L742" i="31"/>
  <c r="L731" i="31"/>
  <c r="O688" i="31"/>
  <c r="O687" i="31"/>
  <c r="O686" i="31"/>
  <c r="O685" i="31"/>
  <c r="O684" i="31"/>
  <c r="O681" i="31"/>
  <c r="O672" i="31"/>
  <c r="O671" i="31"/>
  <c r="O670" i="31"/>
  <c r="O669" i="31"/>
  <c r="O662" i="31"/>
  <c r="L607" i="31"/>
  <c r="L602" i="31"/>
  <c r="L600" i="31"/>
  <c r="L599" i="31"/>
  <c r="L591" i="31"/>
  <c r="L587" i="31"/>
  <c r="L583" i="31"/>
  <c r="L581" i="31"/>
  <c r="L570" i="31"/>
  <c r="L569" i="31"/>
  <c r="S554" i="31"/>
  <c r="T554" i="31" s="1"/>
  <c r="U554" i="31" s="1"/>
  <c r="H548" i="31"/>
  <c r="H544" i="31"/>
  <c r="H543" i="31"/>
  <c r="H541" i="31"/>
  <c r="H540" i="31"/>
  <c r="D536" i="31"/>
  <c r="H536" i="31" s="1"/>
  <c r="D534" i="31"/>
  <c r="H534" i="31" s="1"/>
  <c r="S528" i="31"/>
  <c r="S526" i="31"/>
  <c r="T526" i="31" s="1"/>
  <c r="S524" i="31"/>
  <c r="T524" i="31" s="1"/>
  <c r="S522" i="31"/>
  <c r="S520" i="31"/>
  <c r="J498" i="31"/>
  <c r="L498" i="31" s="1"/>
  <c r="J497" i="31"/>
  <c r="L497" i="31" s="1"/>
  <c r="J496" i="31"/>
  <c r="L496" i="31" s="1"/>
  <c r="H484" i="31"/>
  <c r="H483" i="31"/>
  <c r="H482" i="31"/>
  <c r="H473" i="31"/>
  <c r="H472" i="31"/>
  <c r="H471" i="31"/>
  <c r="T463" i="31"/>
  <c r="U463" i="31" s="1"/>
  <c r="T462" i="31"/>
  <c r="W462" i="31" s="1"/>
  <c r="T461" i="31"/>
  <c r="W461" i="31" s="1"/>
  <c r="T460" i="31"/>
  <c r="W460" i="31" s="1"/>
  <c r="L457" i="31"/>
  <c r="L456" i="31"/>
  <c r="L455" i="31"/>
  <c r="L453" i="31"/>
  <c r="L452" i="31"/>
  <c r="L451" i="31"/>
  <c r="L450" i="31"/>
  <c r="L448" i="31"/>
  <c r="L447" i="31"/>
  <c r="L446" i="31"/>
  <c r="L444" i="31"/>
  <c r="L443" i="31"/>
  <c r="H437" i="31"/>
  <c r="H436" i="31"/>
  <c r="H435" i="31"/>
  <c r="H433" i="31"/>
  <c r="H432" i="31"/>
  <c r="H431" i="31"/>
  <c r="H430" i="31"/>
  <c r="H428" i="31"/>
  <c r="H427" i="31"/>
  <c r="H426" i="31"/>
  <c r="H424" i="31"/>
  <c r="H423" i="31"/>
  <c r="T420" i="31"/>
  <c r="V420" i="31" s="1"/>
  <c r="S419" i="31"/>
  <c r="T419" i="31" s="1"/>
  <c r="V419" i="31" s="1"/>
  <c r="T418" i="31"/>
  <c r="V418" i="31" s="1"/>
  <c r="S417" i="31"/>
  <c r="T417" i="31" s="1"/>
  <c r="V417" i="31" s="1"/>
  <c r="T416" i="31"/>
  <c r="V416" i="31" s="1"/>
  <c r="S415" i="31"/>
  <c r="T415" i="31" s="1"/>
  <c r="W415" i="31" s="1"/>
  <c r="T414" i="31"/>
  <c r="V414" i="31" s="1"/>
  <c r="S413" i="31"/>
  <c r="T413" i="31" s="1"/>
  <c r="W413" i="31" s="1"/>
  <c r="T412" i="31"/>
  <c r="V412" i="31" s="1"/>
  <c r="S410" i="31"/>
  <c r="S411" i="31" s="1"/>
  <c r="T411" i="31" s="1"/>
  <c r="W411" i="31" s="1"/>
  <c r="T409" i="31"/>
  <c r="V409" i="31" s="1"/>
  <c r="S407" i="31"/>
  <c r="S408" i="31" s="1"/>
  <c r="T408" i="31" s="1"/>
  <c r="W408" i="31" s="1"/>
  <c r="T404" i="31"/>
  <c r="V404" i="31" s="1"/>
  <c r="S402" i="31"/>
  <c r="S403" i="31" s="1"/>
  <c r="T403" i="31" s="1"/>
  <c r="W403" i="31" s="1"/>
  <c r="T401" i="31"/>
  <c r="V401" i="31" s="1"/>
  <c r="S399" i="31"/>
  <c r="S400" i="31" s="1"/>
  <c r="T400" i="31" s="1"/>
  <c r="W400" i="31" s="1"/>
  <c r="T396" i="31"/>
  <c r="V396" i="31" s="1"/>
  <c r="S394" i="31"/>
  <c r="S395" i="31" s="1"/>
  <c r="T395" i="31" s="1"/>
  <c r="W395" i="31" s="1"/>
  <c r="T392" i="31"/>
  <c r="V392" i="31" s="1"/>
  <c r="T391" i="31"/>
  <c r="V391" i="31" s="1"/>
  <c r="S389" i="31"/>
  <c r="S390" i="31" s="1"/>
  <c r="T390" i="31" s="1"/>
  <c r="W390" i="31" s="1"/>
  <c r="L371" i="31"/>
  <c r="H367" i="31"/>
  <c r="H366" i="31"/>
  <c r="H365" i="31"/>
  <c r="H364" i="31"/>
  <c r="H363" i="31"/>
  <c r="H362" i="31"/>
  <c r="H359" i="31"/>
  <c r="H358" i="31"/>
  <c r="H355" i="31"/>
  <c r="H353" i="31"/>
  <c r="T349" i="31"/>
  <c r="V349" i="31" s="1"/>
  <c r="S348" i="31"/>
  <c r="T348" i="31" s="1"/>
  <c r="W348" i="31" s="1"/>
  <c r="T347" i="31"/>
  <c r="V347" i="31" s="1"/>
  <c r="T346" i="31"/>
  <c r="V346" i="31" s="1"/>
  <c r="S345" i="31"/>
  <c r="T345" i="31" s="1"/>
  <c r="X345" i="31" s="1"/>
  <c r="T344" i="31"/>
  <c r="V344" i="31" s="1"/>
  <c r="S343" i="31"/>
  <c r="T343" i="31" s="1"/>
  <c r="X343" i="31" s="1"/>
  <c r="L340" i="31"/>
  <c r="L339" i="31"/>
  <c r="L338" i="31"/>
  <c r="F335" i="31"/>
  <c r="F334" i="31"/>
  <c r="H334" i="31" s="1"/>
  <c r="F333" i="31"/>
  <c r="H333" i="31" s="1"/>
  <c r="S327" i="31"/>
  <c r="T308" i="31"/>
  <c r="V308" i="31" s="1"/>
  <c r="S306" i="31"/>
  <c r="T306" i="31" s="1"/>
  <c r="X306" i="31" s="1"/>
  <c r="T305" i="31"/>
  <c r="V305" i="31" s="1"/>
  <c r="S303" i="31"/>
  <c r="T303" i="31" s="1"/>
  <c r="X303" i="31" s="1"/>
  <c r="T302" i="31"/>
  <c r="V302" i="31" s="1"/>
  <c r="S300" i="31"/>
  <c r="T300" i="31" s="1"/>
  <c r="X300" i="31" s="1"/>
  <c r="I295" i="31"/>
  <c r="L295" i="31" s="1"/>
  <c r="L292" i="31"/>
  <c r="L291" i="31"/>
  <c r="I290" i="31"/>
  <c r="L290" i="31" s="1"/>
  <c r="L287" i="31"/>
  <c r="L286" i="31"/>
  <c r="I285" i="31"/>
  <c r="L285" i="31" s="1"/>
  <c r="H281" i="31"/>
  <c r="H273" i="31"/>
  <c r="H272" i="31"/>
  <c r="H271" i="31"/>
  <c r="T265" i="31"/>
  <c r="X265" i="31" s="1"/>
  <c r="H261" i="31"/>
  <c r="H260" i="31"/>
  <c r="T247" i="31"/>
  <c r="V247" i="31" s="1"/>
  <c r="T245" i="31"/>
  <c r="V245" i="31" s="1"/>
  <c r="T242" i="31"/>
  <c r="V242" i="31" s="1"/>
  <c r="T235" i="31"/>
  <c r="V235" i="31" s="1"/>
  <c r="T234" i="31"/>
  <c r="V234" i="31" s="1"/>
  <c r="T231" i="31"/>
  <c r="V231" i="31" s="1"/>
  <c r="T229" i="31"/>
  <c r="V229" i="31" s="1"/>
  <c r="T228" i="31"/>
  <c r="V228" i="31" s="1"/>
  <c r="T224" i="31"/>
  <c r="V224" i="31" s="1"/>
  <c r="T223" i="31"/>
  <c r="V223" i="31" s="1"/>
  <c r="T222" i="31"/>
  <c r="V222" i="31" s="1"/>
  <c r="T221" i="31"/>
  <c r="V221" i="31" s="1"/>
  <c r="T218" i="31"/>
  <c r="V218" i="31" s="1"/>
  <c r="L196" i="31"/>
  <c r="L195" i="31"/>
  <c r="H189" i="31"/>
  <c r="H187" i="31"/>
  <c r="H185" i="31"/>
  <c r="H183" i="31"/>
  <c r="H178" i="31"/>
  <c r="H177" i="31"/>
  <c r="H176" i="31"/>
  <c r="H173" i="31"/>
  <c r="H172" i="31"/>
  <c r="L163" i="31"/>
  <c r="L162" i="31" s="1"/>
  <c r="H160" i="31"/>
  <c r="H159" i="31" s="1"/>
  <c r="L138" i="31"/>
  <c r="L137" i="31"/>
  <c r="L113" i="31"/>
  <c r="L111" i="31"/>
  <c r="L110" i="31"/>
  <c r="L107" i="31"/>
  <c r="L106" i="31"/>
  <c r="L105" i="31"/>
  <c r="L94" i="31"/>
  <c r="L93" i="31"/>
  <c r="L89" i="31"/>
  <c r="L88" i="31"/>
  <c r="L83" i="31"/>
  <c r="L82" i="31"/>
  <c r="L81" i="31"/>
  <c r="L80" i="31"/>
  <c r="H50" i="31"/>
  <c r="H49" i="31"/>
  <c r="H48" i="31"/>
  <c r="H47" i="31"/>
  <c r="H46" i="31"/>
  <c r="H45" i="31"/>
  <c r="H36" i="31"/>
  <c r="H35" i="31"/>
  <c r="H34" i="31"/>
  <c r="H33" i="31"/>
  <c r="H26" i="31"/>
  <c r="H19" i="31"/>
  <c r="H18" i="31"/>
  <c r="H17" i="31"/>
  <c r="H13" i="31"/>
  <c r="H12" i="31"/>
  <c r="O783" i="30"/>
  <c r="O782" i="30"/>
  <c r="O781" i="30"/>
  <c r="O780" i="30"/>
  <c r="O779" i="30" s="1"/>
  <c r="P766" i="30"/>
  <c r="P765" i="30"/>
  <c r="P764" i="30"/>
  <c r="L761" i="30"/>
  <c r="L760" i="30"/>
  <c r="L759" i="30"/>
  <c r="L758" i="30"/>
  <c r="L757" i="30" s="1"/>
  <c r="O753" i="30"/>
  <c r="O752" i="30"/>
  <c r="L749" i="30"/>
  <c r="L748" i="30"/>
  <c r="O745" i="30"/>
  <c r="O744" i="30"/>
  <c r="L743" i="30"/>
  <c r="L742" i="30" s="1"/>
  <c r="M739" i="30"/>
  <c r="O739" i="30" s="1"/>
  <c r="O735" i="30" s="1"/>
  <c r="L776" i="30" s="1"/>
  <c r="O738" i="30"/>
  <c r="O737" i="30"/>
  <c r="O736" i="30"/>
  <c r="O733" i="30"/>
  <c r="M732" i="30"/>
  <c r="O732" i="30" s="1"/>
  <c r="O728" i="30" s="1"/>
  <c r="O731" i="30"/>
  <c r="O730" i="30"/>
  <c r="M730" i="30"/>
  <c r="O729" i="30"/>
  <c r="L724" i="30"/>
  <c r="L723" i="30"/>
  <c r="I722" i="30"/>
  <c r="L722" i="30" s="1"/>
  <c r="L721" i="30"/>
  <c r="L720" i="30"/>
  <c r="L718" i="30"/>
  <c r="L717" i="30"/>
  <c r="I717" i="30"/>
  <c r="L716" i="30"/>
  <c r="L715" i="30"/>
  <c r="L709" i="30"/>
  <c r="L708" i="30"/>
  <c r="L707" i="30"/>
  <c r="L705" i="30"/>
  <c r="L704" i="30"/>
  <c r="L703" i="30" s="1"/>
  <c r="L699" i="30"/>
  <c r="L698" i="30"/>
  <c r="L697" i="30"/>
  <c r="L693" i="30"/>
  <c r="L692" i="30"/>
  <c r="L691" i="30"/>
  <c r="L690" i="30"/>
  <c r="L689" i="30"/>
  <c r="L688" i="30"/>
  <c r="L687" i="30"/>
  <c r="L686" i="30"/>
  <c r="L685" i="30"/>
  <c r="L684" i="30"/>
  <c r="L681" i="30" s="1"/>
  <c r="L683" i="30"/>
  <c r="L682" i="30"/>
  <c r="O678" i="30"/>
  <c r="O677" i="30"/>
  <c r="O676" i="30"/>
  <c r="O675" i="30"/>
  <c r="O674" i="30"/>
  <c r="O673" i="30"/>
  <c r="O672" i="30"/>
  <c r="O671" i="30"/>
  <c r="O670" i="30"/>
  <c r="O669" i="30"/>
  <c r="O668" i="30"/>
  <c r="O667" i="30"/>
  <c r="O666" i="30"/>
  <c r="O664" i="30"/>
  <c r="O663" i="30"/>
  <c r="O662" i="30"/>
  <c r="O661" i="30"/>
  <c r="O659" i="30"/>
  <c r="O658" i="30"/>
  <c r="O656" i="30"/>
  <c r="L630" i="30"/>
  <c r="L628" i="30" s="1"/>
  <c r="J625" i="30"/>
  <c r="L625" i="30" s="1"/>
  <c r="J624" i="30"/>
  <c r="I624" i="30"/>
  <c r="L624" i="30" s="1"/>
  <c r="L623" i="30"/>
  <c r="J623" i="30"/>
  <c r="I623" i="30"/>
  <c r="J622" i="30"/>
  <c r="L622" i="30" s="1"/>
  <c r="L621" i="30"/>
  <c r="J621" i="30"/>
  <c r="J620" i="30"/>
  <c r="L620" i="30" s="1"/>
  <c r="I620" i="30"/>
  <c r="J619" i="30"/>
  <c r="L619" i="30" s="1"/>
  <c r="J618" i="30"/>
  <c r="L618" i="30" s="1"/>
  <c r="J616" i="30"/>
  <c r="I616" i="30"/>
  <c r="L616" i="30" s="1"/>
  <c r="L615" i="30"/>
  <c r="J615" i="30"/>
  <c r="J614" i="30"/>
  <c r="L614" i="30" s="1"/>
  <c r="L611" i="30"/>
  <c r="L610" i="30"/>
  <c r="L609" i="30"/>
  <c r="L608" i="30"/>
  <c r="L607" i="30"/>
  <c r="L606" i="30"/>
  <c r="L605" i="30"/>
  <c r="L604" i="30"/>
  <c r="L603" i="30"/>
  <c r="L602" i="30"/>
  <c r="L601" i="30"/>
  <c r="L600" i="30"/>
  <c r="L599" i="30"/>
  <c r="L598" i="30"/>
  <c r="L597" i="30"/>
  <c r="L595" i="30"/>
  <c r="L594" i="30"/>
  <c r="L593" i="30"/>
  <c r="L592" i="30"/>
  <c r="L591" i="30"/>
  <c r="L590" i="30"/>
  <c r="L589" i="30"/>
  <c r="L588" i="30"/>
  <c r="L587" i="30"/>
  <c r="L586" i="30"/>
  <c r="L585" i="30"/>
  <c r="L584" i="30"/>
  <c r="L583" i="30"/>
  <c r="L582" i="30"/>
  <c r="L581" i="30"/>
  <c r="L579" i="30" s="1"/>
  <c r="L774" i="30" s="1"/>
  <c r="L575" i="30"/>
  <c r="L573" i="30"/>
  <c r="L571" i="30"/>
  <c r="L570" i="30"/>
  <c r="L569" i="30"/>
  <c r="L568" i="30"/>
  <c r="L567" i="30"/>
  <c r="L566" i="30" s="1"/>
  <c r="L563" i="30"/>
  <c r="L562" i="30"/>
  <c r="L561" i="30"/>
  <c r="L560" i="30"/>
  <c r="L558" i="30"/>
  <c r="L557" i="30"/>
  <c r="I557" i="30"/>
  <c r="L556" i="30"/>
  <c r="L555" i="30"/>
  <c r="L553" i="30"/>
  <c r="J553" i="30"/>
  <c r="I552" i="30"/>
  <c r="L552" i="30" s="1"/>
  <c r="L551" i="30"/>
  <c r="L550" i="30"/>
  <c r="L548" i="30"/>
  <c r="L547" i="30"/>
  <c r="L546" i="30"/>
  <c r="L545" i="30"/>
  <c r="L544" i="30"/>
  <c r="L543" i="30"/>
  <c r="L542" i="30"/>
  <c r="L540" i="30" s="1"/>
  <c r="L538" i="30"/>
  <c r="L537" i="30"/>
  <c r="L536" i="30"/>
  <c r="I536" i="30"/>
  <c r="L535" i="30"/>
  <c r="L534" i="30"/>
  <c r="L532" i="30"/>
  <c r="L531" i="30"/>
  <c r="I531" i="30"/>
  <c r="L530" i="30"/>
  <c r="L529" i="30"/>
  <c r="L527" i="30" s="1"/>
  <c r="T524" i="30"/>
  <c r="U524" i="30" s="1"/>
  <c r="S524" i="30"/>
  <c r="S523" i="30"/>
  <c r="T523" i="30" s="1"/>
  <c r="U523" i="30" s="1"/>
  <c r="S522" i="30"/>
  <c r="T522" i="30" s="1"/>
  <c r="U522" i="30" s="1"/>
  <c r="U521" i="30"/>
  <c r="T521" i="30"/>
  <c r="S521" i="30"/>
  <c r="S519" i="30"/>
  <c r="T519" i="30" s="1"/>
  <c r="U519" i="30" s="1"/>
  <c r="S518" i="30"/>
  <c r="T518" i="30" s="1"/>
  <c r="U518" i="30" s="1"/>
  <c r="U516" i="30"/>
  <c r="T516" i="30"/>
  <c r="S516" i="30"/>
  <c r="T514" i="30"/>
  <c r="U514" i="30" s="1"/>
  <c r="S514" i="30"/>
  <c r="T513" i="30"/>
  <c r="U513" i="30" s="1"/>
  <c r="S513" i="30"/>
  <c r="S511" i="30"/>
  <c r="T511" i="30" s="1"/>
  <c r="U511" i="30" s="1"/>
  <c r="Z509" i="30" s="1"/>
  <c r="L505" i="30"/>
  <c r="L504" i="30"/>
  <c r="H502" i="30"/>
  <c r="H501" i="30"/>
  <c r="H500" i="30"/>
  <c r="H499" i="30"/>
  <c r="H497" i="30"/>
  <c r="H496" i="30"/>
  <c r="H494" i="30" s="1"/>
  <c r="H492" i="30"/>
  <c r="H491" i="30"/>
  <c r="H490" i="30"/>
  <c r="H489" i="30"/>
  <c r="D489" i="30"/>
  <c r="H487" i="30"/>
  <c r="H486" i="30"/>
  <c r="D486" i="30"/>
  <c r="D484" i="30"/>
  <c r="H484" i="30" s="1"/>
  <c r="H482" i="30" s="1"/>
  <c r="S476" i="30"/>
  <c r="T476" i="30" s="1"/>
  <c r="V476" i="30" s="1"/>
  <c r="S475" i="30"/>
  <c r="T475" i="30" s="1"/>
  <c r="W475" i="30" s="1"/>
  <c r="V474" i="30"/>
  <c r="T474" i="30"/>
  <c r="S474" i="30"/>
  <c r="S473" i="30"/>
  <c r="T473" i="30" s="1"/>
  <c r="W473" i="30" s="1"/>
  <c r="S472" i="30"/>
  <c r="T472" i="30" s="1"/>
  <c r="V472" i="30" s="1"/>
  <c r="S471" i="30"/>
  <c r="T471" i="30" s="1"/>
  <c r="W471" i="30" s="1"/>
  <c r="T470" i="30"/>
  <c r="V470" i="30" s="1"/>
  <c r="S470" i="30"/>
  <c r="T469" i="30"/>
  <c r="W469" i="30" s="1"/>
  <c r="S469" i="30"/>
  <c r="S468" i="30"/>
  <c r="T468" i="30" s="1"/>
  <c r="V468" i="30" s="1"/>
  <c r="S467" i="30"/>
  <c r="T467" i="30" s="1"/>
  <c r="W467" i="30" s="1"/>
  <c r="V466" i="30"/>
  <c r="T466" i="30"/>
  <c r="S466" i="30"/>
  <c r="S465" i="30"/>
  <c r="T465" i="30" s="1"/>
  <c r="W465" i="30" s="1"/>
  <c r="S464" i="30"/>
  <c r="T464" i="30" s="1"/>
  <c r="V464" i="30" s="1"/>
  <c r="W463" i="30"/>
  <c r="T463" i="30"/>
  <c r="S463" i="30"/>
  <c r="T462" i="30"/>
  <c r="V462" i="30" s="1"/>
  <c r="S462" i="30"/>
  <c r="T461" i="30"/>
  <c r="W461" i="30" s="1"/>
  <c r="S461" i="30"/>
  <c r="J448" i="30"/>
  <c r="J447" i="30"/>
  <c r="I447" i="30"/>
  <c r="J446" i="30"/>
  <c r="I446" i="30"/>
  <c r="J445" i="30"/>
  <c r="J444" i="30"/>
  <c r="J443" i="30"/>
  <c r="I443" i="30"/>
  <c r="J442" i="30"/>
  <c r="J441" i="30"/>
  <c r="J439" i="30"/>
  <c r="I439" i="30"/>
  <c r="J438" i="30"/>
  <c r="J437" i="30"/>
  <c r="H432" i="30"/>
  <c r="H431" i="30"/>
  <c r="H430" i="30"/>
  <c r="H429" i="30"/>
  <c r="H428" i="30"/>
  <c r="H426" i="30"/>
  <c r="H425" i="30"/>
  <c r="H424" i="30"/>
  <c r="H421" i="30"/>
  <c r="D420" i="30"/>
  <c r="H420" i="30" s="1"/>
  <c r="H419" i="30"/>
  <c r="D419" i="30"/>
  <c r="H418" i="30"/>
  <c r="H417" i="30"/>
  <c r="H416" i="30"/>
  <c r="D416" i="30"/>
  <c r="H415" i="30"/>
  <c r="H414" i="30"/>
  <c r="H407" i="30" s="1"/>
  <c r="H412" i="30"/>
  <c r="D412" i="30"/>
  <c r="H411" i="30"/>
  <c r="H410" i="30"/>
  <c r="P404" i="30"/>
  <c r="T402" i="30"/>
  <c r="U402" i="30" s="1"/>
  <c r="W401" i="30"/>
  <c r="T401" i="30"/>
  <c r="T400" i="30"/>
  <c r="W400" i="30" s="1"/>
  <c r="Z398" i="30" s="1"/>
  <c r="W399" i="30"/>
  <c r="T399" i="30"/>
  <c r="L397" i="30"/>
  <c r="L396" i="30"/>
  <c r="L395" i="30"/>
  <c r="L394" i="30"/>
  <c r="L393" i="30"/>
  <c r="L392" i="30"/>
  <c r="L391" i="30"/>
  <c r="L390" i="30"/>
  <c r="L389" i="30"/>
  <c r="L385" i="30" s="1"/>
  <c r="L388" i="30"/>
  <c r="L387" i="30"/>
  <c r="L386" i="30"/>
  <c r="H383" i="30"/>
  <c r="D383" i="30"/>
  <c r="H381" i="30"/>
  <c r="H380" i="30"/>
  <c r="H379" i="30"/>
  <c r="H378" i="30"/>
  <c r="H377" i="30"/>
  <c r="H376" i="30"/>
  <c r="H375" i="30"/>
  <c r="H374" i="30"/>
  <c r="H373" i="30"/>
  <c r="H372" i="30"/>
  <c r="H371" i="30"/>
  <c r="H370" i="30"/>
  <c r="H369" i="30" s="1"/>
  <c r="T367" i="30"/>
  <c r="V367" i="30" s="1"/>
  <c r="S366" i="30"/>
  <c r="T366" i="30" s="1"/>
  <c r="V366" i="30" s="1"/>
  <c r="T365" i="30"/>
  <c r="V365" i="30" s="1"/>
  <c r="S364" i="30"/>
  <c r="T364" i="30" s="1"/>
  <c r="V364" i="30" s="1"/>
  <c r="T363" i="30"/>
  <c r="V363" i="30" s="1"/>
  <c r="S362" i="30"/>
  <c r="T362" i="30" s="1"/>
  <c r="W362" i="30" s="1"/>
  <c r="T361" i="30"/>
  <c r="V361" i="30" s="1"/>
  <c r="S360" i="30"/>
  <c r="T360" i="30" s="1"/>
  <c r="W360" i="30" s="1"/>
  <c r="V359" i="30"/>
  <c r="T359" i="30"/>
  <c r="S357" i="30"/>
  <c r="S358" i="30" s="1"/>
  <c r="T358" i="30" s="1"/>
  <c r="W358" i="30" s="1"/>
  <c r="V356" i="30"/>
  <c r="T356" i="30"/>
  <c r="S354" i="30"/>
  <c r="S355" i="30" s="1"/>
  <c r="T355" i="30" s="1"/>
  <c r="W355" i="30" s="1"/>
  <c r="V351" i="30"/>
  <c r="T351" i="30"/>
  <c r="S349" i="30"/>
  <c r="S350" i="30" s="1"/>
  <c r="T350" i="30" s="1"/>
  <c r="W350" i="30" s="1"/>
  <c r="V348" i="30"/>
  <c r="T348" i="30"/>
  <c r="S346" i="30"/>
  <c r="S347" i="30" s="1"/>
  <c r="T347" i="30" s="1"/>
  <c r="W347" i="30" s="1"/>
  <c r="V343" i="30"/>
  <c r="T343" i="30"/>
  <c r="S341" i="30"/>
  <c r="S342" i="30" s="1"/>
  <c r="T342" i="30" s="1"/>
  <c r="W342" i="30" s="1"/>
  <c r="V339" i="30"/>
  <c r="T339" i="30"/>
  <c r="T338" i="30"/>
  <c r="V338" i="30" s="1"/>
  <c r="T337" i="30"/>
  <c r="W337" i="30" s="1"/>
  <c r="S337" i="30"/>
  <c r="T336" i="30"/>
  <c r="X336" i="30" s="1"/>
  <c r="S336" i="30"/>
  <c r="L316" i="30"/>
  <c r="L318" i="30"/>
  <c r="H314" i="30"/>
  <c r="H313" i="30"/>
  <c r="H312" i="30"/>
  <c r="H311" i="30"/>
  <c r="H310" i="30"/>
  <c r="H309" i="30"/>
  <c r="H306" i="30"/>
  <c r="H305" i="30"/>
  <c r="H302" i="30"/>
  <c r="H300" i="30"/>
  <c r="H298" i="30"/>
  <c r="T296" i="30"/>
  <c r="V296" i="30" s="1"/>
  <c r="S295" i="30"/>
  <c r="T295" i="30" s="1"/>
  <c r="W295" i="30" s="1"/>
  <c r="T294" i="30"/>
  <c r="V294" i="30" s="1"/>
  <c r="S293" i="30"/>
  <c r="T293" i="30" s="1"/>
  <c r="X293" i="30" s="1"/>
  <c r="T292" i="30"/>
  <c r="V292" i="30" s="1"/>
  <c r="V291" i="30"/>
  <c r="T291" i="30"/>
  <c r="T290" i="30"/>
  <c r="X290" i="30" s="1"/>
  <c r="S290" i="30"/>
  <c r="T289" i="30"/>
  <c r="V289" i="30" s="1"/>
  <c r="T288" i="30"/>
  <c r="X288" i="30" s="1"/>
  <c r="S288" i="30"/>
  <c r="L285" i="30"/>
  <c r="L281" i="30" s="1"/>
  <c r="L284" i="30"/>
  <c r="I284" i="30"/>
  <c r="L283" i="30"/>
  <c r="L282" i="30"/>
  <c r="F279" i="30"/>
  <c r="H277" i="30"/>
  <c r="F277" i="30"/>
  <c r="F276" i="30"/>
  <c r="H276" i="30" s="1"/>
  <c r="H275" i="30" s="1"/>
  <c r="T272" i="30"/>
  <c r="V272" i="30" s="1"/>
  <c r="S270" i="30"/>
  <c r="T270" i="30" s="1"/>
  <c r="X270" i="30" s="1"/>
  <c r="T268" i="30"/>
  <c r="V268" i="30" s="1"/>
  <c r="S266" i="30"/>
  <c r="S267" i="30" s="1"/>
  <c r="T267" i="30" s="1"/>
  <c r="W267" i="30" s="1"/>
  <c r="T265" i="30"/>
  <c r="V265" i="30" s="1"/>
  <c r="S263" i="30"/>
  <c r="S264" i="30" s="1"/>
  <c r="T264" i="30" s="1"/>
  <c r="W264" i="30" s="1"/>
  <c r="T262" i="30"/>
  <c r="V262" i="30" s="1"/>
  <c r="S260" i="30"/>
  <c r="S261" i="30" s="1"/>
  <c r="T261" i="30" s="1"/>
  <c r="W261" i="30" s="1"/>
  <c r="T258" i="30"/>
  <c r="V258" i="30" s="1"/>
  <c r="S256" i="30"/>
  <c r="T256" i="30" s="1"/>
  <c r="X256" i="30" s="1"/>
  <c r="T255" i="30"/>
  <c r="V255" i="30" s="1"/>
  <c r="S253" i="30"/>
  <c r="S254" i="30" s="1"/>
  <c r="T254" i="30" s="1"/>
  <c r="W254" i="30" s="1"/>
  <c r="T252" i="30"/>
  <c r="V252" i="30" s="1"/>
  <c r="S250" i="30"/>
  <c r="S251" i="30" s="1"/>
  <c r="T251" i="30" s="1"/>
  <c r="W251" i="30" s="1"/>
  <c r="I245" i="30"/>
  <c r="L245" i="30" s="1"/>
  <c r="L243" i="30"/>
  <c r="L242" i="30"/>
  <c r="I241" i="30"/>
  <c r="L241" i="30" s="1"/>
  <c r="L239" i="30"/>
  <c r="L238" i="30"/>
  <c r="I237" i="30"/>
  <c r="L237" i="30" s="1"/>
  <c r="H233" i="30"/>
  <c r="H231" i="30"/>
  <c r="H230" i="30"/>
  <c r="H229" i="30"/>
  <c r="H227" i="30"/>
  <c r="H226" i="30"/>
  <c r="H225" i="30"/>
  <c r="H222" i="30" s="1"/>
  <c r="T219" i="30"/>
  <c r="X219" i="30" s="1"/>
  <c r="T218" i="30"/>
  <c r="X218" i="30" s="1"/>
  <c r="Z217" i="30" s="1"/>
  <c r="H215" i="30"/>
  <c r="H214" i="30"/>
  <c r="H212" i="30" s="1"/>
  <c r="T208" i="30"/>
  <c r="V208" i="30" s="1"/>
  <c r="T207" i="30"/>
  <c r="V207" i="30" s="1"/>
  <c r="T206" i="30"/>
  <c r="V206" i="30" s="1"/>
  <c r="V205" i="30"/>
  <c r="T205" i="30"/>
  <c r="S205" i="30"/>
  <c r="T203" i="30"/>
  <c r="V203" i="30" s="1"/>
  <c r="V202" i="30"/>
  <c r="T202" i="30"/>
  <c r="T201" i="30"/>
  <c r="V201" i="30" s="1"/>
  <c r="S200" i="30"/>
  <c r="T200" i="30" s="1"/>
  <c r="V200" i="30" s="1"/>
  <c r="T198" i="30"/>
  <c r="V198" i="30" s="1"/>
  <c r="S197" i="30"/>
  <c r="T197" i="30" s="1"/>
  <c r="V197" i="30" s="1"/>
  <c r="V195" i="30"/>
  <c r="T195" i="30"/>
  <c r="T194" i="30"/>
  <c r="V194" i="30" s="1"/>
  <c r="V193" i="30"/>
  <c r="T193" i="30"/>
  <c r="T192" i="30"/>
  <c r="V192" i="30" s="1"/>
  <c r="V191" i="30"/>
  <c r="T191" i="30"/>
  <c r="T190" i="30"/>
  <c r="V190" i="30" s="1"/>
  <c r="V189" i="30"/>
  <c r="T189" i="30"/>
  <c r="T188" i="30"/>
  <c r="V188" i="30" s="1"/>
  <c r="V186" i="30"/>
  <c r="T186" i="30"/>
  <c r="T185" i="30"/>
  <c r="V185" i="30" s="1"/>
  <c r="V184" i="30"/>
  <c r="T184" i="30"/>
  <c r="T183" i="30"/>
  <c r="V183" i="30" s="1"/>
  <c r="V182" i="30"/>
  <c r="T182" i="30"/>
  <c r="T181" i="30"/>
  <c r="V181" i="30" s="1"/>
  <c r="L176" i="30"/>
  <c r="L175" i="30"/>
  <c r="L173" i="30"/>
  <c r="L172" i="30"/>
  <c r="I172" i="30"/>
  <c r="L170" i="30"/>
  <c r="L168" i="30"/>
  <c r="L167" i="30"/>
  <c r="L166" i="30"/>
  <c r="L165" i="30"/>
  <c r="L163" i="30"/>
  <c r="L162" i="30"/>
  <c r="L159" i="30" s="1"/>
  <c r="L161" i="30"/>
  <c r="H157" i="30"/>
  <c r="H156" i="30"/>
  <c r="H154" i="30"/>
  <c r="D153" i="30"/>
  <c r="H153" i="30" s="1"/>
  <c r="H151" i="30"/>
  <c r="H149" i="30"/>
  <c r="H148" i="30"/>
  <c r="H147" i="30"/>
  <c r="H146" i="30"/>
  <c r="H144" i="30"/>
  <c r="H143" i="30"/>
  <c r="H142" i="30"/>
  <c r="H140" i="30" s="1"/>
  <c r="L135" i="30"/>
  <c r="L134" i="30" s="1"/>
  <c r="H132" i="30"/>
  <c r="H131" i="30"/>
  <c r="H128" i="30"/>
  <c r="H127" i="30"/>
  <c r="H126" i="30"/>
  <c r="H125" i="30"/>
  <c r="L120" i="30"/>
  <c r="L119" i="30"/>
  <c r="L118" i="30"/>
  <c r="L117" i="30"/>
  <c r="L116" i="30"/>
  <c r="L113" i="30"/>
  <c r="L112" i="30"/>
  <c r="L110" i="30" s="1"/>
  <c r="L100" i="30"/>
  <c r="L99" i="30"/>
  <c r="L98" i="30"/>
  <c r="L97" i="30"/>
  <c r="L96" i="30"/>
  <c r="L94" i="30"/>
  <c r="L83" i="30" s="1"/>
  <c r="L92" i="30"/>
  <c r="L91" i="30"/>
  <c r="L90" i="30"/>
  <c r="L88" i="30"/>
  <c r="L87" i="30"/>
  <c r="L86" i="30"/>
  <c r="L81" i="30"/>
  <c r="L77" i="30" s="1"/>
  <c r="L80" i="30"/>
  <c r="L79" i="30"/>
  <c r="L78" i="30"/>
  <c r="L75" i="30"/>
  <c r="L74" i="30"/>
  <c r="L72" i="30"/>
  <c r="L70" i="30"/>
  <c r="L69" i="30"/>
  <c r="L67" i="30" s="1"/>
  <c r="L64" i="30"/>
  <c r="L63" i="30"/>
  <c r="L62" i="30"/>
  <c r="L61" i="30"/>
  <c r="L60" i="30"/>
  <c r="H57" i="30"/>
  <c r="H56" i="30"/>
  <c r="H55" i="30"/>
  <c r="H54" i="30"/>
  <c r="H52" i="30"/>
  <c r="H50" i="30"/>
  <c r="H49" i="30"/>
  <c r="H48" i="30"/>
  <c r="H46" i="30"/>
  <c r="H45" i="30"/>
  <c r="H44" i="30"/>
  <c r="H41" i="30"/>
  <c r="H40" i="30"/>
  <c r="H39" i="30"/>
  <c r="H38" i="30"/>
  <c r="H37" i="30"/>
  <c r="H36" i="30"/>
  <c r="H34" i="30" s="1"/>
  <c r="H29" i="30"/>
  <c r="H28" i="30"/>
  <c r="H27" i="30"/>
  <c r="H26" i="30"/>
  <c r="H24" i="30"/>
  <c r="H22" i="30"/>
  <c r="H21" i="30"/>
  <c r="H10" i="30" s="1"/>
  <c r="H20" i="30"/>
  <c r="H18" i="30"/>
  <c r="H17" i="30"/>
  <c r="H16" i="30"/>
  <c r="H13" i="30"/>
  <c r="H12" i="30"/>
  <c r="O783" i="29"/>
  <c r="O782" i="29"/>
  <c r="O781" i="29"/>
  <c r="O780" i="29"/>
  <c r="O779" i="29" s="1"/>
  <c r="P766" i="29"/>
  <c r="P764" i="29" s="1"/>
  <c r="P765" i="29"/>
  <c r="L761" i="29"/>
  <c r="L760" i="29"/>
  <c r="L759" i="29"/>
  <c r="L757" i="29" s="1"/>
  <c r="L758" i="29"/>
  <c r="O753" i="29"/>
  <c r="O752" i="29" s="1"/>
  <c r="L749" i="29"/>
  <c r="L748" i="29"/>
  <c r="O745" i="29"/>
  <c r="O744" i="29" s="1"/>
  <c r="L743" i="29"/>
  <c r="L742" i="29" s="1"/>
  <c r="M739" i="29"/>
  <c r="O739" i="29" s="1"/>
  <c r="O738" i="29"/>
  <c r="O737" i="29"/>
  <c r="O736" i="29"/>
  <c r="O735" i="29" s="1"/>
  <c r="L776" i="29" s="1"/>
  <c r="O733" i="29"/>
  <c r="O732" i="29"/>
  <c r="M732" i="29"/>
  <c r="O731" i="29"/>
  <c r="O730" i="29"/>
  <c r="M730" i="29"/>
  <c r="O729" i="29"/>
  <c r="O728" i="29" s="1"/>
  <c r="L724" i="29"/>
  <c r="L723" i="29"/>
  <c r="I722" i="29"/>
  <c r="L722" i="29" s="1"/>
  <c r="L721" i="29"/>
  <c r="L720" i="29"/>
  <c r="L718" i="29"/>
  <c r="I717" i="29"/>
  <c r="L717" i="29" s="1"/>
  <c r="L716" i="29"/>
  <c r="L713" i="29" s="1"/>
  <c r="L715" i="29"/>
  <c r="L709" i="29"/>
  <c r="L708" i="29"/>
  <c r="L707" i="29"/>
  <c r="L705" i="29"/>
  <c r="L704" i="29"/>
  <c r="L703" i="29"/>
  <c r="L699" i="29"/>
  <c r="L698" i="29"/>
  <c r="L697" i="29"/>
  <c r="L693" i="29"/>
  <c r="L692" i="29"/>
  <c r="L691" i="29"/>
  <c r="L690" i="29"/>
  <c r="L689" i="29"/>
  <c r="L688" i="29"/>
  <c r="L687" i="29"/>
  <c r="L686" i="29"/>
  <c r="L685" i="29"/>
  <c r="L684" i="29"/>
  <c r="L683" i="29"/>
  <c r="L682" i="29"/>
  <c r="L681" i="29" s="1"/>
  <c r="O678" i="29"/>
  <c r="O677" i="29"/>
  <c r="O676" i="29"/>
  <c r="O675" i="29"/>
  <c r="O674" i="29"/>
  <c r="O673" i="29"/>
  <c r="O672" i="29"/>
  <c r="O671" i="29"/>
  <c r="O670" i="29"/>
  <c r="O669" i="29"/>
  <c r="O668" i="29"/>
  <c r="O667" i="29"/>
  <c r="O666" i="29" s="1"/>
  <c r="O664" i="29"/>
  <c r="O663" i="29"/>
  <c r="O656" i="29" s="1"/>
  <c r="O662" i="29"/>
  <c r="O661" i="29"/>
  <c r="O659" i="29"/>
  <c r="O658" i="29"/>
  <c r="L630" i="29"/>
  <c r="L628" i="29"/>
  <c r="J625" i="29"/>
  <c r="L625" i="29" s="1"/>
  <c r="J624" i="29"/>
  <c r="I624" i="29"/>
  <c r="L624" i="29" s="1"/>
  <c r="J623" i="29"/>
  <c r="I623" i="29"/>
  <c r="L623" i="29" s="1"/>
  <c r="J622" i="29"/>
  <c r="L622" i="29" s="1"/>
  <c r="L621" i="29"/>
  <c r="J621" i="29"/>
  <c r="L620" i="29"/>
  <c r="J620" i="29"/>
  <c r="I620" i="29"/>
  <c r="L619" i="29"/>
  <c r="J619" i="29"/>
  <c r="J618" i="29"/>
  <c r="L618" i="29" s="1"/>
  <c r="J616" i="29"/>
  <c r="I616" i="29"/>
  <c r="L616" i="29" s="1"/>
  <c r="J615" i="29"/>
  <c r="L615" i="29" s="1"/>
  <c r="J614" i="29"/>
  <c r="L614" i="29" s="1"/>
  <c r="L611" i="29"/>
  <c r="L610" i="29"/>
  <c r="L609" i="29"/>
  <c r="L608" i="29"/>
  <c r="L607" i="29"/>
  <c r="L606" i="29"/>
  <c r="L605" i="29"/>
  <c r="L604" i="29"/>
  <c r="L603" i="29"/>
  <c r="L602" i="29"/>
  <c r="L601" i="29"/>
  <c r="L600" i="29"/>
  <c r="L599" i="29"/>
  <c r="L598" i="29"/>
  <c r="L597" i="29"/>
  <c r="L595" i="29"/>
  <c r="L594" i="29"/>
  <c r="L593" i="29"/>
  <c r="L592" i="29"/>
  <c r="L591" i="29"/>
  <c r="L590" i="29"/>
  <c r="L589" i="29"/>
  <c r="L588" i="29"/>
  <c r="L587" i="29"/>
  <c r="L586" i="29"/>
  <c r="L585" i="29"/>
  <c r="L584" i="29"/>
  <c r="L583" i="29"/>
  <c r="L582" i="29"/>
  <c r="L581" i="29"/>
  <c r="L575" i="29"/>
  <c r="L573" i="29"/>
  <c r="L571" i="29"/>
  <c r="L570" i="29"/>
  <c r="L569" i="29"/>
  <c r="L568" i="29"/>
  <c r="L567" i="29"/>
  <c r="L566" i="29" s="1"/>
  <c r="L563" i="29"/>
  <c r="L562" i="29"/>
  <c r="L561" i="29"/>
  <c r="L560" i="29"/>
  <c r="L558" i="29"/>
  <c r="I557" i="29"/>
  <c r="L557" i="29" s="1"/>
  <c r="L540" i="29" s="1"/>
  <c r="L556" i="29"/>
  <c r="L555" i="29"/>
  <c r="L553" i="29"/>
  <c r="J553" i="29"/>
  <c r="L552" i="29"/>
  <c r="I552" i="29"/>
  <c r="L551" i="29"/>
  <c r="L550" i="29"/>
  <c r="L548" i="29"/>
  <c r="L547" i="29"/>
  <c r="L546" i="29"/>
  <c r="L545" i="29"/>
  <c r="L544" i="29"/>
  <c r="L543" i="29"/>
  <c r="L542" i="29"/>
  <c r="L538" i="29"/>
  <c r="L537" i="29"/>
  <c r="L536" i="29"/>
  <c r="I536" i="29"/>
  <c r="L535" i="29"/>
  <c r="L534" i="29"/>
  <c r="L532" i="29"/>
  <c r="L531" i="29"/>
  <c r="I531" i="29"/>
  <c r="L530" i="29"/>
  <c r="L529" i="29"/>
  <c r="L527" i="29" s="1"/>
  <c r="S524" i="29"/>
  <c r="T524" i="29" s="1"/>
  <c r="U524" i="29" s="1"/>
  <c r="S523" i="29"/>
  <c r="T523" i="29" s="1"/>
  <c r="U523" i="29" s="1"/>
  <c r="S522" i="29"/>
  <c r="T522" i="29" s="1"/>
  <c r="U522" i="29" s="1"/>
  <c r="S521" i="29"/>
  <c r="T521" i="29" s="1"/>
  <c r="U521" i="29" s="1"/>
  <c r="S519" i="29"/>
  <c r="T519" i="29" s="1"/>
  <c r="U519" i="29" s="1"/>
  <c r="T518" i="29"/>
  <c r="U518" i="29" s="1"/>
  <c r="S518" i="29"/>
  <c r="T516" i="29"/>
  <c r="U516" i="29" s="1"/>
  <c r="S516" i="29"/>
  <c r="T514" i="29"/>
  <c r="U514" i="29" s="1"/>
  <c r="S514" i="29"/>
  <c r="S513" i="29"/>
  <c r="T513" i="29" s="1"/>
  <c r="U513" i="29" s="1"/>
  <c r="S511" i="29"/>
  <c r="T511" i="29" s="1"/>
  <c r="U511" i="29" s="1"/>
  <c r="L505" i="29"/>
  <c r="L504" i="29"/>
  <c r="H502" i="29"/>
  <c r="H501" i="29"/>
  <c r="H500" i="29"/>
  <c r="H499" i="29"/>
  <c r="H497" i="29"/>
  <c r="H496" i="29"/>
  <c r="H494" i="29" s="1"/>
  <c r="H492" i="29"/>
  <c r="H491" i="29"/>
  <c r="H490" i="29"/>
  <c r="H489" i="29"/>
  <c r="D489" i="29"/>
  <c r="H487" i="29"/>
  <c r="H486" i="29"/>
  <c r="D486" i="29"/>
  <c r="H484" i="29"/>
  <c r="H482" i="29" s="1"/>
  <c r="D484" i="29"/>
  <c r="S476" i="29"/>
  <c r="T476" i="29" s="1"/>
  <c r="V476" i="29" s="1"/>
  <c r="S475" i="29"/>
  <c r="T475" i="29" s="1"/>
  <c r="W475" i="29" s="1"/>
  <c r="S474" i="29"/>
  <c r="T474" i="29" s="1"/>
  <c r="V474" i="29" s="1"/>
  <c r="S473" i="29"/>
  <c r="T473" i="29" s="1"/>
  <c r="W473" i="29" s="1"/>
  <c r="T472" i="29"/>
  <c r="V472" i="29" s="1"/>
  <c r="S472" i="29"/>
  <c r="T471" i="29"/>
  <c r="W471" i="29" s="1"/>
  <c r="S471" i="29"/>
  <c r="T470" i="29"/>
  <c r="V470" i="29" s="1"/>
  <c r="S470" i="29"/>
  <c r="S469" i="29"/>
  <c r="T469" i="29" s="1"/>
  <c r="W469" i="29" s="1"/>
  <c r="S468" i="29"/>
  <c r="T468" i="29" s="1"/>
  <c r="V468" i="29" s="1"/>
  <c r="S467" i="29"/>
  <c r="T467" i="29" s="1"/>
  <c r="W467" i="29" s="1"/>
  <c r="S466" i="29"/>
  <c r="T466" i="29" s="1"/>
  <c r="V466" i="29" s="1"/>
  <c r="S465" i="29"/>
  <c r="T465" i="29" s="1"/>
  <c r="W465" i="29" s="1"/>
  <c r="T464" i="29"/>
  <c r="V464" i="29" s="1"/>
  <c r="S464" i="29"/>
  <c r="T463" i="29"/>
  <c r="W463" i="29" s="1"/>
  <c r="S463" i="29"/>
  <c r="T462" i="29"/>
  <c r="V462" i="29" s="1"/>
  <c r="S462" i="29"/>
  <c r="S461" i="29"/>
  <c r="T461" i="29" s="1"/>
  <c r="W461" i="29" s="1"/>
  <c r="J448" i="29"/>
  <c r="J447" i="29"/>
  <c r="I447" i="29"/>
  <c r="J446" i="29"/>
  <c r="I446" i="29"/>
  <c r="J445" i="29"/>
  <c r="J444" i="29"/>
  <c r="J443" i="29"/>
  <c r="I443" i="29"/>
  <c r="J442" i="29"/>
  <c r="J441" i="29"/>
  <c r="J439" i="29"/>
  <c r="I439" i="29"/>
  <c r="J438" i="29"/>
  <c r="J437" i="29"/>
  <c r="H432" i="29"/>
  <c r="H431" i="29"/>
  <c r="H430" i="29"/>
  <c r="H429" i="29"/>
  <c r="H428" i="29"/>
  <c r="H426" i="29"/>
  <c r="H425" i="29"/>
  <c r="H424" i="29"/>
  <c r="H421" i="29"/>
  <c r="H420" i="29"/>
  <c r="D420" i="29"/>
  <c r="D419" i="29"/>
  <c r="H419" i="29" s="1"/>
  <c r="H418" i="29"/>
  <c r="H417" i="29"/>
  <c r="H416" i="29"/>
  <c r="D416" i="29"/>
  <c r="H415" i="29"/>
  <c r="H414" i="29"/>
  <c r="D412" i="29"/>
  <c r="H412" i="29" s="1"/>
  <c r="H411" i="29"/>
  <c r="H410" i="29"/>
  <c r="P404" i="29"/>
  <c r="U402" i="29"/>
  <c r="T402" i="29"/>
  <c r="T401" i="29"/>
  <c r="W401" i="29" s="1"/>
  <c r="T400" i="29"/>
  <c r="W400" i="29" s="1"/>
  <c r="Z398" i="29" s="1"/>
  <c r="W399" i="29"/>
  <c r="T399" i="29"/>
  <c r="L397" i="29"/>
  <c r="L396" i="29"/>
  <c r="L395" i="29"/>
  <c r="L394" i="29"/>
  <c r="L393" i="29"/>
  <c r="L392" i="29"/>
  <c r="L391" i="29"/>
  <c r="L390" i="29"/>
  <c r="L389" i="29"/>
  <c r="L388" i="29"/>
  <c r="L387" i="29"/>
  <c r="L385" i="29" s="1"/>
  <c r="L386" i="29"/>
  <c r="H383" i="29"/>
  <c r="D383" i="29"/>
  <c r="H381" i="29"/>
  <c r="H380" i="29"/>
  <c r="H379" i="29"/>
  <c r="H378" i="29"/>
  <c r="H377" i="29"/>
  <c r="H376" i="29"/>
  <c r="H375" i="29"/>
  <c r="H374" i="29"/>
  <c r="H373" i="29"/>
  <c r="H372" i="29"/>
  <c r="H371" i="29"/>
  <c r="H370" i="29"/>
  <c r="H369" i="29" s="1"/>
  <c r="T367" i="29"/>
  <c r="V367" i="29" s="1"/>
  <c r="T366" i="29"/>
  <c r="V366" i="29" s="1"/>
  <c r="S366" i="29"/>
  <c r="T365" i="29"/>
  <c r="V365" i="29" s="1"/>
  <c r="S364" i="29"/>
  <c r="T364" i="29" s="1"/>
  <c r="V364" i="29" s="1"/>
  <c r="T363" i="29"/>
  <c r="V363" i="29" s="1"/>
  <c r="S362" i="29"/>
  <c r="T362" i="29" s="1"/>
  <c r="W362" i="29" s="1"/>
  <c r="T361" i="29"/>
  <c r="V361" i="29" s="1"/>
  <c r="S360" i="29"/>
  <c r="T360" i="29" s="1"/>
  <c r="W360" i="29" s="1"/>
  <c r="T359" i="29"/>
  <c r="V359" i="29" s="1"/>
  <c r="S357" i="29"/>
  <c r="S358" i="29" s="1"/>
  <c r="T358" i="29" s="1"/>
  <c r="W358" i="29" s="1"/>
  <c r="T356" i="29"/>
  <c r="V356" i="29" s="1"/>
  <c r="S354" i="29"/>
  <c r="S355" i="29" s="1"/>
  <c r="T355" i="29" s="1"/>
  <c r="W355" i="29" s="1"/>
  <c r="T351" i="29"/>
  <c r="V351" i="29" s="1"/>
  <c r="S349" i="29"/>
  <c r="S350" i="29" s="1"/>
  <c r="T350" i="29" s="1"/>
  <c r="W350" i="29" s="1"/>
  <c r="T348" i="29"/>
  <c r="V348" i="29" s="1"/>
  <c r="S346" i="29"/>
  <c r="S347" i="29" s="1"/>
  <c r="T347" i="29" s="1"/>
  <c r="W347" i="29" s="1"/>
  <c r="T343" i="29"/>
  <c r="V343" i="29" s="1"/>
  <c r="S341" i="29"/>
  <c r="S342" i="29" s="1"/>
  <c r="T342" i="29" s="1"/>
  <c r="W342" i="29" s="1"/>
  <c r="T339" i="29"/>
  <c r="V339" i="29" s="1"/>
  <c r="V338" i="29"/>
  <c r="T338" i="29"/>
  <c r="S336" i="29"/>
  <c r="S337" i="29" s="1"/>
  <c r="T337" i="29" s="1"/>
  <c r="W337" i="29" s="1"/>
  <c r="L316" i="29"/>
  <c r="L318" i="29"/>
  <c r="H314" i="29"/>
  <c r="H313" i="29"/>
  <c r="H312" i="29"/>
  <c r="H311" i="29"/>
  <c r="H310" i="29"/>
  <c r="H309" i="29"/>
  <c r="H306" i="29"/>
  <c r="H305" i="29"/>
  <c r="H302" i="29"/>
  <c r="H300" i="29"/>
  <c r="H298" i="29" s="1"/>
  <c r="T296" i="29"/>
  <c r="V296" i="29" s="1"/>
  <c r="S295" i="29"/>
  <c r="T295" i="29" s="1"/>
  <c r="W295" i="29" s="1"/>
  <c r="T294" i="29"/>
  <c r="V294" i="29" s="1"/>
  <c r="S293" i="29"/>
  <c r="T293" i="29" s="1"/>
  <c r="X293" i="29" s="1"/>
  <c r="T292" i="29"/>
  <c r="V292" i="29" s="1"/>
  <c r="V291" i="29"/>
  <c r="T291" i="29"/>
  <c r="S290" i="29"/>
  <c r="T290" i="29" s="1"/>
  <c r="X290" i="29" s="1"/>
  <c r="V289" i="29"/>
  <c r="T289" i="29"/>
  <c r="T288" i="29"/>
  <c r="X288" i="29" s="1"/>
  <c r="Z287" i="29" s="1"/>
  <c r="S288" i="29"/>
  <c r="L285" i="29"/>
  <c r="I284" i="29"/>
  <c r="L284" i="29" s="1"/>
  <c r="L281" i="29" s="1"/>
  <c r="L283" i="29"/>
  <c r="L282" i="29"/>
  <c r="F279" i="29"/>
  <c r="F277" i="29"/>
  <c r="H277" i="29" s="1"/>
  <c r="F276" i="29"/>
  <c r="H276" i="29" s="1"/>
  <c r="T272" i="29"/>
  <c r="V272" i="29" s="1"/>
  <c r="S271" i="29"/>
  <c r="T271" i="29" s="1"/>
  <c r="W271" i="29" s="1"/>
  <c r="S270" i="29"/>
  <c r="T270" i="29" s="1"/>
  <c r="X270" i="29" s="1"/>
  <c r="T268" i="29"/>
  <c r="V268" i="29" s="1"/>
  <c r="S267" i="29"/>
  <c r="T267" i="29" s="1"/>
  <c r="W267" i="29" s="1"/>
  <c r="S266" i="29"/>
  <c r="T266" i="29" s="1"/>
  <c r="X266" i="29" s="1"/>
  <c r="T265" i="29"/>
  <c r="V265" i="29" s="1"/>
  <c r="S264" i="29"/>
  <c r="T264" i="29" s="1"/>
  <c r="W264" i="29" s="1"/>
  <c r="S263" i="29"/>
  <c r="T263" i="29" s="1"/>
  <c r="X263" i="29" s="1"/>
  <c r="T262" i="29"/>
  <c r="V262" i="29" s="1"/>
  <c r="S261" i="29"/>
  <c r="T261" i="29" s="1"/>
  <c r="W261" i="29" s="1"/>
  <c r="S260" i="29"/>
  <c r="T260" i="29" s="1"/>
  <c r="X260" i="29" s="1"/>
  <c r="T258" i="29"/>
  <c r="V258" i="29" s="1"/>
  <c r="S257" i="29"/>
  <c r="T257" i="29" s="1"/>
  <c r="W257" i="29" s="1"/>
  <c r="S256" i="29"/>
  <c r="T256" i="29" s="1"/>
  <c r="X256" i="29" s="1"/>
  <c r="T255" i="29"/>
  <c r="V255" i="29" s="1"/>
  <c r="S254" i="29"/>
  <c r="T254" i="29" s="1"/>
  <c r="W254" i="29" s="1"/>
  <c r="S253" i="29"/>
  <c r="T253" i="29" s="1"/>
  <c r="X253" i="29" s="1"/>
  <c r="T252" i="29"/>
  <c r="V252" i="29" s="1"/>
  <c r="S251" i="29"/>
  <c r="T251" i="29" s="1"/>
  <c r="W251" i="29" s="1"/>
  <c r="S250" i="29"/>
  <c r="T250" i="29" s="1"/>
  <c r="X250" i="29" s="1"/>
  <c r="L245" i="29"/>
  <c r="I245" i="29"/>
  <c r="L243" i="29"/>
  <c r="L242" i="29"/>
  <c r="I241" i="29"/>
  <c r="L241" i="29" s="1"/>
  <c r="L235" i="29" s="1"/>
  <c r="L239" i="29"/>
  <c r="L238" i="29"/>
  <c r="L237" i="29"/>
  <c r="I237" i="29"/>
  <c r="H233" i="29"/>
  <c r="H222" i="29" s="1"/>
  <c r="H231" i="29"/>
  <c r="H230" i="29"/>
  <c r="H229" i="29"/>
  <c r="H227" i="29"/>
  <c r="H226" i="29"/>
  <c r="H225" i="29"/>
  <c r="X219" i="29"/>
  <c r="T219" i="29"/>
  <c r="T218" i="29"/>
  <c r="X218" i="29" s="1"/>
  <c r="Z217" i="29" s="1"/>
  <c r="H215" i="29"/>
  <c r="H214" i="29"/>
  <c r="H212" i="29"/>
  <c r="V208" i="29"/>
  <c r="T208" i="29"/>
  <c r="T207" i="29"/>
  <c r="V207" i="29" s="1"/>
  <c r="T206" i="29"/>
  <c r="V206" i="29" s="1"/>
  <c r="S205" i="29"/>
  <c r="T205" i="29" s="1"/>
  <c r="V205" i="29" s="1"/>
  <c r="T203" i="29"/>
  <c r="V203" i="29" s="1"/>
  <c r="V202" i="29"/>
  <c r="T202" i="29"/>
  <c r="V201" i="29"/>
  <c r="T201" i="29"/>
  <c r="T200" i="29"/>
  <c r="V200" i="29" s="1"/>
  <c r="S200" i="29"/>
  <c r="T198" i="29"/>
  <c r="V198" i="29" s="1"/>
  <c r="T197" i="29"/>
  <c r="V197" i="29" s="1"/>
  <c r="S197" i="29"/>
  <c r="T195" i="29"/>
  <c r="V195" i="29" s="1"/>
  <c r="T194" i="29"/>
  <c r="V194" i="29" s="1"/>
  <c r="V193" i="29"/>
  <c r="T193" i="29"/>
  <c r="V192" i="29"/>
  <c r="T192" i="29"/>
  <c r="T191" i="29"/>
  <c r="V191" i="29" s="1"/>
  <c r="T190" i="29"/>
  <c r="V190" i="29" s="1"/>
  <c r="V189" i="29"/>
  <c r="T189" i="29"/>
  <c r="V188" i="29"/>
  <c r="T188" i="29"/>
  <c r="T186" i="29"/>
  <c r="V186" i="29" s="1"/>
  <c r="T185" i="29"/>
  <c r="V185" i="29" s="1"/>
  <c r="V184" i="29"/>
  <c r="T184" i="29"/>
  <c r="V183" i="29"/>
  <c r="T183" i="29"/>
  <c r="T182" i="29"/>
  <c r="V182" i="29" s="1"/>
  <c r="T181" i="29"/>
  <c r="V181" i="29" s="1"/>
  <c r="L176" i="29"/>
  <c r="L175" i="29"/>
  <c r="L173" i="29"/>
  <c r="I172" i="29"/>
  <c r="L172" i="29" s="1"/>
  <c r="L170" i="29"/>
  <c r="L168" i="29"/>
  <c r="L167" i="29"/>
  <c r="L166" i="29"/>
  <c r="L165" i="29"/>
  <c r="L163" i="29"/>
  <c r="L162" i="29"/>
  <c r="L161" i="29"/>
  <c r="L159" i="29" s="1"/>
  <c r="H157" i="29"/>
  <c r="H156" i="29"/>
  <c r="H154" i="29"/>
  <c r="H153" i="29"/>
  <c r="D153" i="29"/>
  <c r="H151" i="29"/>
  <c r="H149" i="29"/>
  <c r="H140" i="29" s="1"/>
  <c r="H148" i="29"/>
  <c r="H147" i="29"/>
  <c r="H146" i="29"/>
  <c r="H144" i="29"/>
  <c r="H143" i="29"/>
  <c r="H142" i="29"/>
  <c r="L135" i="29"/>
  <c r="L134" i="29" s="1"/>
  <c r="H132" i="29"/>
  <c r="H131" i="29"/>
  <c r="H128" i="29"/>
  <c r="H127" i="29"/>
  <c r="H126" i="29"/>
  <c r="H125" i="29"/>
  <c r="L120" i="29"/>
  <c r="L119" i="29"/>
  <c r="L118" i="29"/>
  <c r="L117" i="29"/>
  <c r="L116" i="29"/>
  <c r="L113" i="29"/>
  <c r="L112" i="29"/>
  <c r="L110" i="29"/>
  <c r="L100" i="29"/>
  <c r="L99" i="29"/>
  <c r="L98" i="29"/>
  <c r="L97" i="29"/>
  <c r="L96" i="29"/>
  <c r="L94" i="29"/>
  <c r="L92" i="29"/>
  <c r="L91" i="29"/>
  <c r="L83" i="29" s="1"/>
  <c r="L90" i="29"/>
  <c r="L88" i="29"/>
  <c r="L87" i="29"/>
  <c r="L86" i="29"/>
  <c r="L81" i="29"/>
  <c r="L80" i="29"/>
  <c r="L79" i="29"/>
  <c r="L77" i="29" s="1"/>
  <c r="L78" i="29"/>
  <c r="L75" i="29"/>
  <c r="L74" i="29"/>
  <c r="L72" i="29"/>
  <c r="L70" i="29"/>
  <c r="L69" i="29"/>
  <c r="L67" i="29"/>
  <c r="L64" i="29"/>
  <c r="L63" i="29"/>
  <c r="L62" i="29"/>
  <c r="L61" i="29"/>
  <c r="L60" i="29"/>
  <c r="H57" i="29"/>
  <c r="H56" i="29"/>
  <c r="H55" i="29"/>
  <c r="H54" i="29"/>
  <c r="H52" i="29"/>
  <c r="H50" i="29"/>
  <c r="H49" i="29"/>
  <c r="H48" i="29"/>
  <c r="H46" i="29"/>
  <c r="H45" i="29"/>
  <c r="H44" i="29"/>
  <c r="H34" i="29" s="1"/>
  <c r="H41" i="29"/>
  <c r="H40" i="29"/>
  <c r="H39" i="29"/>
  <c r="H38" i="29"/>
  <c r="H37" i="29"/>
  <c r="H36" i="29"/>
  <c r="H29" i="29"/>
  <c r="H28" i="29"/>
  <c r="H27" i="29"/>
  <c r="H26" i="29"/>
  <c r="H24" i="29"/>
  <c r="H22" i="29"/>
  <c r="H21" i="29"/>
  <c r="H20" i="29"/>
  <c r="H18" i="29"/>
  <c r="H10" i="29" s="1"/>
  <c r="H17" i="29"/>
  <c r="H16" i="29"/>
  <c r="H13" i="29"/>
  <c r="H12" i="29"/>
  <c r="L712" i="28"/>
  <c r="L723" i="28"/>
  <c r="L537" i="28"/>
  <c r="L526" i="28" s="1"/>
  <c r="L503" i="28"/>
  <c r="L504" i="28"/>
  <c r="S204" i="28"/>
  <c r="T204" i="28" s="1"/>
  <c r="V204" i="28" s="1"/>
  <c r="T207" i="28"/>
  <c r="V207" i="28" s="1"/>
  <c r="T206" i="28"/>
  <c r="V206" i="28" s="1"/>
  <c r="T205" i="28"/>
  <c r="V205" i="28" s="1"/>
  <c r="S199" i="28"/>
  <c r="T199" i="28" s="1"/>
  <c r="V199" i="28" s="1"/>
  <c r="T202" i="28"/>
  <c r="V202" i="28" s="1"/>
  <c r="V201" i="28"/>
  <c r="T201" i="28"/>
  <c r="T200" i="28"/>
  <c r="V200" i="28" s="1"/>
  <c r="S196" i="28"/>
  <c r="T196" i="28" s="1"/>
  <c r="V196" i="28" s="1"/>
  <c r="T197" i="28"/>
  <c r="V197" i="28" s="1"/>
  <c r="T194" i="28"/>
  <c r="V194" i="28" s="1"/>
  <c r="T193" i="28"/>
  <c r="V193" i="28" s="1"/>
  <c r="T192" i="28"/>
  <c r="V192" i="28" s="1"/>
  <c r="T191" i="28"/>
  <c r="V191" i="28" s="1"/>
  <c r="T190" i="28"/>
  <c r="V190" i="28" s="1"/>
  <c r="T189" i="28"/>
  <c r="V189" i="28" s="1"/>
  <c r="T188" i="28"/>
  <c r="V188" i="28" s="1"/>
  <c r="T187" i="28"/>
  <c r="V187" i="28" s="1"/>
  <c r="T185" i="28"/>
  <c r="V185" i="28" s="1"/>
  <c r="T184" i="28"/>
  <c r="V184" i="28" s="1"/>
  <c r="T183" i="28"/>
  <c r="V183" i="28" s="1"/>
  <c r="T182" i="28"/>
  <c r="V182" i="28" s="1"/>
  <c r="T181" i="28"/>
  <c r="V181" i="28" s="1"/>
  <c r="Z178" i="28" s="1"/>
  <c r="T180" i="28"/>
  <c r="V180" i="28" s="1"/>
  <c r="L161" i="28"/>
  <c r="L162" i="28"/>
  <c r="L164" i="28"/>
  <c r="L165" i="28"/>
  <c r="L166" i="28"/>
  <c r="L167" i="28"/>
  <c r="L169" i="28"/>
  <c r="L172" i="28"/>
  <c r="L174" i="28"/>
  <c r="L175" i="28"/>
  <c r="L160" i="28"/>
  <c r="I171" i="28"/>
  <c r="L171" i="28" s="1"/>
  <c r="O782" i="28"/>
  <c r="O781" i="28"/>
  <c r="O780" i="28"/>
  <c r="O779" i="28"/>
  <c r="P765" i="28"/>
  <c r="P764" i="28"/>
  <c r="L758" i="28"/>
  <c r="L759" i="28"/>
  <c r="L760" i="28"/>
  <c r="L757" i="28"/>
  <c r="O752" i="28"/>
  <c r="O751" i="28" s="1"/>
  <c r="L748" i="28"/>
  <c r="L747" i="28"/>
  <c r="O744" i="28"/>
  <c r="O743" i="28" s="1"/>
  <c r="L742" i="28"/>
  <c r="L741" i="28" s="1"/>
  <c r="M738" i="28"/>
  <c r="O738" i="28" s="1"/>
  <c r="O736" i="28"/>
  <c r="O737" i="28"/>
  <c r="O735" i="28"/>
  <c r="O732" i="28"/>
  <c r="M731" i="28"/>
  <c r="O731" i="28" s="1"/>
  <c r="O730" i="28"/>
  <c r="M729" i="28"/>
  <c r="O729" i="28" s="1"/>
  <c r="O728" i="28"/>
  <c r="L722" i="28"/>
  <c r="I721" i="28"/>
  <c r="L721" i="28" s="1"/>
  <c r="L720" i="28"/>
  <c r="L719" i="28"/>
  <c r="L717" i="28"/>
  <c r="I716" i="28"/>
  <c r="L716" i="28" s="1"/>
  <c r="L715" i="28"/>
  <c r="L714" i="28"/>
  <c r="L707" i="28"/>
  <c r="L704" i="28"/>
  <c r="L703" i="28"/>
  <c r="L708" i="28"/>
  <c r="L698" i="28"/>
  <c r="L697" i="28"/>
  <c r="L696" i="28"/>
  <c r="L692" i="28"/>
  <c r="L691" i="28"/>
  <c r="L690" i="28"/>
  <c r="L689" i="28"/>
  <c r="L688" i="28"/>
  <c r="L687" i="28"/>
  <c r="L686" i="28"/>
  <c r="L685" i="28"/>
  <c r="L684" i="28"/>
  <c r="L683" i="28"/>
  <c r="L682" i="28"/>
  <c r="L681" i="28"/>
  <c r="L134" i="28"/>
  <c r="L133" i="28" s="1"/>
  <c r="H131" i="28"/>
  <c r="H130" i="28" s="1"/>
  <c r="O677" i="28"/>
  <c r="O676" i="28"/>
  <c r="O675" i="28"/>
  <c r="O674" i="28"/>
  <c r="O673" i="28"/>
  <c r="O672" i="28"/>
  <c r="O671" i="28"/>
  <c r="O670" i="28"/>
  <c r="O669" i="28"/>
  <c r="O668" i="28"/>
  <c r="O667" i="28"/>
  <c r="O666" i="28"/>
  <c r="O663" i="28"/>
  <c r="O662" i="28"/>
  <c r="O661" i="28"/>
  <c r="O660" i="28"/>
  <c r="O658" i="28"/>
  <c r="O657" i="28"/>
  <c r="L629" i="28"/>
  <c r="J624" i="28"/>
  <c r="L624" i="28" s="1"/>
  <c r="J623" i="28"/>
  <c r="I623" i="28"/>
  <c r="J622" i="28"/>
  <c r="I622" i="28"/>
  <c r="J621" i="28"/>
  <c r="L621" i="28" s="1"/>
  <c r="J620" i="28"/>
  <c r="L620" i="28" s="1"/>
  <c r="J619" i="28"/>
  <c r="I619" i="28"/>
  <c r="J618" i="28"/>
  <c r="L618" i="28" s="1"/>
  <c r="J617" i="28"/>
  <c r="L617" i="28" s="1"/>
  <c r="J615" i="28"/>
  <c r="I615" i="28"/>
  <c r="J614" i="28"/>
  <c r="L614" i="28" s="1"/>
  <c r="J613" i="28"/>
  <c r="L613" i="28" s="1"/>
  <c r="S474" i="28"/>
  <c r="T474" i="28" s="1"/>
  <c r="W474" i="28" s="1"/>
  <c r="S475" i="28"/>
  <c r="T475" i="28" s="1"/>
  <c r="V475" i="28" s="1"/>
  <c r="S472" i="28"/>
  <c r="T472" i="28" s="1"/>
  <c r="W472" i="28" s="1"/>
  <c r="S473" i="28"/>
  <c r="T473" i="28" s="1"/>
  <c r="V473" i="28" s="1"/>
  <c r="S471" i="28"/>
  <c r="T471" i="28" s="1"/>
  <c r="V471" i="28" s="1"/>
  <c r="S470" i="28"/>
  <c r="T470" i="28" s="1"/>
  <c r="W470" i="28" s="1"/>
  <c r="S468" i="28"/>
  <c r="T468" i="28" s="1"/>
  <c r="W468" i="28" s="1"/>
  <c r="S469" i="28"/>
  <c r="T469" i="28" s="1"/>
  <c r="V469" i="28" s="1"/>
  <c r="S466" i="28"/>
  <c r="T466" i="28" s="1"/>
  <c r="W466" i="28" s="1"/>
  <c r="S467" i="28"/>
  <c r="T467" i="28" s="1"/>
  <c r="V467" i="28" s="1"/>
  <c r="S464" i="28"/>
  <c r="T464" i="28" s="1"/>
  <c r="W464" i="28" s="1"/>
  <c r="S465" i="28"/>
  <c r="T465" i="28" s="1"/>
  <c r="V465" i="28" s="1"/>
  <c r="S462" i="28"/>
  <c r="T462" i="28" s="1"/>
  <c r="W462" i="28" s="1"/>
  <c r="S463" i="28"/>
  <c r="T463" i="28" s="1"/>
  <c r="V463" i="28" s="1"/>
  <c r="S461" i="28"/>
  <c r="T461" i="28" s="1"/>
  <c r="V461" i="28" s="1"/>
  <c r="S460" i="28"/>
  <c r="T460" i="28" s="1"/>
  <c r="W460" i="28" s="1"/>
  <c r="L450" i="28"/>
  <c r="L451" i="28"/>
  <c r="L452" i="28"/>
  <c r="L454" i="28"/>
  <c r="L455" i="28"/>
  <c r="L456" i="28"/>
  <c r="L457" i="28"/>
  <c r="L458" i="28"/>
  <c r="J437" i="28"/>
  <c r="J438" i="28"/>
  <c r="J440" i="28"/>
  <c r="J441" i="28"/>
  <c r="J442" i="28"/>
  <c r="J443" i="28"/>
  <c r="J444" i="28"/>
  <c r="J445" i="28"/>
  <c r="J446" i="28"/>
  <c r="J447" i="28"/>
  <c r="J436" i="28"/>
  <c r="I446" i="28"/>
  <c r="I445" i="28"/>
  <c r="I442" i="28"/>
  <c r="I438" i="28"/>
  <c r="H431" i="28"/>
  <c r="H430" i="28"/>
  <c r="H429" i="28"/>
  <c r="H428" i="28"/>
  <c r="H427" i="28"/>
  <c r="H424" i="28"/>
  <c r="H425" i="28"/>
  <c r="H423" i="28"/>
  <c r="D419" i="28"/>
  <c r="H419" i="28" s="1"/>
  <c r="H420" i="28"/>
  <c r="D418" i="28"/>
  <c r="H418" i="28" s="1"/>
  <c r="H417" i="28"/>
  <c r="H416" i="28"/>
  <c r="D415" i="28"/>
  <c r="H415" i="28" s="1"/>
  <c r="H414" i="28"/>
  <c r="H413" i="28"/>
  <c r="D411" i="28"/>
  <c r="H411" i="28" s="1"/>
  <c r="H410" i="28"/>
  <c r="H409" i="28"/>
  <c r="L610" i="28"/>
  <c r="L609" i="28"/>
  <c r="L608" i="28"/>
  <c r="L607" i="28"/>
  <c r="L606" i="28"/>
  <c r="L605" i="28"/>
  <c r="L604" i="28"/>
  <c r="L603" i="28"/>
  <c r="L602" i="28"/>
  <c r="L601" i="28"/>
  <c r="L600" i="28"/>
  <c r="L599" i="28"/>
  <c r="L598" i="28"/>
  <c r="L597" i="28"/>
  <c r="L596" i="28"/>
  <c r="L594" i="28"/>
  <c r="L593" i="28"/>
  <c r="L592" i="28"/>
  <c r="L591" i="28"/>
  <c r="L590" i="28"/>
  <c r="L589" i="28"/>
  <c r="L588" i="28"/>
  <c r="L587" i="28"/>
  <c r="L586" i="28"/>
  <c r="L585" i="28"/>
  <c r="L584" i="28"/>
  <c r="L581" i="28"/>
  <c r="L582" i="28"/>
  <c r="L583" i="28"/>
  <c r="L580" i="28"/>
  <c r="L574" i="28"/>
  <c r="L572" i="28"/>
  <c r="L568" i="28"/>
  <c r="L569" i="28"/>
  <c r="L570" i="28"/>
  <c r="L567" i="28"/>
  <c r="L566" i="28"/>
  <c r="L562" i="28"/>
  <c r="L561" i="28"/>
  <c r="L560" i="28"/>
  <c r="L559" i="28"/>
  <c r="J552" i="28"/>
  <c r="L552" i="28" s="1"/>
  <c r="L557" i="28"/>
  <c r="I556" i="28"/>
  <c r="L556" i="28" s="1"/>
  <c r="L555" i="28"/>
  <c r="L554" i="28"/>
  <c r="I551" i="28"/>
  <c r="L551" i="28" s="1"/>
  <c r="L550" i="28"/>
  <c r="L549" i="28"/>
  <c r="L547" i="28"/>
  <c r="L546" i="28"/>
  <c r="L545" i="28"/>
  <c r="L544" i="28"/>
  <c r="L543" i="28"/>
  <c r="L542" i="28"/>
  <c r="L541" i="28"/>
  <c r="L536" i="28"/>
  <c r="I535" i="28"/>
  <c r="L535" i="28" s="1"/>
  <c r="L534" i="28"/>
  <c r="L533" i="28"/>
  <c r="L531" i="28"/>
  <c r="I530" i="28"/>
  <c r="L530" i="28" s="1"/>
  <c r="L529" i="28"/>
  <c r="L528" i="28"/>
  <c r="L730" i="31" l="1"/>
  <c r="D159" i="35" s="1"/>
  <c r="H148" i="31"/>
  <c r="D60" i="35" s="1"/>
  <c r="L775" i="29"/>
  <c r="L614" i="31"/>
  <c r="O660" i="31"/>
  <c r="O680" i="31"/>
  <c r="L574" i="31"/>
  <c r="H468" i="31"/>
  <c r="W529" i="31"/>
  <c r="T522" i="31"/>
  <c r="V522" i="31" s="1"/>
  <c r="V526" i="31"/>
  <c r="T528" i="31"/>
  <c r="V528" i="31" s="1"/>
  <c r="T520" i="31"/>
  <c r="V520" i="31" s="1"/>
  <c r="L493" i="31"/>
  <c r="W521" i="31"/>
  <c r="W527" i="31"/>
  <c r="V524" i="31"/>
  <c r="L434" i="29"/>
  <c r="L786" i="29" s="1"/>
  <c r="H422" i="31"/>
  <c r="L442" i="31"/>
  <c r="T309" i="31"/>
  <c r="X309" i="31" s="1"/>
  <c r="T316" i="31"/>
  <c r="X316" i="31" s="1"/>
  <c r="S320" i="31"/>
  <c r="T320" i="31" s="1"/>
  <c r="W320" i="31" s="1"/>
  <c r="T313" i="31"/>
  <c r="X313" i="31" s="1"/>
  <c r="S323" i="31"/>
  <c r="T323" i="31" s="1"/>
  <c r="W323" i="31" s="1"/>
  <c r="T327" i="31"/>
  <c r="X327" i="31" s="1"/>
  <c r="Z215" i="31"/>
  <c r="S328" i="31"/>
  <c r="H168" i="31"/>
  <c r="T389" i="31"/>
  <c r="X389" i="31" s="1"/>
  <c r="O801" i="31"/>
  <c r="L141" i="31"/>
  <c r="L121" i="31"/>
  <c r="H351" i="31"/>
  <c r="H43" i="31"/>
  <c r="H123" i="29"/>
  <c r="L102" i="31"/>
  <c r="L192" i="31"/>
  <c r="S307" i="31"/>
  <c r="T307" i="31" s="1"/>
  <c r="W307" i="31" s="1"/>
  <c r="S301" i="31"/>
  <c r="T301" i="31" s="1"/>
  <c r="W301" i="31" s="1"/>
  <c r="L630" i="31"/>
  <c r="L91" i="31"/>
  <c r="L79" i="31"/>
  <c r="S304" i="31"/>
  <c r="T304" i="31" s="1"/>
  <c r="W304" i="31" s="1"/>
  <c r="L337" i="31"/>
  <c r="L86" i="31"/>
  <c r="H258" i="31"/>
  <c r="Z263" i="31"/>
  <c r="H332" i="31"/>
  <c r="O748" i="31"/>
  <c r="O755" i="31"/>
  <c r="L798" i="31" s="1"/>
  <c r="L699" i="31"/>
  <c r="H532" i="31"/>
  <c r="L598" i="31"/>
  <c r="L96" i="31"/>
  <c r="L135" i="31"/>
  <c r="H268" i="31"/>
  <c r="H538" i="31"/>
  <c r="L567" i="31"/>
  <c r="H10" i="31"/>
  <c r="L283" i="31"/>
  <c r="Z459" i="31"/>
  <c r="Z552" i="31"/>
  <c r="L740" i="31"/>
  <c r="Z342" i="31"/>
  <c r="T394" i="31"/>
  <c r="X394" i="31" s="1"/>
  <c r="T399" i="31"/>
  <c r="X399" i="31" s="1"/>
  <c r="T402" i="31"/>
  <c r="X402" i="31" s="1"/>
  <c r="T407" i="31"/>
  <c r="X407" i="31" s="1"/>
  <c r="T410" i="31"/>
  <c r="X410" i="31" s="1"/>
  <c r="L775" i="30"/>
  <c r="Z179" i="30"/>
  <c r="L713" i="30"/>
  <c r="L434" i="30"/>
  <c r="L786" i="30" s="1"/>
  <c r="L235" i="30"/>
  <c r="Z287" i="30"/>
  <c r="Z460" i="30"/>
  <c r="Z334" i="30"/>
  <c r="T341" i="30"/>
  <c r="X341" i="30" s="1"/>
  <c r="T346" i="30"/>
  <c r="X346" i="30" s="1"/>
  <c r="T349" i="30"/>
  <c r="X349" i="30" s="1"/>
  <c r="T354" i="30"/>
  <c r="X354" i="30" s="1"/>
  <c r="T357" i="30"/>
  <c r="X357" i="30" s="1"/>
  <c r="T253" i="30"/>
  <c r="X253" i="30" s="1"/>
  <c r="T263" i="30"/>
  <c r="X263" i="30" s="1"/>
  <c r="T250" i="30"/>
  <c r="X250" i="30" s="1"/>
  <c r="Z248" i="30" s="1"/>
  <c r="T260" i="30"/>
  <c r="X260" i="30" s="1"/>
  <c r="T266" i="30"/>
  <c r="X266" i="30" s="1"/>
  <c r="S257" i="30"/>
  <c r="T257" i="30" s="1"/>
  <c r="W257" i="30" s="1"/>
  <c r="S271" i="30"/>
  <c r="T271" i="30" s="1"/>
  <c r="W271" i="30" s="1"/>
  <c r="Z460" i="29"/>
  <c r="Z509" i="29"/>
  <c r="H275" i="29"/>
  <c r="Z179" i="29"/>
  <c r="Z248" i="29"/>
  <c r="L579" i="29"/>
  <c r="L774" i="29" s="1"/>
  <c r="H407" i="29"/>
  <c r="T336" i="29"/>
  <c r="X336" i="29" s="1"/>
  <c r="T341" i="29"/>
  <c r="X341" i="29" s="1"/>
  <c r="T346" i="29"/>
  <c r="X346" i="29" s="1"/>
  <c r="T349" i="29"/>
  <c r="X349" i="29" s="1"/>
  <c r="T354" i="29"/>
  <c r="X354" i="29" s="1"/>
  <c r="T357" i="29"/>
  <c r="X357" i="29" s="1"/>
  <c r="O778" i="28"/>
  <c r="L158" i="28"/>
  <c r="P763" i="28"/>
  <c r="L756" i="28"/>
  <c r="O734" i="28"/>
  <c r="L775" i="28" s="1"/>
  <c r="O727" i="28"/>
  <c r="L702" i="28"/>
  <c r="L706" i="28"/>
  <c r="L680" i="28"/>
  <c r="O665" i="28"/>
  <c r="O655" i="28"/>
  <c r="L615" i="28"/>
  <c r="L622" i="28"/>
  <c r="L627" i="28"/>
  <c r="L623" i="28"/>
  <c r="L619" i="28"/>
  <c r="Z459" i="28"/>
  <c r="H406" i="28"/>
  <c r="L565" i="28"/>
  <c r="L539" i="28"/>
  <c r="S523" i="28"/>
  <c r="T523" i="28" s="1"/>
  <c r="U523" i="28" s="1"/>
  <c r="S522" i="28"/>
  <c r="T522" i="28" s="1"/>
  <c r="U522" i="28" s="1"/>
  <c r="S521" i="28"/>
  <c r="T521" i="28" s="1"/>
  <c r="U521" i="28" s="1"/>
  <c r="S520" i="28"/>
  <c r="T520" i="28" s="1"/>
  <c r="U520" i="28" s="1"/>
  <c r="S518" i="28"/>
  <c r="T518" i="28" s="1"/>
  <c r="U518" i="28" s="1"/>
  <c r="S517" i="28"/>
  <c r="T517" i="28" s="1"/>
  <c r="U517" i="28" s="1"/>
  <c r="S515" i="28"/>
  <c r="T515" i="28" s="1"/>
  <c r="U515" i="28" s="1"/>
  <c r="S513" i="28"/>
  <c r="T513" i="28" s="1"/>
  <c r="U513" i="28" s="1"/>
  <c r="S512" i="28"/>
  <c r="T512" i="28" s="1"/>
  <c r="U512" i="28" s="1"/>
  <c r="S510" i="28"/>
  <c r="T510" i="28" s="1"/>
  <c r="U510" i="28" s="1"/>
  <c r="H501" i="28"/>
  <c r="H499" i="28"/>
  <c r="H500" i="28"/>
  <c r="H498" i="28"/>
  <c r="H496" i="28"/>
  <c r="H495" i="28"/>
  <c r="H490" i="28"/>
  <c r="H491" i="28"/>
  <c r="H489" i="28"/>
  <c r="D488" i="28"/>
  <c r="H488" i="28" s="1"/>
  <c r="H486" i="28"/>
  <c r="D485" i="28"/>
  <c r="H485" i="28" s="1"/>
  <c r="D483" i="28"/>
  <c r="H483" i="28" s="1"/>
  <c r="P403" i="28"/>
  <c r="T401" i="28"/>
  <c r="U401" i="28" s="1"/>
  <c r="T399" i="28"/>
  <c r="W399" i="28" s="1"/>
  <c r="T400" i="28"/>
  <c r="W400" i="28" s="1"/>
  <c r="T398" i="28"/>
  <c r="W398" i="28" s="1"/>
  <c r="L386" i="28"/>
  <c r="L387" i="28"/>
  <c r="L388" i="28"/>
  <c r="L389" i="28"/>
  <c r="L390" i="28"/>
  <c r="L391" i="28"/>
  <c r="L392" i="28"/>
  <c r="L393" i="28"/>
  <c r="L394" i="28"/>
  <c r="L395" i="28"/>
  <c r="L396" i="28"/>
  <c r="L385" i="28"/>
  <c r="D382" i="28"/>
  <c r="H370" i="28"/>
  <c r="H371" i="28"/>
  <c r="H372" i="28"/>
  <c r="H373" i="28"/>
  <c r="H374" i="28"/>
  <c r="H375" i="28"/>
  <c r="H376" i="28"/>
  <c r="H377" i="28"/>
  <c r="H378" i="28"/>
  <c r="H379" i="28"/>
  <c r="H380" i="28"/>
  <c r="H369" i="28"/>
  <c r="S365" i="28"/>
  <c r="T365" i="28" s="1"/>
  <c r="V365" i="28" s="1"/>
  <c r="T366" i="28"/>
  <c r="V366" i="28" s="1"/>
  <c r="T364" i="28"/>
  <c r="V364" i="28" s="1"/>
  <c r="S363" i="28"/>
  <c r="T363" i="28" s="1"/>
  <c r="V363" i="28" s="1"/>
  <c r="S361" i="28"/>
  <c r="T361" i="28" s="1"/>
  <c r="W361" i="28" s="1"/>
  <c r="T362" i="28"/>
  <c r="V362" i="28" s="1"/>
  <c r="T360" i="28"/>
  <c r="V360" i="28" s="1"/>
  <c r="S359" i="28"/>
  <c r="T359" i="28" s="1"/>
  <c r="W359" i="28" s="1"/>
  <c r="T358" i="28"/>
  <c r="V358" i="28" s="1"/>
  <c r="S356" i="28"/>
  <c r="T356" i="28" s="1"/>
  <c r="X356" i="28" s="1"/>
  <c r="T355" i="28"/>
  <c r="V355" i="28" s="1"/>
  <c r="S353" i="28"/>
  <c r="S354" i="28" s="1"/>
  <c r="T354" i="28" s="1"/>
  <c r="W354" i="28" s="1"/>
  <c r="S348" i="28"/>
  <c r="S349" i="28" s="1"/>
  <c r="T349" i="28" s="1"/>
  <c r="W349" i="28" s="1"/>
  <c r="T350" i="28"/>
  <c r="V350" i="28" s="1"/>
  <c r="S345" i="28"/>
  <c r="T345" i="28" s="1"/>
  <c r="X345" i="28" s="1"/>
  <c r="T347" i="28"/>
  <c r="V347" i="28" s="1"/>
  <c r="T342" i="28"/>
  <c r="V342" i="28" s="1"/>
  <c r="S340" i="28"/>
  <c r="S341" i="28" s="1"/>
  <c r="T341" i="28" s="1"/>
  <c r="W341" i="28" s="1"/>
  <c r="S335" i="28"/>
  <c r="T335" i="28" s="1"/>
  <c r="X335" i="28" s="1"/>
  <c r="T338" i="28"/>
  <c r="V338" i="28" s="1"/>
  <c r="T337" i="28"/>
  <c r="V337" i="28" s="1"/>
  <c r="L317" i="28"/>
  <c r="H313" i="28"/>
  <c r="H312" i="28"/>
  <c r="H311" i="28"/>
  <c r="H310" i="28"/>
  <c r="H309" i="28"/>
  <c r="H308" i="28"/>
  <c r="H305" i="28"/>
  <c r="H304" i="28"/>
  <c r="H301" i="28"/>
  <c r="H299" i="28"/>
  <c r="Z518" i="31" l="1"/>
  <c r="T328" i="31"/>
  <c r="W328" i="31" s="1"/>
  <c r="Z298" i="31" s="1"/>
  <c r="L796" i="31"/>
  <c r="L797" i="31"/>
  <c r="L808" i="31"/>
  <c r="Z387" i="31"/>
  <c r="Z334" i="29"/>
  <c r="L774" i="28"/>
  <c r="L578" i="28"/>
  <c r="L773" i="28" s="1"/>
  <c r="L433" i="28"/>
  <c r="H493" i="28"/>
  <c r="Z508" i="28"/>
  <c r="H481" i="28"/>
  <c r="Z397" i="28"/>
  <c r="H382" i="28"/>
  <c r="H368" i="28" s="1"/>
  <c r="L384" i="28"/>
  <c r="H297" i="28"/>
  <c r="T353" i="28"/>
  <c r="X353" i="28" s="1"/>
  <c r="S357" i="28"/>
  <c r="T357" i="28" s="1"/>
  <c r="W357" i="28" s="1"/>
  <c r="T348" i="28"/>
  <c r="X348" i="28" s="1"/>
  <c r="S346" i="28"/>
  <c r="T346" i="28" s="1"/>
  <c r="W346" i="28" s="1"/>
  <c r="T340" i="28"/>
  <c r="X340" i="28" s="1"/>
  <c r="S336" i="28"/>
  <c r="T336" i="28" s="1"/>
  <c r="W336" i="28" s="1"/>
  <c r="L315" i="28"/>
  <c r="S294" i="28"/>
  <c r="T294" i="28" s="1"/>
  <c r="W294" i="28" s="1"/>
  <c r="T295" i="28"/>
  <c r="V295" i="28" s="1"/>
  <c r="S292" i="28"/>
  <c r="T292" i="28" s="1"/>
  <c r="X292" i="28" s="1"/>
  <c r="S289" i="28"/>
  <c r="T289" i="28" s="1"/>
  <c r="X289" i="28" s="1"/>
  <c r="T293" i="28"/>
  <c r="V293" i="28" s="1"/>
  <c r="T290" i="28"/>
  <c r="V290" i="28" s="1"/>
  <c r="T291" i="28"/>
  <c r="V291" i="28" s="1"/>
  <c r="T288" i="28"/>
  <c r="V288" i="28" s="1"/>
  <c r="S287" i="28"/>
  <c r="T287" i="28" s="1"/>
  <c r="X287" i="28" s="1"/>
  <c r="L282" i="28"/>
  <c r="L284" i="28"/>
  <c r="L281" i="28"/>
  <c r="I283" i="28"/>
  <c r="L283" i="28" s="1"/>
  <c r="F278" i="28"/>
  <c r="F276" i="28"/>
  <c r="H276" i="28" s="1"/>
  <c r="F275" i="28"/>
  <c r="H275" i="28" s="1"/>
  <c r="S269" i="28"/>
  <c r="S270" i="28" s="1"/>
  <c r="T270" i="28" s="1"/>
  <c r="W270" i="28" s="1"/>
  <c r="T271" i="28"/>
  <c r="V271" i="28" s="1"/>
  <c r="S265" i="28"/>
  <c r="T265" i="28" s="1"/>
  <c r="X265" i="28" s="1"/>
  <c r="T267" i="28"/>
  <c r="V267" i="28" s="1"/>
  <c r="S262" i="28"/>
  <c r="T262" i="28" s="1"/>
  <c r="X262" i="28" s="1"/>
  <c r="T264" i="28"/>
  <c r="V264" i="28" s="1"/>
  <c r="S259" i="28"/>
  <c r="S260" i="28" s="1"/>
  <c r="T260" i="28" s="1"/>
  <c r="W260" i="28" s="1"/>
  <c r="T261" i="28"/>
  <c r="V261" i="28" s="1"/>
  <c r="T257" i="28"/>
  <c r="V257" i="28" s="1"/>
  <c r="S255" i="28"/>
  <c r="S256" i="28" s="1"/>
  <c r="T256" i="28" s="1"/>
  <c r="W256" i="28" s="1"/>
  <c r="S252" i="28"/>
  <c r="T252" i="28" s="1"/>
  <c r="X252" i="28" s="1"/>
  <c r="T254" i="28"/>
  <c r="V254" i="28" s="1"/>
  <c r="T251" i="28"/>
  <c r="V251" i="28" s="1"/>
  <c r="S249" i="28"/>
  <c r="T249" i="28" s="1"/>
  <c r="X249" i="28" s="1"/>
  <c r="I244" i="28"/>
  <c r="L244" i="28" s="1"/>
  <c r="L242" i="28"/>
  <c r="L241" i="28"/>
  <c r="I240" i="28"/>
  <c r="L240" i="28" s="1"/>
  <c r="L237" i="28"/>
  <c r="L238" i="28"/>
  <c r="I236" i="28"/>
  <c r="L236" i="28" s="1"/>
  <c r="H232" i="28"/>
  <c r="H230" i="28"/>
  <c r="H229" i="28"/>
  <c r="H228" i="28"/>
  <c r="H226" i="28"/>
  <c r="H225" i="28"/>
  <c r="H224" i="28"/>
  <c r="T218" i="28"/>
  <c r="X218" i="28" s="1"/>
  <c r="T217" i="28"/>
  <c r="X217" i="28" s="1"/>
  <c r="H214" i="28"/>
  <c r="H213" i="28"/>
  <c r="H156" i="28"/>
  <c r="H155" i="28"/>
  <c r="H153" i="28"/>
  <c r="D152" i="28"/>
  <c r="H152" i="28" s="1"/>
  <c r="H150" i="28"/>
  <c r="H146" i="28"/>
  <c r="H148" i="28"/>
  <c r="H147" i="28"/>
  <c r="H145" i="28"/>
  <c r="H143" i="28"/>
  <c r="H142" i="28"/>
  <c r="H141" i="28"/>
  <c r="L785" i="28" l="1"/>
  <c r="Z333" i="28"/>
  <c r="Z286" i="28"/>
  <c r="H274" i="28"/>
  <c r="L280" i="28"/>
  <c r="T269" i="28"/>
  <c r="X269" i="28" s="1"/>
  <c r="S266" i="28"/>
  <c r="T266" i="28" s="1"/>
  <c r="W266" i="28" s="1"/>
  <c r="S263" i="28"/>
  <c r="T263" i="28" s="1"/>
  <c r="W263" i="28" s="1"/>
  <c r="T259" i="28"/>
  <c r="X259" i="28" s="1"/>
  <c r="S250" i="28"/>
  <c r="T250" i="28" s="1"/>
  <c r="W250" i="28" s="1"/>
  <c r="T255" i="28"/>
  <c r="X255" i="28" s="1"/>
  <c r="S253" i="28"/>
  <c r="T253" i="28" s="1"/>
  <c r="W253" i="28" s="1"/>
  <c r="L234" i="28"/>
  <c r="H211" i="28"/>
  <c r="H221" i="28"/>
  <c r="Z216" i="28"/>
  <c r="H139" i="28"/>
  <c r="H127" i="28"/>
  <c r="H126" i="28"/>
  <c r="H125" i="28"/>
  <c r="H124" i="28"/>
  <c r="L119" i="28"/>
  <c r="L118" i="28"/>
  <c r="L117" i="28"/>
  <c r="L116" i="28"/>
  <c r="L112" i="28"/>
  <c r="L111" i="28"/>
  <c r="L87" i="28"/>
  <c r="L88" i="28"/>
  <c r="L90" i="28"/>
  <c r="L91" i="28"/>
  <c r="L92" i="28"/>
  <c r="L94" i="28"/>
  <c r="L86" i="28"/>
  <c r="L100" i="28"/>
  <c r="L99" i="28"/>
  <c r="L98" i="28"/>
  <c r="L97" i="28"/>
  <c r="L81" i="28"/>
  <c r="L80" i="28"/>
  <c r="L79" i="28"/>
  <c r="L78" i="28"/>
  <c r="L75" i="28"/>
  <c r="L74" i="28"/>
  <c r="L70" i="28"/>
  <c r="L69" i="28"/>
  <c r="L62" i="28"/>
  <c r="L63" i="28"/>
  <c r="L64" i="28"/>
  <c r="L61" i="28"/>
  <c r="H57" i="28"/>
  <c r="H29" i="28"/>
  <c r="H39" i="28"/>
  <c r="H40" i="28"/>
  <c r="H41" i="28"/>
  <c r="H38" i="28"/>
  <c r="H56" i="28"/>
  <c r="H55" i="28"/>
  <c r="H54" i="28"/>
  <c r="H52" i="28"/>
  <c r="H50" i="28"/>
  <c r="H49" i="28"/>
  <c r="H48" i="28"/>
  <c r="H46" i="28"/>
  <c r="H45" i="28"/>
  <c r="H44" i="28"/>
  <c r="H37" i="28"/>
  <c r="H36" i="28"/>
  <c r="H28" i="28"/>
  <c r="H27" i="28"/>
  <c r="H26" i="28"/>
  <c r="H24" i="28"/>
  <c r="H22" i="28"/>
  <c r="H21" i="28"/>
  <c r="H20" i="28"/>
  <c r="H17" i="28"/>
  <c r="H18" i="28"/>
  <c r="H16" i="28"/>
  <c r="H13" i="28"/>
  <c r="H12" i="28"/>
  <c r="Z247" i="28" l="1"/>
  <c r="L72" i="28"/>
  <c r="L109" i="28"/>
  <c r="L67" i="28"/>
  <c r="L115" i="28"/>
  <c r="H122" i="28"/>
  <c r="L77" i="28"/>
  <c r="L83" i="28"/>
  <c r="L96" i="28"/>
  <c r="H34" i="28"/>
  <c r="L60" i="28"/>
  <c r="H10" i="28"/>
  <c r="O17" i="23" l="1"/>
  <c r="L9" i="23"/>
  <c r="M9" i="23" s="1"/>
  <c r="L59" i="13" l="1"/>
  <c r="N59" i="13" s="1"/>
  <c r="L57" i="13"/>
  <c r="N57" i="13" s="1"/>
  <c r="N60" i="13"/>
  <c r="N56" i="13"/>
  <c r="K52" i="13"/>
  <c r="N51" i="13"/>
  <c r="L50" i="13"/>
  <c r="N50" i="13"/>
  <c r="N49" i="13"/>
  <c r="K45" i="13"/>
  <c r="K44" i="13" s="1"/>
  <c r="K42" i="13"/>
  <c r="K41" i="13" s="1"/>
  <c r="S40" i="13"/>
  <c r="U40" i="13" s="1"/>
  <c r="S39" i="13"/>
  <c r="U39" i="13" s="1"/>
  <c r="S37" i="13"/>
  <c r="U37" i="13" s="1"/>
  <c r="S36" i="13"/>
  <c r="U36" i="13" s="1"/>
  <c r="G32" i="13"/>
  <c r="G31" i="13"/>
  <c r="N27" i="13"/>
  <c r="N26" i="13" s="1"/>
  <c r="K24" i="13"/>
  <c r="I23" i="13"/>
  <c r="K23" i="13" s="1"/>
  <c r="S21" i="13"/>
  <c r="U21" i="13" s="1"/>
  <c r="S20" i="13"/>
  <c r="U20" i="13" s="1"/>
  <c r="S18" i="13"/>
  <c r="U18" i="13" s="1"/>
  <c r="S17" i="13"/>
  <c r="U17" i="13" s="1"/>
  <c r="S16" i="13"/>
  <c r="U16" i="13" s="1"/>
  <c r="S15" i="13"/>
  <c r="U15" i="13" s="1"/>
  <c r="G11" i="13"/>
  <c r="G10" i="13"/>
  <c r="G9" i="13" l="1"/>
  <c r="Y34" i="13"/>
  <c r="N55" i="13"/>
  <c r="K22" i="13"/>
  <c r="Y13" i="13"/>
  <c r="G30" i="13"/>
  <c r="D162" i="35"/>
  <c r="D165" i="35"/>
  <c r="D211" i="35"/>
</calcChain>
</file>

<file path=xl/sharedStrings.xml><?xml version="1.0" encoding="utf-8"?>
<sst xmlns="http://schemas.openxmlformats.org/spreadsheetml/2006/main" count="4363" uniqueCount="675">
  <si>
    <t>1/2"</t>
  </si>
  <si>
    <t>3/8"</t>
  </si>
  <si>
    <t>1/4"</t>
  </si>
  <si>
    <t>3/4"</t>
  </si>
  <si>
    <t>UND</t>
  </si>
  <si>
    <t>DIAMETROS</t>
  </si>
  <si>
    <t>5/8"</t>
  </si>
  <si>
    <t>Total</t>
  </si>
  <si>
    <t>Area cm2</t>
  </si>
  <si>
    <t>Peso ml</t>
  </si>
  <si>
    <t>Peso Kg.</t>
  </si>
  <si>
    <t>DESCRIPCIÓN</t>
  </si>
  <si>
    <t>VOLUMEN (m3)</t>
  </si>
  <si>
    <t>AREAS (m2)</t>
  </si>
  <si>
    <t>METRO LINEAL (m)</t>
  </si>
  <si>
    <t>CALCULO DE ACERO</t>
  </si>
  <si>
    <t>a</t>
  </si>
  <si>
    <t>l</t>
  </si>
  <si>
    <t>h</t>
  </si>
  <si>
    <t>n</t>
  </si>
  <si>
    <t>vol</t>
  </si>
  <si>
    <t>área</t>
  </si>
  <si>
    <t>Lt</t>
  </si>
  <si>
    <t>u</t>
  </si>
  <si>
    <t>N°</t>
  </si>
  <si>
    <t>Piezas</t>
  </si>
  <si>
    <t>Proyecto:</t>
  </si>
  <si>
    <t>Proyectista:</t>
  </si>
  <si>
    <t>Ubicación y Fecha:</t>
  </si>
  <si>
    <t>MOVIMIENTO DE TIERRAS</t>
  </si>
  <si>
    <t>Ml</t>
  </si>
  <si>
    <t>TRABAJOS PRELIMINARES</t>
  </si>
  <si>
    <t>OBRAS PROVISIONALES</t>
  </si>
  <si>
    <t xml:space="preserve">MUNICIPALIDAD PROVINCIAL DE PAITA </t>
  </si>
  <si>
    <t>ACERO DE REFUERZO F´Y=4200 KG/CM2</t>
  </si>
  <si>
    <t>ELIMINACION DE MATERIAL EXCEDENTE</t>
  </si>
  <si>
    <t>CONCRETO ARMADO</t>
  </si>
  <si>
    <t>MUROS</t>
  </si>
  <si>
    <t xml:space="preserve">BANCAS TIPO 1 </t>
  </si>
  <si>
    <t>LOSA</t>
  </si>
  <si>
    <t>LONGUITUDINLES</t>
  </si>
  <si>
    <t xml:space="preserve">LOSA </t>
  </si>
  <si>
    <t>GRANITO PILUDO</t>
  </si>
  <si>
    <t xml:space="preserve">TUBO DE ACERO DE 4´´ </t>
  </si>
  <si>
    <t>BANCAS TIPO 02</t>
  </si>
  <si>
    <t>VERTICAL</t>
  </si>
  <si>
    <t>HORIZONTAL</t>
  </si>
  <si>
    <t>TARRAJEOS DE CEMENTO PULIDO</t>
  </si>
  <si>
    <t>PISO DE CEMENTO PULIDO</t>
  </si>
  <si>
    <t>PERGOLA TIPO 01</t>
  </si>
  <si>
    <t>TUBO DE FIERRO NEGRO 3 PULGADAS 3mm DE ESPESOR</t>
  </si>
  <si>
    <t>TUBO DE FIERRO NEGRO 2 PULGADAS 3mm DE ESPESOR</t>
  </si>
  <si>
    <t>MADERA DE 2X2</t>
  </si>
  <si>
    <t xml:space="preserve">COBERTURA DE Planchas Alveolar Policarbonato Azul 6mm 2.95x1.05m </t>
  </si>
  <si>
    <t>PERGOLA TIPO 02</t>
  </si>
  <si>
    <t>PERFIL DE ACERO DE 4X2 ESPESOR 1mm</t>
  </si>
  <si>
    <t>PERFIL DE ACERO DE 2X2 ESPESOR 1mm</t>
  </si>
  <si>
    <t>MUNICIPALIDAD PROVINCIAL DE PIURA</t>
  </si>
  <si>
    <t>05.02.00</t>
  </si>
  <si>
    <t>PIURA- PIURA-PIURA</t>
  </si>
  <si>
    <t>02.02.00</t>
  </si>
  <si>
    <t>02.03.00</t>
  </si>
  <si>
    <t>02.01.00</t>
  </si>
  <si>
    <t>02.00.00</t>
  </si>
  <si>
    <t>03.00.00</t>
  </si>
  <si>
    <t>03.01.00</t>
  </si>
  <si>
    <t>04.02.00</t>
  </si>
  <si>
    <t>04.03.00</t>
  </si>
  <si>
    <t>04.00.00</t>
  </si>
  <si>
    <t>04.01.00</t>
  </si>
  <si>
    <t>05.00.00</t>
  </si>
  <si>
    <t>05.01.00</t>
  </si>
  <si>
    <t>SEGURIDAD Y SALUD EN EL TRABAJO</t>
  </si>
  <si>
    <t>01.00.00</t>
  </si>
  <si>
    <t>01.01.00</t>
  </si>
  <si>
    <t>01.02.00</t>
  </si>
  <si>
    <t>01.03.00</t>
  </si>
  <si>
    <t>01.04.00</t>
  </si>
  <si>
    <t>01.05.00</t>
  </si>
  <si>
    <t>ALQUILER DE SS.HH</t>
  </si>
  <si>
    <t>06.00.00</t>
  </si>
  <si>
    <t>06.01.00</t>
  </si>
  <si>
    <t>06.02.00</t>
  </si>
  <si>
    <t>06.03.00</t>
  </si>
  <si>
    <t>06.04.00</t>
  </si>
  <si>
    <t>EQUIPOS DE PROTECCION PERSONAL</t>
  </si>
  <si>
    <t>UNIDAD</t>
  </si>
  <si>
    <t>MES</t>
  </si>
  <si>
    <t>GLB</t>
  </si>
  <si>
    <t>M2</t>
  </si>
  <si>
    <t>M3</t>
  </si>
  <si>
    <t>04.04.00</t>
  </si>
  <si>
    <t>06.02.01</t>
  </si>
  <si>
    <t>06.02.02</t>
  </si>
  <si>
    <t>06.02.03</t>
  </si>
  <si>
    <t>06.03.01</t>
  </si>
  <si>
    <t>06.03.02</t>
  </si>
  <si>
    <t>06.03.03</t>
  </si>
  <si>
    <t>07.00.00</t>
  </si>
  <si>
    <t>07.01.00</t>
  </si>
  <si>
    <t>07.02.00</t>
  </si>
  <si>
    <t>07.03.00</t>
  </si>
  <si>
    <t>KG</t>
  </si>
  <si>
    <t>07.04.00</t>
  </si>
  <si>
    <t>ML</t>
  </si>
  <si>
    <t>07.05.00</t>
  </si>
  <si>
    <t>07.06.00</t>
  </si>
  <si>
    <t>07.07.00</t>
  </si>
  <si>
    <t>VARIOS</t>
  </si>
  <si>
    <t>01.06.00</t>
  </si>
  <si>
    <t>06.01.01</t>
  </si>
  <si>
    <t>06.01.02</t>
  </si>
  <si>
    <t>06.01.03</t>
  </si>
  <si>
    <t>06.01.04</t>
  </si>
  <si>
    <t>06.04.01</t>
  </si>
  <si>
    <t>06.04.02</t>
  </si>
  <si>
    <t>06.04.03</t>
  </si>
  <si>
    <t xml:space="preserve"> - PIURA - PIURA</t>
  </si>
  <si>
    <t xml:space="preserve">CORTE Y EXCAVACION </t>
  </si>
  <si>
    <t>EXCAVACION DE ZANJAS PARA CIMENTACION (CIMIENTOS CORRIDOS Y ZAPATAS)</t>
  </si>
  <si>
    <t>03.01.01</t>
  </si>
  <si>
    <t>ZAPATAS</t>
  </si>
  <si>
    <t>EJE 1</t>
  </si>
  <si>
    <t>EJE 2</t>
  </si>
  <si>
    <t>CIMIENTO CORRIDO</t>
  </si>
  <si>
    <t>VIGA DE CIMENTACION</t>
  </si>
  <si>
    <t>EJE D A EJE E</t>
  </si>
  <si>
    <t>EJE E A EJE G</t>
  </si>
  <si>
    <t>EJE G A EJE I</t>
  </si>
  <si>
    <t xml:space="preserve">EJE E </t>
  </si>
  <si>
    <t>EJE 1 A EJE 2</t>
  </si>
  <si>
    <t>EJE D</t>
  </si>
  <si>
    <t xml:space="preserve">EJE G </t>
  </si>
  <si>
    <t xml:space="preserve">EJE I </t>
  </si>
  <si>
    <t>RELLENOS</t>
  </si>
  <si>
    <t>03.02.00</t>
  </si>
  <si>
    <t>03.02.01</t>
  </si>
  <si>
    <t>RELLENO COMPACTADO MANUAL  MATERIAL DE PROPIO</t>
  </si>
  <si>
    <t>COLUMAS EN L</t>
  </si>
  <si>
    <t>COLUMAS EN T</t>
  </si>
  <si>
    <t>ENTRE EJE G Y EJE I</t>
  </si>
  <si>
    <t>CONFORMACION,NIVELACION Y REFINE</t>
  </si>
  <si>
    <t xml:space="preserve">NIVELACION DE TERRENO Y COMPACTACION </t>
  </si>
  <si>
    <t>03.03.00</t>
  </si>
  <si>
    <t>03.03.01</t>
  </si>
  <si>
    <t xml:space="preserve">AREA </t>
  </si>
  <si>
    <t>AULAS</t>
  </si>
  <si>
    <t>SS.HH ALUMNAS</t>
  </si>
  <si>
    <t>DEPOSITO</t>
  </si>
  <si>
    <t>SS.HH ALUMNOS</t>
  </si>
  <si>
    <t>03.04.00</t>
  </si>
  <si>
    <t>MEJORAMIENTO DE TERRENO</t>
  </si>
  <si>
    <t>MEJORAMIENTO DE TERRENO NATURAL e=30cm (COLOCACION DE OVER)</t>
  </si>
  <si>
    <t>MEJORAMIENTO DE TERRENO NATURAL e=20cm (COLOCACION DE HORMIGON)</t>
  </si>
  <si>
    <t>03.04.01</t>
  </si>
  <si>
    <t>03.04.02</t>
  </si>
  <si>
    <t>03.04.03</t>
  </si>
  <si>
    <t>03.04.04</t>
  </si>
  <si>
    <t>MODULO 01</t>
  </si>
  <si>
    <t xml:space="preserve">MEJORAMIENTO DE TERRENO NATURAL e=15cm (COLOCACION DE HORMIGON) </t>
  </si>
  <si>
    <t>MEJORAMIENTO DE TERRENO NATURAL e=15cm (COLOCACION DE AFIRMADO MEJORADO)</t>
  </si>
  <si>
    <t>CONCRETO SIMPLE</t>
  </si>
  <si>
    <t>SOLADO</t>
  </si>
  <si>
    <t>SOLADO PARA ZAPATA e=4", 1:12 C/H</t>
  </si>
  <si>
    <t>04.01.01</t>
  </si>
  <si>
    <t xml:space="preserve">MEJORAMIENTO DE TERRENO NATURAL e=10cm (COLOCACION DE HORMIGON) </t>
  </si>
  <si>
    <t>03.04.05</t>
  </si>
  <si>
    <t>FALSO PISO</t>
  </si>
  <si>
    <t>04.02.01</t>
  </si>
  <si>
    <t>FALSO PISO MEZCLA 1:8 e=4"</t>
  </si>
  <si>
    <t>CIMIENTOS</t>
  </si>
  <si>
    <t>CIMIENTOS CORRIDOS 1:10  + 30% P.G. FC=100 Kg/cm2</t>
  </si>
  <si>
    <t>04.03.01</t>
  </si>
  <si>
    <t>SOBRECIMIENTO</t>
  </si>
  <si>
    <t>SOBRECIMIENTOS.-CONCRETO f'c=175 kg/cm2</t>
  </si>
  <si>
    <t>EJE D-E</t>
  </si>
  <si>
    <t>EJE E-G</t>
  </si>
  <si>
    <t>EJE G-I</t>
  </si>
  <si>
    <t>EJE 1-2</t>
  </si>
  <si>
    <t>EJE G</t>
  </si>
  <si>
    <t>EJE I</t>
  </si>
  <si>
    <t>05.01.01</t>
  </si>
  <si>
    <t>ZAPATAS.-CONCRETO f'c=210 kg/cm2</t>
  </si>
  <si>
    <t xml:space="preserve">ZAPATAS.-ACERO fy=4200 kg/cm2 </t>
  </si>
  <si>
    <t>05.02.01</t>
  </si>
  <si>
    <t>05.02.02</t>
  </si>
  <si>
    <t>VIGAS DE CIMENTACION</t>
  </si>
  <si>
    <t>VIGAS DE CIMENTACION.- ENCOFRADO Y DESENCOFRADO</t>
  </si>
  <si>
    <t>VIGAS DE CIMENTACION.-ACERO fy=4200 kg/cm2</t>
  </si>
  <si>
    <t>VIGAS DE CIMENTACION.-CONCRETO f'c=210 kg/cm2</t>
  </si>
  <si>
    <t>05.03.00</t>
  </si>
  <si>
    <t>05.03.01</t>
  </si>
  <si>
    <t>05.03.02</t>
  </si>
  <si>
    <t>05.03.03</t>
  </si>
  <si>
    <t>COLUMNA</t>
  </si>
  <si>
    <t>COLUMNAS.- ENCOFRADO Y DESENCOFRADO</t>
  </si>
  <si>
    <t xml:space="preserve">COLUMNAS.-ACERO fy=4200 kg/cm2 </t>
  </si>
  <si>
    <t>05.04.00</t>
  </si>
  <si>
    <t>05.04.01</t>
  </si>
  <si>
    <t>COLUMNAS.-CONCRETO f'c=210 kg/cm2</t>
  </si>
  <si>
    <t>05.04.02</t>
  </si>
  <si>
    <t>05.04.03</t>
  </si>
  <si>
    <t>C1</t>
  </si>
  <si>
    <t>C2</t>
  </si>
  <si>
    <t>C3</t>
  </si>
  <si>
    <t>C4</t>
  </si>
  <si>
    <t>C-1</t>
  </si>
  <si>
    <t>C-2</t>
  </si>
  <si>
    <t>C-3</t>
  </si>
  <si>
    <t>C-4</t>
  </si>
  <si>
    <t>VIGAS</t>
  </si>
  <si>
    <t>VIGAS.- ENCOFRADO Y DESENCOFRADO</t>
  </si>
  <si>
    <t xml:space="preserve">VIGAS.-CONCRETO f'c=210 kg/cm2 </t>
  </si>
  <si>
    <t xml:space="preserve">VIGAS.-ACERO fy=4200 kg/cm2 </t>
  </si>
  <si>
    <t>05.05.00</t>
  </si>
  <si>
    <t>05.05.01</t>
  </si>
  <si>
    <t>05.05.02</t>
  </si>
  <si>
    <t>05.05.03</t>
  </si>
  <si>
    <t>EJE D,G,I</t>
  </si>
  <si>
    <t xml:space="preserve">VIGA COMPUESTA </t>
  </si>
  <si>
    <t>VIGA 30X60</t>
  </si>
  <si>
    <t>VIGA DE 25X50</t>
  </si>
  <si>
    <t>EJE D-E, EJE E-G, EJE G-I</t>
  </si>
  <si>
    <t>VIGA CHATA DE 20X50</t>
  </si>
  <si>
    <t>VIGAS DE 20X20</t>
  </si>
  <si>
    <t xml:space="preserve">ESTRIBOS </t>
  </si>
  <si>
    <t>LOSAS ALIGERADAS</t>
  </si>
  <si>
    <t>LOSA ALIGERADA.-CONCRETO f'c=210 kg/cm2</t>
  </si>
  <si>
    <t>LOSA ALIGERADA.- ENCOFRADO Y DESENCOFRADO</t>
  </si>
  <si>
    <t xml:space="preserve">LOSA ALIGERADA.-ACERO fy=4200 kg/cm2 </t>
  </si>
  <si>
    <t>LOSA ALIGERADA.- LADR. HUECO 15X30X30</t>
  </si>
  <si>
    <t>05.06.00</t>
  </si>
  <si>
    <t>05.06.01</t>
  </si>
  <si>
    <t>05.06.02</t>
  </si>
  <si>
    <t>05.06.03</t>
  </si>
  <si>
    <t>05.06.04</t>
  </si>
  <si>
    <t>VIGUETAS</t>
  </si>
  <si>
    <t>BASTONES</t>
  </si>
  <si>
    <t>ACERO POR TEMPERATURA</t>
  </si>
  <si>
    <t>ARQUITECTURA</t>
  </si>
  <si>
    <t xml:space="preserve"> MUROS Y TABIQUES DE ALBAÑILERIA</t>
  </si>
  <si>
    <t>MURO DE LADRILLO KK TIPO IV SOGA  M : 1:1:4 e=1.5cm</t>
  </si>
  <si>
    <t>MURO DE LADRILLO KK TIPO IV CABEZA  M : 1:1:4 e=1.5cm</t>
  </si>
  <si>
    <t>FIERRO REFUERZO HORIZONTAL EN MUROS</t>
  </si>
  <si>
    <t xml:space="preserve">EJE D </t>
  </si>
  <si>
    <t>EJE 1 - EJE 2</t>
  </si>
  <si>
    <t xml:space="preserve">PUERTA P- 2 </t>
  </si>
  <si>
    <t xml:space="preserve">PUERTA  P - 2 </t>
  </si>
  <si>
    <t>VENTANA V-05</t>
  </si>
  <si>
    <t>VENTANA V-06</t>
  </si>
  <si>
    <t>EJE D-E, EJE E-G</t>
  </si>
  <si>
    <t>EN BAÑOS</t>
  </si>
  <si>
    <t>kg</t>
  </si>
  <si>
    <t>REVOQUES Y REVESTIMIENTOS</t>
  </si>
  <si>
    <t>TARRAJEO EN MUROS INTERIORES</t>
  </si>
  <si>
    <t>TARRAJEO EN MUROS EXTERIORES</t>
  </si>
  <si>
    <t xml:space="preserve">TARRAJEO DE COLUMNAS </t>
  </si>
  <si>
    <t>TARRAJEO DE VIGAS</t>
  </si>
  <si>
    <t>VESTIDURA DE DERRAMES (1:5)</t>
  </si>
  <si>
    <t xml:space="preserve">BRUÑAS SEGÚN DETALLE </t>
  </si>
  <si>
    <t>TARRAJEO DEL TIPO RAYADO O PRIMARIO CON MORTERO 1:5</t>
  </si>
  <si>
    <t>06.02.04</t>
  </si>
  <si>
    <t>06.02.05</t>
  </si>
  <si>
    <t>06.02.06</t>
  </si>
  <si>
    <t>06.02.07</t>
  </si>
  <si>
    <t xml:space="preserve">SS.HH ALUMNOS </t>
  </si>
  <si>
    <t>EJE H</t>
  </si>
  <si>
    <t>ENTRE EJE G-H</t>
  </si>
  <si>
    <t>AULA</t>
  </si>
  <si>
    <t>PUERTA P-2</t>
  </si>
  <si>
    <t>ENTRE EJE G-I</t>
  </si>
  <si>
    <t>VENTANA V-6</t>
  </si>
  <si>
    <t>PUERTAS P-2</t>
  </si>
  <si>
    <t>V-05</t>
  </si>
  <si>
    <t>V-06</t>
  </si>
  <si>
    <t>EJE E</t>
  </si>
  <si>
    <t>COLUMNETAS Y SOLERAS</t>
  </si>
  <si>
    <t>COLUMNETAS Y SOLERAS.- ENCOFRADO Y DESENCOFRADO</t>
  </si>
  <si>
    <t xml:space="preserve">COLUMNETAS Y SOLERAS.-ACERO fy=4200 kg/cm2 </t>
  </si>
  <si>
    <t>05.07.00</t>
  </si>
  <si>
    <t>05.07.01</t>
  </si>
  <si>
    <t>05.07.02</t>
  </si>
  <si>
    <t>05.07.03</t>
  </si>
  <si>
    <t>ENTRE EJES D-E</t>
  </si>
  <si>
    <t>COLUMNETAS</t>
  </si>
  <si>
    <t>COLUMNETAS Y SOLERAS.-CONCRETO f'c=175 kg/cm2</t>
  </si>
  <si>
    <t>ENTRE EJES E-G</t>
  </si>
  <si>
    <t>ENTRE EJES G-I</t>
  </si>
  <si>
    <t>VIGAS DE AMARRE</t>
  </si>
  <si>
    <t xml:space="preserve">COLUMNAS </t>
  </si>
  <si>
    <t>VIGAS SOLERAS</t>
  </si>
  <si>
    <t>ENTRE EJE D-E</t>
  </si>
  <si>
    <t>ENTRE EJE D-E, EJE E-G,</t>
  </si>
  <si>
    <t>04.04.01</t>
  </si>
  <si>
    <t>DADOS</t>
  </si>
  <si>
    <t>DADOS DE CONCRETO.- CONCRETO f'c=175 kg/cm2</t>
  </si>
  <si>
    <t>DADOS, ENCOFRADO Y DESENCOFRADO</t>
  </si>
  <si>
    <t>04.04.02</t>
  </si>
  <si>
    <t xml:space="preserve">   CIELORRASOS</t>
  </si>
  <si>
    <t xml:space="preserve">      CIELORRASO CON MEZCLA C:A 1:5</t>
  </si>
  <si>
    <t xml:space="preserve"> CONTRAPISOS</t>
  </si>
  <si>
    <t>PISOS Y PAVIMENTOS</t>
  </si>
  <si>
    <t>CONTRAPISO DE 25 mm</t>
  </si>
  <si>
    <t xml:space="preserve">PISOS </t>
  </si>
  <si>
    <t xml:space="preserve">PISO CERAMICO 30 x 30 COLOR BLANCO- ALTO TRANSITO
</t>
  </si>
  <si>
    <t xml:space="preserve">PISO PORCELANATO 60 x 60 MODELO PULIDO GRIS - ALTO TRANSITO
</t>
  </si>
  <si>
    <t>06.04.01.01</t>
  </si>
  <si>
    <t>06.04.02.01</t>
  </si>
  <si>
    <t>06.04.02.02</t>
  </si>
  <si>
    <t>ZOCALOS Y CONTRAZÓCALOS</t>
  </si>
  <si>
    <t xml:space="preserve">ZOCALOS </t>
  </si>
  <si>
    <t>ZOCALO CERAMICO 30X30</t>
  </si>
  <si>
    <t>06.05.00</t>
  </si>
  <si>
    <t>06.05.01</t>
  </si>
  <si>
    <t>06.05.01.01</t>
  </si>
  <si>
    <t>CONTRAZOCALOS</t>
  </si>
  <si>
    <t>CONTRAZOCALO DE PORCELANATO DE 10 X 60 MODELO PULIDO GRIS</t>
  </si>
  <si>
    <t>CONTRAZOCALO DE CEMENTO SIN COLOREAR DE H=20 cm</t>
  </si>
  <si>
    <t>06.05.02</t>
  </si>
  <si>
    <t>06.05.02.01</t>
  </si>
  <si>
    <t>06.05.02.02</t>
  </si>
  <si>
    <t>COBERTURAS</t>
  </si>
  <si>
    <t>06.06.00</t>
  </si>
  <si>
    <t>06.06.01</t>
  </si>
  <si>
    <t>COBERTURA DE PLANCHA TERMO ACUSTICA TIPO TEJA DE PERFIL ONDULADO</t>
  </si>
  <si>
    <t>06.06.02</t>
  </si>
  <si>
    <t xml:space="preserve">CUMBRERA </t>
  </si>
  <si>
    <t>06.07.00</t>
  </si>
  <si>
    <t>CARPINTERIA DE MADERA</t>
  </si>
  <si>
    <t>PUERTA CONTRAPLACADA 40 mm CON TRIPLAY 6 mm INCLUYE MARCO CEDRO 2"x4"</t>
  </si>
  <si>
    <t>06.07.01</t>
  </si>
  <si>
    <t>P-1</t>
  </si>
  <si>
    <t>P-2</t>
  </si>
  <si>
    <t>CARPINTERIA METALICA Y HERRERÍA</t>
  </si>
  <si>
    <t>06.08.01</t>
  </si>
  <si>
    <t xml:space="preserve">CANALETA METALICA </t>
  </si>
  <si>
    <t>06.08.00</t>
  </si>
  <si>
    <t>06.09.00</t>
  </si>
  <si>
    <t>VENTANAS DE ALUMINIO CON PROTECTOR, CRISTAL Y VIDRIOS</t>
  </si>
  <si>
    <t>SUMINISTRO E INSTALACION  DE VENTANA DE ALUMINIO CON CRISTAL CRUDO DE 6 mm INCOLORO + LAMINA DE SEGURIDAD DE 4 MICRAS Y PROTECTOR DE SEGURIDAD</t>
  </si>
  <si>
    <t>06.09.01</t>
  </si>
  <si>
    <t>V-1</t>
  </si>
  <si>
    <t>V-2</t>
  </si>
  <si>
    <t>V-5</t>
  </si>
  <si>
    <t>V-6</t>
  </si>
  <si>
    <t>06.10.00</t>
  </si>
  <si>
    <t>CERRAJERIA</t>
  </si>
  <si>
    <t>BISAGRA ALUMINIZADA DE 4" PESADA EN PUERTAS</t>
  </si>
  <si>
    <t>CERRADURA TRES GOLPES CON TIRADOR EN PUERTAS</t>
  </si>
  <si>
    <t>06.10.01</t>
  </si>
  <si>
    <t>06.10.02</t>
  </si>
  <si>
    <t>PINTURA</t>
  </si>
  <si>
    <t>06.11.00</t>
  </si>
  <si>
    <t>PINTURA LATEX 2 MANOS EN MUROS Y COLUMNAS</t>
  </si>
  <si>
    <t>PINTURA LATEX 2 MANOS EN CIELO RASO Y VIGAS</t>
  </si>
  <si>
    <t>PINTURA ESMALTE EN ZOCALO Y CONTRAZOCALO</t>
  </si>
  <si>
    <t>JUNTAS</t>
  </si>
  <si>
    <t>06.11.01</t>
  </si>
  <si>
    <t>06.11.02</t>
  </si>
  <si>
    <t>06.11.03</t>
  </si>
  <si>
    <t>06.12.00</t>
  </si>
  <si>
    <t>06.12.01</t>
  </si>
  <si>
    <t>JUNTAS DE DILATACION CON ESPUMA PLÁSTICA + JEBE MICROPOROSO</t>
  </si>
  <si>
    <t>CURADO CON CURADOR  QUIMICO PARA CONCRETO</t>
  </si>
  <si>
    <t>06.13.00</t>
  </si>
  <si>
    <t>06.13.01</t>
  </si>
  <si>
    <t>SOBRECIMIENTO, ENCOFRADO Y DESENCOFRADO</t>
  </si>
  <si>
    <t xml:space="preserve">SOBRECIMIENTO.-ACERO fy=4200 kg/cm2 </t>
  </si>
  <si>
    <t>05.01.02</t>
  </si>
  <si>
    <t>05.01.03</t>
  </si>
  <si>
    <t>MURO DE LADRILLO KK TIPO IV CANTO  M : 1:1:4 e=1.5cm</t>
  </si>
  <si>
    <t>SSHH ALUMNOS Y ALUMNAS</t>
  </si>
  <si>
    <t>MODULO 02</t>
  </si>
  <si>
    <t>MODULO 03</t>
  </si>
  <si>
    <t>MODULO 04</t>
  </si>
  <si>
    <t>EJE M</t>
  </si>
  <si>
    <t>EJE K</t>
  </si>
  <si>
    <t>EJE 4-5</t>
  </si>
  <si>
    <t>EJE 4 A EJE 5</t>
  </si>
  <si>
    <t>EJE 5 A EJE 7</t>
  </si>
  <si>
    <t>EJE 7 A EJE 8</t>
  </si>
  <si>
    <t>EJE 8 A EJE 9</t>
  </si>
  <si>
    <t>EJE 7</t>
  </si>
  <si>
    <t>EJE 8</t>
  </si>
  <si>
    <t>EJE M A EJE K</t>
  </si>
  <si>
    <t>EJE 6</t>
  </si>
  <si>
    <t>EJE 4</t>
  </si>
  <si>
    <t>ENTRE EJE 4 Y EJE 5</t>
  </si>
  <si>
    <t>EJE 9</t>
  </si>
  <si>
    <t>ENTRE EJE 4 Y EJE 6</t>
  </si>
  <si>
    <t>SUM</t>
  </si>
  <si>
    <t>DESPENSA</t>
  </si>
  <si>
    <t>COCINA</t>
  </si>
  <si>
    <t>CASETA DE GAS</t>
  </si>
  <si>
    <t>EJE 5-7</t>
  </si>
  <si>
    <t>EJE 7-8</t>
  </si>
  <si>
    <t>EJE 8-9</t>
  </si>
  <si>
    <t>EJE M-K</t>
  </si>
  <si>
    <t>ENTRE EJES 4-5</t>
  </si>
  <si>
    <t>EJE 1M</t>
  </si>
  <si>
    <t>EJE 5, EJE 7, EJE 8</t>
  </si>
  <si>
    <t>EJE 4,9</t>
  </si>
  <si>
    <t>EJE 5,7,8</t>
  </si>
  <si>
    <t>EJE 4-5, EJE 5-7, EJE 7-8, EJE 8-9</t>
  </si>
  <si>
    <t>ENTRE EJES 5-7</t>
  </si>
  <si>
    <t>ENTRE EJES 7-8</t>
  </si>
  <si>
    <t>ENTRE EJES 8-9</t>
  </si>
  <si>
    <t>EJE M - EJE K</t>
  </si>
  <si>
    <t>EJE 5-7, EJE 7-8, EJE 8-9</t>
  </si>
  <si>
    <t xml:space="preserve"> EJE 7-8, EJE 8-9</t>
  </si>
  <si>
    <t>EJE 5-7,</t>
  </si>
  <si>
    <t xml:space="preserve"> EJE 7-8</t>
  </si>
  <si>
    <t>EJE 5-7,, EJE 8-9</t>
  </si>
  <si>
    <t>DESPENZA</t>
  </si>
  <si>
    <t>EJE 4, EJE 9</t>
  </si>
  <si>
    <t>EJE DE 5-7, EJE 7-8, EJE 8-9</t>
  </si>
  <si>
    <t>EJE DE 5-7,  EJE 8-9</t>
  </si>
  <si>
    <t>EJE K, EJE M</t>
  </si>
  <si>
    <t>V-3</t>
  </si>
  <si>
    <t>P-5</t>
  </si>
  <si>
    <t>V-4</t>
  </si>
  <si>
    <t>06.04.02.03</t>
  </si>
  <si>
    <t>PISO DE CEMENTO PULIDO SIN COLOR</t>
  </si>
  <si>
    <t>EJE 5</t>
  </si>
  <si>
    <t>MODULO 05</t>
  </si>
  <si>
    <t>EJE 11</t>
  </si>
  <si>
    <t>EJE C</t>
  </si>
  <si>
    <t>EJE A</t>
  </si>
  <si>
    <t>EJE B</t>
  </si>
  <si>
    <t>ENTRE EJE C Y EJE B</t>
  </si>
  <si>
    <t>COLUMAS EN CUADREADA</t>
  </si>
  <si>
    <t>DIRECCION Y DEPOSITO</t>
  </si>
  <si>
    <t>SS.HH PROFESORES</t>
  </si>
  <si>
    <t>SS.HH DISCAPACITADOS</t>
  </si>
  <si>
    <t>CTO DE LIMPIEZA</t>
  </si>
  <si>
    <t>EJE A A EJE B</t>
  </si>
  <si>
    <t>EJE 11- EJE 8</t>
  </si>
  <si>
    <t>EJE A-B</t>
  </si>
  <si>
    <t>EJE B-C</t>
  </si>
  <si>
    <t>EJE 11-8</t>
  </si>
  <si>
    <t>EJE A -B</t>
  </si>
  <si>
    <t>EJE 11, EJE 8</t>
  </si>
  <si>
    <t>EJE 11, 8</t>
  </si>
  <si>
    <t>EJE A, B, C</t>
  </si>
  <si>
    <t>EJE A-B,</t>
  </si>
  <si>
    <t>ENTRE EJES A-B</t>
  </si>
  <si>
    <t>ENTRE EJES B-C</t>
  </si>
  <si>
    <t xml:space="preserve">DIVISION DE </t>
  </si>
  <si>
    <t>EJE A, B,C</t>
  </si>
  <si>
    <t>SS.HH DE PROFESORES</t>
  </si>
  <si>
    <t>DIRECCION</t>
  </si>
  <si>
    <t>CUARTO DE LIMPIEZA</t>
  </si>
  <si>
    <t>EJE A, B</t>
  </si>
  <si>
    <t>CUARTI DE LIMPIEZA</t>
  </si>
  <si>
    <t>P-4</t>
  </si>
  <si>
    <t>V-7</t>
  </si>
  <si>
    <t>V-8</t>
  </si>
  <si>
    <t>V-9</t>
  </si>
  <si>
    <t>CARTEL DE IDENTIFICACION DE LA OBRA DE 2.40 M X 3.60 M</t>
  </si>
  <si>
    <t>CASETA DE GUARDIANIA Y/O ALMACEN</t>
  </si>
  <si>
    <t>DEPOSITO PARA ALMACENAMIENTO DE AGUA</t>
  </si>
  <si>
    <t>MOVILIZACION Y DESMOVILIZACION DE MAQUINARIA Y EQUIPOS</t>
  </si>
  <si>
    <t>FLETE TERRESTRE</t>
  </si>
  <si>
    <t>02.04.00</t>
  </si>
  <si>
    <t>02.05.00</t>
  </si>
  <si>
    <t>PROGRAMA DE SEGURIDAD Y SALUD EN EL TRABAJO</t>
  </si>
  <si>
    <t>SEÑALIZACION TEMPORAL DE SEGURIDAD</t>
  </si>
  <si>
    <t>RIEGO PERIODICO EN OBRA</t>
  </si>
  <si>
    <t>CONTENEDOR DE BASURA</t>
  </si>
  <si>
    <t>TRAZO NIVEL Y REPLANTEO</t>
  </si>
  <si>
    <t>CERCON CON MALLA RASHEL</t>
  </si>
  <si>
    <t>DESMONTAJES</t>
  </si>
  <si>
    <t>DESMONTAJE DE APARATOS SANITARIOS</t>
  </si>
  <si>
    <t>U</t>
  </si>
  <si>
    <t>03.03.02</t>
  </si>
  <si>
    <t>DESMONTAJE DE COBERTURA DE CALAMINA (INCLUYE ESTRUCTURA DE SOPORTE)</t>
  </si>
  <si>
    <t>03.03.03</t>
  </si>
  <si>
    <t>DESMONTAJE DE MUROS DE DRYWALL Y TRIPLAY</t>
  </si>
  <si>
    <t>ELIMINACION DE MATERIAL</t>
  </si>
  <si>
    <t>03.05.00</t>
  </si>
  <si>
    <t>EXCAVCION DE MATERIAL</t>
  </si>
  <si>
    <t>RELLENO CON MATERIAL PROPIO</t>
  </si>
  <si>
    <t>03.05.01</t>
  </si>
  <si>
    <t xml:space="preserve">LOSA MACISA </t>
  </si>
  <si>
    <t>LOSA MACISA.-CONCRETO f'c=210 kg/cm2</t>
  </si>
  <si>
    <t>LOSA MACISA.- ENCOFRADO Y DESENCOFRADO</t>
  </si>
  <si>
    <t xml:space="preserve">LOSA MACISA.-ACERO fy=4200 kg/cm2 </t>
  </si>
  <si>
    <t>CUNETAS CON  REJILLA</t>
  </si>
  <si>
    <t>CUNETAS.-CONCRETO f'c=175 kg/cm2</t>
  </si>
  <si>
    <t>CUNETAS.- ENCOFRADO Y DESENCOFRADO</t>
  </si>
  <si>
    <t xml:space="preserve">CUNETAS.-ACERO fy=4200 kg/cm2 </t>
  </si>
  <si>
    <t>CISTERNA</t>
  </si>
  <si>
    <t>CISTERNA.-CONCRETO f'c=210 kg/cm2</t>
  </si>
  <si>
    <t>CISTERNA.- ENCOFRADO Y DESENCOFRADO</t>
  </si>
  <si>
    <t xml:space="preserve">CISTERNA.-ACERO fy=4200 kg/cm2 </t>
  </si>
  <si>
    <t>TANQUE ELEVADO</t>
  </si>
  <si>
    <t>TANQUE ELEVADO.-CONCRETO f'c=210 kg/cm2</t>
  </si>
  <si>
    <t>TANQUE ELEVADO.- ENCOFRADO Y DESENCOFRADO</t>
  </si>
  <si>
    <t xml:space="preserve">TANQUE ELEVADO.-ACERO fy=4200 kg/cm2 </t>
  </si>
  <si>
    <t>SARDINEL DE CONTENCION</t>
  </si>
  <si>
    <t>SARDINEL DE CONTENCION -CONCRETO f'c=210 kg/cm2</t>
  </si>
  <si>
    <t>SARDINEL DE CONTENCION.- ENCOFRADO Y DESENCOFRADO</t>
  </si>
  <si>
    <t>SARDINEL DE CONTENCION.-ACERO fy=4200 kg/cm2</t>
  </si>
  <si>
    <t>Proyecto: REHABILITACIÓN DE LA I.E INICIAL N° 1027 DEL CASERIO SAN PABLO, DISTRITO DE CATACAOS, PROVINCIA DE PIURA - PIURA</t>
  </si>
  <si>
    <t>ESTRUCTURAS METALICAS</t>
  </si>
  <si>
    <t>COLUMNAS DE TUBO METALICO D= 8", E=4.5 mm</t>
  </si>
  <si>
    <t>TIJERAL PRINCIPAL</t>
  </si>
  <si>
    <t>TEMPLADORES</t>
  </si>
  <si>
    <t>TARRAJEO CON IMPERMEABILIZANTE</t>
  </si>
  <si>
    <t xml:space="preserve">PISO DE CONCRETO EN PATIO f'c=175kg/cm2; e=15cm FROTACHADO
</t>
  </si>
  <si>
    <t>PATIOS.- ENCOFRADO Y DESENCOFRADO</t>
  </si>
  <si>
    <t>VEREDAS Y RAMPAS</t>
  </si>
  <si>
    <t>RAMPAS e=4" DE CONCRETO f'c=175kg/cm2 ACABADO FROTACHADO Y BRUÑADO</t>
  </si>
  <si>
    <t>VEREDAS Y RAMPAS.- ENCOFRADO Y DESENCOFRADO</t>
  </si>
  <si>
    <t>COBERTURA DE PLANCHA TR-4 CURVO</t>
  </si>
  <si>
    <t>PUERTAS DE INGRESOS PRINCIPALES</t>
  </si>
  <si>
    <t>CONTRAZOCALO DE CEMENTO SIN COLOREAR DE H=45 cm</t>
  </si>
  <si>
    <t xml:space="preserve"> ASTA DE BANDERA</t>
  </si>
  <si>
    <t>06.07.02</t>
  </si>
  <si>
    <t>ESCALERA DE GATO DE FIERRO GALVANIZADO</t>
  </si>
  <si>
    <t>06.07.03</t>
  </si>
  <si>
    <t>ESCALERA DE ALUMINIO EN CISTERNA</t>
  </si>
  <si>
    <t>BARANDA METALICA EN ESCALERA</t>
  </si>
  <si>
    <t>REJILLA METALICA PARA CUNETA DE 1"X1"X1/8" (INCLUYE COLOCACION)</t>
  </si>
  <si>
    <t>PUERTA DE CASETA DE ELECTROBOMBA</t>
  </si>
  <si>
    <t>CANALETA METALICA</t>
  </si>
  <si>
    <t>06.08.02</t>
  </si>
  <si>
    <t>06.09.02</t>
  </si>
  <si>
    <t>06.09.03</t>
  </si>
  <si>
    <t>METRADO</t>
  </si>
  <si>
    <t>04.04.03</t>
  </si>
  <si>
    <t>04.04.04</t>
  </si>
  <si>
    <t>04.04.05</t>
  </si>
  <si>
    <t>04.05.00</t>
  </si>
  <si>
    <t>04.05.01</t>
  </si>
  <si>
    <t>06.05.03</t>
  </si>
  <si>
    <t>06.06.03</t>
  </si>
  <si>
    <t>06.06.04</t>
  </si>
  <si>
    <t>06.08.03</t>
  </si>
  <si>
    <t>06.10.03</t>
  </si>
  <si>
    <t>06.12.02</t>
  </si>
  <si>
    <t>06.12.03</t>
  </si>
  <si>
    <t>06.13.02</t>
  </si>
  <si>
    <t>06.13.03</t>
  </si>
  <si>
    <t>06.13.04</t>
  </si>
  <si>
    <t>07.01.01</t>
  </si>
  <si>
    <t>07.01.02</t>
  </si>
  <si>
    <t>07.01.03</t>
  </si>
  <si>
    <t>07.01.04</t>
  </si>
  <si>
    <t>07.02.01</t>
  </si>
  <si>
    <t>07.02.02</t>
  </si>
  <si>
    <t>07.02.03</t>
  </si>
  <si>
    <t>07.02.04</t>
  </si>
  <si>
    <t>07.02.05</t>
  </si>
  <si>
    <t>07.02.06</t>
  </si>
  <si>
    <t>07.02.07</t>
  </si>
  <si>
    <t>07.02.08</t>
  </si>
  <si>
    <t>CIELORRASO CON MEZCLA C:A 1:5</t>
  </si>
  <si>
    <t>CIELORRASOS</t>
  </si>
  <si>
    <t>07.03.01</t>
  </si>
  <si>
    <t>CONTRAPISOS</t>
  </si>
  <si>
    <t>07.04.01</t>
  </si>
  <si>
    <t>07.04.02.00</t>
  </si>
  <si>
    <t>07.04.01.01</t>
  </si>
  <si>
    <t>PISO CERAMICO 30 x 30 COLOR BLANCO- ALTO TRANSITO</t>
  </si>
  <si>
    <t>07.04.02.01</t>
  </si>
  <si>
    <t>07.04.02.02</t>
  </si>
  <si>
    <t>07.04.02.03</t>
  </si>
  <si>
    <t>07.04.02.04</t>
  </si>
  <si>
    <t>07.04.03.00</t>
  </si>
  <si>
    <t>07.04.03.01</t>
  </si>
  <si>
    <t>07.04.02.05</t>
  </si>
  <si>
    <t>07.04.03.02</t>
  </si>
  <si>
    <t>07.05.01</t>
  </si>
  <si>
    <t>07.05.01.01</t>
  </si>
  <si>
    <t>07.05.02.01</t>
  </si>
  <si>
    <t>07.05.02</t>
  </si>
  <si>
    <t>07.05.02.02</t>
  </si>
  <si>
    <t>07.05.02.03</t>
  </si>
  <si>
    <t>07.06.01</t>
  </si>
  <si>
    <t>07.06.02</t>
  </si>
  <si>
    <t>07.06.03</t>
  </si>
  <si>
    <t>07.07.01</t>
  </si>
  <si>
    <t>07.08.00</t>
  </si>
  <si>
    <t>07.08.01</t>
  </si>
  <si>
    <t>07.08.02</t>
  </si>
  <si>
    <t>07.08.03</t>
  </si>
  <si>
    <t>07.08.04</t>
  </si>
  <si>
    <t>07.08.05</t>
  </si>
  <si>
    <t>07.08.06</t>
  </si>
  <si>
    <t>07.08.07</t>
  </si>
  <si>
    <t>07.08.08</t>
  </si>
  <si>
    <t>07.09.00</t>
  </si>
  <si>
    <t>07.09.01</t>
  </si>
  <si>
    <t>07.10.00</t>
  </si>
  <si>
    <t>07.10.01</t>
  </si>
  <si>
    <t>07.10.02</t>
  </si>
  <si>
    <t>07.11.00</t>
  </si>
  <si>
    <t>07.11.01</t>
  </si>
  <si>
    <t>07.11.02</t>
  </si>
  <si>
    <t>07.11.03</t>
  </si>
  <si>
    <t>07.12.00</t>
  </si>
  <si>
    <t>07.12.01</t>
  </si>
  <si>
    <t>07.13.00</t>
  </si>
  <si>
    <t>07.13.01</t>
  </si>
  <si>
    <t>PIURA - PIURA - PIURA</t>
  </si>
  <si>
    <t>SEÑALIZACION TEMPORAL</t>
  </si>
  <si>
    <t>CALLE LUIS A. EGUIGUREN</t>
  </si>
  <si>
    <t>ENTRE CALLE LORETO Y JUNIN</t>
  </si>
  <si>
    <t>ENTRE CALLE JUNIN Y CUSCO</t>
  </si>
  <si>
    <t>ASFALTO</t>
  </si>
  <si>
    <t>CALLE JUNIN</t>
  </si>
  <si>
    <t>ENTRE LA CALLE CUSCO Y LIBERTAD</t>
  </si>
  <si>
    <t xml:space="preserve">LOSA DE CONCRETO </t>
  </si>
  <si>
    <t>CALLE CUSCO</t>
  </si>
  <si>
    <t>SARDINEL</t>
  </si>
  <si>
    <t>DEMOLICION DE PAVIMENTO ASFALTICO</t>
  </si>
  <si>
    <t>DEMOLICION DE PAVIMENTO CONCRETO</t>
  </si>
  <si>
    <t>CORTE DE MATERIAL SUELTO MANUAL</t>
  </si>
  <si>
    <t>BACHEO</t>
  </si>
  <si>
    <t>LOSA DE CONCRETO</t>
  </si>
  <si>
    <t>PERFILADO Y COMPACTADO MANUAL EN ZONAS DE CORTE</t>
  </si>
  <si>
    <t>BASE COMPACTADA MANUAL H=0.20 m</t>
  </si>
  <si>
    <t>ELIMINACION MATERIAL EXCEDENTE C/MAQUINA</t>
  </si>
  <si>
    <t>EXCAVACION</t>
  </si>
  <si>
    <t>IMPRIMADO</t>
  </si>
  <si>
    <t>CARPETA ASFALTICA EN FRIO DE 2"</t>
  </si>
  <si>
    <t>LOSA DE CONCRETO F'C=210 kg/cm2 H=0.20 m</t>
  </si>
  <si>
    <t>ENCOFRADO Y DESENCOFRADO DE LOSA DE CONCRETO</t>
  </si>
  <si>
    <t>PINTURA PARA SARDINEL</t>
  </si>
  <si>
    <t>DE LA LORETO HASTA LA SULLANA</t>
  </si>
  <si>
    <t>FLECHAS DIRECCTONALES</t>
  </si>
  <si>
    <t>SLURRY SEAL</t>
  </si>
  <si>
    <t>SLURRY SEAL 1"</t>
  </si>
  <si>
    <t>PASES PEATONALES</t>
  </si>
  <si>
    <t>MITIGACION AMBIENTAL</t>
  </si>
  <si>
    <t>08.01.00</t>
  </si>
  <si>
    <t>08.02.00</t>
  </si>
  <si>
    <t>09.00.00</t>
  </si>
  <si>
    <t>09.01.00</t>
  </si>
  <si>
    <t>09.02.00</t>
  </si>
  <si>
    <t>09.03.00</t>
  </si>
  <si>
    <t>CORTE DE MATERIAL SUELTO CON EQUIPO</t>
  </si>
  <si>
    <t>PERFILADO Y COMPACTADO CON EQUIPO EN ZONAS DE CORTE</t>
  </si>
  <si>
    <t>BASE COMPACTADA CON EQUIPO H=0.20 m</t>
  </si>
  <si>
    <t>08.03.00</t>
  </si>
  <si>
    <t>JUNTA DE DILATACION ASFALTICA DE 1"</t>
  </si>
  <si>
    <t>08.04.00</t>
  </si>
  <si>
    <t>CURADOR DE ESTRUCTURAS DE CONCRETO</t>
  </si>
  <si>
    <t>SERVICIOS HIGUIENICOS PROVICIONALES</t>
  </si>
  <si>
    <t>ALMACEN, OFICINAS</t>
  </si>
  <si>
    <t>DEMOLICON DE SARDINEL</t>
  </si>
  <si>
    <t>SARDINELES</t>
  </si>
  <si>
    <t>SARDINEL ENCOFRADO Y DESENCOFRADO</t>
  </si>
  <si>
    <t>09.04.00</t>
  </si>
  <si>
    <t>09.05.00</t>
  </si>
  <si>
    <t>10.00.00</t>
  </si>
  <si>
    <t>VEREDAS</t>
  </si>
  <si>
    <t>RESANE EN VEREDAS DE CONCRETO</t>
  </si>
  <si>
    <t>RESANE EN SARDINEL SARDINEL DE CONCRETO</t>
  </si>
  <si>
    <t>10.01.00</t>
  </si>
  <si>
    <t>11.00.00</t>
  </si>
  <si>
    <t xml:space="preserve">RAMPAS </t>
  </si>
  <si>
    <t>RESANE EN RAMPAS DE CONCRETO</t>
  </si>
  <si>
    <t>11.01.00</t>
  </si>
  <si>
    <t>SARDINEL CONCRETO f´c= 175 KG/CM2</t>
  </si>
  <si>
    <t>12.00.00</t>
  </si>
  <si>
    <t>12.01.00</t>
  </si>
  <si>
    <t>12.02.00</t>
  </si>
  <si>
    <t>12.03.00</t>
  </si>
  <si>
    <t>13.00.00</t>
  </si>
  <si>
    <t>LIMPIEZA FINAL</t>
  </si>
  <si>
    <t>13.01.00</t>
  </si>
  <si>
    <t>SLURRY SEAL NIVELANTE</t>
  </si>
  <si>
    <t xml:space="preserve">Proyecto: REHABILITACION DE LA AVENIDA EGUIGUREN ENTRE PUENTE INDEPENDENCIA Y AV. SULLANA EN EL DISTRITO DE PIURA, PROVINCIA DE PIURA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</si>
</sst>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0.00_);\(0.00\)"/>
    <numFmt numFmtId="167" formatCode="#,##0.000"/>
    <numFmt numFmtId="168" formatCode="_-* #,##0.00000_-;\-* #,##0.00000_-;_-* &quot;-&quot;??_-;_-@_-"/>
  </numFmts>
  <fonts count="27" x14ac:knownFonts="1">
    <font>
      <sz val="10"/>
      <name val="Arial"/>
    </font>
    <font>
      <sz val="10"/>
      <name val="Arial"/>
      <family val="2"/>
    </font>
    <font>
      <b/>
      <sz val="5"/>
      <name val="Arial"/>
      <family val="2"/>
    </font>
    <font>
      <b/>
      <u/>
      <sz val="5"/>
      <name val="Arial"/>
      <family val="2"/>
    </font>
    <font>
      <sz val="5"/>
      <name val="Arial"/>
      <family val="2"/>
    </font>
    <font>
      <b/>
      <u val="double"/>
      <sz val="5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8.050000000000000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4"/>
      <name val="Arial"/>
      <family val="2"/>
    </font>
    <font>
      <u/>
      <sz val="5"/>
      <name val="Arial"/>
      <family val="2"/>
    </font>
    <font>
      <u val="double"/>
      <sz val="5"/>
      <name val="Arial"/>
      <family val="2"/>
    </font>
    <font>
      <b/>
      <sz val="6.5"/>
      <name val="Arial"/>
      <family val="2"/>
    </font>
    <font>
      <b/>
      <sz val="6"/>
      <name val="Arial"/>
      <family val="2"/>
    </font>
    <font>
      <sz val="5"/>
      <color rgb="FFFF0000"/>
      <name val="Arial"/>
      <family val="2"/>
    </font>
    <font>
      <b/>
      <u/>
      <sz val="5"/>
      <color theme="0"/>
      <name val="Arial"/>
      <family val="2"/>
    </font>
    <font>
      <b/>
      <sz val="5"/>
      <color theme="0"/>
      <name val="Arial"/>
      <family val="2"/>
    </font>
    <font>
      <sz val="5"/>
      <color theme="0"/>
      <name val="Arial"/>
      <family val="2"/>
    </font>
    <font>
      <u/>
      <sz val="5"/>
      <color theme="0"/>
      <name val="Arial"/>
      <family val="2"/>
    </font>
    <font>
      <b/>
      <sz val="5"/>
      <color rgb="FFFF0000"/>
      <name val="Arial"/>
      <family val="2"/>
    </font>
    <font>
      <sz val="10"/>
      <name val="Arial"/>
      <family val="2"/>
    </font>
    <font>
      <b/>
      <u val="singleAccounting"/>
      <sz val="5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0" fontId="7" fillId="0" borderId="0"/>
    <xf numFmtId="164" fontId="8" fillId="0" borderId="0" applyFont="0" applyFill="0" applyBorder="0" applyAlignment="0" applyProtection="0">
      <alignment vertical="top"/>
    </xf>
    <xf numFmtId="0" fontId="8" fillId="0" borderId="0">
      <alignment vertical="top"/>
    </xf>
    <xf numFmtId="43" fontId="25" fillId="0" borderId="0" applyFont="0" applyFill="0" applyBorder="0" applyAlignment="0" applyProtection="0"/>
  </cellStyleXfs>
  <cellXfs count="36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4" fontId="2" fillId="2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vertical="center"/>
    </xf>
    <xf numFmtId="4" fontId="2" fillId="2" borderId="2" xfId="0" applyNumberFormat="1" applyFont="1" applyFill="1" applyBorder="1" applyAlignment="1">
      <alignment vertical="center"/>
    </xf>
    <xf numFmtId="39" fontId="2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>
      <alignment vertical="center"/>
    </xf>
    <xf numFmtId="2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2" fontId="5" fillId="2" borderId="1" xfId="0" applyNumberFormat="1" applyFont="1" applyFill="1" applyBorder="1" applyAlignment="1">
      <alignment horizontal="center" vertical="center"/>
    </xf>
    <xf numFmtId="4" fontId="2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vertical="center"/>
    </xf>
    <xf numFmtId="2" fontId="4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/>
    </xf>
    <xf numFmtId="39" fontId="4" fillId="2" borderId="1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4" fontId="4" fillId="2" borderId="5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vertical="center"/>
    </xf>
    <xf numFmtId="4" fontId="4" fillId="2" borderId="5" xfId="0" applyNumberFormat="1" applyFont="1" applyFill="1" applyBorder="1" applyAlignment="1">
      <alignment vertical="center"/>
    </xf>
    <xf numFmtId="4" fontId="3" fillId="2" borderId="1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1" fillId="0" borderId="0" xfId="0" applyFont="1"/>
    <xf numFmtId="2" fontId="0" fillId="0" borderId="0" xfId="0" applyNumberFormat="1"/>
    <xf numFmtId="0" fontId="12" fillId="0" borderId="0" xfId="0" applyFont="1"/>
    <xf numFmtId="2" fontId="12" fillId="0" borderId="0" xfId="0" applyNumberFormat="1" applyFont="1"/>
    <xf numFmtId="2" fontId="13" fillId="0" borderId="0" xfId="0" applyNumberFormat="1" applyFont="1"/>
    <xf numFmtId="2" fontId="2" fillId="2" borderId="5" xfId="0" applyNumberFormat="1" applyFont="1" applyFill="1" applyBorder="1" applyAlignment="1">
      <alignment vertical="center"/>
    </xf>
    <xf numFmtId="4" fontId="3" fillId="2" borderId="5" xfId="0" applyNumberFormat="1" applyFont="1" applyFill="1" applyBorder="1" applyAlignment="1">
      <alignment horizontal="center" vertical="center"/>
    </xf>
    <xf numFmtId="39" fontId="4" fillId="2" borderId="5" xfId="0" applyNumberFormat="1" applyFont="1" applyFill="1" applyBorder="1" applyAlignment="1">
      <alignment horizontal="center" vertical="center"/>
    </xf>
    <xf numFmtId="2" fontId="2" fillId="2" borderId="5" xfId="0" applyNumberFormat="1" applyFont="1" applyFill="1" applyBorder="1" applyAlignment="1">
      <alignment horizontal="center" vertical="center"/>
    </xf>
    <xf numFmtId="4" fontId="2" fillId="2" borderId="6" xfId="0" applyNumberFormat="1" applyFont="1" applyFill="1" applyBorder="1" applyAlignment="1">
      <alignment horizontal="center" vertical="center"/>
    </xf>
    <xf numFmtId="2" fontId="5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2" fontId="16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14" fillId="2" borderId="6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2" fillId="2" borderId="10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/>
    </xf>
    <xf numFmtId="4" fontId="2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vertic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4" fontId="15" fillId="2" borderId="1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 wrapText="1"/>
    </xf>
    <xf numFmtId="2" fontId="4" fillId="2" borderId="5" xfId="0" applyNumberFormat="1" applyFont="1" applyFill="1" applyBorder="1"/>
    <xf numFmtId="0" fontId="4" fillId="2" borderId="5" xfId="0" applyFont="1" applyFill="1" applyBorder="1"/>
    <xf numFmtId="0" fontId="4" fillId="2" borderId="6" xfId="0" applyFont="1" applyFill="1" applyBorder="1" applyAlignment="1">
      <alignment horizontal="left" vertical="center" wrapText="1"/>
    </xf>
    <xf numFmtId="2" fontId="3" fillId="2" borderId="5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39" fontId="3" fillId="2" borderId="5" xfId="0" applyNumberFormat="1" applyFont="1" applyFill="1" applyBorder="1" applyAlignment="1">
      <alignment horizontal="center" vertical="center"/>
    </xf>
    <xf numFmtId="4" fontId="3" fillId="2" borderId="6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 applyProtection="1">
      <alignment horizontal="center" vertical="center"/>
    </xf>
    <xf numFmtId="4" fontId="4" fillId="2" borderId="2" xfId="0" applyNumberFormat="1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right" vertical="center"/>
    </xf>
    <xf numFmtId="0" fontId="3" fillId="2" borderId="6" xfId="0" applyFont="1" applyFill="1" applyBorder="1" applyAlignment="1">
      <alignment horizontal="left" vertical="center" wrapText="1"/>
    </xf>
    <xf numFmtId="2" fontId="4" fillId="2" borderId="1" xfId="0" applyNumberFormat="1" applyFont="1" applyFill="1" applyBorder="1"/>
    <xf numFmtId="2" fontId="3" fillId="2" borderId="5" xfId="0" applyNumberFormat="1" applyFont="1" applyFill="1" applyBorder="1" applyAlignment="1">
      <alignment vertical="center"/>
    </xf>
    <xf numFmtId="2" fontId="2" fillId="2" borderId="1" xfId="0" applyNumberFormat="1" applyFont="1" applyFill="1" applyBorder="1"/>
    <xf numFmtId="0" fontId="2" fillId="2" borderId="1" xfId="0" applyFont="1" applyFill="1" applyBorder="1"/>
    <xf numFmtId="0" fontId="3" fillId="2" borderId="5" xfId="0" applyFont="1" applyFill="1" applyBorder="1" applyAlignment="1">
      <alignment vertical="center"/>
    </xf>
    <xf numFmtId="16" fontId="4" fillId="2" borderId="2" xfId="0" applyNumberFormat="1" applyFont="1" applyFill="1" applyBorder="1" applyAlignment="1">
      <alignment horizontal="right" vertical="center"/>
    </xf>
    <xf numFmtId="0" fontId="4" fillId="2" borderId="1" xfId="0" applyFont="1" applyFill="1" applyBorder="1"/>
    <xf numFmtId="2" fontId="4" fillId="2" borderId="5" xfId="0" applyNumberFormat="1" applyFont="1" applyFill="1" applyBorder="1" applyAlignment="1">
      <alignment horizontal="right" vertical="center"/>
    </xf>
    <xf numFmtId="4" fontId="4" fillId="2" borderId="1" xfId="0" applyNumberFormat="1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right" vertical="center"/>
    </xf>
    <xf numFmtId="4" fontId="4" fillId="2" borderId="6" xfId="0" applyNumberFormat="1" applyFont="1" applyFill="1" applyBorder="1" applyAlignment="1">
      <alignment horizontal="center" vertical="center"/>
    </xf>
    <xf numFmtId="2" fontId="15" fillId="2" borderId="5" xfId="0" applyNumberFormat="1" applyFont="1" applyFill="1" applyBorder="1" applyAlignment="1">
      <alignment vertical="center"/>
    </xf>
    <xf numFmtId="4" fontId="3" fillId="2" borderId="5" xfId="0" applyNumberFormat="1" applyFont="1" applyFill="1" applyBorder="1" applyAlignment="1">
      <alignment vertical="center"/>
    </xf>
    <xf numFmtId="4" fontId="2" fillId="2" borderId="5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right"/>
    </xf>
    <xf numFmtId="2" fontId="10" fillId="2" borderId="1" xfId="0" applyNumberFormat="1" applyFont="1" applyFill="1" applyBorder="1"/>
    <xf numFmtId="4" fontId="11" fillId="2" borderId="1" xfId="0" applyNumberFormat="1" applyFont="1" applyFill="1" applyBorder="1" applyAlignment="1">
      <alignment horizontal="right"/>
    </xf>
    <xf numFmtId="2" fontId="2" fillId="2" borderId="1" xfId="0" applyNumberFormat="1" applyFont="1" applyFill="1" applyBorder="1" applyAlignment="1">
      <alignment horizontal="center"/>
    </xf>
    <xf numFmtId="2" fontId="3" fillId="2" borderId="1" xfId="0" applyNumberFormat="1" applyFont="1" applyFill="1" applyBorder="1"/>
    <xf numFmtId="4" fontId="4" fillId="2" borderId="1" xfId="0" applyNumberFormat="1" applyFont="1" applyFill="1" applyBorder="1"/>
    <xf numFmtId="4" fontId="3" fillId="2" borderId="1" xfId="0" applyNumberFormat="1" applyFont="1" applyFill="1" applyBorder="1"/>
    <xf numFmtId="0" fontId="6" fillId="2" borderId="0" xfId="0" applyFont="1" applyFill="1"/>
    <xf numFmtId="0" fontId="6" fillId="2" borderId="1" xfId="0" applyFont="1" applyFill="1" applyBorder="1"/>
    <xf numFmtId="0" fontId="9" fillId="2" borderId="3" xfId="0" applyFont="1" applyFill="1" applyBorder="1" applyAlignment="1">
      <alignment vertical="center"/>
    </xf>
    <xf numFmtId="0" fontId="10" fillId="2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right"/>
    </xf>
    <xf numFmtId="2" fontId="4" fillId="2" borderId="1" xfId="0" applyNumberFormat="1" applyFont="1" applyFill="1" applyBorder="1" applyAlignment="1">
      <alignment horizontal="right"/>
    </xf>
    <xf numFmtId="4" fontId="4" fillId="2" borderId="1" xfId="0" applyNumberFormat="1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2" fontId="3" fillId="2" borderId="1" xfId="0" applyNumberFormat="1" applyFont="1" applyFill="1" applyBorder="1" applyAlignment="1">
      <alignment horizontal="right"/>
    </xf>
    <xf numFmtId="2" fontId="4" fillId="2" borderId="3" xfId="0" applyNumberFormat="1" applyFont="1" applyFill="1" applyBorder="1"/>
    <xf numFmtId="0" fontId="4" fillId="2" borderId="3" xfId="0" applyFont="1" applyFill="1" applyBorder="1"/>
    <xf numFmtId="0" fontId="4" fillId="2" borderId="4" xfId="0" applyFont="1" applyFill="1" applyBorder="1" applyAlignment="1">
      <alignment horizontal="right" vertical="center"/>
    </xf>
    <xf numFmtId="0" fontId="3" fillId="2" borderId="4" xfId="0" applyFont="1" applyFill="1" applyBorder="1" applyAlignment="1">
      <alignment vertical="center"/>
    </xf>
    <xf numFmtId="4" fontId="19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/>
    <xf numFmtId="0" fontId="3" fillId="2" borderId="2" xfId="0" applyFont="1" applyFill="1" applyBorder="1" applyAlignment="1">
      <alignment horizontal="left" vertical="center" wrapText="1"/>
    </xf>
    <xf numFmtId="166" fontId="3" fillId="2" borderId="1" xfId="0" applyNumberFormat="1" applyFont="1" applyFill="1" applyBorder="1" applyAlignment="1">
      <alignment horizontal="center" vertical="center"/>
    </xf>
    <xf numFmtId="0" fontId="0" fillId="2" borderId="0" xfId="0" applyFill="1"/>
    <xf numFmtId="0" fontId="2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2" fontId="15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15" fillId="2" borderId="2" xfId="0" applyFont="1" applyFill="1" applyBorder="1" applyAlignment="1">
      <alignment vertical="center"/>
    </xf>
    <xf numFmtId="2" fontId="20" fillId="2" borderId="1" xfId="0" applyNumberFormat="1" applyFont="1" applyFill="1" applyBorder="1" applyAlignment="1">
      <alignment horizontal="center" vertical="center"/>
    </xf>
    <xf numFmtId="4" fontId="21" fillId="2" borderId="1" xfId="0" applyNumberFormat="1" applyFont="1" applyFill="1" applyBorder="1" applyAlignment="1">
      <alignment horizontal="center" vertical="center"/>
    </xf>
    <xf numFmtId="2" fontId="22" fillId="2" borderId="1" xfId="0" applyNumberFormat="1" applyFont="1" applyFill="1" applyBorder="1" applyAlignment="1">
      <alignment horizontal="center" vertical="center"/>
    </xf>
    <xf numFmtId="4" fontId="22" fillId="2" borderId="1" xfId="0" applyNumberFormat="1" applyFont="1" applyFill="1" applyBorder="1" applyAlignment="1">
      <alignment horizontal="center" vertical="center"/>
    </xf>
    <xf numFmtId="2" fontId="23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 wrapText="1"/>
    </xf>
    <xf numFmtId="2" fontId="4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167" fontId="2" fillId="2" borderId="1" xfId="0" applyNumberFormat="1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vertical="center"/>
    </xf>
    <xf numFmtId="4" fontId="24" fillId="2" borderId="1" xfId="0" applyNumberFormat="1" applyFont="1" applyFill="1" applyBorder="1" applyAlignment="1">
      <alignment horizontal="center" vertical="center"/>
    </xf>
    <xf numFmtId="39" fontId="24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3" fontId="2" fillId="2" borderId="1" xfId="5" applyFont="1" applyFill="1" applyBorder="1" applyAlignment="1">
      <alignment vertical="center"/>
    </xf>
    <xf numFmtId="43" fontId="2" fillId="2" borderId="1" xfId="5" applyFont="1" applyFill="1" applyBorder="1" applyAlignment="1">
      <alignment horizontal="center" vertical="center"/>
    </xf>
    <xf numFmtId="43" fontId="4" fillId="2" borderId="1" xfId="5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3" fontId="4" fillId="2" borderId="1" xfId="5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/>
    </xf>
    <xf numFmtId="39" fontId="4" fillId="2" borderId="1" xfId="0" applyNumberFormat="1" applyFont="1" applyFill="1" applyBorder="1" applyAlignment="1">
      <alignment horizontal="right" vertical="center"/>
    </xf>
    <xf numFmtId="168" fontId="2" fillId="2" borderId="1" xfId="5" applyNumberFormat="1" applyFont="1" applyFill="1" applyBorder="1" applyAlignment="1">
      <alignment horizontal="center" vertical="center"/>
    </xf>
    <xf numFmtId="43" fontId="4" fillId="2" borderId="1" xfId="5" applyFont="1" applyFill="1" applyBorder="1" applyAlignment="1">
      <alignment vertical="center"/>
    </xf>
    <xf numFmtId="4" fontId="4" fillId="2" borderId="2" xfId="0" applyNumberFormat="1" applyFont="1" applyFill="1" applyBorder="1" applyAlignment="1">
      <alignment vertical="center"/>
    </xf>
    <xf numFmtId="4" fontId="4" fillId="2" borderId="3" xfId="0" applyNumberFormat="1" applyFont="1" applyFill="1" applyBorder="1" applyAlignment="1">
      <alignment vertical="center"/>
    </xf>
    <xf numFmtId="43" fontId="2" fillId="2" borderId="2" xfId="5" applyFont="1" applyFill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43" fontId="4" fillId="2" borderId="2" xfId="5" applyFont="1" applyFill="1" applyBorder="1" applyAlignment="1">
      <alignment vertical="center"/>
    </xf>
    <xf numFmtId="39" fontId="3" fillId="2" borderId="1" xfId="0" applyNumberFormat="1" applyFont="1" applyFill="1" applyBorder="1" applyAlignment="1">
      <alignment horizontal="center" vertical="center"/>
    </xf>
    <xf numFmtId="43" fontId="3" fillId="2" borderId="2" xfId="5" applyFont="1" applyFill="1" applyBorder="1" applyAlignment="1">
      <alignment vertical="center"/>
    </xf>
    <xf numFmtId="4" fontId="3" fillId="2" borderId="3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43" fontId="2" fillId="2" borderId="1" xfId="0" applyNumberFormat="1" applyFont="1" applyFill="1" applyBorder="1" applyAlignment="1">
      <alignment vertical="center"/>
    </xf>
    <xf numFmtId="0" fontId="15" fillId="2" borderId="2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/>
    </xf>
    <xf numFmtId="39" fontId="19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16" fontId="4" fillId="2" borderId="2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6" fontId="15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vertical="center"/>
    </xf>
    <xf numFmtId="4" fontId="4" fillId="2" borderId="2" xfId="0" applyNumberFormat="1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3" fontId="4" fillId="2" borderId="2" xfId="5" applyFont="1" applyFill="1" applyBorder="1" applyAlignment="1">
      <alignment horizontal="center" vertical="center"/>
    </xf>
    <xf numFmtId="43" fontId="4" fillId="2" borderId="3" xfId="5" applyFont="1" applyFill="1" applyBorder="1" applyAlignment="1">
      <alignment horizontal="center" vertical="center"/>
    </xf>
    <xf numFmtId="43" fontId="2" fillId="2" borderId="2" xfId="5" applyFont="1" applyFill="1" applyBorder="1" applyAlignment="1">
      <alignment horizontal="center" vertical="center"/>
    </xf>
    <xf numFmtId="43" fontId="2" fillId="2" borderId="3" xfId="5" applyFont="1" applyFill="1" applyBorder="1" applyAlignment="1">
      <alignment horizontal="center" vertical="center"/>
    </xf>
    <xf numFmtId="43" fontId="26" fillId="2" borderId="1" xfId="5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right" vertical="center"/>
    </xf>
    <xf numFmtId="43" fontId="26" fillId="2" borderId="1" xfId="5" applyFont="1" applyFill="1" applyBorder="1" applyAlignment="1">
      <alignment vertical="center"/>
    </xf>
    <xf numFmtId="39" fontId="2" fillId="2" borderId="1" xfId="0" applyNumberFormat="1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/>
    <xf numFmtId="0" fontId="2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4" fontId="2" fillId="2" borderId="5" xfId="0" applyNumberFormat="1" applyFont="1" applyFill="1" applyBorder="1" applyAlignment="1">
      <alignment horizontal="center" vertical="center"/>
    </xf>
    <xf numFmtId="4" fontId="2" fillId="2" borderId="14" xfId="0" applyNumberFormat="1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2" fillId="2" borderId="4" xfId="0" applyNumberFormat="1" applyFont="1" applyFill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3" fontId="4" fillId="2" borderId="2" xfId="5" applyFont="1" applyFill="1" applyBorder="1" applyAlignment="1">
      <alignment horizontal="center" vertical="center"/>
    </xf>
    <xf numFmtId="43" fontId="4" fillId="2" borderId="3" xfId="5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2" fontId="2" fillId="2" borderId="2" xfId="0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 textRotation="90"/>
    </xf>
    <xf numFmtId="0" fontId="2" fillId="2" borderId="1" xfId="0" applyFont="1" applyFill="1" applyBorder="1" applyAlignment="1">
      <alignment horizontal="center" vertical="center" textRotation="90"/>
    </xf>
    <xf numFmtId="0" fontId="18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43" fontId="4" fillId="2" borderId="2" xfId="5" applyFont="1" applyFill="1" applyBorder="1" applyAlignment="1">
      <alignment horizontal="right" vertical="center"/>
    </xf>
    <xf numFmtId="43" fontId="4" fillId="2" borderId="3" xfId="5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</cellXfs>
  <cellStyles count="6">
    <cellStyle name="Euro" xfId="1"/>
    <cellStyle name="Millares" xfId="5" builtinId="3"/>
    <cellStyle name="Millares 3" xfId="3"/>
    <cellStyle name="Normal" xfId="0" builtinId="0"/>
    <cellStyle name="Normal 2" xfId="4"/>
    <cellStyle name="Normal 4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0</xdr:row>
      <xdr:rowOff>95250</xdr:rowOff>
    </xdr:from>
    <xdr:to>
      <xdr:col>3</xdr:col>
      <xdr:colOff>260643</xdr:colOff>
      <xdr:row>3</xdr:row>
      <xdr:rowOff>72624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9513" y="95250"/>
          <a:ext cx="451143" cy="506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197445</xdr:colOff>
      <xdr:row>0</xdr:row>
      <xdr:rowOff>23812</xdr:rowOff>
    </xdr:from>
    <xdr:to>
      <xdr:col>7</xdr:col>
      <xdr:colOff>127450</xdr:colOff>
      <xdr:row>3</xdr:row>
      <xdr:rowOff>539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3725" y="23812"/>
          <a:ext cx="448165" cy="5025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197445</xdr:colOff>
      <xdr:row>0</xdr:row>
      <xdr:rowOff>23812</xdr:rowOff>
    </xdr:from>
    <xdr:to>
      <xdr:col>7</xdr:col>
      <xdr:colOff>127450</xdr:colOff>
      <xdr:row>3</xdr:row>
      <xdr:rowOff>539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5145" y="23812"/>
          <a:ext cx="448164" cy="499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197445</xdr:colOff>
      <xdr:row>0</xdr:row>
      <xdr:rowOff>23812</xdr:rowOff>
    </xdr:from>
    <xdr:to>
      <xdr:col>7</xdr:col>
      <xdr:colOff>127450</xdr:colOff>
      <xdr:row>3</xdr:row>
      <xdr:rowOff>539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3725" y="23812"/>
          <a:ext cx="448165" cy="5025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197445</xdr:colOff>
      <xdr:row>0</xdr:row>
      <xdr:rowOff>23812</xdr:rowOff>
    </xdr:from>
    <xdr:to>
      <xdr:col>7</xdr:col>
      <xdr:colOff>127450</xdr:colOff>
      <xdr:row>3</xdr:row>
      <xdr:rowOff>539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3725" y="23812"/>
          <a:ext cx="448165" cy="5025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197445</xdr:colOff>
      <xdr:row>0</xdr:row>
      <xdr:rowOff>23812</xdr:rowOff>
    </xdr:from>
    <xdr:to>
      <xdr:col>7</xdr:col>
      <xdr:colOff>127450</xdr:colOff>
      <xdr:row>3</xdr:row>
      <xdr:rowOff>539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3725" y="23812"/>
          <a:ext cx="448165" cy="5025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197445</xdr:colOff>
      <xdr:row>0</xdr:row>
      <xdr:rowOff>23812</xdr:rowOff>
    </xdr:from>
    <xdr:to>
      <xdr:col>7</xdr:col>
      <xdr:colOff>127450</xdr:colOff>
      <xdr:row>3</xdr:row>
      <xdr:rowOff>539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3725" y="23812"/>
          <a:ext cx="448165" cy="5025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3"/>
  <sheetViews>
    <sheetView view="pageBreakPreview" zoomScale="160" zoomScaleNormal="145" zoomScaleSheetLayoutView="160" workbookViewId="0">
      <pane xSplit="2" ySplit="6" topLeftCell="C142" activePane="bottomRight" state="frozen"/>
      <selection pane="topRight" activeCell="D1" sqref="D1"/>
      <selection pane="bottomLeft" activeCell="A7" sqref="A7"/>
      <selection pane="bottomRight" activeCell="E11" sqref="E11"/>
    </sheetView>
  </sheetViews>
  <sheetFormatPr baseColWidth="10" defaultColWidth="11.44140625" defaultRowHeight="9.9" customHeight="1" x14ac:dyDescent="0.25"/>
  <cols>
    <col min="1" max="1" width="5.6640625" style="266" customWidth="1"/>
    <col min="2" max="2" width="45.33203125" style="2" customWidth="1"/>
    <col min="3" max="3" width="6" style="2" customWidth="1"/>
    <col min="4" max="4" width="6.6640625" style="269" customWidth="1"/>
    <col min="5" max="5" width="11.44140625" style="12"/>
    <col min="6" max="16384" width="11.44140625" style="2"/>
  </cols>
  <sheetData>
    <row r="1" spans="1:7" ht="13.95" customHeight="1" x14ac:dyDescent="0.25">
      <c r="A1" s="320" t="s">
        <v>57</v>
      </c>
      <c r="B1" s="321"/>
      <c r="C1" s="322"/>
      <c r="D1" s="323"/>
      <c r="E1" s="6"/>
      <c r="F1" s="6"/>
      <c r="G1" s="6"/>
    </row>
    <row r="2" spans="1:7" ht="13.95" customHeight="1" x14ac:dyDescent="0.25">
      <c r="B2" s="317" t="s">
        <v>503</v>
      </c>
      <c r="C2" s="324"/>
      <c r="D2" s="325"/>
      <c r="E2" s="6"/>
      <c r="F2" s="6"/>
      <c r="G2" s="6"/>
    </row>
    <row r="3" spans="1:7" ht="13.95" customHeight="1" x14ac:dyDescent="0.25">
      <c r="B3" s="318"/>
      <c r="C3" s="324"/>
      <c r="D3" s="325"/>
      <c r="E3" s="6"/>
      <c r="F3" s="6"/>
      <c r="G3" s="6"/>
    </row>
    <row r="4" spans="1:7" ht="13.95" customHeight="1" x14ac:dyDescent="0.25">
      <c r="B4" s="319"/>
      <c r="C4" s="326"/>
      <c r="D4" s="327"/>
      <c r="E4" s="6"/>
      <c r="F4" s="6"/>
      <c r="G4" s="6"/>
    </row>
    <row r="5" spans="1:7" ht="13.95" customHeight="1" x14ac:dyDescent="0.25">
      <c r="B5" s="328" t="s">
        <v>11</v>
      </c>
      <c r="C5" s="329" t="s">
        <v>86</v>
      </c>
      <c r="D5" s="315" t="s">
        <v>529</v>
      </c>
      <c r="E5" s="6"/>
      <c r="F5" s="6"/>
      <c r="G5" s="6"/>
    </row>
    <row r="6" spans="1:7" s="266" customFormat="1" ht="13.95" customHeight="1" x14ac:dyDescent="0.25">
      <c r="B6" s="328"/>
      <c r="C6" s="330"/>
      <c r="D6" s="316"/>
      <c r="E6" s="9"/>
      <c r="F6" s="9"/>
      <c r="G6" s="9"/>
    </row>
    <row r="7" spans="1:7" s="266" customFormat="1" ht="13.95" customHeight="1" x14ac:dyDescent="0.25">
      <c r="B7" s="276"/>
      <c r="C7" s="276"/>
      <c r="D7" s="269"/>
      <c r="E7" s="9"/>
      <c r="F7" s="9"/>
      <c r="G7" s="9"/>
    </row>
    <row r="8" spans="1:7" s="266" customFormat="1" ht="13.95" customHeight="1" x14ac:dyDescent="0.25">
      <c r="A8" s="68" t="s">
        <v>73</v>
      </c>
      <c r="B8" s="67" t="s">
        <v>32</v>
      </c>
      <c r="C8" s="276"/>
      <c r="D8" s="269"/>
      <c r="E8" s="9"/>
      <c r="F8" s="9"/>
      <c r="G8" s="9"/>
    </row>
    <row r="9" spans="1:7" s="266" customFormat="1" ht="13.95" customHeight="1" x14ac:dyDescent="0.25">
      <c r="A9" s="266" t="s">
        <v>74</v>
      </c>
      <c r="B9" s="24" t="s">
        <v>458</v>
      </c>
      <c r="C9" s="276" t="s">
        <v>4</v>
      </c>
      <c r="D9" s="269">
        <f>+METRADOS!P9</f>
        <v>1</v>
      </c>
      <c r="E9" s="9"/>
      <c r="F9" s="9"/>
      <c r="G9" s="9"/>
    </row>
    <row r="10" spans="1:7" s="266" customFormat="1" ht="13.95" customHeight="1" x14ac:dyDescent="0.25">
      <c r="A10" s="266" t="s">
        <v>75</v>
      </c>
      <c r="B10" s="24" t="s">
        <v>459</v>
      </c>
      <c r="C10" s="276" t="s">
        <v>89</v>
      </c>
      <c r="D10" s="269">
        <f>+METRADOS!L12</f>
        <v>0</v>
      </c>
      <c r="E10" s="9"/>
      <c r="F10" s="9"/>
      <c r="G10" s="9"/>
    </row>
    <row r="11" spans="1:7" s="266" customFormat="1" ht="13.95" customHeight="1" x14ac:dyDescent="0.25">
      <c r="A11" s="266" t="s">
        <v>76</v>
      </c>
      <c r="B11" s="24" t="s">
        <v>460</v>
      </c>
      <c r="C11" s="276" t="s">
        <v>88</v>
      </c>
      <c r="D11" s="269">
        <f>+METRADOS!P13</f>
        <v>1</v>
      </c>
      <c r="E11" s="9"/>
      <c r="F11" s="9"/>
      <c r="G11" s="9"/>
    </row>
    <row r="12" spans="1:7" s="266" customFormat="1" ht="13.95" customHeight="1" x14ac:dyDescent="0.25">
      <c r="A12" s="266" t="s">
        <v>77</v>
      </c>
      <c r="B12" s="24" t="s">
        <v>79</v>
      </c>
      <c r="C12" s="276" t="s">
        <v>87</v>
      </c>
      <c r="D12" s="269" t="e">
        <f>+METRADOS!#REF!</f>
        <v>#REF!</v>
      </c>
      <c r="E12" s="9"/>
      <c r="F12" s="9"/>
      <c r="G12" s="9"/>
    </row>
    <row r="13" spans="1:7" s="266" customFormat="1" ht="13.95" customHeight="1" x14ac:dyDescent="0.25">
      <c r="A13" s="266" t="s">
        <v>78</v>
      </c>
      <c r="B13" s="24" t="s">
        <v>461</v>
      </c>
      <c r="C13" s="276" t="s">
        <v>88</v>
      </c>
      <c r="D13" s="269" t="e">
        <f>+METRADOS!#REF!</f>
        <v>#REF!</v>
      </c>
      <c r="E13" s="9"/>
      <c r="F13" s="9"/>
      <c r="G13" s="9"/>
    </row>
    <row r="14" spans="1:7" s="266" customFormat="1" ht="13.95" customHeight="1" x14ac:dyDescent="0.25">
      <c r="A14" s="266" t="s">
        <v>109</v>
      </c>
      <c r="B14" s="24" t="s">
        <v>462</v>
      </c>
      <c r="C14" s="276" t="s">
        <v>88</v>
      </c>
      <c r="D14" s="269" t="e">
        <f>+METRADOS!#REF!</f>
        <v>#REF!</v>
      </c>
      <c r="E14" s="9"/>
      <c r="F14" s="9"/>
      <c r="G14" s="9"/>
    </row>
    <row r="15" spans="1:7" s="266" customFormat="1" ht="13.95" customHeight="1" x14ac:dyDescent="0.25">
      <c r="B15" s="276"/>
      <c r="C15" s="276"/>
      <c r="D15" s="269"/>
      <c r="E15" s="9"/>
      <c r="F15" s="9"/>
      <c r="G15" s="9"/>
    </row>
    <row r="16" spans="1:7" s="266" customFormat="1" ht="13.95" customHeight="1" x14ac:dyDescent="0.25">
      <c r="A16" s="266" t="s">
        <v>63</v>
      </c>
      <c r="B16" s="24" t="s">
        <v>72</v>
      </c>
      <c r="C16" s="276"/>
      <c r="D16" s="269"/>
      <c r="E16" s="9"/>
      <c r="F16" s="9"/>
      <c r="G16" s="9"/>
    </row>
    <row r="17" spans="1:7" s="266" customFormat="1" ht="13.95" customHeight="1" x14ac:dyDescent="0.25">
      <c r="A17" s="266" t="s">
        <v>62</v>
      </c>
      <c r="B17" s="24" t="s">
        <v>465</v>
      </c>
      <c r="C17" s="276" t="s">
        <v>88</v>
      </c>
      <c r="D17" s="269" t="e">
        <f>+METRADOS!#REF!</f>
        <v>#REF!</v>
      </c>
      <c r="E17" s="9"/>
      <c r="F17" s="9"/>
      <c r="G17" s="9"/>
    </row>
    <row r="18" spans="1:7" s="266" customFormat="1" ht="13.95" customHeight="1" x14ac:dyDescent="0.25">
      <c r="A18" s="266" t="s">
        <v>60</v>
      </c>
      <c r="B18" s="24" t="s">
        <v>85</v>
      </c>
      <c r="C18" s="276" t="s">
        <v>4</v>
      </c>
      <c r="D18" s="269" t="e">
        <f>+METRADOS!#REF!</f>
        <v>#REF!</v>
      </c>
      <c r="E18" s="9"/>
      <c r="F18" s="9"/>
      <c r="G18" s="9"/>
    </row>
    <row r="19" spans="1:7" s="266" customFormat="1" ht="13.95" customHeight="1" x14ac:dyDescent="0.25">
      <c r="A19" s="266" t="s">
        <v>61</v>
      </c>
      <c r="B19" s="24" t="s">
        <v>466</v>
      </c>
      <c r="C19" s="276" t="s">
        <v>88</v>
      </c>
      <c r="D19" s="269" t="e">
        <f>+METRADOS!#REF!</f>
        <v>#REF!</v>
      </c>
      <c r="E19" s="9"/>
      <c r="F19" s="9"/>
      <c r="G19" s="9"/>
    </row>
    <row r="20" spans="1:7" s="266" customFormat="1" ht="13.95" customHeight="1" x14ac:dyDescent="0.25">
      <c r="A20" s="266" t="s">
        <v>463</v>
      </c>
      <c r="B20" s="24" t="s">
        <v>467</v>
      </c>
      <c r="C20" s="276" t="s">
        <v>88</v>
      </c>
      <c r="D20" s="269" t="e">
        <f>+METRADOS!#REF!</f>
        <v>#REF!</v>
      </c>
      <c r="E20" s="9"/>
      <c r="F20" s="9"/>
      <c r="G20" s="9"/>
    </row>
    <row r="21" spans="1:7" s="266" customFormat="1" ht="13.95" customHeight="1" x14ac:dyDescent="0.25">
      <c r="A21" s="266" t="s">
        <v>464</v>
      </c>
      <c r="B21" s="24" t="s">
        <v>468</v>
      </c>
      <c r="C21" s="276" t="s">
        <v>4</v>
      </c>
      <c r="D21" s="269" t="e">
        <f>+METRADOS!#REF!</f>
        <v>#REF!</v>
      </c>
      <c r="E21" s="9"/>
      <c r="F21" s="9"/>
      <c r="G21" s="9"/>
    </row>
    <row r="22" spans="1:7" s="266" customFormat="1" ht="13.95" customHeight="1" x14ac:dyDescent="0.25">
      <c r="B22" s="24"/>
      <c r="C22" s="276"/>
      <c r="D22" s="269"/>
      <c r="E22" s="9"/>
      <c r="F22" s="9"/>
      <c r="G22" s="9"/>
    </row>
    <row r="23" spans="1:7" s="266" customFormat="1" ht="13.95" customHeight="1" x14ac:dyDescent="0.25">
      <c r="A23" s="266" t="s">
        <v>64</v>
      </c>
      <c r="B23" s="24" t="s">
        <v>31</v>
      </c>
      <c r="C23" s="276"/>
      <c r="D23" s="269"/>
      <c r="E23" s="9"/>
      <c r="F23" s="9"/>
      <c r="G23" s="9"/>
    </row>
    <row r="24" spans="1:7" s="266" customFormat="1" ht="13.95" customHeight="1" x14ac:dyDescent="0.25">
      <c r="A24" s="266" t="s">
        <v>65</v>
      </c>
      <c r="B24" s="24" t="s">
        <v>469</v>
      </c>
      <c r="C24" s="276" t="s">
        <v>89</v>
      </c>
      <c r="D24" s="269">
        <f>+METRADOS!L22</f>
        <v>2685.2669999999998</v>
      </c>
      <c r="E24" s="9"/>
      <c r="F24" s="9"/>
      <c r="G24" s="9"/>
    </row>
    <row r="25" spans="1:7" s="266" customFormat="1" ht="13.95" customHeight="1" x14ac:dyDescent="0.25">
      <c r="A25" s="266" t="s">
        <v>135</v>
      </c>
      <c r="B25" s="24" t="s">
        <v>470</v>
      </c>
      <c r="C25" s="276" t="s">
        <v>104</v>
      </c>
      <c r="D25" s="269">
        <f>+METRADOS!O45</f>
        <v>0</v>
      </c>
      <c r="E25" s="9"/>
      <c r="F25" s="9"/>
      <c r="G25" s="9"/>
    </row>
    <row r="26" spans="1:7" s="266" customFormat="1" ht="13.95" customHeight="1" x14ac:dyDescent="0.25">
      <c r="B26" s="24"/>
      <c r="C26" s="276"/>
      <c r="D26" s="269"/>
      <c r="E26" s="9"/>
      <c r="F26" s="9"/>
      <c r="G26" s="9"/>
    </row>
    <row r="27" spans="1:7" s="266" customFormat="1" ht="13.95" customHeight="1" x14ac:dyDescent="0.25">
      <c r="A27" s="266" t="s">
        <v>143</v>
      </c>
      <c r="B27" s="24" t="s">
        <v>471</v>
      </c>
      <c r="C27" s="276"/>
      <c r="D27" s="269"/>
      <c r="E27" s="9"/>
      <c r="F27" s="9"/>
      <c r="G27" s="9"/>
    </row>
    <row r="28" spans="1:7" s="266" customFormat="1" ht="13.95" customHeight="1" x14ac:dyDescent="0.25">
      <c r="A28" s="266" t="s">
        <v>144</v>
      </c>
      <c r="B28" s="24" t="s">
        <v>472</v>
      </c>
      <c r="C28" s="276" t="s">
        <v>473</v>
      </c>
      <c r="D28" s="269" t="e">
        <f>+METRADOS!#REF!</f>
        <v>#REF!</v>
      </c>
      <c r="E28" s="9"/>
      <c r="F28" s="9"/>
      <c r="G28" s="9"/>
    </row>
    <row r="29" spans="1:7" s="266" customFormat="1" ht="13.95" customHeight="1" x14ac:dyDescent="0.25">
      <c r="A29" s="266" t="s">
        <v>474</v>
      </c>
      <c r="B29" s="24" t="s">
        <v>475</v>
      </c>
      <c r="C29" s="276" t="s">
        <v>89</v>
      </c>
      <c r="D29" s="269">
        <f>+METRADOS!L49</f>
        <v>4</v>
      </c>
      <c r="E29" s="9"/>
      <c r="F29" s="9"/>
      <c r="G29" s="9"/>
    </row>
    <row r="30" spans="1:7" s="266" customFormat="1" ht="13.95" customHeight="1" x14ac:dyDescent="0.25">
      <c r="A30" s="266" t="s">
        <v>476</v>
      </c>
      <c r="B30" s="24" t="s">
        <v>477</v>
      </c>
      <c r="C30" s="276" t="s">
        <v>89</v>
      </c>
      <c r="D30" s="269">
        <f>+METRADOS!L56</f>
        <v>0</v>
      </c>
      <c r="E30" s="9"/>
      <c r="F30" s="9"/>
      <c r="G30" s="9"/>
    </row>
    <row r="31" spans="1:7" s="277" customFormat="1" ht="13.95" customHeight="1" x14ac:dyDescent="0.25">
      <c r="B31" s="26"/>
      <c r="C31" s="273"/>
      <c r="D31" s="274"/>
      <c r="E31" s="254"/>
      <c r="F31" s="254"/>
      <c r="G31" s="254"/>
    </row>
    <row r="32" spans="1:7" ht="13.95" customHeight="1" x14ac:dyDescent="0.25">
      <c r="A32" s="10" t="s">
        <v>68</v>
      </c>
      <c r="B32" s="134" t="s">
        <v>29</v>
      </c>
      <c r="C32" s="134"/>
      <c r="E32" s="6"/>
      <c r="F32" s="6"/>
      <c r="G32" s="6"/>
    </row>
    <row r="33" spans="1:7" ht="13.95" customHeight="1" x14ac:dyDescent="0.25">
      <c r="A33" s="10" t="s">
        <v>69</v>
      </c>
      <c r="B33" s="134" t="s">
        <v>118</v>
      </c>
      <c r="C33" s="134"/>
      <c r="E33" s="6"/>
      <c r="F33" s="6"/>
      <c r="G33" s="6"/>
    </row>
    <row r="34" spans="1:7" ht="13.95" customHeight="1" x14ac:dyDescent="0.25">
      <c r="A34" s="10" t="s">
        <v>164</v>
      </c>
      <c r="B34" s="24" t="s">
        <v>119</v>
      </c>
      <c r="C34" s="24" t="s">
        <v>90</v>
      </c>
      <c r="D34" s="269">
        <f>+METRADOS!H78+'MODULO O1'!H10+'MODULO 02'!H10+'MODULO 03'!H10+'MODULO 04'!H10+'MODULO 05'!H10</f>
        <v>375.75010000000003</v>
      </c>
      <c r="E34" s="6"/>
      <c r="F34" s="6"/>
      <c r="G34" s="6"/>
    </row>
    <row r="35" spans="1:7" ht="13.95" customHeight="1" x14ac:dyDescent="0.25">
      <c r="A35" s="10"/>
      <c r="B35" s="24"/>
      <c r="C35" s="24"/>
      <c r="E35" s="6"/>
      <c r="F35" s="6"/>
      <c r="G35" s="6"/>
    </row>
    <row r="36" spans="1:7" ht="13.95" customHeight="1" x14ac:dyDescent="0.25">
      <c r="A36" s="10" t="s">
        <v>66</v>
      </c>
      <c r="B36" s="141" t="s">
        <v>134</v>
      </c>
      <c r="C36" s="141"/>
      <c r="E36" s="6"/>
      <c r="F36" s="6"/>
      <c r="G36" s="6"/>
    </row>
    <row r="37" spans="1:7" ht="13.95" customHeight="1" x14ac:dyDescent="0.25">
      <c r="A37" s="10" t="s">
        <v>168</v>
      </c>
      <c r="B37" s="141" t="s">
        <v>137</v>
      </c>
      <c r="C37" s="141" t="s">
        <v>90</v>
      </c>
      <c r="D37" s="269">
        <f>+METRADOS!H127+'MODULO O1'!H34+'MODULO 02'!H34+'MODULO 03'!H34+'MODULO 04'!H43+'MODULO 05'!H26</f>
        <v>187.77419999999998</v>
      </c>
      <c r="E37" s="6"/>
      <c r="F37" s="6"/>
      <c r="G37" s="6"/>
    </row>
    <row r="38" spans="1:7" ht="13.95" customHeight="1" x14ac:dyDescent="0.25">
      <c r="A38" s="28"/>
      <c r="B38" s="26"/>
      <c r="C38" s="26"/>
      <c r="E38" s="6"/>
      <c r="F38" s="6"/>
      <c r="G38" s="6"/>
    </row>
    <row r="39" spans="1:7" ht="13.95" customHeight="1" x14ac:dyDescent="0.25">
      <c r="A39" s="266" t="s">
        <v>67</v>
      </c>
      <c r="B39" s="141" t="s">
        <v>141</v>
      </c>
      <c r="C39" s="142"/>
      <c r="E39" s="6"/>
      <c r="F39" s="6"/>
      <c r="G39" s="6"/>
    </row>
    <row r="40" spans="1:7" ht="13.95" customHeight="1" x14ac:dyDescent="0.25">
      <c r="A40" s="266" t="s">
        <v>172</v>
      </c>
      <c r="B40" s="141" t="s">
        <v>142</v>
      </c>
      <c r="C40" s="139" t="s">
        <v>89</v>
      </c>
      <c r="D40" s="269">
        <f>+METRADOS!L135+'MODULO O1'!L60+'MODULO 02'!L60+'MODULO 03'!L60+'MODULO 04'!L79+'MODULO 05'!L46</f>
        <v>303.14</v>
      </c>
      <c r="E40" s="6"/>
      <c r="F40" s="6"/>
      <c r="G40" s="6"/>
    </row>
    <row r="41" spans="1:7" ht="13.95" customHeight="1" x14ac:dyDescent="0.25">
      <c r="B41" s="26"/>
      <c r="C41" s="273"/>
      <c r="E41" s="6"/>
      <c r="F41" s="6"/>
      <c r="G41" s="6"/>
    </row>
    <row r="42" spans="1:7" ht="13.95" customHeight="1" x14ac:dyDescent="0.25">
      <c r="A42" s="266" t="s">
        <v>91</v>
      </c>
      <c r="B42" s="141" t="s">
        <v>151</v>
      </c>
      <c r="C42" s="139"/>
      <c r="E42" s="6"/>
      <c r="F42" s="6"/>
      <c r="G42" s="6"/>
    </row>
    <row r="43" spans="1:7" ht="13.95" customHeight="1" x14ac:dyDescent="0.25">
      <c r="A43" s="266" t="s">
        <v>293</v>
      </c>
      <c r="B43" s="141" t="s">
        <v>152</v>
      </c>
      <c r="C43" s="139" t="s">
        <v>89</v>
      </c>
      <c r="D43" s="269">
        <f>+'MODULO O1'!L67+'MODULO 02'!L67+'MODULO 03'!L67+'MODULO 04'!L86+'MODULO 05'!L53</f>
        <v>125.64000000000001</v>
      </c>
      <c r="E43" s="6"/>
      <c r="F43" s="6"/>
      <c r="G43" s="6"/>
    </row>
    <row r="44" spans="1:7" ht="13.95" customHeight="1" x14ac:dyDescent="0.25">
      <c r="A44" s="266" t="s">
        <v>297</v>
      </c>
      <c r="B44" s="141" t="s">
        <v>153</v>
      </c>
      <c r="C44" s="139" t="s">
        <v>89</v>
      </c>
      <c r="D44" s="269">
        <f>+METRADOS!L256+'MODULO O1'!L72+'MODULO 02'!L72+'MODULO 03'!L72+'MODULO 04'!L91+'MODULO 05'!L60</f>
        <v>141.12</v>
      </c>
      <c r="E44" s="6"/>
      <c r="F44" s="6"/>
      <c r="G44" s="6"/>
    </row>
    <row r="45" spans="1:7" ht="13.95" customHeight="1" x14ac:dyDescent="0.25">
      <c r="A45" s="266" t="s">
        <v>530</v>
      </c>
      <c r="B45" s="141" t="s">
        <v>159</v>
      </c>
      <c r="C45" s="139" t="s">
        <v>89</v>
      </c>
      <c r="D45" s="269">
        <f>+'MODULO O1'!L77+'MODULO 02'!L77+'MODULO 03'!L77+'MODULO 04'!L96+'MODULO 05'!L66</f>
        <v>303.14</v>
      </c>
      <c r="E45" s="6"/>
      <c r="F45" s="6"/>
      <c r="G45" s="6"/>
    </row>
    <row r="46" spans="1:7" ht="13.95" customHeight="1" x14ac:dyDescent="0.25">
      <c r="A46" s="266" t="s">
        <v>531</v>
      </c>
      <c r="B46" s="141" t="s">
        <v>165</v>
      </c>
      <c r="C46" s="139" t="s">
        <v>89</v>
      </c>
      <c r="D46" s="269" t="e">
        <f>+METRADOS!#REF!+'MODULO O1'!L83+'MODULO 02'!L83+'MODULO 03'!L83+'MODULO 04'!L102+'MODULO 05'!L72</f>
        <v>#REF!</v>
      </c>
      <c r="E46" s="6"/>
      <c r="F46" s="6"/>
      <c r="G46" s="6"/>
    </row>
    <row r="47" spans="1:7" ht="13.95" customHeight="1" x14ac:dyDescent="0.25">
      <c r="A47" s="266" t="s">
        <v>532</v>
      </c>
      <c r="B47" s="141" t="s">
        <v>160</v>
      </c>
      <c r="C47" s="139" t="s">
        <v>89</v>
      </c>
      <c r="D47" s="269">
        <f>+METRADOS!L279+'MODULO O1'!L96+'MODULO 02'!L96+'MODULO 03'!L96+'MODULO 04'!L121+'MODULO 05'!L78</f>
        <v>303.14</v>
      </c>
      <c r="E47" s="6"/>
      <c r="F47" s="6"/>
      <c r="G47" s="6"/>
    </row>
    <row r="48" spans="1:7" ht="13.95" customHeight="1" x14ac:dyDescent="0.25">
      <c r="B48" s="138"/>
      <c r="C48" s="142"/>
      <c r="E48" s="6"/>
      <c r="F48" s="6"/>
      <c r="G48" s="6"/>
    </row>
    <row r="49" spans="1:7" ht="13.95" customHeight="1" x14ac:dyDescent="0.25">
      <c r="A49" s="266" t="s">
        <v>533</v>
      </c>
      <c r="B49" s="141" t="s">
        <v>478</v>
      </c>
      <c r="C49" s="139"/>
      <c r="E49" s="6"/>
      <c r="F49" s="6"/>
      <c r="G49" s="6"/>
    </row>
    <row r="50" spans="1:7" ht="13.95" customHeight="1" x14ac:dyDescent="0.25">
      <c r="A50" s="266" t="s">
        <v>534</v>
      </c>
      <c r="B50" s="141" t="s">
        <v>35</v>
      </c>
      <c r="C50" s="139" t="s">
        <v>90</v>
      </c>
      <c r="D50" s="269">
        <f>+METRADOS!$H$303+'MODULO O1'!H103+'MODULO 02'!H103+'MODULO 03'!H103+'MODULO 04'!H128+'MODULO 05'!H85</f>
        <v>297.84093000000007</v>
      </c>
      <c r="E50" s="6"/>
      <c r="F50" s="6"/>
      <c r="G50" s="6"/>
    </row>
    <row r="51" spans="1:7" ht="13.95" customHeight="1" x14ac:dyDescent="0.25">
      <c r="B51" s="138"/>
      <c r="C51" s="142"/>
      <c r="E51" s="6"/>
      <c r="F51" s="6"/>
      <c r="G51" s="6"/>
    </row>
    <row r="52" spans="1:7" ht="13.95" customHeight="1" x14ac:dyDescent="0.25">
      <c r="A52" s="266" t="s">
        <v>70</v>
      </c>
      <c r="B52" s="141" t="s">
        <v>161</v>
      </c>
      <c r="C52" s="142"/>
      <c r="E52" s="6"/>
      <c r="F52" s="6"/>
      <c r="G52" s="6"/>
    </row>
    <row r="53" spans="1:7" ht="13.95" customHeight="1" x14ac:dyDescent="0.25">
      <c r="A53" s="266" t="s">
        <v>71</v>
      </c>
      <c r="B53" s="141" t="s">
        <v>162</v>
      </c>
      <c r="C53" s="142"/>
      <c r="E53" s="6"/>
      <c r="F53" s="6"/>
      <c r="G53" s="6"/>
    </row>
    <row r="54" spans="1:7" ht="13.95" customHeight="1" x14ac:dyDescent="0.25">
      <c r="A54" s="266" t="s">
        <v>181</v>
      </c>
      <c r="B54" s="141" t="s">
        <v>163</v>
      </c>
      <c r="C54" s="139" t="s">
        <v>89</v>
      </c>
      <c r="D54" s="269">
        <f>+METRADOS!$L$310+'MODULO O1'!L109+'MODULO 02'!L110+'MODULO 03'!L110+'MODULO 04'!L135+'MODULO 05'!L91</f>
        <v>141.12</v>
      </c>
      <c r="E54" s="6"/>
      <c r="F54" s="6"/>
      <c r="G54" s="6"/>
    </row>
    <row r="55" spans="1:7" ht="13.95" customHeight="1" x14ac:dyDescent="0.25">
      <c r="B55" s="141"/>
      <c r="C55" s="142"/>
      <c r="E55" s="6"/>
      <c r="F55" s="6"/>
      <c r="G55" s="6"/>
    </row>
    <row r="56" spans="1:7" ht="13.95" customHeight="1" x14ac:dyDescent="0.25">
      <c r="A56" s="266" t="s">
        <v>58</v>
      </c>
      <c r="B56" s="141" t="s">
        <v>167</v>
      </c>
      <c r="C56" s="142"/>
      <c r="E56" s="6"/>
      <c r="F56" s="6"/>
      <c r="G56" s="6"/>
    </row>
    <row r="57" spans="1:7" ht="13.95" customHeight="1" x14ac:dyDescent="0.25">
      <c r="A57" s="266" t="s">
        <v>184</v>
      </c>
      <c r="B57" s="141" t="s">
        <v>169</v>
      </c>
      <c r="C57" s="139" t="s">
        <v>89</v>
      </c>
      <c r="D57" s="269">
        <f>+'MODULO O1'!L115+'MODULO 02'!L116+'MODULO 03'!L116+'MODULO 04'!L141+'MODULO 05'!L97</f>
        <v>303.14</v>
      </c>
      <c r="E57" s="6"/>
      <c r="F57" s="6"/>
      <c r="G57" s="6"/>
    </row>
    <row r="58" spans="1:7" ht="13.95" customHeight="1" x14ac:dyDescent="0.25">
      <c r="B58" s="141"/>
      <c r="C58" s="142"/>
      <c r="E58" s="6"/>
      <c r="F58" s="6"/>
      <c r="G58" s="6"/>
    </row>
    <row r="59" spans="1:7" ht="13.95" customHeight="1" x14ac:dyDescent="0.25">
      <c r="A59" s="266" t="s">
        <v>190</v>
      </c>
      <c r="B59" s="141" t="s">
        <v>170</v>
      </c>
      <c r="C59" s="142"/>
      <c r="E59" s="6"/>
      <c r="F59" s="6"/>
      <c r="G59" s="6"/>
    </row>
    <row r="60" spans="1:7" ht="13.95" customHeight="1" x14ac:dyDescent="0.25">
      <c r="A60" s="266" t="s">
        <v>191</v>
      </c>
      <c r="B60" s="141" t="s">
        <v>171</v>
      </c>
      <c r="C60" s="139" t="s">
        <v>90</v>
      </c>
      <c r="D60" s="269">
        <f>+'MODULO O1'!H122+'MODULO 02'!H123+'MODULO 03'!H123+'MODULO 04'!H148+'MODULO 05'!H104</f>
        <v>49.488000000000007</v>
      </c>
      <c r="E60" s="6"/>
      <c r="F60" s="6"/>
      <c r="G60" s="6"/>
    </row>
    <row r="61" spans="1:7" ht="13.95" customHeight="1" x14ac:dyDescent="0.25">
      <c r="B61" s="141"/>
      <c r="C61" s="142"/>
      <c r="E61" s="6"/>
      <c r="F61" s="6"/>
      <c r="G61" s="6"/>
    </row>
    <row r="62" spans="1:7" ht="13.95" customHeight="1" x14ac:dyDescent="0.25">
      <c r="A62" s="266" t="s">
        <v>197</v>
      </c>
      <c r="B62" s="141" t="s">
        <v>294</v>
      </c>
      <c r="C62" s="142"/>
      <c r="E62" s="6"/>
      <c r="F62" s="6"/>
      <c r="G62" s="6"/>
    </row>
    <row r="63" spans="1:7" ht="13.95" customHeight="1" x14ac:dyDescent="0.25">
      <c r="A63" s="266" t="s">
        <v>198</v>
      </c>
      <c r="B63" s="141" t="s">
        <v>295</v>
      </c>
      <c r="C63" s="139" t="s">
        <v>90</v>
      </c>
      <c r="D63" s="269">
        <f>+'MODULO O1'!H130+'MODULO 02'!H131+'MODULO 03'!H131+'MODULO 04'!H159+'MODULO 05'!H112</f>
        <v>1.3125</v>
      </c>
      <c r="E63" s="6"/>
      <c r="F63" s="6"/>
      <c r="G63" s="6"/>
    </row>
    <row r="64" spans="1:7" ht="13.95" customHeight="1" x14ac:dyDescent="0.25">
      <c r="A64" s="266" t="s">
        <v>200</v>
      </c>
      <c r="B64" s="141" t="s">
        <v>296</v>
      </c>
      <c r="C64" s="139" t="s">
        <v>89</v>
      </c>
      <c r="D64" s="269">
        <f>+'MODULO O1'!L133+'MODULO 02'!L134+'MODULO 03'!L134+'MODULO 04'!L162+'MODULO 05'!L115</f>
        <v>15</v>
      </c>
      <c r="E64" s="6"/>
      <c r="F64" s="6"/>
      <c r="G64" s="6"/>
    </row>
    <row r="65" spans="1:7" ht="13.95" customHeight="1" x14ac:dyDescent="0.25">
      <c r="B65" s="141"/>
      <c r="C65" s="142"/>
      <c r="E65" s="6"/>
      <c r="F65" s="6"/>
      <c r="G65" s="6"/>
    </row>
    <row r="66" spans="1:7" ht="13.95" customHeight="1" x14ac:dyDescent="0.25">
      <c r="A66" s="266" t="s">
        <v>80</v>
      </c>
      <c r="B66" s="141" t="s">
        <v>36</v>
      </c>
      <c r="C66" s="142"/>
      <c r="E66" s="6"/>
      <c r="F66" s="6"/>
      <c r="G66" s="6"/>
    </row>
    <row r="67" spans="1:7" ht="13.95" customHeight="1" x14ac:dyDescent="0.25">
      <c r="A67" s="266" t="s">
        <v>81</v>
      </c>
      <c r="B67" s="141" t="s">
        <v>173</v>
      </c>
      <c r="C67" s="142"/>
      <c r="E67" s="6"/>
      <c r="F67" s="6"/>
      <c r="G67" s="6"/>
    </row>
    <row r="68" spans="1:7" ht="13.95" customHeight="1" x14ac:dyDescent="0.25">
      <c r="A68" s="266" t="s">
        <v>110</v>
      </c>
      <c r="B68" s="141" t="s">
        <v>174</v>
      </c>
      <c r="C68" s="139" t="s">
        <v>90</v>
      </c>
      <c r="D68" s="269">
        <f>+METRADOS!$H$319+'MODULO O1'!H139+'MODULO 02'!H140+'MODULO 03'!H140+'MODULO 04'!H168+'MODULO 05'!H121</f>
        <v>55.348500000000001</v>
      </c>
      <c r="E68" s="6"/>
      <c r="F68" s="6"/>
      <c r="G68" s="6"/>
    </row>
    <row r="69" spans="1:7" ht="13.95" customHeight="1" x14ac:dyDescent="0.25">
      <c r="A69" s="266" t="s">
        <v>111</v>
      </c>
      <c r="B69" s="137" t="s">
        <v>366</v>
      </c>
      <c r="C69" s="139" t="s">
        <v>89</v>
      </c>
      <c r="D69" s="269">
        <f>+METRADOS!$L$324+'MODULO O1'!L158+'MODULO 02'!L159+'MODULO 03'!L159+'MODULO 04'!L192+'MODULO 05'!L140</f>
        <v>421.30799999999999</v>
      </c>
      <c r="E69" s="6"/>
      <c r="F69" s="6"/>
      <c r="G69" s="6"/>
    </row>
    <row r="70" spans="1:7" ht="13.95" customHeight="1" x14ac:dyDescent="0.25">
      <c r="A70" s="266" t="s">
        <v>112</v>
      </c>
      <c r="B70" s="137" t="s">
        <v>367</v>
      </c>
      <c r="C70" s="139" t="s">
        <v>102</v>
      </c>
      <c r="D70" s="269">
        <f>+METRADOS!$Z$328+'MODULO O1'!Z178+'MODULO 02'!Z179+'MODULO 03'!Z179+'MODULO 04'!Z215+'MODULO 05'!Z160</f>
        <v>3159.2232000000004</v>
      </c>
      <c r="E70" s="6"/>
      <c r="F70" s="6"/>
      <c r="G70" s="6"/>
    </row>
    <row r="71" spans="1:7" s="14" customFormat="1" ht="13.95" customHeight="1" x14ac:dyDescent="0.25">
      <c r="A71" s="277"/>
      <c r="B71" s="138"/>
      <c r="C71" s="142"/>
      <c r="D71" s="274"/>
      <c r="E71" s="57"/>
      <c r="F71" s="57"/>
      <c r="G71" s="57"/>
    </row>
    <row r="72" spans="1:7" ht="13.95" customHeight="1" x14ac:dyDescent="0.25">
      <c r="A72" s="266" t="s">
        <v>82</v>
      </c>
      <c r="B72" s="141" t="s">
        <v>121</v>
      </c>
      <c r="C72" s="142"/>
      <c r="E72" s="6"/>
      <c r="F72" s="6"/>
      <c r="G72" s="6"/>
    </row>
    <row r="73" spans="1:7" ht="13.95" customHeight="1" x14ac:dyDescent="0.25">
      <c r="A73" s="266" t="s">
        <v>92</v>
      </c>
      <c r="B73" s="141" t="s">
        <v>182</v>
      </c>
      <c r="C73" s="139" t="s">
        <v>90</v>
      </c>
      <c r="D73" s="269">
        <f>+METRADOS!$H$334+'MODULO O1'!H211+'MODULO 02'!H212+'MODULO 03'!H212+'MODULO 04'!H258+'MODULO 05'!H189</f>
        <v>75.384</v>
      </c>
      <c r="E73" s="6"/>
      <c r="F73" s="6"/>
      <c r="G73" s="6"/>
    </row>
    <row r="74" spans="1:7" ht="13.95" customHeight="1" x14ac:dyDescent="0.25">
      <c r="A74" s="266" t="s">
        <v>93</v>
      </c>
      <c r="B74" s="141" t="s">
        <v>183</v>
      </c>
      <c r="C74" s="139" t="s">
        <v>102</v>
      </c>
      <c r="D74" s="20">
        <f>+METRADOS!$Z$338+'MODULO O1'!Z216+'MODULO 02'!Z217+'MODULO 03'!Z217+'MODULO 04'!Z263+'MODULO 05'!Z194</f>
        <v>2610.4</v>
      </c>
      <c r="E74" s="6"/>
      <c r="F74" s="6"/>
      <c r="G74" s="6"/>
    </row>
    <row r="75" spans="1:7" ht="13.95" customHeight="1" x14ac:dyDescent="0.25">
      <c r="B75" s="138"/>
      <c r="C75" s="142"/>
      <c r="E75" s="6"/>
      <c r="F75" s="6"/>
      <c r="G75" s="6"/>
    </row>
    <row r="76" spans="1:7" ht="13.95" customHeight="1" x14ac:dyDescent="0.25">
      <c r="A76" s="266" t="s">
        <v>83</v>
      </c>
      <c r="B76" s="141" t="s">
        <v>186</v>
      </c>
      <c r="C76" s="142"/>
      <c r="E76" s="6"/>
      <c r="F76" s="6"/>
      <c r="G76" s="6"/>
    </row>
    <row r="77" spans="1:7" ht="13.95" customHeight="1" x14ac:dyDescent="0.25">
      <c r="A77" s="266" t="s">
        <v>95</v>
      </c>
      <c r="B77" s="141" t="s">
        <v>189</v>
      </c>
      <c r="C77" s="139" t="s">
        <v>90</v>
      </c>
      <c r="D77" s="269">
        <f>+'MODULO O1'!H221+'MODULO 02'!H222+'MODULO 03'!H222+'MODULO 04'!H268+'MODULO 05'!H201</f>
        <v>18.089999999999996</v>
      </c>
      <c r="E77" s="6"/>
      <c r="F77" s="6"/>
      <c r="G77" s="6"/>
    </row>
    <row r="78" spans="1:7" ht="13.95" customHeight="1" x14ac:dyDescent="0.25">
      <c r="A78" s="266" t="s">
        <v>96</v>
      </c>
      <c r="B78" s="141" t="s">
        <v>187</v>
      </c>
      <c r="C78" s="139" t="s">
        <v>89</v>
      </c>
      <c r="D78" s="269">
        <f>+'MODULO O1'!L234+'MODULO 02'!L235+'MODULO 03'!L235+'MODULO 04'!L283+'MODULO 05'!L210</f>
        <v>78.936000000000007</v>
      </c>
      <c r="E78" s="6"/>
      <c r="F78" s="6"/>
      <c r="G78" s="6"/>
    </row>
    <row r="79" spans="1:7" ht="13.95" customHeight="1" x14ac:dyDescent="0.25">
      <c r="A79" s="266" t="s">
        <v>97</v>
      </c>
      <c r="B79" s="141" t="s">
        <v>188</v>
      </c>
      <c r="C79" s="139" t="s">
        <v>102</v>
      </c>
      <c r="D79" s="269">
        <f>+'MODULO O1'!Z247+'MODULO 02'!Z248+'MODULO 03'!Z248+'MODULO 04'!Z298+'MODULO 05'!Z219</f>
        <v>2618.8559999999998</v>
      </c>
      <c r="E79" s="6"/>
      <c r="F79" s="6"/>
      <c r="G79" s="6"/>
    </row>
    <row r="80" spans="1:7" ht="13.95" customHeight="1" x14ac:dyDescent="0.25">
      <c r="B80" s="138"/>
      <c r="C80" s="142"/>
      <c r="E80" s="6"/>
      <c r="F80" s="6"/>
      <c r="G80" s="6"/>
    </row>
    <row r="81" spans="1:7" ht="13.95" customHeight="1" x14ac:dyDescent="0.25">
      <c r="A81" s="266" t="s">
        <v>84</v>
      </c>
      <c r="B81" s="141" t="s">
        <v>194</v>
      </c>
      <c r="C81" s="142"/>
      <c r="E81" s="6"/>
      <c r="F81" s="6"/>
      <c r="G81" s="6"/>
    </row>
    <row r="82" spans="1:7" ht="13.95" customHeight="1" x14ac:dyDescent="0.25">
      <c r="A82" s="266" t="s">
        <v>114</v>
      </c>
      <c r="B82" s="141" t="s">
        <v>199</v>
      </c>
      <c r="C82" s="139" t="s">
        <v>90</v>
      </c>
      <c r="D82" s="269">
        <f>+METRADOS!$H$345+'MODULO O1'!H274+'MODULO 02'!H275+'MODULO 03'!H275+'MODULO 04'!H332+'MODULO 05'!H229</f>
        <v>42.408500000000004</v>
      </c>
      <c r="E82" s="6"/>
      <c r="F82" s="6"/>
      <c r="G82" s="6"/>
    </row>
    <row r="83" spans="1:7" ht="13.95" customHeight="1" x14ac:dyDescent="0.25">
      <c r="A83" s="266" t="s">
        <v>115</v>
      </c>
      <c r="B83" s="141" t="s">
        <v>195</v>
      </c>
      <c r="C83" s="139" t="s">
        <v>89</v>
      </c>
      <c r="D83" s="269">
        <f>+METRADOS!$L$350+'MODULO O1'!L280+'MODULO 02'!L281+'MODULO 03'!L281+'MODULO 04'!L337+'MODULO 05'!L235</f>
        <v>463.32799999999997</v>
      </c>
      <c r="E83" s="6"/>
      <c r="F83" s="6"/>
      <c r="G83" s="6"/>
    </row>
    <row r="84" spans="1:7" ht="13.95" customHeight="1" x14ac:dyDescent="0.25">
      <c r="A84" s="266" t="s">
        <v>116</v>
      </c>
      <c r="B84" s="141" t="s">
        <v>196</v>
      </c>
      <c r="C84" s="139" t="s">
        <v>102</v>
      </c>
      <c r="D84" s="269">
        <f>+METRADOS!$Z$355+'MODULO O1'!Z286+'MODULO 02'!Z287+'MODULO 03'!Z287+'MODULO 04'!Z342+'MODULO 05'!Z241</f>
        <v>6839.4400000000005</v>
      </c>
      <c r="E84" s="6"/>
      <c r="F84" s="6"/>
      <c r="G84" s="6"/>
    </row>
    <row r="85" spans="1:7" s="14" customFormat="1" ht="13.95" customHeight="1" x14ac:dyDescent="0.25">
      <c r="A85" s="277"/>
      <c r="B85" s="138"/>
      <c r="C85" s="142"/>
      <c r="D85" s="274"/>
      <c r="E85" s="57"/>
      <c r="F85" s="57"/>
      <c r="G85" s="57"/>
    </row>
    <row r="86" spans="1:7" s="14" customFormat="1" ht="13.95" customHeight="1" x14ac:dyDescent="0.25">
      <c r="A86" s="266" t="s">
        <v>312</v>
      </c>
      <c r="B86" s="141" t="s">
        <v>210</v>
      </c>
      <c r="C86" s="142"/>
      <c r="D86" s="274"/>
      <c r="E86" s="57"/>
      <c r="F86" s="57"/>
      <c r="G86" s="57"/>
    </row>
    <row r="87" spans="1:7" s="14" customFormat="1" ht="13.95" customHeight="1" x14ac:dyDescent="0.25">
      <c r="A87" s="266" t="s">
        <v>313</v>
      </c>
      <c r="B87" s="141" t="s">
        <v>212</v>
      </c>
      <c r="C87" s="139" t="s">
        <v>90</v>
      </c>
      <c r="D87" s="269">
        <f>+'MODULO O1'!H297+'MODULO 02'!H298+'MODULO 03'!H298+'MODULO 04'!H351+'MODULO 05'!H252</f>
        <v>65.0625</v>
      </c>
      <c r="E87" s="57"/>
      <c r="F87" s="57"/>
      <c r="G87" s="57"/>
    </row>
    <row r="88" spans="1:7" s="14" customFormat="1" ht="13.95" customHeight="1" x14ac:dyDescent="0.25">
      <c r="A88" s="266" t="s">
        <v>318</v>
      </c>
      <c r="B88" s="141" t="s">
        <v>211</v>
      </c>
      <c r="C88" s="139" t="s">
        <v>89</v>
      </c>
      <c r="D88" s="269">
        <f>+'MODULO O1'!L315+'MODULO 02'!L316+'MODULO 03'!L316+'MODULO 04'!L369+'MODULO 05'!L266</f>
        <v>475.82800000000003</v>
      </c>
      <c r="E88" s="57"/>
      <c r="F88" s="57"/>
      <c r="G88" s="57"/>
    </row>
    <row r="89" spans="1:7" s="14" customFormat="1" ht="13.95" customHeight="1" x14ac:dyDescent="0.25">
      <c r="A89" s="266" t="s">
        <v>535</v>
      </c>
      <c r="B89" s="141" t="s">
        <v>213</v>
      </c>
      <c r="C89" s="139" t="s">
        <v>102</v>
      </c>
      <c r="D89" s="269">
        <f>+'MODULO O1'!Z333+'MODULO 02'!Z334+'MODULO 03'!Z334+'MODULO 04'!Z387+'MODULO 05'!Z280</f>
        <v>7898.3183999999992</v>
      </c>
      <c r="E89" s="57"/>
      <c r="F89" s="57"/>
      <c r="G89" s="57"/>
    </row>
    <row r="90" spans="1:7" s="14" customFormat="1" ht="13.95" customHeight="1" x14ac:dyDescent="0.25">
      <c r="A90" s="277"/>
      <c r="B90" s="138"/>
      <c r="C90" s="142"/>
      <c r="D90" s="274"/>
      <c r="E90" s="57"/>
      <c r="F90" s="57"/>
      <c r="G90" s="57"/>
    </row>
    <row r="91" spans="1:7" s="14" customFormat="1" ht="13.95" customHeight="1" x14ac:dyDescent="0.25">
      <c r="A91" s="266" t="s">
        <v>322</v>
      </c>
      <c r="B91" s="141" t="s">
        <v>226</v>
      </c>
      <c r="C91" s="142"/>
      <c r="D91" s="274"/>
      <c r="E91" s="57"/>
      <c r="F91" s="57"/>
      <c r="G91" s="57"/>
    </row>
    <row r="92" spans="1:7" s="14" customFormat="1" ht="13.95" customHeight="1" x14ac:dyDescent="0.25">
      <c r="A92" s="266" t="s">
        <v>323</v>
      </c>
      <c r="B92" s="141" t="s">
        <v>227</v>
      </c>
      <c r="C92" s="139" t="s">
        <v>90</v>
      </c>
      <c r="D92" s="269">
        <f>+'MODULO O1'!H368+'MODULO 02'!H369+'MODULO 03'!H369+'MODULO 04'!H422+'MODULO 05'!H308</f>
        <v>42.174470000000007</v>
      </c>
      <c r="E92" s="57"/>
      <c r="F92" s="57"/>
      <c r="G92" s="57"/>
    </row>
    <row r="93" spans="1:7" s="14" customFormat="1" ht="13.95" customHeight="1" x14ac:dyDescent="0.25">
      <c r="A93" s="266" t="s">
        <v>325</v>
      </c>
      <c r="B93" s="141" t="s">
        <v>228</v>
      </c>
      <c r="C93" s="139" t="s">
        <v>89</v>
      </c>
      <c r="D93" s="269">
        <f>+'MODULO O1'!L384+'MODULO 02'!L385+'MODULO 03'!L385+'MODULO 04'!L442+'MODULO 05'!L318</f>
        <v>420.96339999999987</v>
      </c>
      <c r="E93" s="57"/>
      <c r="F93" s="57"/>
      <c r="G93" s="57"/>
    </row>
    <row r="94" spans="1:7" s="14" customFormat="1" ht="13.95" customHeight="1" x14ac:dyDescent="0.25">
      <c r="A94" s="266" t="s">
        <v>536</v>
      </c>
      <c r="B94" s="141" t="s">
        <v>229</v>
      </c>
      <c r="C94" s="139" t="s">
        <v>102</v>
      </c>
      <c r="D94" s="269">
        <f>+'MODULO O1'!Z397+'MODULO 02'!Z398+'MODULO 03'!Z398+'MODULO 04'!Z459+'MODULO 05'!Z325</f>
        <v>3039.9364999999998</v>
      </c>
      <c r="E94" s="57"/>
      <c r="F94" s="57"/>
      <c r="G94" s="57"/>
    </row>
    <row r="95" spans="1:7" s="14" customFormat="1" ht="13.95" customHeight="1" x14ac:dyDescent="0.25">
      <c r="A95" s="266" t="s">
        <v>537</v>
      </c>
      <c r="B95" s="141" t="s">
        <v>230</v>
      </c>
      <c r="C95" s="139" t="s">
        <v>4</v>
      </c>
      <c r="D95" s="269">
        <f>+'MODULO O1'!P403+'MODULO 02'!P404+'MODULO 03'!P404+'MODULO 04'!P465+'MODULO 05'!P331</f>
        <v>4810</v>
      </c>
      <c r="E95" s="57"/>
      <c r="F95" s="57"/>
      <c r="G95" s="57"/>
    </row>
    <row r="96" spans="1:7" s="14" customFormat="1" ht="13.95" customHeight="1" x14ac:dyDescent="0.25">
      <c r="A96" s="277"/>
      <c r="B96" s="138"/>
      <c r="C96" s="142"/>
      <c r="D96" s="274"/>
      <c r="E96" s="57"/>
      <c r="F96" s="57"/>
      <c r="G96" s="57"/>
    </row>
    <row r="97" spans="1:7" ht="13.95" customHeight="1" x14ac:dyDescent="0.25">
      <c r="A97" s="266" t="s">
        <v>327</v>
      </c>
      <c r="B97" s="141" t="s">
        <v>483</v>
      </c>
      <c r="C97" s="142"/>
      <c r="E97" s="6"/>
      <c r="F97" s="6"/>
      <c r="G97" s="6"/>
    </row>
    <row r="98" spans="1:7" ht="13.95" customHeight="1" x14ac:dyDescent="0.25">
      <c r="A98" s="266" t="s">
        <v>330</v>
      </c>
      <c r="B98" s="141" t="s">
        <v>484</v>
      </c>
      <c r="C98" s="139" t="s">
        <v>90</v>
      </c>
      <c r="D98" s="269">
        <f>+METRADOS!$H$361</f>
        <v>0</v>
      </c>
      <c r="E98" s="6"/>
      <c r="F98" s="6"/>
      <c r="G98" s="6"/>
    </row>
    <row r="99" spans="1:7" ht="13.95" customHeight="1" x14ac:dyDescent="0.25">
      <c r="A99" s="266" t="s">
        <v>518</v>
      </c>
      <c r="B99" s="141" t="s">
        <v>485</v>
      </c>
      <c r="C99" s="139" t="s">
        <v>89</v>
      </c>
      <c r="D99" s="269">
        <f>+METRADOS!$L$365</f>
        <v>0</v>
      </c>
      <c r="E99" s="6"/>
      <c r="F99" s="6"/>
      <c r="G99" s="6"/>
    </row>
    <row r="100" spans="1:7" ht="13.95" customHeight="1" x14ac:dyDescent="0.25">
      <c r="A100" s="266" t="s">
        <v>520</v>
      </c>
      <c r="B100" s="141" t="s">
        <v>486</v>
      </c>
      <c r="C100" s="139" t="s">
        <v>102</v>
      </c>
      <c r="D100" s="269">
        <f>+METRADOS!$Z$368</f>
        <v>0</v>
      </c>
      <c r="E100" s="6"/>
      <c r="F100" s="6"/>
      <c r="G100" s="6"/>
    </row>
    <row r="101" spans="1:7" ht="13.95" customHeight="1" x14ac:dyDescent="0.25">
      <c r="B101" s="141"/>
      <c r="C101" s="139"/>
      <c r="E101" s="6"/>
      <c r="F101" s="6"/>
      <c r="G101" s="6"/>
    </row>
    <row r="102" spans="1:7" ht="13.95" customHeight="1" x14ac:dyDescent="0.25">
      <c r="A102" s="266" t="s">
        <v>336</v>
      </c>
      <c r="B102" s="141" t="s">
        <v>276</v>
      </c>
      <c r="C102" s="142"/>
      <c r="E102" s="6"/>
      <c r="F102" s="6"/>
      <c r="G102" s="6"/>
    </row>
    <row r="103" spans="1:7" ht="13.95" customHeight="1" x14ac:dyDescent="0.25">
      <c r="A103" s="266" t="s">
        <v>334</v>
      </c>
      <c r="B103" s="141" t="s">
        <v>285</v>
      </c>
      <c r="C103" s="139" t="s">
        <v>90</v>
      </c>
      <c r="D103" s="269">
        <f>+METRADOS!$H$375+'MODULO O1'!H406+'MODULO 02'!H407+'MODULO 03'!H407+'MODULO 04'!H468+'MODULO 05'!H334</f>
        <v>10.975499999999997</v>
      </c>
      <c r="E103" s="6"/>
      <c r="F103" s="6"/>
      <c r="G103" s="6"/>
    </row>
    <row r="104" spans="1:7" ht="13.95" customHeight="1" x14ac:dyDescent="0.25">
      <c r="A104" s="266" t="s">
        <v>526</v>
      </c>
      <c r="B104" s="141" t="s">
        <v>277</v>
      </c>
      <c r="C104" s="139" t="s">
        <v>89</v>
      </c>
      <c r="D104" s="269">
        <f>+METRADOS!$L$380+'MODULO O1'!L433+'MODULO 02'!L434+'MODULO 03'!L434+'MODULO 04'!L493+'MODULO 05'!L350</f>
        <v>185.29499999999996</v>
      </c>
      <c r="E104" s="6"/>
      <c r="F104" s="6"/>
      <c r="G104" s="6"/>
    </row>
    <row r="105" spans="1:7" ht="13.95" customHeight="1" x14ac:dyDescent="0.25">
      <c r="A105" s="266" t="s">
        <v>538</v>
      </c>
      <c r="B105" s="141" t="s">
        <v>278</v>
      </c>
      <c r="C105" s="139" t="s">
        <v>102</v>
      </c>
      <c r="D105" s="269">
        <f>+METRADOS!$Z$385+'MODULO O1'!Z459+'MODULO 02'!Z460+'MODULO 03'!Z460+'MODULO 04'!Z518+'MODULO 05'!Z367</f>
        <v>2272.5390000000002</v>
      </c>
      <c r="E105" s="6"/>
      <c r="F105" s="6"/>
      <c r="G105" s="6"/>
    </row>
    <row r="106" spans="1:7" ht="13.95" customHeight="1" x14ac:dyDescent="0.25">
      <c r="B106" s="138"/>
      <c r="C106" s="142"/>
      <c r="E106" s="6"/>
      <c r="F106" s="6"/>
      <c r="G106" s="6"/>
    </row>
    <row r="107" spans="1:7" ht="13.95" customHeight="1" x14ac:dyDescent="0.25">
      <c r="A107" s="266" t="s">
        <v>337</v>
      </c>
      <c r="B107" s="141" t="s">
        <v>487</v>
      </c>
      <c r="C107" s="139"/>
      <c r="E107" s="6"/>
      <c r="F107" s="6"/>
      <c r="G107" s="6"/>
    </row>
    <row r="108" spans="1:7" ht="13.95" customHeight="1" x14ac:dyDescent="0.25">
      <c r="A108" s="266" t="s">
        <v>340</v>
      </c>
      <c r="B108" s="141" t="s">
        <v>488</v>
      </c>
      <c r="C108" s="141" t="s">
        <v>90</v>
      </c>
      <c r="D108" s="269">
        <f>+METRADOS!$H$390</f>
        <v>0</v>
      </c>
      <c r="E108" s="6"/>
      <c r="F108" s="6"/>
      <c r="G108" s="6"/>
    </row>
    <row r="109" spans="1:7" ht="13.95" customHeight="1" x14ac:dyDescent="0.25">
      <c r="A109" s="266" t="s">
        <v>527</v>
      </c>
      <c r="B109" s="141" t="s">
        <v>489</v>
      </c>
      <c r="C109" s="141" t="s">
        <v>89</v>
      </c>
      <c r="D109" s="269">
        <f>+METRADOS!$L$400</f>
        <v>0</v>
      </c>
      <c r="E109" s="6"/>
      <c r="F109" s="6"/>
      <c r="G109" s="6"/>
    </row>
    <row r="110" spans="1:7" ht="13.95" customHeight="1" x14ac:dyDescent="0.25">
      <c r="A110" s="266" t="s">
        <v>528</v>
      </c>
      <c r="B110" s="141" t="s">
        <v>490</v>
      </c>
      <c r="C110" s="141" t="s">
        <v>102</v>
      </c>
      <c r="D110" s="20">
        <f>+METRADOS!$Z$409</f>
        <v>0</v>
      </c>
      <c r="E110" s="6"/>
      <c r="F110" s="6"/>
      <c r="G110" s="6"/>
    </row>
    <row r="111" spans="1:7" s="14" customFormat="1" ht="13.95" customHeight="1" x14ac:dyDescent="0.25">
      <c r="A111" s="277"/>
      <c r="B111" s="138"/>
      <c r="C111" s="142"/>
      <c r="D111" s="274"/>
      <c r="E111" s="57"/>
      <c r="F111" s="57"/>
      <c r="G111" s="57"/>
    </row>
    <row r="112" spans="1:7" ht="13.95" customHeight="1" x14ac:dyDescent="0.25">
      <c r="A112" s="266" t="s">
        <v>345</v>
      </c>
      <c r="B112" s="141" t="s">
        <v>491</v>
      </c>
      <c r="C112" s="139"/>
      <c r="E112" s="6"/>
      <c r="F112" s="6"/>
      <c r="G112" s="6"/>
    </row>
    <row r="113" spans="1:7" ht="13.95" customHeight="1" x14ac:dyDescent="0.25">
      <c r="A113" s="266" t="s">
        <v>349</v>
      </c>
      <c r="B113" s="141" t="s">
        <v>492</v>
      </c>
      <c r="C113" s="24" t="s">
        <v>90</v>
      </c>
      <c r="D113" s="269">
        <f>+METRADOS!$H$420</f>
        <v>0</v>
      </c>
      <c r="E113" s="6"/>
      <c r="F113" s="6"/>
      <c r="G113" s="6"/>
    </row>
    <row r="114" spans="1:7" ht="13.95" customHeight="1" x14ac:dyDescent="0.25">
      <c r="A114" s="266" t="s">
        <v>350</v>
      </c>
      <c r="B114" s="141" t="s">
        <v>493</v>
      </c>
      <c r="C114" s="293" t="s">
        <v>89</v>
      </c>
      <c r="D114" s="269">
        <f>+METRADOS!$L$425</f>
        <v>0</v>
      </c>
      <c r="E114" s="6"/>
      <c r="F114" s="6"/>
      <c r="G114" s="6"/>
    </row>
    <row r="115" spans="1:7" ht="13.95" customHeight="1" x14ac:dyDescent="0.25">
      <c r="A115" s="266" t="s">
        <v>539</v>
      </c>
      <c r="B115" s="141" t="s">
        <v>494</v>
      </c>
      <c r="C115" s="293" t="s">
        <v>102</v>
      </c>
      <c r="D115" s="20">
        <f>+METRADOS!$Z$432</f>
        <v>0</v>
      </c>
      <c r="E115" s="6"/>
      <c r="F115" s="6"/>
      <c r="G115" s="6"/>
    </row>
    <row r="116" spans="1:7" s="14" customFormat="1" ht="13.95" customHeight="1" x14ac:dyDescent="0.25">
      <c r="A116" s="277"/>
      <c r="B116" s="138"/>
      <c r="C116" s="294"/>
      <c r="D116" s="274"/>
      <c r="E116" s="57"/>
      <c r="F116" s="57"/>
      <c r="G116" s="57"/>
    </row>
    <row r="117" spans="1:7" ht="13.95" customHeight="1" x14ac:dyDescent="0.25">
      <c r="A117" s="266" t="s">
        <v>352</v>
      </c>
      <c r="B117" s="141" t="s">
        <v>495</v>
      </c>
      <c r="C117" s="139"/>
      <c r="E117" s="6"/>
      <c r="F117" s="6"/>
      <c r="G117" s="6"/>
    </row>
    <row r="118" spans="1:7" ht="13.95" customHeight="1" x14ac:dyDescent="0.25">
      <c r="A118" s="266" t="s">
        <v>357</v>
      </c>
      <c r="B118" s="141" t="s">
        <v>496</v>
      </c>
      <c r="C118" s="139" t="s">
        <v>90</v>
      </c>
      <c r="D118" s="269">
        <f>+METRADOS!$H$439</f>
        <v>0</v>
      </c>
      <c r="E118" s="6"/>
      <c r="F118" s="6"/>
      <c r="G118" s="6"/>
    </row>
    <row r="119" spans="1:7" ht="13.95" customHeight="1" x14ac:dyDescent="0.25">
      <c r="A119" s="266" t="s">
        <v>358</v>
      </c>
      <c r="B119" s="141" t="s">
        <v>497</v>
      </c>
      <c r="C119" s="139" t="s">
        <v>89</v>
      </c>
      <c r="D119" s="269">
        <f>+METRADOS!$L$444</f>
        <v>0</v>
      </c>
      <c r="E119" s="6"/>
      <c r="F119" s="6"/>
      <c r="G119" s="6"/>
    </row>
    <row r="120" spans="1:7" ht="13.95" customHeight="1" x14ac:dyDescent="0.25">
      <c r="A120" s="266" t="s">
        <v>359</v>
      </c>
      <c r="B120" s="141" t="s">
        <v>498</v>
      </c>
      <c r="C120" s="139" t="s">
        <v>102</v>
      </c>
      <c r="D120" s="20">
        <f>+METRADOS!$Z$449</f>
        <v>0</v>
      </c>
      <c r="E120" s="6"/>
      <c r="F120" s="6"/>
      <c r="G120" s="6"/>
    </row>
    <row r="121" spans="1:7" s="14" customFormat="1" ht="13.95" customHeight="1" x14ac:dyDescent="0.25">
      <c r="A121" s="277"/>
      <c r="B121" s="138"/>
      <c r="C121" s="142"/>
      <c r="D121" s="274"/>
      <c r="E121" s="57"/>
      <c r="F121" s="57"/>
      <c r="G121" s="57"/>
    </row>
    <row r="122" spans="1:7" ht="13.95" customHeight="1" x14ac:dyDescent="0.25">
      <c r="A122" s="266" t="s">
        <v>360</v>
      </c>
      <c r="B122" s="141" t="s">
        <v>499</v>
      </c>
      <c r="C122" s="139"/>
      <c r="E122" s="6"/>
      <c r="F122" s="6"/>
      <c r="G122" s="6"/>
    </row>
    <row r="123" spans="1:7" ht="13.95" customHeight="1" x14ac:dyDescent="0.25">
      <c r="A123" s="266" t="s">
        <v>361</v>
      </c>
      <c r="B123" s="141" t="s">
        <v>500</v>
      </c>
      <c r="C123" s="139" t="s">
        <v>90</v>
      </c>
      <c r="D123" s="269">
        <f>+METRADOS!$H$456</f>
        <v>0</v>
      </c>
      <c r="E123" s="6"/>
      <c r="F123" s="6"/>
      <c r="G123" s="6"/>
    </row>
    <row r="124" spans="1:7" ht="13.95" customHeight="1" x14ac:dyDescent="0.25">
      <c r="A124" s="266" t="s">
        <v>540</v>
      </c>
      <c r="B124" s="141" t="s">
        <v>501</v>
      </c>
      <c r="C124" s="139" t="s">
        <v>89</v>
      </c>
      <c r="D124" s="269">
        <f>+METRADOS!L466</f>
        <v>0</v>
      </c>
      <c r="E124" s="6"/>
      <c r="F124" s="6"/>
      <c r="G124" s="6"/>
    </row>
    <row r="125" spans="1:7" ht="13.95" customHeight="1" x14ac:dyDescent="0.25">
      <c r="A125" s="266" t="s">
        <v>541</v>
      </c>
      <c r="B125" s="141" t="s">
        <v>502</v>
      </c>
      <c r="C125" s="139" t="s">
        <v>102</v>
      </c>
      <c r="D125" s="269">
        <f>+METRADOS!Z471</f>
        <v>0</v>
      </c>
      <c r="E125" s="6"/>
      <c r="F125" s="6"/>
      <c r="G125" s="6"/>
    </row>
    <row r="126" spans="1:7" s="14" customFormat="1" ht="13.95" customHeight="1" x14ac:dyDescent="0.25">
      <c r="A126" s="277"/>
      <c r="B126" s="138"/>
      <c r="C126" s="142"/>
      <c r="D126" s="274"/>
      <c r="E126" s="57"/>
      <c r="F126" s="57"/>
      <c r="G126" s="57"/>
    </row>
    <row r="127" spans="1:7" ht="13.95" customHeight="1" x14ac:dyDescent="0.25">
      <c r="A127" s="266" t="s">
        <v>364</v>
      </c>
      <c r="B127" s="141" t="s">
        <v>504</v>
      </c>
      <c r="C127" s="139"/>
      <c r="E127" s="6"/>
      <c r="F127" s="6"/>
      <c r="G127" s="6"/>
    </row>
    <row r="128" spans="1:7" ht="13.95" customHeight="1" x14ac:dyDescent="0.25">
      <c r="A128" s="266" t="s">
        <v>365</v>
      </c>
      <c r="B128" s="141" t="s">
        <v>505</v>
      </c>
      <c r="C128" s="139" t="s">
        <v>4</v>
      </c>
      <c r="D128" s="269">
        <f>+METRADOS!P483</f>
        <v>0</v>
      </c>
      <c r="E128" s="6"/>
      <c r="F128" s="6"/>
      <c r="G128" s="6"/>
    </row>
    <row r="129" spans="1:7" ht="13.95" customHeight="1" x14ac:dyDescent="0.25">
      <c r="A129" s="266" t="s">
        <v>542</v>
      </c>
      <c r="B129" s="141" t="s">
        <v>506</v>
      </c>
      <c r="C129" s="139" t="s">
        <v>104</v>
      </c>
      <c r="D129" s="269">
        <f>+METRADOS!O484</f>
        <v>0</v>
      </c>
      <c r="E129" s="6"/>
      <c r="F129" s="6"/>
      <c r="G129" s="6"/>
    </row>
    <row r="130" spans="1:7" ht="13.95" customHeight="1" x14ac:dyDescent="0.25">
      <c r="A130" s="266" t="s">
        <v>543</v>
      </c>
      <c r="B130" s="141" t="s">
        <v>236</v>
      </c>
      <c r="C130" s="139" t="s">
        <v>104</v>
      </c>
      <c r="D130" s="269">
        <f>+METRADOS!O487</f>
        <v>0</v>
      </c>
      <c r="E130" s="6"/>
      <c r="F130" s="6"/>
      <c r="G130" s="6"/>
    </row>
    <row r="131" spans="1:7" ht="13.95" customHeight="1" x14ac:dyDescent="0.25">
      <c r="A131" s="266" t="s">
        <v>544</v>
      </c>
      <c r="B131" s="141" t="s">
        <v>507</v>
      </c>
      <c r="C131" s="139" t="s">
        <v>104</v>
      </c>
      <c r="D131" s="269">
        <f>+METRADOS!O490</f>
        <v>0</v>
      </c>
      <c r="E131" s="6"/>
      <c r="F131" s="6"/>
      <c r="G131" s="6"/>
    </row>
    <row r="132" spans="1:7" s="14" customFormat="1" ht="13.95" customHeight="1" x14ac:dyDescent="0.25">
      <c r="A132" s="277"/>
      <c r="B132" s="138"/>
      <c r="C132" s="142"/>
      <c r="D132" s="274"/>
      <c r="E132" s="57"/>
      <c r="F132" s="57"/>
      <c r="G132" s="57"/>
    </row>
    <row r="133" spans="1:7" ht="13.95" customHeight="1" x14ac:dyDescent="0.25">
      <c r="A133" s="266" t="s">
        <v>98</v>
      </c>
      <c r="B133" s="141" t="s">
        <v>239</v>
      </c>
      <c r="C133" s="142"/>
      <c r="E133" s="6"/>
      <c r="F133" s="6"/>
      <c r="G133" s="6"/>
    </row>
    <row r="134" spans="1:7" ht="13.95" customHeight="1" x14ac:dyDescent="0.25">
      <c r="A134" s="266" t="s">
        <v>99</v>
      </c>
      <c r="B134" s="141" t="s">
        <v>240</v>
      </c>
      <c r="C134" s="142"/>
      <c r="E134" s="6"/>
      <c r="F134" s="6"/>
      <c r="G134" s="6"/>
    </row>
    <row r="135" spans="1:7" ht="13.95" customHeight="1" x14ac:dyDescent="0.25">
      <c r="A135" s="266" t="s">
        <v>545</v>
      </c>
      <c r="B135" s="141" t="s">
        <v>242</v>
      </c>
      <c r="C135" s="139" t="s">
        <v>89</v>
      </c>
      <c r="D135" s="269">
        <f>+'MODULO O1'!H481+'MODULO 02'!H482+'MODULO 03'!H482+'MODULO 04'!H532+'MODULO 05'!H383</f>
        <v>149.40249999999997</v>
      </c>
      <c r="E135" s="6"/>
      <c r="F135" s="6"/>
      <c r="G135" s="6"/>
    </row>
    <row r="136" spans="1:7" ht="13.95" customHeight="1" x14ac:dyDescent="0.25">
      <c r="A136" s="266" t="s">
        <v>546</v>
      </c>
      <c r="B136" s="141" t="s">
        <v>241</v>
      </c>
      <c r="C136" s="139" t="s">
        <v>89</v>
      </c>
      <c r="D136" s="269">
        <f>+METRADOS!H498+'MODULO O1'!H493+'MODULO 02'!H494+'MODULO 03'!H494+'MODULO 04'!H538+'MODULO 05'!H390</f>
        <v>259.98500000000001</v>
      </c>
      <c r="E136" s="6"/>
      <c r="F136" s="6"/>
      <c r="G136" s="6"/>
    </row>
    <row r="137" spans="1:7" ht="13.95" customHeight="1" x14ac:dyDescent="0.25">
      <c r="A137" s="266" t="s">
        <v>547</v>
      </c>
      <c r="B137" s="141" t="s">
        <v>370</v>
      </c>
      <c r="C137" s="139" t="s">
        <v>89</v>
      </c>
      <c r="D137" s="269">
        <f>+'MODULO O1'!L503+'MODULO 02'!L504+'MODULO 03'!L504+'MODULO 05'!L402</f>
        <v>21.64</v>
      </c>
      <c r="E137" s="6"/>
      <c r="F137" s="6"/>
      <c r="G137" s="6"/>
    </row>
    <row r="138" spans="1:7" ht="13.95" customHeight="1" x14ac:dyDescent="0.25">
      <c r="A138" s="266" t="s">
        <v>548</v>
      </c>
      <c r="B138" s="141" t="s">
        <v>243</v>
      </c>
      <c r="C138" s="139" t="s">
        <v>252</v>
      </c>
      <c r="D138" s="20">
        <f>+METRADOS!Z502+'MODULO O1'!Z508+'MODULO 02'!Z509+'MODULO 03'!Z509+'MODULO 04'!Z552+'MODULO 05'!Z407</f>
        <v>392.37</v>
      </c>
      <c r="E138" s="6"/>
      <c r="F138" s="6"/>
      <c r="G138" s="6"/>
    </row>
    <row r="139" spans="1:7" ht="13.95" customHeight="1" x14ac:dyDescent="0.25">
      <c r="B139" s="138"/>
      <c r="C139" s="142"/>
      <c r="E139" s="6"/>
      <c r="F139" s="6"/>
      <c r="G139" s="6"/>
    </row>
    <row r="140" spans="1:7" ht="13.95" customHeight="1" x14ac:dyDescent="0.25">
      <c r="A140" s="266" t="s">
        <v>100</v>
      </c>
      <c r="B140" s="141" t="s">
        <v>253</v>
      </c>
      <c r="C140" s="142"/>
      <c r="E140" s="6"/>
      <c r="F140" s="6"/>
      <c r="G140" s="6"/>
    </row>
    <row r="141" spans="1:7" ht="13.95" customHeight="1" x14ac:dyDescent="0.25">
      <c r="A141" s="266" t="s">
        <v>549</v>
      </c>
      <c r="B141" s="141" t="s">
        <v>260</v>
      </c>
      <c r="C141" s="139" t="s">
        <v>89</v>
      </c>
      <c r="D141" s="269">
        <f>+'MODULO O1'!L526+'MODULO 02'!L527+'MODULO 03'!L527+'MODULO 04'!L567+'MODULO 05'!L418</f>
        <v>144.435</v>
      </c>
      <c r="E141" s="6"/>
      <c r="F141" s="6"/>
      <c r="G141" s="6"/>
    </row>
    <row r="142" spans="1:7" ht="13.95" customHeight="1" x14ac:dyDescent="0.25">
      <c r="A142" s="266" t="s">
        <v>550</v>
      </c>
      <c r="B142" s="141" t="s">
        <v>254</v>
      </c>
      <c r="C142" s="139" t="s">
        <v>89</v>
      </c>
      <c r="D142" s="269">
        <f>+METRADOS!L508+'MODULO O1'!L539+'MODULO 02'!L540+'MODULO 03'!L540+'MODULO 04'!L574+'MODULO 05'!L431</f>
        <v>479.33090000000004</v>
      </c>
      <c r="E142" s="6"/>
      <c r="F142" s="6"/>
      <c r="G142" s="6"/>
    </row>
    <row r="143" spans="1:7" ht="13.95" customHeight="1" x14ac:dyDescent="0.25">
      <c r="A143" s="266" t="s">
        <v>551</v>
      </c>
      <c r="B143" s="141" t="s">
        <v>255</v>
      </c>
      <c r="C143" s="139" t="s">
        <v>89</v>
      </c>
      <c r="D143" s="269">
        <f>+'MODULO O1'!L565+METRADOS!L516+'MODULO 02'!L566+'MODULO 03'!L566+'MODULO 04'!L598+'MODULO 05'!L457</f>
        <v>251.57399999999998</v>
      </c>
      <c r="E143" s="6"/>
      <c r="F143" s="6"/>
      <c r="G143" s="6"/>
    </row>
    <row r="144" spans="1:7" ht="13.95" customHeight="1" x14ac:dyDescent="0.25">
      <c r="A144" s="266" t="s">
        <v>552</v>
      </c>
      <c r="B144" s="141" t="s">
        <v>256</v>
      </c>
      <c r="C144" s="139" t="s">
        <v>89</v>
      </c>
      <c r="D144" s="269">
        <f>+METRADOS!L525+'MODULO O1'!L578+'MODULO 02'!L579+'MODULO 03'!L579+'MODULO 04'!L614+'MODULO 05'!L469</f>
        <v>394.50200000000007</v>
      </c>
      <c r="E144" s="6"/>
      <c r="F144" s="6"/>
      <c r="G144" s="6"/>
    </row>
    <row r="145" spans="1:7" ht="13.95" customHeight="1" x14ac:dyDescent="0.25">
      <c r="A145" s="266" t="s">
        <v>553</v>
      </c>
      <c r="B145" s="141" t="s">
        <v>257</v>
      </c>
      <c r="C145" s="139" t="s">
        <v>89</v>
      </c>
      <c r="D145" s="269">
        <f>+METRADOS!L529+'MODULO O1'!L627+'MODULO 02'!L628+'MODULO 03'!L628+'MODULO 04'!L630+'MODULO 05'!L483</f>
        <v>509.5630000000001</v>
      </c>
      <c r="E145" s="6"/>
      <c r="F145" s="6"/>
      <c r="G145" s="6"/>
    </row>
    <row r="146" spans="1:7" ht="13.95" customHeight="1" x14ac:dyDescent="0.25">
      <c r="A146" s="266" t="s">
        <v>554</v>
      </c>
      <c r="B146" s="141" t="s">
        <v>508</v>
      </c>
      <c r="C146" s="139" t="s">
        <v>89</v>
      </c>
      <c r="D146" s="269">
        <f>+METRADOS!L532</f>
        <v>0</v>
      </c>
      <c r="E146" s="6"/>
      <c r="F146" s="6"/>
      <c r="G146" s="6"/>
    </row>
    <row r="147" spans="1:7" s="14" customFormat="1" ht="13.95" customHeight="1" x14ac:dyDescent="0.25">
      <c r="A147" s="266" t="s">
        <v>555</v>
      </c>
      <c r="B147" s="141" t="s">
        <v>258</v>
      </c>
      <c r="C147" s="139" t="s">
        <v>104</v>
      </c>
      <c r="D147" s="269">
        <f>+'MODULO O1'!O655+'MODULO 02'!O656+'MODULO 03'!O656+'MODULO 04'!O660+'MODULO 05'!O505</f>
        <v>281.17500000000001</v>
      </c>
      <c r="E147" s="57"/>
      <c r="F147" s="57"/>
      <c r="G147" s="57"/>
    </row>
    <row r="148" spans="1:7" s="14" customFormat="1" ht="13.95" customHeight="1" x14ac:dyDescent="0.25">
      <c r="A148" s="266" t="s">
        <v>556</v>
      </c>
      <c r="B148" s="141" t="s">
        <v>259</v>
      </c>
      <c r="C148" s="139" t="s">
        <v>104</v>
      </c>
      <c r="D148" s="269">
        <f>+'MODULO O1'!O665+'MODULO 02'!O666+'MODULO 03'!O666+'MODULO 04'!O680+'MODULO 05'!O523</f>
        <v>483.57999999999993</v>
      </c>
      <c r="E148" s="57"/>
      <c r="F148" s="57"/>
      <c r="G148" s="57"/>
    </row>
    <row r="149" spans="1:7" s="14" customFormat="1" ht="13.95" customHeight="1" x14ac:dyDescent="0.25">
      <c r="A149" s="277"/>
      <c r="B149" s="138"/>
      <c r="C149" s="142"/>
      <c r="D149" s="274"/>
      <c r="E149" s="57"/>
      <c r="F149" s="57"/>
      <c r="G149" s="57"/>
    </row>
    <row r="150" spans="1:7" ht="13.95" customHeight="1" x14ac:dyDescent="0.25">
      <c r="A150" s="266" t="s">
        <v>101</v>
      </c>
      <c r="B150" s="141" t="s">
        <v>558</v>
      </c>
      <c r="C150" s="142"/>
      <c r="E150" s="6"/>
      <c r="F150" s="6"/>
      <c r="G150" s="6"/>
    </row>
    <row r="151" spans="1:7" ht="13.95" customHeight="1" x14ac:dyDescent="0.25">
      <c r="A151" s="266" t="s">
        <v>559</v>
      </c>
      <c r="B151" s="141" t="s">
        <v>557</v>
      </c>
      <c r="C151" s="139" t="s">
        <v>89</v>
      </c>
      <c r="D151" s="269">
        <f>+METRADOS!L538+'MODULO O1'!L680+'MODULO 02'!L681+'MODULO 03'!L681+'MODULO 04'!L699+'MODULO 05'!L535</f>
        <v>415.58739999999989</v>
      </c>
      <c r="E151" s="6"/>
      <c r="F151" s="6"/>
      <c r="G151" s="6"/>
    </row>
    <row r="152" spans="1:7" ht="13.95" customHeight="1" x14ac:dyDescent="0.25">
      <c r="B152" s="141"/>
      <c r="C152" s="139"/>
      <c r="E152" s="6"/>
      <c r="F152" s="6"/>
      <c r="G152" s="6"/>
    </row>
    <row r="153" spans="1:7" ht="13.95" customHeight="1" x14ac:dyDescent="0.25">
      <c r="A153" s="266" t="s">
        <v>103</v>
      </c>
      <c r="B153" s="141" t="s">
        <v>301</v>
      </c>
      <c r="C153" s="139"/>
      <c r="E153" s="6"/>
      <c r="F153" s="6"/>
      <c r="G153" s="6"/>
    </row>
    <row r="154" spans="1:7" ht="13.95" customHeight="1" x14ac:dyDescent="0.25">
      <c r="A154" s="266" t="s">
        <v>561</v>
      </c>
      <c r="B154" s="141" t="s">
        <v>560</v>
      </c>
      <c r="C154" s="139"/>
      <c r="E154" s="6"/>
      <c r="F154" s="6"/>
      <c r="G154" s="6"/>
    </row>
    <row r="155" spans="1:7" ht="13.95" customHeight="1" x14ac:dyDescent="0.25">
      <c r="A155" s="266" t="s">
        <v>563</v>
      </c>
      <c r="B155" s="141" t="s">
        <v>302</v>
      </c>
      <c r="C155" s="139" t="s">
        <v>89</v>
      </c>
      <c r="D155" s="269">
        <f>+'MODULO O1'!L695+'MODULO 02'!L696+'MODULO 03'!L696+'MODULO 04'!L719+'MODULO 05'!L544</f>
        <v>284.36</v>
      </c>
      <c r="E155" s="6"/>
      <c r="F155" s="6"/>
      <c r="G155" s="6"/>
    </row>
    <row r="156" spans="1:7" ht="13.95" customHeight="1" x14ac:dyDescent="0.25">
      <c r="B156" s="141"/>
      <c r="C156" s="139"/>
      <c r="E156" s="6"/>
      <c r="F156" s="6"/>
      <c r="G156" s="6"/>
    </row>
    <row r="157" spans="1:7" ht="13.95" customHeight="1" x14ac:dyDescent="0.25">
      <c r="A157" s="266" t="s">
        <v>562</v>
      </c>
      <c r="B157" s="141" t="s">
        <v>303</v>
      </c>
      <c r="C157" s="139"/>
      <c r="E157" s="6"/>
      <c r="F157" s="6"/>
      <c r="G157" s="6"/>
    </row>
    <row r="158" spans="1:7" ht="12.6" customHeight="1" x14ac:dyDescent="0.15">
      <c r="A158" s="266" t="s">
        <v>565</v>
      </c>
      <c r="B158" s="137" t="s">
        <v>564</v>
      </c>
      <c r="C158" s="295" t="s">
        <v>89</v>
      </c>
      <c r="D158" s="269">
        <f>+'MODULO O1'!L702+'MODULO 02'!L703+'MODULO 03'!L703+'MODULO 04'!L726+'MODULO 05'!L551</f>
        <v>74.88000000000001</v>
      </c>
      <c r="E158" s="6"/>
      <c r="F158" s="6"/>
      <c r="G158" s="6"/>
    </row>
    <row r="159" spans="1:7" ht="13.95" customHeight="1" x14ac:dyDescent="0.15">
      <c r="A159" s="266" t="s">
        <v>566</v>
      </c>
      <c r="B159" s="141" t="s">
        <v>305</v>
      </c>
      <c r="C159" s="295" t="s">
        <v>89</v>
      </c>
      <c r="D159" s="269">
        <f>+'MODULO O1'!L706+'MODULO 02'!L707+'MODULO 03'!L707+'MODULO 04'!L730+'MODULO 05'!L557</f>
        <v>227.22000000000003</v>
      </c>
      <c r="E159" s="6"/>
      <c r="F159" s="6"/>
      <c r="G159" s="6"/>
    </row>
    <row r="160" spans="1:7" ht="13.95" customHeight="1" x14ac:dyDescent="0.15">
      <c r="A160" s="266" t="s">
        <v>567</v>
      </c>
      <c r="B160" s="141" t="s">
        <v>422</v>
      </c>
      <c r="C160" s="295" t="s">
        <v>89</v>
      </c>
      <c r="D160" s="269">
        <f>+'MODULO 04'!L735</f>
        <v>1.04</v>
      </c>
      <c r="E160" s="6"/>
      <c r="F160" s="6"/>
      <c r="G160" s="6"/>
    </row>
    <row r="161" spans="1:7" ht="13.2" x14ac:dyDescent="0.25">
      <c r="A161" s="266" t="s">
        <v>568</v>
      </c>
      <c r="B161" s="137" t="s">
        <v>509</v>
      </c>
      <c r="C161" s="139" t="s">
        <v>89</v>
      </c>
      <c r="D161" s="269">
        <f>+METRADOS!L542</f>
        <v>0</v>
      </c>
      <c r="E161" s="6"/>
      <c r="F161" s="6"/>
      <c r="G161" s="6"/>
    </row>
    <row r="162" spans="1:7" ht="13.95" customHeight="1" x14ac:dyDescent="0.25">
      <c r="A162" s="266" t="s">
        <v>571</v>
      </c>
      <c r="B162" s="204" t="s">
        <v>510</v>
      </c>
      <c r="C162" s="139" t="s">
        <v>89</v>
      </c>
      <c r="D162" s="269">
        <f>+METRADOS!L564</f>
        <v>0</v>
      </c>
      <c r="E162" s="6"/>
      <c r="F162" s="6"/>
      <c r="G162" s="6"/>
    </row>
    <row r="163" spans="1:7" ht="13.95" customHeight="1" x14ac:dyDescent="0.25">
      <c r="B163" s="204"/>
      <c r="C163" s="139"/>
      <c r="E163" s="6"/>
      <c r="F163" s="6"/>
      <c r="G163" s="6"/>
    </row>
    <row r="164" spans="1:7" ht="13.95" customHeight="1" x14ac:dyDescent="0.25">
      <c r="A164" s="266" t="s">
        <v>569</v>
      </c>
      <c r="B164" s="137" t="s">
        <v>511</v>
      </c>
      <c r="E164" s="6"/>
      <c r="F164" s="6"/>
      <c r="G164" s="6"/>
    </row>
    <row r="165" spans="1:7" ht="13.95" customHeight="1" x14ac:dyDescent="0.25">
      <c r="A165" s="266" t="s">
        <v>570</v>
      </c>
      <c r="B165" s="141" t="s">
        <v>512</v>
      </c>
      <c r="C165" s="139" t="s">
        <v>89</v>
      </c>
      <c r="D165" s="269">
        <f>+METRADOS!L587</f>
        <v>0</v>
      </c>
      <c r="E165" s="6"/>
      <c r="F165" s="6"/>
      <c r="G165" s="6"/>
    </row>
    <row r="166" spans="1:7" ht="13.95" customHeight="1" x14ac:dyDescent="0.25">
      <c r="A166" s="266" t="s">
        <v>572</v>
      </c>
      <c r="B166" s="141" t="s">
        <v>513</v>
      </c>
      <c r="C166" s="139" t="s">
        <v>89</v>
      </c>
      <c r="D166" s="269">
        <f>+METRADOS!L592</f>
        <v>0</v>
      </c>
      <c r="E166" s="6"/>
      <c r="F166" s="6"/>
      <c r="G166" s="6"/>
    </row>
    <row r="167" spans="1:7" ht="13.95" customHeight="1" x14ac:dyDescent="0.25">
      <c r="B167" s="141"/>
      <c r="C167" s="139"/>
      <c r="E167" s="6"/>
      <c r="F167" s="6"/>
      <c r="G167" s="6"/>
    </row>
    <row r="168" spans="1:7" ht="13.95" customHeight="1" x14ac:dyDescent="0.25">
      <c r="A168" s="266" t="s">
        <v>105</v>
      </c>
      <c r="B168" s="141" t="s">
        <v>309</v>
      </c>
      <c r="C168" s="139"/>
      <c r="E168" s="6"/>
      <c r="F168" s="6"/>
      <c r="G168" s="6"/>
    </row>
    <row r="169" spans="1:7" ht="13.95" customHeight="1" x14ac:dyDescent="0.25">
      <c r="A169" s="266" t="s">
        <v>573</v>
      </c>
      <c r="B169" s="141" t="s">
        <v>310</v>
      </c>
      <c r="C169" s="139"/>
      <c r="E169" s="6"/>
      <c r="F169" s="6"/>
      <c r="G169" s="6"/>
    </row>
    <row r="170" spans="1:7" ht="13.95" customHeight="1" x14ac:dyDescent="0.25">
      <c r="A170" s="266" t="s">
        <v>574</v>
      </c>
      <c r="B170" s="141" t="s">
        <v>311</v>
      </c>
      <c r="C170" s="139"/>
      <c r="D170" s="269">
        <f>+'MODULO O1'!L712+'MODULO 02'!L713+'MODULO 03'!L713+'MODULO 04'!L740+'MODULO 05'!L563</f>
        <v>142.33500000000001</v>
      </c>
      <c r="E170" s="6"/>
      <c r="F170" s="6"/>
      <c r="G170" s="6"/>
    </row>
    <row r="171" spans="1:7" ht="13.95" customHeight="1" x14ac:dyDescent="0.25">
      <c r="B171" s="141"/>
      <c r="C171" s="139"/>
      <c r="E171" s="6"/>
      <c r="F171" s="6"/>
      <c r="G171" s="6"/>
    </row>
    <row r="172" spans="1:7" ht="13.95" customHeight="1" x14ac:dyDescent="0.25">
      <c r="A172" s="266" t="s">
        <v>576</v>
      </c>
      <c r="B172" s="141" t="s">
        <v>315</v>
      </c>
      <c r="C172" s="139"/>
      <c r="E172" s="6"/>
      <c r="F172" s="6"/>
      <c r="G172" s="6"/>
    </row>
    <row r="173" spans="1:7" ht="13.95" customHeight="1" x14ac:dyDescent="0.25">
      <c r="A173" s="266" t="s">
        <v>575</v>
      </c>
      <c r="B173" s="141" t="s">
        <v>316</v>
      </c>
      <c r="C173" s="139" t="s">
        <v>104</v>
      </c>
      <c r="D173" s="269">
        <f>+'MODULO O1'!O727+'MODULO 02'!O728+'MODULO 03'!O728+'MODULO 04'!O748+'MODULO 05'!O577</f>
        <v>186.24</v>
      </c>
      <c r="E173" s="6"/>
      <c r="F173" s="6"/>
      <c r="G173" s="6"/>
    </row>
    <row r="174" spans="1:7" ht="13.95" customHeight="1" x14ac:dyDescent="0.25">
      <c r="A174" s="266" t="s">
        <v>577</v>
      </c>
      <c r="B174" s="141" t="s">
        <v>317</v>
      </c>
      <c r="C174" s="139" t="s">
        <v>104</v>
      </c>
      <c r="D174" s="269">
        <f>+'MODULO O1'!O734+'MODULO 02'!O735+'MODULO 03'!O735+'MODULO 04'!O755+'MODULO 05'!O584</f>
        <v>158.15</v>
      </c>
      <c r="E174" s="6"/>
      <c r="F174" s="6"/>
      <c r="G174" s="6"/>
    </row>
    <row r="175" spans="1:7" ht="13.95" customHeight="1" x14ac:dyDescent="0.25">
      <c r="A175" s="266" t="s">
        <v>578</v>
      </c>
      <c r="B175" s="141" t="s">
        <v>516</v>
      </c>
      <c r="C175" s="139" t="s">
        <v>104</v>
      </c>
      <c r="D175" s="269">
        <f>+METRADOS!O600</f>
        <v>0</v>
      </c>
      <c r="E175" s="6"/>
      <c r="F175" s="6"/>
      <c r="G175" s="6"/>
    </row>
    <row r="176" spans="1:7" s="14" customFormat="1" ht="13.95" customHeight="1" x14ac:dyDescent="0.25">
      <c r="A176" s="277"/>
      <c r="B176" s="138"/>
      <c r="C176" s="142"/>
      <c r="D176" s="274"/>
      <c r="E176" s="57"/>
      <c r="F176" s="57"/>
      <c r="G176" s="57"/>
    </row>
    <row r="177" spans="1:7" s="14" customFormat="1" ht="13.95" customHeight="1" x14ac:dyDescent="0.25">
      <c r="A177" s="266" t="s">
        <v>106</v>
      </c>
      <c r="B177" s="141" t="s">
        <v>321</v>
      </c>
      <c r="C177" s="139"/>
      <c r="D177" s="274"/>
      <c r="E177" s="57"/>
      <c r="F177" s="57"/>
      <c r="G177" s="57"/>
    </row>
    <row r="178" spans="1:7" s="14" customFormat="1" ht="13.95" customHeight="1" x14ac:dyDescent="0.25">
      <c r="A178" s="266" t="s">
        <v>579</v>
      </c>
      <c r="B178" s="141" t="s">
        <v>324</v>
      </c>
      <c r="C178" s="139" t="s">
        <v>89</v>
      </c>
      <c r="D178" s="269">
        <f>+'MODULO O1'!L741+'MODULO 02'!L742+'MODULO 03'!L742+'MODULO 04'!L762+'MODULO 05'!L591</f>
        <v>662.2120000000001</v>
      </c>
      <c r="E178" s="57"/>
      <c r="F178" s="57"/>
      <c r="G178" s="57"/>
    </row>
    <row r="179" spans="1:7" s="14" customFormat="1" ht="13.95" customHeight="1" x14ac:dyDescent="0.25">
      <c r="A179" s="266" t="s">
        <v>580</v>
      </c>
      <c r="B179" s="141" t="s">
        <v>326</v>
      </c>
      <c r="C179" s="139" t="s">
        <v>104</v>
      </c>
      <c r="D179" s="269">
        <f>+'MODULO O1'!O743+'MODULO 02'!O744+'MODULO 03'!O744+'MODULO 04'!O764+'MODULO 05'!O593</f>
        <v>60.199999999999996</v>
      </c>
      <c r="E179" s="57"/>
      <c r="F179" s="57"/>
      <c r="G179" s="57"/>
    </row>
    <row r="180" spans="1:7" s="14" customFormat="1" ht="13.95" customHeight="1" x14ac:dyDescent="0.25">
      <c r="A180" s="266" t="s">
        <v>581</v>
      </c>
      <c r="B180" s="141" t="s">
        <v>514</v>
      </c>
      <c r="C180" s="139" t="s">
        <v>89</v>
      </c>
      <c r="D180" s="269">
        <f>+METRADOS!L604</f>
        <v>0</v>
      </c>
      <c r="E180" s="57"/>
      <c r="F180" s="57"/>
      <c r="G180" s="57"/>
    </row>
    <row r="181" spans="1:7" s="14" customFormat="1" ht="13.95" customHeight="1" x14ac:dyDescent="0.25">
      <c r="A181" s="277"/>
      <c r="B181" s="138"/>
      <c r="C181" s="142"/>
      <c r="D181" s="274"/>
      <c r="E181" s="57"/>
      <c r="F181" s="57"/>
      <c r="G181" s="57"/>
    </row>
    <row r="182" spans="1:7" s="14" customFormat="1" ht="13.95" customHeight="1" x14ac:dyDescent="0.25">
      <c r="A182" s="266" t="s">
        <v>107</v>
      </c>
      <c r="B182" s="141" t="s">
        <v>328</v>
      </c>
      <c r="C182" s="139"/>
      <c r="D182" s="269"/>
      <c r="E182" s="57"/>
      <c r="F182" s="57"/>
      <c r="G182" s="57"/>
    </row>
    <row r="183" spans="1:7" s="14" customFormat="1" ht="13.95" customHeight="1" x14ac:dyDescent="0.25">
      <c r="A183" s="266" t="s">
        <v>582</v>
      </c>
      <c r="B183" s="141" t="s">
        <v>329</v>
      </c>
      <c r="C183" s="139" t="s">
        <v>89</v>
      </c>
      <c r="D183" s="269">
        <f>+'MODULO O1'!L746+'MODULO 02'!L747+'MODULO 03'!L747+'MODULO 04'!L767+'MODULO 05'!L596</f>
        <v>44.733750000000001</v>
      </c>
      <c r="E183" s="57"/>
      <c r="F183" s="57"/>
      <c r="G183" s="57"/>
    </row>
    <row r="184" spans="1:7" s="14" customFormat="1" ht="13.95" customHeight="1" x14ac:dyDescent="0.25">
      <c r="A184" s="277"/>
      <c r="B184" s="138"/>
      <c r="C184" s="142"/>
      <c r="D184" s="274"/>
      <c r="E184" s="57"/>
      <c r="F184" s="57"/>
      <c r="G184" s="57"/>
    </row>
    <row r="185" spans="1:7" ht="13.95" customHeight="1" x14ac:dyDescent="0.25">
      <c r="A185" s="266" t="s">
        <v>583</v>
      </c>
      <c r="B185" s="141" t="s">
        <v>333</v>
      </c>
      <c r="C185" s="139"/>
      <c r="E185" s="6"/>
      <c r="F185" s="6"/>
      <c r="G185" s="6"/>
    </row>
    <row r="186" spans="1:7" ht="13.95" customHeight="1" x14ac:dyDescent="0.25">
      <c r="A186" s="266" t="s">
        <v>584</v>
      </c>
      <c r="B186" s="141" t="s">
        <v>515</v>
      </c>
      <c r="C186" s="139" t="s">
        <v>89</v>
      </c>
      <c r="D186" s="20">
        <f>+METRADOS!L607</f>
        <v>0</v>
      </c>
      <c r="E186" s="6"/>
      <c r="F186" s="6"/>
      <c r="G186" s="6"/>
    </row>
    <row r="187" spans="1:7" ht="13.95" customHeight="1" x14ac:dyDescent="0.25">
      <c r="A187" s="266" t="s">
        <v>585</v>
      </c>
      <c r="B187" s="141" t="s">
        <v>517</v>
      </c>
      <c r="C187" s="139" t="s">
        <v>4</v>
      </c>
      <c r="D187" s="20">
        <f>+METRADOS!P612</f>
        <v>0</v>
      </c>
      <c r="E187" s="6"/>
      <c r="F187" s="6"/>
      <c r="G187" s="6"/>
    </row>
    <row r="188" spans="1:7" ht="13.95" customHeight="1" x14ac:dyDescent="0.25">
      <c r="A188" s="266" t="s">
        <v>586</v>
      </c>
      <c r="B188" s="141" t="s">
        <v>519</v>
      </c>
      <c r="C188" s="139" t="s">
        <v>104</v>
      </c>
      <c r="D188" s="20">
        <f>+METRADOS!P613</f>
        <v>0</v>
      </c>
      <c r="E188" s="6"/>
      <c r="F188" s="6"/>
      <c r="G188" s="6"/>
    </row>
    <row r="189" spans="1:7" s="14" customFormat="1" ht="13.95" customHeight="1" x14ac:dyDescent="0.25">
      <c r="A189" s="266" t="s">
        <v>587</v>
      </c>
      <c r="B189" s="141" t="s">
        <v>521</v>
      </c>
      <c r="C189" s="139" t="s">
        <v>4</v>
      </c>
      <c r="D189" s="20">
        <f>+METRADOS!P614</f>
        <v>0</v>
      </c>
      <c r="E189" s="57"/>
      <c r="F189" s="57"/>
      <c r="G189" s="57"/>
    </row>
    <row r="190" spans="1:7" s="14" customFormat="1" ht="13.95" customHeight="1" x14ac:dyDescent="0.25">
      <c r="A190" s="266" t="s">
        <v>588</v>
      </c>
      <c r="B190" s="141" t="s">
        <v>522</v>
      </c>
      <c r="C190" s="139" t="s">
        <v>104</v>
      </c>
      <c r="D190" s="20">
        <f>+METRADOS!O615</f>
        <v>0</v>
      </c>
      <c r="E190" s="57"/>
      <c r="F190" s="57"/>
      <c r="G190" s="57"/>
    </row>
    <row r="191" spans="1:7" ht="13.95" customHeight="1" x14ac:dyDescent="0.25">
      <c r="A191" s="266" t="s">
        <v>589</v>
      </c>
      <c r="B191" s="141" t="s">
        <v>523</v>
      </c>
      <c r="C191" s="139" t="s">
        <v>104</v>
      </c>
      <c r="D191" s="20">
        <f>+METRADOS!O618</f>
        <v>0</v>
      </c>
      <c r="E191" s="6"/>
      <c r="F191" s="6"/>
      <c r="G191" s="6"/>
    </row>
    <row r="192" spans="1:7" ht="13.95" customHeight="1" x14ac:dyDescent="0.25">
      <c r="A192" s="266" t="s">
        <v>590</v>
      </c>
      <c r="B192" s="141" t="s">
        <v>524</v>
      </c>
      <c r="C192" s="139" t="s">
        <v>4</v>
      </c>
      <c r="D192" s="20">
        <f>+METRADOS!P619</f>
        <v>0</v>
      </c>
      <c r="E192" s="6"/>
      <c r="F192" s="6"/>
      <c r="G192" s="6"/>
    </row>
    <row r="193" spans="1:7" ht="13.95" customHeight="1" x14ac:dyDescent="0.25">
      <c r="A193" s="266" t="s">
        <v>591</v>
      </c>
      <c r="B193" s="141" t="s">
        <v>525</v>
      </c>
      <c r="C193" s="139" t="s">
        <v>104</v>
      </c>
      <c r="D193" s="20">
        <f>+METRADOS!O620+'MODULO O1'!O751+'MODULO 02'!O752+'MODULO 03'!O752+'MODULO 04'!O773+'MODULO 05'!O602</f>
        <v>120.39999999999999</v>
      </c>
      <c r="E193" s="6"/>
      <c r="F193" s="6"/>
      <c r="G193" s="6"/>
    </row>
    <row r="194" spans="1:7" s="14" customFormat="1" ht="13.95" customHeight="1" x14ac:dyDescent="0.25">
      <c r="A194" s="277"/>
      <c r="B194" s="138"/>
      <c r="C194" s="142"/>
      <c r="D194" s="274"/>
      <c r="E194" s="57"/>
      <c r="F194" s="57"/>
      <c r="G194" s="57"/>
    </row>
    <row r="195" spans="1:7" s="14" customFormat="1" ht="13.95" customHeight="1" x14ac:dyDescent="0.25">
      <c r="A195" s="266" t="s">
        <v>592</v>
      </c>
      <c r="B195" s="141" t="s">
        <v>338</v>
      </c>
      <c r="C195" s="141"/>
      <c r="D195" s="274"/>
      <c r="E195" s="57"/>
      <c r="F195" s="57"/>
      <c r="G195" s="57"/>
    </row>
    <row r="196" spans="1:7" s="14" customFormat="1" ht="13.95" customHeight="1" x14ac:dyDescent="0.25">
      <c r="A196" s="266" t="s">
        <v>593</v>
      </c>
      <c r="B196" s="141" t="s">
        <v>339</v>
      </c>
      <c r="C196" s="141" t="s">
        <v>89</v>
      </c>
      <c r="D196" s="20">
        <f>+'MODULO O1'!L756+'MODULO 02'!L757+'MODULO 03'!L757+'MODULO 04'!L778+'MODULO 05'!L607</f>
        <v>121.32875000000001</v>
      </c>
      <c r="E196" s="57"/>
      <c r="F196" s="57"/>
      <c r="G196" s="57"/>
    </row>
    <row r="197" spans="1:7" s="14" customFormat="1" ht="13.95" customHeight="1" x14ac:dyDescent="0.25">
      <c r="A197" s="277"/>
      <c r="B197" s="138"/>
      <c r="C197" s="142"/>
      <c r="D197" s="274"/>
      <c r="E197" s="57"/>
      <c r="F197" s="57"/>
      <c r="G197" s="57"/>
    </row>
    <row r="198" spans="1:7" ht="13.95" customHeight="1" x14ac:dyDescent="0.25">
      <c r="A198" s="266" t="s">
        <v>594</v>
      </c>
      <c r="B198" s="141" t="s">
        <v>346</v>
      </c>
      <c r="C198" s="139"/>
      <c r="E198" s="6"/>
      <c r="F198" s="6"/>
      <c r="G198" s="6"/>
    </row>
    <row r="199" spans="1:7" ht="13.95" customHeight="1" x14ac:dyDescent="0.25">
      <c r="A199" s="266" t="s">
        <v>595</v>
      </c>
      <c r="B199" s="141" t="s">
        <v>347</v>
      </c>
      <c r="C199" s="139" t="s">
        <v>4</v>
      </c>
      <c r="D199" s="269">
        <f>+METRADOS!P624+'MODULO O1'!P763+'MODULO 02'!P764+'MODULO 03'!P764+'MODULO 04'!P785+'MODULO 05'!P614</f>
        <v>67</v>
      </c>
      <c r="E199" s="6"/>
      <c r="F199" s="6"/>
      <c r="G199" s="6"/>
    </row>
    <row r="200" spans="1:7" ht="13.95" customHeight="1" x14ac:dyDescent="0.25">
      <c r="A200" s="266" t="s">
        <v>596</v>
      </c>
      <c r="B200" s="141" t="s">
        <v>348</v>
      </c>
      <c r="C200" s="139" t="s">
        <v>4</v>
      </c>
      <c r="D200" s="269">
        <f>+METRADOS!P629+'MODULO O1'!P767+'MODULO 02'!P768+'MODULO 03'!P768+'MODULO 04'!P790+'MODULO 05'!P619</f>
        <v>19</v>
      </c>
      <c r="E200" s="6"/>
      <c r="F200" s="6"/>
      <c r="G200" s="6"/>
    </row>
    <row r="201" spans="1:7" s="14" customFormat="1" ht="13.95" customHeight="1" x14ac:dyDescent="0.25">
      <c r="A201" s="277"/>
      <c r="B201" s="138"/>
      <c r="C201" s="142"/>
      <c r="D201" s="274"/>
      <c r="E201" s="57"/>
      <c r="F201" s="57"/>
      <c r="G201" s="57"/>
    </row>
    <row r="202" spans="1:7" ht="13.95" customHeight="1" x14ac:dyDescent="0.25">
      <c r="A202" s="266" t="s">
        <v>597</v>
      </c>
      <c r="B202" s="141" t="s">
        <v>351</v>
      </c>
      <c r="C202" s="139"/>
      <c r="E202" s="6"/>
      <c r="F202" s="6"/>
      <c r="G202" s="6"/>
    </row>
    <row r="203" spans="1:7" ht="13.95" customHeight="1" x14ac:dyDescent="0.25">
      <c r="A203" s="266" t="s">
        <v>598</v>
      </c>
      <c r="B203" s="141" t="s">
        <v>353</v>
      </c>
      <c r="C203" s="139" t="s">
        <v>89</v>
      </c>
      <c r="D203" s="269">
        <f>+METRADOS!L635+'MODULO O1'!L773+'MODULO 02'!L774+'MODULO 03'!L774+'MODULO 04'!L796+'MODULO 05'!L625</f>
        <v>1125.4069000000002</v>
      </c>
      <c r="E203" s="6"/>
      <c r="F203" s="6"/>
      <c r="G203" s="6"/>
    </row>
    <row r="204" spans="1:7" ht="13.95" customHeight="1" x14ac:dyDescent="0.25">
      <c r="A204" s="266" t="s">
        <v>599</v>
      </c>
      <c r="B204" s="141" t="s">
        <v>354</v>
      </c>
      <c r="C204" s="139" t="s">
        <v>89</v>
      </c>
      <c r="D204" s="269">
        <f>+METRADOS!L636+'MODULO O1'!L774+'MODULO 02'!L775+'MODULO 03'!L775+'MODULO 04'!L797+'MODULO 05'!L626</f>
        <v>925.15039999999999</v>
      </c>
      <c r="E204" s="6"/>
      <c r="F204" s="6"/>
      <c r="G204" s="6"/>
    </row>
    <row r="205" spans="1:7" ht="13.95" customHeight="1" x14ac:dyDescent="0.25">
      <c r="A205" s="266" t="s">
        <v>600</v>
      </c>
      <c r="B205" s="141" t="s">
        <v>355</v>
      </c>
      <c r="C205" s="139" t="s">
        <v>104</v>
      </c>
      <c r="D205" s="269">
        <f>+METRADOS!L637+'MODULO O1'!L775+'MODULO 02'!L776+'MODULO 03'!L776+'MODULO 04'!L798+'MODULO 05'!L627</f>
        <v>158.15</v>
      </c>
      <c r="E205" s="6"/>
      <c r="F205" s="6"/>
      <c r="G205" s="6"/>
    </row>
    <row r="206" spans="1:7" ht="13.95" customHeight="1" x14ac:dyDescent="0.25">
      <c r="B206" s="141"/>
      <c r="C206" s="139"/>
      <c r="E206" s="6"/>
      <c r="F206" s="6"/>
      <c r="G206" s="6"/>
    </row>
    <row r="207" spans="1:7" ht="13.95" customHeight="1" x14ac:dyDescent="0.25">
      <c r="A207" s="266" t="s">
        <v>601</v>
      </c>
      <c r="B207" s="141" t="s">
        <v>356</v>
      </c>
      <c r="C207" s="139"/>
      <c r="E207" s="6"/>
      <c r="F207" s="6"/>
      <c r="G207" s="6"/>
    </row>
    <row r="208" spans="1:7" s="151" customFormat="1" ht="13.95" customHeight="1" x14ac:dyDescent="0.25">
      <c r="A208" s="68" t="s">
        <v>602</v>
      </c>
      <c r="B208" s="139" t="s">
        <v>362</v>
      </c>
      <c r="C208" s="139" t="s">
        <v>104</v>
      </c>
      <c r="D208" s="20">
        <f>+METRADOS!O640+'MODULO O1'!O778+'MODULO 02'!O779+'MODULO 03'!O779+'MODULO 04'!O801+'MODULO 05'!O630</f>
        <v>95.199999999999989</v>
      </c>
      <c r="E208" s="209"/>
      <c r="F208" s="209"/>
      <c r="G208" s="209"/>
    </row>
    <row r="209" spans="1:7" s="14" customFormat="1" ht="13.95" customHeight="1" x14ac:dyDescent="0.25">
      <c r="A209" s="277"/>
      <c r="B209" s="138"/>
      <c r="C209" s="142"/>
      <c r="D209" s="274"/>
      <c r="E209" s="57"/>
      <c r="F209" s="57"/>
      <c r="G209" s="57"/>
    </row>
    <row r="210" spans="1:7" ht="13.95" customHeight="1" x14ac:dyDescent="0.25">
      <c r="A210" s="266" t="s">
        <v>603</v>
      </c>
      <c r="B210" s="141" t="s">
        <v>108</v>
      </c>
      <c r="C210" s="139"/>
      <c r="E210" s="6"/>
      <c r="F210" s="6"/>
      <c r="G210" s="6"/>
    </row>
    <row r="211" spans="1:7" ht="13.95" customHeight="1" x14ac:dyDescent="0.25">
      <c r="A211" s="266" t="s">
        <v>604</v>
      </c>
      <c r="B211" s="141" t="s">
        <v>363</v>
      </c>
      <c r="C211" s="139" t="s">
        <v>89</v>
      </c>
      <c r="D211" s="269">
        <f>+METRADOS!L647+'MODULO O1'!L785+'MODULO 02'!L786+'MODULO 03'!L786+'MODULO 04'!L808+'MODULO 05'!L637</f>
        <v>1966.7223999999997</v>
      </c>
      <c r="E211" s="6"/>
      <c r="F211" s="6"/>
      <c r="G211" s="6"/>
    </row>
    <row r="212" spans="1:7" ht="9.9" customHeight="1" x14ac:dyDescent="0.25">
      <c r="B212" s="138"/>
      <c r="C212" s="142"/>
      <c r="E212" s="6"/>
      <c r="F212" s="6"/>
      <c r="G212" s="6"/>
    </row>
    <row r="213" spans="1:7" ht="9.9" customHeight="1" x14ac:dyDescent="0.25">
      <c r="B213" s="138"/>
      <c r="C213" s="142"/>
      <c r="E213" s="6"/>
      <c r="F213" s="6"/>
      <c r="G213" s="6"/>
    </row>
    <row r="214" spans="1:7" ht="9.9" customHeight="1" x14ac:dyDescent="0.25">
      <c r="B214" s="138"/>
      <c r="C214" s="142"/>
      <c r="E214" s="6"/>
      <c r="F214" s="6"/>
      <c r="G214" s="6"/>
    </row>
    <row r="215" spans="1:7" ht="9.9" customHeight="1" x14ac:dyDescent="0.25">
      <c r="B215" s="138"/>
      <c r="C215" s="142"/>
      <c r="E215" s="6"/>
      <c r="F215" s="6"/>
      <c r="G215" s="6"/>
    </row>
    <row r="216" spans="1:7" s="269" customFormat="1" ht="9.9" customHeight="1" x14ac:dyDescent="0.25">
      <c r="A216" s="266"/>
      <c r="B216" s="138"/>
      <c r="C216" s="2"/>
      <c r="E216" s="12"/>
      <c r="F216" s="2"/>
      <c r="G216" s="2"/>
    </row>
    <row r="217" spans="1:7" s="269" customFormat="1" ht="9.9" customHeight="1" x14ac:dyDescent="0.25">
      <c r="A217" s="266"/>
      <c r="B217" s="138"/>
      <c r="C217" s="2"/>
      <c r="E217" s="12"/>
      <c r="F217" s="2"/>
      <c r="G217" s="2"/>
    </row>
    <row r="219" spans="1:7" s="269" customFormat="1" ht="9.9" customHeight="1" x14ac:dyDescent="0.25">
      <c r="A219" s="266"/>
      <c r="B219" s="141"/>
      <c r="C219" s="142"/>
      <c r="E219" s="12"/>
      <c r="F219" s="2"/>
      <c r="G219" s="2"/>
    </row>
    <row r="223" spans="1:7" s="269" customFormat="1" ht="9.9" customHeight="1" x14ac:dyDescent="0.25">
      <c r="A223" s="266"/>
      <c r="B223" s="2"/>
      <c r="C223" s="2"/>
      <c r="E223" s="12"/>
      <c r="F223" s="2"/>
      <c r="G223" s="2"/>
    </row>
  </sheetData>
  <mergeCells count="6">
    <mergeCell ref="D5:D6"/>
    <mergeCell ref="B2:B4"/>
    <mergeCell ref="A1:B1"/>
    <mergeCell ref="C1:D4"/>
    <mergeCell ref="B5:B6"/>
    <mergeCell ref="C5:C6"/>
  </mergeCells>
  <printOptions horizontalCentered="1"/>
  <pageMargins left="0.19685039370078741" right="0.19685039370078741" top="0.59055118110236227" bottom="0.62992125984251968" header="0" footer="0"/>
  <pageSetup paperSize="9" scale="88" fitToHeight="11" orientation="portrait" r:id="rId1"/>
  <headerFooter alignWithMargins="0"/>
  <rowBreaks count="3" manualBreakCount="3">
    <brk id="60" max="3" man="1"/>
    <brk id="120" max="3" man="1"/>
    <brk id="180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9:O17"/>
  <sheetViews>
    <sheetView zoomScale="70" zoomScaleNormal="70" workbookViewId="0">
      <selection activeCell="K31" sqref="K31"/>
    </sheetView>
  </sheetViews>
  <sheetFormatPr baseColWidth="10" defaultRowHeight="13.2" x14ac:dyDescent="0.25"/>
  <sheetData>
    <row r="9" spans="12:15" x14ac:dyDescent="0.25">
      <c r="L9">
        <f>55/50</f>
        <v>1.1000000000000001</v>
      </c>
      <c r="M9">
        <f>+L9/1.18</f>
        <v>0.93220338983050854</v>
      </c>
    </row>
    <row r="15" spans="12:15" x14ac:dyDescent="0.25">
      <c r="O15">
        <v>954552.91</v>
      </c>
    </row>
    <row r="16" spans="12:15" x14ac:dyDescent="0.25">
      <c r="O16">
        <v>88648.21</v>
      </c>
    </row>
    <row r="17" spans="15:15" x14ac:dyDescent="0.25">
      <c r="O17">
        <f>+O16-O15</f>
        <v>-865904.70000000007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075"/>
  <sheetViews>
    <sheetView tabSelected="1" view="pageBreakPreview" zoomScale="160" zoomScaleNormal="145" zoomScaleSheetLayoutView="160" workbookViewId="0">
      <pane xSplit="2" ySplit="6" topLeftCell="C195" activePane="bottomRight" state="frozen"/>
      <selection pane="topRight" activeCell="D1" sqref="D1"/>
      <selection pane="bottomLeft" activeCell="A7" sqref="A7"/>
      <selection pane="bottomRight" activeCell="K153" sqref="K153"/>
    </sheetView>
  </sheetViews>
  <sheetFormatPr baseColWidth="10" defaultColWidth="11.44140625" defaultRowHeight="9.9" customHeight="1" x14ac:dyDescent="0.25"/>
  <cols>
    <col min="1" max="1" width="5.6640625" style="228" customWidth="1"/>
    <col min="2" max="2" width="45.33203125" style="2" customWidth="1"/>
    <col min="3" max="3" width="6" style="2" customWidth="1"/>
    <col min="4" max="4" width="4.44140625" style="231" bestFit="1" customWidth="1"/>
    <col min="5" max="5" width="4.5546875" style="231" customWidth="1"/>
    <col min="6" max="6" width="4" style="231" customWidth="1"/>
    <col min="7" max="7" width="3.5546875" style="8" customWidth="1"/>
    <col min="8" max="8" width="4.6640625" style="231" customWidth="1"/>
    <col min="9" max="9" width="5.5546875" style="4" customWidth="1"/>
    <col min="10" max="10" width="4.88671875" style="4" customWidth="1"/>
    <col min="11" max="11" width="4.109375" style="4" customWidth="1"/>
    <col min="12" max="12" width="6.88671875" style="4" bestFit="1" customWidth="1"/>
    <col min="13" max="13" width="4.44140625" style="231" customWidth="1"/>
    <col min="14" max="14" width="6.88671875" style="231" bestFit="1" customWidth="1"/>
    <col min="15" max="15" width="5.5546875" style="231" customWidth="1"/>
    <col min="16" max="16" width="5.109375" style="4" bestFit="1" customWidth="1"/>
    <col min="17" max="17" width="6" style="231" customWidth="1"/>
    <col min="18" max="18" width="4.5546875" style="231" customWidth="1"/>
    <col min="19" max="19" width="4.33203125" style="231" customWidth="1"/>
    <col min="20" max="20" width="4.6640625" style="231" customWidth="1"/>
    <col min="21" max="21" width="4.109375" style="231" customWidth="1"/>
    <col min="22" max="22" width="5.109375" style="231" customWidth="1"/>
    <col min="23" max="23" width="4.5546875" style="231" customWidth="1"/>
    <col min="24" max="24" width="6.88671875" style="231" bestFit="1" customWidth="1"/>
    <col min="25" max="25" width="4.109375" style="231" customWidth="1"/>
    <col min="26" max="26" width="6.6640625" style="231" customWidth="1"/>
    <col min="27" max="27" width="11.44140625" style="12"/>
    <col min="28" max="16384" width="11.44140625" style="2"/>
  </cols>
  <sheetData>
    <row r="1" spans="1:29" ht="13.95" customHeight="1" x14ac:dyDescent="0.25">
      <c r="A1" s="348" t="s">
        <v>57</v>
      </c>
      <c r="B1" s="348"/>
      <c r="C1" s="348"/>
      <c r="D1" s="348"/>
      <c r="E1" s="348"/>
      <c r="F1" s="348"/>
      <c r="G1" s="348"/>
      <c r="H1" s="348"/>
      <c r="I1" s="231" t="s">
        <v>27</v>
      </c>
      <c r="J1" s="349"/>
      <c r="K1" s="350"/>
      <c r="L1" s="350"/>
      <c r="M1" s="350"/>
      <c r="N1" s="350"/>
      <c r="O1" s="350"/>
      <c r="P1" s="351"/>
      <c r="Q1" s="5" t="s">
        <v>5</v>
      </c>
      <c r="S1" s="5"/>
      <c r="T1" s="5"/>
      <c r="U1" s="231" t="s">
        <v>2</v>
      </c>
      <c r="V1" s="231" t="s">
        <v>1</v>
      </c>
      <c r="W1" s="231" t="s">
        <v>0</v>
      </c>
      <c r="X1" s="231" t="s">
        <v>6</v>
      </c>
      <c r="Y1" s="231" t="s">
        <v>3</v>
      </c>
      <c r="Z1" s="352" t="s">
        <v>7</v>
      </c>
      <c r="AA1" s="6"/>
      <c r="AB1" s="6"/>
      <c r="AC1" s="6"/>
    </row>
    <row r="2" spans="1:29" ht="13.95" customHeight="1" x14ac:dyDescent="0.25">
      <c r="B2" s="354" t="s">
        <v>674</v>
      </c>
      <c r="C2" s="354"/>
      <c r="D2" s="354"/>
      <c r="E2" s="354"/>
      <c r="F2" s="348"/>
      <c r="G2" s="348"/>
      <c r="H2" s="348"/>
      <c r="I2" s="337"/>
      <c r="J2" s="338"/>
      <c r="K2" s="338"/>
      <c r="L2" s="338"/>
      <c r="M2" s="338"/>
      <c r="N2" s="338"/>
      <c r="O2" s="338"/>
      <c r="P2" s="339"/>
      <c r="Q2" s="5" t="s">
        <v>8</v>
      </c>
      <c r="S2" s="5"/>
      <c r="T2" s="5"/>
      <c r="U2" s="231">
        <v>0.32</v>
      </c>
      <c r="V2" s="231">
        <v>0.71</v>
      </c>
      <c r="W2" s="231">
        <v>1.29</v>
      </c>
      <c r="X2" s="231">
        <v>2</v>
      </c>
      <c r="Y2" s="231">
        <v>2.84</v>
      </c>
      <c r="Z2" s="353"/>
      <c r="AA2" s="6"/>
      <c r="AB2" s="6"/>
      <c r="AC2" s="6"/>
    </row>
    <row r="3" spans="1:29" ht="13.95" customHeight="1" x14ac:dyDescent="0.25">
      <c r="B3" s="354"/>
      <c r="C3" s="354"/>
      <c r="D3" s="354"/>
      <c r="E3" s="354"/>
      <c r="F3" s="348"/>
      <c r="G3" s="348"/>
      <c r="H3" s="348"/>
      <c r="I3" s="7" t="s">
        <v>28</v>
      </c>
      <c r="K3" s="349" t="s">
        <v>605</v>
      </c>
      <c r="L3" s="350"/>
      <c r="M3" s="350"/>
      <c r="N3" s="350"/>
      <c r="O3" s="350"/>
      <c r="P3" s="351"/>
      <c r="Q3" s="5" t="s">
        <v>9</v>
      </c>
      <c r="S3" s="5"/>
      <c r="T3" s="5"/>
      <c r="U3" s="231">
        <v>0.25</v>
      </c>
      <c r="V3" s="231">
        <v>0.56000000000000005</v>
      </c>
      <c r="W3" s="231">
        <v>1.02</v>
      </c>
      <c r="X3" s="231">
        <v>1.6</v>
      </c>
      <c r="Y3" s="231">
        <v>2.2599999999999998</v>
      </c>
      <c r="Z3" s="353"/>
      <c r="AA3" s="6"/>
      <c r="AB3" s="6"/>
      <c r="AC3" s="6"/>
    </row>
    <row r="4" spans="1:29" ht="13.95" customHeight="1" x14ac:dyDescent="0.25">
      <c r="B4" s="354"/>
      <c r="C4" s="354"/>
      <c r="D4" s="354"/>
      <c r="E4" s="354"/>
      <c r="F4" s="348"/>
      <c r="G4" s="348"/>
      <c r="H4" s="348"/>
      <c r="I4" s="355">
        <v>44021</v>
      </c>
      <c r="J4" s="355"/>
      <c r="K4" s="355"/>
      <c r="L4" s="355"/>
      <c r="M4" s="355"/>
      <c r="N4" s="355"/>
      <c r="O4" s="355"/>
      <c r="P4" s="355"/>
      <c r="Q4" s="5" t="s">
        <v>10</v>
      </c>
      <c r="S4" s="5"/>
      <c r="T4" s="5"/>
      <c r="U4" s="231">
        <v>2.2999999999999998</v>
      </c>
      <c r="V4" s="231">
        <v>5.04</v>
      </c>
      <c r="W4" s="231">
        <v>9.3000000000000007</v>
      </c>
      <c r="X4" s="231">
        <v>14.6</v>
      </c>
      <c r="Y4" s="231">
        <v>20.7</v>
      </c>
      <c r="Z4" s="353"/>
      <c r="AA4" s="6"/>
      <c r="AB4" s="6"/>
      <c r="AC4" s="6"/>
    </row>
    <row r="5" spans="1:29" ht="13.95" customHeight="1" x14ac:dyDescent="0.25">
      <c r="B5" s="328" t="s">
        <v>11</v>
      </c>
      <c r="C5" s="329" t="s">
        <v>86</v>
      </c>
      <c r="D5" s="337" t="s">
        <v>12</v>
      </c>
      <c r="E5" s="338"/>
      <c r="F5" s="338"/>
      <c r="G5" s="338"/>
      <c r="H5" s="339"/>
      <c r="I5" s="337" t="s">
        <v>13</v>
      </c>
      <c r="J5" s="338"/>
      <c r="K5" s="338"/>
      <c r="L5" s="339"/>
      <c r="M5" s="347" t="s">
        <v>14</v>
      </c>
      <c r="N5" s="347"/>
      <c r="O5" s="347"/>
      <c r="P5" s="4" t="s">
        <v>4</v>
      </c>
      <c r="Q5" s="347" t="s">
        <v>15</v>
      </c>
      <c r="R5" s="347"/>
      <c r="S5" s="347"/>
      <c r="T5" s="347"/>
      <c r="U5" s="347"/>
      <c r="V5" s="347"/>
      <c r="W5" s="347"/>
      <c r="X5" s="347"/>
      <c r="Y5" s="347"/>
      <c r="Z5" s="347"/>
      <c r="AA5" s="6"/>
      <c r="AB5" s="6"/>
      <c r="AC5" s="6"/>
    </row>
    <row r="6" spans="1:29" s="228" customFormat="1" ht="13.95" customHeight="1" x14ac:dyDescent="0.25">
      <c r="B6" s="328"/>
      <c r="C6" s="330"/>
      <c r="D6" s="231" t="s">
        <v>17</v>
      </c>
      <c r="E6" s="231" t="s">
        <v>16</v>
      </c>
      <c r="F6" s="231" t="s">
        <v>18</v>
      </c>
      <c r="G6" s="8" t="s">
        <v>19</v>
      </c>
      <c r="H6" s="231" t="s">
        <v>20</v>
      </c>
      <c r="I6" s="4" t="s">
        <v>17</v>
      </c>
      <c r="J6" s="4" t="s">
        <v>16</v>
      </c>
      <c r="K6" s="4" t="s">
        <v>19</v>
      </c>
      <c r="L6" s="4" t="s">
        <v>21</v>
      </c>
      <c r="M6" s="231" t="s">
        <v>17</v>
      </c>
      <c r="N6" s="231" t="s">
        <v>19</v>
      </c>
      <c r="O6" s="231" t="s">
        <v>22</v>
      </c>
      <c r="P6" s="4" t="s">
        <v>23</v>
      </c>
      <c r="Q6" s="231" t="s">
        <v>24</v>
      </c>
      <c r="R6" s="231" t="s">
        <v>25</v>
      </c>
      <c r="S6" s="231" t="s">
        <v>17</v>
      </c>
      <c r="T6" s="231" t="s">
        <v>30</v>
      </c>
      <c r="U6" s="231" t="s">
        <v>2</v>
      </c>
      <c r="V6" s="231" t="s">
        <v>1</v>
      </c>
      <c r="W6" s="231" t="s">
        <v>0</v>
      </c>
      <c r="X6" s="231" t="s">
        <v>6</v>
      </c>
      <c r="Y6" s="231" t="s">
        <v>3</v>
      </c>
      <c r="Z6" s="231"/>
      <c r="AA6" s="9"/>
      <c r="AB6" s="9"/>
      <c r="AC6" s="9"/>
    </row>
    <row r="7" spans="1:29" s="228" customFormat="1" ht="13.95" customHeight="1" x14ac:dyDescent="0.25">
      <c r="B7" s="242"/>
      <c r="C7" s="242"/>
      <c r="D7" s="231"/>
      <c r="E7" s="231"/>
      <c r="F7" s="231"/>
      <c r="G7" s="8"/>
      <c r="H7" s="231"/>
      <c r="I7" s="4"/>
      <c r="J7" s="4"/>
      <c r="K7" s="4"/>
      <c r="L7" s="4"/>
      <c r="M7" s="231"/>
      <c r="N7" s="231"/>
      <c r="O7" s="231"/>
      <c r="P7" s="4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9"/>
      <c r="AB7" s="9"/>
      <c r="AC7" s="9"/>
    </row>
    <row r="8" spans="1:29" s="228" customFormat="1" ht="13.95" customHeight="1" x14ac:dyDescent="0.25">
      <c r="A8" s="68" t="s">
        <v>73</v>
      </c>
      <c r="B8" s="67" t="s">
        <v>32</v>
      </c>
      <c r="C8" s="242"/>
      <c r="D8" s="231"/>
      <c r="E8" s="231"/>
      <c r="F8" s="231"/>
      <c r="G8" s="8"/>
      <c r="H8" s="231"/>
      <c r="I8" s="4"/>
      <c r="J8" s="4"/>
      <c r="K8" s="4"/>
      <c r="L8" s="4"/>
      <c r="M8" s="231"/>
      <c r="N8" s="231"/>
      <c r="O8" s="231"/>
      <c r="P8" s="4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9"/>
      <c r="AB8" s="9"/>
      <c r="AC8" s="9"/>
    </row>
    <row r="9" spans="1:29" s="228" customFormat="1" ht="13.95" customHeight="1" x14ac:dyDescent="0.25">
      <c r="A9" s="228" t="s">
        <v>74</v>
      </c>
      <c r="B9" s="24" t="s">
        <v>458</v>
      </c>
      <c r="C9" s="242" t="s">
        <v>4</v>
      </c>
      <c r="D9" s="231"/>
      <c r="E9" s="231"/>
      <c r="F9" s="231"/>
      <c r="G9" s="8"/>
      <c r="H9" s="231"/>
      <c r="I9" s="4"/>
      <c r="J9" s="4"/>
      <c r="K9" s="4"/>
      <c r="L9" s="4"/>
      <c r="M9" s="231"/>
      <c r="N9" s="231"/>
      <c r="O9" s="231"/>
      <c r="P9" s="4">
        <v>1</v>
      </c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9"/>
      <c r="AB9" s="9"/>
      <c r="AC9" s="9"/>
    </row>
    <row r="10" spans="1:29" s="301" customFormat="1" ht="13.95" customHeight="1" x14ac:dyDescent="0.25">
      <c r="A10" s="301" t="s">
        <v>75</v>
      </c>
      <c r="B10" s="24" t="s">
        <v>649</v>
      </c>
      <c r="C10" s="306" t="s">
        <v>4</v>
      </c>
      <c r="D10" s="302"/>
      <c r="E10" s="302"/>
      <c r="F10" s="302"/>
      <c r="G10" s="8"/>
      <c r="H10" s="302"/>
      <c r="I10" s="4"/>
      <c r="J10" s="4"/>
      <c r="K10" s="4"/>
      <c r="L10" s="4"/>
      <c r="M10" s="302"/>
      <c r="N10" s="302"/>
      <c r="O10" s="302"/>
      <c r="P10" s="4">
        <v>2</v>
      </c>
      <c r="Q10" s="302"/>
      <c r="R10" s="302"/>
      <c r="S10" s="302"/>
      <c r="T10" s="302"/>
      <c r="U10" s="302"/>
      <c r="V10" s="302"/>
      <c r="W10" s="302"/>
      <c r="X10" s="302"/>
      <c r="Y10" s="302"/>
      <c r="Z10" s="302"/>
      <c r="AA10" s="9"/>
      <c r="AB10" s="9"/>
      <c r="AC10" s="9"/>
    </row>
    <row r="11" spans="1:29" s="301" customFormat="1" ht="13.95" customHeight="1" x14ac:dyDescent="0.25">
      <c r="A11" s="301" t="s">
        <v>76</v>
      </c>
      <c r="B11" s="24" t="s">
        <v>650</v>
      </c>
      <c r="C11" s="306" t="s">
        <v>89</v>
      </c>
      <c r="D11" s="302"/>
      <c r="E11" s="302"/>
      <c r="F11" s="302"/>
      <c r="G11" s="8"/>
      <c r="H11" s="302"/>
      <c r="I11" s="4"/>
      <c r="J11" s="4"/>
      <c r="K11" s="4"/>
      <c r="L11" s="4"/>
      <c r="M11" s="302"/>
      <c r="N11" s="302"/>
      <c r="O11" s="302"/>
      <c r="P11" s="4">
        <v>40</v>
      </c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9"/>
      <c r="AB11" s="9"/>
      <c r="AC11" s="9"/>
    </row>
    <row r="12" spans="1:29" s="228" customFormat="1" ht="13.95" customHeight="1" x14ac:dyDescent="0.25">
      <c r="A12" s="228" t="s">
        <v>77</v>
      </c>
      <c r="B12" s="24" t="s">
        <v>461</v>
      </c>
      <c r="C12" s="242" t="s">
        <v>88</v>
      </c>
      <c r="D12" s="231"/>
      <c r="E12" s="231"/>
      <c r="F12" s="231"/>
      <c r="G12" s="8"/>
      <c r="H12" s="231"/>
      <c r="I12" s="4"/>
      <c r="J12" s="4"/>
      <c r="K12" s="4"/>
      <c r="L12" s="4"/>
      <c r="M12" s="231"/>
      <c r="N12" s="231"/>
      <c r="O12" s="231"/>
      <c r="P12" s="4">
        <v>1</v>
      </c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9"/>
      <c r="AB12" s="9"/>
      <c r="AC12" s="9"/>
    </row>
    <row r="13" spans="1:29" s="228" customFormat="1" ht="13.95" customHeight="1" x14ac:dyDescent="0.25">
      <c r="A13" s="228" t="s">
        <v>78</v>
      </c>
      <c r="B13" s="24" t="s">
        <v>606</v>
      </c>
      <c r="C13" s="242" t="s">
        <v>88</v>
      </c>
      <c r="D13" s="231"/>
      <c r="E13" s="231"/>
      <c r="F13" s="231"/>
      <c r="G13" s="8"/>
      <c r="H13" s="231"/>
      <c r="I13" s="4"/>
      <c r="J13" s="4"/>
      <c r="K13" s="4"/>
      <c r="L13" s="4"/>
      <c r="M13" s="231"/>
      <c r="N13" s="231"/>
      <c r="O13" s="231"/>
      <c r="P13" s="4">
        <v>1</v>
      </c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9"/>
      <c r="AB13" s="9"/>
      <c r="AC13" s="9"/>
    </row>
    <row r="14" spans="1:29" s="228" customFormat="1" ht="13.95" customHeight="1" x14ac:dyDescent="0.25">
      <c r="B14" s="242"/>
      <c r="C14" s="242"/>
      <c r="D14" s="231"/>
      <c r="E14" s="231"/>
      <c r="F14" s="231"/>
      <c r="G14" s="8"/>
      <c r="H14" s="231"/>
      <c r="I14" s="4"/>
      <c r="J14" s="4"/>
      <c r="K14" s="4"/>
      <c r="L14" s="4"/>
      <c r="M14" s="231"/>
      <c r="N14" s="231"/>
      <c r="O14" s="231"/>
      <c r="P14" s="4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9"/>
      <c r="AB14" s="9"/>
      <c r="AC14" s="9"/>
    </row>
    <row r="15" spans="1:29" s="301" customFormat="1" ht="13.95" customHeight="1" x14ac:dyDescent="0.25">
      <c r="A15" s="301" t="s">
        <v>63</v>
      </c>
      <c r="B15" s="24" t="s">
        <v>72</v>
      </c>
      <c r="C15" s="306"/>
      <c r="D15" s="302"/>
      <c r="E15" s="302"/>
      <c r="F15" s="302"/>
      <c r="G15" s="8"/>
      <c r="H15" s="302"/>
      <c r="I15" s="4"/>
      <c r="J15" s="4"/>
      <c r="K15" s="4"/>
      <c r="L15" s="4"/>
      <c r="M15" s="302"/>
      <c r="N15" s="302"/>
      <c r="O15" s="302"/>
      <c r="P15" s="4"/>
      <c r="Q15" s="302"/>
      <c r="R15" s="302"/>
      <c r="S15" s="302"/>
      <c r="T15" s="302"/>
      <c r="U15" s="302"/>
      <c r="V15" s="302"/>
      <c r="W15" s="302"/>
      <c r="X15" s="302"/>
      <c r="Y15" s="302"/>
      <c r="Z15" s="302"/>
      <c r="AA15" s="9"/>
      <c r="AB15" s="9"/>
      <c r="AC15" s="9"/>
    </row>
    <row r="16" spans="1:29" s="301" customFormat="1" ht="13.95" customHeight="1" x14ac:dyDescent="0.25">
      <c r="A16" s="301" t="s">
        <v>62</v>
      </c>
      <c r="B16" s="24" t="s">
        <v>72</v>
      </c>
      <c r="C16" s="306" t="s">
        <v>88</v>
      </c>
      <c r="D16" s="302"/>
      <c r="E16" s="302"/>
      <c r="F16" s="302"/>
      <c r="G16" s="8"/>
      <c r="H16" s="302"/>
      <c r="I16" s="4"/>
      <c r="J16" s="4"/>
      <c r="K16" s="4"/>
      <c r="L16" s="4"/>
      <c r="M16" s="302"/>
      <c r="N16" s="302"/>
      <c r="O16" s="302"/>
      <c r="P16" s="4">
        <v>1</v>
      </c>
      <c r="Q16" s="302"/>
      <c r="R16" s="302"/>
      <c r="S16" s="302"/>
      <c r="T16" s="302"/>
      <c r="U16" s="302"/>
      <c r="V16" s="302"/>
      <c r="W16" s="302"/>
      <c r="X16" s="302"/>
      <c r="Y16" s="302"/>
      <c r="Z16" s="302"/>
      <c r="AA16" s="9"/>
      <c r="AB16" s="9"/>
      <c r="AC16" s="9"/>
    </row>
    <row r="17" spans="1:29" s="247" customFormat="1" ht="13.95" customHeight="1" x14ac:dyDescent="0.25">
      <c r="B17" s="24"/>
      <c r="C17" s="250"/>
      <c r="D17" s="248"/>
      <c r="E17" s="248"/>
      <c r="F17" s="248"/>
      <c r="G17" s="8"/>
      <c r="H17" s="248"/>
      <c r="I17" s="4"/>
      <c r="J17" s="4"/>
      <c r="K17" s="4"/>
      <c r="L17" s="4"/>
      <c r="M17" s="248"/>
      <c r="N17" s="248"/>
      <c r="O17" s="248"/>
      <c r="P17" s="4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9"/>
      <c r="AB17" s="9"/>
      <c r="AC17" s="9"/>
    </row>
    <row r="18" spans="1:29" s="301" customFormat="1" ht="13.95" customHeight="1" x14ac:dyDescent="0.25">
      <c r="A18" s="301" t="s">
        <v>64</v>
      </c>
      <c r="B18" s="24" t="s">
        <v>635</v>
      </c>
      <c r="C18" s="306"/>
      <c r="D18" s="302"/>
      <c r="E18" s="302"/>
      <c r="F18" s="302"/>
      <c r="G18" s="8"/>
      <c r="H18" s="302"/>
      <c r="I18" s="4"/>
      <c r="J18" s="4"/>
      <c r="K18" s="4"/>
      <c r="L18" s="4"/>
      <c r="M18" s="302"/>
      <c r="N18" s="302"/>
      <c r="O18" s="302"/>
      <c r="P18" s="4"/>
      <c r="Q18" s="302"/>
      <c r="R18" s="302"/>
      <c r="S18" s="302"/>
      <c r="T18" s="302"/>
      <c r="U18" s="302"/>
      <c r="V18" s="302"/>
      <c r="W18" s="302"/>
      <c r="X18" s="302"/>
      <c r="Y18" s="302"/>
      <c r="Z18" s="302"/>
      <c r="AA18" s="9"/>
      <c r="AB18" s="9"/>
      <c r="AC18" s="9"/>
    </row>
    <row r="19" spans="1:29" s="301" customFormat="1" ht="13.95" customHeight="1" x14ac:dyDescent="0.25">
      <c r="A19" s="301" t="s">
        <v>65</v>
      </c>
      <c r="B19" s="24" t="s">
        <v>635</v>
      </c>
      <c r="C19" s="306" t="s">
        <v>88</v>
      </c>
      <c r="D19" s="302"/>
      <c r="E19" s="302"/>
      <c r="F19" s="302"/>
      <c r="G19" s="8"/>
      <c r="H19" s="302"/>
      <c r="I19" s="4"/>
      <c r="J19" s="4"/>
      <c r="K19" s="4"/>
      <c r="L19" s="4"/>
      <c r="M19" s="302"/>
      <c r="N19" s="302"/>
      <c r="O19" s="302"/>
      <c r="P19" s="4">
        <v>1</v>
      </c>
      <c r="Q19" s="302"/>
      <c r="R19" s="302"/>
      <c r="S19" s="302"/>
      <c r="T19" s="302"/>
      <c r="U19" s="302"/>
      <c r="V19" s="302"/>
      <c r="W19" s="302"/>
      <c r="X19" s="302"/>
      <c r="Y19" s="302"/>
      <c r="Z19" s="302"/>
      <c r="AA19" s="9"/>
      <c r="AB19" s="9"/>
      <c r="AC19" s="9"/>
    </row>
    <row r="20" spans="1:29" s="301" customFormat="1" ht="13.95" customHeight="1" x14ac:dyDescent="0.25">
      <c r="B20" s="24"/>
      <c r="C20" s="306"/>
      <c r="D20" s="302"/>
      <c r="E20" s="302"/>
      <c r="F20" s="302"/>
      <c r="G20" s="8"/>
      <c r="H20" s="302"/>
      <c r="I20" s="4"/>
      <c r="J20" s="4"/>
      <c r="K20" s="4"/>
      <c r="L20" s="4"/>
      <c r="M20" s="302"/>
      <c r="N20" s="302"/>
      <c r="O20" s="302"/>
      <c r="P20" s="4"/>
      <c r="Q20" s="302"/>
      <c r="R20" s="302"/>
      <c r="S20" s="302"/>
      <c r="T20" s="302"/>
      <c r="U20" s="302"/>
      <c r="V20" s="302"/>
      <c r="W20" s="302"/>
      <c r="X20" s="302"/>
      <c r="Y20" s="302"/>
      <c r="Z20" s="302"/>
      <c r="AA20" s="9"/>
      <c r="AB20" s="9"/>
      <c r="AC20" s="9"/>
    </row>
    <row r="21" spans="1:29" s="247" customFormat="1" ht="13.95" customHeight="1" x14ac:dyDescent="0.25">
      <c r="A21" s="247" t="s">
        <v>68</v>
      </c>
      <c r="B21" s="24" t="s">
        <v>31</v>
      </c>
      <c r="C21" s="250"/>
      <c r="D21" s="248"/>
      <c r="E21" s="248"/>
      <c r="F21" s="248"/>
      <c r="G21" s="8"/>
      <c r="H21" s="248"/>
      <c r="I21" s="4"/>
      <c r="J21" s="4"/>
      <c r="K21" s="4"/>
      <c r="L21" s="4"/>
      <c r="M21" s="248"/>
      <c r="N21" s="248"/>
      <c r="O21" s="248"/>
      <c r="P21" s="4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9"/>
      <c r="AB21" s="9"/>
      <c r="AC21" s="9"/>
    </row>
    <row r="22" spans="1:29" s="247" customFormat="1" ht="13.95" customHeight="1" x14ac:dyDescent="0.25">
      <c r="A22" s="247" t="s">
        <v>69</v>
      </c>
      <c r="B22" s="24" t="s">
        <v>469</v>
      </c>
      <c r="C22" s="250" t="s">
        <v>89</v>
      </c>
      <c r="D22" s="248"/>
      <c r="E22" s="248"/>
      <c r="F22" s="248"/>
      <c r="G22" s="8"/>
      <c r="H22" s="248"/>
      <c r="I22" s="4"/>
      <c r="J22" s="4"/>
      <c r="K22" s="4"/>
      <c r="L22" s="13">
        <f>+SUM(L23:L44)</f>
        <v>2685.2669999999998</v>
      </c>
      <c r="M22" s="248"/>
      <c r="N22" s="248"/>
      <c r="O22" s="248"/>
      <c r="P22" s="4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9"/>
      <c r="AB22" s="9"/>
      <c r="AC22" s="9"/>
    </row>
    <row r="23" spans="1:29" s="247" customFormat="1" ht="13.95" customHeight="1" x14ac:dyDescent="0.25">
      <c r="B23" s="26" t="s">
        <v>607</v>
      </c>
      <c r="C23" s="249"/>
      <c r="D23" s="252"/>
      <c r="E23" s="252"/>
      <c r="F23" s="252"/>
      <c r="G23" s="22"/>
      <c r="H23" s="252"/>
      <c r="I23" s="253"/>
      <c r="J23" s="253"/>
      <c r="K23" s="253"/>
      <c r="L23" s="253"/>
      <c r="M23" s="248"/>
      <c r="N23" s="248"/>
      <c r="O23" s="248"/>
      <c r="P23" s="4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9"/>
      <c r="AB23" s="9"/>
      <c r="AC23" s="9"/>
    </row>
    <row r="24" spans="1:29" s="280" customFormat="1" ht="13.95" customHeight="1" x14ac:dyDescent="0.25">
      <c r="B24" s="26" t="s">
        <v>610</v>
      </c>
      <c r="C24" s="285"/>
      <c r="D24" s="283"/>
      <c r="E24" s="283"/>
      <c r="F24" s="283"/>
      <c r="G24" s="22"/>
      <c r="H24" s="283"/>
      <c r="I24" s="278"/>
      <c r="J24" s="279"/>
      <c r="K24" s="284"/>
      <c r="L24" s="284"/>
      <c r="M24" s="281"/>
      <c r="N24" s="281"/>
      <c r="O24" s="281"/>
      <c r="P24" s="4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9"/>
      <c r="AB24" s="9"/>
      <c r="AC24" s="9"/>
    </row>
    <row r="25" spans="1:29" s="247" customFormat="1" ht="13.95" customHeight="1" x14ac:dyDescent="0.25">
      <c r="B25" s="26" t="s">
        <v>608</v>
      </c>
      <c r="C25" s="249"/>
      <c r="D25" s="252"/>
      <c r="E25" s="252"/>
      <c r="F25" s="252"/>
      <c r="G25" s="22"/>
      <c r="H25" s="252"/>
      <c r="I25" s="331">
        <v>583.77</v>
      </c>
      <c r="J25" s="332"/>
      <c r="K25" s="253">
        <v>1</v>
      </c>
      <c r="L25" s="253">
        <f>+I25*K25</f>
        <v>583.77</v>
      </c>
      <c r="M25" s="248"/>
      <c r="N25" s="248"/>
      <c r="O25" s="248"/>
      <c r="P25" s="4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9"/>
      <c r="AB25" s="9"/>
      <c r="AC25" s="9"/>
    </row>
    <row r="26" spans="1:29" s="247" customFormat="1" ht="13.95" customHeight="1" x14ac:dyDescent="0.25">
      <c r="B26" s="26" t="s">
        <v>611</v>
      </c>
      <c r="C26" s="249"/>
      <c r="D26" s="252"/>
      <c r="E26" s="252"/>
      <c r="F26" s="252"/>
      <c r="G26" s="22"/>
      <c r="H26" s="252"/>
      <c r="I26" s="331">
        <v>329.16</v>
      </c>
      <c r="J26" s="332"/>
      <c r="K26" s="284">
        <v>1</v>
      </c>
      <c r="L26" s="284">
        <f>+I26*K26</f>
        <v>329.16</v>
      </c>
      <c r="M26" s="248"/>
      <c r="N26" s="248"/>
      <c r="O26" s="248"/>
      <c r="P26" s="4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9"/>
      <c r="AB26" s="9"/>
      <c r="AC26" s="9"/>
    </row>
    <row r="27" spans="1:29" s="247" customFormat="1" ht="13.95" customHeight="1" x14ac:dyDescent="0.25">
      <c r="B27" s="26" t="s">
        <v>609</v>
      </c>
      <c r="C27" s="249"/>
      <c r="D27" s="252"/>
      <c r="E27" s="252"/>
      <c r="F27" s="252"/>
      <c r="G27" s="22"/>
      <c r="H27" s="252"/>
      <c r="I27" s="331">
        <v>742.39</v>
      </c>
      <c r="J27" s="332"/>
      <c r="K27" s="284">
        <v>1</v>
      </c>
      <c r="L27" s="284">
        <f>+I27*K27</f>
        <v>742.39</v>
      </c>
      <c r="M27" s="248"/>
      <c r="N27" s="248"/>
      <c r="O27" s="248"/>
      <c r="P27" s="4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9"/>
      <c r="AB27" s="9"/>
      <c r="AC27" s="9"/>
    </row>
    <row r="28" spans="1:29" s="247" customFormat="1" ht="13.95" customHeight="1" x14ac:dyDescent="0.25">
      <c r="B28" s="26" t="s">
        <v>612</v>
      </c>
      <c r="C28" s="249"/>
      <c r="D28" s="252"/>
      <c r="E28" s="252"/>
      <c r="F28" s="252"/>
      <c r="G28" s="22"/>
      <c r="H28" s="252"/>
      <c r="I28" s="331">
        <v>610.23</v>
      </c>
      <c r="J28" s="332"/>
      <c r="K28" s="284">
        <v>1</v>
      </c>
      <c r="L28" s="284">
        <f>+I28*K28</f>
        <v>610.23</v>
      </c>
      <c r="M28" s="248"/>
      <c r="N28" s="248"/>
      <c r="O28" s="248"/>
      <c r="P28" s="4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9"/>
      <c r="AB28" s="9"/>
      <c r="AC28" s="9"/>
    </row>
    <row r="29" spans="1:29" s="247" customFormat="1" ht="13.95" customHeight="1" x14ac:dyDescent="0.25">
      <c r="B29" s="26" t="s">
        <v>613</v>
      </c>
      <c r="C29" s="249"/>
      <c r="D29" s="252"/>
      <c r="E29" s="252"/>
      <c r="F29" s="252"/>
      <c r="G29" s="22"/>
      <c r="H29" s="252"/>
      <c r="I29" s="253"/>
      <c r="J29" s="253"/>
      <c r="K29" s="253"/>
      <c r="L29" s="253"/>
      <c r="M29" s="248"/>
      <c r="N29" s="248"/>
      <c r="O29" s="248"/>
      <c r="P29" s="4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9"/>
      <c r="AB29" s="9"/>
      <c r="AC29" s="9"/>
    </row>
    <row r="30" spans="1:29" s="247" customFormat="1" ht="13.95" customHeight="1" x14ac:dyDescent="0.25">
      <c r="B30" s="26" t="s">
        <v>614</v>
      </c>
      <c r="C30" s="249"/>
      <c r="D30" s="252"/>
      <c r="E30" s="252"/>
      <c r="F30" s="252"/>
      <c r="G30" s="22"/>
      <c r="H30" s="252"/>
      <c r="I30" s="331">
        <v>344.78</v>
      </c>
      <c r="J30" s="332"/>
      <c r="K30" s="284">
        <v>1</v>
      </c>
      <c r="L30" s="284">
        <f>+I30*K30</f>
        <v>344.78</v>
      </c>
      <c r="M30" s="248"/>
      <c r="N30" s="248"/>
      <c r="O30" s="248"/>
      <c r="P30" s="4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9"/>
      <c r="AB30" s="9"/>
      <c r="AC30" s="9"/>
    </row>
    <row r="31" spans="1:29" s="247" customFormat="1" ht="13.95" customHeight="1" x14ac:dyDescent="0.25">
      <c r="B31" s="26"/>
      <c r="C31" s="249"/>
      <c r="D31" s="252"/>
      <c r="E31" s="252"/>
      <c r="F31" s="252"/>
      <c r="G31" s="22"/>
      <c r="H31" s="252"/>
      <c r="I31" s="253"/>
      <c r="J31" s="253"/>
      <c r="K31" s="253"/>
      <c r="L31" s="253"/>
      <c r="M31" s="248"/>
      <c r="N31" s="248"/>
      <c r="O31" s="248"/>
      <c r="P31" s="4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9"/>
      <c r="AB31" s="9"/>
      <c r="AC31" s="9"/>
    </row>
    <row r="32" spans="1:29" s="280" customFormat="1" ht="13.95" customHeight="1" x14ac:dyDescent="0.25">
      <c r="B32" s="26" t="s">
        <v>615</v>
      </c>
      <c r="C32" s="285"/>
      <c r="D32" s="283"/>
      <c r="E32" s="283"/>
      <c r="F32" s="283"/>
      <c r="G32" s="22"/>
      <c r="H32" s="283"/>
      <c r="I32" s="284"/>
      <c r="J32" s="284"/>
      <c r="K32" s="284"/>
      <c r="L32" s="284"/>
      <c r="M32" s="281"/>
      <c r="N32" s="281"/>
      <c r="O32" s="281"/>
      <c r="P32" s="4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9"/>
      <c r="AB32" s="9"/>
      <c r="AC32" s="9"/>
    </row>
    <row r="33" spans="1:29" s="280" customFormat="1" ht="13.95" customHeight="1" x14ac:dyDescent="0.25">
      <c r="B33" s="26" t="s">
        <v>608</v>
      </c>
      <c r="C33" s="285"/>
      <c r="D33" s="283"/>
      <c r="E33" s="283"/>
      <c r="F33" s="283"/>
      <c r="G33" s="22"/>
      <c r="H33" s="283"/>
      <c r="I33" s="284">
        <v>38.799999999999997</v>
      </c>
      <c r="J33" s="284">
        <v>0.15</v>
      </c>
      <c r="K33" s="284">
        <v>2</v>
      </c>
      <c r="L33" s="284">
        <f>+I33*J33*K33</f>
        <v>11.639999999999999</v>
      </c>
      <c r="M33" s="281"/>
      <c r="N33" s="281"/>
      <c r="O33" s="281"/>
      <c r="P33" s="4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9"/>
      <c r="AB33" s="9"/>
      <c r="AC33" s="9"/>
    </row>
    <row r="34" spans="1:29" s="280" customFormat="1" ht="13.95" customHeight="1" x14ac:dyDescent="0.25">
      <c r="B34" s="26"/>
      <c r="C34" s="285"/>
      <c r="D34" s="283"/>
      <c r="E34" s="283"/>
      <c r="F34" s="283"/>
      <c r="G34" s="22"/>
      <c r="H34" s="283"/>
      <c r="I34" s="284">
        <v>37.5</v>
      </c>
      <c r="J34" s="284">
        <v>0.15</v>
      </c>
      <c r="K34" s="284">
        <v>2</v>
      </c>
      <c r="L34" s="284">
        <f t="shared" ref="L34:L44" si="0">+I34*J34*K34</f>
        <v>11.25</v>
      </c>
      <c r="M34" s="281"/>
      <c r="N34" s="281"/>
      <c r="O34" s="281"/>
      <c r="P34" s="4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9"/>
      <c r="AB34" s="9"/>
      <c r="AC34" s="9"/>
    </row>
    <row r="35" spans="1:29" s="280" customFormat="1" ht="13.95" customHeight="1" x14ac:dyDescent="0.25">
      <c r="B35" s="26"/>
      <c r="C35" s="285"/>
      <c r="D35" s="283"/>
      <c r="E35" s="283"/>
      <c r="F35" s="283"/>
      <c r="G35" s="22"/>
      <c r="H35" s="283"/>
      <c r="I35" s="284">
        <v>8.75</v>
      </c>
      <c r="J35" s="284">
        <v>0.15</v>
      </c>
      <c r="K35" s="284">
        <v>1</v>
      </c>
      <c r="L35" s="284">
        <f t="shared" si="0"/>
        <v>1.3125</v>
      </c>
      <c r="M35" s="281"/>
      <c r="N35" s="281"/>
      <c r="O35" s="281"/>
      <c r="P35" s="4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9"/>
      <c r="AB35" s="9"/>
      <c r="AC35" s="9"/>
    </row>
    <row r="36" spans="1:29" s="280" customFormat="1" ht="13.95" customHeight="1" x14ac:dyDescent="0.25">
      <c r="B36" s="26"/>
      <c r="C36" s="285"/>
      <c r="D36" s="283"/>
      <c r="E36" s="283"/>
      <c r="F36" s="283"/>
      <c r="G36" s="22"/>
      <c r="H36" s="283"/>
      <c r="I36" s="284">
        <v>10.28</v>
      </c>
      <c r="J36" s="284">
        <v>0.15</v>
      </c>
      <c r="K36" s="284">
        <v>1</v>
      </c>
      <c r="L36" s="284">
        <f t="shared" si="0"/>
        <v>1.5419999999999998</v>
      </c>
      <c r="M36" s="281"/>
      <c r="N36" s="281"/>
      <c r="O36" s="281"/>
      <c r="P36" s="4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9"/>
      <c r="AB36" s="9"/>
      <c r="AC36" s="9"/>
    </row>
    <row r="37" spans="1:29" s="280" customFormat="1" ht="13.95" customHeight="1" x14ac:dyDescent="0.25">
      <c r="B37" s="26"/>
      <c r="C37" s="285"/>
      <c r="D37" s="283"/>
      <c r="E37" s="283"/>
      <c r="F37" s="283"/>
      <c r="G37" s="22"/>
      <c r="H37" s="283"/>
      <c r="I37" s="284">
        <v>7.71</v>
      </c>
      <c r="J37" s="284">
        <v>0.15</v>
      </c>
      <c r="K37" s="284">
        <v>1</v>
      </c>
      <c r="L37" s="284">
        <f t="shared" si="0"/>
        <v>1.1564999999999999</v>
      </c>
      <c r="M37" s="281"/>
      <c r="N37" s="281"/>
      <c r="O37" s="281"/>
      <c r="P37" s="4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9"/>
      <c r="AB37" s="9"/>
      <c r="AC37" s="9"/>
    </row>
    <row r="38" spans="1:29" s="280" customFormat="1" ht="13.95" customHeight="1" x14ac:dyDescent="0.25">
      <c r="B38" s="26" t="s">
        <v>609</v>
      </c>
      <c r="C38" s="285"/>
      <c r="D38" s="283"/>
      <c r="E38" s="283"/>
      <c r="F38" s="283"/>
      <c r="G38" s="22"/>
      <c r="H38" s="283"/>
      <c r="I38" s="284">
        <v>52.4</v>
      </c>
      <c r="J38" s="284">
        <v>0.15</v>
      </c>
      <c r="K38" s="284">
        <v>1</v>
      </c>
      <c r="L38" s="284">
        <f t="shared" si="0"/>
        <v>7.8599999999999994</v>
      </c>
      <c r="M38" s="281"/>
      <c r="N38" s="281"/>
      <c r="O38" s="281"/>
      <c r="P38" s="4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9"/>
      <c r="AB38" s="9"/>
      <c r="AC38" s="9"/>
    </row>
    <row r="39" spans="1:29" s="280" customFormat="1" ht="13.95" customHeight="1" x14ac:dyDescent="0.25">
      <c r="B39" s="26"/>
      <c r="C39" s="285"/>
      <c r="D39" s="283"/>
      <c r="E39" s="283"/>
      <c r="F39" s="283"/>
      <c r="G39" s="22"/>
      <c r="H39" s="283"/>
      <c r="I39" s="284">
        <v>55.77</v>
      </c>
      <c r="J39" s="284">
        <v>0.15</v>
      </c>
      <c r="K39" s="284">
        <v>1</v>
      </c>
      <c r="L39" s="284">
        <f t="shared" si="0"/>
        <v>8.3655000000000008</v>
      </c>
      <c r="M39" s="281"/>
      <c r="N39" s="281"/>
      <c r="O39" s="281"/>
      <c r="P39" s="4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9"/>
      <c r="AB39" s="9"/>
      <c r="AC39" s="9"/>
    </row>
    <row r="40" spans="1:29" s="280" customFormat="1" ht="13.95" customHeight="1" x14ac:dyDescent="0.25">
      <c r="B40" s="26"/>
      <c r="C40" s="285"/>
      <c r="D40" s="283"/>
      <c r="E40" s="283"/>
      <c r="F40" s="283"/>
      <c r="G40" s="22"/>
      <c r="H40" s="283"/>
      <c r="I40" s="284">
        <v>86.82</v>
      </c>
      <c r="J40" s="284">
        <v>0.15</v>
      </c>
      <c r="K40" s="284">
        <v>1</v>
      </c>
      <c r="L40" s="284">
        <f t="shared" si="0"/>
        <v>13.022999999999998</v>
      </c>
      <c r="M40" s="281"/>
      <c r="N40" s="281"/>
      <c r="O40" s="281"/>
      <c r="P40" s="4"/>
      <c r="Q40" s="281"/>
      <c r="R40" s="281"/>
      <c r="S40" s="281"/>
      <c r="T40" s="281"/>
      <c r="U40" s="281"/>
      <c r="V40" s="281"/>
      <c r="W40" s="281"/>
      <c r="X40" s="281"/>
      <c r="Y40" s="281"/>
      <c r="Z40" s="281"/>
      <c r="AA40" s="9"/>
      <c r="AB40" s="9"/>
      <c r="AC40" s="9"/>
    </row>
    <row r="41" spans="1:29" s="280" customFormat="1" ht="13.95" customHeight="1" x14ac:dyDescent="0.25">
      <c r="B41" s="26" t="s">
        <v>612</v>
      </c>
      <c r="C41" s="285"/>
      <c r="D41" s="283"/>
      <c r="E41" s="283"/>
      <c r="F41" s="283"/>
      <c r="G41" s="22"/>
      <c r="H41" s="283"/>
      <c r="I41" s="284">
        <v>32.03</v>
      </c>
      <c r="J41" s="284">
        <v>0.15</v>
      </c>
      <c r="K41" s="284">
        <v>1</v>
      </c>
      <c r="L41" s="284">
        <f t="shared" si="0"/>
        <v>4.8045</v>
      </c>
      <c r="M41" s="281"/>
      <c r="N41" s="281"/>
      <c r="O41" s="281"/>
      <c r="P41" s="4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9"/>
      <c r="AB41" s="9"/>
      <c r="AC41" s="9"/>
    </row>
    <row r="42" spans="1:29" s="280" customFormat="1" ht="13.95" customHeight="1" x14ac:dyDescent="0.25">
      <c r="B42" s="26"/>
      <c r="C42" s="285"/>
      <c r="D42" s="283"/>
      <c r="E42" s="283"/>
      <c r="F42" s="283"/>
      <c r="G42" s="22"/>
      <c r="H42" s="283"/>
      <c r="I42" s="284">
        <v>34.64</v>
      </c>
      <c r="J42" s="284">
        <v>0.15</v>
      </c>
      <c r="K42" s="284">
        <v>1</v>
      </c>
      <c r="L42" s="284">
        <f t="shared" si="0"/>
        <v>5.1959999999999997</v>
      </c>
      <c r="M42" s="281"/>
      <c r="N42" s="281"/>
      <c r="O42" s="281"/>
      <c r="P42" s="4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9"/>
      <c r="AB42" s="9"/>
      <c r="AC42" s="9"/>
    </row>
    <row r="43" spans="1:29" s="247" customFormat="1" ht="13.95" customHeight="1" x14ac:dyDescent="0.25">
      <c r="B43" s="26"/>
      <c r="C43" s="249"/>
      <c r="D43" s="252"/>
      <c r="E43" s="252"/>
      <c r="F43" s="252"/>
      <c r="G43" s="22"/>
      <c r="H43" s="252"/>
      <c r="I43" s="253">
        <v>16.170000000000002</v>
      </c>
      <c r="J43" s="253">
        <v>0.15</v>
      </c>
      <c r="K43" s="253">
        <v>1</v>
      </c>
      <c r="L43" s="253">
        <f t="shared" si="0"/>
        <v>2.4255</v>
      </c>
      <c r="M43" s="248"/>
      <c r="N43" s="248"/>
      <c r="O43" s="248"/>
      <c r="P43" s="4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9"/>
      <c r="AB43" s="9"/>
      <c r="AC43" s="9"/>
    </row>
    <row r="44" spans="1:29" s="247" customFormat="1" ht="13.95" customHeight="1" x14ac:dyDescent="0.25">
      <c r="B44" s="24"/>
      <c r="C44" s="250"/>
      <c r="D44" s="248"/>
      <c r="E44" s="248"/>
      <c r="F44" s="248"/>
      <c r="G44" s="8"/>
      <c r="H44" s="248"/>
      <c r="I44" s="284">
        <v>42.41</v>
      </c>
      <c r="J44" s="284">
        <v>0.15</v>
      </c>
      <c r="K44" s="284">
        <v>1</v>
      </c>
      <c r="L44" s="284">
        <f t="shared" si="0"/>
        <v>6.3614999999999995</v>
      </c>
      <c r="M44" s="248"/>
      <c r="N44" s="248"/>
      <c r="O44" s="248"/>
      <c r="P44" s="4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9"/>
      <c r="AB44" s="9"/>
      <c r="AC44" s="9"/>
    </row>
    <row r="45" spans="1:29" s="247" customFormat="1" ht="13.95" customHeight="1" x14ac:dyDescent="0.25">
      <c r="B45" s="24"/>
      <c r="C45" s="250"/>
      <c r="D45" s="248"/>
      <c r="E45" s="248"/>
      <c r="F45" s="248"/>
      <c r="G45" s="8"/>
      <c r="H45" s="248"/>
      <c r="I45" s="284"/>
      <c r="J45" s="284"/>
      <c r="K45" s="284"/>
      <c r="L45" s="284"/>
      <c r="M45" s="248"/>
      <c r="N45" s="248"/>
      <c r="O45" s="20"/>
      <c r="P45" s="4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9"/>
      <c r="AB45" s="9"/>
      <c r="AC45" s="9"/>
    </row>
    <row r="46" spans="1:29" s="247" customFormat="1" ht="13.95" customHeight="1" x14ac:dyDescent="0.25">
      <c r="A46" s="280" t="s">
        <v>66</v>
      </c>
      <c r="B46" s="24" t="s">
        <v>616</v>
      </c>
      <c r="C46" s="282" t="s">
        <v>89</v>
      </c>
      <c r="D46" s="281"/>
      <c r="E46" s="281"/>
      <c r="F46" s="281"/>
      <c r="G46" s="8"/>
      <c r="H46" s="281"/>
      <c r="I46" s="4"/>
      <c r="J46" s="4"/>
      <c r="K46" s="4"/>
      <c r="L46" s="13">
        <f>+SUM(L47:L54)</f>
        <v>53.53</v>
      </c>
      <c r="M46" s="248"/>
      <c r="N46" s="248"/>
      <c r="O46" s="248"/>
      <c r="P46" s="4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9"/>
      <c r="AB46" s="9"/>
      <c r="AC46" s="9"/>
    </row>
    <row r="47" spans="1:29" s="247" customFormat="1" ht="13.95" customHeight="1" x14ac:dyDescent="0.25">
      <c r="B47" s="26" t="s">
        <v>608</v>
      </c>
      <c r="C47" s="250"/>
      <c r="D47" s="248"/>
      <c r="E47" s="248"/>
      <c r="F47" s="248"/>
      <c r="G47" s="8"/>
      <c r="H47" s="248"/>
      <c r="I47" s="284">
        <v>2.75</v>
      </c>
      <c r="J47" s="284">
        <v>2</v>
      </c>
      <c r="K47" s="284">
        <v>2</v>
      </c>
      <c r="L47" s="284">
        <f>+I47*J47*K47</f>
        <v>11</v>
      </c>
      <c r="M47" s="248"/>
      <c r="N47" s="248"/>
      <c r="O47" s="248"/>
      <c r="P47" s="4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9"/>
      <c r="AB47" s="9"/>
      <c r="AC47" s="9"/>
    </row>
    <row r="48" spans="1:29" s="280" customFormat="1" ht="13.95" customHeight="1" x14ac:dyDescent="0.25">
      <c r="B48" s="26"/>
      <c r="C48" s="282"/>
      <c r="D48" s="281"/>
      <c r="E48" s="281"/>
      <c r="F48" s="281"/>
      <c r="G48" s="8"/>
      <c r="H48" s="281"/>
      <c r="I48" s="284">
        <v>1</v>
      </c>
      <c r="J48" s="284">
        <v>1</v>
      </c>
      <c r="K48" s="284">
        <v>2</v>
      </c>
      <c r="L48" s="284">
        <f>+I48*J48*K48</f>
        <v>2</v>
      </c>
      <c r="M48" s="281"/>
      <c r="N48" s="281"/>
      <c r="O48" s="281"/>
      <c r="P48" s="4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9"/>
      <c r="AB48" s="9"/>
      <c r="AC48" s="9"/>
    </row>
    <row r="49" spans="1:29" s="247" customFormat="1" ht="13.95" customHeight="1" x14ac:dyDescent="0.25">
      <c r="B49" s="26" t="s">
        <v>609</v>
      </c>
      <c r="C49" s="250"/>
      <c r="D49" s="248"/>
      <c r="E49" s="248"/>
      <c r="F49" s="248"/>
      <c r="G49" s="8"/>
      <c r="H49" s="248"/>
      <c r="I49" s="284">
        <v>2</v>
      </c>
      <c r="J49" s="284">
        <v>2</v>
      </c>
      <c r="K49" s="284">
        <v>1</v>
      </c>
      <c r="L49" s="284">
        <f t="shared" ref="L49:L53" si="1">+I49*J49*K49</f>
        <v>4</v>
      </c>
      <c r="M49" s="248"/>
      <c r="N49" s="248"/>
      <c r="O49" s="248"/>
      <c r="P49" s="4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9"/>
      <c r="AB49" s="9"/>
      <c r="AC49" s="9"/>
    </row>
    <row r="50" spans="1:29" s="280" customFormat="1" ht="13.95" customHeight="1" x14ac:dyDescent="0.25">
      <c r="B50" s="26"/>
      <c r="C50" s="282"/>
      <c r="D50" s="281"/>
      <c r="E50" s="281"/>
      <c r="F50" s="281"/>
      <c r="G50" s="8"/>
      <c r="H50" s="281"/>
      <c r="I50" s="284">
        <v>2.4</v>
      </c>
      <c r="J50" s="284">
        <v>2.2000000000000002</v>
      </c>
      <c r="K50" s="284">
        <v>1</v>
      </c>
      <c r="L50" s="284">
        <f t="shared" si="1"/>
        <v>5.28</v>
      </c>
      <c r="M50" s="281"/>
      <c r="N50" s="281"/>
      <c r="O50" s="281"/>
      <c r="P50" s="4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9"/>
      <c r="AB50" s="9"/>
      <c r="AC50" s="9"/>
    </row>
    <row r="51" spans="1:29" s="280" customFormat="1" ht="13.95" customHeight="1" x14ac:dyDescent="0.25">
      <c r="B51" s="26"/>
      <c r="C51" s="282"/>
      <c r="D51" s="281"/>
      <c r="E51" s="281"/>
      <c r="F51" s="281"/>
      <c r="G51" s="8"/>
      <c r="H51" s="281"/>
      <c r="I51" s="284">
        <v>1.5</v>
      </c>
      <c r="J51" s="284">
        <v>1.5</v>
      </c>
      <c r="K51" s="284">
        <v>1</v>
      </c>
      <c r="L51" s="284">
        <f t="shared" si="1"/>
        <v>2.25</v>
      </c>
      <c r="M51" s="281"/>
      <c r="N51" s="281"/>
      <c r="O51" s="281"/>
      <c r="P51" s="4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9"/>
      <c r="AB51" s="9"/>
      <c r="AC51" s="9"/>
    </row>
    <row r="52" spans="1:29" s="280" customFormat="1" ht="13.95" customHeight="1" x14ac:dyDescent="0.25">
      <c r="B52" s="26"/>
      <c r="C52" s="282"/>
      <c r="D52" s="281"/>
      <c r="E52" s="281"/>
      <c r="F52" s="281"/>
      <c r="G52" s="8"/>
      <c r="H52" s="281"/>
      <c r="I52" s="284">
        <v>2</v>
      </c>
      <c r="J52" s="284">
        <v>2</v>
      </c>
      <c r="K52" s="284">
        <v>1</v>
      </c>
      <c r="L52" s="284">
        <f t="shared" si="1"/>
        <v>4</v>
      </c>
      <c r="M52" s="281"/>
      <c r="N52" s="281"/>
      <c r="O52" s="281"/>
      <c r="P52" s="4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9"/>
      <c r="AB52" s="9"/>
      <c r="AC52" s="9"/>
    </row>
    <row r="53" spans="1:29" s="251" customFormat="1" ht="13.95" customHeight="1" x14ac:dyDescent="0.25">
      <c r="B53" s="26" t="s">
        <v>612</v>
      </c>
      <c r="C53" s="249"/>
      <c r="D53" s="252"/>
      <c r="E53" s="252"/>
      <c r="F53" s="252"/>
      <c r="G53" s="22"/>
      <c r="H53" s="252"/>
      <c r="I53" s="253">
        <v>25</v>
      </c>
      <c r="J53" s="253">
        <v>1</v>
      </c>
      <c r="K53" s="253">
        <v>1</v>
      </c>
      <c r="L53" s="284">
        <f t="shared" si="1"/>
        <v>25</v>
      </c>
      <c r="M53" s="252"/>
      <c r="N53" s="252"/>
      <c r="O53" s="252"/>
      <c r="P53" s="253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4"/>
      <c r="AB53" s="254"/>
      <c r="AC53" s="254"/>
    </row>
    <row r="54" spans="1:29" s="251" customFormat="1" ht="13.95" customHeight="1" x14ac:dyDescent="0.25">
      <c r="B54" s="26"/>
      <c r="C54" s="249"/>
      <c r="D54" s="252"/>
      <c r="E54" s="252"/>
      <c r="F54" s="252"/>
      <c r="G54" s="22"/>
      <c r="H54" s="252"/>
      <c r="I54" s="253"/>
      <c r="J54" s="253"/>
      <c r="K54" s="253"/>
      <c r="L54" s="253"/>
      <c r="M54" s="252"/>
      <c r="N54" s="252"/>
      <c r="O54" s="252"/>
      <c r="P54" s="253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4"/>
      <c r="AB54" s="254"/>
      <c r="AC54" s="254"/>
    </row>
    <row r="55" spans="1:29" s="280" customFormat="1" ht="13.95" customHeight="1" x14ac:dyDescent="0.25">
      <c r="A55" s="280" t="s">
        <v>66</v>
      </c>
      <c r="B55" s="24" t="s">
        <v>617</v>
      </c>
      <c r="C55" s="282" t="s">
        <v>89</v>
      </c>
      <c r="D55" s="281"/>
      <c r="E55" s="281"/>
      <c r="F55" s="281"/>
      <c r="G55" s="8"/>
      <c r="H55" s="281"/>
      <c r="I55" s="4"/>
      <c r="J55" s="4"/>
      <c r="K55" s="4"/>
      <c r="L55" s="13">
        <f>+L57</f>
        <v>344.78</v>
      </c>
      <c r="M55" s="281"/>
      <c r="N55" s="281"/>
      <c r="O55" s="281"/>
      <c r="P55" s="4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9"/>
      <c r="AB55" s="9"/>
      <c r="AC55" s="9"/>
    </row>
    <row r="56" spans="1:29" s="247" customFormat="1" ht="13.95" customHeight="1" x14ac:dyDescent="0.25">
      <c r="B56" s="26" t="s">
        <v>613</v>
      </c>
      <c r="C56" s="285"/>
      <c r="D56" s="283"/>
      <c r="E56" s="283"/>
      <c r="F56" s="283"/>
      <c r="G56" s="22"/>
      <c r="H56" s="283"/>
      <c r="I56" s="284"/>
      <c r="J56" s="284"/>
      <c r="K56" s="284"/>
      <c r="L56" s="284"/>
      <c r="M56" s="248"/>
      <c r="N56" s="248"/>
      <c r="O56" s="248"/>
      <c r="P56" s="4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9"/>
      <c r="AB56" s="9"/>
      <c r="AC56" s="9"/>
    </row>
    <row r="57" spans="1:29" s="251" customFormat="1" ht="13.95" customHeight="1" x14ac:dyDescent="0.25">
      <c r="B57" s="26" t="s">
        <v>614</v>
      </c>
      <c r="C57" s="285"/>
      <c r="D57" s="283"/>
      <c r="E57" s="283"/>
      <c r="F57" s="283"/>
      <c r="G57" s="22"/>
      <c r="H57" s="283"/>
      <c r="I57" s="331">
        <v>344.78</v>
      </c>
      <c r="J57" s="332"/>
      <c r="K57" s="284">
        <v>1</v>
      </c>
      <c r="L57" s="284">
        <f>+I57*K57</f>
        <v>344.78</v>
      </c>
      <c r="M57" s="252"/>
      <c r="N57" s="252"/>
      <c r="O57" s="252"/>
      <c r="P57" s="253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4"/>
      <c r="AB57" s="254"/>
      <c r="AC57" s="254"/>
    </row>
    <row r="58" spans="1:29" s="251" customFormat="1" ht="13.95" customHeight="1" x14ac:dyDescent="0.25">
      <c r="B58" s="26"/>
      <c r="C58" s="249"/>
      <c r="D58" s="252"/>
      <c r="E58" s="252"/>
      <c r="F58" s="252"/>
      <c r="G58" s="22"/>
      <c r="H58" s="252"/>
      <c r="I58" s="253"/>
      <c r="J58" s="253"/>
      <c r="K58" s="253"/>
      <c r="L58" s="253"/>
      <c r="M58" s="252"/>
      <c r="N58" s="252"/>
      <c r="O58" s="252"/>
      <c r="P58" s="253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4"/>
      <c r="AB58" s="254"/>
      <c r="AC58" s="254"/>
    </row>
    <row r="59" spans="1:29" s="301" customFormat="1" ht="13.95" customHeight="1" x14ac:dyDescent="0.25">
      <c r="A59" s="301" t="s">
        <v>67</v>
      </c>
      <c r="B59" s="24" t="s">
        <v>651</v>
      </c>
      <c r="C59" s="306" t="s">
        <v>104</v>
      </c>
      <c r="D59" s="302"/>
      <c r="E59" s="302"/>
      <c r="F59" s="302"/>
      <c r="G59" s="8"/>
      <c r="H59" s="302"/>
      <c r="I59" s="4"/>
      <c r="J59" s="4"/>
      <c r="K59" s="4"/>
      <c r="L59" s="4"/>
      <c r="M59" s="302"/>
      <c r="N59" s="302"/>
      <c r="O59" s="302">
        <f>+SUM(O60:O70)</f>
        <v>154.24</v>
      </c>
      <c r="P59" s="4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9"/>
      <c r="AB59" s="9"/>
      <c r="AC59" s="9"/>
    </row>
    <row r="60" spans="1:29" s="307" customFormat="1" ht="13.95" customHeight="1" x14ac:dyDescent="0.25">
      <c r="B60" s="26" t="s">
        <v>615</v>
      </c>
      <c r="C60" s="305"/>
      <c r="D60" s="303"/>
      <c r="E60" s="303"/>
      <c r="F60" s="303"/>
      <c r="G60" s="22"/>
      <c r="H60" s="303"/>
      <c r="I60" s="304"/>
      <c r="J60" s="304"/>
      <c r="K60" s="304"/>
      <c r="L60" s="304"/>
      <c r="M60" s="304"/>
      <c r="N60" s="303"/>
      <c r="O60" s="303"/>
      <c r="P60" s="304"/>
      <c r="Q60" s="303"/>
      <c r="R60" s="303"/>
      <c r="S60" s="303"/>
      <c r="T60" s="303"/>
      <c r="U60" s="303"/>
      <c r="V60" s="303"/>
      <c r="W60" s="303"/>
      <c r="X60" s="303"/>
      <c r="Y60" s="303"/>
      <c r="Z60" s="303"/>
      <c r="AA60" s="254"/>
      <c r="AB60" s="254"/>
      <c r="AC60" s="254"/>
    </row>
    <row r="61" spans="1:29" s="307" customFormat="1" ht="13.95" customHeight="1" x14ac:dyDescent="0.25">
      <c r="B61" s="26" t="s">
        <v>608</v>
      </c>
      <c r="C61" s="305"/>
      <c r="D61" s="303"/>
      <c r="E61" s="303"/>
      <c r="F61" s="303"/>
      <c r="G61" s="22"/>
      <c r="H61" s="303"/>
      <c r="I61" s="304"/>
      <c r="J61" s="304"/>
      <c r="K61" s="304"/>
      <c r="L61" s="304"/>
      <c r="M61" s="304">
        <v>10</v>
      </c>
      <c r="N61" s="303">
        <v>1</v>
      </c>
      <c r="O61" s="303">
        <f>+M61*N61</f>
        <v>10</v>
      </c>
      <c r="P61" s="304"/>
      <c r="Q61" s="303"/>
      <c r="R61" s="303"/>
      <c r="S61" s="303"/>
      <c r="T61" s="303"/>
      <c r="U61" s="303"/>
      <c r="V61" s="303"/>
      <c r="W61" s="303"/>
      <c r="X61" s="303"/>
      <c r="Y61" s="303"/>
      <c r="Z61" s="303"/>
      <c r="AA61" s="254"/>
      <c r="AB61" s="254"/>
      <c r="AC61" s="254"/>
    </row>
    <row r="62" spans="1:29" s="307" customFormat="1" ht="13.95" customHeight="1" x14ac:dyDescent="0.25">
      <c r="B62" s="26"/>
      <c r="C62" s="305"/>
      <c r="D62" s="303"/>
      <c r="E62" s="303"/>
      <c r="F62" s="303"/>
      <c r="G62" s="22"/>
      <c r="H62" s="303"/>
      <c r="I62" s="304"/>
      <c r="J62" s="304"/>
      <c r="K62" s="304"/>
      <c r="L62" s="304"/>
      <c r="M62" s="304">
        <v>37.5</v>
      </c>
      <c r="N62" s="303">
        <v>1</v>
      </c>
      <c r="O62" s="303">
        <f t="shared" ref="O62:O70" si="2">+M62*N62</f>
        <v>37.5</v>
      </c>
      <c r="P62" s="304"/>
      <c r="Q62" s="303"/>
      <c r="R62" s="303"/>
      <c r="S62" s="303"/>
      <c r="T62" s="303"/>
      <c r="U62" s="303"/>
      <c r="V62" s="303"/>
      <c r="W62" s="303"/>
      <c r="X62" s="303"/>
      <c r="Y62" s="303"/>
      <c r="Z62" s="303"/>
      <c r="AA62" s="254"/>
      <c r="AB62" s="254"/>
      <c r="AC62" s="254"/>
    </row>
    <row r="63" spans="1:29" s="307" customFormat="1" ht="13.95" customHeight="1" x14ac:dyDescent="0.25">
      <c r="B63" s="26"/>
      <c r="C63" s="305"/>
      <c r="D63" s="303"/>
      <c r="E63" s="303"/>
      <c r="F63" s="303"/>
      <c r="G63" s="22"/>
      <c r="H63" s="303"/>
      <c r="I63" s="304"/>
      <c r="J63" s="304"/>
      <c r="K63" s="304"/>
      <c r="L63" s="304"/>
      <c r="M63" s="304">
        <v>8.75</v>
      </c>
      <c r="N63" s="303">
        <v>1</v>
      </c>
      <c r="O63" s="303">
        <f t="shared" si="2"/>
        <v>8.75</v>
      </c>
      <c r="P63" s="304"/>
      <c r="Q63" s="303"/>
      <c r="R63" s="303"/>
      <c r="S63" s="303"/>
      <c r="T63" s="303"/>
      <c r="U63" s="303"/>
      <c r="V63" s="303"/>
      <c r="W63" s="303"/>
      <c r="X63" s="303"/>
      <c r="Y63" s="303"/>
      <c r="Z63" s="303"/>
      <c r="AA63" s="254"/>
      <c r="AB63" s="254"/>
      <c r="AC63" s="254"/>
    </row>
    <row r="64" spans="1:29" s="307" customFormat="1" ht="13.95" customHeight="1" x14ac:dyDescent="0.25">
      <c r="B64" s="26"/>
      <c r="C64" s="305"/>
      <c r="D64" s="303"/>
      <c r="E64" s="303"/>
      <c r="F64" s="303"/>
      <c r="G64" s="22"/>
      <c r="H64" s="303"/>
      <c r="I64" s="304"/>
      <c r="J64" s="304"/>
      <c r="K64" s="304"/>
      <c r="L64" s="304"/>
      <c r="M64" s="304">
        <v>10.28</v>
      </c>
      <c r="N64" s="303">
        <v>1</v>
      </c>
      <c r="O64" s="303">
        <f t="shared" si="2"/>
        <v>10.28</v>
      </c>
      <c r="P64" s="304"/>
      <c r="Q64" s="303"/>
      <c r="R64" s="303"/>
      <c r="S64" s="303"/>
      <c r="T64" s="303"/>
      <c r="U64" s="303"/>
      <c r="V64" s="303"/>
      <c r="W64" s="303"/>
      <c r="X64" s="303"/>
      <c r="Y64" s="303"/>
      <c r="Z64" s="303"/>
      <c r="AA64" s="254"/>
      <c r="AB64" s="254"/>
      <c r="AC64" s="254"/>
    </row>
    <row r="65" spans="1:29" s="307" customFormat="1" ht="13.95" customHeight="1" x14ac:dyDescent="0.25">
      <c r="B65" s="26"/>
      <c r="C65" s="305"/>
      <c r="D65" s="303"/>
      <c r="E65" s="303"/>
      <c r="F65" s="303"/>
      <c r="G65" s="22"/>
      <c r="H65" s="303"/>
      <c r="I65" s="304"/>
      <c r="J65" s="304"/>
      <c r="K65" s="304"/>
      <c r="L65" s="304"/>
      <c r="M65" s="304">
        <v>7.71</v>
      </c>
      <c r="N65" s="303">
        <v>1</v>
      </c>
      <c r="O65" s="303">
        <f t="shared" si="2"/>
        <v>7.71</v>
      </c>
      <c r="P65" s="304"/>
      <c r="Q65" s="303"/>
      <c r="R65" s="303"/>
      <c r="S65" s="303"/>
      <c r="T65" s="303"/>
      <c r="U65" s="303"/>
      <c r="V65" s="303"/>
      <c r="W65" s="303"/>
      <c r="X65" s="303"/>
      <c r="Y65" s="303"/>
      <c r="Z65" s="303"/>
      <c r="AA65" s="254"/>
      <c r="AB65" s="254"/>
      <c r="AC65" s="254"/>
    </row>
    <row r="66" spans="1:29" s="307" customFormat="1" ht="13.95" customHeight="1" x14ac:dyDescent="0.25">
      <c r="B66" s="26" t="s">
        <v>609</v>
      </c>
      <c r="C66" s="305"/>
      <c r="D66" s="303"/>
      <c r="E66" s="303"/>
      <c r="F66" s="303"/>
      <c r="G66" s="22"/>
      <c r="H66" s="303"/>
      <c r="I66" s="304"/>
      <c r="J66" s="304"/>
      <c r="K66" s="304"/>
      <c r="L66" s="304"/>
      <c r="M66" s="304">
        <v>20</v>
      </c>
      <c r="N66" s="303">
        <v>1</v>
      </c>
      <c r="O66" s="303">
        <f t="shared" si="2"/>
        <v>20</v>
      </c>
      <c r="P66" s="304"/>
      <c r="Q66" s="303"/>
      <c r="R66" s="303"/>
      <c r="S66" s="303"/>
      <c r="T66" s="303"/>
      <c r="U66" s="303"/>
      <c r="V66" s="303"/>
      <c r="W66" s="303"/>
      <c r="X66" s="303"/>
      <c r="Y66" s="303"/>
      <c r="Z66" s="303"/>
      <c r="AA66" s="254"/>
      <c r="AB66" s="254"/>
      <c r="AC66" s="254"/>
    </row>
    <row r="67" spans="1:29" s="307" customFormat="1" ht="13.95" customHeight="1" x14ac:dyDescent="0.25">
      <c r="B67" s="26"/>
      <c r="C67" s="305"/>
      <c r="D67" s="303"/>
      <c r="E67" s="303"/>
      <c r="F67" s="303"/>
      <c r="G67" s="22"/>
      <c r="H67" s="303"/>
      <c r="I67" s="304"/>
      <c r="J67" s="304"/>
      <c r="K67" s="304"/>
      <c r="L67" s="304"/>
      <c r="M67" s="304">
        <v>15</v>
      </c>
      <c r="N67" s="303">
        <v>1</v>
      </c>
      <c r="O67" s="303">
        <f t="shared" si="2"/>
        <v>15</v>
      </c>
      <c r="P67" s="304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254"/>
      <c r="AB67" s="254"/>
      <c r="AC67" s="254"/>
    </row>
    <row r="68" spans="1:29" s="307" customFormat="1" ht="13.95" customHeight="1" x14ac:dyDescent="0.25">
      <c r="B68" s="26" t="s">
        <v>612</v>
      </c>
      <c r="C68" s="305"/>
      <c r="D68" s="303"/>
      <c r="E68" s="303"/>
      <c r="F68" s="303"/>
      <c r="G68" s="22"/>
      <c r="H68" s="303"/>
      <c r="I68" s="304"/>
      <c r="J68" s="304"/>
      <c r="K68" s="304"/>
      <c r="L68" s="304"/>
      <c r="M68" s="304">
        <v>25</v>
      </c>
      <c r="N68" s="303">
        <v>1</v>
      </c>
      <c r="O68" s="303">
        <f t="shared" si="2"/>
        <v>25</v>
      </c>
      <c r="P68" s="304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254"/>
      <c r="AB68" s="254"/>
      <c r="AC68" s="254"/>
    </row>
    <row r="69" spans="1:29" s="307" customFormat="1" ht="13.95" customHeight="1" x14ac:dyDescent="0.25">
      <c r="B69" s="26"/>
      <c r="C69" s="305"/>
      <c r="D69" s="303"/>
      <c r="E69" s="303"/>
      <c r="F69" s="303"/>
      <c r="G69" s="22"/>
      <c r="H69" s="303"/>
      <c r="I69" s="304"/>
      <c r="J69" s="304"/>
      <c r="K69" s="304"/>
      <c r="L69" s="304"/>
      <c r="M69" s="304">
        <v>10</v>
      </c>
      <c r="N69" s="303">
        <v>1</v>
      </c>
      <c r="O69" s="303">
        <f t="shared" si="2"/>
        <v>10</v>
      </c>
      <c r="P69" s="304"/>
      <c r="Q69" s="303"/>
      <c r="R69" s="303"/>
      <c r="S69" s="303"/>
      <c r="T69" s="303"/>
      <c r="U69" s="303"/>
      <c r="V69" s="303"/>
      <c r="W69" s="303"/>
      <c r="X69" s="303"/>
      <c r="Y69" s="303"/>
      <c r="Z69" s="303"/>
      <c r="AA69" s="254"/>
      <c r="AB69" s="254"/>
      <c r="AC69" s="254"/>
    </row>
    <row r="70" spans="1:29" s="307" customFormat="1" ht="13.95" customHeight="1" x14ac:dyDescent="0.25">
      <c r="B70" s="26"/>
      <c r="C70" s="305"/>
      <c r="D70" s="303"/>
      <c r="E70" s="303"/>
      <c r="F70" s="303"/>
      <c r="G70" s="22"/>
      <c r="H70" s="303"/>
      <c r="I70" s="304"/>
      <c r="J70" s="304"/>
      <c r="K70" s="304"/>
      <c r="L70" s="304"/>
      <c r="M70" s="304">
        <v>10</v>
      </c>
      <c r="N70" s="303">
        <v>1</v>
      </c>
      <c r="O70" s="303">
        <f t="shared" si="2"/>
        <v>10</v>
      </c>
      <c r="P70" s="304"/>
      <c r="Q70" s="303"/>
      <c r="R70" s="303"/>
      <c r="S70" s="303"/>
      <c r="T70" s="303"/>
      <c r="U70" s="303"/>
      <c r="V70" s="303"/>
      <c r="W70" s="303"/>
      <c r="X70" s="303"/>
      <c r="Y70" s="303"/>
      <c r="Z70" s="303"/>
      <c r="AA70" s="254"/>
      <c r="AB70" s="254"/>
      <c r="AC70" s="254"/>
    </row>
    <row r="71" spans="1:29" s="307" customFormat="1" ht="13.95" customHeight="1" x14ac:dyDescent="0.25">
      <c r="B71" s="26"/>
      <c r="C71" s="305"/>
      <c r="D71" s="303"/>
      <c r="E71" s="303"/>
      <c r="F71" s="303"/>
      <c r="G71" s="22"/>
      <c r="H71" s="303"/>
      <c r="I71" s="304"/>
      <c r="J71" s="304"/>
      <c r="K71" s="304"/>
      <c r="L71" s="304"/>
      <c r="M71" s="303"/>
      <c r="N71" s="303"/>
      <c r="O71" s="303"/>
      <c r="P71" s="304"/>
      <c r="Q71" s="303"/>
      <c r="R71" s="303"/>
      <c r="S71" s="303"/>
      <c r="T71" s="303"/>
      <c r="U71" s="303"/>
      <c r="V71" s="303"/>
      <c r="W71" s="303"/>
      <c r="X71" s="303"/>
      <c r="Y71" s="303"/>
      <c r="Z71" s="303"/>
      <c r="AA71" s="254"/>
      <c r="AB71" s="254"/>
      <c r="AC71" s="254"/>
    </row>
    <row r="72" spans="1:29" s="307" customFormat="1" ht="13.95" customHeight="1" x14ac:dyDescent="0.25">
      <c r="B72" s="26"/>
      <c r="C72" s="305"/>
      <c r="D72" s="303"/>
      <c r="E72" s="303"/>
      <c r="F72" s="303"/>
      <c r="G72" s="22"/>
      <c r="H72" s="303"/>
      <c r="I72" s="304"/>
      <c r="J72" s="304"/>
      <c r="K72" s="304"/>
      <c r="L72" s="304"/>
      <c r="M72" s="303"/>
      <c r="N72" s="303"/>
      <c r="O72" s="303"/>
      <c r="P72" s="304"/>
      <c r="Q72" s="303"/>
      <c r="R72" s="303"/>
      <c r="S72" s="303"/>
      <c r="T72" s="303"/>
      <c r="U72" s="303"/>
      <c r="V72" s="303"/>
      <c r="W72" s="303"/>
      <c r="X72" s="303"/>
      <c r="Y72" s="303"/>
      <c r="Z72" s="303"/>
      <c r="AA72" s="254"/>
      <c r="AB72" s="254"/>
      <c r="AC72" s="254"/>
    </row>
    <row r="73" spans="1:29" s="307" customFormat="1" ht="13.95" customHeight="1" x14ac:dyDescent="0.25">
      <c r="B73" s="26"/>
      <c r="C73" s="305"/>
      <c r="D73" s="303"/>
      <c r="E73" s="303"/>
      <c r="F73" s="303"/>
      <c r="G73" s="22"/>
      <c r="H73" s="303"/>
      <c r="I73" s="304"/>
      <c r="J73" s="304"/>
      <c r="K73" s="304"/>
      <c r="L73" s="304"/>
      <c r="M73" s="303"/>
      <c r="N73" s="303"/>
      <c r="O73" s="303"/>
      <c r="P73" s="304"/>
      <c r="Q73" s="303"/>
      <c r="R73" s="303"/>
      <c r="S73" s="303"/>
      <c r="T73" s="303"/>
      <c r="U73" s="303"/>
      <c r="V73" s="303"/>
      <c r="W73" s="303"/>
      <c r="X73" s="303"/>
      <c r="Y73" s="303"/>
      <c r="Z73" s="303"/>
      <c r="AA73" s="254"/>
      <c r="AB73" s="254"/>
      <c r="AC73" s="254"/>
    </row>
    <row r="74" spans="1:29" s="251" customFormat="1" ht="13.95" customHeight="1" x14ac:dyDescent="0.25">
      <c r="B74" s="26"/>
      <c r="C74" s="249"/>
      <c r="D74" s="252"/>
      <c r="E74" s="252"/>
      <c r="F74" s="252"/>
      <c r="G74" s="22"/>
      <c r="H74" s="252"/>
      <c r="I74" s="253"/>
      <c r="J74" s="253"/>
      <c r="K74" s="253"/>
      <c r="L74" s="253"/>
      <c r="M74" s="252"/>
      <c r="N74" s="252"/>
      <c r="O74" s="252"/>
      <c r="P74" s="253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4"/>
      <c r="AB74" s="254"/>
      <c r="AC74" s="254"/>
    </row>
    <row r="75" spans="1:29" ht="13.95" customHeight="1" x14ac:dyDescent="0.25">
      <c r="A75" s="10" t="s">
        <v>70</v>
      </c>
      <c r="B75" s="134" t="s">
        <v>29</v>
      </c>
      <c r="C75" s="134"/>
      <c r="P75" s="2"/>
      <c r="AA75" s="6"/>
      <c r="AB75" s="6"/>
      <c r="AC75" s="6"/>
    </row>
    <row r="76" spans="1:29" ht="13.95" customHeight="1" x14ac:dyDescent="0.25">
      <c r="A76" s="10" t="s">
        <v>71</v>
      </c>
      <c r="B76" s="134" t="s">
        <v>618</v>
      </c>
      <c r="C76" s="134" t="s">
        <v>90</v>
      </c>
      <c r="H76" s="231">
        <f>+SUM(H78:H84)</f>
        <v>10.706</v>
      </c>
      <c r="P76" s="2"/>
      <c r="AA76" s="6"/>
      <c r="AB76" s="6"/>
      <c r="AC76" s="6"/>
    </row>
    <row r="77" spans="1:29" ht="13.95" customHeight="1" x14ac:dyDescent="0.25">
      <c r="A77" s="10"/>
      <c r="B77" s="134" t="s">
        <v>619</v>
      </c>
      <c r="C77" s="134"/>
      <c r="D77" s="281"/>
      <c r="E77" s="281"/>
      <c r="F77" s="281"/>
      <c r="H77" s="281"/>
      <c r="M77" s="281"/>
      <c r="N77" s="281"/>
      <c r="O77" s="281"/>
      <c r="P77" s="2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6"/>
      <c r="AB77" s="6"/>
      <c r="AC77" s="6"/>
    </row>
    <row r="78" spans="1:29" ht="13.95" customHeight="1" x14ac:dyDescent="0.25">
      <c r="A78" s="10"/>
      <c r="B78" s="26" t="s">
        <v>608</v>
      </c>
      <c r="C78" s="282"/>
      <c r="D78" s="284">
        <v>2.75</v>
      </c>
      <c r="E78" s="284">
        <v>2</v>
      </c>
      <c r="F78" s="283">
        <v>0.2</v>
      </c>
      <c r="G78" s="284">
        <v>2</v>
      </c>
      <c r="H78" s="283">
        <f>+D78*E78*F78*G78</f>
        <v>2.2000000000000002</v>
      </c>
      <c r="I78" s="284"/>
      <c r="J78" s="284"/>
      <c r="P78" s="135"/>
      <c r="AA78" s="6"/>
      <c r="AB78" s="6"/>
      <c r="AC78" s="6"/>
    </row>
    <row r="79" spans="1:29" ht="13.95" customHeight="1" x14ac:dyDescent="0.25">
      <c r="A79" s="28"/>
      <c r="B79" s="26"/>
      <c r="C79" s="282"/>
      <c r="D79" s="284">
        <v>1</v>
      </c>
      <c r="E79" s="284">
        <v>1</v>
      </c>
      <c r="F79" s="283">
        <v>0.2</v>
      </c>
      <c r="G79" s="284">
        <v>2</v>
      </c>
      <c r="H79" s="283">
        <f t="shared" ref="H79:H84" si="3">+D79*E79*F79*G79</f>
        <v>0.4</v>
      </c>
      <c r="I79" s="284"/>
      <c r="J79" s="284"/>
      <c r="P79" s="135"/>
      <c r="AA79" s="6"/>
      <c r="AB79" s="6"/>
      <c r="AC79" s="6"/>
    </row>
    <row r="80" spans="1:29" ht="13.95" customHeight="1" x14ac:dyDescent="0.25">
      <c r="A80" s="10"/>
      <c r="B80" s="26" t="s">
        <v>609</v>
      </c>
      <c r="C80" s="282"/>
      <c r="D80" s="284">
        <v>2</v>
      </c>
      <c r="E80" s="284">
        <v>2</v>
      </c>
      <c r="F80" s="283">
        <v>0.2</v>
      </c>
      <c r="G80" s="284">
        <v>1</v>
      </c>
      <c r="H80" s="283">
        <f t="shared" si="3"/>
        <v>0.8</v>
      </c>
      <c r="I80" s="284"/>
      <c r="J80" s="284"/>
      <c r="P80" s="135"/>
      <c r="AA80" s="6"/>
      <c r="AB80" s="6"/>
      <c r="AC80" s="6"/>
    </row>
    <row r="81" spans="1:29" ht="13.95" customHeight="1" x14ac:dyDescent="0.25">
      <c r="A81" s="28"/>
      <c r="B81" s="26"/>
      <c r="C81" s="282"/>
      <c r="D81" s="284">
        <v>2.4</v>
      </c>
      <c r="E81" s="284">
        <v>2.2000000000000002</v>
      </c>
      <c r="F81" s="283">
        <v>0.2</v>
      </c>
      <c r="G81" s="284">
        <v>1</v>
      </c>
      <c r="H81" s="283">
        <f t="shared" si="3"/>
        <v>1.056</v>
      </c>
      <c r="I81" s="284"/>
      <c r="J81" s="284"/>
      <c r="P81" s="135"/>
      <c r="AA81" s="6"/>
      <c r="AB81" s="6"/>
      <c r="AC81" s="6"/>
    </row>
    <row r="82" spans="1:29" ht="13.95" customHeight="1" x14ac:dyDescent="0.25">
      <c r="A82" s="28"/>
      <c r="B82" s="26"/>
      <c r="C82" s="282"/>
      <c r="D82" s="284">
        <v>1.5</v>
      </c>
      <c r="E82" s="284">
        <v>1.5</v>
      </c>
      <c r="F82" s="283">
        <v>0.2</v>
      </c>
      <c r="G82" s="284">
        <v>1</v>
      </c>
      <c r="H82" s="283">
        <f t="shared" si="3"/>
        <v>0.45</v>
      </c>
      <c r="I82" s="284"/>
      <c r="J82" s="284"/>
      <c r="P82" s="135"/>
      <c r="AA82" s="6"/>
      <c r="AB82" s="6"/>
      <c r="AC82" s="6"/>
    </row>
    <row r="83" spans="1:29" ht="13.95" customHeight="1" x14ac:dyDescent="0.25">
      <c r="A83" s="28"/>
      <c r="B83" s="26"/>
      <c r="C83" s="282"/>
      <c r="D83" s="284">
        <v>2</v>
      </c>
      <c r="E83" s="284">
        <v>2</v>
      </c>
      <c r="F83" s="283">
        <v>0.2</v>
      </c>
      <c r="G83" s="284">
        <v>1</v>
      </c>
      <c r="H83" s="283">
        <f t="shared" si="3"/>
        <v>0.8</v>
      </c>
      <c r="I83" s="284"/>
      <c r="J83" s="284"/>
      <c r="P83" s="135"/>
      <c r="AA83" s="6"/>
      <c r="AB83" s="6"/>
      <c r="AC83" s="6"/>
    </row>
    <row r="84" spans="1:29" ht="13.95" customHeight="1" x14ac:dyDescent="0.25">
      <c r="A84" s="28"/>
      <c r="B84" s="26" t="s">
        <v>612</v>
      </c>
      <c r="C84" s="285"/>
      <c r="D84" s="284">
        <v>25</v>
      </c>
      <c r="E84" s="284">
        <v>1</v>
      </c>
      <c r="F84" s="283">
        <v>0.2</v>
      </c>
      <c r="G84" s="284">
        <v>1</v>
      </c>
      <c r="H84" s="283">
        <f t="shared" si="3"/>
        <v>5</v>
      </c>
      <c r="I84" s="284"/>
      <c r="J84" s="284"/>
      <c r="P84" s="135"/>
      <c r="AA84" s="6"/>
      <c r="AB84" s="6"/>
      <c r="AC84" s="6"/>
    </row>
    <row r="85" spans="1:29" ht="13.95" customHeight="1" x14ac:dyDescent="0.25">
      <c r="A85" s="28"/>
      <c r="B85" s="26"/>
      <c r="C85" s="305"/>
      <c r="D85" s="304"/>
      <c r="E85" s="304"/>
      <c r="F85" s="303"/>
      <c r="G85" s="304"/>
      <c r="H85" s="303"/>
      <c r="I85" s="304"/>
      <c r="J85" s="304"/>
      <c r="M85" s="302"/>
      <c r="N85" s="302"/>
      <c r="O85" s="302"/>
      <c r="P85" s="135"/>
      <c r="Q85" s="302"/>
      <c r="R85" s="302"/>
      <c r="S85" s="302"/>
      <c r="T85" s="302"/>
      <c r="U85" s="302"/>
      <c r="V85" s="302"/>
      <c r="W85" s="302"/>
      <c r="X85" s="302"/>
      <c r="Y85" s="302"/>
      <c r="Z85" s="302"/>
      <c r="AA85" s="6"/>
      <c r="AB85" s="6"/>
      <c r="AC85" s="6"/>
    </row>
    <row r="86" spans="1:29" ht="13.95" customHeight="1" x14ac:dyDescent="0.25">
      <c r="A86" s="10" t="s">
        <v>58</v>
      </c>
      <c r="B86" s="134" t="s">
        <v>642</v>
      </c>
      <c r="C86" s="134" t="s">
        <v>90</v>
      </c>
      <c r="D86" s="302"/>
      <c r="E86" s="302"/>
      <c r="F86" s="302"/>
      <c r="H86" s="302">
        <f>+SUM(H88:H99)</f>
        <v>68.956000000000003</v>
      </c>
      <c r="I86" s="304"/>
      <c r="J86" s="304"/>
      <c r="M86" s="302"/>
      <c r="N86" s="302"/>
      <c r="O86" s="302"/>
      <c r="P86" s="135"/>
      <c r="Q86" s="302"/>
      <c r="R86" s="302"/>
      <c r="S86" s="302"/>
      <c r="T86" s="302"/>
      <c r="U86" s="302"/>
      <c r="V86" s="302"/>
      <c r="W86" s="302"/>
      <c r="X86" s="302"/>
      <c r="Y86" s="302"/>
      <c r="Z86" s="302"/>
      <c r="AA86" s="6"/>
      <c r="AB86" s="6"/>
      <c r="AC86" s="6"/>
    </row>
    <row r="87" spans="1:29" ht="13.95" customHeight="1" x14ac:dyDescent="0.25">
      <c r="A87" s="28"/>
      <c r="B87" s="26"/>
      <c r="C87" s="305"/>
      <c r="D87" s="304"/>
      <c r="E87" s="304"/>
      <c r="F87" s="303"/>
      <c r="G87" s="304"/>
      <c r="H87" s="303"/>
      <c r="I87" s="304"/>
      <c r="J87" s="304"/>
      <c r="M87" s="302"/>
      <c r="N87" s="302"/>
      <c r="O87" s="302"/>
      <c r="P87" s="135"/>
      <c r="Q87" s="302"/>
      <c r="R87" s="302"/>
      <c r="S87" s="302"/>
      <c r="T87" s="302"/>
      <c r="U87" s="302"/>
      <c r="V87" s="302"/>
      <c r="W87" s="302"/>
      <c r="X87" s="302"/>
      <c r="Y87" s="302"/>
      <c r="Z87" s="302"/>
      <c r="AA87" s="6"/>
      <c r="AB87" s="6"/>
      <c r="AC87" s="6"/>
    </row>
    <row r="88" spans="1:29" ht="13.95" customHeight="1" x14ac:dyDescent="0.25">
      <c r="A88" s="10"/>
      <c r="B88" s="134" t="s">
        <v>620</v>
      </c>
      <c r="C88" s="134"/>
      <c r="D88" s="253"/>
      <c r="E88" s="252"/>
      <c r="F88" s="252"/>
      <c r="G88" s="22"/>
      <c r="H88" s="283"/>
      <c r="P88" s="13"/>
      <c r="AA88" s="6"/>
      <c r="AB88" s="6"/>
      <c r="AC88" s="6"/>
    </row>
    <row r="89" spans="1:29" ht="13.95" customHeight="1" x14ac:dyDescent="0.25">
      <c r="A89" s="11"/>
      <c r="B89" s="26" t="s">
        <v>614</v>
      </c>
      <c r="C89" s="285"/>
      <c r="D89" s="331">
        <v>344.78</v>
      </c>
      <c r="E89" s="332"/>
      <c r="F89" s="284">
        <v>0.2</v>
      </c>
      <c r="G89" s="284">
        <v>1</v>
      </c>
      <c r="H89" s="283">
        <f>+D89*F89*G89</f>
        <v>68.956000000000003</v>
      </c>
      <c r="I89" s="331"/>
      <c r="J89" s="332"/>
      <c r="K89" s="284"/>
      <c r="L89" s="284"/>
      <c r="P89" s="13"/>
      <c r="AA89" s="6"/>
      <c r="AB89" s="6"/>
      <c r="AC89" s="6"/>
    </row>
    <row r="90" spans="1:29" ht="13.95" customHeight="1" x14ac:dyDescent="0.25">
      <c r="A90" s="10"/>
      <c r="B90" s="141"/>
      <c r="C90" s="141"/>
      <c r="D90" s="253"/>
      <c r="E90" s="252"/>
      <c r="F90" s="252"/>
      <c r="G90" s="22"/>
      <c r="H90" s="252"/>
      <c r="P90" s="13"/>
      <c r="AA90" s="6"/>
      <c r="AB90" s="6"/>
      <c r="AC90" s="6"/>
    </row>
    <row r="91" spans="1:29" ht="13.95" customHeight="1" x14ac:dyDescent="0.25">
      <c r="A91" s="10" t="s">
        <v>190</v>
      </c>
      <c r="B91" s="141" t="s">
        <v>621</v>
      </c>
      <c r="C91" s="141" t="s">
        <v>89</v>
      </c>
      <c r="D91" s="253"/>
      <c r="E91" s="252"/>
      <c r="F91" s="252"/>
      <c r="G91" s="22"/>
      <c r="H91" s="252"/>
      <c r="L91" s="4">
        <f>+SUM(L92:L103)</f>
        <v>743.08999999999992</v>
      </c>
      <c r="P91" s="13"/>
      <c r="AA91" s="6"/>
      <c r="AB91" s="6"/>
      <c r="AC91" s="6"/>
    </row>
    <row r="92" spans="1:29" ht="13.95" customHeight="1" x14ac:dyDescent="0.25">
      <c r="A92" s="10"/>
      <c r="B92" s="134" t="s">
        <v>619</v>
      </c>
      <c r="C92" s="134"/>
      <c r="F92" s="252"/>
      <c r="G92" s="22"/>
      <c r="H92" s="252"/>
      <c r="I92" s="281"/>
      <c r="J92" s="281"/>
      <c r="K92" s="8"/>
      <c r="P92" s="13"/>
      <c r="AA92" s="6"/>
      <c r="AB92" s="6"/>
      <c r="AC92" s="6"/>
    </row>
    <row r="93" spans="1:29" ht="13.95" customHeight="1" x14ac:dyDescent="0.25">
      <c r="A93" s="10"/>
      <c r="B93" s="26" t="s">
        <v>608</v>
      </c>
      <c r="C93" s="282"/>
      <c r="F93" s="252"/>
      <c r="G93" s="22"/>
      <c r="H93" s="252"/>
      <c r="I93" s="284">
        <v>2.75</v>
      </c>
      <c r="J93" s="284">
        <v>2</v>
      </c>
      <c r="K93" s="284">
        <v>2</v>
      </c>
      <c r="L93" s="4">
        <f>+I93*J93*K93</f>
        <v>11</v>
      </c>
      <c r="P93" s="13"/>
      <c r="AA93" s="6"/>
      <c r="AB93" s="6"/>
      <c r="AC93" s="6"/>
    </row>
    <row r="94" spans="1:29" ht="13.95" customHeight="1" x14ac:dyDescent="0.25">
      <c r="A94" s="10"/>
      <c r="B94" s="26"/>
      <c r="C94" s="282"/>
      <c r="F94" s="252"/>
      <c r="G94" s="22"/>
      <c r="H94" s="252"/>
      <c r="I94" s="284">
        <v>1</v>
      </c>
      <c r="J94" s="284">
        <v>1</v>
      </c>
      <c r="K94" s="284">
        <v>2</v>
      </c>
      <c r="L94" s="4">
        <f t="shared" ref="L94:L99" si="4">+I94*J94*K94</f>
        <v>2</v>
      </c>
      <c r="P94" s="13"/>
      <c r="AA94" s="6"/>
      <c r="AB94" s="6"/>
      <c r="AC94" s="6"/>
    </row>
    <row r="95" spans="1:29" ht="13.95" customHeight="1" x14ac:dyDescent="0.25">
      <c r="A95" s="10"/>
      <c r="B95" s="26" t="s">
        <v>609</v>
      </c>
      <c r="C95" s="282"/>
      <c r="F95" s="252"/>
      <c r="G95" s="253"/>
      <c r="H95" s="252"/>
      <c r="I95" s="284">
        <v>2</v>
      </c>
      <c r="J95" s="284">
        <v>2</v>
      </c>
      <c r="K95" s="284">
        <v>1</v>
      </c>
      <c r="L95" s="4">
        <f t="shared" si="4"/>
        <v>4</v>
      </c>
      <c r="M95" s="248"/>
      <c r="N95" s="248"/>
      <c r="O95" s="248"/>
      <c r="P95" s="13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A95" s="6"/>
      <c r="AB95" s="6"/>
      <c r="AC95" s="6"/>
    </row>
    <row r="96" spans="1:29" ht="13.95" customHeight="1" x14ac:dyDescent="0.25">
      <c r="A96" s="10"/>
      <c r="B96" s="26"/>
      <c r="C96" s="282"/>
      <c r="F96" s="252"/>
      <c r="G96" s="253"/>
      <c r="H96" s="252"/>
      <c r="I96" s="284">
        <v>2.4</v>
      </c>
      <c r="J96" s="284">
        <v>2.2000000000000002</v>
      </c>
      <c r="K96" s="284">
        <v>1</v>
      </c>
      <c r="L96" s="4">
        <f t="shared" si="4"/>
        <v>5.28</v>
      </c>
      <c r="M96" s="248"/>
      <c r="N96" s="248"/>
      <c r="O96" s="248"/>
      <c r="P96" s="13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6"/>
      <c r="AB96" s="6"/>
      <c r="AC96" s="6"/>
    </row>
    <row r="97" spans="1:29" ht="13.95" customHeight="1" x14ac:dyDescent="0.25">
      <c r="A97" s="10"/>
      <c r="B97" s="26"/>
      <c r="C97" s="282"/>
      <c r="F97" s="252"/>
      <c r="G97" s="253"/>
      <c r="H97" s="252"/>
      <c r="I97" s="284">
        <v>1.5</v>
      </c>
      <c r="J97" s="284">
        <v>1.5</v>
      </c>
      <c r="K97" s="284">
        <v>1</v>
      </c>
      <c r="L97" s="4">
        <f t="shared" si="4"/>
        <v>2.25</v>
      </c>
      <c r="M97" s="248"/>
      <c r="N97" s="248"/>
      <c r="O97" s="248"/>
      <c r="P97" s="13"/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A97" s="6"/>
      <c r="AB97" s="6"/>
      <c r="AC97" s="6"/>
    </row>
    <row r="98" spans="1:29" ht="13.95" customHeight="1" x14ac:dyDescent="0.25">
      <c r="A98" s="10"/>
      <c r="B98" s="26"/>
      <c r="C98" s="282"/>
      <c r="F98" s="252"/>
      <c r="G98" s="253"/>
      <c r="H98" s="252"/>
      <c r="I98" s="284">
        <v>2</v>
      </c>
      <c r="J98" s="284">
        <v>2</v>
      </c>
      <c r="K98" s="284">
        <v>1</v>
      </c>
      <c r="L98" s="4">
        <f t="shared" si="4"/>
        <v>4</v>
      </c>
      <c r="M98" s="248"/>
      <c r="N98" s="248"/>
      <c r="O98" s="248"/>
      <c r="P98" s="13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6"/>
      <c r="AB98" s="6"/>
      <c r="AC98" s="6"/>
    </row>
    <row r="99" spans="1:29" ht="13.95" customHeight="1" x14ac:dyDescent="0.25">
      <c r="A99" s="10"/>
      <c r="B99" s="26" t="s">
        <v>612</v>
      </c>
      <c r="C99" s="285"/>
      <c r="F99" s="252"/>
      <c r="G99" s="253"/>
      <c r="H99" s="252"/>
      <c r="I99" s="284">
        <v>25</v>
      </c>
      <c r="J99" s="284">
        <v>1</v>
      </c>
      <c r="K99" s="284">
        <v>1</v>
      </c>
      <c r="L99" s="4">
        <f t="shared" si="4"/>
        <v>25</v>
      </c>
      <c r="M99" s="248"/>
      <c r="N99" s="248"/>
      <c r="O99" s="248"/>
      <c r="P99" s="13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A99" s="6"/>
      <c r="AB99" s="6"/>
      <c r="AC99" s="6"/>
    </row>
    <row r="100" spans="1:29" ht="13.95" customHeight="1" x14ac:dyDescent="0.25">
      <c r="A100" s="10"/>
      <c r="B100" s="26"/>
      <c r="C100" s="305"/>
      <c r="D100" s="302"/>
      <c r="E100" s="302"/>
      <c r="F100" s="303"/>
      <c r="G100" s="304"/>
      <c r="H100" s="303"/>
      <c r="I100" s="304"/>
      <c r="J100" s="304"/>
      <c r="K100" s="304"/>
      <c r="M100" s="302"/>
      <c r="N100" s="302"/>
      <c r="O100" s="302"/>
      <c r="P100" s="13"/>
      <c r="Q100" s="302"/>
      <c r="R100" s="302"/>
      <c r="S100" s="302"/>
      <c r="T100" s="302"/>
      <c r="U100" s="302"/>
      <c r="V100" s="302"/>
      <c r="W100" s="302"/>
      <c r="X100" s="302"/>
      <c r="Y100" s="302"/>
      <c r="Z100" s="302"/>
      <c r="AA100" s="6"/>
      <c r="AB100" s="6"/>
      <c r="AC100" s="6"/>
    </row>
    <row r="101" spans="1:29" ht="13.95" customHeight="1" x14ac:dyDescent="0.25">
      <c r="A101" s="10" t="s">
        <v>197</v>
      </c>
      <c r="B101" s="141" t="s">
        <v>643</v>
      </c>
      <c r="C101" s="141" t="s">
        <v>89</v>
      </c>
      <c r="D101" s="304"/>
      <c r="E101" s="303"/>
      <c r="F101" s="303"/>
      <c r="G101" s="22"/>
      <c r="H101" s="303"/>
      <c r="L101" s="4">
        <f>+L103</f>
        <v>344.78</v>
      </c>
      <c r="M101" s="302"/>
      <c r="N101" s="302"/>
      <c r="O101" s="302"/>
      <c r="P101" s="13"/>
      <c r="Q101" s="302"/>
      <c r="R101" s="302"/>
      <c r="S101" s="302"/>
      <c r="T101" s="302"/>
      <c r="U101" s="302"/>
      <c r="V101" s="302"/>
      <c r="W101" s="302"/>
      <c r="X101" s="302"/>
      <c r="Y101" s="302"/>
      <c r="Z101" s="302"/>
      <c r="AA101" s="6"/>
      <c r="AB101" s="6"/>
      <c r="AC101" s="6"/>
    </row>
    <row r="102" spans="1:29" ht="13.95" customHeight="1" x14ac:dyDescent="0.25">
      <c r="A102" s="10"/>
      <c r="B102" s="134" t="s">
        <v>620</v>
      </c>
      <c r="C102" s="134"/>
      <c r="F102" s="252"/>
      <c r="G102" s="253"/>
      <c r="H102" s="252"/>
      <c r="I102" s="284"/>
      <c r="J102" s="283"/>
      <c r="K102" s="22"/>
      <c r="M102" s="248"/>
      <c r="N102" s="248"/>
      <c r="O102" s="248"/>
      <c r="P102" s="13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6"/>
      <c r="AB102" s="6"/>
      <c r="AC102" s="6"/>
    </row>
    <row r="103" spans="1:29" ht="13.95" customHeight="1" x14ac:dyDescent="0.25">
      <c r="A103" s="10"/>
      <c r="B103" s="26" t="s">
        <v>614</v>
      </c>
      <c r="C103" s="285"/>
      <c r="F103" s="252"/>
      <c r="G103" s="253"/>
      <c r="H103" s="252"/>
      <c r="I103" s="331">
        <v>344.78</v>
      </c>
      <c r="J103" s="332"/>
      <c r="K103" s="284">
        <v>1</v>
      </c>
      <c r="L103" s="4">
        <f>+I103*K103</f>
        <v>344.78</v>
      </c>
      <c r="M103" s="248"/>
      <c r="N103" s="248"/>
      <c r="O103" s="248"/>
      <c r="P103" s="13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6"/>
      <c r="AB103" s="6"/>
      <c r="AC103" s="6"/>
    </row>
    <row r="104" spans="1:29" ht="13.95" customHeight="1" x14ac:dyDescent="0.25">
      <c r="A104" s="10"/>
      <c r="B104" s="141"/>
      <c r="C104" s="141"/>
      <c r="D104" s="253"/>
      <c r="E104" s="253"/>
      <c r="F104" s="252"/>
      <c r="G104" s="253"/>
      <c r="H104" s="252"/>
      <c r="M104" s="248"/>
      <c r="N104" s="248"/>
      <c r="O104" s="248"/>
      <c r="P104" s="13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6"/>
      <c r="AB104" s="6"/>
      <c r="AC104" s="6"/>
    </row>
    <row r="105" spans="1:29" ht="13.95" customHeight="1" x14ac:dyDescent="0.25">
      <c r="A105" s="10" t="s">
        <v>214</v>
      </c>
      <c r="B105" s="141" t="s">
        <v>622</v>
      </c>
      <c r="C105" s="141" t="s">
        <v>89</v>
      </c>
      <c r="D105" s="253"/>
      <c r="E105" s="253"/>
      <c r="F105" s="252"/>
      <c r="G105" s="253"/>
      <c r="H105" s="252"/>
      <c r="L105" s="4">
        <f>+SUM(L106:L113)</f>
        <v>53.53</v>
      </c>
      <c r="M105" s="248"/>
      <c r="N105" s="248"/>
      <c r="O105" s="248"/>
      <c r="P105" s="13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6"/>
      <c r="AB105" s="6"/>
      <c r="AC105" s="6"/>
    </row>
    <row r="106" spans="1:29" ht="13.95" customHeight="1" x14ac:dyDescent="0.25">
      <c r="A106" s="10"/>
      <c r="B106" s="134" t="s">
        <v>619</v>
      </c>
      <c r="C106" s="134"/>
      <c r="D106" s="281"/>
      <c r="E106" s="281"/>
      <c r="F106" s="283"/>
      <c r="G106" s="22"/>
      <c r="H106" s="283"/>
      <c r="I106" s="281"/>
      <c r="J106" s="281"/>
      <c r="K106" s="8"/>
      <c r="M106" s="248"/>
      <c r="N106" s="248"/>
      <c r="O106" s="248"/>
      <c r="P106" s="13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6"/>
      <c r="AB106" s="6"/>
      <c r="AC106" s="6"/>
    </row>
    <row r="107" spans="1:29" ht="13.95" customHeight="1" x14ac:dyDescent="0.25">
      <c r="A107" s="10"/>
      <c r="B107" s="26" t="s">
        <v>608</v>
      </c>
      <c r="C107" s="282"/>
      <c r="D107" s="281"/>
      <c r="E107" s="281"/>
      <c r="F107" s="283"/>
      <c r="G107" s="22"/>
      <c r="H107" s="283"/>
      <c r="I107" s="284">
        <v>2.75</v>
      </c>
      <c r="J107" s="284">
        <v>2</v>
      </c>
      <c r="K107" s="284">
        <v>2</v>
      </c>
      <c r="L107" s="4">
        <f>I107*J107*K107</f>
        <v>11</v>
      </c>
      <c r="M107" s="248"/>
      <c r="N107" s="248"/>
      <c r="O107" s="248"/>
      <c r="P107" s="13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A107" s="6"/>
      <c r="AB107" s="6"/>
      <c r="AC107" s="6"/>
    </row>
    <row r="108" spans="1:29" ht="13.95" customHeight="1" x14ac:dyDescent="0.25">
      <c r="A108" s="10"/>
      <c r="B108" s="26"/>
      <c r="C108" s="282"/>
      <c r="D108" s="281"/>
      <c r="E108" s="281"/>
      <c r="F108" s="283"/>
      <c r="G108" s="22"/>
      <c r="H108" s="283"/>
      <c r="I108" s="284">
        <v>1</v>
      </c>
      <c r="J108" s="284">
        <v>1</v>
      </c>
      <c r="K108" s="284">
        <v>2</v>
      </c>
      <c r="L108" s="4">
        <f t="shared" ref="L108:L113" si="5">I108*J108*K108</f>
        <v>2</v>
      </c>
      <c r="M108" s="248"/>
      <c r="N108" s="248"/>
      <c r="O108" s="248"/>
      <c r="P108" s="13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A108" s="6"/>
      <c r="AB108" s="6"/>
      <c r="AC108" s="6"/>
    </row>
    <row r="109" spans="1:29" ht="13.95" customHeight="1" x14ac:dyDescent="0.25">
      <c r="A109" s="10"/>
      <c r="B109" s="26" t="s">
        <v>609</v>
      </c>
      <c r="C109" s="282"/>
      <c r="D109" s="281"/>
      <c r="E109" s="281"/>
      <c r="F109" s="283"/>
      <c r="G109" s="284"/>
      <c r="H109" s="283"/>
      <c r="I109" s="284">
        <v>2</v>
      </c>
      <c r="J109" s="284">
        <v>2</v>
      </c>
      <c r="K109" s="284">
        <v>1</v>
      </c>
      <c r="L109" s="4">
        <f t="shared" si="5"/>
        <v>4</v>
      </c>
      <c r="M109" s="248"/>
      <c r="N109" s="248"/>
      <c r="O109" s="248"/>
      <c r="P109" s="13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6"/>
      <c r="AB109" s="6"/>
      <c r="AC109" s="6"/>
    </row>
    <row r="110" spans="1:29" ht="13.95" customHeight="1" x14ac:dyDescent="0.25">
      <c r="A110" s="10"/>
      <c r="B110" s="26"/>
      <c r="C110" s="282"/>
      <c r="D110" s="281"/>
      <c r="E110" s="281"/>
      <c r="F110" s="283"/>
      <c r="G110" s="284"/>
      <c r="H110" s="283"/>
      <c r="I110" s="284">
        <v>2.4</v>
      </c>
      <c r="J110" s="284">
        <v>2.2000000000000002</v>
      </c>
      <c r="K110" s="284">
        <v>1</v>
      </c>
      <c r="L110" s="4">
        <f t="shared" si="5"/>
        <v>5.28</v>
      </c>
      <c r="M110" s="248"/>
      <c r="N110" s="248"/>
      <c r="O110" s="248"/>
      <c r="P110" s="13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6"/>
      <c r="AB110" s="6"/>
      <c r="AC110" s="6"/>
    </row>
    <row r="111" spans="1:29" ht="13.95" customHeight="1" x14ac:dyDescent="0.25">
      <c r="A111" s="10"/>
      <c r="B111" s="26"/>
      <c r="C111" s="282"/>
      <c r="D111" s="281"/>
      <c r="E111" s="281"/>
      <c r="F111" s="283"/>
      <c r="G111" s="284"/>
      <c r="H111" s="283"/>
      <c r="I111" s="284">
        <v>1.5</v>
      </c>
      <c r="J111" s="284">
        <v>1.5</v>
      </c>
      <c r="K111" s="284">
        <v>1</v>
      </c>
      <c r="L111" s="4">
        <f t="shared" si="5"/>
        <v>2.25</v>
      </c>
      <c r="M111" s="248"/>
      <c r="N111" s="248"/>
      <c r="O111" s="248"/>
      <c r="P111" s="13"/>
      <c r="Q111" s="248"/>
      <c r="R111" s="248"/>
      <c r="S111" s="248"/>
      <c r="T111" s="248"/>
      <c r="U111" s="248"/>
      <c r="V111" s="248"/>
      <c r="W111" s="248"/>
      <c r="X111" s="248"/>
      <c r="Y111" s="248"/>
      <c r="Z111" s="248"/>
      <c r="AA111" s="6"/>
      <c r="AB111" s="6"/>
      <c r="AC111" s="6"/>
    </row>
    <row r="112" spans="1:29" ht="13.95" customHeight="1" x14ac:dyDescent="0.25">
      <c r="A112" s="10"/>
      <c r="B112" s="26"/>
      <c r="C112" s="282"/>
      <c r="D112" s="281"/>
      <c r="E112" s="281"/>
      <c r="F112" s="283"/>
      <c r="G112" s="284"/>
      <c r="H112" s="283"/>
      <c r="I112" s="284">
        <v>2</v>
      </c>
      <c r="J112" s="284">
        <v>2</v>
      </c>
      <c r="K112" s="284">
        <v>1</v>
      </c>
      <c r="L112" s="4">
        <f t="shared" si="5"/>
        <v>4</v>
      </c>
      <c r="M112" s="248"/>
      <c r="N112" s="248"/>
      <c r="O112" s="248"/>
      <c r="P112" s="13"/>
      <c r="Q112" s="248"/>
      <c r="R112" s="248"/>
      <c r="S112" s="248"/>
      <c r="T112" s="248"/>
      <c r="U112" s="248"/>
      <c r="V112" s="248"/>
      <c r="W112" s="248"/>
      <c r="X112" s="248"/>
      <c r="Y112" s="248"/>
      <c r="Z112" s="248"/>
      <c r="AA112" s="6"/>
      <c r="AB112" s="6"/>
      <c r="AC112" s="6"/>
    </row>
    <row r="113" spans="1:29" ht="13.95" customHeight="1" x14ac:dyDescent="0.25">
      <c r="A113" s="10"/>
      <c r="B113" s="26" t="s">
        <v>612</v>
      </c>
      <c r="C113" s="285"/>
      <c r="D113" s="281"/>
      <c r="E113" s="281"/>
      <c r="F113" s="283"/>
      <c r="G113" s="284"/>
      <c r="H113" s="283"/>
      <c r="I113" s="284">
        <v>25</v>
      </c>
      <c r="J113" s="284">
        <v>1</v>
      </c>
      <c r="K113" s="284">
        <v>1</v>
      </c>
      <c r="L113" s="4">
        <f t="shared" si="5"/>
        <v>25</v>
      </c>
      <c r="M113" s="248"/>
      <c r="N113" s="248"/>
      <c r="O113" s="248"/>
      <c r="P113" s="13"/>
      <c r="Q113" s="248"/>
      <c r="R113" s="248"/>
      <c r="S113" s="248"/>
      <c r="T113" s="248"/>
      <c r="U113" s="248"/>
      <c r="V113" s="248"/>
      <c r="W113" s="248"/>
      <c r="X113" s="248"/>
      <c r="Y113" s="248"/>
      <c r="Z113" s="248"/>
      <c r="AA113" s="6"/>
      <c r="AB113" s="6"/>
      <c r="AC113" s="6"/>
    </row>
    <row r="114" spans="1:29" ht="13.95" customHeight="1" x14ac:dyDescent="0.25">
      <c r="A114" s="10"/>
      <c r="B114" s="26"/>
      <c r="C114" s="305"/>
      <c r="D114" s="302"/>
      <c r="E114" s="302"/>
      <c r="F114" s="303"/>
      <c r="G114" s="304"/>
      <c r="H114" s="303"/>
      <c r="I114" s="304"/>
      <c r="J114" s="304"/>
      <c r="K114" s="304"/>
      <c r="M114" s="302"/>
      <c r="N114" s="302"/>
      <c r="O114" s="302"/>
      <c r="P114" s="13"/>
      <c r="Q114" s="302"/>
      <c r="R114" s="302"/>
      <c r="S114" s="302"/>
      <c r="T114" s="302"/>
      <c r="U114" s="302"/>
      <c r="V114" s="302"/>
      <c r="W114" s="302"/>
      <c r="X114" s="302"/>
      <c r="Y114" s="302"/>
      <c r="Z114" s="302"/>
      <c r="AA114" s="6"/>
      <c r="AB114" s="6"/>
      <c r="AC114" s="6"/>
    </row>
    <row r="115" spans="1:29" ht="13.95" customHeight="1" x14ac:dyDescent="0.25">
      <c r="A115" s="10" t="s">
        <v>231</v>
      </c>
      <c r="B115" s="141" t="s">
        <v>644</v>
      </c>
      <c r="C115" s="141" t="s">
        <v>89</v>
      </c>
      <c r="D115" s="304"/>
      <c r="E115" s="304"/>
      <c r="F115" s="303"/>
      <c r="G115" s="304"/>
      <c r="H115" s="303"/>
      <c r="L115" s="4">
        <f>+L117</f>
        <v>344.78</v>
      </c>
      <c r="M115" s="302"/>
      <c r="N115" s="302"/>
      <c r="O115" s="302"/>
      <c r="P115" s="13"/>
      <c r="Q115" s="302"/>
      <c r="R115" s="302"/>
      <c r="S115" s="302"/>
      <c r="T115" s="302"/>
      <c r="U115" s="302"/>
      <c r="V115" s="302"/>
      <c r="W115" s="302"/>
      <c r="X115" s="302"/>
      <c r="Y115" s="302"/>
      <c r="Z115" s="302"/>
      <c r="AA115" s="6"/>
      <c r="AB115" s="6"/>
      <c r="AC115" s="6"/>
    </row>
    <row r="116" spans="1:29" ht="13.95" customHeight="1" x14ac:dyDescent="0.25">
      <c r="A116" s="10"/>
      <c r="B116" s="134" t="s">
        <v>620</v>
      </c>
      <c r="C116" s="134"/>
      <c r="D116" s="281"/>
      <c r="E116" s="281"/>
      <c r="F116" s="283"/>
      <c r="G116" s="284"/>
      <c r="H116" s="283"/>
      <c r="I116" s="284"/>
      <c r="J116" s="283"/>
      <c r="K116" s="22"/>
      <c r="M116" s="248"/>
      <c r="N116" s="248"/>
      <c r="O116" s="248"/>
      <c r="P116" s="13"/>
      <c r="Q116" s="248"/>
      <c r="R116" s="248"/>
      <c r="S116" s="248"/>
      <c r="T116" s="248"/>
      <c r="U116" s="248"/>
      <c r="V116" s="248"/>
      <c r="W116" s="248"/>
      <c r="X116" s="248"/>
      <c r="Y116" s="248"/>
      <c r="Z116" s="248"/>
      <c r="AA116" s="6"/>
      <c r="AB116" s="6"/>
      <c r="AC116" s="6"/>
    </row>
    <row r="117" spans="1:29" ht="13.95" customHeight="1" x14ac:dyDescent="0.25">
      <c r="A117" s="10"/>
      <c r="B117" s="26" t="s">
        <v>614</v>
      </c>
      <c r="C117" s="285"/>
      <c r="D117" s="281"/>
      <c r="E117" s="281"/>
      <c r="F117" s="283"/>
      <c r="G117" s="284"/>
      <c r="H117" s="283"/>
      <c r="I117" s="331">
        <v>344.78</v>
      </c>
      <c r="J117" s="332"/>
      <c r="K117" s="284">
        <v>1</v>
      </c>
      <c r="L117" s="4">
        <f>+I117*K117</f>
        <v>344.78</v>
      </c>
      <c r="M117" s="248"/>
      <c r="N117" s="248"/>
      <c r="O117" s="248"/>
      <c r="P117" s="13"/>
      <c r="Q117" s="248"/>
      <c r="R117" s="248"/>
      <c r="S117" s="248"/>
      <c r="T117" s="248"/>
      <c r="U117" s="248"/>
      <c r="V117" s="248"/>
      <c r="W117" s="248"/>
      <c r="X117" s="248"/>
      <c r="Y117" s="248"/>
      <c r="Z117" s="248"/>
      <c r="AA117" s="6"/>
      <c r="AB117" s="6"/>
      <c r="AC117" s="6"/>
    </row>
    <row r="118" spans="1:29" ht="13.95" customHeight="1" x14ac:dyDescent="0.25">
      <c r="A118" s="10"/>
      <c r="B118" s="26"/>
      <c r="C118" s="141"/>
      <c r="D118" s="253"/>
      <c r="E118" s="253"/>
      <c r="F118" s="252"/>
      <c r="G118" s="253"/>
      <c r="H118" s="252"/>
      <c r="M118" s="248"/>
      <c r="N118" s="248"/>
      <c r="O118" s="248"/>
      <c r="P118" s="13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6"/>
      <c r="AB118" s="6"/>
      <c r="AC118" s="6"/>
    </row>
    <row r="119" spans="1:29" ht="13.95" customHeight="1" x14ac:dyDescent="0.25">
      <c r="A119" s="10" t="s">
        <v>197</v>
      </c>
      <c r="B119" s="24" t="s">
        <v>623</v>
      </c>
      <c r="C119" s="141" t="s">
        <v>90</v>
      </c>
      <c r="D119" s="253"/>
      <c r="E119" s="253"/>
      <c r="F119" s="252"/>
      <c r="G119" s="253"/>
      <c r="H119" s="20">
        <f>+H121</f>
        <v>13.3825</v>
      </c>
      <c r="M119" s="248"/>
      <c r="N119" s="248"/>
      <c r="O119" s="248"/>
      <c r="P119" s="13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6"/>
      <c r="AB119" s="6"/>
      <c r="AC119" s="6"/>
    </row>
    <row r="120" spans="1:29" ht="13.95" customHeight="1" x14ac:dyDescent="0.25">
      <c r="A120" s="10"/>
      <c r="B120" s="141" t="s">
        <v>624</v>
      </c>
      <c r="C120" s="141"/>
      <c r="D120" s="253"/>
      <c r="E120" s="253"/>
      <c r="F120" s="252"/>
      <c r="G120" s="253"/>
      <c r="H120" s="252"/>
      <c r="M120" s="248"/>
      <c r="N120" s="248"/>
      <c r="O120" s="248"/>
      <c r="P120" s="13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6"/>
      <c r="AB120" s="6"/>
      <c r="AC120" s="6"/>
    </row>
    <row r="121" spans="1:29" s="14" customFormat="1" ht="13.95" customHeight="1" x14ac:dyDescent="0.25">
      <c r="A121" s="28"/>
      <c r="B121" s="138"/>
      <c r="C121" s="138"/>
      <c r="D121" s="253">
        <f>+H76</f>
        <v>10.706</v>
      </c>
      <c r="E121" s="253">
        <v>1.25</v>
      </c>
      <c r="F121" s="252"/>
      <c r="G121" s="253"/>
      <c r="H121" s="252">
        <f>+D121*E121</f>
        <v>13.3825</v>
      </c>
      <c r="I121" s="253"/>
      <c r="J121" s="253"/>
      <c r="K121" s="253"/>
      <c r="L121" s="253"/>
      <c r="M121" s="252"/>
      <c r="N121" s="252"/>
      <c r="O121" s="252"/>
      <c r="P121" s="140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57"/>
      <c r="AB121" s="57"/>
      <c r="AC121" s="57"/>
    </row>
    <row r="122" spans="1:29" ht="13.95" customHeight="1" x14ac:dyDescent="0.25">
      <c r="A122" s="10"/>
      <c r="B122" s="141"/>
      <c r="C122" s="141"/>
      <c r="D122" s="253"/>
      <c r="E122" s="253"/>
      <c r="F122" s="252"/>
      <c r="G122" s="253"/>
      <c r="H122" s="252"/>
      <c r="M122" s="248"/>
      <c r="N122" s="248"/>
      <c r="O122" s="248"/>
      <c r="P122" s="13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6"/>
      <c r="AB122" s="6"/>
      <c r="AC122" s="6"/>
    </row>
    <row r="123" spans="1:29" ht="13.95" customHeight="1" x14ac:dyDescent="0.25">
      <c r="A123" s="10" t="s">
        <v>80</v>
      </c>
      <c r="B123" s="141" t="s">
        <v>619</v>
      </c>
      <c r="C123" s="141"/>
      <c r="D123" s="253"/>
      <c r="E123" s="253"/>
      <c r="F123" s="252"/>
      <c r="G123" s="253"/>
      <c r="H123" s="248"/>
      <c r="M123" s="248"/>
      <c r="N123" s="248"/>
      <c r="O123" s="248"/>
      <c r="P123" s="13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6"/>
      <c r="AB123" s="6"/>
      <c r="AC123" s="6"/>
    </row>
    <row r="124" spans="1:29" ht="13.95" customHeight="1" x14ac:dyDescent="0.25">
      <c r="A124" s="10" t="s">
        <v>81</v>
      </c>
      <c r="B124" s="141" t="s">
        <v>625</v>
      </c>
      <c r="C124" s="141" t="s">
        <v>89</v>
      </c>
      <c r="D124" s="248"/>
      <c r="E124" s="248"/>
      <c r="F124" s="248"/>
      <c r="H124" s="248"/>
      <c r="L124" s="13">
        <f>+SUM(L125:L132)</f>
        <v>53.53</v>
      </c>
      <c r="M124" s="248"/>
      <c r="N124" s="248"/>
      <c r="O124" s="248"/>
      <c r="P124" s="13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6"/>
      <c r="AB124" s="6"/>
      <c r="AC124" s="6"/>
    </row>
    <row r="125" spans="1:29" ht="13.95" customHeight="1" x14ac:dyDescent="0.25">
      <c r="A125" s="10"/>
      <c r="B125" s="134" t="s">
        <v>619</v>
      </c>
      <c r="C125" s="134"/>
      <c r="D125" s="281"/>
      <c r="E125" s="281"/>
      <c r="F125" s="283"/>
      <c r="G125" s="22"/>
      <c r="H125" s="283"/>
      <c r="I125" s="281"/>
      <c r="J125" s="281"/>
      <c r="K125" s="8"/>
      <c r="P125" s="13"/>
      <c r="AA125" s="6"/>
      <c r="AB125" s="6"/>
      <c r="AC125" s="6"/>
    </row>
    <row r="126" spans="1:29" ht="13.95" customHeight="1" x14ac:dyDescent="0.25">
      <c r="A126" s="10"/>
      <c r="B126" s="26" t="s">
        <v>608</v>
      </c>
      <c r="C126" s="282"/>
      <c r="D126" s="281"/>
      <c r="E126" s="281"/>
      <c r="F126" s="283"/>
      <c r="G126" s="22"/>
      <c r="H126" s="283"/>
      <c r="I126" s="284">
        <v>2.75</v>
      </c>
      <c r="J126" s="284">
        <v>2</v>
      </c>
      <c r="K126" s="284">
        <v>2</v>
      </c>
      <c r="L126" s="4">
        <f>+I126*J126*K126</f>
        <v>11</v>
      </c>
      <c r="P126" s="13"/>
      <c r="AA126" s="6"/>
      <c r="AB126" s="6"/>
      <c r="AC126" s="6"/>
    </row>
    <row r="127" spans="1:29" ht="13.95" customHeight="1" x14ac:dyDescent="0.25">
      <c r="A127" s="10"/>
      <c r="B127" s="26"/>
      <c r="C127" s="282"/>
      <c r="D127" s="281"/>
      <c r="E127" s="281"/>
      <c r="F127" s="283"/>
      <c r="G127" s="22"/>
      <c r="H127" s="283"/>
      <c r="I127" s="284">
        <v>1</v>
      </c>
      <c r="J127" s="284">
        <v>1</v>
      </c>
      <c r="K127" s="284">
        <v>2</v>
      </c>
      <c r="L127" s="4">
        <f t="shared" ref="L127:L131" si="6">+I127*J127*K127</f>
        <v>2</v>
      </c>
      <c r="P127" s="13"/>
      <c r="AA127" s="6"/>
      <c r="AB127" s="6"/>
      <c r="AC127" s="6"/>
    </row>
    <row r="128" spans="1:29" ht="13.95" customHeight="1" x14ac:dyDescent="0.25">
      <c r="A128" s="10"/>
      <c r="B128" s="26" t="s">
        <v>609</v>
      </c>
      <c r="C128" s="282"/>
      <c r="D128" s="281"/>
      <c r="E128" s="281"/>
      <c r="F128" s="283"/>
      <c r="G128" s="284"/>
      <c r="H128" s="283"/>
      <c r="I128" s="284">
        <v>2</v>
      </c>
      <c r="J128" s="284">
        <v>2</v>
      </c>
      <c r="K128" s="284">
        <v>1</v>
      </c>
      <c r="L128" s="4">
        <f t="shared" si="6"/>
        <v>4</v>
      </c>
      <c r="P128" s="13"/>
      <c r="AA128" s="6"/>
      <c r="AB128" s="6"/>
      <c r="AC128" s="6"/>
    </row>
    <row r="129" spans="1:29" ht="13.95" customHeight="1" x14ac:dyDescent="0.25">
      <c r="A129" s="10"/>
      <c r="B129" s="26"/>
      <c r="C129" s="282"/>
      <c r="D129" s="281"/>
      <c r="E129" s="281"/>
      <c r="F129" s="283"/>
      <c r="G129" s="284"/>
      <c r="H129" s="283"/>
      <c r="I129" s="284">
        <v>2.4</v>
      </c>
      <c r="J129" s="284">
        <v>2.2000000000000002</v>
      </c>
      <c r="K129" s="284">
        <v>1</v>
      </c>
      <c r="L129" s="4">
        <f t="shared" si="6"/>
        <v>5.28</v>
      </c>
      <c r="P129" s="13"/>
      <c r="AA129" s="6"/>
      <c r="AB129" s="6"/>
      <c r="AC129" s="6"/>
    </row>
    <row r="130" spans="1:29" ht="13.95" customHeight="1" x14ac:dyDescent="0.25">
      <c r="A130" s="10"/>
      <c r="B130" s="26"/>
      <c r="C130" s="282"/>
      <c r="D130" s="281"/>
      <c r="E130" s="281"/>
      <c r="F130" s="283"/>
      <c r="G130" s="284"/>
      <c r="H130" s="283"/>
      <c r="I130" s="284">
        <v>1.5</v>
      </c>
      <c r="J130" s="284">
        <v>1.5</v>
      </c>
      <c r="K130" s="284">
        <v>1</v>
      </c>
      <c r="L130" s="4">
        <f t="shared" si="6"/>
        <v>2.25</v>
      </c>
      <c r="P130" s="135"/>
      <c r="AA130" s="6"/>
      <c r="AB130" s="6"/>
      <c r="AC130" s="6"/>
    </row>
    <row r="131" spans="1:29" s="14" customFormat="1" ht="13.95" customHeight="1" x14ac:dyDescent="0.25">
      <c r="A131" s="28"/>
      <c r="B131" s="26"/>
      <c r="C131" s="282"/>
      <c r="D131" s="281"/>
      <c r="E131" s="281"/>
      <c r="F131" s="283"/>
      <c r="G131" s="284"/>
      <c r="H131" s="283"/>
      <c r="I131" s="284">
        <v>2</v>
      </c>
      <c r="J131" s="284">
        <v>2</v>
      </c>
      <c r="K131" s="284">
        <v>1</v>
      </c>
      <c r="L131" s="4">
        <f t="shared" si="6"/>
        <v>4</v>
      </c>
      <c r="M131" s="252"/>
      <c r="N131" s="252"/>
      <c r="O131" s="252"/>
      <c r="P131" s="255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57"/>
      <c r="AB131" s="57"/>
      <c r="AC131" s="57"/>
    </row>
    <row r="132" spans="1:29" ht="13.95" customHeight="1" x14ac:dyDescent="0.25">
      <c r="A132" s="28"/>
      <c r="B132" s="26" t="s">
        <v>612</v>
      </c>
      <c r="C132" s="285"/>
      <c r="D132" s="281"/>
      <c r="E132" s="281"/>
      <c r="F132" s="283"/>
      <c r="G132" s="284"/>
      <c r="H132" s="283"/>
      <c r="I132" s="284">
        <v>25</v>
      </c>
      <c r="J132" s="284">
        <v>1</v>
      </c>
      <c r="K132" s="284">
        <v>1</v>
      </c>
      <c r="L132" s="4">
        <f>+I132*J132*K132</f>
        <v>25</v>
      </c>
      <c r="P132" s="135"/>
      <c r="AA132" s="6"/>
      <c r="AB132" s="6"/>
      <c r="AC132" s="6"/>
    </row>
    <row r="133" spans="1:29" ht="13.95" customHeight="1" x14ac:dyDescent="0.25">
      <c r="A133" s="28"/>
      <c r="B133" s="26"/>
      <c r="C133" s="26"/>
      <c r="D133" s="2"/>
      <c r="I133" s="2"/>
      <c r="J133" s="2"/>
      <c r="P133" s="135"/>
      <c r="AA133" s="6"/>
      <c r="AB133" s="6"/>
      <c r="AC133" s="6"/>
    </row>
    <row r="134" spans="1:29" ht="13.95" customHeight="1" x14ac:dyDescent="0.25">
      <c r="A134" s="228" t="s">
        <v>82</v>
      </c>
      <c r="B134" s="141" t="s">
        <v>626</v>
      </c>
      <c r="C134" s="139" t="s">
        <v>89</v>
      </c>
      <c r="D134" s="2"/>
      <c r="I134" s="231"/>
      <c r="J134" s="231"/>
      <c r="K134" s="241"/>
      <c r="L134" s="13">
        <f>+SUM(L135:L142)</f>
        <v>53.53</v>
      </c>
      <c r="P134" s="2"/>
      <c r="AA134" s="6"/>
      <c r="AB134" s="6"/>
      <c r="AC134" s="6"/>
    </row>
    <row r="135" spans="1:29" ht="13.95" customHeight="1" x14ac:dyDescent="0.25">
      <c r="B135" s="134" t="s">
        <v>619</v>
      </c>
      <c r="C135" s="134"/>
      <c r="D135" s="281"/>
      <c r="E135" s="281"/>
      <c r="F135" s="283"/>
      <c r="G135" s="22"/>
      <c r="H135" s="283"/>
      <c r="I135" s="281"/>
      <c r="J135" s="281"/>
      <c r="K135" s="8"/>
      <c r="P135" s="2"/>
      <c r="AA135" s="6"/>
      <c r="AB135" s="6"/>
      <c r="AC135" s="6"/>
    </row>
    <row r="136" spans="1:29" ht="13.95" customHeight="1" x14ac:dyDescent="0.25">
      <c r="A136" s="247"/>
      <c r="B136" s="26" t="s">
        <v>608</v>
      </c>
      <c r="C136" s="282"/>
      <c r="D136" s="281"/>
      <c r="E136" s="281"/>
      <c r="F136" s="283"/>
      <c r="G136" s="22"/>
      <c r="H136" s="283"/>
      <c r="I136" s="284">
        <v>2.75</v>
      </c>
      <c r="J136" s="284">
        <v>2</v>
      </c>
      <c r="K136" s="284">
        <v>2</v>
      </c>
      <c r="L136" s="4">
        <f>+I136*J136*K136</f>
        <v>11</v>
      </c>
      <c r="M136" s="248"/>
      <c r="N136" s="248"/>
      <c r="O136" s="248"/>
      <c r="P136" s="2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6"/>
      <c r="AB136" s="6"/>
      <c r="AC136" s="6"/>
    </row>
    <row r="137" spans="1:29" ht="13.95" customHeight="1" x14ac:dyDescent="0.25">
      <c r="A137" s="247"/>
      <c r="B137" s="26"/>
      <c r="C137" s="282"/>
      <c r="D137" s="281"/>
      <c r="E137" s="281"/>
      <c r="F137" s="283"/>
      <c r="G137" s="22"/>
      <c r="H137" s="283"/>
      <c r="I137" s="284">
        <v>1</v>
      </c>
      <c r="J137" s="284">
        <v>1</v>
      </c>
      <c r="K137" s="284">
        <v>2</v>
      </c>
      <c r="L137" s="4">
        <f t="shared" ref="L137:L142" si="7">+I137*J137*K137</f>
        <v>2</v>
      </c>
      <c r="M137" s="248"/>
      <c r="N137" s="248"/>
      <c r="O137" s="248"/>
      <c r="P137" s="2"/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6"/>
      <c r="AB137" s="6"/>
      <c r="AC137" s="6"/>
    </row>
    <row r="138" spans="1:29" ht="13.95" customHeight="1" x14ac:dyDescent="0.25">
      <c r="A138" s="247"/>
      <c r="B138" s="26" t="s">
        <v>609</v>
      </c>
      <c r="C138" s="282"/>
      <c r="D138" s="281"/>
      <c r="E138" s="281"/>
      <c r="F138" s="283"/>
      <c r="G138" s="284"/>
      <c r="H138" s="283"/>
      <c r="I138" s="284">
        <v>2</v>
      </c>
      <c r="J138" s="284">
        <v>2</v>
      </c>
      <c r="K138" s="284">
        <v>1</v>
      </c>
      <c r="L138" s="4">
        <f t="shared" si="7"/>
        <v>4</v>
      </c>
      <c r="M138" s="248"/>
      <c r="N138" s="248"/>
      <c r="O138" s="248"/>
      <c r="P138" s="2"/>
      <c r="Q138" s="248"/>
      <c r="R138" s="248"/>
      <c r="S138" s="248"/>
      <c r="T138" s="248"/>
      <c r="U138" s="248"/>
      <c r="V138" s="248"/>
      <c r="W138" s="248"/>
      <c r="X138" s="248"/>
      <c r="Y138" s="248"/>
      <c r="Z138" s="248"/>
      <c r="AA138" s="6"/>
      <c r="AB138" s="6"/>
      <c r="AC138" s="6"/>
    </row>
    <row r="139" spans="1:29" ht="13.95" customHeight="1" x14ac:dyDescent="0.25">
      <c r="A139" s="247"/>
      <c r="B139" s="26"/>
      <c r="C139" s="282"/>
      <c r="D139" s="281"/>
      <c r="E139" s="281"/>
      <c r="F139" s="283"/>
      <c r="G139" s="284"/>
      <c r="H139" s="283"/>
      <c r="I139" s="284">
        <v>2.4</v>
      </c>
      <c r="J139" s="284">
        <v>2.2000000000000002</v>
      </c>
      <c r="K139" s="284">
        <v>1</v>
      </c>
      <c r="L139" s="4">
        <f t="shared" si="7"/>
        <v>5.28</v>
      </c>
      <c r="M139" s="248"/>
      <c r="N139" s="248"/>
      <c r="O139" s="248"/>
      <c r="P139" s="2"/>
      <c r="Q139" s="248"/>
      <c r="R139" s="248"/>
      <c r="S139" s="248"/>
      <c r="T139" s="248"/>
      <c r="U139" s="248"/>
      <c r="V139" s="248"/>
      <c r="W139" s="248"/>
      <c r="X139" s="248"/>
      <c r="Y139" s="248"/>
      <c r="Z139" s="248"/>
      <c r="AA139" s="6"/>
      <c r="AB139" s="6"/>
      <c r="AC139" s="6"/>
    </row>
    <row r="140" spans="1:29" ht="13.95" customHeight="1" x14ac:dyDescent="0.25">
      <c r="A140" s="247"/>
      <c r="B140" s="26"/>
      <c r="C140" s="282"/>
      <c r="D140" s="281"/>
      <c r="E140" s="281"/>
      <c r="F140" s="283"/>
      <c r="G140" s="284"/>
      <c r="H140" s="283"/>
      <c r="I140" s="284">
        <v>1.5</v>
      </c>
      <c r="J140" s="284">
        <v>1.5</v>
      </c>
      <c r="K140" s="284">
        <v>1</v>
      </c>
      <c r="L140" s="4">
        <f t="shared" si="7"/>
        <v>2.25</v>
      </c>
      <c r="M140" s="248"/>
      <c r="N140" s="248"/>
      <c r="O140" s="248"/>
      <c r="P140" s="2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6"/>
      <c r="AB140" s="6"/>
      <c r="AC140" s="6"/>
    </row>
    <row r="141" spans="1:29" ht="13.95" customHeight="1" x14ac:dyDescent="0.25">
      <c r="A141" s="247"/>
      <c r="B141" s="26"/>
      <c r="C141" s="282"/>
      <c r="D141" s="281"/>
      <c r="E141" s="281"/>
      <c r="F141" s="283"/>
      <c r="G141" s="284"/>
      <c r="H141" s="283"/>
      <c r="I141" s="284">
        <v>2</v>
      </c>
      <c r="J141" s="284">
        <v>2</v>
      </c>
      <c r="K141" s="284">
        <v>1</v>
      </c>
      <c r="L141" s="4">
        <f t="shared" si="7"/>
        <v>4</v>
      </c>
      <c r="M141" s="248"/>
      <c r="N141" s="248"/>
      <c r="O141" s="248"/>
      <c r="P141" s="2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6"/>
      <c r="AB141" s="6"/>
      <c r="AC141" s="6"/>
    </row>
    <row r="142" spans="1:29" ht="13.95" customHeight="1" x14ac:dyDescent="0.25">
      <c r="A142" s="247"/>
      <c r="B142" s="26" t="s">
        <v>612</v>
      </c>
      <c r="C142" s="285"/>
      <c r="D142" s="281"/>
      <c r="E142" s="281"/>
      <c r="F142" s="283"/>
      <c r="G142" s="284"/>
      <c r="H142" s="283"/>
      <c r="I142" s="284">
        <v>25</v>
      </c>
      <c r="J142" s="284">
        <v>1</v>
      </c>
      <c r="K142" s="284">
        <v>1</v>
      </c>
      <c r="L142" s="4">
        <f t="shared" si="7"/>
        <v>25</v>
      </c>
      <c r="M142" s="248"/>
      <c r="N142" s="248"/>
      <c r="O142" s="248"/>
      <c r="P142" s="2"/>
      <c r="Q142" s="248"/>
      <c r="R142" s="248"/>
      <c r="S142" s="248"/>
      <c r="T142" s="248"/>
      <c r="U142" s="248"/>
      <c r="V142" s="248"/>
      <c r="W142" s="248"/>
      <c r="X142" s="248"/>
      <c r="Y142" s="248"/>
      <c r="Z142" s="248"/>
      <c r="AA142" s="6"/>
      <c r="AB142" s="6"/>
      <c r="AC142" s="6"/>
    </row>
    <row r="143" spans="1:29" ht="13.95" customHeight="1" x14ac:dyDescent="0.25">
      <c r="A143" s="247"/>
      <c r="B143" s="26"/>
      <c r="C143" s="249"/>
      <c r="D143" s="252"/>
      <c r="E143" s="252"/>
      <c r="F143" s="252"/>
      <c r="G143" s="22"/>
      <c r="H143" s="252"/>
      <c r="I143" s="253"/>
      <c r="J143" s="253"/>
      <c r="K143" s="253"/>
      <c r="L143" s="253"/>
      <c r="M143" s="248"/>
      <c r="N143" s="248"/>
      <c r="O143" s="248"/>
      <c r="P143" s="2"/>
      <c r="Q143" s="248"/>
      <c r="R143" s="248"/>
      <c r="S143" s="248"/>
      <c r="T143" s="248"/>
      <c r="U143" s="248"/>
      <c r="V143" s="248"/>
      <c r="W143" s="248"/>
      <c r="X143" s="248"/>
      <c r="Y143" s="248"/>
      <c r="Z143" s="248"/>
      <c r="AA143" s="6"/>
      <c r="AB143" s="6"/>
      <c r="AC143" s="6"/>
    </row>
    <row r="144" spans="1:29" ht="13.95" customHeight="1" x14ac:dyDescent="0.25">
      <c r="A144" s="280"/>
      <c r="B144" s="26"/>
      <c r="C144" s="285"/>
      <c r="D144" s="283"/>
      <c r="E144" s="283"/>
      <c r="F144" s="283"/>
      <c r="G144" s="22"/>
      <c r="H144" s="283"/>
      <c r="I144" s="284"/>
      <c r="J144" s="284"/>
      <c r="K144" s="284"/>
      <c r="L144" s="284"/>
      <c r="M144" s="281"/>
      <c r="N144" s="281"/>
      <c r="O144" s="281"/>
      <c r="P144" s="2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  <c r="AA144" s="6"/>
      <c r="AB144" s="6"/>
      <c r="AC144" s="6"/>
    </row>
    <row r="145" spans="1:29" ht="13.95" customHeight="1" x14ac:dyDescent="0.25">
      <c r="A145" s="10" t="s">
        <v>98</v>
      </c>
      <c r="B145" s="141" t="s">
        <v>632</v>
      </c>
      <c r="C145" s="141"/>
      <c r="D145" s="283"/>
      <c r="E145" s="283"/>
      <c r="F145" s="283"/>
      <c r="G145" s="22"/>
      <c r="H145" s="283"/>
      <c r="I145" s="284"/>
      <c r="J145" s="284"/>
      <c r="K145" s="284"/>
      <c r="L145" s="284"/>
      <c r="M145" s="281"/>
      <c r="N145" s="281"/>
      <c r="O145" s="281"/>
      <c r="P145" s="2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  <c r="AA145" s="6"/>
      <c r="AB145" s="6"/>
      <c r="AC145" s="6"/>
    </row>
    <row r="146" spans="1:29" ht="13.95" customHeight="1" x14ac:dyDescent="0.25">
      <c r="A146" s="10" t="s">
        <v>99</v>
      </c>
      <c r="B146" s="141" t="s">
        <v>673</v>
      </c>
      <c r="C146" s="141" t="s">
        <v>89</v>
      </c>
      <c r="D146" s="312"/>
      <c r="E146" s="312"/>
      <c r="F146" s="312"/>
      <c r="G146" s="22"/>
      <c r="H146" s="312"/>
      <c r="I146" s="313"/>
      <c r="J146" s="313"/>
      <c r="K146" s="313"/>
      <c r="L146" s="13">
        <f>+SUM(L149:L152)</f>
        <v>1585.885</v>
      </c>
      <c r="M146" s="314"/>
      <c r="N146" s="314"/>
      <c r="O146" s="314"/>
      <c r="P146" s="2"/>
      <c r="Q146" s="314"/>
      <c r="R146" s="314"/>
      <c r="S146" s="314"/>
      <c r="T146" s="314"/>
      <c r="U146" s="314"/>
      <c r="V146" s="314"/>
      <c r="W146" s="314"/>
      <c r="X146" s="314"/>
      <c r="Y146" s="314"/>
      <c r="Z146" s="314"/>
      <c r="AA146" s="6"/>
      <c r="AB146" s="6"/>
      <c r="AC146" s="6"/>
    </row>
    <row r="147" spans="1:29" ht="13.95" customHeight="1" x14ac:dyDescent="0.25">
      <c r="A147" s="308"/>
      <c r="B147" s="26" t="s">
        <v>607</v>
      </c>
      <c r="C147" s="311"/>
      <c r="D147" s="312"/>
      <c r="E147" s="312"/>
      <c r="F147" s="312"/>
      <c r="G147" s="22"/>
      <c r="H147" s="312"/>
      <c r="I147" s="313"/>
      <c r="J147" s="313"/>
      <c r="K147" s="313"/>
      <c r="L147" s="313"/>
      <c r="M147" s="314"/>
      <c r="N147" s="314"/>
      <c r="O147" s="314"/>
      <c r="P147" s="2"/>
      <c r="Q147" s="314"/>
      <c r="R147" s="314"/>
      <c r="S147" s="314"/>
      <c r="T147" s="314"/>
      <c r="U147" s="314"/>
      <c r="V147" s="314"/>
      <c r="W147" s="314"/>
      <c r="X147" s="314"/>
      <c r="Y147" s="314"/>
      <c r="Z147" s="314"/>
      <c r="AA147" s="6"/>
      <c r="AB147" s="6"/>
      <c r="AC147" s="6"/>
    </row>
    <row r="148" spans="1:29" ht="13.95" customHeight="1" x14ac:dyDescent="0.25">
      <c r="A148" s="308"/>
      <c r="B148" s="26" t="s">
        <v>610</v>
      </c>
      <c r="C148" s="311"/>
      <c r="D148" s="312"/>
      <c r="E148" s="312"/>
      <c r="F148" s="312"/>
      <c r="G148" s="22"/>
      <c r="H148" s="312"/>
      <c r="I148" s="309"/>
      <c r="J148" s="310"/>
      <c r="K148" s="313"/>
      <c r="L148" s="313"/>
      <c r="M148" s="314"/>
      <c r="N148" s="314"/>
      <c r="O148" s="314"/>
      <c r="P148" s="2"/>
      <c r="Q148" s="314"/>
      <c r="R148" s="314"/>
      <c r="S148" s="314"/>
      <c r="T148" s="314"/>
      <c r="U148" s="314"/>
      <c r="V148" s="314"/>
      <c r="W148" s="314"/>
      <c r="X148" s="314"/>
      <c r="Y148" s="314"/>
      <c r="Z148" s="314"/>
      <c r="AA148" s="6"/>
      <c r="AB148" s="6"/>
      <c r="AC148" s="6"/>
    </row>
    <row r="149" spans="1:29" ht="13.95" customHeight="1" x14ac:dyDescent="0.25">
      <c r="A149" s="308"/>
      <c r="B149" s="26" t="s">
        <v>608</v>
      </c>
      <c r="C149" s="311"/>
      <c r="D149" s="312"/>
      <c r="E149" s="312"/>
      <c r="F149" s="312"/>
      <c r="G149" s="22"/>
      <c r="H149" s="312"/>
      <c r="I149" s="331">
        <v>583.77</v>
      </c>
      <c r="J149" s="332"/>
      <c r="K149" s="313">
        <v>0.7</v>
      </c>
      <c r="L149" s="313">
        <f>+I149*K149</f>
        <v>408.63899999999995</v>
      </c>
      <c r="M149" s="314"/>
      <c r="N149" s="314"/>
      <c r="O149" s="314"/>
      <c r="P149" s="2"/>
      <c r="Q149" s="314"/>
      <c r="R149" s="314"/>
      <c r="S149" s="314"/>
      <c r="T149" s="314"/>
      <c r="U149" s="314"/>
      <c r="V149" s="314"/>
      <c r="W149" s="314"/>
      <c r="X149" s="314"/>
      <c r="Y149" s="314"/>
      <c r="Z149" s="314"/>
      <c r="AA149" s="6"/>
      <c r="AB149" s="6"/>
      <c r="AC149" s="6"/>
    </row>
    <row r="150" spans="1:29" ht="13.95" customHeight="1" x14ac:dyDescent="0.25">
      <c r="A150" s="308"/>
      <c r="B150" s="26" t="s">
        <v>611</v>
      </c>
      <c r="C150" s="311"/>
      <c r="D150" s="312"/>
      <c r="E150" s="312"/>
      <c r="F150" s="312"/>
      <c r="G150" s="22"/>
      <c r="H150" s="312"/>
      <c r="I150" s="331">
        <v>329.16</v>
      </c>
      <c r="J150" s="332"/>
      <c r="K150" s="313">
        <v>0.7</v>
      </c>
      <c r="L150" s="313">
        <f>+I150*K150</f>
        <v>230.41200000000001</v>
      </c>
      <c r="M150" s="314"/>
      <c r="N150" s="314"/>
      <c r="O150" s="314"/>
      <c r="P150" s="2"/>
      <c r="Q150" s="314"/>
      <c r="R150" s="314"/>
      <c r="S150" s="314"/>
      <c r="T150" s="314"/>
      <c r="U150" s="314"/>
      <c r="V150" s="314"/>
      <c r="W150" s="314"/>
      <c r="X150" s="314"/>
      <c r="Y150" s="314"/>
      <c r="Z150" s="314"/>
      <c r="AA150" s="6"/>
      <c r="AB150" s="6"/>
      <c r="AC150" s="6"/>
    </row>
    <row r="151" spans="1:29" ht="13.95" customHeight="1" x14ac:dyDescent="0.25">
      <c r="A151" s="308"/>
      <c r="B151" s="26" t="s">
        <v>609</v>
      </c>
      <c r="C151" s="311"/>
      <c r="D151" s="312"/>
      <c r="E151" s="312"/>
      <c r="F151" s="312"/>
      <c r="G151" s="22"/>
      <c r="H151" s="312"/>
      <c r="I151" s="331">
        <v>742.39</v>
      </c>
      <c r="J151" s="332"/>
      <c r="K151" s="313">
        <v>0.7</v>
      </c>
      <c r="L151" s="313">
        <f>+I151*K151</f>
        <v>519.673</v>
      </c>
      <c r="M151" s="314"/>
      <c r="N151" s="314"/>
      <c r="O151" s="314"/>
      <c r="P151" s="2"/>
      <c r="Q151" s="314"/>
      <c r="R151" s="314"/>
      <c r="S151" s="314"/>
      <c r="T151" s="314"/>
      <c r="U151" s="314"/>
      <c r="V151" s="314"/>
      <c r="W151" s="314"/>
      <c r="X151" s="314"/>
      <c r="Y151" s="314"/>
      <c r="Z151" s="314"/>
      <c r="AA151" s="6"/>
      <c r="AB151" s="6"/>
      <c r="AC151" s="6"/>
    </row>
    <row r="152" spans="1:29" ht="13.95" customHeight="1" x14ac:dyDescent="0.25">
      <c r="A152" s="308"/>
      <c r="B152" s="26" t="s">
        <v>612</v>
      </c>
      <c r="C152" s="311"/>
      <c r="D152" s="312"/>
      <c r="E152" s="312"/>
      <c r="F152" s="312"/>
      <c r="G152" s="22"/>
      <c r="H152" s="312"/>
      <c r="I152" s="331">
        <v>610.23</v>
      </c>
      <c r="J152" s="332"/>
      <c r="K152" s="313">
        <v>0.7</v>
      </c>
      <c r="L152" s="313">
        <f>+I152*K152</f>
        <v>427.161</v>
      </c>
      <c r="M152" s="314"/>
      <c r="N152" s="314"/>
      <c r="O152" s="314"/>
      <c r="P152" s="2"/>
      <c r="Q152" s="314"/>
      <c r="R152" s="314"/>
      <c r="S152" s="314"/>
      <c r="T152" s="314"/>
      <c r="U152" s="314"/>
      <c r="V152" s="314"/>
      <c r="W152" s="314"/>
      <c r="X152" s="314"/>
      <c r="Y152" s="314"/>
      <c r="Z152" s="314"/>
      <c r="AA152" s="6"/>
      <c r="AB152" s="6"/>
      <c r="AC152" s="6"/>
    </row>
    <row r="153" spans="1:29" ht="13.95" customHeight="1" x14ac:dyDescent="0.25">
      <c r="A153" s="10"/>
      <c r="B153" s="141"/>
      <c r="C153" s="141"/>
      <c r="D153" s="312"/>
      <c r="E153" s="312"/>
      <c r="F153" s="312"/>
      <c r="G153" s="22"/>
      <c r="H153" s="312"/>
      <c r="I153" s="313"/>
      <c r="J153" s="313"/>
      <c r="K153" s="313"/>
      <c r="L153" s="313"/>
      <c r="M153" s="314"/>
      <c r="N153" s="314"/>
      <c r="O153" s="314"/>
      <c r="P153" s="2"/>
      <c r="Q153" s="314"/>
      <c r="R153" s="314"/>
      <c r="S153" s="314"/>
      <c r="T153" s="314"/>
      <c r="U153" s="314"/>
      <c r="V153" s="314"/>
      <c r="W153" s="314"/>
      <c r="X153" s="314"/>
      <c r="Y153" s="314"/>
      <c r="Z153" s="314"/>
      <c r="AA153" s="6"/>
      <c r="AB153" s="6"/>
      <c r="AC153" s="6"/>
    </row>
    <row r="154" spans="1:29" ht="13.95" customHeight="1" x14ac:dyDescent="0.25">
      <c r="A154" s="10" t="s">
        <v>100</v>
      </c>
      <c r="B154" s="141" t="s">
        <v>633</v>
      </c>
      <c r="C154" s="141" t="s">
        <v>89</v>
      </c>
      <c r="D154" s="283"/>
      <c r="E154" s="283"/>
      <c r="F154" s="283"/>
      <c r="G154" s="22"/>
      <c r="H154" s="283"/>
      <c r="I154" s="284"/>
      <c r="J154" s="284"/>
      <c r="K154" s="284"/>
      <c r="L154" s="13">
        <f>+SUM(L157:L160)</f>
        <v>2265.5500000000002</v>
      </c>
      <c r="M154" s="281"/>
      <c r="N154" s="281"/>
      <c r="O154" s="281"/>
      <c r="P154" s="2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  <c r="AA154" s="6"/>
      <c r="AB154" s="6"/>
      <c r="AC154" s="6"/>
    </row>
    <row r="155" spans="1:29" ht="13.95" customHeight="1" x14ac:dyDescent="0.25">
      <c r="A155" s="280"/>
      <c r="B155" s="26" t="s">
        <v>607</v>
      </c>
      <c r="C155" s="285"/>
      <c r="D155" s="283"/>
      <c r="E155" s="283"/>
      <c r="F155" s="283"/>
      <c r="G155" s="22"/>
      <c r="H155" s="283"/>
      <c r="I155" s="284"/>
      <c r="J155" s="284"/>
      <c r="K155" s="284"/>
      <c r="L155" s="284"/>
      <c r="M155" s="281"/>
      <c r="N155" s="281"/>
      <c r="O155" s="281"/>
      <c r="P155" s="2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  <c r="AA155" s="6"/>
      <c r="AB155" s="6"/>
      <c r="AC155" s="6"/>
    </row>
    <row r="156" spans="1:29" ht="13.95" customHeight="1" x14ac:dyDescent="0.25">
      <c r="A156" s="280"/>
      <c r="B156" s="26" t="s">
        <v>610</v>
      </c>
      <c r="C156" s="285"/>
      <c r="D156" s="283"/>
      <c r="E156" s="283"/>
      <c r="F156" s="283"/>
      <c r="G156" s="22"/>
      <c r="H156" s="283"/>
      <c r="I156" s="278"/>
      <c r="J156" s="279"/>
      <c r="K156" s="284"/>
      <c r="L156" s="284"/>
      <c r="M156" s="281"/>
      <c r="N156" s="281"/>
      <c r="O156" s="281"/>
      <c r="P156" s="2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  <c r="AA156" s="6"/>
      <c r="AB156" s="6"/>
      <c r="AC156" s="6"/>
    </row>
    <row r="157" spans="1:29" ht="13.95" customHeight="1" x14ac:dyDescent="0.25">
      <c r="A157" s="280"/>
      <c r="B157" s="26" t="s">
        <v>608</v>
      </c>
      <c r="C157" s="285"/>
      <c r="D157" s="283"/>
      <c r="E157" s="283"/>
      <c r="F157" s="283"/>
      <c r="G157" s="22"/>
      <c r="H157" s="283"/>
      <c r="I157" s="331">
        <v>583.77</v>
      </c>
      <c r="J157" s="332"/>
      <c r="K157" s="284">
        <v>1</v>
      </c>
      <c r="L157" s="284">
        <f>+I157*K157</f>
        <v>583.77</v>
      </c>
      <c r="M157" s="281"/>
      <c r="N157" s="281"/>
      <c r="O157" s="281"/>
      <c r="P157" s="2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  <c r="AA157" s="6"/>
      <c r="AB157" s="6"/>
      <c r="AC157" s="6"/>
    </row>
    <row r="158" spans="1:29" ht="13.95" customHeight="1" x14ac:dyDescent="0.25">
      <c r="A158" s="280"/>
      <c r="B158" s="26" t="s">
        <v>611</v>
      </c>
      <c r="C158" s="285"/>
      <c r="D158" s="283"/>
      <c r="E158" s="283"/>
      <c r="F158" s="283"/>
      <c r="G158" s="22"/>
      <c r="H158" s="283"/>
      <c r="I158" s="331">
        <v>329.16</v>
      </c>
      <c r="J158" s="332"/>
      <c r="K158" s="284">
        <v>1</v>
      </c>
      <c r="L158" s="284">
        <f>+I158*K158</f>
        <v>329.16</v>
      </c>
      <c r="M158" s="281"/>
      <c r="N158" s="281"/>
      <c r="O158" s="281"/>
      <c r="P158" s="2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  <c r="AA158" s="6"/>
      <c r="AB158" s="6"/>
      <c r="AC158" s="6"/>
    </row>
    <row r="159" spans="1:29" ht="13.95" customHeight="1" x14ac:dyDescent="0.25">
      <c r="A159" s="280"/>
      <c r="B159" s="26" t="s">
        <v>609</v>
      </c>
      <c r="C159" s="285"/>
      <c r="D159" s="283"/>
      <c r="E159" s="283"/>
      <c r="F159" s="283"/>
      <c r="G159" s="22"/>
      <c r="H159" s="283"/>
      <c r="I159" s="331">
        <v>742.39</v>
      </c>
      <c r="J159" s="332"/>
      <c r="K159" s="284">
        <v>1</v>
      </c>
      <c r="L159" s="284">
        <f>+I159*K159</f>
        <v>742.39</v>
      </c>
      <c r="M159" s="281"/>
      <c r="N159" s="281"/>
      <c r="O159" s="281"/>
      <c r="P159" s="2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  <c r="AA159" s="6"/>
      <c r="AB159" s="6"/>
      <c r="AC159" s="6"/>
    </row>
    <row r="160" spans="1:29" ht="13.95" customHeight="1" x14ac:dyDescent="0.25">
      <c r="A160" s="280"/>
      <c r="B160" s="26" t="s">
        <v>612</v>
      </c>
      <c r="C160" s="285"/>
      <c r="D160" s="283"/>
      <c r="E160" s="283"/>
      <c r="F160" s="283"/>
      <c r="G160" s="22"/>
      <c r="H160" s="283"/>
      <c r="I160" s="331">
        <v>610.23</v>
      </c>
      <c r="J160" s="332"/>
      <c r="K160" s="284">
        <v>1</v>
      </c>
      <c r="L160" s="284">
        <f>+I160*K160</f>
        <v>610.23</v>
      </c>
      <c r="M160" s="281"/>
      <c r="N160" s="281"/>
      <c r="O160" s="281"/>
      <c r="P160" s="2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  <c r="AA160" s="6"/>
      <c r="AB160" s="6"/>
      <c r="AC160" s="6"/>
    </row>
    <row r="161" spans="1:29" ht="13.95" customHeight="1" x14ac:dyDescent="0.25">
      <c r="A161" s="280"/>
      <c r="B161" s="26"/>
      <c r="C161" s="285"/>
      <c r="D161" s="283"/>
      <c r="E161" s="283"/>
      <c r="F161" s="283"/>
      <c r="G161" s="22"/>
      <c r="H161" s="283"/>
      <c r="I161" s="284"/>
      <c r="J161" s="284"/>
      <c r="K161" s="284"/>
      <c r="L161" s="284"/>
      <c r="M161" s="281"/>
      <c r="N161" s="281"/>
      <c r="O161" s="281"/>
      <c r="P161" s="2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  <c r="AA161" s="6"/>
      <c r="AB161" s="6"/>
      <c r="AC161" s="6"/>
    </row>
    <row r="162" spans="1:29" ht="13.95" customHeight="1" x14ac:dyDescent="0.25">
      <c r="A162" s="280"/>
      <c r="B162" s="26"/>
      <c r="C162" s="285"/>
      <c r="D162" s="283"/>
      <c r="E162" s="283"/>
      <c r="F162" s="283"/>
      <c r="G162" s="22"/>
      <c r="H162" s="283"/>
      <c r="I162" s="284"/>
      <c r="J162" s="284"/>
      <c r="K162" s="284"/>
      <c r="L162" s="284"/>
      <c r="M162" s="281"/>
      <c r="N162" s="281"/>
      <c r="O162" s="281"/>
      <c r="P162" s="2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  <c r="AA162" s="6"/>
      <c r="AB162" s="6"/>
      <c r="AC162" s="6"/>
    </row>
    <row r="163" spans="1:29" ht="13.95" customHeight="1" x14ac:dyDescent="0.25">
      <c r="A163" s="280" t="s">
        <v>636</v>
      </c>
      <c r="B163" s="24" t="s">
        <v>613</v>
      </c>
      <c r="C163" s="282"/>
      <c r="D163" s="281"/>
      <c r="E163" s="281"/>
      <c r="F163" s="281"/>
      <c r="H163" s="281"/>
      <c r="M163" s="281"/>
      <c r="N163" s="281"/>
      <c r="O163" s="281"/>
      <c r="P163" s="2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  <c r="AA163" s="6"/>
      <c r="AB163" s="6"/>
      <c r="AC163" s="6"/>
    </row>
    <row r="164" spans="1:29" ht="13.95" customHeight="1" x14ac:dyDescent="0.25">
      <c r="A164" s="280" t="s">
        <v>636</v>
      </c>
      <c r="B164" s="24" t="s">
        <v>627</v>
      </c>
      <c r="C164" s="282" t="s">
        <v>89</v>
      </c>
      <c r="D164" s="281"/>
      <c r="E164" s="281"/>
      <c r="F164" s="281"/>
      <c r="H164" s="281"/>
      <c r="L164" s="13">
        <f>+L166</f>
        <v>344.78</v>
      </c>
      <c r="M164" s="281"/>
      <c r="N164" s="281"/>
      <c r="O164" s="281"/>
      <c r="P164" s="2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  <c r="AA164" s="6"/>
      <c r="AB164" s="6"/>
      <c r="AC164" s="6"/>
    </row>
    <row r="165" spans="1:29" ht="13.95" customHeight="1" x14ac:dyDescent="0.25">
      <c r="A165" s="247"/>
      <c r="B165" s="134" t="s">
        <v>620</v>
      </c>
      <c r="C165" s="134"/>
      <c r="D165" s="281"/>
      <c r="E165" s="281"/>
      <c r="F165" s="283"/>
      <c r="G165" s="284"/>
      <c r="H165" s="283"/>
      <c r="I165" s="284"/>
      <c r="J165" s="283"/>
      <c r="K165" s="22"/>
      <c r="M165" s="248"/>
      <c r="N165" s="248"/>
      <c r="O165" s="248"/>
      <c r="P165" s="2"/>
      <c r="Q165" s="248"/>
      <c r="R165" s="248"/>
      <c r="S165" s="248"/>
      <c r="T165" s="248"/>
      <c r="U165" s="248"/>
      <c r="V165" s="248"/>
      <c r="W165" s="248"/>
      <c r="X165" s="248"/>
      <c r="Y165" s="248"/>
      <c r="Z165" s="248"/>
      <c r="AA165" s="6"/>
      <c r="AB165" s="6"/>
      <c r="AC165" s="6"/>
    </row>
    <row r="166" spans="1:29" ht="13.95" customHeight="1" x14ac:dyDescent="0.25">
      <c r="A166" s="247"/>
      <c r="B166" s="26" t="s">
        <v>614</v>
      </c>
      <c r="C166" s="285"/>
      <c r="D166" s="281"/>
      <c r="E166" s="281"/>
      <c r="F166" s="283"/>
      <c r="G166" s="284"/>
      <c r="H166" s="283"/>
      <c r="I166" s="331">
        <v>344.78</v>
      </c>
      <c r="J166" s="332"/>
      <c r="K166" s="284">
        <v>1</v>
      </c>
      <c r="L166" s="4">
        <f>+I166*K166</f>
        <v>344.78</v>
      </c>
      <c r="M166" s="248"/>
      <c r="N166" s="248"/>
      <c r="O166" s="248"/>
      <c r="P166" s="2"/>
      <c r="Q166" s="248"/>
      <c r="R166" s="248"/>
      <c r="S166" s="248"/>
      <c r="T166" s="248"/>
      <c r="U166" s="248"/>
      <c r="V166" s="248"/>
      <c r="W166" s="248"/>
      <c r="X166" s="248"/>
      <c r="Y166" s="248"/>
      <c r="Z166" s="248"/>
      <c r="AA166" s="6"/>
      <c r="AB166" s="6"/>
      <c r="AC166" s="6"/>
    </row>
    <row r="167" spans="1:29" ht="13.95" customHeight="1" x14ac:dyDescent="0.25">
      <c r="A167" s="247"/>
      <c r="B167" s="26"/>
      <c r="C167" s="249"/>
      <c r="D167" s="252"/>
      <c r="E167" s="252"/>
      <c r="F167" s="252"/>
      <c r="G167" s="22"/>
      <c r="H167" s="252"/>
      <c r="I167" s="253"/>
      <c r="J167" s="253"/>
      <c r="K167" s="253"/>
      <c r="L167" s="253"/>
      <c r="M167" s="248"/>
      <c r="N167" s="248"/>
      <c r="O167" s="248"/>
      <c r="P167" s="2"/>
      <c r="Q167" s="248"/>
      <c r="R167" s="248"/>
      <c r="S167" s="248"/>
      <c r="T167" s="248"/>
      <c r="U167" s="248"/>
      <c r="V167" s="248"/>
      <c r="W167" s="248"/>
      <c r="X167" s="248"/>
      <c r="Y167" s="248"/>
      <c r="Z167" s="248"/>
      <c r="AA167" s="6"/>
      <c r="AB167" s="6"/>
      <c r="AC167" s="6"/>
    </row>
    <row r="168" spans="1:29" ht="13.95" customHeight="1" x14ac:dyDescent="0.25">
      <c r="A168" s="280" t="s">
        <v>637</v>
      </c>
      <c r="B168" s="24" t="s">
        <v>628</v>
      </c>
      <c r="C168" s="282" t="s">
        <v>89</v>
      </c>
      <c r="D168" s="281"/>
      <c r="E168" s="281"/>
      <c r="F168" s="281"/>
      <c r="H168" s="281"/>
      <c r="L168" s="13">
        <f>+SUM(L169:L171)</f>
        <v>33.231999999999999</v>
      </c>
      <c r="M168" s="248"/>
      <c r="N168" s="248"/>
      <c r="O168" s="248"/>
      <c r="P168" s="2"/>
      <c r="Q168" s="248"/>
      <c r="R168" s="248"/>
      <c r="S168" s="248"/>
      <c r="T168" s="248"/>
      <c r="U168" s="248"/>
      <c r="V168" s="248"/>
      <c r="W168" s="248"/>
      <c r="X168" s="248"/>
      <c r="Y168" s="248"/>
      <c r="Z168" s="248"/>
      <c r="AA168" s="6"/>
      <c r="AB168" s="6"/>
      <c r="AC168" s="6"/>
    </row>
    <row r="169" spans="1:29" ht="13.95" customHeight="1" x14ac:dyDescent="0.25">
      <c r="A169" s="247"/>
      <c r="B169" s="26"/>
      <c r="C169" s="249"/>
      <c r="D169" s="252"/>
      <c r="E169" s="252"/>
      <c r="F169" s="252"/>
      <c r="G169" s="22"/>
      <c r="H169" s="252"/>
      <c r="I169" s="253">
        <v>82.56</v>
      </c>
      <c r="J169" s="253">
        <v>0.2</v>
      </c>
      <c r="K169" s="253">
        <v>1</v>
      </c>
      <c r="L169" s="253">
        <f>+I169*J169*K169</f>
        <v>16.512</v>
      </c>
      <c r="M169" s="248"/>
      <c r="N169" s="248"/>
      <c r="O169" s="248"/>
      <c r="P169" s="2"/>
      <c r="Q169" s="248"/>
      <c r="R169" s="248"/>
      <c r="S169" s="248"/>
      <c r="T169" s="248"/>
      <c r="U169" s="248"/>
      <c r="V169" s="248"/>
      <c r="W169" s="248"/>
      <c r="X169" s="248"/>
      <c r="Y169" s="248"/>
      <c r="Z169" s="248"/>
      <c r="AA169" s="6"/>
      <c r="AB169" s="6"/>
      <c r="AC169" s="6"/>
    </row>
    <row r="170" spans="1:29" ht="13.95" customHeight="1" x14ac:dyDescent="0.25">
      <c r="A170" s="247"/>
      <c r="B170" s="26"/>
      <c r="C170" s="249"/>
      <c r="D170" s="252"/>
      <c r="E170" s="252"/>
      <c r="F170" s="252"/>
      <c r="G170" s="22"/>
      <c r="H170" s="252"/>
      <c r="I170" s="253">
        <v>19.2</v>
      </c>
      <c r="J170" s="253">
        <v>0.2</v>
      </c>
      <c r="K170" s="253">
        <v>3</v>
      </c>
      <c r="L170" s="299">
        <f t="shared" ref="L170:L171" si="8">+I170*J170*K170</f>
        <v>11.52</v>
      </c>
      <c r="M170" s="248"/>
      <c r="N170" s="248"/>
      <c r="O170" s="248"/>
      <c r="P170" s="2"/>
      <c r="Q170" s="248"/>
      <c r="R170" s="248"/>
      <c r="S170" s="248"/>
      <c r="T170" s="248"/>
      <c r="U170" s="248"/>
      <c r="V170" s="248"/>
      <c r="W170" s="248"/>
      <c r="X170" s="248"/>
      <c r="Y170" s="248"/>
      <c r="Z170" s="248"/>
      <c r="AA170" s="6"/>
      <c r="AB170" s="6"/>
      <c r="AC170" s="6"/>
    </row>
    <row r="171" spans="1:29" ht="13.95" customHeight="1" x14ac:dyDescent="0.25">
      <c r="A171" s="296"/>
      <c r="B171" s="26"/>
      <c r="C171" s="297"/>
      <c r="D171" s="298"/>
      <c r="E171" s="298"/>
      <c r="F171" s="298"/>
      <c r="G171" s="22"/>
      <c r="H171" s="298"/>
      <c r="I171" s="299">
        <v>6.5</v>
      </c>
      <c r="J171" s="299">
        <v>0.2</v>
      </c>
      <c r="K171" s="299">
        <v>4</v>
      </c>
      <c r="L171" s="299">
        <f t="shared" si="8"/>
        <v>5.2</v>
      </c>
      <c r="M171" s="300"/>
      <c r="N171" s="300"/>
      <c r="O171" s="300"/>
      <c r="P171" s="2"/>
      <c r="Q171" s="300"/>
      <c r="R171" s="300"/>
      <c r="S171" s="300"/>
      <c r="T171" s="300"/>
      <c r="U171" s="300"/>
      <c r="V171" s="300"/>
      <c r="W171" s="300"/>
      <c r="X171" s="300"/>
      <c r="Y171" s="300"/>
      <c r="Z171" s="300"/>
      <c r="AA171" s="6"/>
      <c r="AB171" s="6"/>
      <c r="AC171" s="6"/>
    </row>
    <row r="172" spans="1:29" ht="13.95" customHeight="1" x14ac:dyDescent="0.25">
      <c r="A172" s="301"/>
      <c r="B172" s="26"/>
      <c r="C172" s="305"/>
      <c r="D172" s="303"/>
      <c r="E172" s="303"/>
      <c r="F172" s="303"/>
      <c r="G172" s="22"/>
      <c r="H172" s="303"/>
      <c r="I172" s="304"/>
      <c r="J172" s="304"/>
      <c r="K172" s="304"/>
      <c r="L172" s="304"/>
      <c r="M172" s="302"/>
      <c r="N172" s="302"/>
      <c r="O172" s="302"/>
      <c r="P172" s="2"/>
      <c r="Q172" s="302"/>
      <c r="R172" s="302"/>
      <c r="S172" s="302"/>
      <c r="T172" s="302"/>
      <c r="U172" s="302"/>
      <c r="V172" s="302"/>
      <c r="W172" s="302"/>
      <c r="X172" s="302"/>
      <c r="Y172" s="302"/>
      <c r="Z172" s="302"/>
      <c r="AA172" s="6"/>
      <c r="AB172" s="6"/>
      <c r="AC172" s="6"/>
    </row>
    <row r="173" spans="1:29" ht="13.95" customHeight="1" x14ac:dyDescent="0.25">
      <c r="A173" s="301" t="s">
        <v>645</v>
      </c>
      <c r="B173" s="24" t="s">
        <v>646</v>
      </c>
      <c r="C173" s="306" t="s">
        <v>104</v>
      </c>
      <c r="D173" s="302"/>
      <c r="E173" s="302"/>
      <c r="F173" s="302"/>
      <c r="H173" s="302"/>
      <c r="J173" s="304"/>
      <c r="K173" s="304"/>
      <c r="L173" s="304"/>
      <c r="M173" s="302"/>
      <c r="N173" s="302"/>
      <c r="O173" s="302">
        <f>+SUM(O174:O176)</f>
        <v>166.16</v>
      </c>
      <c r="P173" s="2"/>
      <c r="Q173" s="302"/>
      <c r="R173" s="302"/>
      <c r="S173" s="302"/>
      <c r="T173" s="302"/>
      <c r="U173" s="302"/>
      <c r="V173" s="302"/>
      <c r="W173" s="302"/>
      <c r="X173" s="302"/>
      <c r="Y173" s="302"/>
      <c r="Z173" s="302"/>
      <c r="AA173" s="6"/>
      <c r="AB173" s="6"/>
      <c r="AC173" s="6"/>
    </row>
    <row r="174" spans="1:29" ht="13.95" customHeight="1" x14ac:dyDescent="0.25">
      <c r="A174" s="301"/>
      <c r="B174" s="26"/>
      <c r="C174" s="305"/>
      <c r="D174" s="303"/>
      <c r="E174" s="303"/>
      <c r="F174" s="303"/>
      <c r="G174" s="22"/>
      <c r="H174" s="303"/>
      <c r="I174" s="304"/>
      <c r="J174" s="304"/>
      <c r="K174" s="304"/>
      <c r="L174" s="304"/>
      <c r="M174" s="304">
        <v>82.56</v>
      </c>
      <c r="N174" s="302">
        <v>1</v>
      </c>
      <c r="O174" s="302">
        <f>+M174*N174</f>
        <v>82.56</v>
      </c>
      <c r="P174" s="2"/>
      <c r="Q174" s="302"/>
      <c r="R174" s="302"/>
      <c r="S174" s="302"/>
      <c r="T174" s="302"/>
      <c r="U174" s="302"/>
      <c r="V174" s="302"/>
      <c r="W174" s="302"/>
      <c r="X174" s="302"/>
      <c r="Y174" s="302"/>
      <c r="Z174" s="302"/>
      <c r="AA174" s="6"/>
      <c r="AB174" s="6"/>
      <c r="AC174" s="6"/>
    </row>
    <row r="175" spans="1:29" ht="13.95" customHeight="1" x14ac:dyDescent="0.25">
      <c r="A175" s="301"/>
      <c r="B175" s="26"/>
      <c r="C175" s="305"/>
      <c r="D175" s="303"/>
      <c r="E175" s="303"/>
      <c r="F175" s="303"/>
      <c r="G175" s="22"/>
      <c r="H175" s="303"/>
      <c r="I175" s="304"/>
      <c r="J175" s="304"/>
      <c r="K175" s="304"/>
      <c r="L175" s="304"/>
      <c r="M175" s="304">
        <v>19.2</v>
      </c>
      <c r="N175" s="302">
        <v>3</v>
      </c>
      <c r="O175" s="302">
        <f t="shared" ref="O175:O176" si="9">+M175*N175</f>
        <v>57.599999999999994</v>
      </c>
      <c r="P175" s="2"/>
      <c r="Q175" s="302"/>
      <c r="R175" s="302"/>
      <c r="S175" s="302"/>
      <c r="T175" s="302"/>
      <c r="U175" s="302"/>
      <c r="V175" s="302"/>
      <c r="W175" s="302"/>
      <c r="X175" s="302"/>
      <c r="Y175" s="302"/>
      <c r="Z175" s="302"/>
      <c r="AA175" s="6"/>
      <c r="AB175" s="6"/>
      <c r="AC175" s="6"/>
    </row>
    <row r="176" spans="1:29" ht="13.95" customHeight="1" x14ac:dyDescent="0.25">
      <c r="A176" s="301"/>
      <c r="B176" s="26"/>
      <c r="C176" s="305"/>
      <c r="D176" s="303"/>
      <c r="E176" s="303"/>
      <c r="F176" s="303"/>
      <c r="G176" s="22"/>
      <c r="H176" s="303"/>
      <c r="I176" s="304"/>
      <c r="J176" s="304"/>
      <c r="K176" s="304"/>
      <c r="L176" s="304"/>
      <c r="M176" s="304">
        <v>6.5</v>
      </c>
      <c r="N176" s="302">
        <v>4</v>
      </c>
      <c r="O176" s="302">
        <f t="shared" si="9"/>
        <v>26</v>
      </c>
      <c r="P176" s="2"/>
      <c r="Q176" s="302"/>
      <c r="R176" s="302"/>
      <c r="S176" s="302"/>
      <c r="T176" s="302"/>
      <c r="U176" s="302"/>
      <c r="V176" s="302"/>
      <c r="W176" s="302"/>
      <c r="X176" s="302"/>
      <c r="Y176" s="302"/>
      <c r="Z176" s="302"/>
      <c r="AA176" s="6"/>
      <c r="AB176" s="6"/>
      <c r="AC176" s="6"/>
    </row>
    <row r="177" spans="1:29" ht="13.95" customHeight="1" x14ac:dyDescent="0.25">
      <c r="A177" s="301"/>
      <c r="B177" s="26"/>
      <c r="C177" s="305"/>
      <c r="D177" s="303"/>
      <c r="E177" s="303"/>
      <c r="F177" s="303"/>
      <c r="G177" s="22"/>
      <c r="H177" s="303"/>
      <c r="I177" s="304"/>
      <c r="J177" s="304"/>
      <c r="K177" s="304"/>
      <c r="L177" s="304"/>
      <c r="M177" s="304"/>
      <c r="N177" s="302"/>
      <c r="O177" s="302"/>
      <c r="P177" s="2"/>
      <c r="Q177" s="302"/>
      <c r="R177" s="302"/>
      <c r="S177" s="302"/>
      <c r="T177" s="302"/>
      <c r="U177" s="302"/>
      <c r="V177" s="302"/>
      <c r="W177" s="302"/>
      <c r="X177" s="302"/>
      <c r="Y177" s="302"/>
      <c r="Z177" s="302"/>
      <c r="AA177" s="6"/>
      <c r="AB177" s="6"/>
      <c r="AC177" s="6"/>
    </row>
    <row r="178" spans="1:29" ht="13.95" customHeight="1" x14ac:dyDescent="0.25">
      <c r="A178" s="301" t="s">
        <v>647</v>
      </c>
      <c r="B178" s="24" t="s">
        <v>648</v>
      </c>
      <c r="C178" s="306" t="s">
        <v>89</v>
      </c>
      <c r="D178" s="302"/>
      <c r="E178" s="302"/>
      <c r="F178" s="302"/>
      <c r="H178" s="302"/>
      <c r="L178" s="4">
        <f>+L164</f>
        <v>344.78</v>
      </c>
      <c r="M178" s="4"/>
      <c r="N178" s="302"/>
      <c r="O178" s="302"/>
      <c r="P178" s="2"/>
      <c r="Q178" s="302"/>
      <c r="R178" s="302"/>
      <c r="S178" s="302"/>
      <c r="T178" s="302"/>
      <c r="U178" s="302"/>
      <c r="V178" s="302"/>
      <c r="W178" s="302"/>
      <c r="X178" s="302"/>
      <c r="Y178" s="302"/>
      <c r="Z178" s="302"/>
      <c r="AA178" s="6"/>
      <c r="AB178" s="6"/>
      <c r="AC178" s="6"/>
    </row>
    <row r="179" spans="1:29" ht="13.95" customHeight="1" x14ac:dyDescent="0.25">
      <c r="A179" s="301"/>
      <c r="B179" s="26"/>
      <c r="C179" s="305"/>
      <c r="D179" s="303"/>
      <c r="E179" s="303"/>
      <c r="F179" s="303"/>
      <c r="G179" s="22"/>
      <c r="H179" s="303"/>
      <c r="I179" s="304"/>
      <c r="J179" s="304"/>
      <c r="K179" s="304"/>
      <c r="L179" s="304"/>
      <c r="M179" s="304"/>
      <c r="N179" s="302"/>
      <c r="O179" s="302"/>
      <c r="P179" s="2"/>
      <c r="Q179" s="302"/>
      <c r="R179" s="302"/>
      <c r="S179" s="302"/>
      <c r="T179" s="302"/>
      <c r="U179" s="302"/>
      <c r="V179" s="302"/>
      <c r="W179" s="302"/>
      <c r="X179" s="302"/>
      <c r="Y179" s="302"/>
      <c r="Z179" s="302"/>
      <c r="AA179" s="6"/>
      <c r="AB179" s="6"/>
      <c r="AC179" s="6"/>
    </row>
    <row r="180" spans="1:29" ht="13.95" customHeight="1" x14ac:dyDescent="0.25">
      <c r="A180" s="301" t="s">
        <v>638</v>
      </c>
      <c r="B180" s="24" t="s">
        <v>652</v>
      </c>
      <c r="C180" s="306" t="s">
        <v>89</v>
      </c>
      <c r="D180" s="303"/>
      <c r="E180" s="303"/>
      <c r="F180" s="303"/>
      <c r="G180" s="22"/>
      <c r="H180" s="303"/>
      <c r="I180" s="304"/>
      <c r="J180" s="304"/>
      <c r="K180" s="304"/>
      <c r="L180" s="304"/>
      <c r="M180" s="304"/>
      <c r="N180" s="302"/>
      <c r="O180" s="302"/>
      <c r="P180" s="2"/>
      <c r="Q180" s="302"/>
      <c r="R180" s="302"/>
      <c r="S180" s="302"/>
      <c r="T180" s="302"/>
      <c r="U180" s="302"/>
      <c r="V180" s="302"/>
      <c r="W180" s="302"/>
      <c r="X180" s="302"/>
      <c r="Y180" s="302"/>
      <c r="Z180" s="302"/>
      <c r="AA180" s="6"/>
      <c r="AB180" s="6"/>
      <c r="AC180" s="6"/>
    </row>
    <row r="181" spans="1:29" ht="13.95" customHeight="1" x14ac:dyDescent="0.25">
      <c r="A181" s="301" t="s">
        <v>639</v>
      </c>
      <c r="B181" s="24" t="s">
        <v>665</v>
      </c>
      <c r="C181" s="306" t="s">
        <v>90</v>
      </c>
      <c r="D181" s="303"/>
      <c r="E181" s="303"/>
      <c r="F181" s="303"/>
      <c r="G181" s="22"/>
      <c r="H181" s="20">
        <f>+SUM(H182:H192)</f>
        <v>10.411200000000001</v>
      </c>
      <c r="I181" s="304"/>
      <c r="J181" s="304"/>
      <c r="K181" s="304"/>
      <c r="L181" s="304"/>
      <c r="M181" s="304"/>
      <c r="N181" s="302"/>
      <c r="O181" s="302"/>
      <c r="P181" s="2"/>
      <c r="Q181" s="302"/>
      <c r="R181" s="302"/>
      <c r="S181" s="302"/>
      <c r="T181" s="302"/>
      <c r="U181" s="302"/>
      <c r="V181" s="302"/>
      <c r="W181" s="302"/>
      <c r="X181" s="302"/>
      <c r="Y181" s="302"/>
      <c r="Z181" s="302"/>
      <c r="AA181" s="6"/>
      <c r="AB181" s="6"/>
      <c r="AC181" s="6"/>
    </row>
    <row r="182" spans="1:29" ht="13.95" customHeight="1" x14ac:dyDescent="0.25">
      <c r="A182" s="301"/>
      <c r="B182" s="26" t="s">
        <v>615</v>
      </c>
      <c r="C182" s="305"/>
      <c r="D182" s="304"/>
      <c r="E182" s="303"/>
      <c r="F182" s="303"/>
      <c r="G182" s="22"/>
      <c r="H182" s="303"/>
      <c r="I182" s="304"/>
      <c r="J182" s="304"/>
      <c r="K182" s="304"/>
      <c r="L182" s="304"/>
      <c r="M182" s="304"/>
      <c r="N182" s="303"/>
      <c r="O182" s="303"/>
      <c r="P182" s="2"/>
      <c r="Q182" s="302"/>
      <c r="R182" s="302"/>
      <c r="S182" s="302"/>
      <c r="T182" s="302"/>
      <c r="U182" s="302"/>
      <c r="V182" s="302"/>
      <c r="W182" s="302"/>
      <c r="X182" s="302"/>
      <c r="Y182" s="302"/>
      <c r="Z182" s="302"/>
      <c r="AA182" s="6"/>
      <c r="AB182" s="6"/>
      <c r="AC182" s="6"/>
    </row>
    <row r="183" spans="1:29" ht="13.95" customHeight="1" x14ac:dyDescent="0.25">
      <c r="A183" s="301"/>
      <c r="B183" s="26" t="s">
        <v>608</v>
      </c>
      <c r="C183" s="305"/>
      <c r="D183" s="304">
        <v>10</v>
      </c>
      <c r="E183" s="303">
        <v>0.15</v>
      </c>
      <c r="F183" s="303">
        <v>0.45</v>
      </c>
      <c r="G183" s="303">
        <v>1</v>
      </c>
      <c r="H183" s="303">
        <f>+D183*E183*F183*G183</f>
        <v>0.67500000000000004</v>
      </c>
      <c r="I183" s="304"/>
      <c r="J183" s="304"/>
      <c r="K183" s="304"/>
      <c r="L183" s="304"/>
      <c r="M183" s="304"/>
      <c r="N183" s="303"/>
      <c r="O183" s="303"/>
      <c r="P183" s="2"/>
      <c r="Q183" s="302"/>
      <c r="R183" s="302"/>
      <c r="S183" s="302"/>
      <c r="T183" s="302"/>
      <c r="U183" s="302"/>
      <c r="V183" s="302"/>
      <c r="W183" s="302"/>
      <c r="X183" s="302"/>
      <c r="Y183" s="302"/>
      <c r="Z183" s="302"/>
      <c r="AA183" s="6"/>
      <c r="AB183" s="6"/>
      <c r="AC183" s="6"/>
    </row>
    <row r="184" spans="1:29" ht="13.95" customHeight="1" x14ac:dyDescent="0.25">
      <c r="A184" s="301"/>
      <c r="B184" s="26"/>
      <c r="C184" s="305"/>
      <c r="D184" s="304">
        <v>37.5</v>
      </c>
      <c r="E184" s="303">
        <v>0.15</v>
      </c>
      <c r="F184" s="303">
        <v>0.45</v>
      </c>
      <c r="G184" s="303">
        <v>1</v>
      </c>
      <c r="H184" s="303">
        <f t="shared" ref="H184:H192" si="10">+D184*E184*F184*G184</f>
        <v>2.53125</v>
      </c>
      <c r="I184" s="304"/>
      <c r="J184" s="304"/>
      <c r="K184" s="304"/>
      <c r="L184" s="304"/>
      <c r="M184" s="304"/>
      <c r="N184" s="303"/>
      <c r="O184" s="303"/>
      <c r="P184" s="2"/>
      <c r="Q184" s="302"/>
      <c r="R184" s="302"/>
      <c r="S184" s="302"/>
      <c r="T184" s="302"/>
      <c r="U184" s="302"/>
      <c r="V184" s="302"/>
      <c r="W184" s="302"/>
      <c r="X184" s="302"/>
      <c r="Y184" s="302"/>
      <c r="Z184" s="302"/>
      <c r="AA184" s="6"/>
      <c r="AB184" s="6"/>
      <c r="AC184" s="6"/>
    </row>
    <row r="185" spans="1:29" ht="13.95" customHeight="1" x14ac:dyDescent="0.25">
      <c r="A185" s="301"/>
      <c r="B185" s="26"/>
      <c r="C185" s="305"/>
      <c r="D185" s="304">
        <v>8.75</v>
      </c>
      <c r="E185" s="303">
        <v>0.15</v>
      </c>
      <c r="F185" s="303">
        <v>0.45</v>
      </c>
      <c r="G185" s="303">
        <v>1</v>
      </c>
      <c r="H185" s="303">
        <f t="shared" si="10"/>
        <v>0.59062500000000007</v>
      </c>
      <c r="I185" s="304"/>
      <c r="J185" s="304"/>
      <c r="K185" s="304"/>
      <c r="L185" s="304"/>
      <c r="M185" s="304"/>
      <c r="N185" s="303"/>
      <c r="O185" s="303"/>
      <c r="P185" s="2"/>
      <c r="Q185" s="302"/>
      <c r="R185" s="302"/>
      <c r="S185" s="302"/>
      <c r="T185" s="302"/>
      <c r="U185" s="302"/>
      <c r="V185" s="302"/>
      <c r="W185" s="302"/>
      <c r="X185" s="302"/>
      <c r="Y185" s="302"/>
      <c r="Z185" s="302"/>
      <c r="AA185" s="6"/>
      <c r="AB185" s="6"/>
      <c r="AC185" s="6"/>
    </row>
    <row r="186" spans="1:29" ht="13.95" customHeight="1" x14ac:dyDescent="0.25">
      <c r="A186" s="301"/>
      <c r="B186" s="26"/>
      <c r="C186" s="305"/>
      <c r="D186" s="304">
        <v>10.28</v>
      </c>
      <c r="E186" s="303">
        <v>0.15</v>
      </c>
      <c r="F186" s="303">
        <v>0.45</v>
      </c>
      <c r="G186" s="303">
        <v>1</v>
      </c>
      <c r="H186" s="303">
        <f t="shared" si="10"/>
        <v>0.69389999999999996</v>
      </c>
      <c r="I186" s="304"/>
      <c r="J186" s="304"/>
      <c r="K186" s="304"/>
      <c r="L186" s="304"/>
      <c r="M186" s="304"/>
      <c r="N186" s="303"/>
      <c r="O186" s="303"/>
      <c r="P186" s="2"/>
      <c r="Q186" s="302"/>
      <c r="R186" s="302"/>
      <c r="S186" s="302"/>
      <c r="T186" s="302"/>
      <c r="U186" s="302"/>
      <c r="V186" s="302"/>
      <c r="W186" s="302"/>
      <c r="X186" s="302"/>
      <c r="Y186" s="302"/>
      <c r="Z186" s="302"/>
      <c r="AA186" s="6"/>
      <c r="AB186" s="6"/>
      <c r="AC186" s="6"/>
    </row>
    <row r="187" spans="1:29" ht="13.95" customHeight="1" x14ac:dyDescent="0.25">
      <c r="A187" s="301"/>
      <c r="B187" s="26"/>
      <c r="C187" s="305"/>
      <c r="D187" s="304">
        <v>7.71</v>
      </c>
      <c r="E187" s="303">
        <v>0.15</v>
      </c>
      <c r="F187" s="303">
        <v>0.45</v>
      </c>
      <c r="G187" s="303">
        <v>1</v>
      </c>
      <c r="H187" s="303">
        <f t="shared" si="10"/>
        <v>0.52042499999999992</v>
      </c>
      <c r="I187" s="304"/>
      <c r="J187" s="304"/>
      <c r="K187" s="304"/>
      <c r="L187" s="304"/>
      <c r="M187" s="304"/>
      <c r="N187" s="303"/>
      <c r="O187" s="303"/>
      <c r="P187" s="2"/>
      <c r="Q187" s="302"/>
      <c r="R187" s="302"/>
      <c r="S187" s="302"/>
      <c r="T187" s="302"/>
      <c r="U187" s="302"/>
      <c r="V187" s="302"/>
      <c r="W187" s="302"/>
      <c r="X187" s="302"/>
      <c r="Y187" s="302"/>
      <c r="Z187" s="302"/>
      <c r="AA187" s="6"/>
      <c r="AB187" s="6"/>
      <c r="AC187" s="6"/>
    </row>
    <row r="188" spans="1:29" ht="13.95" customHeight="1" x14ac:dyDescent="0.25">
      <c r="A188" s="301"/>
      <c r="B188" s="26" t="s">
        <v>609</v>
      </c>
      <c r="C188" s="305"/>
      <c r="D188" s="304">
        <v>20</v>
      </c>
      <c r="E188" s="303">
        <v>0.15</v>
      </c>
      <c r="F188" s="303">
        <v>0.45</v>
      </c>
      <c r="G188" s="303">
        <v>1</v>
      </c>
      <c r="H188" s="303">
        <f t="shared" si="10"/>
        <v>1.35</v>
      </c>
      <c r="I188" s="304"/>
      <c r="J188" s="304"/>
      <c r="K188" s="304"/>
      <c r="L188" s="304"/>
      <c r="M188" s="304"/>
      <c r="N188" s="303"/>
      <c r="O188" s="303"/>
      <c r="P188" s="2"/>
      <c r="Q188" s="302"/>
      <c r="R188" s="302"/>
      <c r="S188" s="302"/>
      <c r="T188" s="302"/>
      <c r="U188" s="302"/>
      <c r="V188" s="302"/>
      <c r="W188" s="302"/>
      <c r="X188" s="302"/>
      <c r="Y188" s="302"/>
      <c r="Z188" s="302"/>
      <c r="AA188" s="6"/>
      <c r="AB188" s="6"/>
      <c r="AC188" s="6"/>
    </row>
    <row r="189" spans="1:29" ht="13.95" customHeight="1" x14ac:dyDescent="0.25">
      <c r="A189" s="301"/>
      <c r="B189" s="26"/>
      <c r="C189" s="305"/>
      <c r="D189" s="304">
        <v>15</v>
      </c>
      <c r="E189" s="303">
        <v>0.15</v>
      </c>
      <c r="F189" s="303">
        <v>0.45</v>
      </c>
      <c r="G189" s="303">
        <v>1</v>
      </c>
      <c r="H189" s="303">
        <f t="shared" si="10"/>
        <v>1.0125</v>
      </c>
      <c r="I189" s="304"/>
      <c r="J189" s="304"/>
      <c r="K189" s="304"/>
      <c r="L189" s="304"/>
      <c r="M189" s="304"/>
      <c r="N189" s="303"/>
      <c r="O189" s="303"/>
      <c r="P189" s="2"/>
      <c r="Q189" s="302"/>
      <c r="R189" s="302"/>
      <c r="S189" s="302"/>
      <c r="T189" s="302"/>
      <c r="U189" s="302"/>
      <c r="V189" s="302"/>
      <c r="W189" s="302"/>
      <c r="X189" s="302"/>
      <c r="Y189" s="302"/>
      <c r="Z189" s="302"/>
      <c r="AA189" s="6"/>
      <c r="AB189" s="6"/>
      <c r="AC189" s="6"/>
    </row>
    <row r="190" spans="1:29" ht="13.95" customHeight="1" x14ac:dyDescent="0.25">
      <c r="A190" s="301"/>
      <c r="B190" s="26" t="s">
        <v>612</v>
      </c>
      <c r="C190" s="305"/>
      <c r="D190" s="304">
        <v>25</v>
      </c>
      <c r="E190" s="303">
        <v>0.15</v>
      </c>
      <c r="F190" s="303">
        <v>0.45</v>
      </c>
      <c r="G190" s="303">
        <v>1</v>
      </c>
      <c r="H190" s="303">
        <f t="shared" si="10"/>
        <v>1.6875</v>
      </c>
      <c r="I190" s="304"/>
      <c r="J190" s="304"/>
      <c r="K190" s="304"/>
      <c r="L190" s="304"/>
      <c r="M190" s="304"/>
      <c r="N190" s="303"/>
      <c r="O190" s="303"/>
      <c r="P190" s="2"/>
      <c r="Q190" s="302"/>
      <c r="R190" s="302"/>
      <c r="S190" s="302"/>
      <c r="T190" s="302"/>
      <c r="U190" s="302"/>
      <c r="V190" s="302"/>
      <c r="W190" s="302"/>
      <c r="X190" s="302"/>
      <c r="Y190" s="302"/>
      <c r="Z190" s="302"/>
      <c r="AA190" s="6"/>
      <c r="AB190" s="6"/>
      <c r="AC190" s="6"/>
    </row>
    <row r="191" spans="1:29" ht="13.95" customHeight="1" x14ac:dyDescent="0.25">
      <c r="A191" s="301"/>
      <c r="B191" s="26"/>
      <c r="C191" s="305"/>
      <c r="D191" s="304">
        <v>10</v>
      </c>
      <c r="E191" s="303">
        <v>0.15</v>
      </c>
      <c r="F191" s="303">
        <v>0.45</v>
      </c>
      <c r="G191" s="303">
        <v>1</v>
      </c>
      <c r="H191" s="303">
        <f t="shared" si="10"/>
        <v>0.67500000000000004</v>
      </c>
      <c r="I191" s="304"/>
      <c r="J191" s="304"/>
      <c r="K191" s="304"/>
      <c r="L191" s="304"/>
      <c r="M191" s="304"/>
      <c r="N191" s="303"/>
      <c r="O191" s="303"/>
      <c r="P191" s="2"/>
      <c r="Q191" s="302"/>
      <c r="R191" s="302"/>
      <c r="S191" s="302"/>
      <c r="T191" s="302"/>
      <c r="U191" s="302"/>
      <c r="V191" s="302"/>
      <c r="W191" s="302"/>
      <c r="X191" s="302"/>
      <c r="Y191" s="302"/>
      <c r="Z191" s="302"/>
      <c r="AA191" s="6"/>
      <c r="AB191" s="6"/>
      <c r="AC191" s="6"/>
    </row>
    <row r="192" spans="1:29" ht="13.95" customHeight="1" x14ac:dyDescent="0.25">
      <c r="A192" s="301"/>
      <c r="B192" s="26"/>
      <c r="C192" s="305"/>
      <c r="D192" s="304">
        <v>10</v>
      </c>
      <c r="E192" s="303">
        <v>0.15</v>
      </c>
      <c r="F192" s="303">
        <v>0.45</v>
      </c>
      <c r="G192" s="303">
        <v>1</v>
      </c>
      <c r="H192" s="303">
        <f t="shared" si="10"/>
        <v>0.67500000000000004</v>
      </c>
      <c r="I192" s="304"/>
      <c r="J192" s="304"/>
      <c r="K192" s="304"/>
      <c r="L192" s="304"/>
      <c r="M192" s="304"/>
      <c r="N192" s="303"/>
      <c r="O192" s="303"/>
      <c r="P192" s="2"/>
      <c r="Q192" s="302"/>
      <c r="R192" s="302"/>
      <c r="S192" s="302"/>
      <c r="T192" s="302"/>
      <c r="U192" s="302"/>
      <c r="V192" s="302"/>
      <c r="W192" s="302"/>
      <c r="X192" s="302"/>
      <c r="Y192" s="302"/>
      <c r="Z192" s="302"/>
      <c r="AA192" s="6"/>
      <c r="AB192" s="6"/>
      <c r="AC192" s="6"/>
    </row>
    <row r="193" spans="1:29" ht="13.95" customHeight="1" x14ac:dyDescent="0.25">
      <c r="A193" s="301"/>
      <c r="B193" s="26"/>
      <c r="C193" s="305"/>
      <c r="D193" s="303"/>
      <c r="E193" s="303"/>
      <c r="F193" s="303"/>
      <c r="G193" s="22"/>
      <c r="H193" s="303"/>
      <c r="I193" s="304"/>
      <c r="J193" s="304"/>
      <c r="K193" s="304"/>
      <c r="L193" s="304"/>
      <c r="M193" s="302"/>
      <c r="N193" s="302"/>
      <c r="O193" s="302"/>
      <c r="P193" s="2"/>
      <c r="Q193" s="302"/>
      <c r="R193" s="302"/>
      <c r="S193" s="302"/>
      <c r="T193" s="302"/>
      <c r="U193" s="302"/>
      <c r="V193" s="302"/>
      <c r="W193" s="302"/>
      <c r="X193" s="302"/>
      <c r="Y193" s="302"/>
      <c r="Z193" s="302"/>
      <c r="AA193" s="6"/>
      <c r="AB193" s="6"/>
      <c r="AC193" s="6"/>
    </row>
    <row r="194" spans="1:29" ht="13.95" customHeight="1" x14ac:dyDescent="0.25">
      <c r="A194" s="301" t="s">
        <v>640</v>
      </c>
      <c r="B194" s="24" t="s">
        <v>653</v>
      </c>
      <c r="C194" s="306" t="s">
        <v>89</v>
      </c>
      <c r="D194" s="303"/>
      <c r="E194" s="303"/>
      <c r="F194" s="303"/>
      <c r="G194" s="22"/>
      <c r="H194" s="20"/>
      <c r="I194" s="304"/>
      <c r="J194" s="304"/>
      <c r="K194" s="304"/>
      <c r="L194" s="13">
        <f>+SUM(L195:L205)</f>
        <v>138.816</v>
      </c>
      <c r="M194" s="302"/>
      <c r="N194" s="302"/>
      <c r="O194" s="302"/>
      <c r="P194" s="2"/>
      <c r="Q194" s="302"/>
      <c r="R194" s="302"/>
      <c r="S194" s="302"/>
      <c r="T194" s="302"/>
      <c r="U194" s="302"/>
      <c r="V194" s="302"/>
      <c r="W194" s="302"/>
      <c r="X194" s="302"/>
      <c r="Y194" s="302"/>
      <c r="Z194" s="302"/>
      <c r="AA194" s="6"/>
      <c r="AB194" s="6"/>
      <c r="AC194" s="6"/>
    </row>
    <row r="195" spans="1:29" ht="13.95" customHeight="1" x14ac:dyDescent="0.25">
      <c r="A195" s="301"/>
      <c r="B195" s="26" t="s">
        <v>615</v>
      </c>
      <c r="C195" s="305"/>
      <c r="D195" s="304"/>
      <c r="E195" s="303"/>
      <c r="F195" s="303"/>
      <c r="G195" s="22"/>
      <c r="H195" s="303"/>
      <c r="I195" s="304"/>
      <c r="J195" s="304"/>
      <c r="K195" s="304"/>
      <c r="L195" s="304"/>
      <c r="M195" s="302"/>
      <c r="N195" s="302"/>
      <c r="O195" s="302"/>
      <c r="P195" s="2"/>
      <c r="Q195" s="302"/>
      <c r="R195" s="302"/>
      <c r="S195" s="302"/>
      <c r="T195" s="302"/>
      <c r="U195" s="302"/>
      <c r="V195" s="302"/>
      <c r="W195" s="302"/>
      <c r="X195" s="302"/>
      <c r="Y195" s="302"/>
      <c r="Z195" s="302"/>
      <c r="AA195" s="6"/>
      <c r="AB195" s="6"/>
      <c r="AC195" s="6"/>
    </row>
    <row r="196" spans="1:29" ht="13.95" customHeight="1" x14ac:dyDescent="0.25">
      <c r="A196" s="301"/>
      <c r="B196" s="26" t="s">
        <v>608</v>
      </c>
      <c r="C196" s="305"/>
      <c r="D196" s="304"/>
      <c r="E196" s="303"/>
      <c r="F196" s="303"/>
      <c r="G196" s="303"/>
      <c r="H196" s="303"/>
      <c r="I196" s="304">
        <v>10</v>
      </c>
      <c r="J196" s="303">
        <v>0.45</v>
      </c>
      <c r="K196" s="304">
        <v>2</v>
      </c>
      <c r="L196" s="304">
        <f>+I196*J196*K196</f>
        <v>9</v>
      </c>
      <c r="M196" s="302"/>
      <c r="N196" s="302"/>
      <c r="O196" s="302"/>
      <c r="P196" s="2"/>
      <c r="Q196" s="302"/>
      <c r="R196" s="302"/>
      <c r="S196" s="302"/>
      <c r="T196" s="302"/>
      <c r="U196" s="302"/>
      <c r="V196" s="302"/>
      <c r="W196" s="302"/>
      <c r="X196" s="302"/>
      <c r="Y196" s="302"/>
      <c r="Z196" s="302"/>
      <c r="AA196" s="6"/>
      <c r="AB196" s="6"/>
      <c r="AC196" s="6"/>
    </row>
    <row r="197" spans="1:29" ht="13.95" customHeight="1" x14ac:dyDescent="0.25">
      <c r="A197" s="301"/>
      <c r="B197" s="26"/>
      <c r="C197" s="305"/>
      <c r="D197" s="304"/>
      <c r="E197" s="303"/>
      <c r="F197" s="303"/>
      <c r="G197" s="303"/>
      <c r="H197" s="303"/>
      <c r="I197" s="304">
        <v>37.5</v>
      </c>
      <c r="J197" s="303">
        <v>0.45</v>
      </c>
      <c r="K197" s="304">
        <v>2</v>
      </c>
      <c r="L197" s="304">
        <f t="shared" ref="L197:L205" si="11">+I197*J197*K197</f>
        <v>33.75</v>
      </c>
      <c r="M197" s="302"/>
      <c r="N197" s="302"/>
      <c r="O197" s="302"/>
      <c r="P197" s="2"/>
      <c r="Q197" s="302"/>
      <c r="R197" s="302"/>
      <c r="S197" s="302"/>
      <c r="T197" s="302"/>
      <c r="U197" s="302"/>
      <c r="V197" s="302"/>
      <c r="W197" s="302"/>
      <c r="X197" s="302"/>
      <c r="Y197" s="302"/>
      <c r="Z197" s="302"/>
      <c r="AA197" s="6"/>
      <c r="AB197" s="6"/>
      <c r="AC197" s="6"/>
    </row>
    <row r="198" spans="1:29" ht="13.95" customHeight="1" x14ac:dyDescent="0.25">
      <c r="A198" s="301"/>
      <c r="B198" s="26"/>
      <c r="C198" s="305"/>
      <c r="D198" s="304"/>
      <c r="E198" s="303"/>
      <c r="F198" s="303"/>
      <c r="G198" s="303"/>
      <c r="H198" s="303"/>
      <c r="I198" s="304">
        <v>8.75</v>
      </c>
      <c r="J198" s="303">
        <v>0.45</v>
      </c>
      <c r="K198" s="304">
        <v>2</v>
      </c>
      <c r="L198" s="304">
        <f t="shared" si="11"/>
        <v>7.875</v>
      </c>
      <c r="M198" s="302"/>
      <c r="N198" s="302"/>
      <c r="O198" s="302"/>
      <c r="P198" s="2"/>
      <c r="Q198" s="302"/>
      <c r="R198" s="302"/>
      <c r="S198" s="302"/>
      <c r="T198" s="302"/>
      <c r="U198" s="302"/>
      <c r="V198" s="302"/>
      <c r="W198" s="302"/>
      <c r="X198" s="302"/>
      <c r="Y198" s="302"/>
      <c r="Z198" s="302"/>
      <c r="AA198" s="6"/>
      <c r="AB198" s="6"/>
      <c r="AC198" s="6"/>
    </row>
    <row r="199" spans="1:29" ht="13.95" customHeight="1" x14ac:dyDescent="0.25">
      <c r="A199" s="301"/>
      <c r="B199" s="26"/>
      <c r="C199" s="305"/>
      <c r="D199" s="304"/>
      <c r="E199" s="303"/>
      <c r="F199" s="303"/>
      <c r="G199" s="303"/>
      <c r="H199" s="303"/>
      <c r="I199" s="304">
        <v>10.28</v>
      </c>
      <c r="J199" s="303">
        <v>0.45</v>
      </c>
      <c r="K199" s="304">
        <v>2</v>
      </c>
      <c r="L199" s="304">
        <f t="shared" si="11"/>
        <v>9.2519999999999989</v>
      </c>
      <c r="M199" s="302"/>
      <c r="N199" s="302"/>
      <c r="O199" s="302"/>
      <c r="P199" s="2"/>
      <c r="Q199" s="302"/>
      <c r="R199" s="302"/>
      <c r="S199" s="302"/>
      <c r="T199" s="302"/>
      <c r="U199" s="302"/>
      <c r="V199" s="302"/>
      <c r="W199" s="302"/>
      <c r="X199" s="302"/>
      <c r="Y199" s="302"/>
      <c r="Z199" s="302"/>
      <c r="AA199" s="6"/>
      <c r="AB199" s="6"/>
      <c r="AC199" s="6"/>
    </row>
    <row r="200" spans="1:29" ht="13.95" customHeight="1" x14ac:dyDescent="0.25">
      <c r="A200" s="301"/>
      <c r="B200" s="26"/>
      <c r="C200" s="305"/>
      <c r="D200" s="304"/>
      <c r="E200" s="303"/>
      <c r="F200" s="303"/>
      <c r="G200" s="303"/>
      <c r="H200" s="303"/>
      <c r="I200" s="304">
        <v>7.71</v>
      </c>
      <c r="J200" s="303">
        <v>0.45</v>
      </c>
      <c r="K200" s="304">
        <v>2</v>
      </c>
      <c r="L200" s="304">
        <f t="shared" si="11"/>
        <v>6.9390000000000001</v>
      </c>
      <c r="M200" s="302"/>
      <c r="N200" s="302"/>
      <c r="O200" s="302"/>
      <c r="P200" s="2"/>
      <c r="Q200" s="302"/>
      <c r="R200" s="302"/>
      <c r="S200" s="302"/>
      <c r="T200" s="302"/>
      <c r="U200" s="302"/>
      <c r="V200" s="302"/>
      <c r="W200" s="302"/>
      <c r="X200" s="302"/>
      <c r="Y200" s="302"/>
      <c r="Z200" s="302"/>
      <c r="AA200" s="6"/>
      <c r="AB200" s="6"/>
      <c r="AC200" s="6"/>
    </row>
    <row r="201" spans="1:29" ht="13.95" customHeight="1" x14ac:dyDescent="0.25">
      <c r="A201" s="301"/>
      <c r="B201" s="26" t="s">
        <v>609</v>
      </c>
      <c r="C201" s="305"/>
      <c r="D201" s="304"/>
      <c r="E201" s="303"/>
      <c r="F201" s="303"/>
      <c r="G201" s="303"/>
      <c r="H201" s="303"/>
      <c r="I201" s="304">
        <v>20</v>
      </c>
      <c r="J201" s="303">
        <v>0.45</v>
      </c>
      <c r="K201" s="304">
        <v>2</v>
      </c>
      <c r="L201" s="304">
        <f t="shared" si="11"/>
        <v>18</v>
      </c>
      <c r="M201" s="302"/>
      <c r="N201" s="302"/>
      <c r="O201" s="302"/>
      <c r="P201" s="2"/>
      <c r="Q201" s="302"/>
      <c r="R201" s="302"/>
      <c r="S201" s="302"/>
      <c r="T201" s="302"/>
      <c r="U201" s="302"/>
      <c r="V201" s="302"/>
      <c r="W201" s="302"/>
      <c r="X201" s="302"/>
      <c r="Y201" s="302"/>
      <c r="Z201" s="302"/>
      <c r="AA201" s="6"/>
      <c r="AB201" s="6"/>
      <c r="AC201" s="6"/>
    </row>
    <row r="202" spans="1:29" ht="13.95" customHeight="1" x14ac:dyDescent="0.25">
      <c r="A202" s="301"/>
      <c r="B202" s="26"/>
      <c r="C202" s="305"/>
      <c r="D202" s="304"/>
      <c r="E202" s="303"/>
      <c r="F202" s="303"/>
      <c r="G202" s="303"/>
      <c r="H202" s="303"/>
      <c r="I202" s="304">
        <v>15</v>
      </c>
      <c r="J202" s="303">
        <v>0.45</v>
      </c>
      <c r="K202" s="304">
        <v>2</v>
      </c>
      <c r="L202" s="304">
        <f t="shared" si="11"/>
        <v>13.5</v>
      </c>
      <c r="M202" s="302"/>
      <c r="N202" s="302"/>
      <c r="O202" s="302"/>
      <c r="P202" s="2"/>
      <c r="Q202" s="302"/>
      <c r="R202" s="302"/>
      <c r="S202" s="302"/>
      <c r="T202" s="302"/>
      <c r="U202" s="302"/>
      <c r="V202" s="302"/>
      <c r="W202" s="302"/>
      <c r="X202" s="302"/>
      <c r="Y202" s="302"/>
      <c r="Z202" s="302"/>
      <c r="AA202" s="6"/>
      <c r="AB202" s="6"/>
      <c r="AC202" s="6"/>
    </row>
    <row r="203" spans="1:29" ht="13.95" customHeight="1" x14ac:dyDescent="0.25">
      <c r="A203" s="301"/>
      <c r="B203" s="26" t="s">
        <v>612</v>
      </c>
      <c r="C203" s="305"/>
      <c r="D203" s="304"/>
      <c r="E203" s="303"/>
      <c r="F203" s="303"/>
      <c r="G203" s="303"/>
      <c r="H203" s="303"/>
      <c r="I203" s="304">
        <v>25</v>
      </c>
      <c r="J203" s="303">
        <v>0.45</v>
      </c>
      <c r="K203" s="304">
        <v>2</v>
      </c>
      <c r="L203" s="304">
        <f t="shared" si="11"/>
        <v>22.5</v>
      </c>
      <c r="M203" s="302"/>
      <c r="N203" s="302"/>
      <c r="O203" s="302"/>
      <c r="P203" s="2"/>
      <c r="Q203" s="302"/>
      <c r="R203" s="302"/>
      <c r="S203" s="302"/>
      <c r="T203" s="302"/>
      <c r="U203" s="302"/>
      <c r="V203" s="302"/>
      <c r="W203" s="302"/>
      <c r="X203" s="302"/>
      <c r="Y203" s="302"/>
      <c r="Z203" s="302"/>
      <c r="AA203" s="6"/>
      <c r="AB203" s="6"/>
      <c r="AC203" s="6"/>
    </row>
    <row r="204" spans="1:29" ht="13.95" customHeight="1" x14ac:dyDescent="0.25">
      <c r="A204" s="301"/>
      <c r="B204" s="26"/>
      <c r="C204" s="305"/>
      <c r="D204" s="304"/>
      <c r="E204" s="303"/>
      <c r="F204" s="303"/>
      <c r="G204" s="303"/>
      <c r="H204" s="303"/>
      <c r="I204" s="304">
        <v>10</v>
      </c>
      <c r="J204" s="303">
        <v>0.45</v>
      </c>
      <c r="K204" s="304">
        <v>2</v>
      </c>
      <c r="L204" s="304">
        <f t="shared" si="11"/>
        <v>9</v>
      </c>
      <c r="M204" s="302"/>
      <c r="N204" s="302"/>
      <c r="O204" s="302"/>
      <c r="P204" s="2"/>
      <c r="Q204" s="302"/>
      <c r="R204" s="302"/>
      <c r="S204" s="302"/>
      <c r="T204" s="302"/>
      <c r="U204" s="302"/>
      <c r="V204" s="302"/>
      <c r="W204" s="302"/>
      <c r="X204" s="302"/>
      <c r="Y204" s="302"/>
      <c r="Z204" s="302"/>
      <c r="AA204" s="6"/>
      <c r="AB204" s="6"/>
      <c r="AC204" s="6"/>
    </row>
    <row r="205" spans="1:29" ht="13.95" customHeight="1" x14ac:dyDescent="0.25">
      <c r="A205" s="2"/>
      <c r="D205" s="304"/>
      <c r="E205" s="303"/>
      <c r="F205" s="303"/>
      <c r="G205" s="303"/>
      <c r="H205" s="303"/>
      <c r="I205" s="304">
        <v>10</v>
      </c>
      <c r="J205" s="303">
        <v>0.45</v>
      </c>
      <c r="K205" s="304">
        <v>2</v>
      </c>
      <c r="L205" s="304">
        <f t="shared" si="11"/>
        <v>9</v>
      </c>
      <c r="M205" s="302"/>
      <c r="N205" s="302"/>
      <c r="O205" s="302"/>
      <c r="P205" s="2"/>
      <c r="Q205" s="302"/>
      <c r="R205" s="302"/>
      <c r="S205" s="302"/>
      <c r="T205" s="302"/>
      <c r="U205" s="302"/>
      <c r="V205" s="302"/>
      <c r="W205" s="302"/>
      <c r="X205" s="302"/>
      <c r="Y205" s="302"/>
      <c r="Z205" s="302"/>
      <c r="AA205" s="6"/>
      <c r="AB205" s="6"/>
      <c r="AC205" s="6"/>
    </row>
    <row r="206" spans="1:29" ht="13.95" customHeight="1" x14ac:dyDescent="0.25">
      <c r="A206" s="301"/>
      <c r="B206" s="26"/>
      <c r="C206" s="305"/>
      <c r="D206" s="303"/>
      <c r="E206" s="303"/>
      <c r="F206" s="303"/>
      <c r="G206" s="22"/>
      <c r="H206" s="303"/>
      <c r="I206" s="304"/>
      <c r="J206" s="304"/>
      <c r="K206" s="304"/>
      <c r="L206" s="304"/>
      <c r="M206" s="302"/>
      <c r="N206" s="302"/>
      <c r="O206" s="302"/>
      <c r="P206" s="2"/>
      <c r="Q206" s="302"/>
      <c r="R206" s="302"/>
      <c r="S206" s="302"/>
      <c r="T206" s="302"/>
      <c r="U206" s="302"/>
      <c r="V206" s="302"/>
      <c r="W206" s="302"/>
      <c r="X206" s="302"/>
      <c r="Y206" s="302"/>
      <c r="Z206" s="302"/>
      <c r="AA206" s="6"/>
      <c r="AB206" s="6"/>
      <c r="AC206" s="6"/>
    </row>
    <row r="207" spans="1:29" ht="13.95" customHeight="1" x14ac:dyDescent="0.25">
      <c r="A207" s="301" t="s">
        <v>641</v>
      </c>
      <c r="B207" s="24" t="s">
        <v>646</v>
      </c>
      <c r="C207" s="306" t="s">
        <v>104</v>
      </c>
      <c r="D207" s="303"/>
      <c r="E207" s="303"/>
      <c r="F207" s="303"/>
      <c r="G207" s="22"/>
      <c r="H207" s="303"/>
      <c r="I207" s="304"/>
      <c r="J207" s="304"/>
      <c r="K207" s="304"/>
      <c r="L207" s="304"/>
      <c r="M207" s="302"/>
      <c r="N207" s="302"/>
      <c r="O207" s="302">
        <f>+O208</f>
        <v>7.8</v>
      </c>
      <c r="P207" s="2"/>
      <c r="Q207" s="302"/>
      <c r="R207" s="302"/>
      <c r="S207" s="302"/>
      <c r="T207" s="302"/>
      <c r="U207" s="302"/>
      <c r="V207" s="302"/>
      <c r="W207" s="302"/>
      <c r="X207" s="302"/>
      <c r="Y207" s="302"/>
      <c r="Z207" s="302"/>
      <c r="AA207" s="6"/>
      <c r="AB207" s="6"/>
      <c r="AC207" s="6"/>
    </row>
    <row r="208" spans="1:29" ht="13.95" customHeight="1" x14ac:dyDescent="0.25">
      <c r="A208" s="301"/>
      <c r="B208" s="26"/>
      <c r="C208" s="305"/>
      <c r="D208" s="303"/>
      <c r="E208" s="303"/>
      <c r="F208" s="303"/>
      <c r="G208" s="22"/>
      <c r="H208" s="303"/>
      <c r="I208" s="304"/>
      <c r="J208" s="304"/>
      <c r="K208" s="304"/>
      <c r="L208" s="304"/>
      <c r="M208" s="302">
        <f>+ROUNDUP(SUM(I196:I205)/3,0)</f>
        <v>52</v>
      </c>
      <c r="N208" s="302">
        <v>0.15</v>
      </c>
      <c r="O208" s="302">
        <f>+M208*N208</f>
        <v>7.8</v>
      </c>
      <c r="P208" s="2"/>
      <c r="Q208" s="302"/>
      <c r="R208" s="302"/>
      <c r="S208" s="302"/>
      <c r="T208" s="302"/>
      <c r="U208" s="302"/>
      <c r="V208" s="302"/>
      <c r="W208" s="302"/>
      <c r="X208" s="302"/>
      <c r="Y208" s="302"/>
      <c r="Z208" s="302"/>
      <c r="AA208" s="6"/>
      <c r="AB208" s="6"/>
      <c r="AC208" s="6"/>
    </row>
    <row r="209" spans="1:29" ht="13.95" customHeight="1" x14ac:dyDescent="0.25">
      <c r="A209" s="301"/>
      <c r="B209" s="26"/>
      <c r="C209" s="305"/>
      <c r="D209" s="303"/>
      <c r="E209" s="303"/>
      <c r="F209" s="303"/>
      <c r="G209" s="22"/>
      <c r="H209" s="303"/>
      <c r="I209" s="304"/>
      <c r="J209" s="304"/>
      <c r="K209" s="304"/>
      <c r="L209" s="304"/>
      <c r="M209" s="302"/>
      <c r="N209" s="302"/>
      <c r="O209" s="302"/>
      <c r="P209" s="2"/>
      <c r="Q209" s="302"/>
      <c r="R209" s="302"/>
      <c r="S209" s="302"/>
      <c r="T209" s="302"/>
      <c r="U209" s="302"/>
      <c r="V209" s="302"/>
      <c r="W209" s="302"/>
      <c r="X209" s="302"/>
      <c r="Y209" s="302"/>
      <c r="Z209" s="302"/>
      <c r="AA209" s="6"/>
      <c r="AB209" s="6"/>
      <c r="AC209" s="6"/>
    </row>
    <row r="210" spans="1:29" ht="13.95" customHeight="1" x14ac:dyDescent="0.25">
      <c r="A210" s="301" t="s">
        <v>654</v>
      </c>
      <c r="B210" s="24" t="s">
        <v>648</v>
      </c>
      <c r="C210" s="306" t="s">
        <v>89</v>
      </c>
      <c r="D210" s="303"/>
      <c r="E210" s="303"/>
      <c r="F210" s="303"/>
      <c r="G210" s="22"/>
      <c r="H210" s="303"/>
      <c r="I210" s="304"/>
      <c r="J210" s="304"/>
      <c r="K210" s="304"/>
      <c r="L210" s="13">
        <f>+SUM(L211:L221)</f>
        <v>161.952</v>
      </c>
      <c r="M210" s="302"/>
      <c r="N210" s="302"/>
      <c r="O210" s="302"/>
      <c r="P210" s="2"/>
      <c r="Q210" s="302"/>
      <c r="R210" s="302"/>
      <c r="S210" s="302"/>
      <c r="T210" s="302"/>
      <c r="U210" s="302"/>
      <c r="V210" s="302"/>
      <c r="W210" s="302"/>
      <c r="X210" s="302"/>
      <c r="Y210" s="302"/>
      <c r="Z210" s="302"/>
      <c r="AA210" s="6"/>
      <c r="AB210" s="6"/>
      <c r="AC210" s="6"/>
    </row>
    <row r="211" spans="1:29" ht="13.95" customHeight="1" x14ac:dyDescent="0.25">
      <c r="A211" s="301"/>
      <c r="B211" s="26" t="s">
        <v>615</v>
      </c>
      <c r="C211" s="305"/>
      <c r="D211" s="304"/>
      <c r="E211" s="303"/>
      <c r="F211" s="303"/>
      <c r="G211" s="22"/>
      <c r="H211" s="303"/>
      <c r="I211" s="304"/>
      <c r="J211" s="304"/>
      <c r="K211" s="304"/>
      <c r="L211" s="304"/>
      <c r="M211" s="302"/>
      <c r="N211" s="302"/>
      <c r="O211" s="302"/>
      <c r="P211" s="2"/>
      <c r="Q211" s="302"/>
      <c r="R211" s="302"/>
      <c r="S211" s="302"/>
      <c r="T211" s="302"/>
      <c r="U211" s="302"/>
      <c r="V211" s="302"/>
      <c r="W211" s="302"/>
      <c r="X211" s="302"/>
      <c r="Y211" s="302"/>
      <c r="Z211" s="302"/>
      <c r="AA211" s="6"/>
      <c r="AB211" s="6"/>
      <c r="AC211" s="6"/>
    </row>
    <row r="212" spans="1:29" ht="13.95" customHeight="1" x14ac:dyDescent="0.25">
      <c r="A212" s="301"/>
      <c r="B212" s="26" t="s">
        <v>608</v>
      </c>
      <c r="C212" s="305"/>
      <c r="D212" s="304"/>
      <c r="E212" s="303"/>
      <c r="F212" s="303"/>
      <c r="G212" s="303"/>
      <c r="H212" s="303"/>
      <c r="I212" s="304">
        <v>10</v>
      </c>
      <c r="J212" s="303">
        <v>0.52500000000000002</v>
      </c>
      <c r="K212" s="304">
        <v>2</v>
      </c>
      <c r="L212" s="304">
        <f>+I212*J212*K212</f>
        <v>10.5</v>
      </c>
      <c r="M212" s="302"/>
      <c r="N212" s="302"/>
      <c r="O212" s="302"/>
      <c r="P212" s="2"/>
      <c r="Q212" s="302"/>
      <c r="R212" s="302"/>
      <c r="S212" s="302"/>
      <c r="T212" s="302"/>
      <c r="U212" s="302"/>
      <c r="V212" s="302"/>
      <c r="W212" s="302"/>
      <c r="X212" s="302"/>
      <c r="Y212" s="302"/>
      <c r="Z212" s="302"/>
      <c r="AA212" s="6"/>
      <c r="AB212" s="6"/>
      <c r="AC212" s="6"/>
    </row>
    <row r="213" spans="1:29" ht="13.95" customHeight="1" x14ac:dyDescent="0.25">
      <c r="A213" s="301"/>
      <c r="B213" s="26"/>
      <c r="C213" s="305"/>
      <c r="D213" s="304"/>
      <c r="E213" s="303"/>
      <c r="F213" s="303"/>
      <c r="G213" s="303"/>
      <c r="H213" s="303"/>
      <c r="I213" s="304">
        <v>37.5</v>
      </c>
      <c r="J213" s="303">
        <v>0.52500000000000002</v>
      </c>
      <c r="K213" s="304">
        <v>2</v>
      </c>
      <c r="L213" s="304">
        <f t="shared" ref="L213:L221" si="12">+I213*J213*K213</f>
        <v>39.375</v>
      </c>
      <c r="M213" s="302"/>
      <c r="N213" s="302"/>
      <c r="O213" s="302"/>
      <c r="P213" s="2"/>
      <c r="Q213" s="302"/>
      <c r="R213" s="302"/>
      <c r="S213" s="302"/>
      <c r="T213" s="302"/>
      <c r="U213" s="302"/>
      <c r="V213" s="302"/>
      <c r="W213" s="302"/>
      <c r="X213" s="302"/>
      <c r="Y213" s="302"/>
      <c r="Z213" s="302"/>
      <c r="AA213" s="6"/>
      <c r="AB213" s="6"/>
      <c r="AC213" s="6"/>
    </row>
    <row r="214" spans="1:29" ht="13.95" customHeight="1" x14ac:dyDescent="0.25">
      <c r="A214" s="301"/>
      <c r="B214" s="26"/>
      <c r="C214" s="305"/>
      <c r="D214" s="304"/>
      <c r="E214" s="303"/>
      <c r="F214" s="303"/>
      <c r="G214" s="303"/>
      <c r="H214" s="303"/>
      <c r="I214" s="304">
        <v>8.75</v>
      </c>
      <c r="J214" s="303">
        <v>0.52500000000000002</v>
      </c>
      <c r="K214" s="304">
        <v>2</v>
      </c>
      <c r="L214" s="304">
        <f t="shared" si="12"/>
        <v>9.1875</v>
      </c>
      <c r="M214" s="302"/>
      <c r="N214" s="302"/>
      <c r="O214" s="302"/>
      <c r="P214" s="2"/>
      <c r="Q214" s="302"/>
      <c r="R214" s="302"/>
      <c r="S214" s="302"/>
      <c r="T214" s="302"/>
      <c r="U214" s="302"/>
      <c r="V214" s="302"/>
      <c r="W214" s="302"/>
      <c r="X214" s="302"/>
      <c r="Y214" s="302"/>
      <c r="Z214" s="302"/>
      <c r="AA214" s="6"/>
      <c r="AB214" s="6"/>
      <c r="AC214" s="6"/>
    </row>
    <row r="215" spans="1:29" ht="13.95" customHeight="1" x14ac:dyDescent="0.25">
      <c r="A215" s="301"/>
      <c r="B215" s="26"/>
      <c r="C215" s="305"/>
      <c r="D215" s="304"/>
      <c r="E215" s="303"/>
      <c r="F215" s="303"/>
      <c r="G215" s="303"/>
      <c r="H215" s="303"/>
      <c r="I215" s="304">
        <v>10.28</v>
      </c>
      <c r="J215" s="303">
        <v>0.52500000000000002</v>
      </c>
      <c r="K215" s="304">
        <v>2</v>
      </c>
      <c r="L215" s="304">
        <f t="shared" si="12"/>
        <v>10.794</v>
      </c>
      <c r="M215" s="302"/>
      <c r="N215" s="302"/>
      <c r="O215" s="302"/>
      <c r="P215" s="2"/>
      <c r="Q215" s="302"/>
      <c r="R215" s="302"/>
      <c r="S215" s="302"/>
      <c r="T215" s="302"/>
      <c r="U215" s="302"/>
      <c r="V215" s="302"/>
      <c r="W215" s="302"/>
      <c r="X215" s="302"/>
      <c r="Y215" s="302"/>
      <c r="Z215" s="302"/>
      <c r="AA215" s="6"/>
      <c r="AB215" s="6"/>
      <c r="AC215" s="6"/>
    </row>
    <row r="216" spans="1:29" ht="13.95" customHeight="1" x14ac:dyDescent="0.25">
      <c r="A216" s="301"/>
      <c r="B216" s="26"/>
      <c r="C216" s="305"/>
      <c r="D216" s="304"/>
      <c r="E216" s="303"/>
      <c r="F216" s="303"/>
      <c r="G216" s="303"/>
      <c r="H216" s="303"/>
      <c r="I216" s="304">
        <v>7.71</v>
      </c>
      <c r="J216" s="303">
        <v>0.52500000000000002</v>
      </c>
      <c r="K216" s="304">
        <v>2</v>
      </c>
      <c r="L216" s="304">
        <f t="shared" si="12"/>
        <v>8.0954999999999995</v>
      </c>
      <c r="M216" s="302"/>
      <c r="N216" s="302"/>
      <c r="O216" s="302"/>
      <c r="P216" s="2"/>
      <c r="Q216" s="302"/>
      <c r="R216" s="302"/>
      <c r="S216" s="302"/>
      <c r="T216" s="302"/>
      <c r="U216" s="302"/>
      <c r="V216" s="302"/>
      <c r="W216" s="302"/>
      <c r="X216" s="302"/>
      <c r="Y216" s="302"/>
      <c r="Z216" s="302"/>
      <c r="AA216" s="6"/>
      <c r="AB216" s="6"/>
      <c r="AC216" s="6"/>
    </row>
    <row r="217" spans="1:29" ht="13.95" customHeight="1" x14ac:dyDescent="0.25">
      <c r="A217" s="301"/>
      <c r="B217" s="26" t="s">
        <v>609</v>
      </c>
      <c r="C217" s="305"/>
      <c r="D217" s="304"/>
      <c r="E217" s="303"/>
      <c r="F217" s="303"/>
      <c r="G217" s="303"/>
      <c r="H217" s="303"/>
      <c r="I217" s="304">
        <v>20</v>
      </c>
      <c r="J217" s="303">
        <v>0.52500000000000002</v>
      </c>
      <c r="K217" s="304">
        <v>2</v>
      </c>
      <c r="L217" s="304">
        <f t="shared" si="12"/>
        <v>21</v>
      </c>
      <c r="M217" s="302"/>
      <c r="N217" s="302"/>
      <c r="O217" s="302"/>
      <c r="P217" s="2"/>
      <c r="Q217" s="302"/>
      <c r="R217" s="302"/>
      <c r="S217" s="302"/>
      <c r="T217" s="302"/>
      <c r="U217" s="302"/>
      <c r="V217" s="302"/>
      <c r="W217" s="302"/>
      <c r="X217" s="302"/>
      <c r="Y217" s="302"/>
      <c r="Z217" s="302"/>
      <c r="AA217" s="6"/>
      <c r="AB217" s="6"/>
      <c r="AC217" s="6"/>
    </row>
    <row r="218" spans="1:29" ht="13.95" customHeight="1" x14ac:dyDescent="0.25">
      <c r="A218" s="301"/>
      <c r="B218" s="26"/>
      <c r="C218" s="305"/>
      <c r="D218" s="304"/>
      <c r="E218" s="303"/>
      <c r="F218" s="303"/>
      <c r="G218" s="303"/>
      <c r="H218" s="303"/>
      <c r="I218" s="304">
        <v>15</v>
      </c>
      <c r="J218" s="303">
        <v>0.52500000000000002</v>
      </c>
      <c r="K218" s="304">
        <v>2</v>
      </c>
      <c r="L218" s="304">
        <f t="shared" si="12"/>
        <v>15.75</v>
      </c>
      <c r="M218" s="302"/>
      <c r="N218" s="302"/>
      <c r="O218" s="302"/>
      <c r="P218" s="2"/>
      <c r="Q218" s="302"/>
      <c r="R218" s="302"/>
      <c r="S218" s="302"/>
      <c r="T218" s="302"/>
      <c r="U218" s="302"/>
      <c r="V218" s="302"/>
      <c r="W218" s="302"/>
      <c r="X218" s="302"/>
      <c r="Y218" s="302"/>
      <c r="Z218" s="302"/>
      <c r="AA218" s="6"/>
      <c r="AB218" s="6"/>
      <c r="AC218" s="6"/>
    </row>
    <row r="219" spans="1:29" ht="13.95" customHeight="1" x14ac:dyDescent="0.25">
      <c r="A219" s="301"/>
      <c r="B219" s="26" t="s">
        <v>612</v>
      </c>
      <c r="C219" s="305"/>
      <c r="D219" s="304"/>
      <c r="E219" s="303"/>
      <c r="F219" s="303"/>
      <c r="G219" s="303"/>
      <c r="H219" s="303"/>
      <c r="I219" s="304">
        <v>25</v>
      </c>
      <c r="J219" s="303">
        <v>0.52500000000000002</v>
      </c>
      <c r="K219" s="304">
        <v>2</v>
      </c>
      <c r="L219" s="304">
        <f t="shared" si="12"/>
        <v>26.25</v>
      </c>
      <c r="M219" s="302"/>
      <c r="N219" s="302"/>
      <c r="O219" s="302"/>
      <c r="P219" s="2"/>
      <c r="Q219" s="302"/>
      <c r="R219" s="302"/>
      <c r="S219" s="302"/>
      <c r="T219" s="302"/>
      <c r="U219" s="302"/>
      <c r="V219" s="302"/>
      <c r="W219" s="302"/>
      <c r="X219" s="302"/>
      <c r="Y219" s="302"/>
      <c r="Z219" s="302"/>
      <c r="AA219" s="6"/>
      <c r="AB219" s="6"/>
      <c r="AC219" s="6"/>
    </row>
    <row r="220" spans="1:29" ht="13.95" customHeight="1" x14ac:dyDescent="0.25">
      <c r="A220" s="301"/>
      <c r="B220" s="26"/>
      <c r="C220" s="305"/>
      <c r="D220" s="304"/>
      <c r="E220" s="303"/>
      <c r="F220" s="303"/>
      <c r="G220" s="303"/>
      <c r="H220" s="303"/>
      <c r="I220" s="304">
        <v>10</v>
      </c>
      <c r="J220" s="303">
        <v>0.52500000000000002</v>
      </c>
      <c r="K220" s="304">
        <v>2</v>
      </c>
      <c r="L220" s="304">
        <f t="shared" si="12"/>
        <v>10.5</v>
      </c>
      <c r="M220" s="302"/>
      <c r="N220" s="302"/>
      <c r="O220" s="302"/>
      <c r="P220" s="2"/>
      <c r="Q220" s="302"/>
      <c r="R220" s="302"/>
      <c r="S220" s="302"/>
      <c r="T220" s="302"/>
      <c r="U220" s="302"/>
      <c r="V220" s="302"/>
      <c r="W220" s="302"/>
      <c r="X220" s="302"/>
      <c r="Y220" s="302"/>
      <c r="Z220" s="302"/>
      <c r="AA220" s="6"/>
      <c r="AB220" s="6"/>
      <c r="AC220" s="6"/>
    </row>
    <row r="221" spans="1:29" ht="13.95" customHeight="1" x14ac:dyDescent="0.25">
      <c r="A221" s="301"/>
      <c r="D221" s="304"/>
      <c r="E221" s="303"/>
      <c r="F221" s="303"/>
      <c r="G221" s="303"/>
      <c r="H221" s="303"/>
      <c r="I221" s="304">
        <v>10</v>
      </c>
      <c r="J221" s="303">
        <v>0.52500000000000002</v>
      </c>
      <c r="K221" s="304">
        <v>2</v>
      </c>
      <c r="L221" s="304">
        <f t="shared" si="12"/>
        <v>10.5</v>
      </c>
      <c r="M221" s="302"/>
      <c r="N221" s="302"/>
      <c r="O221" s="302"/>
      <c r="P221" s="2"/>
      <c r="Q221" s="302"/>
      <c r="R221" s="302"/>
      <c r="S221" s="302"/>
      <c r="T221" s="302"/>
      <c r="U221" s="302"/>
      <c r="V221" s="302"/>
      <c r="W221" s="302"/>
      <c r="X221" s="302"/>
      <c r="Y221" s="302"/>
      <c r="Z221" s="302"/>
      <c r="AA221" s="6"/>
      <c r="AB221" s="6"/>
      <c r="AC221" s="6"/>
    </row>
    <row r="222" spans="1:29" ht="13.95" customHeight="1" x14ac:dyDescent="0.25">
      <c r="A222" s="301" t="s">
        <v>655</v>
      </c>
      <c r="B222" s="24" t="s">
        <v>659</v>
      </c>
      <c r="C222" s="306" t="s">
        <v>104</v>
      </c>
      <c r="D222" s="303"/>
      <c r="E222" s="303"/>
      <c r="F222" s="303"/>
      <c r="G222" s="22"/>
      <c r="H222" s="303"/>
      <c r="I222" s="304"/>
      <c r="J222" s="304"/>
      <c r="K222" s="304"/>
      <c r="L222" s="304"/>
      <c r="M222" s="302"/>
      <c r="N222" s="302"/>
      <c r="O222" s="302">
        <f>+O223</f>
        <v>50</v>
      </c>
      <c r="P222" s="2"/>
      <c r="Q222" s="302"/>
      <c r="R222" s="302"/>
      <c r="S222" s="302"/>
      <c r="T222" s="302"/>
      <c r="U222" s="302"/>
      <c r="V222" s="302"/>
      <c r="W222" s="302"/>
      <c r="X222" s="302"/>
      <c r="Y222" s="302"/>
      <c r="Z222" s="302"/>
      <c r="AA222" s="6"/>
      <c r="AB222" s="6"/>
      <c r="AC222" s="6"/>
    </row>
    <row r="223" spans="1:29" ht="13.95" customHeight="1" x14ac:dyDescent="0.25">
      <c r="A223" s="301"/>
      <c r="B223" s="26" t="s">
        <v>615</v>
      </c>
      <c r="C223" s="306"/>
      <c r="D223" s="303"/>
      <c r="E223" s="303"/>
      <c r="F223" s="303"/>
      <c r="G223" s="22"/>
      <c r="H223" s="303"/>
      <c r="I223" s="304"/>
      <c r="J223" s="304"/>
      <c r="K223" s="304"/>
      <c r="L223" s="304"/>
      <c r="M223" s="302"/>
      <c r="N223" s="302"/>
      <c r="O223" s="302">
        <f>+SUM(O224:O226)</f>
        <v>50</v>
      </c>
      <c r="P223" s="2"/>
      <c r="Q223" s="302"/>
      <c r="R223" s="302"/>
      <c r="S223" s="302"/>
      <c r="T223" s="302"/>
      <c r="U223" s="302"/>
      <c r="V223" s="302"/>
      <c r="W223" s="302"/>
      <c r="X223" s="302"/>
      <c r="Y223" s="302"/>
      <c r="Z223" s="302"/>
      <c r="AA223" s="6"/>
      <c r="AB223" s="6"/>
      <c r="AC223" s="6"/>
    </row>
    <row r="224" spans="1:29" ht="13.95" customHeight="1" x14ac:dyDescent="0.25">
      <c r="A224" s="301"/>
      <c r="B224" s="26" t="s">
        <v>608</v>
      </c>
      <c r="C224" s="306"/>
      <c r="D224" s="303"/>
      <c r="E224" s="303"/>
      <c r="F224" s="303"/>
      <c r="G224" s="22"/>
      <c r="H224" s="303"/>
      <c r="J224" s="304"/>
      <c r="K224" s="304"/>
      <c r="L224" s="304"/>
      <c r="M224" s="304">
        <v>20</v>
      </c>
      <c r="N224" s="302">
        <v>1</v>
      </c>
      <c r="O224" s="302">
        <f>+M224*N224</f>
        <v>20</v>
      </c>
      <c r="P224" s="2"/>
      <c r="Q224" s="302"/>
      <c r="R224" s="302"/>
      <c r="S224" s="302"/>
      <c r="T224" s="302"/>
      <c r="U224" s="302"/>
      <c r="V224" s="302"/>
      <c r="W224" s="302"/>
      <c r="X224" s="302"/>
      <c r="Y224" s="302"/>
      <c r="Z224" s="302"/>
      <c r="AA224" s="6"/>
      <c r="AB224" s="6"/>
      <c r="AC224" s="6"/>
    </row>
    <row r="225" spans="1:29" ht="13.95" customHeight="1" x14ac:dyDescent="0.25">
      <c r="A225" s="301"/>
      <c r="B225" s="26" t="s">
        <v>609</v>
      </c>
      <c r="C225" s="305"/>
      <c r="D225" s="303"/>
      <c r="E225" s="303"/>
      <c r="F225" s="303"/>
      <c r="G225" s="22"/>
      <c r="H225" s="303"/>
      <c r="J225" s="304"/>
      <c r="K225" s="304"/>
      <c r="L225" s="304"/>
      <c r="M225" s="304">
        <v>20</v>
      </c>
      <c r="N225" s="302">
        <v>1</v>
      </c>
      <c r="O225" s="302">
        <f t="shared" ref="O225:O226" si="13">+M225*N225</f>
        <v>20</v>
      </c>
      <c r="P225" s="2"/>
      <c r="Q225" s="302"/>
      <c r="R225" s="302"/>
      <c r="S225" s="302"/>
      <c r="T225" s="302"/>
      <c r="U225" s="302"/>
      <c r="V225" s="302"/>
      <c r="W225" s="302"/>
      <c r="X225" s="302"/>
      <c r="Y225" s="302"/>
      <c r="Z225" s="302"/>
      <c r="AA225" s="6"/>
      <c r="AB225" s="6"/>
      <c r="AC225" s="6"/>
    </row>
    <row r="226" spans="1:29" ht="13.95" customHeight="1" x14ac:dyDescent="0.25">
      <c r="A226" s="301"/>
      <c r="B226" s="26" t="s">
        <v>612</v>
      </c>
      <c r="C226" s="305"/>
      <c r="D226" s="303"/>
      <c r="E226" s="303"/>
      <c r="F226" s="303"/>
      <c r="G226" s="22"/>
      <c r="H226" s="303"/>
      <c r="J226" s="304"/>
      <c r="K226" s="304"/>
      <c r="L226" s="304"/>
      <c r="M226" s="304">
        <v>10</v>
      </c>
      <c r="N226" s="302">
        <v>1</v>
      </c>
      <c r="O226" s="302">
        <f t="shared" si="13"/>
        <v>10</v>
      </c>
      <c r="P226" s="2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  <c r="AA226" s="6"/>
      <c r="AB226" s="6"/>
      <c r="AC226" s="6"/>
    </row>
    <row r="227" spans="1:29" ht="13.95" customHeight="1" x14ac:dyDescent="0.25">
      <c r="A227" s="301"/>
      <c r="B227" s="26"/>
      <c r="C227" s="305"/>
      <c r="D227" s="303"/>
      <c r="E227" s="303"/>
      <c r="F227" s="303"/>
      <c r="G227" s="22"/>
      <c r="H227" s="303"/>
      <c r="I227" s="304"/>
      <c r="J227" s="304"/>
      <c r="K227" s="304"/>
      <c r="L227" s="304"/>
      <c r="M227" s="302"/>
      <c r="N227" s="302"/>
      <c r="O227" s="302"/>
      <c r="P227" s="2"/>
      <c r="Q227" s="302"/>
      <c r="R227" s="302"/>
      <c r="S227" s="302"/>
      <c r="T227" s="302"/>
      <c r="U227" s="302"/>
      <c r="V227" s="302"/>
      <c r="W227" s="302"/>
      <c r="X227" s="302"/>
      <c r="Y227" s="302"/>
      <c r="Z227" s="302"/>
      <c r="AA227" s="6"/>
      <c r="AB227" s="6"/>
      <c r="AC227" s="6"/>
    </row>
    <row r="228" spans="1:29" ht="13.95" customHeight="1" x14ac:dyDescent="0.25">
      <c r="A228" s="301" t="s">
        <v>656</v>
      </c>
      <c r="B228" s="24" t="s">
        <v>657</v>
      </c>
      <c r="C228" s="305"/>
      <c r="D228" s="303"/>
      <c r="E228" s="303"/>
      <c r="F228" s="303"/>
      <c r="G228" s="22"/>
      <c r="H228" s="303"/>
      <c r="I228" s="304"/>
      <c r="J228" s="304"/>
      <c r="K228" s="304"/>
      <c r="L228" s="304"/>
      <c r="M228" s="302"/>
      <c r="N228" s="302"/>
      <c r="O228" s="302"/>
      <c r="P228" s="2"/>
      <c r="Q228" s="302"/>
      <c r="R228" s="302"/>
      <c r="S228" s="302"/>
      <c r="T228" s="302"/>
      <c r="U228" s="302"/>
      <c r="V228" s="302"/>
      <c r="W228" s="302"/>
      <c r="X228" s="302"/>
      <c r="Y228" s="302"/>
      <c r="Z228" s="302"/>
      <c r="AA228" s="6"/>
      <c r="AB228" s="6"/>
      <c r="AC228" s="6"/>
    </row>
    <row r="229" spans="1:29" ht="13.95" customHeight="1" x14ac:dyDescent="0.25">
      <c r="A229" s="301" t="s">
        <v>660</v>
      </c>
      <c r="B229" s="24" t="s">
        <v>658</v>
      </c>
      <c r="C229" s="306" t="s">
        <v>89</v>
      </c>
      <c r="D229" s="303"/>
      <c r="E229" s="303"/>
      <c r="F229" s="303"/>
      <c r="G229" s="22"/>
      <c r="H229" s="303"/>
      <c r="I229" s="304"/>
      <c r="J229" s="304"/>
      <c r="K229" s="304"/>
      <c r="L229" s="13">
        <f>+SUM(L230:L232)</f>
        <v>120</v>
      </c>
      <c r="M229" s="302"/>
      <c r="N229" s="302"/>
      <c r="O229" s="302"/>
      <c r="P229" s="2"/>
      <c r="Q229" s="302"/>
      <c r="R229" s="302"/>
      <c r="S229" s="302"/>
      <c r="T229" s="302"/>
      <c r="U229" s="302"/>
      <c r="V229" s="302"/>
      <c r="W229" s="302"/>
      <c r="X229" s="302"/>
      <c r="Y229" s="302"/>
      <c r="Z229" s="302"/>
      <c r="AA229" s="6"/>
      <c r="AB229" s="6"/>
      <c r="AC229" s="6"/>
    </row>
    <row r="230" spans="1:29" ht="13.95" customHeight="1" x14ac:dyDescent="0.25">
      <c r="A230" s="301"/>
      <c r="B230" s="26"/>
      <c r="C230" s="305"/>
      <c r="D230" s="303"/>
      <c r="E230" s="303"/>
      <c r="F230" s="303"/>
      <c r="G230" s="22"/>
      <c r="H230" s="303"/>
      <c r="I230" s="304">
        <v>60</v>
      </c>
      <c r="J230" s="304">
        <v>1</v>
      </c>
      <c r="K230" s="304">
        <v>1</v>
      </c>
      <c r="L230" s="304">
        <f>+I230*J230*K230</f>
        <v>60</v>
      </c>
      <c r="M230" s="302"/>
      <c r="N230" s="302"/>
      <c r="O230" s="302"/>
      <c r="P230" s="2"/>
      <c r="Q230" s="302"/>
      <c r="R230" s="302"/>
      <c r="S230" s="302"/>
      <c r="T230" s="302"/>
      <c r="U230" s="302"/>
      <c r="V230" s="302"/>
      <c r="W230" s="302"/>
      <c r="X230" s="302"/>
      <c r="Y230" s="302"/>
      <c r="Z230" s="302"/>
      <c r="AA230" s="6"/>
      <c r="AB230" s="6"/>
      <c r="AC230" s="6"/>
    </row>
    <row r="231" spans="1:29" ht="13.95" customHeight="1" x14ac:dyDescent="0.25">
      <c r="A231" s="301"/>
      <c r="B231" s="26"/>
      <c r="C231" s="305"/>
      <c r="D231" s="303"/>
      <c r="E231" s="303"/>
      <c r="F231" s="303"/>
      <c r="G231" s="22"/>
      <c r="H231" s="303"/>
      <c r="I231" s="304">
        <v>40</v>
      </c>
      <c r="J231" s="304">
        <v>1</v>
      </c>
      <c r="K231" s="304">
        <v>1</v>
      </c>
      <c r="L231" s="304">
        <f t="shared" ref="L231:L232" si="14">+I231*J231*K231</f>
        <v>40</v>
      </c>
      <c r="M231" s="302"/>
      <c r="N231" s="302"/>
      <c r="O231" s="302"/>
      <c r="P231" s="2"/>
      <c r="Q231" s="302"/>
      <c r="R231" s="302"/>
      <c r="S231" s="302"/>
      <c r="T231" s="302"/>
      <c r="U231" s="302"/>
      <c r="V231" s="302"/>
      <c r="W231" s="302"/>
      <c r="X231" s="302"/>
      <c r="Y231" s="302"/>
      <c r="Z231" s="302"/>
      <c r="AA231" s="6"/>
      <c r="AB231" s="6"/>
      <c r="AC231" s="6"/>
    </row>
    <row r="232" spans="1:29" ht="13.95" customHeight="1" x14ac:dyDescent="0.25">
      <c r="A232" s="301"/>
      <c r="B232" s="26"/>
      <c r="C232" s="305"/>
      <c r="D232" s="303"/>
      <c r="E232" s="303"/>
      <c r="F232" s="303"/>
      <c r="G232" s="22"/>
      <c r="H232" s="303"/>
      <c r="I232" s="304">
        <v>20</v>
      </c>
      <c r="J232" s="304">
        <v>1</v>
      </c>
      <c r="K232" s="304">
        <v>1</v>
      </c>
      <c r="L232" s="304">
        <f t="shared" si="14"/>
        <v>20</v>
      </c>
      <c r="M232" s="302"/>
      <c r="N232" s="302"/>
      <c r="O232" s="302"/>
      <c r="P232" s="2"/>
      <c r="Q232" s="302"/>
      <c r="R232" s="302"/>
      <c r="S232" s="302"/>
      <c r="T232" s="302"/>
      <c r="U232" s="302"/>
      <c r="V232" s="302"/>
      <c r="W232" s="302"/>
      <c r="X232" s="302"/>
      <c r="Y232" s="302"/>
      <c r="Z232" s="302"/>
      <c r="AA232" s="6"/>
      <c r="AB232" s="6"/>
      <c r="AC232" s="6"/>
    </row>
    <row r="233" spans="1:29" ht="13.95" customHeight="1" x14ac:dyDescent="0.25">
      <c r="A233" s="301"/>
      <c r="B233" s="26"/>
      <c r="C233" s="305"/>
      <c r="D233" s="303"/>
      <c r="E233" s="303"/>
      <c r="F233" s="303"/>
      <c r="G233" s="22"/>
      <c r="H233" s="303"/>
      <c r="I233" s="304"/>
      <c r="J233" s="304"/>
      <c r="K233" s="304"/>
      <c r="L233" s="304"/>
      <c r="M233" s="302"/>
      <c r="N233" s="302"/>
      <c r="O233" s="302"/>
      <c r="P233" s="2"/>
      <c r="Q233" s="302"/>
      <c r="R233" s="302"/>
      <c r="S233" s="302"/>
      <c r="T233" s="302"/>
      <c r="U233" s="302"/>
      <c r="V233" s="302"/>
      <c r="W233" s="302"/>
      <c r="X233" s="302"/>
      <c r="Y233" s="302"/>
      <c r="Z233" s="302"/>
      <c r="AA233" s="6"/>
      <c r="AB233" s="6"/>
      <c r="AC233" s="6"/>
    </row>
    <row r="234" spans="1:29" ht="13.95" customHeight="1" x14ac:dyDescent="0.25">
      <c r="A234" s="301"/>
      <c r="B234" s="26"/>
      <c r="C234" s="305"/>
      <c r="D234" s="303"/>
      <c r="E234" s="303"/>
      <c r="F234" s="303"/>
      <c r="G234" s="22"/>
      <c r="H234" s="303"/>
      <c r="I234" s="304"/>
      <c r="J234" s="304"/>
      <c r="K234" s="304"/>
      <c r="L234" s="304"/>
      <c r="M234" s="302"/>
      <c r="N234" s="302"/>
      <c r="O234" s="302"/>
      <c r="P234" s="2"/>
      <c r="Q234" s="302"/>
      <c r="R234" s="302"/>
      <c r="S234" s="302"/>
      <c r="T234" s="302"/>
      <c r="U234" s="302"/>
      <c r="V234" s="302"/>
      <c r="W234" s="302"/>
      <c r="X234" s="302"/>
      <c r="Y234" s="302"/>
      <c r="Z234" s="302"/>
      <c r="AA234" s="6"/>
      <c r="AB234" s="6"/>
      <c r="AC234" s="6"/>
    </row>
    <row r="235" spans="1:29" ht="13.95" customHeight="1" x14ac:dyDescent="0.25">
      <c r="A235" s="301" t="s">
        <v>661</v>
      </c>
      <c r="B235" s="24" t="s">
        <v>662</v>
      </c>
      <c r="C235" s="305"/>
      <c r="D235" s="303"/>
      <c r="E235" s="303"/>
      <c r="F235" s="303"/>
      <c r="G235" s="22"/>
      <c r="H235" s="303"/>
      <c r="I235" s="304"/>
      <c r="J235" s="304"/>
      <c r="K235" s="304"/>
      <c r="L235" s="304"/>
      <c r="M235" s="302"/>
      <c r="N235" s="302"/>
      <c r="O235" s="302"/>
      <c r="P235" s="2"/>
      <c r="Q235" s="302"/>
      <c r="R235" s="302"/>
      <c r="S235" s="302"/>
      <c r="T235" s="302"/>
      <c r="U235" s="302"/>
      <c r="V235" s="302"/>
      <c r="W235" s="302"/>
      <c r="X235" s="302"/>
      <c r="Y235" s="302"/>
      <c r="Z235" s="302"/>
      <c r="AA235" s="6"/>
      <c r="AB235" s="6"/>
      <c r="AC235" s="6"/>
    </row>
    <row r="236" spans="1:29" ht="13.95" customHeight="1" x14ac:dyDescent="0.25">
      <c r="A236" s="301" t="s">
        <v>664</v>
      </c>
      <c r="B236" s="24" t="s">
        <v>663</v>
      </c>
      <c r="C236" s="306" t="s">
        <v>89</v>
      </c>
      <c r="D236" s="303"/>
      <c r="E236" s="303"/>
      <c r="F236" s="303"/>
      <c r="G236" s="22"/>
      <c r="H236" s="303"/>
      <c r="I236" s="304"/>
      <c r="J236" s="304"/>
      <c r="K236" s="304"/>
      <c r="L236" s="13">
        <f>+SUM(L237:L239)</f>
        <v>50</v>
      </c>
      <c r="M236" s="302"/>
      <c r="N236" s="302"/>
      <c r="O236" s="302"/>
      <c r="P236" s="2"/>
      <c r="Q236" s="302"/>
      <c r="R236" s="302"/>
      <c r="S236" s="302"/>
      <c r="T236" s="302"/>
      <c r="U236" s="302"/>
      <c r="V236" s="302"/>
      <c r="W236" s="302"/>
      <c r="X236" s="302"/>
      <c r="Y236" s="302"/>
      <c r="Z236" s="302"/>
      <c r="AA236" s="6"/>
      <c r="AB236" s="6"/>
      <c r="AC236" s="6"/>
    </row>
    <row r="237" spans="1:29" ht="13.95" customHeight="1" x14ac:dyDescent="0.25">
      <c r="A237" s="301"/>
      <c r="B237" s="26"/>
      <c r="C237" s="305"/>
      <c r="D237" s="303"/>
      <c r="E237" s="303"/>
      <c r="F237" s="303"/>
      <c r="G237" s="22"/>
      <c r="H237" s="303"/>
      <c r="I237" s="304">
        <v>20</v>
      </c>
      <c r="J237" s="304">
        <v>1</v>
      </c>
      <c r="K237" s="304">
        <v>1</v>
      </c>
      <c r="L237" s="304">
        <f>+I237*J237*K237</f>
        <v>20</v>
      </c>
      <c r="M237" s="302"/>
      <c r="N237" s="302"/>
      <c r="O237" s="302"/>
      <c r="P237" s="2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  <c r="AA237" s="6"/>
      <c r="AB237" s="6"/>
      <c r="AC237" s="6"/>
    </row>
    <row r="238" spans="1:29" ht="13.95" customHeight="1" x14ac:dyDescent="0.25">
      <c r="A238" s="301"/>
      <c r="B238" s="26"/>
      <c r="C238" s="305"/>
      <c r="D238" s="303"/>
      <c r="E238" s="303"/>
      <c r="F238" s="303"/>
      <c r="G238" s="22"/>
      <c r="H238" s="303"/>
      <c r="I238" s="304">
        <v>20</v>
      </c>
      <c r="J238" s="304">
        <v>1</v>
      </c>
      <c r="K238" s="304">
        <v>1</v>
      </c>
      <c r="L238" s="304">
        <f t="shared" ref="L238:L239" si="15">+I238*J238*K238</f>
        <v>20</v>
      </c>
      <c r="M238" s="302"/>
      <c r="N238" s="302"/>
      <c r="O238" s="302"/>
      <c r="P238" s="2"/>
      <c r="Q238" s="302"/>
      <c r="R238" s="302"/>
      <c r="S238" s="302"/>
      <c r="T238" s="302"/>
      <c r="U238" s="302"/>
      <c r="V238" s="302"/>
      <c r="W238" s="302"/>
      <c r="X238" s="302"/>
      <c r="Y238" s="302"/>
      <c r="Z238" s="302"/>
      <c r="AA238" s="6"/>
      <c r="AB238" s="6"/>
      <c r="AC238" s="6"/>
    </row>
    <row r="239" spans="1:29" ht="13.95" customHeight="1" x14ac:dyDescent="0.25">
      <c r="A239" s="301"/>
      <c r="B239" s="26"/>
      <c r="C239" s="305"/>
      <c r="D239" s="303"/>
      <c r="E239" s="303"/>
      <c r="F239" s="303"/>
      <c r="G239" s="22"/>
      <c r="H239" s="303"/>
      <c r="I239" s="304">
        <v>10</v>
      </c>
      <c r="J239" s="304">
        <v>1</v>
      </c>
      <c r="K239" s="304">
        <v>1</v>
      </c>
      <c r="L239" s="304">
        <f t="shared" si="15"/>
        <v>10</v>
      </c>
      <c r="M239" s="302"/>
      <c r="N239" s="302"/>
      <c r="O239" s="302"/>
      <c r="P239" s="2"/>
      <c r="Q239" s="302"/>
      <c r="R239" s="302"/>
      <c r="S239" s="302"/>
      <c r="T239" s="302"/>
      <c r="U239" s="302"/>
      <c r="V239" s="302"/>
      <c r="W239" s="302"/>
      <c r="X239" s="302"/>
      <c r="Y239" s="302"/>
      <c r="Z239" s="302"/>
      <c r="AA239" s="6"/>
      <c r="AB239" s="6"/>
      <c r="AC239" s="6"/>
    </row>
    <row r="240" spans="1:29" ht="13.95" customHeight="1" x14ac:dyDescent="0.25">
      <c r="A240" s="301"/>
      <c r="B240" s="26"/>
      <c r="C240" s="305"/>
      <c r="D240" s="303"/>
      <c r="E240" s="303"/>
      <c r="F240" s="303"/>
      <c r="G240" s="22"/>
      <c r="H240" s="303"/>
      <c r="I240" s="304"/>
      <c r="J240" s="304"/>
      <c r="K240" s="304"/>
      <c r="L240" s="304"/>
      <c r="M240" s="302"/>
      <c r="N240" s="302"/>
      <c r="O240" s="302"/>
      <c r="P240" s="2"/>
      <c r="Q240" s="302"/>
      <c r="R240" s="302"/>
      <c r="S240" s="302"/>
      <c r="T240" s="302"/>
      <c r="U240" s="302"/>
      <c r="V240" s="302"/>
      <c r="W240" s="302"/>
      <c r="X240" s="302"/>
      <c r="Y240" s="302"/>
      <c r="Z240" s="302"/>
      <c r="AA240" s="6"/>
      <c r="AB240" s="6"/>
      <c r="AC240" s="6"/>
    </row>
    <row r="241" spans="1:29" ht="13.95" customHeight="1" x14ac:dyDescent="0.25">
      <c r="A241" s="247" t="s">
        <v>666</v>
      </c>
      <c r="B241" s="24" t="s">
        <v>351</v>
      </c>
      <c r="C241" s="282"/>
      <c r="D241" s="252"/>
      <c r="E241" s="252"/>
      <c r="F241" s="252"/>
      <c r="G241" s="22"/>
      <c r="H241" s="252"/>
      <c r="I241" s="253"/>
      <c r="J241" s="253"/>
      <c r="K241" s="253"/>
      <c r="L241" s="253"/>
      <c r="M241" s="248"/>
      <c r="N241" s="248"/>
      <c r="O241" s="248"/>
      <c r="P241" s="2"/>
      <c r="Q241" s="248"/>
      <c r="R241" s="248"/>
      <c r="S241" s="248"/>
      <c r="T241" s="248"/>
      <c r="U241" s="248"/>
      <c r="V241" s="248"/>
      <c r="W241" s="248"/>
      <c r="X241" s="248"/>
      <c r="Y241" s="248"/>
      <c r="Z241" s="248"/>
      <c r="AA241" s="6"/>
      <c r="AB241" s="6"/>
      <c r="AC241" s="6"/>
    </row>
    <row r="242" spans="1:29" ht="13.95" customHeight="1" x14ac:dyDescent="0.25">
      <c r="A242" s="247" t="s">
        <v>667</v>
      </c>
      <c r="B242" s="24" t="s">
        <v>629</v>
      </c>
      <c r="C242" s="282" t="s">
        <v>104</v>
      </c>
      <c r="D242" s="252"/>
      <c r="E242" s="252"/>
      <c r="F242" s="252"/>
      <c r="G242" s="22"/>
      <c r="H242" s="252"/>
      <c r="I242" s="253"/>
      <c r="J242" s="253"/>
      <c r="K242" s="253"/>
      <c r="L242" s="253"/>
      <c r="M242" s="248"/>
      <c r="N242" s="248"/>
      <c r="O242" s="20">
        <f>+SUM(O243:O257)</f>
        <v>3891.58</v>
      </c>
      <c r="P242" s="2"/>
      <c r="Q242" s="248"/>
      <c r="R242" s="248"/>
      <c r="S242" s="248"/>
      <c r="T242" s="248"/>
      <c r="U242" s="248"/>
      <c r="V242" s="248"/>
      <c r="W242" s="248"/>
      <c r="X242" s="248"/>
      <c r="Y242" s="248"/>
      <c r="Z242" s="248"/>
      <c r="AA242" s="6"/>
      <c r="AB242" s="6"/>
      <c r="AC242" s="6"/>
    </row>
    <row r="243" spans="1:29" ht="13.95" customHeight="1" x14ac:dyDescent="0.25">
      <c r="A243" s="247"/>
      <c r="B243" s="26" t="s">
        <v>615</v>
      </c>
      <c r="C243" s="249"/>
      <c r="D243" s="252"/>
      <c r="E243" s="252"/>
      <c r="F243" s="252"/>
      <c r="G243" s="22"/>
      <c r="H243" s="252"/>
      <c r="I243" s="253"/>
      <c r="J243" s="253"/>
      <c r="K243" s="253"/>
      <c r="L243" s="253"/>
      <c r="M243" s="284"/>
      <c r="N243" s="248"/>
      <c r="O243" s="248"/>
      <c r="P243" s="2"/>
      <c r="Q243" s="248"/>
      <c r="R243" s="248"/>
      <c r="S243" s="248"/>
      <c r="T243" s="248"/>
      <c r="U243" s="248"/>
      <c r="V243" s="248"/>
      <c r="W243" s="248"/>
      <c r="X243" s="248"/>
      <c r="Y243" s="248"/>
      <c r="Z243" s="248"/>
      <c r="AA243" s="6"/>
      <c r="AB243" s="6"/>
      <c r="AC243" s="6"/>
    </row>
    <row r="244" spans="1:29" ht="13.95" customHeight="1" x14ac:dyDescent="0.25">
      <c r="A244" s="247"/>
      <c r="B244" s="26" t="s">
        <v>608</v>
      </c>
      <c r="C244" s="249"/>
      <c r="D244" s="252"/>
      <c r="E244" s="252"/>
      <c r="F244" s="252"/>
      <c r="G244" s="22"/>
      <c r="H244" s="252"/>
      <c r="I244" s="253"/>
      <c r="J244" s="253"/>
      <c r="K244" s="253"/>
      <c r="L244" s="253"/>
      <c r="M244" s="284">
        <v>38.799999999999997</v>
      </c>
      <c r="N244" s="284">
        <v>2</v>
      </c>
      <c r="O244" s="248">
        <f>+M244*N244</f>
        <v>77.599999999999994</v>
      </c>
      <c r="P244" s="2"/>
      <c r="Q244" s="248"/>
      <c r="R244" s="248"/>
      <c r="S244" s="248"/>
      <c r="T244" s="248"/>
      <c r="U244" s="248"/>
      <c r="V244" s="248"/>
      <c r="W244" s="248"/>
      <c r="X244" s="248"/>
      <c r="Y244" s="248"/>
      <c r="Z244" s="248"/>
      <c r="AA244" s="6"/>
      <c r="AB244" s="6"/>
      <c r="AC244" s="6"/>
    </row>
    <row r="245" spans="1:29" ht="13.95" customHeight="1" x14ac:dyDescent="0.25">
      <c r="A245" s="247"/>
      <c r="B245" s="26"/>
      <c r="C245" s="249"/>
      <c r="D245" s="252"/>
      <c r="E245" s="252"/>
      <c r="F245" s="252"/>
      <c r="G245" s="22"/>
      <c r="H245" s="252"/>
      <c r="I245" s="253"/>
      <c r="J245" s="253"/>
      <c r="K245" s="253"/>
      <c r="L245" s="253"/>
      <c r="M245" s="284">
        <v>37.5</v>
      </c>
      <c r="N245" s="284">
        <v>2</v>
      </c>
      <c r="O245" s="281">
        <f t="shared" ref="O245:O255" si="16">+M245*N245</f>
        <v>75</v>
      </c>
      <c r="P245" s="2"/>
      <c r="Q245" s="248"/>
      <c r="R245" s="248"/>
      <c r="S245" s="248"/>
      <c r="T245" s="248"/>
      <c r="U245" s="248"/>
      <c r="V245" s="248"/>
      <c r="W245" s="248"/>
      <c r="X245" s="248"/>
      <c r="Y245" s="248"/>
      <c r="Z245" s="248"/>
      <c r="AA245" s="6"/>
      <c r="AB245" s="6"/>
      <c r="AC245" s="6"/>
    </row>
    <row r="246" spans="1:29" ht="13.95" customHeight="1" x14ac:dyDescent="0.25">
      <c r="A246" s="247"/>
      <c r="B246" s="26"/>
      <c r="C246" s="249"/>
      <c r="D246" s="252"/>
      <c r="E246" s="252"/>
      <c r="F246" s="252"/>
      <c r="G246" s="22"/>
      <c r="H246" s="252"/>
      <c r="I246" s="253"/>
      <c r="J246" s="253"/>
      <c r="K246" s="253"/>
      <c r="L246" s="253"/>
      <c r="M246" s="284">
        <v>8.75</v>
      </c>
      <c r="N246" s="284">
        <v>1</v>
      </c>
      <c r="O246" s="281">
        <f t="shared" si="16"/>
        <v>8.75</v>
      </c>
      <c r="P246" s="2"/>
      <c r="Q246" s="248"/>
      <c r="R246" s="248"/>
      <c r="S246" s="248"/>
      <c r="T246" s="248"/>
      <c r="U246" s="248"/>
      <c r="V246" s="248"/>
      <c r="W246" s="248"/>
      <c r="X246" s="248"/>
      <c r="Y246" s="248"/>
      <c r="Z246" s="248"/>
      <c r="AA246" s="6"/>
      <c r="AB246" s="6"/>
      <c r="AC246" s="6"/>
    </row>
    <row r="247" spans="1:29" ht="13.95" customHeight="1" x14ac:dyDescent="0.25">
      <c r="A247" s="247"/>
      <c r="B247" s="26"/>
      <c r="C247" s="249"/>
      <c r="D247" s="252"/>
      <c r="E247" s="252"/>
      <c r="F247" s="252"/>
      <c r="G247" s="22"/>
      <c r="H247" s="252"/>
      <c r="I247" s="253"/>
      <c r="J247" s="253"/>
      <c r="K247" s="253"/>
      <c r="L247" s="253"/>
      <c r="M247" s="284">
        <v>10.28</v>
      </c>
      <c r="N247" s="284">
        <v>1</v>
      </c>
      <c r="O247" s="281">
        <f t="shared" si="16"/>
        <v>10.28</v>
      </c>
      <c r="P247" s="2"/>
      <c r="Q247" s="248"/>
      <c r="R247" s="248"/>
      <c r="S247" s="248"/>
      <c r="T247" s="248"/>
      <c r="U247" s="248"/>
      <c r="V247" s="248"/>
      <c r="W247" s="248"/>
      <c r="X247" s="248"/>
      <c r="Y247" s="248"/>
      <c r="Z247" s="248"/>
      <c r="AA247" s="6"/>
      <c r="AB247" s="6"/>
      <c r="AC247" s="6"/>
    </row>
    <row r="248" spans="1:29" ht="13.95" customHeight="1" x14ac:dyDescent="0.25">
      <c r="A248" s="247"/>
      <c r="B248" s="26"/>
      <c r="C248" s="249"/>
      <c r="D248" s="252"/>
      <c r="E248" s="252"/>
      <c r="F248" s="252"/>
      <c r="G248" s="22"/>
      <c r="H248" s="252"/>
      <c r="I248" s="253"/>
      <c r="J248" s="253"/>
      <c r="K248" s="253"/>
      <c r="L248" s="253"/>
      <c r="M248" s="284">
        <v>7.71</v>
      </c>
      <c r="N248" s="284">
        <v>1</v>
      </c>
      <c r="O248" s="281">
        <f t="shared" si="16"/>
        <v>7.71</v>
      </c>
      <c r="P248" s="2"/>
      <c r="Q248" s="248"/>
      <c r="R248" s="248"/>
      <c r="S248" s="248"/>
      <c r="T248" s="248"/>
      <c r="U248" s="248"/>
      <c r="V248" s="248"/>
      <c r="W248" s="248"/>
      <c r="X248" s="248"/>
      <c r="Y248" s="248"/>
      <c r="Z248" s="248"/>
      <c r="AA248" s="6"/>
      <c r="AB248" s="6"/>
      <c r="AC248" s="6"/>
    </row>
    <row r="249" spans="1:29" ht="13.95" customHeight="1" x14ac:dyDescent="0.25">
      <c r="A249" s="247"/>
      <c r="B249" s="26" t="s">
        <v>609</v>
      </c>
      <c r="C249" s="249"/>
      <c r="D249" s="252"/>
      <c r="E249" s="252"/>
      <c r="F249" s="252"/>
      <c r="G249" s="22"/>
      <c r="H249" s="252"/>
      <c r="I249" s="253"/>
      <c r="J249" s="253"/>
      <c r="K249" s="253"/>
      <c r="L249" s="253"/>
      <c r="M249" s="284">
        <v>52.4</v>
      </c>
      <c r="N249" s="284">
        <v>1</v>
      </c>
      <c r="O249" s="281">
        <f t="shared" si="16"/>
        <v>52.4</v>
      </c>
      <c r="P249" s="2"/>
      <c r="Q249" s="248"/>
      <c r="R249" s="248"/>
      <c r="S249" s="248"/>
      <c r="T249" s="248"/>
      <c r="U249" s="248"/>
      <c r="V249" s="248"/>
      <c r="W249" s="248"/>
      <c r="X249" s="248"/>
      <c r="Y249" s="248"/>
      <c r="Z249" s="248"/>
      <c r="AA249" s="6"/>
      <c r="AB249" s="6"/>
      <c r="AC249" s="6"/>
    </row>
    <row r="250" spans="1:29" ht="13.95" customHeight="1" x14ac:dyDescent="0.25">
      <c r="A250" s="247"/>
      <c r="B250" s="26"/>
      <c r="C250" s="249"/>
      <c r="D250" s="252"/>
      <c r="E250" s="252"/>
      <c r="F250" s="252"/>
      <c r="G250" s="22"/>
      <c r="H250" s="252"/>
      <c r="I250" s="253"/>
      <c r="J250" s="253"/>
      <c r="K250" s="253"/>
      <c r="L250" s="253"/>
      <c r="M250" s="284">
        <v>55.77</v>
      </c>
      <c r="N250" s="284">
        <v>1</v>
      </c>
      <c r="O250" s="281">
        <f t="shared" si="16"/>
        <v>55.77</v>
      </c>
      <c r="P250" s="2"/>
      <c r="Q250" s="248"/>
      <c r="R250" s="248"/>
      <c r="S250" s="248"/>
      <c r="T250" s="248"/>
      <c r="U250" s="248"/>
      <c r="V250" s="248"/>
      <c r="W250" s="248"/>
      <c r="X250" s="248"/>
      <c r="Y250" s="248"/>
      <c r="Z250" s="248"/>
      <c r="AA250" s="6"/>
      <c r="AB250" s="6"/>
      <c r="AC250" s="6"/>
    </row>
    <row r="251" spans="1:29" ht="13.95" customHeight="1" x14ac:dyDescent="0.25">
      <c r="A251" s="247"/>
      <c r="B251" s="26"/>
      <c r="C251" s="249"/>
      <c r="D251" s="252"/>
      <c r="E251" s="252"/>
      <c r="F251" s="252"/>
      <c r="G251" s="22"/>
      <c r="H251" s="252"/>
      <c r="I251" s="253"/>
      <c r="J251" s="253"/>
      <c r="K251" s="253"/>
      <c r="L251" s="253"/>
      <c r="M251" s="284">
        <v>86.82</v>
      </c>
      <c r="N251" s="284">
        <v>1</v>
      </c>
      <c r="O251" s="281">
        <f t="shared" si="16"/>
        <v>86.82</v>
      </c>
      <c r="P251" s="2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  <c r="AA251" s="6"/>
      <c r="AB251" s="6"/>
      <c r="AC251" s="6"/>
    </row>
    <row r="252" spans="1:29" ht="13.95" customHeight="1" x14ac:dyDescent="0.25">
      <c r="A252" s="247"/>
      <c r="B252" s="26" t="s">
        <v>612</v>
      </c>
      <c r="C252" s="249"/>
      <c r="D252" s="252"/>
      <c r="E252" s="252"/>
      <c r="F252" s="252"/>
      <c r="G252" s="22"/>
      <c r="H252" s="252"/>
      <c r="I252" s="253"/>
      <c r="J252" s="253"/>
      <c r="K252" s="253"/>
      <c r="L252" s="253"/>
      <c r="M252" s="284">
        <v>32.03</v>
      </c>
      <c r="N252" s="284">
        <v>1</v>
      </c>
      <c r="O252" s="281">
        <f t="shared" si="16"/>
        <v>32.03</v>
      </c>
      <c r="P252" s="2"/>
      <c r="Q252" s="248"/>
      <c r="R252" s="248"/>
      <c r="S252" s="248"/>
      <c r="T252" s="248"/>
      <c r="U252" s="248"/>
      <c r="V252" s="248"/>
      <c r="W252" s="248"/>
      <c r="X252" s="248"/>
      <c r="Y252" s="248"/>
      <c r="Z252" s="248"/>
      <c r="AA252" s="6"/>
      <c r="AB252" s="6"/>
      <c r="AC252" s="6"/>
    </row>
    <row r="253" spans="1:29" ht="13.95" customHeight="1" x14ac:dyDescent="0.25">
      <c r="A253" s="247"/>
      <c r="B253" s="26"/>
      <c r="C253" s="249"/>
      <c r="D253" s="252"/>
      <c r="E253" s="252"/>
      <c r="F253" s="252"/>
      <c r="G253" s="22"/>
      <c r="H253" s="252"/>
      <c r="I253" s="253"/>
      <c r="J253" s="253"/>
      <c r="K253" s="253"/>
      <c r="L253" s="253"/>
      <c r="M253" s="284">
        <v>34.64</v>
      </c>
      <c r="N253" s="284">
        <v>1</v>
      </c>
      <c r="O253" s="281">
        <f t="shared" si="16"/>
        <v>34.64</v>
      </c>
      <c r="P253" s="2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6"/>
      <c r="AB253" s="6"/>
      <c r="AC253" s="6"/>
    </row>
    <row r="254" spans="1:29" ht="13.95" customHeight="1" x14ac:dyDescent="0.25">
      <c r="A254" s="247"/>
      <c r="B254" s="26"/>
      <c r="C254" s="249"/>
      <c r="D254" s="252"/>
      <c r="E254" s="252"/>
      <c r="F254" s="252"/>
      <c r="G254" s="22"/>
      <c r="H254" s="252"/>
      <c r="I254" s="253"/>
      <c r="J254" s="253"/>
      <c r="K254" s="253"/>
      <c r="L254" s="253"/>
      <c r="M254" s="284">
        <v>16.170000000000002</v>
      </c>
      <c r="N254" s="284">
        <v>1</v>
      </c>
      <c r="O254" s="281">
        <f t="shared" si="16"/>
        <v>16.170000000000002</v>
      </c>
      <c r="P254" s="2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6"/>
      <c r="AB254" s="6"/>
      <c r="AC254" s="6"/>
    </row>
    <row r="255" spans="1:29" ht="13.95" customHeight="1" x14ac:dyDescent="0.25">
      <c r="B255" s="24"/>
      <c r="C255" s="139"/>
      <c r="D255" s="2"/>
      <c r="I255" s="333"/>
      <c r="J255" s="334"/>
      <c r="K255" s="241"/>
      <c r="L255" s="241"/>
      <c r="M255" s="284">
        <v>42.41</v>
      </c>
      <c r="N255" s="284">
        <v>1</v>
      </c>
      <c r="O255" s="281">
        <f t="shared" si="16"/>
        <v>42.41</v>
      </c>
      <c r="P255" s="2"/>
      <c r="AA255" s="6"/>
      <c r="AB255" s="6"/>
      <c r="AC255" s="6"/>
    </row>
    <row r="256" spans="1:29" ht="13.95" customHeight="1" x14ac:dyDescent="0.25">
      <c r="B256" s="141"/>
      <c r="C256" s="139"/>
      <c r="D256" s="2"/>
      <c r="I256" s="241"/>
      <c r="J256" s="241"/>
      <c r="K256" s="241"/>
      <c r="L256" s="13"/>
      <c r="P256" s="2"/>
      <c r="AA256" s="6"/>
      <c r="AB256" s="6"/>
      <c r="AC256" s="6"/>
    </row>
    <row r="257" spans="1:29" ht="13.95" customHeight="1" x14ac:dyDescent="0.25">
      <c r="B257" s="26" t="s">
        <v>630</v>
      </c>
      <c r="C257" s="26"/>
      <c r="D257" s="2"/>
      <c r="E257" s="248"/>
      <c r="I257" s="240"/>
      <c r="J257" s="240"/>
      <c r="K257" s="241"/>
      <c r="L257" s="241"/>
      <c r="M257" s="231">
        <v>848</v>
      </c>
      <c r="N257" s="231">
        <v>4</v>
      </c>
      <c r="O257" s="231">
        <f>+M257*N257</f>
        <v>3392</v>
      </c>
      <c r="P257" s="2"/>
      <c r="AA257" s="6"/>
      <c r="AB257" s="6"/>
      <c r="AC257" s="6"/>
    </row>
    <row r="258" spans="1:29" ht="13.95" customHeight="1" x14ac:dyDescent="0.25">
      <c r="B258" s="26"/>
      <c r="C258" s="24"/>
      <c r="D258" s="14"/>
      <c r="E258" s="252"/>
      <c r="I258" s="14"/>
      <c r="J258" s="252"/>
      <c r="K258" s="241"/>
      <c r="L258" s="241"/>
      <c r="P258" s="2"/>
      <c r="AA258" s="6"/>
      <c r="AB258" s="6"/>
      <c r="AC258" s="6"/>
    </row>
    <row r="259" spans="1:29" ht="13.95" customHeight="1" x14ac:dyDescent="0.25">
      <c r="A259" s="280" t="s">
        <v>668</v>
      </c>
      <c r="B259" s="24" t="s">
        <v>634</v>
      </c>
      <c r="C259" s="282" t="s">
        <v>89</v>
      </c>
      <c r="D259" s="14"/>
      <c r="E259" s="252"/>
      <c r="I259" s="14"/>
      <c r="J259" s="252"/>
      <c r="K259" s="2"/>
      <c r="L259" s="13">
        <f>+L260</f>
        <v>784</v>
      </c>
      <c r="P259" s="2"/>
      <c r="AA259" s="6"/>
      <c r="AB259" s="6"/>
      <c r="AC259" s="6"/>
    </row>
    <row r="260" spans="1:29" ht="13.95" customHeight="1" x14ac:dyDescent="0.25">
      <c r="B260" s="24"/>
      <c r="C260" s="24"/>
      <c r="D260" s="14"/>
      <c r="E260" s="252"/>
      <c r="I260" s="284">
        <v>4</v>
      </c>
      <c r="J260" s="252">
        <v>0.5</v>
      </c>
      <c r="K260" s="241">
        <f>7*4*14</f>
        <v>392</v>
      </c>
      <c r="L260" s="253">
        <f>+I260*J260*K260</f>
        <v>784</v>
      </c>
      <c r="P260" s="2"/>
      <c r="AA260" s="6"/>
      <c r="AB260" s="6"/>
      <c r="AC260" s="6"/>
    </row>
    <row r="261" spans="1:29" ht="13.95" customHeight="1" x14ac:dyDescent="0.25">
      <c r="A261" s="247"/>
      <c r="B261" s="26"/>
      <c r="C261" s="26"/>
      <c r="D261" s="14"/>
      <c r="E261" s="252"/>
      <c r="F261" s="248"/>
      <c r="H261" s="248"/>
      <c r="I261" s="14"/>
      <c r="J261" s="252"/>
      <c r="K261" s="253"/>
      <c r="L261" s="253"/>
      <c r="M261" s="248"/>
      <c r="N261" s="248"/>
      <c r="O261" s="248"/>
      <c r="P261" s="2"/>
      <c r="Q261" s="248"/>
      <c r="R261" s="248"/>
      <c r="S261" s="248"/>
      <c r="T261" s="248"/>
      <c r="U261" s="248"/>
      <c r="V261" s="248"/>
      <c r="W261" s="248"/>
      <c r="X261" s="248"/>
      <c r="Y261" s="248"/>
      <c r="Z261" s="248"/>
      <c r="AA261" s="6"/>
      <c r="AB261" s="6"/>
      <c r="AC261" s="6"/>
    </row>
    <row r="262" spans="1:29" ht="13.95" customHeight="1" x14ac:dyDescent="0.25">
      <c r="A262" s="247"/>
      <c r="B262" s="26"/>
      <c r="C262" s="26"/>
      <c r="F262" s="248"/>
      <c r="H262" s="248"/>
      <c r="I262" s="253"/>
      <c r="J262" s="252"/>
      <c r="K262" s="253"/>
      <c r="L262" s="253"/>
      <c r="M262" s="248"/>
      <c r="N262" s="248"/>
      <c r="O262" s="248"/>
      <c r="P262" s="2"/>
      <c r="Q262" s="248"/>
      <c r="R262" s="248"/>
      <c r="S262" s="248"/>
      <c r="T262" s="248"/>
      <c r="U262" s="248"/>
      <c r="V262" s="248"/>
      <c r="W262" s="248"/>
      <c r="X262" s="248"/>
      <c r="Y262" s="248"/>
      <c r="Z262" s="248"/>
      <c r="AA262" s="6"/>
      <c r="AB262" s="6"/>
      <c r="AC262" s="6"/>
    </row>
    <row r="263" spans="1:29" ht="13.95" customHeight="1" x14ac:dyDescent="0.25">
      <c r="A263" s="280" t="s">
        <v>669</v>
      </c>
      <c r="B263" s="24" t="s">
        <v>631</v>
      </c>
      <c r="C263" s="282" t="s">
        <v>89</v>
      </c>
      <c r="F263" s="248"/>
      <c r="H263" s="248"/>
      <c r="I263" s="253"/>
      <c r="J263" s="252"/>
      <c r="K263" s="253"/>
      <c r="L263" s="13">
        <f>+L264</f>
        <v>112</v>
      </c>
      <c r="M263" s="248"/>
      <c r="N263" s="248"/>
      <c r="O263" s="248"/>
      <c r="P263" s="2"/>
      <c r="Q263" s="248"/>
      <c r="R263" s="248"/>
      <c r="S263" s="248"/>
      <c r="T263" s="248"/>
      <c r="U263" s="248"/>
      <c r="V263" s="248"/>
      <c r="W263" s="248"/>
      <c r="X263" s="248"/>
      <c r="Y263" s="248"/>
      <c r="Z263" s="248"/>
      <c r="AA263" s="6"/>
      <c r="AB263" s="6"/>
      <c r="AC263" s="6"/>
    </row>
    <row r="264" spans="1:29" ht="13.95" customHeight="1" x14ac:dyDescent="0.25">
      <c r="A264" s="247"/>
      <c r="B264" s="137"/>
      <c r="C264" s="137"/>
      <c r="D264" s="2"/>
      <c r="E264" s="2"/>
      <c r="F264" s="248"/>
      <c r="H264" s="248"/>
      <c r="I264" s="253">
        <v>4</v>
      </c>
      <c r="J264" s="252">
        <v>0.5</v>
      </c>
      <c r="K264" s="253">
        <f>14*4</f>
        <v>56</v>
      </c>
      <c r="L264" s="253">
        <f>+I264*J264*K264</f>
        <v>112</v>
      </c>
      <c r="M264" s="248"/>
      <c r="N264" s="248"/>
      <c r="O264" s="248"/>
      <c r="P264" s="2"/>
      <c r="Q264" s="248"/>
      <c r="R264" s="248"/>
      <c r="S264" s="248"/>
      <c r="T264" s="248"/>
      <c r="U264" s="248"/>
      <c r="V264" s="248"/>
      <c r="W264" s="248"/>
      <c r="X264" s="248"/>
      <c r="Y264" s="248"/>
      <c r="Z264" s="248"/>
      <c r="AA264" s="6"/>
      <c r="AB264" s="6"/>
      <c r="AC264" s="6"/>
    </row>
    <row r="265" spans="1:29" ht="13.95" customHeight="1" x14ac:dyDescent="0.25">
      <c r="A265" s="301" t="s">
        <v>670</v>
      </c>
      <c r="B265" s="24" t="s">
        <v>108</v>
      </c>
      <c r="C265" s="249"/>
      <c r="D265" s="252"/>
      <c r="E265" s="252"/>
      <c r="F265" s="252"/>
      <c r="G265" s="22"/>
      <c r="H265" s="252"/>
      <c r="I265" s="253"/>
      <c r="J265" s="253"/>
      <c r="K265" s="253"/>
      <c r="L265" s="253"/>
      <c r="M265" s="248"/>
      <c r="N265" s="248"/>
      <c r="O265" s="248"/>
      <c r="P265" s="2"/>
      <c r="Q265" s="248"/>
      <c r="R265" s="248"/>
      <c r="S265" s="248"/>
      <c r="T265" s="248"/>
      <c r="U265" s="248"/>
      <c r="V265" s="248"/>
      <c r="W265" s="248"/>
      <c r="X265" s="248"/>
      <c r="Y265" s="248"/>
      <c r="Z265" s="248"/>
      <c r="AA265" s="6"/>
      <c r="AB265" s="6"/>
      <c r="AC265" s="6"/>
    </row>
    <row r="266" spans="1:29" ht="13.95" customHeight="1" x14ac:dyDescent="0.25">
      <c r="A266" s="301" t="s">
        <v>672</v>
      </c>
      <c r="B266" s="24" t="s">
        <v>671</v>
      </c>
      <c r="C266" s="306" t="s">
        <v>89</v>
      </c>
      <c r="D266" s="252"/>
      <c r="E266" s="252"/>
      <c r="F266" s="252"/>
      <c r="G266" s="22"/>
      <c r="H266" s="252"/>
      <c r="I266" s="253"/>
      <c r="J266" s="253"/>
      <c r="K266" s="253"/>
      <c r="L266" s="253">
        <f>+L22</f>
        <v>2685.2669999999998</v>
      </c>
      <c r="M266" s="248"/>
      <c r="N266" s="248"/>
      <c r="O266" s="248"/>
      <c r="P266" s="2"/>
      <c r="Q266" s="248"/>
      <c r="R266" s="248"/>
      <c r="S266" s="248"/>
      <c r="T266" s="248"/>
      <c r="U266" s="248"/>
      <c r="V266" s="248"/>
      <c r="W266" s="248"/>
      <c r="X266" s="248"/>
      <c r="Y266" s="248"/>
      <c r="Z266" s="248"/>
      <c r="AA266" s="6"/>
      <c r="AB266" s="6"/>
      <c r="AC266" s="6"/>
    </row>
    <row r="267" spans="1:29" ht="13.95" customHeight="1" x14ac:dyDescent="0.25">
      <c r="A267" s="247"/>
      <c r="B267" s="26"/>
      <c r="C267" s="249"/>
      <c r="D267" s="252"/>
      <c r="E267" s="252"/>
      <c r="F267" s="252"/>
      <c r="G267" s="22"/>
      <c r="H267" s="252"/>
      <c r="I267" s="253"/>
      <c r="J267" s="253"/>
      <c r="K267" s="253"/>
      <c r="L267" s="253"/>
      <c r="M267" s="248"/>
      <c r="N267" s="248"/>
      <c r="O267" s="248"/>
      <c r="P267" s="2"/>
      <c r="Q267" s="248"/>
      <c r="R267" s="248"/>
      <c r="S267" s="248"/>
      <c r="T267" s="248"/>
      <c r="U267" s="248"/>
      <c r="V267" s="248"/>
      <c r="W267" s="248"/>
      <c r="X267" s="248"/>
      <c r="Y267" s="248"/>
      <c r="Z267" s="248"/>
      <c r="AA267" s="6"/>
      <c r="AB267" s="6"/>
      <c r="AC267" s="6"/>
    </row>
    <row r="268" spans="1:29" ht="13.95" customHeight="1" x14ac:dyDescent="0.25">
      <c r="A268" s="247"/>
      <c r="B268" s="26"/>
      <c r="C268" s="249"/>
      <c r="D268" s="252"/>
      <c r="E268" s="252"/>
      <c r="F268" s="252"/>
      <c r="G268" s="22"/>
      <c r="H268" s="252"/>
      <c r="I268" s="253"/>
      <c r="J268" s="253"/>
      <c r="K268" s="253"/>
      <c r="L268" s="253"/>
      <c r="M268" s="248"/>
      <c r="N268" s="248"/>
      <c r="O268" s="248"/>
      <c r="P268" s="2"/>
      <c r="Q268" s="248"/>
      <c r="R268" s="248"/>
      <c r="S268" s="248"/>
      <c r="T268" s="248"/>
      <c r="U268" s="248"/>
      <c r="V268" s="248"/>
      <c r="W268" s="248"/>
      <c r="X268" s="248"/>
      <c r="Y268" s="248"/>
      <c r="Z268" s="248"/>
      <c r="AA268" s="6"/>
      <c r="AB268" s="6"/>
      <c r="AC268" s="6"/>
    </row>
    <row r="269" spans="1:29" ht="13.95" customHeight="1" x14ac:dyDescent="0.25">
      <c r="A269" s="247"/>
      <c r="B269" s="26"/>
      <c r="C269" s="249"/>
      <c r="D269" s="252"/>
      <c r="E269" s="252"/>
      <c r="F269" s="252"/>
      <c r="G269" s="22"/>
      <c r="H269" s="252"/>
      <c r="I269" s="253"/>
      <c r="J269" s="253"/>
      <c r="K269" s="253"/>
      <c r="L269" s="253"/>
      <c r="M269" s="248"/>
      <c r="N269" s="248"/>
      <c r="O269" s="248"/>
      <c r="P269" s="2"/>
      <c r="Q269" s="248"/>
      <c r="R269" s="248"/>
      <c r="S269" s="248"/>
      <c r="T269" s="248"/>
      <c r="U269" s="248"/>
      <c r="V269" s="248"/>
      <c r="W269" s="248"/>
      <c r="X269" s="248"/>
      <c r="Y269" s="248"/>
      <c r="Z269" s="248"/>
      <c r="AA269" s="6"/>
      <c r="AB269" s="6"/>
      <c r="AC269" s="6"/>
    </row>
    <row r="270" spans="1:29" ht="13.95" customHeight="1" x14ac:dyDescent="0.25">
      <c r="A270" s="247"/>
      <c r="B270" s="26"/>
      <c r="C270" s="249"/>
      <c r="D270" s="252"/>
      <c r="E270" s="252"/>
      <c r="F270" s="252"/>
      <c r="G270" s="22"/>
      <c r="H270" s="252"/>
      <c r="I270" s="253"/>
      <c r="J270" s="253"/>
      <c r="K270" s="253"/>
      <c r="L270" s="253"/>
      <c r="M270" s="248"/>
      <c r="N270" s="248"/>
      <c r="O270" s="248"/>
      <c r="P270" s="2"/>
      <c r="Q270" s="248"/>
      <c r="R270" s="248"/>
      <c r="S270" s="248"/>
      <c r="T270" s="248"/>
      <c r="U270" s="248"/>
      <c r="V270" s="248"/>
      <c r="W270" s="248"/>
      <c r="X270" s="248"/>
      <c r="Y270" s="248"/>
      <c r="Z270" s="248"/>
      <c r="AA270" s="6"/>
      <c r="AB270" s="6"/>
      <c r="AC270" s="6"/>
    </row>
    <row r="271" spans="1:29" ht="13.95" customHeight="1" x14ac:dyDescent="0.25">
      <c r="A271" s="247"/>
      <c r="B271" s="26"/>
      <c r="C271" s="249"/>
      <c r="D271" s="252"/>
      <c r="E271" s="252"/>
      <c r="F271" s="252"/>
      <c r="G271" s="22"/>
      <c r="H271" s="252"/>
      <c r="I271" s="253"/>
      <c r="J271" s="253"/>
      <c r="K271" s="253"/>
      <c r="L271" s="253"/>
      <c r="M271" s="248"/>
      <c r="N271" s="248"/>
      <c r="O271" s="248"/>
      <c r="P271" s="2"/>
      <c r="Q271" s="248"/>
      <c r="R271" s="248"/>
      <c r="S271" s="248"/>
      <c r="T271" s="248"/>
      <c r="U271" s="248"/>
      <c r="V271" s="248"/>
      <c r="W271" s="248"/>
      <c r="X271" s="248"/>
      <c r="Y271" s="248"/>
      <c r="Z271" s="248"/>
      <c r="AA271" s="6"/>
      <c r="AB271" s="6"/>
      <c r="AC271" s="6"/>
    </row>
    <row r="272" spans="1:29" ht="13.95" customHeight="1" x14ac:dyDescent="0.25">
      <c r="A272" s="247"/>
      <c r="B272" s="26"/>
      <c r="C272" s="249"/>
      <c r="D272" s="252"/>
      <c r="E272" s="252"/>
      <c r="F272" s="252"/>
      <c r="G272" s="22"/>
      <c r="H272" s="252"/>
      <c r="I272" s="253"/>
      <c r="J272" s="253"/>
      <c r="K272" s="253"/>
      <c r="L272" s="253"/>
      <c r="M272" s="248"/>
      <c r="N272" s="248"/>
      <c r="O272" s="248"/>
      <c r="P272" s="2"/>
      <c r="Q272" s="248"/>
      <c r="R272" s="248"/>
      <c r="S272" s="248"/>
      <c r="T272" s="248"/>
      <c r="U272" s="248"/>
      <c r="V272" s="248"/>
      <c r="W272" s="248"/>
      <c r="X272" s="248"/>
      <c r="Y272" s="248"/>
      <c r="Z272" s="248"/>
      <c r="AA272" s="6"/>
      <c r="AB272" s="6"/>
      <c r="AC272" s="6"/>
    </row>
    <row r="273" spans="1:29" ht="13.95" customHeight="1" x14ac:dyDescent="0.25">
      <c r="A273" s="247"/>
      <c r="B273" s="26"/>
      <c r="C273" s="249"/>
      <c r="D273" s="252"/>
      <c r="E273" s="252"/>
      <c r="F273" s="252"/>
      <c r="G273" s="22"/>
      <c r="H273" s="252"/>
      <c r="I273" s="253"/>
      <c r="J273" s="253"/>
      <c r="K273" s="253"/>
      <c r="L273" s="253"/>
      <c r="M273" s="248"/>
      <c r="N273" s="248"/>
      <c r="O273" s="248"/>
      <c r="P273" s="2"/>
      <c r="Q273" s="248"/>
      <c r="R273" s="248"/>
      <c r="S273" s="248"/>
      <c r="T273" s="248"/>
      <c r="U273" s="248"/>
      <c r="V273" s="248"/>
      <c r="W273" s="248"/>
      <c r="X273" s="248"/>
      <c r="Y273" s="248"/>
      <c r="Z273" s="248"/>
      <c r="AA273" s="6"/>
      <c r="AB273" s="6"/>
      <c r="AC273" s="6"/>
    </row>
    <row r="274" spans="1:29" ht="13.95" customHeight="1" x14ac:dyDescent="0.25">
      <c r="A274" s="247"/>
      <c r="B274" s="26"/>
      <c r="C274" s="249"/>
      <c r="D274" s="252"/>
      <c r="E274" s="252"/>
      <c r="F274" s="252"/>
      <c r="G274" s="22"/>
      <c r="H274" s="252"/>
      <c r="I274" s="253"/>
      <c r="J274" s="253"/>
      <c r="K274" s="253"/>
      <c r="L274" s="253"/>
      <c r="M274" s="248"/>
      <c r="N274" s="248"/>
      <c r="O274" s="248"/>
      <c r="P274" s="2"/>
      <c r="Q274" s="248"/>
      <c r="R274" s="248"/>
      <c r="S274" s="248"/>
      <c r="T274" s="248"/>
      <c r="U274" s="248"/>
      <c r="V274" s="248"/>
      <c r="W274" s="248"/>
      <c r="X274" s="248"/>
      <c r="Y274" s="248"/>
      <c r="Z274" s="248"/>
      <c r="AA274" s="6"/>
      <c r="AB274" s="6"/>
      <c r="AC274" s="6"/>
    </row>
    <row r="275" spans="1:29" ht="13.95" customHeight="1" x14ac:dyDescent="0.25">
      <c r="A275" s="247"/>
      <c r="B275" s="26"/>
      <c r="C275" s="249"/>
      <c r="D275" s="252"/>
      <c r="E275" s="252"/>
      <c r="F275" s="252"/>
      <c r="G275" s="22"/>
      <c r="H275" s="252"/>
      <c r="I275" s="253"/>
      <c r="J275" s="253"/>
      <c r="K275" s="253"/>
      <c r="L275" s="253"/>
      <c r="M275" s="248"/>
      <c r="N275" s="248"/>
      <c r="O275" s="248"/>
      <c r="P275" s="2"/>
      <c r="Q275" s="248"/>
      <c r="R275" s="248"/>
      <c r="S275" s="248"/>
      <c r="T275" s="248"/>
      <c r="U275" s="248"/>
      <c r="V275" s="248"/>
      <c r="W275" s="248"/>
      <c r="X275" s="248"/>
      <c r="Y275" s="248"/>
      <c r="Z275" s="248"/>
      <c r="AA275" s="6"/>
      <c r="AB275" s="6"/>
      <c r="AC275" s="6"/>
    </row>
    <row r="276" spans="1:29" ht="13.95" customHeight="1" x14ac:dyDescent="0.25">
      <c r="A276" s="247"/>
      <c r="B276" s="141"/>
      <c r="C276" s="139"/>
      <c r="D276" s="2"/>
      <c r="E276" s="248"/>
      <c r="F276" s="248"/>
      <c r="H276" s="248"/>
      <c r="I276" s="243"/>
      <c r="J276" s="244"/>
      <c r="K276" s="253"/>
      <c r="L276" s="253"/>
      <c r="M276" s="248"/>
      <c r="N276" s="248"/>
      <c r="O276" s="248"/>
      <c r="P276" s="2"/>
      <c r="Q276" s="248"/>
      <c r="R276" s="248"/>
      <c r="S276" s="248"/>
      <c r="T276" s="248"/>
      <c r="U276" s="248"/>
      <c r="V276" s="248"/>
      <c r="W276" s="248"/>
      <c r="X276" s="248"/>
      <c r="Y276" s="248"/>
      <c r="Z276" s="248"/>
      <c r="AA276" s="6"/>
      <c r="AB276" s="6"/>
      <c r="AC276" s="6"/>
    </row>
    <row r="277" spans="1:29" ht="13.95" customHeight="1" x14ac:dyDescent="0.25">
      <c r="A277" s="247"/>
      <c r="B277" s="141"/>
      <c r="C277" s="139"/>
      <c r="D277" s="2"/>
      <c r="E277" s="248"/>
      <c r="F277" s="248"/>
      <c r="H277" s="248"/>
      <c r="I277" s="243"/>
      <c r="J277" s="244"/>
      <c r="K277" s="253"/>
      <c r="L277" s="253"/>
      <c r="M277" s="248"/>
      <c r="N277" s="248"/>
      <c r="O277" s="248"/>
      <c r="P277" s="2"/>
      <c r="Q277" s="248"/>
      <c r="R277" s="248"/>
      <c r="S277" s="248"/>
      <c r="T277" s="248"/>
      <c r="U277" s="248"/>
      <c r="V277" s="248"/>
      <c r="W277" s="248"/>
      <c r="X277" s="248"/>
      <c r="Y277" s="248"/>
      <c r="Z277" s="248"/>
      <c r="AA277" s="6"/>
      <c r="AB277" s="6"/>
      <c r="AC277" s="6"/>
    </row>
    <row r="278" spans="1:29" ht="13.95" customHeight="1" x14ac:dyDescent="0.25">
      <c r="B278" s="141"/>
      <c r="C278" s="139"/>
      <c r="D278" s="2"/>
      <c r="I278" s="240"/>
      <c r="J278" s="240"/>
      <c r="K278" s="241"/>
      <c r="L278" s="241"/>
      <c r="P278" s="2"/>
      <c r="AA278" s="6"/>
      <c r="AB278" s="6"/>
      <c r="AC278" s="6"/>
    </row>
    <row r="279" spans="1:29" ht="13.95" customHeight="1" x14ac:dyDescent="0.25">
      <c r="B279" s="141"/>
      <c r="C279" s="139"/>
      <c r="D279" s="2"/>
      <c r="I279" s="345"/>
      <c r="J279" s="345"/>
      <c r="K279" s="241"/>
      <c r="L279" s="13"/>
      <c r="P279" s="2"/>
      <c r="AA279" s="6"/>
      <c r="AB279" s="6"/>
      <c r="AC279" s="6"/>
    </row>
    <row r="280" spans="1:29" ht="13.95" customHeight="1" x14ac:dyDescent="0.25">
      <c r="B280" s="26"/>
      <c r="C280" s="249"/>
      <c r="D280" s="252"/>
      <c r="E280" s="252"/>
      <c r="F280" s="252"/>
      <c r="G280" s="22"/>
      <c r="H280" s="252"/>
      <c r="I280" s="253"/>
      <c r="J280" s="253"/>
      <c r="K280" s="253"/>
      <c r="L280" s="253"/>
      <c r="P280" s="2"/>
      <c r="AA280" s="6"/>
      <c r="AB280" s="6"/>
      <c r="AC280" s="6"/>
    </row>
    <row r="281" spans="1:29" ht="13.95" customHeight="1" x14ac:dyDescent="0.25">
      <c r="B281" s="26"/>
      <c r="C281" s="249"/>
      <c r="D281" s="252"/>
      <c r="E281" s="252"/>
      <c r="F281" s="252"/>
      <c r="G281" s="22"/>
      <c r="H281" s="252"/>
      <c r="I281" s="253"/>
      <c r="J281" s="253"/>
      <c r="K281" s="253"/>
      <c r="L281" s="253"/>
      <c r="P281" s="2"/>
      <c r="AA281" s="6"/>
      <c r="AB281" s="6"/>
      <c r="AC281" s="6"/>
    </row>
    <row r="282" spans="1:29" ht="13.95" customHeight="1" x14ac:dyDescent="0.25">
      <c r="B282" s="26"/>
      <c r="C282" s="249"/>
      <c r="D282" s="252"/>
      <c r="E282" s="252"/>
      <c r="F282" s="252"/>
      <c r="G282" s="22"/>
      <c r="H282" s="252"/>
      <c r="I282" s="253"/>
      <c r="J282" s="253"/>
      <c r="K282" s="253"/>
      <c r="L282" s="253"/>
      <c r="P282" s="2"/>
      <c r="AA282" s="6"/>
      <c r="AB282" s="6"/>
      <c r="AC282" s="6"/>
    </row>
    <row r="283" spans="1:29" ht="13.95" customHeight="1" x14ac:dyDescent="0.25">
      <c r="B283" s="26"/>
      <c r="C283" s="249"/>
      <c r="D283" s="252"/>
      <c r="E283" s="252"/>
      <c r="F283" s="252"/>
      <c r="G283" s="22"/>
      <c r="H283" s="252"/>
      <c r="I283" s="253"/>
      <c r="J283" s="253"/>
      <c r="K283" s="253"/>
      <c r="L283" s="253"/>
      <c r="P283" s="2"/>
      <c r="AA283" s="6"/>
      <c r="AB283" s="6"/>
      <c r="AC283" s="6"/>
    </row>
    <row r="284" spans="1:29" ht="13.95" customHeight="1" x14ac:dyDescent="0.25">
      <c r="A284" s="247"/>
      <c r="B284" s="26"/>
      <c r="C284" s="249"/>
      <c r="D284" s="252"/>
      <c r="E284" s="252"/>
      <c r="F284" s="252"/>
      <c r="G284" s="22"/>
      <c r="H284" s="252"/>
      <c r="I284" s="253"/>
      <c r="J284" s="253"/>
      <c r="K284" s="253"/>
      <c r="L284" s="253"/>
      <c r="M284" s="248"/>
      <c r="N284" s="248"/>
      <c r="O284" s="248"/>
      <c r="P284" s="2"/>
      <c r="Q284" s="248"/>
      <c r="R284" s="248"/>
      <c r="S284" s="248"/>
      <c r="T284" s="248"/>
      <c r="U284" s="248"/>
      <c r="V284" s="248"/>
      <c r="W284" s="248"/>
      <c r="X284" s="248"/>
      <c r="Y284" s="248"/>
      <c r="Z284" s="248"/>
      <c r="AA284" s="6"/>
      <c r="AB284" s="6"/>
      <c r="AC284" s="6"/>
    </row>
    <row r="285" spans="1:29" ht="13.95" customHeight="1" x14ac:dyDescent="0.25">
      <c r="A285" s="247"/>
      <c r="B285" s="26"/>
      <c r="C285" s="249"/>
      <c r="D285" s="252"/>
      <c r="E285" s="252"/>
      <c r="F285" s="252"/>
      <c r="G285" s="22"/>
      <c r="H285" s="252"/>
      <c r="I285" s="253"/>
      <c r="J285" s="253"/>
      <c r="K285" s="253"/>
      <c r="L285" s="253"/>
      <c r="M285" s="248"/>
      <c r="N285" s="248"/>
      <c r="O285" s="248"/>
      <c r="P285" s="2"/>
      <c r="Q285" s="248"/>
      <c r="R285" s="248"/>
      <c r="S285" s="248"/>
      <c r="T285" s="248"/>
      <c r="U285" s="248"/>
      <c r="V285" s="248"/>
      <c r="W285" s="248"/>
      <c r="X285" s="248"/>
      <c r="Y285" s="248"/>
      <c r="Z285" s="248"/>
      <c r="AA285" s="6"/>
      <c r="AB285" s="6"/>
      <c r="AC285" s="6"/>
    </row>
    <row r="286" spans="1:29" ht="13.95" customHeight="1" x14ac:dyDescent="0.25">
      <c r="A286" s="247"/>
      <c r="B286" s="26"/>
      <c r="C286" s="249"/>
      <c r="D286" s="252"/>
      <c r="E286" s="252"/>
      <c r="F286" s="252"/>
      <c r="G286" s="22"/>
      <c r="H286" s="252"/>
      <c r="I286" s="253"/>
      <c r="J286" s="253"/>
      <c r="K286" s="253"/>
      <c r="L286" s="253"/>
      <c r="M286" s="248"/>
      <c r="N286" s="248"/>
      <c r="O286" s="248"/>
      <c r="P286" s="2"/>
      <c r="Q286" s="248"/>
      <c r="R286" s="248"/>
      <c r="S286" s="248"/>
      <c r="T286" s="248"/>
      <c r="U286" s="248"/>
      <c r="V286" s="248"/>
      <c r="W286" s="248"/>
      <c r="X286" s="248"/>
      <c r="Y286" s="248"/>
      <c r="Z286" s="248"/>
      <c r="AA286" s="6"/>
      <c r="AB286" s="6"/>
      <c r="AC286" s="6"/>
    </row>
    <row r="287" spans="1:29" ht="13.95" customHeight="1" x14ac:dyDescent="0.25">
      <c r="A287" s="247"/>
      <c r="B287" s="26"/>
      <c r="C287" s="249"/>
      <c r="D287" s="252"/>
      <c r="E287" s="252"/>
      <c r="F287" s="252"/>
      <c r="G287" s="22"/>
      <c r="H287" s="252"/>
      <c r="I287" s="253"/>
      <c r="J287" s="253"/>
      <c r="K287" s="253"/>
      <c r="L287" s="253"/>
      <c r="M287" s="248"/>
      <c r="N287" s="248"/>
      <c r="O287" s="248"/>
      <c r="P287" s="2"/>
      <c r="Q287" s="248"/>
      <c r="R287" s="248"/>
      <c r="S287" s="248"/>
      <c r="T287" s="248"/>
      <c r="U287" s="248"/>
      <c r="V287" s="248"/>
      <c r="W287" s="248"/>
      <c r="X287" s="248"/>
      <c r="Y287" s="248"/>
      <c r="Z287" s="248"/>
      <c r="AA287" s="6"/>
      <c r="AB287" s="6"/>
      <c r="AC287" s="6"/>
    </row>
    <row r="288" spans="1:29" ht="13.95" customHeight="1" x14ac:dyDescent="0.25">
      <c r="A288" s="247"/>
      <c r="B288" s="26"/>
      <c r="C288" s="249"/>
      <c r="D288" s="252"/>
      <c r="E288" s="252"/>
      <c r="F288" s="252"/>
      <c r="G288" s="22"/>
      <c r="H288" s="252"/>
      <c r="I288" s="253"/>
      <c r="J288" s="253"/>
      <c r="K288" s="253"/>
      <c r="L288" s="253"/>
      <c r="M288" s="248"/>
      <c r="N288" s="248"/>
      <c r="O288" s="248"/>
      <c r="P288" s="2"/>
      <c r="Q288" s="248"/>
      <c r="R288" s="248"/>
      <c r="S288" s="248"/>
      <c r="T288" s="248"/>
      <c r="U288" s="248"/>
      <c r="V288" s="248"/>
      <c r="W288" s="248"/>
      <c r="X288" s="248"/>
      <c r="Y288" s="248"/>
      <c r="Z288" s="248"/>
      <c r="AA288" s="6"/>
      <c r="AB288" s="6"/>
      <c r="AC288" s="6"/>
    </row>
    <row r="289" spans="1:29" ht="13.95" customHeight="1" x14ac:dyDescent="0.25">
      <c r="A289" s="247"/>
      <c r="B289" s="26"/>
      <c r="C289" s="249"/>
      <c r="D289" s="252"/>
      <c r="E289" s="252"/>
      <c r="F289" s="252"/>
      <c r="G289" s="22"/>
      <c r="H289" s="252"/>
      <c r="I289" s="253"/>
      <c r="J289" s="253"/>
      <c r="K289" s="253"/>
      <c r="L289" s="253"/>
      <c r="M289" s="248"/>
      <c r="N289" s="248"/>
      <c r="O289" s="248"/>
      <c r="P289" s="2"/>
      <c r="Q289" s="248"/>
      <c r="R289" s="248"/>
      <c r="S289" s="248"/>
      <c r="T289" s="248"/>
      <c r="U289" s="248"/>
      <c r="V289" s="248"/>
      <c r="W289" s="248"/>
      <c r="X289" s="248"/>
      <c r="Y289" s="248"/>
      <c r="Z289" s="248"/>
      <c r="AA289" s="6"/>
      <c r="AB289" s="6"/>
      <c r="AC289" s="6"/>
    </row>
    <row r="290" spans="1:29" ht="13.95" customHeight="1" x14ac:dyDescent="0.25">
      <c r="A290" s="247"/>
      <c r="B290" s="26"/>
      <c r="C290" s="249"/>
      <c r="D290" s="252"/>
      <c r="E290" s="252"/>
      <c r="F290" s="252"/>
      <c r="G290" s="22"/>
      <c r="H290" s="252"/>
      <c r="I290" s="253"/>
      <c r="J290" s="253"/>
      <c r="K290" s="253"/>
      <c r="L290" s="253"/>
      <c r="M290" s="248"/>
      <c r="N290" s="248"/>
      <c r="O290" s="248"/>
      <c r="P290" s="2"/>
      <c r="Q290" s="248"/>
      <c r="R290" s="248"/>
      <c r="S290" s="248"/>
      <c r="T290" s="248"/>
      <c r="U290" s="248"/>
      <c r="V290" s="248"/>
      <c r="W290" s="248"/>
      <c r="X290" s="248"/>
      <c r="Y290" s="248"/>
      <c r="Z290" s="248"/>
      <c r="AA290" s="6"/>
      <c r="AB290" s="6"/>
      <c r="AC290" s="6"/>
    </row>
    <row r="291" spans="1:29" ht="13.95" customHeight="1" x14ac:dyDescent="0.25">
      <c r="A291" s="247"/>
      <c r="B291" s="26"/>
      <c r="C291" s="249"/>
      <c r="D291" s="252"/>
      <c r="E291" s="252"/>
      <c r="F291" s="252"/>
      <c r="G291" s="22"/>
      <c r="H291" s="252"/>
      <c r="I291" s="253"/>
      <c r="J291" s="253"/>
      <c r="K291" s="253"/>
      <c r="L291" s="253"/>
      <c r="M291" s="248"/>
      <c r="N291" s="248"/>
      <c r="O291" s="248"/>
      <c r="P291" s="2"/>
      <c r="Q291" s="248"/>
      <c r="R291" s="248"/>
      <c r="S291" s="248"/>
      <c r="T291" s="248"/>
      <c r="U291" s="248"/>
      <c r="V291" s="248"/>
      <c r="W291" s="248"/>
      <c r="X291" s="248"/>
      <c r="Y291" s="248"/>
      <c r="Z291" s="248"/>
      <c r="AA291" s="6"/>
      <c r="AB291" s="6"/>
      <c r="AC291" s="6"/>
    </row>
    <row r="292" spans="1:29" ht="13.95" customHeight="1" x14ac:dyDescent="0.25">
      <c r="A292" s="247"/>
      <c r="B292" s="26"/>
      <c r="C292" s="249"/>
      <c r="D292" s="252"/>
      <c r="E292" s="252"/>
      <c r="F292" s="252"/>
      <c r="G292" s="22"/>
      <c r="H292" s="252"/>
      <c r="I292" s="253"/>
      <c r="J292" s="253"/>
      <c r="K292" s="253"/>
      <c r="L292" s="253"/>
      <c r="M292" s="248"/>
      <c r="N292" s="248"/>
      <c r="O292" s="248"/>
      <c r="P292" s="2"/>
      <c r="Q292" s="248"/>
      <c r="R292" s="248"/>
      <c r="S292" s="248"/>
      <c r="T292" s="248"/>
      <c r="U292" s="248"/>
      <c r="V292" s="248"/>
      <c r="W292" s="248"/>
      <c r="X292" s="248"/>
      <c r="Y292" s="248"/>
      <c r="Z292" s="248"/>
      <c r="AA292" s="6"/>
      <c r="AB292" s="6"/>
      <c r="AC292" s="6"/>
    </row>
    <row r="293" spans="1:29" ht="13.95" customHeight="1" x14ac:dyDescent="0.25">
      <c r="A293" s="247"/>
      <c r="B293" s="26"/>
      <c r="C293" s="249"/>
      <c r="D293" s="252"/>
      <c r="E293" s="252"/>
      <c r="F293" s="252"/>
      <c r="G293" s="22"/>
      <c r="H293" s="252"/>
      <c r="I293" s="253"/>
      <c r="J293" s="253"/>
      <c r="K293" s="253"/>
      <c r="L293" s="253"/>
      <c r="M293" s="248"/>
      <c r="N293" s="248"/>
      <c r="O293" s="248"/>
      <c r="P293" s="2"/>
      <c r="Q293" s="248"/>
      <c r="R293" s="248"/>
      <c r="S293" s="248"/>
      <c r="T293" s="248"/>
      <c r="U293" s="248"/>
      <c r="V293" s="248"/>
      <c r="W293" s="248"/>
      <c r="X293" s="248"/>
      <c r="Y293" s="248"/>
      <c r="Z293" s="248"/>
      <c r="AA293" s="6"/>
      <c r="AB293" s="6"/>
      <c r="AC293" s="6"/>
    </row>
    <row r="294" spans="1:29" ht="13.95" customHeight="1" x14ac:dyDescent="0.25">
      <c r="A294" s="247"/>
      <c r="B294" s="26"/>
      <c r="C294" s="249"/>
      <c r="D294" s="252"/>
      <c r="E294" s="252"/>
      <c r="F294" s="252"/>
      <c r="G294" s="22"/>
      <c r="H294" s="252"/>
      <c r="I294" s="253"/>
      <c r="J294" s="253"/>
      <c r="K294" s="253"/>
      <c r="L294" s="253"/>
      <c r="M294" s="248"/>
      <c r="N294" s="248"/>
      <c r="O294" s="248"/>
      <c r="P294" s="2"/>
      <c r="Q294" s="248"/>
      <c r="R294" s="248"/>
      <c r="S294" s="248"/>
      <c r="T294" s="248"/>
      <c r="U294" s="248"/>
      <c r="V294" s="248"/>
      <c r="W294" s="248"/>
      <c r="X294" s="248"/>
      <c r="Y294" s="248"/>
      <c r="Z294" s="248"/>
      <c r="AA294" s="6"/>
      <c r="AB294" s="6"/>
      <c r="AC294" s="6"/>
    </row>
    <row r="295" spans="1:29" ht="13.95" customHeight="1" x14ac:dyDescent="0.25">
      <c r="A295" s="247"/>
      <c r="B295" s="26"/>
      <c r="C295" s="249"/>
      <c r="D295" s="252"/>
      <c r="E295" s="252"/>
      <c r="F295" s="252"/>
      <c r="G295" s="22"/>
      <c r="H295" s="252"/>
      <c r="I295" s="253"/>
      <c r="J295" s="253"/>
      <c r="K295" s="253"/>
      <c r="L295" s="253"/>
      <c r="M295" s="248"/>
      <c r="N295" s="248"/>
      <c r="O295" s="248"/>
      <c r="P295" s="2"/>
      <c r="Q295" s="248"/>
      <c r="R295" s="248"/>
      <c r="S295" s="248"/>
      <c r="T295" s="248"/>
      <c r="U295" s="248"/>
      <c r="V295" s="248"/>
      <c r="W295" s="248"/>
      <c r="X295" s="248"/>
      <c r="Y295" s="248"/>
      <c r="Z295" s="248"/>
      <c r="AA295" s="6"/>
      <c r="AB295" s="6"/>
      <c r="AC295" s="6"/>
    </row>
    <row r="296" spans="1:29" ht="13.95" customHeight="1" x14ac:dyDescent="0.25">
      <c r="A296" s="247"/>
      <c r="B296" s="26"/>
      <c r="C296" s="249"/>
      <c r="D296" s="252"/>
      <c r="E296" s="252"/>
      <c r="F296" s="252"/>
      <c r="G296" s="22"/>
      <c r="H296" s="252"/>
      <c r="I296" s="253"/>
      <c r="J296" s="253"/>
      <c r="K296" s="253"/>
      <c r="L296" s="253"/>
      <c r="M296" s="248"/>
      <c r="N296" s="248"/>
      <c r="O296" s="248"/>
      <c r="P296" s="2"/>
      <c r="Q296" s="248"/>
      <c r="R296" s="248"/>
      <c r="S296" s="248"/>
      <c r="T296" s="248"/>
      <c r="U296" s="248"/>
      <c r="V296" s="248"/>
      <c r="W296" s="248"/>
      <c r="X296" s="248"/>
      <c r="Y296" s="248"/>
      <c r="Z296" s="248"/>
      <c r="AA296" s="6"/>
      <c r="AB296" s="6"/>
      <c r="AC296" s="6"/>
    </row>
    <row r="297" spans="1:29" ht="13.95" customHeight="1" x14ac:dyDescent="0.25">
      <c r="A297" s="247"/>
      <c r="B297" s="26"/>
      <c r="C297" s="249"/>
      <c r="D297" s="252"/>
      <c r="E297" s="252"/>
      <c r="F297" s="252"/>
      <c r="G297" s="22"/>
      <c r="H297" s="252"/>
      <c r="I297" s="253"/>
      <c r="J297" s="253"/>
      <c r="K297" s="253"/>
      <c r="L297" s="253"/>
      <c r="M297" s="248"/>
      <c r="N297" s="248"/>
      <c r="O297" s="248"/>
      <c r="P297" s="2"/>
      <c r="Q297" s="248"/>
      <c r="R297" s="248"/>
      <c r="S297" s="248"/>
      <c r="T297" s="248"/>
      <c r="U297" s="248"/>
      <c r="V297" s="248"/>
      <c r="W297" s="248"/>
      <c r="X297" s="248"/>
      <c r="Y297" s="248"/>
      <c r="Z297" s="248"/>
      <c r="AA297" s="6"/>
      <c r="AB297" s="6"/>
      <c r="AC297" s="6"/>
    </row>
    <row r="298" spans="1:29" ht="13.95" customHeight="1" x14ac:dyDescent="0.25">
      <c r="A298" s="247"/>
      <c r="B298" s="26"/>
      <c r="C298" s="249"/>
      <c r="D298" s="252"/>
      <c r="E298" s="252"/>
      <c r="F298" s="252"/>
      <c r="G298" s="22"/>
      <c r="H298" s="252"/>
      <c r="I298" s="253"/>
      <c r="J298" s="253"/>
      <c r="K298" s="253"/>
      <c r="L298" s="253"/>
      <c r="M298" s="248"/>
      <c r="N298" s="248"/>
      <c r="O298" s="248"/>
      <c r="P298" s="2"/>
      <c r="Q298" s="248"/>
      <c r="R298" s="248"/>
      <c r="S298" s="248"/>
      <c r="T298" s="248"/>
      <c r="U298" s="248"/>
      <c r="V298" s="248"/>
      <c r="W298" s="248"/>
      <c r="X298" s="248"/>
      <c r="Y298" s="248"/>
      <c r="Z298" s="248"/>
      <c r="AA298" s="6"/>
      <c r="AB298" s="6"/>
      <c r="AC298" s="6"/>
    </row>
    <row r="299" spans="1:29" ht="13.95" customHeight="1" x14ac:dyDescent="0.25">
      <c r="A299" s="247"/>
      <c r="B299" s="26"/>
      <c r="C299" s="249"/>
      <c r="D299" s="252"/>
      <c r="E299" s="252"/>
      <c r="F299" s="252"/>
      <c r="G299" s="22"/>
      <c r="H299" s="252"/>
      <c r="I299" s="253"/>
      <c r="J299" s="253"/>
      <c r="K299" s="253"/>
      <c r="L299" s="253"/>
      <c r="M299" s="248"/>
      <c r="N299" s="248"/>
      <c r="O299" s="248"/>
      <c r="P299" s="2"/>
      <c r="Q299" s="248"/>
      <c r="R299" s="248"/>
      <c r="S299" s="248"/>
      <c r="T299" s="248"/>
      <c r="U299" s="248"/>
      <c r="V299" s="248"/>
      <c r="W299" s="248"/>
      <c r="X299" s="248"/>
      <c r="Y299" s="248"/>
      <c r="Z299" s="248"/>
      <c r="AA299" s="6"/>
      <c r="AB299" s="6"/>
      <c r="AC299" s="6"/>
    </row>
    <row r="300" spans="1:29" ht="13.95" customHeight="1" x14ac:dyDescent="0.25">
      <c r="A300" s="247"/>
      <c r="B300" s="26"/>
      <c r="C300" s="249"/>
      <c r="D300" s="252"/>
      <c r="E300" s="252"/>
      <c r="F300" s="252"/>
      <c r="G300" s="22"/>
      <c r="H300" s="252"/>
      <c r="I300" s="253"/>
      <c r="J300" s="253"/>
      <c r="K300" s="253"/>
      <c r="L300" s="253"/>
      <c r="M300" s="248"/>
      <c r="N300" s="248"/>
      <c r="O300" s="248"/>
      <c r="P300" s="2"/>
      <c r="Q300" s="248"/>
      <c r="R300" s="248"/>
      <c r="S300" s="248"/>
      <c r="T300" s="248"/>
      <c r="U300" s="248"/>
      <c r="V300" s="248"/>
      <c r="W300" s="248"/>
      <c r="X300" s="248"/>
      <c r="Y300" s="248"/>
      <c r="Z300" s="248"/>
      <c r="AA300" s="6"/>
      <c r="AB300" s="6"/>
      <c r="AC300" s="6"/>
    </row>
    <row r="301" spans="1:29" ht="13.95" customHeight="1" x14ac:dyDescent="0.25">
      <c r="A301" s="247"/>
      <c r="B301" s="138"/>
      <c r="C301" s="142"/>
      <c r="D301" s="248"/>
      <c r="E301" s="248"/>
      <c r="F301" s="248"/>
      <c r="H301" s="248"/>
      <c r="I301" s="249"/>
      <c r="J301" s="245"/>
      <c r="K301" s="253"/>
      <c r="M301" s="248"/>
      <c r="N301" s="248"/>
      <c r="O301" s="248"/>
      <c r="P301" s="2"/>
      <c r="Q301" s="248"/>
      <c r="R301" s="248"/>
      <c r="S301" s="248"/>
      <c r="T301" s="248"/>
      <c r="U301" s="248"/>
      <c r="V301" s="248"/>
      <c r="W301" s="248"/>
      <c r="X301" s="248"/>
      <c r="Y301" s="248"/>
      <c r="Z301" s="248"/>
      <c r="AA301" s="6"/>
      <c r="AB301" s="6"/>
      <c r="AC301" s="6"/>
    </row>
    <row r="302" spans="1:29" ht="13.95" customHeight="1" x14ac:dyDescent="0.25">
      <c r="A302" s="247"/>
      <c r="B302" s="141"/>
      <c r="C302" s="139"/>
      <c r="D302" s="2"/>
      <c r="E302" s="248"/>
      <c r="F302" s="248"/>
      <c r="H302" s="248"/>
      <c r="I302" s="249"/>
      <c r="J302" s="245"/>
      <c r="K302" s="253"/>
      <c r="M302" s="248"/>
      <c r="N302" s="248"/>
      <c r="O302" s="248"/>
      <c r="P302" s="2"/>
      <c r="Q302" s="248"/>
      <c r="R302" s="248"/>
      <c r="S302" s="248"/>
      <c r="T302" s="248"/>
      <c r="U302" s="248"/>
      <c r="V302" s="248"/>
      <c r="W302" s="248"/>
      <c r="X302" s="248"/>
      <c r="Y302" s="248"/>
      <c r="Z302" s="248"/>
      <c r="AA302" s="6"/>
      <c r="AB302" s="6"/>
      <c r="AC302" s="6"/>
    </row>
    <row r="303" spans="1:29" ht="13.95" customHeight="1" x14ac:dyDescent="0.25">
      <c r="A303" s="247"/>
      <c r="B303" s="141"/>
      <c r="C303" s="139"/>
      <c r="D303" s="2"/>
      <c r="E303" s="248"/>
      <c r="F303" s="248"/>
      <c r="H303" s="20"/>
      <c r="I303" s="249"/>
      <c r="J303" s="245"/>
      <c r="K303" s="253"/>
      <c r="M303" s="248"/>
      <c r="N303" s="248"/>
      <c r="O303" s="248"/>
      <c r="P303" s="2"/>
      <c r="Q303" s="248"/>
      <c r="R303" s="248"/>
      <c r="S303" s="248"/>
      <c r="T303" s="248"/>
      <c r="U303" s="248"/>
      <c r="V303" s="248"/>
      <c r="W303" s="248"/>
      <c r="X303" s="248"/>
      <c r="Y303" s="248"/>
      <c r="Z303" s="248"/>
      <c r="AA303" s="6"/>
      <c r="AB303" s="6"/>
      <c r="AC303" s="6"/>
    </row>
    <row r="304" spans="1:29" ht="13.95" customHeight="1" x14ac:dyDescent="0.25">
      <c r="A304" s="247"/>
      <c r="B304" s="138"/>
      <c r="C304" s="142"/>
      <c r="D304" s="256"/>
      <c r="E304" s="248"/>
      <c r="F304" s="248"/>
      <c r="H304" s="248"/>
      <c r="I304" s="249"/>
      <c r="J304" s="245"/>
      <c r="K304" s="253"/>
      <c r="M304" s="248"/>
      <c r="N304" s="248"/>
      <c r="O304" s="248"/>
      <c r="P304" s="2"/>
      <c r="Q304" s="248"/>
      <c r="R304" s="248"/>
      <c r="S304" s="248"/>
      <c r="T304" s="248"/>
      <c r="U304" s="248"/>
      <c r="V304" s="248"/>
      <c r="W304" s="248"/>
      <c r="X304" s="248"/>
      <c r="Y304" s="248"/>
      <c r="Z304" s="248"/>
      <c r="AA304" s="6"/>
      <c r="AB304" s="6"/>
      <c r="AC304" s="6"/>
    </row>
    <row r="305" spans="1:29" ht="13.95" customHeight="1" x14ac:dyDescent="0.25">
      <c r="A305" s="247"/>
      <c r="B305" s="138"/>
      <c r="C305" s="142"/>
      <c r="D305" s="256"/>
      <c r="E305" s="248"/>
      <c r="F305" s="248"/>
      <c r="H305" s="248"/>
      <c r="I305" s="249"/>
      <c r="J305" s="245"/>
      <c r="K305" s="253"/>
      <c r="M305" s="248"/>
      <c r="N305" s="248"/>
      <c r="O305" s="248"/>
      <c r="P305" s="2"/>
      <c r="Q305" s="248"/>
      <c r="R305" s="248"/>
      <c r="S305" s="248"/>
      <c r="T305" s="248"/>
      <c r="U305" s="248"/>
      <c r="V305" s="248"/>
      <c r="W305" s="248"/>
      <c r="X305" s="248"/>
      <c r="Y305" s="248"/>
      <c r="Z305" s="248"/>
      <c r="AA305" s="6"/>
      <c r="AB305" s="6"/>
      <c r="AC305" s="6"/>
    </row>
    <row r="306" spans="1:29" ht="13.95" customHeight="1" x14ac:dyDescent="0.25">
      <c r="A306" s="247"/>
      <c r="B306" s="138"/>
      <c r="C306" s="142"/>
      <c r="D306" s="248"/>
      <c r="E306" s="248"/>
      <c r="F306" s="248"/>
      <c r="H306" s="248"/>
      <c r="I306" s="249"/>
      <c r="J306" s="245"/>
      <c r="K306" s="253"/>
      <c r="M306" s="248"/>
      <c r="N306" s="248"/>
      <c r="O306" s="248"/>
      <c r="P306" s="2"/>
      <c r="Q306" s="248"/>
      <c r="R306" s="248"/>
      <c r="S306" s="248"/>
      <c r="T306" s="248"/>
      <c r="U306" s="248"/>
      <c r="V306" s="248"/>
      <c r="W306" s="248"/>
      <c r="X306" s="248"/>
      <c r="Y306" s="248"/>
      <c r="Z306" s="248"/>
      <c r="AA306" s="6"/>
      <c r="AB306" s="6"/>
      <c r="AC306" s="6"/>
    </row>
    <row r="307" spans="1:29" ht="13.95" customHeight="1" x14ac:dyDescent="0.25">
      <c r="A307" s="247"/>
      <c r="B307" s="138"/>
      <c r="C307" s="142"/>
      <c r="D307" s="248"/>
      <c r="E307" s="248"/>
      <c r="F307" s="248"/>
      <c r="H307" s="248"/>
      <c r="I307" s="249"/>
      <c r="J307" s="245"/>
      <c r="K307" s="253"/>
      <c r="M307" s="248"/>
      <c r="N307" s="248"/>
      <c r="O307" s="248"/>
      <c r="P307" s="2"/>
      <c r="Q307" s="248"/>
      <c r="R307" s="248"/>
      <c r="S307" s="248"/>
      <c r="T307" s="248"/>
      <c r="U307" s="248"/>
      <c r="V307" s="248"/>
      <c r="W307" s="248"/>
      <c r="X307" s="248"/>
      <c r="Y307" s="248"/>
      <c r="Z307" s="248"/>
      <c r="AA307" s="6"/>
      <c r="AB307" s="6"/>
      <c r="AC307" s="6"/>
    </row>
    <row r="308" spans="1:29" ht="13.95" customHeight="1" x14ac:dyDescent="0.25">
      <c r="B308" s="141"/>
      <c r="C308" s="142"/>
      <c r="D308" s="2"/>
      <c r="I308" s="345"/>
      <c r="J308" s="345"/>
      <c r="K308" s="241"/>
      <c r="L308" s="241"/>
      <c r="P308" s="2"/>
      <c r="AA308" s="6"/>
      <c r="AB308" s="6"/>
      <c r="AC308" s="6"/>
    </row>
    <row r="309" spans="1:29" ht="13.95" customHeight="1" x14ac:dyDescent="0.25">
      <c r="B309" s="141"/>
      <c r="C309" s="142"/>
      <c r="D309" s="2"/>
      <c r="I309" s="241"/>
      <c r="J309" s="241"/>
      <c r="K309" s="241"/>
      <c r="L309" s="140"/>
      <c r="P309" s="2"/>
      <c r="AA309" s="6"/>
      <c r="AB309" s="6"/>
      <c r="AC309" s="6"/>
    </row>
    <row r="310" spans="1:29" ht="13.95" customHeight="1" x14ac:dyDescent="0.25">
      <c r="B310" s="141"/>
      <c r="C310" s="139"/>
      <c r="D310" s="2"/>
      <c r="I310" s="345"/>
      <c r="J310" s="345"/>
      <c r="K310" s="241"/>
      <c r="L310" s="13"/>
      <c r="P310" s="2"/>
      <c r="AA310" s="6"/>
      <c r="AB310" s="6"/>
      <c r="AC310" s="6"/>
    </row>
    <row r="311" spans="1:29" ht="13.95" customHeight="1" x14ac:dyDescent="0.25">
      <c r="B311" s="26"/>
      <c r="C311" s="26"/>
      <c r="D311" s="2"/>
      <c r="E311" s="248"/>
      <c r="F311" s="248"/>
      <c r="H311" s="248"/>
      <c r="I311" s="252"/>
      <c r="J311" s="252"/>
      <c r="K311" s="253"/>
      <c r="L311" s="253"/>
      <c r="P311" s="2"/>
      <c r="AA311" s="6"/>
      <c r="AB311" s="6"/>
      <c r="AC311" s="6"/>
    </row>
    <row r="312" spans="1:29" ht="13.95" customHeight="1" x14ac:dyDescent="0.25">
      <c r="B312" s="26"/>
      <c r="C312" s="24"/>
      <c r="D312" s="14"/>
      <c r="E312" s="252"/>
      <c r="F312" s="248"/>
      <c r="H312" s="248"/>
      <c r="I312" s="14"/>
      <c r="J312" s="252"/>
      <c r="K312" s="253"/>
      <c r="L312" s="253"/>
      <c r="P312" s="2"/>
      <c r="AA312" s="6"/>
      <c r="AB312" s="6"/>
      <c r="AC312" s="6"/>
    </row>
    <row r="313" spans="1:29" ht="13.95" customHeight="1" x14ac:dyDescent="0.25">
      <c r="B313" s="26"/>
      <c r="C313" s="26"/>
      <c r="D313" s="14"/>
      <c r="E313" s="252"/>
      <c r="F313" s="248"/>
      <c r="H313" s="248"/>
      <c r="I313" s="14"/>
      <c r="J313" s="252"/>
      <c r="K313" s="2"/>
      <c r="L313" s="253"/>
      <c r="P313" s="2"/>
      <c r="AA313" s="6"/>
      <c r="AB313" s="6"/>
      <c r="AC313" s="6"/>
    </row>
    <row r="314" spans="1:29" ht="13.95" customHeight="1" x14ac:dyDescent="0.25">
      <c r="A314" s="247"/>
      <c r="B314" s="24"/>
      <c r="C314" s="24"/>
      <c r="D314" s="14"/>
      <c r="E314" s="252"/>
      <c r="F314" s="248"/>
      <c r="H314" s="248"/>
      <c r="I314" s="14"/>
      <c r="J314" s="252"/>
      <c r="K314" s="253"/>
      <c r="L314" s="253"/>
      <c r="M314" s="248"/>
      <c r="N314" s="248"/>
      <c r="O314" s="248"/>
      <c r="P314" s="2"/>
      <c r="Q314" s="248"/>
      <c r="R314" s="248"/>
      <c r="S314" s="248"/>
      <c r="T314" s="248"/>
      <c r="U314" s="248"/>
      <c r="V314" s="248"/>
      <c r="W314" s="248"/>
      <c r="X314" s="248"/>
      <c r="Y314" s="248"/>
      <c r="Z314" s="248"/>
      <c r="AA314" s="6"/>
      <c r="AB314" s="6"/>
      <c r="AC314" s="6"/>
    </row>
    <row r="315" spans="1:29" ht="13.95" customHeight="1" x14ac:dyDescent="0.25">
      <c r="B315" s="141"/>
      <c r="C315" s="142"/>
      <c r="D315" s="2"/>
      <c r="I315" s="241"/>
      <c r="J315" s="241"/>
      <c r="K315" s="241"/>
      <c r="L315" s="140"/>
      <c r="P315" s="2"/>
      <c r="AA315" s="6"/>
      <c r="AB315" s="6"/>
      <c r="AC315" s="6"/>
    </row>
    <row r="316" spans="1:29" ht="13.95" customHeight="1" x14ac:dyDescent="0.25">
      <c r="B316" s="141"/>
      <c r="C316" s="142"/>
      <c r="D316" s="2"/>
      <c r="I316" s="241"/>
      <c r="J316" s="241"/>
      <c r="K316" s="241"/>
      <c r="L316" s="140"/>
      <c r="P316" s="2"/>
      <c r="AA316" s="6"/>
      <c r="AB316" s="6"/>
      <c r="AC316" s="6"/>
    </row>
    <row r="317" spans="1:29" ht="13.95" customHeight="1" x14ac:dyDescent="0.25">
      <c r="B317" s="141"/>
      <c r="C317" s="142"/>
      <c r="D317" s="2"/>
      <c r="I317" s="345"/>
      <c r="J317" s="345"/>
      <c r="K317" s="241"/>
      <c r="L317" s="241"/>
      <c r="P317" s="2"/>
      <c r="AA317" s="6"/>
      <c r="AB317" s="6"/>
      <c r="AC317" s="6"/>
    </row>
    <row r="318" spans="1:29" ht="13.95" customHeight="1" x14ac:dyDescent="0.25">
      <c r="B318" s="141"/>
      <c r="C318" s="142"/>
      <c r="D318" s="2"/>
      <c r="I318" s="241"/>
      <c r="J318" s="241"/>
      <c r="K318" s="241"/>
      <c r="L318" s="140"/>
      <c r="P318" s="2"/>
      <c r="AA318" s="6"/>
      <c r="AB318" s="6"/>
      <c r="AC318" s="6"/>
    </row>
    <row r="319" spans="1:29" ht="13.95" customHeight="1" x14ac:dyDescent="0.25">
      <c r="B319" s="141"/>
      <c r="C319" s="142"/>
      <c r="D319" s="151"/>
      <c r="H319" s="20"/>
      <c r="I319" s="241"/>
      <c r="J319" s="241"/>
      <c r="K319" s="241"/>
      <c r="L319" s="140"/>
      <c r="P319" s="2"/>
      <c r="AA319" s="6"/>
      <c r="AB319" s="6"/>
      <c r="AC319" s="6"/>
    </row>
    <row r="320" spans="1:29" ht="13.95" customHeight="1" x14ac:dyDescent="0.25">
      <c r="A320" s="11"/>
      <c r="B320" s="137"/>
      <c r="C320" s="141"/>
      <c r="D320" s="2"/>
      <c r="L320" s="13"/>
      <c r="P320" s="2"/>
      <c r="AA320" s="6"/>
      <c r="AB320" s="6"/>
      <c r="AC320" s="6"/>
    </row>
    <row r="321" spans="1:29" ht="13.95" customHeight="1" x14ac:dyDescent="0.25">
      <c r="B321" s="142"/>
      <c r="C321" s="142"/>
      <c r="D321" s="181"/>
      <c r="E321" s="182"/>
      <c r="F321" s="182"/>
      <c r="G321" s="182"/>
      <c r="H321" s="182"/>
      <c r="L321" s="13"/>
      <c r="P321" s="2"/>
      <c r="AA321" s="6"/>
      <c r="AB321" s="6"/>
      <c r="AC321" s="6"/>
    </row>
    <row r="322" spans="1:29" ht="13.95" customHeight="1" x14ac:dyDescent="0.25">
      <c r="B322" s="138"/>
      <c r="C322" s="142"/>
      <c r="D322" s="181"/>
      <c r="E322" s="182"/>
      <c r="F322" s="182"/>
      <c r="G322" s="182"/>
      <c r="H322" s="182"/>
      <c r="I322" s="346"/>
      <c r="J322" s="346"/>
      <c r="K322" s="241"/>
      <c r="L322" s="241"/>
      <c r="P322" s="2"/>
      <c r="AA322" s="6"/>
      <c r="AB322" s="6"/>
      <c r="AC322" s="6"/>
    </row>
    <row r="323" spans="1:29" ht="13.95" customHeight="1" x14ac:dyDescent="0.25">
      <c r="A323" s="11"/>
      <c r="B323" s="137"/>
      <c r="C323" s="141"/>
      <c r="D323" s="181"/>
      <c r="E323" s="182"/>
      <c r="F323" s="182"/>
      <c r="G323" s="182"/>
      <c r="H323" s="182"/>
      <c r="I323" s="241"/>
      <c r="J323" s="241"/>
      <c r="K323" s="241"/>
      <c r="L323" s="140"/>
      <c r="P323" s="2"/>
      <c r="AA323" s="6"/>
      <c r="AB323" s="6"/>
      <c r="AC323" s="6"/>
    </row>
    <row r="324" spans="1:29" ht="13.95" customHeight="1" x14ac:dyDescent="0.25">
      <c r="B324" s="137"/>
      <c r="C324" s="142"/>
      <c r="D324" s="2"/>
      <c r="H324" s="182"/>
      <c r="I324" s="232"/>
      <c r="J324" s="233"/>
      <c r="K324" s="241"/>
      <c r="L324" s="13"/>
      <c r="P324" s="2"/>
      <c r="AA324" s="6"/>
      <c r="AB324" s="6"/>
      <c r="AC324" s="6"/>
    </row>
    <row r="325" spans="1:29" s="14" customFormat="1" ht="13.95" customHeight="1" x14ac:dyDescent="0.25">
      <c r="A325" s="238"/>
      <c r="B325" s="137"/>
      <c r="C325" s="142"/>
      <c r="E325" s="240"/>
      <c r="F325" s="240"/>
      <c r="G325" s="22"/>
      <c r="H325" s="183"/>
      <c r="I325" s="2"/>
      <c r="J325" s="231"/>
      <c r="K325" s="241"/>
      <c r="L325" s="241"/>
      <c r="M325" s="240"/>
      <c r="N325" s="240"/>
      <c r="O325" s="240"/>
      <c r="Q325" s="240"/>
      <c r="R325" s="240"/>
      <c r="S325" s="240"/>
      <c r="T325" s="240"/>
      <c r="U325" s="240"/>
      <c r="V325" s="240"/>
      <c r="W325" s="240"/>
      <c r="X325" s="240"/>
      <c r="Y325" s="240"/>
      <c r="Z325" s="240"/>
      <c r="AA325" s="57"/>
      <c r="AB325" s="57"/>
      <c r="AC325" s="57"/>
    </row>
    <row r="326" spans="1:29" s="14" customFormat="1" ht="13.95" customHeight="1" x14ac:dyDescent="0.25">
      <c r="A326" s="238"/>
      <c r="B326" s="142"/>
      <c r="C326" s="142"/>
      <c r="E326" s="240"/>
      <c r="F326" s="240"/>
      <c r="G326" s="22"/>
      <c r="H326" s="183"/>
      <c r="I326" s="181"/>
      <c r="J326" s="182"/>
      <c r="K326" s="241"/>
      <c r="L326" s="241"/>
      <c r="M326" s="240"/>
      <c r="N326" s="240"/>
      <c r="O326" s="240"/>
      <c r="Q326" s="240"/>
      <c r="R326" s="240"/>
      <c r="S326" s="240"/>
      <c r="T326" s="240"/>
      <c r="U326" s="240"/>
      <c r="V326" s="240"/>
      <c r="W326" s="240"/>
      <c r="X326" s="240"/>
      <c r="Y326" s="240"/>
      <c r="Z326" s="240"/>
      <c r="AA326" s="57"/>
      <c r="AB326" s="57"/>
      <c r="AC326" s="57"/>
    </row>
    <row r="327" spans="1:29" s="14" customFormat="1" ht="13.95" customHeight="1" x14ac:dyDescent="0.25">
      <c r="A327" s="238"/>
      <c r="B327" s="138"/>
      <c r="C327" s="142"/>
      <c r="E327" s="240"/>
      <c r="F327" s="240"/>
      <c r="G327" s="22"/>
      <c r="H327" s="183"/>
      <c r="I327" s="181"/>
      <c r="J327" s="182"/>
      <c r="K327" s="241"/>
      <c r="L327" s="241"/>
      <c r="M327" s="240"/>
      <c r="N327" s="240"/>
      <c r="O327" s="240"/>
      <c r="Q327" s="240"/>
      <c r="R327" s="240"/>
      <c r="S327" s="240"/>
      <c r="T327" s="240"/>
      <c r="U327" s="240"/>
      <c r="V327" s="240"/>
      <c r="W327" s="240"/>
      <c r="X327" s="240"/>
      <c r="Y327" s="240"/>
      <c r="Z327" s="240"/>
      <c r="AA327" s="57"/>
      <c r="AB327" s="57"/>
      <c r="AC327" s="57"/>
    </row>
    <row r="328" spans="1:29" ht="13.95" customHeight="1" x14ac:dyDescent="0.25">
      <c r="B328" s="137"/>
      <c r="C328" s="142"/>
      <c r="D328" s="2"/>
      <c r="H328" s="182"/>
      <c r="I328" s="232"/>
      <c r="J328" s="233"/>
      <c r="K328" s="241"/>
      <c r="L328" s="241"/>
      <c r="P328" s="2"/>
      <c r="AA328" s="6"/>
      <c r="AB328" s="6"/>
      <c r="AC328" s="6"/>
    </row>
    <row r="329" spans="1:29" s="14" customFormat="1" ht="13.95" customHeight="1" x14ac:dyDescent="0.25">
      <c r="A329" s="238"/>
      <c r="B329" s="137"/>
      <c r="C329" s="142"/>
      <c r="E329" s="240"/>
      <c r="F329" s="240"/>
      <c r="G329" s="22"/>
      <c r="H329" s="183"/>
      <c r="I329" s="232"/>
      <c r="J329" s="233"/>
      <c r="K329" s="241"/>
      <c r="L329" s="241"/>
      <c r="M329" s="240"/>
      <c r="N329" s="240"/>
      <c r="O329" s="240"/>
      <c r="Q329" s="240"/>
      <c r="R329" s="240"/>
      <c r="S329" s="240"/>
      <c r="T329" s="240"/>
      <c r="U329" s="240"/>
      <c r="V329" s="240"/>
      <c r="W329" s="240"/>
      <c r="X329" s="240"/>
      <c r="Y329" s="240"/>
      <c r="Z329" s="240"/>
      <c r="AA329" s="57"/>
      <c r="AB329" s="57"/>
      <c r="AC329" s="57"/>
    </row>
    <row r="330" spans="1:29" s="14" customFormat="1" ht="13.95" customHeight="1" x14ac:dyDescent="0.25">
      <c r="A330" s="238"/>
      <c r="B330" s="142"/>
      <c r="C330" s="142"/>
      <c r="E330" s="240"/>
      <c r="F330" s="240"/>
      <c r="G330" s="22"/>
      <c r="H330" s="183"/>
      <c r="I330" s="232"/>
      <c r="J330" s="233"/>
      <c r="K330" s="241"/>
      <c r="L330" s="241"/>
      <c r="M330" s="240"/>
      <c r="N330" s="240"/>
      <c r="O330" s="240"/>
      <c r="Q330" s="240"/>
      <c r="R330" s="240"/>
      <c r="S330" s="240"/>
      <c r="T330" s="240"/>
      <c r="U330" s="240"/>
      <c r="V330" s="240"/>
      <c r="W330" s="240"/>
      <c r="X330" s="240"/>
      <c r="Y330" s="240"/>
      <c r="Z330" s="240"/>
      <c r="AA330" s="57"/>
      <c r="AB330" s="57"/>
      <c r="AC330" s="57"/>
    </row>
    <row r="331" spans="1:29" s="14" customFormat="1" ht="13.95" customHeight="1" x14ac:dyDescent="0.25">
      <c r="A331" s="238"/>
      <c r="B331" s="142"/>
      <c r="C331" s="142"/>
      <c r="E331" s="240"/>
      <c r="F331" s="240"/>
      <c r="G331" s="22"/>
      <c r="H331" s="183"/>
      <c r="I331" s="232"/>
      <c r="J331" s="233"/>
      <c r="K331" s="241"/>
      <c r="L331" s="241"/>
      <c r="M331" s="240"/>
      <c r="N331" s="240"/>
      <c r="O331" s="240"/>
      <c r="Q331" s="240"/>
      <c r="R331" s="240"/>
      <c r="S331" s="240"/>
      <c r="T331" s="240"/>
      <c r="U331" s="240"/>
      <c r="V331" s="240"/>
      <c r="W331" s="240"/>
      <c r="X331" s="240"/>
      <c r="Y331" s="240"/>
      <c r="Z331" s="240"/>
      <c r="AA331" s="57"/>
      <c r="AB331" s="57"/>
      <c r="AC331" s="57"/>
    </row>
    <row r="332" spans="1:29" s="14" customFormat="1" ht="13.95" customHeight="1" x14ac:dyDescent="0.25">
      <c r="A332" s="238"/>
      <c r="B332" s="138"/>
      <c r="C332" s="142"/>
      <c r="E332" s="240"/>
      <c r="F332" s="240"/>
      <c r="G332" s="22"/>
      <c r="H332" s="240"/>
      <c r="I332" s="331"/>
      <c r="J332" s="332"/>
      <c r="K332" s="241"/>
      <c r="L332" s="241"/>
      <c r="M332" s="240"/>
      <c r="N332" s="240"/>
      <c r="O332" s="240"/>
      <c r="Q332" s="240"/>
      <c r="R332" s="240"/>
      <c r="S332" s="240"/>
      <c r="T332" s="240"/>
      <c r="U332" s="240"/>
      <c r="V332" s="240"/>
      <c r="W332" s="240"/>
      <c r="X332" s="240"/>
      <c r="Y332" s="240"/>
      <c r="Z332" s="240"/>
      <c r="AA332" s="57"/>
      <c r="AB332" s="57"/>
      <c r="AC332" s="57"/>
    </row>
    <row r="333" spans="1:29" ht="13.95" customHeight="1" x14ac:dyDescent="0.25">
      <c r="B333" s="141"/>
      <c r="C333" s="142"/>
      <c r="D333" s="2"/>
      <c r="I333" s="331"/>
      <c r="J333" s="332"/>
      <c r="K333" s="241"/>
      <c r="L333" s="241"/>
      <c r="P333" s="2"/>
      <c r="AA333" s="6"/>
      <c r="AB333" s="6"/>
      <c r="AC333" s="6"/>
    </row>
    <row r="334" spans="1:29" ht="13.95" customHeight="1" x14ac:dyDescent="0.25">
      <c r="B334" s="141"/>
      <c r="C334" s="139"/>
      <c r="D334" s="2"/>
      <c r="H334" s="20"/>
      <c r="I334" s="331"/>
      <c r="J334" s="332"/>
      <c r="K334" s="241"/>
      <c r="L334" s="241"/>
      <c r="P334" s="2"/>
      <c r="AA334" s="6"/>
      <c r="AB334" s="6"/>
      <c r="AC334" s="6"/>
    </row>
    <row r="335" spans="1:29" ht="13.95" customHeight="1" x14ac:dyDescent="0.25">
      <c r="B335" s="24"/>
      <c r="C335" s="26"/>
      <c r="D335" s="2"/>
      <c r="I335" s="232"/>
      <c r="J335" s="233"/>
      <c r="K335" s="241"/>
      <c r="L335" s="241"/>
      <c r="P335" s="2"/>
      <c r="AA335" s="6"/>
      <c r="AB335" s="6"/>
      <c r="AC335" s="6"/>
    </row>
    <row r="336" spans="1:29" ht="13.95" customHeight="1" x14ac:dyDescent="0.25">
      <c r="B336" s="24"/>
      <c r="C336" s="24"/>
      <c r="D336" s="2"/>
      <c r="I336" s="232"/>
      <c r="J336" s="233"/>
      <c r="K336" s="241"/>
      <c r="L336" s="241"/>
      <c r="P336" s="2"/>
      <c r="AA336" s="6"/>
      <c r="AB336" s="6"/>
      <c r="AC336" s="6"/>
    </row>
    <row r="337" spans="2:29" ht="13.95" customHeight="1" x14ac:dyDescent="0.25">
      <c r="B337" s="141"/>
      <c r="C337" s="142"/>
      <c r="D337" s="2"/>
      <c r="I337" s="232"/>
      <c r="J337" s="233"/>
      <c r="K337" s="241"/>
      <c r="L337" s="241"/>
      <c r="P337" s="2"/>
      <c r="AA337" s="6"/>
      <c r="AB337" s="6"/>
      <c r="AC337" s="6"/>
    </row>
    <row r="338" spans="2:29" ht="13.95" customHeight="1" x14ac:dyDescent="0.25">
      <c r="B338" s="141"/>
      <c r="C338" s="139"/>
      <c r="D338" s="2"/>
      <c r="I338" s="331"/>
      <c r="J338" s="332"/>
      <c r="K338" s="241"/>
      <c r="L338" s="241"/>
      <c r="P338" s="2"/>
      <c r="Z338" s="20"/>
      <c r="AA338" s="6"/>
      <c r="AB338" s="6"/>
      <c r="AC338" s="6"/>
    </row>
    <row r="339" spans="2:29" ht="13.95" customHeight="1" x14ac:dyDescent="0.25">
      <c r="B339" s="138"/>
      <c r="C339" s="142"/>
      <c r="D339" s="2"/>
      <c r="I339" s="331"/>
      <c r="J339" s="332"/>
      <c r="K339" s="241"/>
      <c r="L339" s="241"/>
      <c r="P339" s="2"/>
      <c r="AA339" s="6"/>
      <c r="AB339" s="6"/>
      <c r="AC339" s="6"/>
    </row>
    <row r="340" spans="2:29" ht="13.95" customHeight="1" x14ac:dyDescent="0.25">
      <c r="B340" s="138"/>
      <c r="C340" s="142"/>
      <c r="D340" s="2"/>
      <c r="I340" s="331"/>
      <c r="J340" s="332"/>
      <c r="K340" s="241"/>
      <c r="L340" s="241"/>
      <c r="P340" s="2"/>
      <c r="AA340" s="6"/>
      <c r="AB340" s="6"/>
      <c r="AC340" s="6"/>
    </row>
    <row r="341" spans="2:29" ht="13.95" customHeight="1" x14ac:dyDescent="0.25">
      <c r="B341" s="138"/>
      <c r="C341" s="142"/>
      <c r="D341" s="2"/>
      <c r="I341" s="232"/>
      <c r="J341" s="233"/>
      <c r="K341" s="241"/>
      <c r="L341" s="241"/>
      <c r="P341" s="2"/>
      <c r="AA341" s="6"/>
      <c r="AB341" s="6"/>
      <c r="AC341" s="6"/>
    </row>
    <row r="342" spans="2:29" ht="13.95" customHeight="1" x14ac:dyDescent="0.25">
      <c r="B342" s="138"/>
      <c r="C342" s="142"/>
      <c r="D342" s="2"/>
      <c r="I342" s="232"/>
      <c r="J342" s="233"/>
      <c r="K342" s="241"/>
      <c r="L342" s="241"/>
      <c r="P342" s="2"/>
      <c r="Z342" s="2"/>
      <c r="AA342" s="6"/>
      <c r="AB342" s="6"/>
      <c r="AC342" s="6"/>
    </row>
    <row r="343" spans="2:29" ht="13.95" customHeight="1" x14ac:dyDescent="0.25">
      <c r="B343" s="138"/>
      <c r="C343" s="142"/>
      <c r="D343" s="2"/>
      <c r="I343" s="331"/>
      <c r="J343" s="332"/>
      <c r="K343" s="241"/>
      <c r="L343" s="241"/>
      <c r="P343" s="2"/>
      <c r="AA343" s="6"/>
      <c r="AB343" s="6"/>
      <c r="AC343" s="6"/>
    </row>
    <row r="344" spans="2:29" ht="13.95" customHeight="1" x14ac:dyDescent="0.25">
      <c r="B344" s="141"/>
      <c r="C344" s="142"/>
      <c r="D344" s="2"/>
      <c r="I344" s="333"/>
      <c r="J344" s="334"/>
      <c r="K344" s="241"/>
      <c r="L344" s="241"/>
      <c r="P344" s="2"/>
      <c r="AA344" s="6"/>
      <c r="AB344" s="6"/>
      <c r="AC344" s="6"/>
    </row>
    <row r="345" spans="2:29" ht="13.95" customHeight="1" x14ac:dyDescent="0.25">
      <c r="B345" s="141"/>
      <c r="C345" s="142"/>
      <c r="D345" s="2"/>
      <c r="H345" s="20"/>
      <c r="I345" s="241"/>
      <c r="J345" s="241"/>
      <c r="K345" s="241"/>
      <c r="L345" s="241"/>
      <c r="P345" s="2"/>
      <c r="AA345" s="6"/>
      <c r="AB345" s="6"/>
      <c r="AC345" s="6"/>
    </row>
    <row r="346" spans="2:29" ht="13.95" customHeight="1" x14ac:dyDescent="0.25">
      <c r="B346" s="141"/>
      <c r="C346" s="142"/>
      <c r="D346" s="344"/>
      <c r="E346" s="336"/>
      <c r="F346" s="240"/>
      <c r="G346" s="22"/>
      <c r="H346" s="240"/>
      <c r="I346" s="232"/>
      <c r="J346" s="233"/>
      <c r="K346" s="241"/>
      <c r="L346" s="241"/>
      <c r="P346" s="2"/>
      <c r="AA346" s="6"/>
      <c r="AB346" s="6"/>
      <c r="AC346" s="6"/>
    </row>
    <row r="347" spans="2:29" ht="13.95" customHeight="1" x14ac:dyDescent="0.25">
      <c r="B347" s="141"/>
      <c r="C347" s="142"/>
      <c r="D347" s="138"/>
      <c r="E347" s="23"/>
      <c r="F347" s="240"/>
      <c r="G347" s="22"/>
      <c r="H347" s="240"/>
      <c r="I347" s="232"/>
      <c r="J347" s="233"/>
      <c r="K347" s="241"/>
      <c r="L347" s="241"/>
      <c r="P347" s="2"/>
      <c r="AA347" s="6"/>
      <c r="AB347" s="6"/>
      <c r="AC347" s="6"/>
    </row>
    <row r="348" spans="2:29" ht="13.95" customHeight="1" x14ac:dyDescent="0.25">
      <c r="B348" s="141"/>
      <c r="C348" s="142"/>
      <c r="D348" s="14"/>
      <c r="E348" s="240"/>
      <c r="F348" s="240"/>
      <c r="G348" s="22"/>
      <c r="H348" s="240"/>
      <c r="I348" s="232"/>
      <c r="J348" s="233"/>
      <c r="K348" s="241"/>
      <c r="L348" s="241"/>
      <c r="P348" s="2"/>
      <c r="AA348" s="6"/>
      <c r="AB348" s="6"/>
      <c r="AC348" s="6"/>
    </row>
    <row r="349" spans="2:29" ht="13.95" customHeight="1" x14ac:dyDescent="0.25">
      <c r="B349" s="141"/>
      <c r="C349" s="142"/>
      <c r="D349" s="2"/>
      <c r="I349" s="232"/>
      <c r="J349" s="233"/>
      <c r="K349" s="241"/>
      <c r="L349" s="241"/>
      <c r="P349" s="2"/>
      <c r="AA349" s="6"/>
      <c r="AB349" s="6"/>
      <c r="AC349" s="6"/>
    </row>
    <row r="350" spans="2:29" ht="13.95" customHeight="1" x14ac:dyDescent="0.25">
      <c r="B350" s="141"/>
      <c r="C350" s="142"/>
      <c r="D350" s="2"/>
      <c r="I350" s="333"/>
      <c r="J350" s="334"/>
      <c r="K350" s="241"/>
      <c r="L350" s="13"/>
      <c r="P350" s="2"/>
      <c r="AA350" s="6"/>
      <c r="AB350" s="6"/>
      <c r="AC350" s="6"/>
    </row>
    <row r="351" spans="2:29" ht="13.95" customHeight="1" x14ac:dyDescent="0.25">
      <c r="B351" s="141"/>
      <c r="C351" s="142"/>
      <c r="D351" s="2"/>
      <c r="I351" s="234"/>
      <c r="J351" s="235"/>
      <c r="K351" s="241"/>
      <c r="L351" s="241"/>
      <c r="P351" s="2"/>
      <c r="AA351" s="6"/>
      <c r="AB351" s="6"/>
      <c r="AC351" s="6"/>
    </row>
    <row r="352" spans="2:29" ht="13.95" customHeight="1" x14ac:dyDescent="0.25">
      <c r="B352" s="141"/>
      <c r="C352" s="142"/>
      <c r="D352" s="2"/>
      <c r="I352" s="234"/>
      <c r="J352" s="235"/>
      <c r="K352" s="241"/>
      <c r="L352" s="241"/>
      <c r="P352" s="2"/>
      <c r="AA352" s="6"/>
      <c r="AB352" s="6"/>
      <c r="AC352" s="6"/>
    </row>
    <row r="353" spans="1:29" ht="13.95" customHeight="1" x14ac:dyDescent="0.25">
      <c r="B353" s="141"/>
      <c r="C353" s="142"/>
      <c r="D353" s="2"/>
      <c r="I353" s="234"/>
      <c r="J353" s="235"/>
      <c r="K353" s="241"/>
      <c r="L353" s="241"/>
      <c r="P353" s="2"/>
      <c r="AA353" s="6"/>
      <c r="AB353" s="6"/>
      <c r="AC353" s="6"/>
    </row>
    <row r="354" spans="1:29" ht="13.95" customHeight="1" x14ac:dyDescent="0.25">
      <c r="B354" s="141"/>
      <c r="C354" s="142"/>
      <c r="D354" s="2"/>
      <c r="I354" s="234"/>
      <c r="J354" s="235"/>
      <c r="K354" s="241"/>
      <c r="L354" s="241"/>
      <c r="P354" s="2"/>
      <c r="AA354" s="6"/>
      <c r="AB354" s="6"/>
      <c r="AC354" s="6"/>
    </row>
    <row r="355" spans="1:29" ht="13.95" customHeight="1" x14ac:dyDescent="0.25">
      <c r="B355" s="141"/>
      <c r="C355" s="142"/>
      <c r="D355" s="2"/>
      <c r="I355" s="333"/>
      <c r="J355" s="334"/>
      <c r="K355" s="241"/>
      <c r="L355" s="241"/>
      <c r="P355" s="2"/>
      <c r="AA355" s="6"/>
      <c r="AB355" s="6"/>
      <c r="AC355" s="6"/>
    </row>
    <row r="356" spans="1:29" ht="13.95" customHeight="1" x14ac:dyDescent="0.25">
      <c r="B356" s="138"/>
      <c r="C356" s="142"/>
      <c r="D356" s="2"/>
      <c r="I356" s="241"/>
      <c r="J356" s="241"/>
      <c r="K356" s="241"/>
      <c r="L356" s="241"/>
      <c r="P356" s="2"/>
      <c r="AA356" s="6"/>
      <c r="AB356" s="6"/>
      <c r="AC356" s="6"/>
    </row>
    <row r="357" spans="1:29" ht="13.95" customHeight="1" x14ac:dyDescent="0.25">
      <c r="D357" s="2"/>
      <c r="E357" s="2"/>
      <c r="I357" s="333"/>
      <c r="J357" s="334"/>
      <c r="K357" s="241"/>
      <c r="L357" s="241"/>
      <c r="P357" s="2"/>
      <c r="AA357" s="6"/>
      <c r="AB357" s="6"/>
      <c r="AC357" s="6"/>
    </row>
    <row r="358" spans="1:29" ht="13.95" customHeight="1" x14ac:dyDescent="0.25">
      <c r="D358" s="2"/>
      <c r="E358" s="2"/>
      <c r="I358" s="333"/>
      <c r="J358" s="334"/>
      <c r="K358" s="241"/>
      <c r="L358" s="241"/>
      <c r="P358" s="2"/>
      <c r="AA358" s="6"/>
      <c r="AB358" s="6"/>
      <c r="AC358" s="6"/>
    </row>
    <row r="359" spans="1:29" s="14" customFormat="1" ht="13.95" customHeight="1" x14ac:dyDescent="0.25">
      <c r="A359" s="238"/>
      <c r="B359" s="138"/>
      <c r="C359" s="142"/>
      <c r="E359" s="240"/>
      <c r="F359" s="240"/>
      <c r="G359" s="22"/>
      <c r="H359" s="240"/>
      <c r="I359" s="241"/>
      <c r="J359" s="241"/>
      <c r="K359" s="241"/>
      <c r="L359" s="241"/>
      <c r="M359" s="240"/>
      <c r="N359" s="240"/>
      <c r="O359" s="240"/>
      <c r="Q359" s="240"/>
      <c r="R359" s="240"/>
      <c r="S359" s="240"/>
      <c r="T359" s="240"/>
      <c r="U359" s="240"/>
      <c r="V359" s="240"/>
      <c r="W359" s="240"/>
      <c r="X359" s="240"/>
      <c r="Y359" s="240"/>
      <c r="Z359" s="240"/>
      <c r="AA359" s="57"/>
      <c r="AB359" s="57"/>
      <c r="AC359" s="57"/>
    </row>
    <row r="360" spans="1:29" ht="13.95" customHeight="1" x14ac:dyDescent="0.25">
      <c r="B360" s="141"/>
      <c r="C360" s="142"/>
      <c r="D360" s="2"/>
      <c r="I360" s="333"/>
      <c r="J360" s="334"/>
      <c r="K360" s="241"/>
      <c r="L360" s="241"/>
      <c r="P360" s="2"/>
      <c r="AA360" s="6"/>
      <c r="AB360" s="6"/>
      <c r="AC360" s="6"/>
    </row>
    <row r="361" spans="1:29" ht="13.95" customHeight="1" x14ac:dyDescent="0.25">
      <c r="B361" s="141"/>
      <c r="C361" s="139"/>
      <c r="D361" s="2"/>
      <c r="H361" s="20"/>
      <c r="I361" s="241"/>
      <c r="J361" s="241"/>
      <c r="K361" s="241"/>
      <c r="L361" s="241"/>
      <c r="P361" s="2"/>
      <c r="AA361" s="6"/>
      <c r="AB361" s="6"/>
      <c r="AC361" s="6"/>
    </row>
    <row r="362" spans="1:29" ht="13.95" customHeight="1" x14ac:dyDescent="0.25">
      <c r="B362" s="141"/>
      <c r="C362" s="142"/>
      <c r="D362" s="181"/>
      <c r="I362" s="232"/>
      <c r="J362" s="233"/>
      <c r="K362" s="241"/>
      <c r="L362" s="241"/>
      <c r="P362" s="2"/>
      <c r="AA362" s="6"/>
      <c r="AB362" s="6"/>
      <c r="AC362" s="6"/>
    </row>
    <row r="363" spans="1:29" ht="13.95" customHeight="1" x14ac:dyDescent="0.25">
      <c r="B363" s="141"/>
      <c r="C363" s="142"/>
      <c r="D363" s="181"/>
      <c r="I363" s="232"/>
      <c r="J363" s="233"/>
      <c r="K363" s="241"/>
      <c r="L363" s="241"/>
      <c r="P363" s="2"/>
      <c r="AA363" s="6"/>
      <c r="AB363" s="6"/>
      <c r="AC363" s="6"/>
    </row>
    <row r="364" spans="1:29" ht="13.95" customHeight="1" x14ac:dyDescent="0.25">
      <c r="B364" s="141"/>
      <c r="C364" s="142"/>
      <c r="D364" s="2"/>
      <c r="I364" s="232"/>
      <c r="J364" s="233"/>
      <c r="K364" s="241"/>
      <c r="L364" s="241"/>
      <c r="P364" s="2"/>
      <c r="AA364" s="6"/>
      <c r="AB364" s="6"/>
      <c r="AC364" s="6"/>
    </row>
    <row r="365" spans="1:29" ht="13.95" customHeight="1" x14ac:dyDescent="0.25">
      <c r="B365" s="141"/>
      <c r="C365" s="139"/>
      <c r="D365" s="2"/>
      <c r="I365" s="333"/>
      <c r="J365" s="334"/>
      <c r="K365" s="241"/>
      <c r="L365" s="13"/>
      <c r="P365" s="2"/>
      <c r="AA365" s="6"/>
      <c r="AB365" s="6"/>
      <c r="AC365" s="6"/>
    </row>
    <row r="366" spans="1:29" ht="13.95" customHeight="1" x14ac:dyDescent="0.25">
      <c r="B366" s="141"/>
      <c r="C366" s="142"/>
      <c r="D366" s="2"/>
      <c r="I366" s="181"/>
      <c r="J366" s="231"/>
      <c r="K366" s="8"/>
      <c r="L366" s="241"/>
      <c r="P366" s="2"/>
      <c r="AA366" s="6"/>
      <c r="AB366" s="6"/>
      <c r="AC366" s="6"/>
    </row>
    <row r="367" spans="1:29" ht="13.95" customHeight="1" x14ac:dyDescent="0.25">
      <c r="B367" s="141"/>
      <c r="C367" s="142"/>
      <c r="D367" s="2"/>
      <c r="I367" s="181"/>
      <c r="J367" s="231"/>
      <c r="K367" s="8"/>
      <c r="L367" s="241"/>
      <c r="P367" s="2"/>
      <c r="AA367" s="6"/>
      <c r="AB367" s="6"/>
      <c r="AC367" s="6"/>
    </row>
    <row r="368" spans="1:29" ht="13.95" customHeight="1" x14ac:dyDescent="0.25">
      <c r="B368" s="141"/>
      <c r="C368" s="139"/>
      <c r="D368" s="2"/>
      <c r="I368" s="333"/>
      <c r="J368" s="334"/>
      <c r="K368" s="241"/>
      <c r="L368" s="241"/>
      <c r="P368" s="2"/>
      <c r="AA368" s="6"/>
      <c r="AB368" s="6"/>
      <c r="AC368" s="6"/>
    </row>
    <row r="369" spans="1:29" ht="13.95" customHeight="1" x14ac:dyDescent="0.25">
      <c r="B369" s="141"/>
      <c r="C369" s="139"/>
      <c r="D369" s="2"/>
      <c r="I369" s="234"/>
      <c r="J369" s="235"/>
      <c r="K369" s="241"/>
      <c r="L369" s="241"/>
      <c r="P369" s="2"/>
      <c r="AA369" s="6"/>
      <c r="AB369" s="6"/>
      <c r="AC369" s="6"/>
    </row>
    <row r="370" spans="1:29" ht="13.95" customHeight="1" x14ac:dyDescent="0.25">
      <c r="B370" s="141"/>
      <c r="C370" s="139"/>
      <c r="D370" s="2"/>
      <c r="I370" s="234"/>
      <c r="J370" s="235"/>
      <c r="K370" s="241"/>
      <c r="L370" s="241"/>
      <c r="P370" s="2"/>
      <c r="AA370" s="6"/>
      <c r="AB370" s="6"/>
      <c r="AC370" s="6"/>
    </row>
    <row r="371" spans="1:29" ht="13.95" customHeight="1" x14ac:dyDescent="0.25">
      <c r="B371" s="141"/>
      <c r="C371" s="139"/>
      <c r="D371" s="2"/>
      <c r="I371" s="234"/>
      <c r="J371" s="235"/>
      <c r="K371" s="241"/>
      <c r="L371" s="241"/>
      <c r="P371" s="2"/>
      <c r="AA371" s="6"/>
      <c r="AB371" s="6"/>
      <c r="AC371" s="6"/>
    </row>
    <row r="372" spans="1:29" ht="13.95" customHeight="1" x14ac:dyDescent="0.25">
      <c r="B372" s="141"/>
      <c r="C372" s="139"/>
      <c r="D372" s="2"/>
      <c r="I372" s="234"/>
      <c r="J372" s="235"/>
      <c r="K372" s="241"/>
      <c r="L372" s="241"/>
      <c r="P372" s="2"/>
      <c r="AA372" s="6"/>
      <c r="AB372" s="6"/>
      <c r="AC372" s="6"/>
    </row>
    <row r="373" spans="1:29" ht="13.95" customHeight="1" x14ac:dyDescent="0.25">
      <c r="B373" s="141"/>
      <c r="C373" s="139"/>
      <c r="D373" s="2"/>
      <c r="I373" s="234"/>
      <c r="J373" s="235"/>
      <c r="K373" s="241"/>
      <c r="L373" s="241"/>
      <c r="P373" s="2"/>
      <c r="AA373" s="6"/>
      <c r="AB373" s="6"/>
      <c r="AC373" s="6"/>
    </row>
    <row r="374" spans="1:29" ht="13.95" customHeight="1" x14ac:dyDescent="0.25">
      <c r="B374" s="141"/>
      <c r="C374" s="142"/>
      <c r="D374" s="2"/>
      <c r="I374" s="234"/>
      <c r="J374" s="235"/>
      <c r="K374" s="241"/>
      <c r="L374" s="241"/>
      <c r="AA374" s="6"/>
      <c r="AB374" s="6"/>
      <c r="AC374" s="6"/>
    </row>
    <row r="375" spans="1:29" ht="13.95" customHeight="1" x14ac:dyDescent="0.25">
      <c r="B375" s="141"/>
      <c r="C375" s="139"/>
      <c r="D375" s="2"/>
      <c r="H375" s="20"/>
      <c r="I375" s="234"/>
      <c r="J375" s="235"/>
      <c r="K375" s="241"/>
      <c r="L375" s="241"/>
      <c r="AA375" s="6"/>
      <c r="AB375" s="6"/>
      <c r="AC375" s="6"/>
    </row>
    <row r="376" spans="1:29" ht="13.95" customHeight="1" x14ac:dyDescent="0.25">
      <c r="B376" s="138"/>
      <c r="C376" s="142"/>
      <c r="D376" s="200"/>
      <c r="E376" s="183"/>
      <c r="F376" s="183"/>
      <c r="G376" s="183"/>
      <c r="H376" s="183"/>
      <c r="I376" s="234"/>
      <c r="J376" s="235"/>
      <c r="K376" s="241"/>
      <c r="L376" s="241"/>
      <c r="AA376" s="6"/>
      <c r="AB376" s="6"/>
      <c r="AC376" s="6"/>
    </row>
    <row r="377" spans="1:29" ht="13.95" customHeight="1" x14ac:dyDescent="0.25">
      <c r="B377" s="138"/>
      <c r="C377" s="142"/>
      <c r="D377" s="200"/>
      <c r="E377" s="183"/>
      <c r="F377" s="183"/>
      <c r="G377" s="183"/>
      <c r="H377" s="183"/>
      <c r="I377" s="234"/>
      <c r="J377" s="235"/>
      <c r="K377" s="241"/>
      <c r="L377" s="241"/>
      <c r="AA377" s="6"/>
      <c r="AB377" s="6"/>
      <c r="AC377" s="6"/>
    </row>
    <row r="378" spans="1:29" ht="13.95" customHeight="1" x14ac:dyDescent="0.25">
      <c r="B378" s="138"/>
      <c r="C378" s="142"/>
      <c r="D378" s="200"/>
      <c r="E378" s="183"/>
      <c r="F378" s="183"/>
      <c r="G378" s="183"/>
      <c r="H378" s="183"/>
      <c r="I378" s="234"/>
      <c r="J378" s="235"/>
      <c r="K378" s="241"/>
      <c r="L378" s="241"/>
      <c r="AA378" s="6"/>
      <c r="AB378" s="6"/>
      <c r="AC378" s="6"/>
    </row>
    <row r="379" spans="1:29" s="14" customFormat="1" ht="13.95" customHeight="1" x14ac:dyDescent="0.25">
      <c r="A379" s="238"/>
      <c r="B379" s="138"/>
      <c r="C379" s="142"/>
      <c r="D379" s="200"/>
      <c r="E379" s="183"/>
      <c r="F379" s="183"/>
      <c r="G379" s="183"/>
      <c r="H379" s="183"/>
      <c r="I379" s="234"/>
      <c r="J379" s="235"/>
      <c r="K379" s="241"/>
      <c r="L379" s="241"/>
      <c r="M379" s="240"/>
      <c r="N379" s="240"/>
      <c r="O379" s="240"/>
      <c r="P379" s="241"/>
      <c r="Q379" s="240"/>
      <c r="R379" s="240"/>
      <c r="S379" s="240"/>
      <c r="T379" s="240"/>
      <c r="U379" s="240"/>
      <c r="V379" s="240"/>
      <c r="W379" s="240"/>
      <c r="X379" s="240"/>
      <c r="Y379" s="240"/>
      <c r="Z379" s="240"/>
      <c r="AA379" s="57"/>
      <c r="AB379" s="57"/>
      <c r="AC379" s="57"/>
    </row>
    <row r="380" spans="1:29" ht="13.95" customHeight="1" x14ac:dyDescent="0.25">
      <c r="B380" s="141"/>
      <c r="C380" s="139"/>
      <c r="D380" s="181"/>
      <c r="E380" s="182"/>
      <c r="F380" s="182"/>
      <c r="G380" s="182"/>
      <c r="H380" s="182"/>
      <c r="I380" s="234"/>
      <c r="J380" s="235"/>
      <c r="K380" s="241"/>
      <c r="L380" s="13"/>
      <c r="AA380" s="6"/>
      <c r="AB380" s="6"/>
      <c r="AC380" s="6"/>
    </row>
    <row r="381" spans="1:29" ht="13.95" customHeight="1" x14ac:dyDescent="0.25">
      <c r="B381" s="138"/>
      <c r="C381" s="142"/>
      <c r="D381" s="2"/>
      <c r="E381" s="183"/>
      <c r="F381" s="183"/>
      <c r="G381" s="183"/>
      <c r="H381" s="183"/>
      <c r="I381" s="200"/>
      <c r="J381" s="235"/>
      <c r="K381" s="241"/>
      <c r="L381" s="241"/>
      <c r="AA381" s="6"/>
      <c r="AB381" s="6"/>
      <c r="AC381" s="6"/>
    </row>
    <row r="382" spans="1:29" ht="13.95" customHeight="1" x14ac:dyDescent="0.25">
      <c r="B382" s="138"/>
      <c r="C382" s="142"/>
      <c r="D382" s="2"/>
      <c r="E382" s="183"/>
      <c r="F382" s="183"/>
      <c r="G382" s="183"/>
      <c r="H382" s="183"/>
      <c r="I382" s="200"/>
      <c r="J382" s="235"/>
      <c r="K382" s="241"/>
      <c r="L382" s="241"/>
      <c r="AA382" s="6"/>
      <c r="AB382" s="6"/>
      <c r="AC382" s="6"/>
    </row>
    <row r="383" spans="1:29" ht="13.95" customHeight="1" x14ac:dyDescent="0.25">
      <c r="B383" s="138"/>
      <c r="C383" s="142"/>
      <c r="D383" s="2"/>
      <c r="E383" s="183"/>
      <c r="F383" s="183"/>
      <c r="G383" s="183"/>
      <c r="H383" s="183"/>
      <c r="I383" s="200"/>
      <c r="J383" s="235"/>
      <c r="K383" s="241"/>
      <c r="L383" s="241"/>
      <c r="AA383" s="6"/>
      <c r="AB383" s="6"/>
      <c r="AC383" s="6"/>
    </row>
    <row r="384" spans="1:29" ht="13.95" customHeight="1" x14ac:dyDescent="0.25">
      <c r="B384" s="138"/>
      <c r="C384" s="142"/>
      <c r="D384" s="2"/>
      <c r="E384" s="183"/>
      <c r="F384" s="183"/>
      <c r="G384" s="2"/>
      <c r="H384" s="183"/>
      <c r="I384" s="200"/>
      <c r="J384" s="235"/>
      <c r="K384" s="183"/>
      <c r="L384" s="241"/>
      <c r="AA384" s="6"/>
      <c r="AB384" s="6"/>
      <c r="AC384" s="6"/>
    </row>
    <row r="385" spans="1:29" ht="13.95" customHeight="1" x14ac:dyDescent="0.25">
      <c r="B385" s="141"/>
      <c r="C385" s="142"/>
      <c r="D385" s="181"/>
      <c r="E385" s="182"/>
      <c r="F385" s="182"/>
      <c r="G385" s="182"/>
      <c r="H385" s="182"/>
      <c r="I385" s="234"/>
      <c r="J385" s="235"/>
      <c r="K385" s="241"/>
      <c r="L385" s="241"/>
      <c r="Z385" s="20"/>
      <c r="AA385" s="6"/>
      <c r="AB385" s="6"/>
      <c r="AC385" s="6"/>
    </row>
    <row r="386" spans="1:29" ht="13.95" customHeight="1" x14ac:dyDescent="0.25">
      <c r="B386" s="138"/>
      <c r="C386" s="142"/>
      <c r="D386" s="2"/>
      <c r="I386" s="234"/>
      <c r="J386" s="235"/>
      <c r="K386" s="241"/>
      <c r="L386" s="241"/>
      <c r="Q386" s="240"/>
      <c r="R386" s="240"/>
      <c r="S386" s="240"/>
      <c r="T386" s="240"/>
      <c r="U386" s="240"/>
      <c r="V386" s="240"/>
      <c r="W386" s="240"/>
      <c r="AA386" s="6"/>
      <c r="AB386" s="6"/>
      <c r="AC386" s="6"/>
    </row>
    <row r="387" spans="1:29" ht="13.95" customHeight="1" x14ac:dyDescent="0.25">
      <c r="B387" s="138"/>
      <c r="C387" s="142"/>
      <c r="D387" s="2"/>
      <c r="I387" s="234"/>
      <c r="J387" s="235"/>
      <c r="K387" s="241"/>
      <c r="L387" s="241"/>
      <c r="Q387" s="240"/>
      <c r="R387" s="240"/>
      <c r="S387" s="240"/>
      <c r="T387" s="240"/>
      <c r="U387" s="240"/>
      <c r="V387" s="240"/>
      <c r="W387" s="240"/>
      <c r="AA387" s="6"/>
      <c r="AB387" s="6"/>
      <c r="AC387" s="6"/>
    </row>
    <row r="388" spans="1:29" ht="13.95" customHeight="1" x14ac:dyDescent="0.25">
      <c r="B388" s="138"/>
      <c r="C388" s="142"/>
      <c r="D388" s="2"/>
      <c r="I388" s="234"/>
      <c r="J388" s="235"/>
      <c r="K388" s="241"/>
      <c r="L388" s="241"/>
      <c r="AA388" s="6"/>
      <c r="AB388" s="6"/>
      <c r="AC388" s="6"/>
    </row>
    <row r="389" spans="1:29" ht="13.95" customHeight="1" x14ac:dyDescent="0.25">
      <c r="A389" s="266"/>
      <c r="B389" s="141"/>
      <c r="C389" s="139"/>
      <c r="D389" s="2"/>
      <c r="E389" s="269"/>
      <c r="F389" s="269"/>
      <c r="H389" s="269"/>
      <c r="I389" s="267"/>
      <c r="J389" s="268"/>
      <c r="M389" s="269"/>
      <c r="N389" s="269"/>
      <c r="O389" s="269"/>
      <c r="Q389" s="269"/>
      <c r="R389" s="269"/>
      <c r="S389" s="269"/>
      <c r="T389" s="269"/>
      <c r="U389" s="269"/>
      <c r="V389" s="269"/>
      <c r="W389" s="269"/>
      <c r="X389" s="269"/>
      <c r="Y389" s="269"/>
      <c r="Z389" s="269"/>
      <c r="AA389" s="6"/>
      <c r="AB389" s="6"/>
      <c r="AC389" s="6"/>
    </row>
    <row r="390" spans="1:29" ht="13.95" customHeight="1" x14ac:dyDescent="0.25">
      <c r="A390" s="261"/>
      <c r="B390" s="141"/>
      <c r="C390" s="139"/>
      <c r="D390" s="2"/>
      <c r="E390" s="262"/>
      <c r="F390" s="262"/>
      <c r="H390" s="20"/>
      <c r="I390" s="259"/>
      <c r="J390" s="260"/>
      <c r="M390" s="262"/>
      <c r="N390" s="262"/>
      <c r="O390" s="262"/>
      <c r="Q390" s="262"/>
      <c r="R390" s="262"/>
      <c r="S390" s="262"/>
      <c r="T390" s="262"/>
      <c r="U390" s="262"/>
      <c r="V390" s="262"/>
      <c r="W390" s="262"/>
      <c r="X390" s="262"/>
      <c r="Y390" s="262"/>
      <c r="Z390" s="262"/>
      <c r="AA390" s="6"/>
      <c r="AB390" s="6"/>
      <c r="AC390" s="6"/>
    </row>
    <row r="391" spans="1:29" ht="13.95" customHeight="1" x14ac:dyDescent="0.25">
      <c r="A391" s="261"/>
      <c r="B391" s="138"/>
      <c r="C391" s="142"/>
      <c r="D391" s="74"/>
      <c r="E391" s="262"/>
      <c r="F391" s="262"/>
      <c r="H391" s="262"/>
      <c r="I391" s="257"/>
      <c r="J391" s="258"/>
      <c r="K391" s="264"/>
      <c r="L391" s="264"/>
      <c r="M391" s="262"/>
      <c r="N391" s="262"/>
      <c r="O391" s="262"/>
      <c r="Q391" s="262"/>
      <c r="R391" s="262"/>
      <c r="S391" s="262"/>
      <c r="T391" s="262"/>
      <c r="U391" s="262"/>
      <c r="V391" s="262"/>
      <c r="W391" s="262"/>
      <c r="X391" s="262"/>
      <c r="Y391" s="262"/>
      <c r="Z391" s="262"/>
      <c r="AA391" s="6"/>
      <c r="AB391" s="6"/>
      <c r="AC391" s="6"/>
    </row>
    <row r="392" spans="1:29" ht="13.95" customHeight="1" x14ac:dyDescent="0.25">
      <c r="A392" s="261"/>
      <c r="B392" s="138"/>
      <c r="C392" s="142"/>
      <c r="D392" s="264"/>
      <c r="E392" s="263"/>
      <c r="F392" s="263"/>
      <c r="G392" s="22"/>
      <c r="H392" s="263"/>
      <c r="I392" s="257"/>
      <c r="J392" s="258"/>
      <c r="K392" s="264"/>
      <c r="L392" s="264"/>
      <c r="M392" s="262"/>
      <c r="N392" s="262"/>
      <c r="O392" s="262"/>
      <c r="Q392" s="262"/>
      <c r="R392" s="262"/>
      <c r="S392" s="262"/>
      <c r="T392" s="262"/>
      <c r="U392" s="262"/>
      <c r="V392" s="262"/>
      <c r="W392" s="262"/>
      <c r="X392" s="262"/>
      <c r="Y392" s="262"/>
      <c r="Z392" s="262"/>
      <c r="AA392" s="6"/>
      <c r="AB392" s="6"/>
      <c r="AC392" s="6"/>
    </row>
    <row r="393" spans="1:29" ht="13.95" customHeight="1" x14ac:dyDescent="0.25">
      <c r="A393" s="261"/>
      <c r="B393" s="138"/>
      <c r="C393" s="142"/>
      <c r="D393" s="264"/>
      <c r="E393" s="263"/>
      <c r="F393" s="263"/>
      <c r="G393" s="22"/>
      <c r="H393" s="263"/>
      <c r="I393" s="257"/>
      <c r="J393" s="258"/>
      <c r="K393" s="264"/>
      <c r="L393" s="264"/>
      <c r="M393" s="262"/>
      <c r="N393" s="262"/>
      <c r="O393" s="262"/>
      <c r="Q393" s="262"/>
      <c r="R393" s="262"/>
      <c r="S393" s="262"/>
      <c r="T393" s="262"/>
      <c r="U393" s="262"/>
      <c r="V393" s="262"/>
      <c r="W393" s="262"/>
      <c r="X393" s="262"/>
      <c r="Y393" s="262"/>
      <c r="Z393" s="262"/>
      <c r="AA393" s="6"/>
      <c r="AB393" s="6"/>
      <c r="AC393" s="6"/>
    </row>
    <row r="394" spans="1:29" ht="13.95" customHeight="1" x14ac:dyDescent="0.25">
      <c r="A394" s="261"/>
      <c r="B394" s="138"/>
      <c r="C394" s="142"/>
      <c r="D394" s="264"/>
      <c r="E394" s="263"/>
      <c r="F394" s="263"/>
      <c r="G394" s="22"/>
      <c r="H394" s="263"/>
      <c r="I394" s="257"/>
      <c r="J394" s="258"/>
      <c r="K394" s="264"/>
      <c r="L394" s="264"/>
      <c r="M394" s="262"/>
      <c r="N394" s="262"/>
      <c r="O394" s="262"/>
      <c r="Q394" s="262"/>
      <c r="R394" s="262"/>
      <c r="S394" s="262"/>
      <c r="T394" s="262"/>
      <c r="U394" s="262"/>
      <c r="V394" s="262"/>
      <c r="W394" s="262"/>
      <c r="X394" s="262"/>
      <c r="Y394" s="262"/>
      <c r="Z394" s="262"/>
      <c r="AA394" s="6"/>
      <c r="AB394" s="6"/>
      <c r="AC394" s="6"/>
    </row>
    <row r="395" spans="1:29" ht="13.95" customHeight="1" x14ac:dyDescent="0.25">
      <c r="A395" s="261"/>
      <c r="B395" s="138"/>
      <c r="C395" s="142"/>
      <c r="D395" s="264"/>
      <c r="E395" s="263"/>
      <c r="F395" s="263"/>
      <c r="G395" s="22"/>
      <c r="H395" s="263"/>
      <c r="I395" s="257"/>
      <c r="J395" s="258"/>
      <c r="K395" s="264"/>
      <c r="L395" s="264"/>
      <c r="M395" s="262"/>
      <c r="N395" s="262"/>
      <c r="O395" s="262"/>
      <c r="Q395" s="262"/>
      <c r="R395" s="262"/>
      <c r="S395" s="262"/>
      <c r="T395" s="262"/>
      <c r="U395" s="262"/>
      <c r="V395" s="262"/>
      <c r="W395" s="262"/>
      <c r="X395" s="262"/>
      <c r="Y395" s="262"/>
      <c r="Z395" s="262"/>
      <c r="AA395" s="6"/>
      <c r="AB395" s="6"/>
      <c r="AC395" s="6"/>
    </row>
    <row r="396" spans="1:29" ht="13.95" customHeight="1" x14ac:dyDescent="0.25">
      <c r="A396" s="261"/>
      <c r="B396" s="138"/>
      <c r="C396" s="142"/>
      <c r="D396" s="264"/>
      <c r="E396" s="263"/>
      <c r="F396" s="263"/>
      <c r="G396" s="22"/>
      <c r="H396" s="263"/>
      <c r="I396" s="257"/>
      <c r="J396" s="258"/>
      <c r="K396" s="264"/>
      <c r="L396" s="264"/>
      <c r="M396" s="262"/>
      <c r="N396" s="262"/>
      <c r="O396" s="262"/>
      <c r="Q396" s="262"/>
      <c r="R396" s="262"/>
      <c r="S396" s="262"/>
      <c r="T396" s="262"/>
      <c r="U396" s="262"/>
      <c r="V396" s="262"/>
      <c r="W396" s="262"/>
      <c r="X396" s="262"/>
      <c r="Y396" s="262"/>
      <c r="Z396" s="262"/>
      <c r="AA396" s="6"/>
      <c r="AB396" s="6"/>
      <c r="AC396" s="6"/>
    </row>
    <row r="397" spans="1:29" ht="13.95" customHeight="1" x14ac:dyDescent="0.25">
      <c r="A397" s="261"/>
      <c r="B397" s="138"/>
      <c r="C397" s="142"/>
      <c r="D397" s="264"/>
      <c r="E397" s="263"/>
      <c r="F397" s="263"/>
      <c r="G397" s="22"/>
      <c r="H397" s="263"/>
      <c r="I397" s="257"/>
      <c r="J397" s="258"/>
      <c r="K397" s="264"/>
      <c r="L397" s="264"/>
      <c r="M397" s="262"/>
      <c r="N397" s="262"/>
      <c r="O397" s="262"/>
      <c r="Q397" s="262"/>
      <c r="R397" s="262"/>
      <c r="S397" s="262"/>
      <c r="T397" s="262"/>
      <c r="U397" s="262"/>
      <c r="V397" s="262"/>
      <c r="W397" s="262"/>
      <c r="X397" s="262"/>
      <c r="Y397" s="262"/>
      <c r="Z397" s="262"/>
      <c r="AA397" s="6"/>
      <c r="AB397" s="6"/>
      <c r="AC397" s="6"/>
    </row>
    <row r="398" spans="1:29" ht="13.95" customHeight="1" x14ac:dyDescent="0.25">
      <c r="A398" s="261"/>
      <c r="B398" s="138"/>
      <c r="C398" s="142"/>
      <c r="D398" s="264"/>
      <c r="E398" s="263"/>
      <c r="F398" s="263"/>
      <c r="G398" s="22"/>
      <c r="H398" s="263"/>
      <c r="I398" s="257"/>
      <c r="J398" s="258"/>
      <c r="K398" s="264"/>
      <c r="L398" s="264"/>
      <c r="M398" s="262"/>
      <c r="N398" s="262"/>
      <c r="O398" s="262"/>
      <c r="Q398" s="262"/>
      <c r="R398" s="262"/>
      <c r="S398" s="262"/>
      <c r="T398" s="262"/>
      <c r="U398" s="262"/>
      <c r="V398" s="262"/>
      <c r="W398" s="262"/>
      <c r="X398" s="262"/>
      <c r="Y398" s="262"/>
      <c r="Z398" s="262"/>
      <c r="AA398" s="6"/>
      <c r="AB398" s="6"/>
      <c r="AC398" s="6"/>
    </row>
    <row r="399" spans="1:29" ht="13.95" customHeight="1" x14ac:dyDescent="0.25">
      <c r="A399" s="261"/>
      <c r="B399" s="138"/>
      <c r="C399" s="142"/>
      <c r="D399" s="2"/>
      <c r="E399" s="262"/>
      <c r="F399" s="262"/>
      <c r="H399" s="262"/>
      <c r="I399" s="257"/>
      <c r="J399" s="258"/>
      <c r="K399" s="264"/>
      <c r="L399" s="264"/>
      <c r="M399" s="262"/>
      <c r="N399" s="262"/>
      <c r="O399" s="262"/>
      <c r="Q399" s="262"/>
      <c r="R399" s="262"/>
      <c r="S399" s="262"/>
      <c r="T399" s="262"/>
      <c r="U399" s="262"/>
      <c r="V399" s="262"/>
      <c r="W399" s="262"/>
      <c r="X399" s="262"/>
      <c r="Y399" s="262"/>
      <c r="Z399" s="262"/>
      <c r="AA399" s="6"/>
      <c r="AB399" s="6"/>
      <c r="AC399" s="6"/>
    </row>
    <row r="400" spans="1:29" ht="13.95" customHeight="1" x14ac:dyDescent="0.25">
      <c r="A400" s="261"/>
      <c r="B400" s="141"/>
      <c r="C400" s="139"/>
      <c r="D400" s="2"/>
      <c r="E400" s="262"/>
      <c r="F400" s="262"/>
      <c r="H400" s="262"/>
      <c r="I400" s="259"/>
      <c r="J400" s="260"/>
      <c r="L400" s="13"/>
      <c r="M400" s="262"/>
      <c r="N400" s="262"/>
      <c r="O400" s="262"/>
      <c r="Q400" s="262"/>
      <c r="R400" s="262"/>
      <c r="S400" s="262"/>
      <c r="T400" s="262"/>
      <c r="U400" s="262"/>
      <c r="V400" s="262"/>
      <c r="W400" s="262"/>
      <c r="X400" s="262"/>
      <c r="Y400" s="262"/>
      <c r="Z400" s="262"/>
      <c r="AA400" s="6"/>
      <c r="AB400" s="6"/>
      <c r="AC400" s="6"/>
    </row>
    <row r="401" spans="1:29" ht="13.95" customHeight="1" x14ac:dyDescent="0.25">
      <c r="A401" s="261"/>
      <c r="B401" s="138"/>
      <c r="C401" s="142"/>
      <c r="D401" s="2"/>
      <c r="E401" s="262"/>
      <c r="F401" s="262"/>
      <c r="H401" s="262"/>
      <c r="I401" s="264"/>
      <c r="J401" s="263"/>
      <c r="K401" s="264"/>
      <c r="L401" s="264"/>
      <c r="M401" s="262"/>
      <c r="N401" s="262"/>
      <c r="O401" s="262"/>
      <c r="Q401" s="262"/>
      <c r="R401" s="262"/>
      <c r="S401" s="262"/>
      <c r="T401" s="262"/>
      <c r="U401" s="262"/>
      <c r="V401" s="262"/>
      <c r="W401" s="262"/>
      <c r="X401" s="262"/>
      <c r="Y401" s="262"/>
      <c r="Z401" s="262"/>
      <c r="AA401" s="6"/>
      <c r="AB401" s="6"/>
      <c r="AC401" s="6"/>
    </row>
    <row r="402" spans="1:29" ht="13.95" customHeight="1" x14ac:dyDescent="0.25">
      <c r="A402" s="261"/>
      <c r="B402" s="138"/>
      <c r="C402" s="142"/>
      <c r="D402" s="2"/>
      <c r="E402" s="262"/>
      <c r="F402" s="262"/>
      <c r="H402" s="262"/>
      <c r="I402" s="264"/>
      <c r="J402" s="263"/>
      <c r="K402" s="264"/>
      <c r="L402" s="264"/>
      <c r="M402" s="262"/>
      <c r="N402" s="262"/>
      <c r="O402" s="262"/>
      <c r="Q402" s="262"/>
      <c r="R402" s="262"/>
      <c r="S402" s="262"/>
      <c r="T402" s="262"/>
      <c r="U402" s="262"/>
      <c r="V402" s="262"/>
      <c r="W402" s="262"/>
      <c r="X402" s="262"/>
      <c r="Y402" s="262"/>
      <c r="Z402" s="262"/>
      <c r="AA402" s="6"/>
      <c r="AB402" s="6"/>
      <c r="AC402" s="6"/>
    </row>
    <row r="403" spans="1:29" ht="13.95" customHeight="1" x14ac:dyDescent="0.25">
      <c r="A403" s="261"/>
      <c r="B403" s="138"/>
      <c r="C403" s="142"/>
      <c r="D403" s="2"/>
      <c r="E403" s="262"/>
      <c r="F403" s="262"/>
      <c r="H403" s="262"/>
      <c r="I403" s="264"/>
      <c r="J403" s="263"/>
      <c r="K403" s="264"/>
      <c r="L403" s="264"/>
      <c r="M403" s="262"/>
      <c r="N403" s="262"/>
      <c r="O403" s="262"/>
      <c r="Q403" s="262"/>
      <c r="R403" s="262"/>
      <c r="S403" s="262"/>
      <c r="T403" s="262"/>
      <c r="U403" s="262"/>
      <c r="V403" s="262"/>
      <c r="W403" s="262"/>
      <c r="X403" s="262"/>
      <c r="Y403" s="262"/>
      <c r="Z403" s="262"/>
      <c r="AA403" s="6"/>
      <c r="AB403" s="6"/>
      <c r="AC403" s="6"/>
    </row>
    <row r="404" spans="1:29" ht="13.95" customHeight="1" x14ac:dyDescent="0.25">
      <c r="A404" s="261"/>
      <c r="B404" s="138"/>
      <c r="C404" s="142"/>
      <c r="D404" s="2"/>
      <c r="E404" s="262"/>
      <c r="F404" s="262"/>
      <c r="H404" s="262"/>
      <c r="I404" s="264"/>
      <c r="J404" s="263"/>
      <c r="K404" s="264"/>
      <c r="L404" s="264"/>
      <c r="M404" s="262"/>
      <c r="N404" s="262"/>
      <c r="O404" s="262"/>
      <c r="Q404" s="262"/>
      <c r="R404" s="262"/>
      <c r="S404" s="262"/>
      <c r="T404" s="262"/>
      <c r="U404" s="262"/>
      <c r="V404" s="262"/>
      <c r="W404" s="262"/>
      <c r="X404" s="262"/>
      <c r="Y404" s="262"/>
      <c r="Z404" s="262"/>
      <c r="AA404" s="6"/>
      <c r="AB404" s="6"/>
      <c r="AC404" s="6"/>
    </row>
    <row r="405" spans="1:29" ht="13.95" customHeight="1" x14ac:dyDescent="0.25">
      <c r="A405" s="261"/>
      <c r="B405" s="138"/>
      <c r="C405" s="142"/>
      <c r="D405" s="2"/>
      <c r="E405" s="262"/>
      <c r="F405" s="262"/>
      <c r="H405" s="262"/>
      <c r="I405" s="264"/>
      <c r="J405" s="263"/>
      <c r="K405" s="264"/>
      <c r="L405" s="264"/>
      <c r="M405" s="262"/>
      <c r="N405" s="262"/>
      <c r="O405" s="262"/>
      <c r="Q405" s="262"/>
      <c r="R405" s="262"/>
      <c r="S405" s="262"/>
      <c r="T405" s="262"/>
      <c r="U405" s="262"/>
      <c r="V405" s="262"/>
      <c r="W405" s="262"/>
      <c r="X405" s="262"/>
      <c r="Y405" s="262"/>
      <c r="Z405" s="262"/>
      <c r="AA405" s="6"/>
      <c r="AB405" s="6"/>
      <c r="AC405" s="6"/>
    </row>
    <row r="406" spans="1:29" ht="13.95" customHeight="1" x14ac:dyDescent="0.25">
      <c r="A406" s="261"/>
      <c r="B406" s="138"/>
      <c r="C406" s="142"/>
      <c r="D406" s="2"/>
      <c r="E406" s="262"/>
      <c r="F406" s="262"/>
      <c r="H406" s="262"/>
      <c r="I406" s="264"/>
      <c r="J406" s="263"/>
      <c r="K406" s="264"/>
      <c r="L406" s="264"/>
      <c r="M406" s="262"/>
      <c r="N406" s="262"/>
      <c r="O406" s="262"/>
      <c r="Q406" s="262"/>
      <c r="R406" s="262"/>
      <c r="S406" s="262"/>
      <c r="T406" s="262"/>
      <c r="U406" s="262"/>
      <c r="V406" s="262"/>
      <c r="W406" s="262"/>
      <c r="X406" s="262"/>
      <c r="Y406" s="262"/>
      <c r="Z406" s="262"/>
      <c r="AA406" s="6"/>
      <c r="AB406" s="6"/>
      <c r="AC406" s="6"/>
    </row>
    <row r="407" spans="1:29" ht="13.95" customHeight="1" x14ac:dyDescent="0.25">
      <c r="A407" s="261"/>
      <c r="B407" s="138"/>
      <c r="C407" s="142"/>
      <c r="D407" s="2"/>
      <c r="E407" s="262"/>
      <c r="F407" s="262"/>
      <c r="H407" s="262"/>
      <c r="I407" s="264"/>
      <c r="J407" s="263"/>
      <c r="K407" s="264"/>
      <c r="L407" s="264"/>
      <c r="M407" s="262"/>
      <c r="N407" s="262"/>
      <c r="O407" s="262"/>
      <c r="Q407" s="262"/>
      <c r="R407" s="262"/>
      <c r="S407" s="262"/>
      <c r="T407" s="262"/>
      <c r="U407" s="262"/>
      <c r="V407" s="262"/>
      <c r="W407" s="262"/>
      <c r="X407" s="262"/>
      <c r="Y407" s="262"/>
      <c r="Z407" s="262"/>
      <c r="AA407" s="6"/>
      <c r="AB407" s="6"/>
      <c r="AC407" s="6"/>
    </row>
    <row r="408" spans="1:29" ht="13.95" customHeight="1" x14ac:dyDescent="0.25">
      <c r="A408" s="261"/>
      <c r="B408" s="138"/>
      <c r="C408" s="142"/>
      <c r="D408" s="2"/>
      <c r="E408" s="262"/>
      <c r="F408" s="262"/>
      <c r="H408" s="262"/>
      <c r="I408" s="257"/>
      <c r="J408" s="258"/>
      <c r="K408" s="264"/>
      <c r="L408" s="264"/>
      <c r="M408" s="262"/>
      <c r="N408" s="262"/>
      <c r="O408" s="262"/>
      <c r="Q408" s="262"/>
      <c r="R408" s="262"/>
      <c r="S408" s="262"/>
      <c r="T408" s="262"/>
      <c r="U408" s="262"/>
      <c r="V408" s="262"/>
      <c r="W408" s="262"/>
      <c r="X408" s="262"/>
      <c r="Y408" s="262"/>
      <c r="Z408" s="262"/>
      <c r="AA408" s="6"/>
      <c r="AB408" s="6"/>
      <c r="AC408" s="6"/>
    </row>
    <row r="409" spans="1:29" ht="13.95" customHeight="1" x14ac:dyDescent="0.25">
      <c r="A409" s="261"/>
      <c r="B409" s="141"/>
      <c r="C409" s="139"/>
      <c r="D409" s="2"/>
      <c r="E409" s="262"/>
      <c r="F409" s="262"/>
      <c r="H409" s="262"/>
      <c r="I409" s="259"/>
      <c r="J409" s="260"/>
      <c r="M409" s="262"/>
      <c r="N409" s="262"/>
      <c r="O409" s="262"/>
      <c r="Q409" s="262"/>
      <c r="R409" s="262"/>
      <c r="S409" s="262"/>
      <c r="T409" s="262"/>
      <c r="U409" s="262"/>
      <c r="V409" s="262"/>
      <c r="W409" s="262"/>
      <c r="X409" s="262"/>
      <c r="Y409" s="262"/>
      <c r="Z409" s="20"/>
      <c r="AA409" s="6"/>
      <c r="AB409" s="6"/>
      <c r="AC409" s="6"/>
    </row>
    <row r="410" spans="1:29" ht="13.95" customHeight="1" x14ac:dyDescent="0.25">
      <c r="A410" s="261"/>
      <c r="B410" s="138"/>
      <c r="C410" s="142"/>
      <c r="D410" s="2"/>
      <c r="E410" s="262"/>
      <c r="F410" s="262"/>
      <c r="H410" s="262"/>
      <c r="I410" s="257"/>
      <c r="J410" s="258"/>
      <c r="K410" s="264"/>
      <c r="L410" s="264"/>
      <c r="M410" s="262"/>
      <c r="N410" s="262"/>
      <c r="O410" s="262"/>
      <c r="Q410" s="262"/>
      <c r="R410" s="262"/>
      <c r="S410" s="262"/>
      <c r="T410" s="262"/>
      <c r="U410" s="262"/>
      <c r="V410" s="262"/>
      <c r="W410" s="262"/>
      <c r="X410" s="262"/>
      <c r="Y410" s="262"/>
      <c r="Z410" s="262"/>
      <c r="AA410" s="6"/>
      <c r="AB410" s="6"/>
      <c r="AC410" s="6"/>
    </row>
    <row r="411" spans="1:29" ht="13.95" customHeight="1" x14ac:dyDescent="0.25">
      <c r="A411" s="261"/>
      <c r="B411" s="138"/>
      <c r="C411" s="142"/>
      <c r="D411" s="2"/>
      <c r="E411" s="262"/>
      <c r="F411" s="262"/>
      <c r="H411" s="262"/>
      <c r="I411" s="257"/>
      <c r="J411" s="258"/>
      <c r="K411" s="264"/>
      <c r="L411" s="264"/>
      <c r="M411" s="262"/>
      <c r="N411" s="262"/>
      <c r="O411" s="262"/>
      <c r="Q411" s="262"/>
      <c r="R411" s="262"/>
      <c r="S411" s="262"/>
      <c r="T411" s="262"/>
      <c r="U411" s="262"/>
      <c r="V411" s="262"/>
      <c r="W411" s="262"/>
      <c r="X411" s="262"/>
      <c r="Y411" s="262"/>
      <c r="Z411" s="262"/>
      <c r="AA411" s="6"/>
      <c r="AB411" s="6"/>
      <c r="AC411" s="6"/>
    </row>
    <row r="412" spans="1:29" ht="13.95" customHeight="1" x14ac:dyDescent="0.25">
      <c r="A412" s="261"/>
      <c r="B412" s="138"/>
      <c r="C412" s="142"/>
      <c r="D412" s="2"/>
      <c r="E412" s="262"/>
      <c r="F412" s="262"/>
      <c r="H412" s="262"/>
      <c r="I412" s="257"/>
      <c r="J412" s="258"/>
      <c r="K412" s="264"/>
      <c r="L412" s="264"/>
      <c r="M412" s="262"/>
      <c r="N412" s="262"/>
      <c r="O412" s="262"/>
      <c r="Q412" s="262"/>
      <c r="R412" s="262"/>
      <c r="S412" s="262"/>
      <c r="T412" s="262"/>
      <c r="U412" s="262"/>
      <c r="V412" s="262"/>
      <c r="W412" s="262"/>
      <c r="X412" s="262"/>
      <c r="Y412" s="262"/>
      <c r="Z412" s="262"/>
      <c r="AA412" s="6"/>
      <c r="AB412" s="6"/>
      <c r="AC412" s="6"/>
    </row>
    <row r="413" spans="1:29" ht="13.95" customHeight="1" x14ac:dyDescent="0.25">
      <c r="A413" s="261"/>
      <c r="B413" s="138"/>
      <c r="C413" s="142"/>
      <c r="D413" s="2"/>
      <c r="E413" s="262"/>
      <c r="F413" s="262"/>
      <c r="H413" s="262"/>
      <c r="I413" s="257"/>
      <c r="J413" s="258"/>
      <c r="K413" s="264"/>
      <c r="L413" s="264"/>
      <c r="M413" s="262"/>
      <c r="N413" s="262"/>
      <c r="O413" s="262"/>
      <c r="Q413" s="262"/>
      <c r="R413" s="262"/>
      <c r="S413" s="262"/>
      <c r="T413" s="262"/>
      <c r="U413" s="262"/>
      <c r="V413" s="262"/>
      <c r="W413" s="262"/>
      <c r="X413" s="262"/>
      <c r="Y413" s="262"/>
      <c r="Z413" s="262"/>
      <c r="AA413" s="6"/>
      <c r="AB413" s="6"/>
      <c r="AC413" s="6"/>
    </row>
    <row r="414" spans="1:29" ht="13.95" customHeight="1" x14ac:dyDescent="0.25">
      <c r="A414" s="261"/>
      <c r="B414" s="138"/>
      <c r="C414" s="142"/>
      <c r="D414" s="2"/>
      <c r="E414" s="262"/>
      <c r="F414" s="262"/>
      <c r="H414" s="262"/>
      <c r="I414" s="257"/>
      <c r="J414" s="258"/>
      <c r="K414" s="264"/>
      <c r="L414" s="264"/>
      <c r="M414" s="262"/>
      <c r="N414" s="262"/>
      <c r="O414" s="262"/>
      <c r="Q414" s="262"/>
      <c r="R414" s="262"/>
      <c r="S414" s="262"/>
      <c r="T414" s="262"/>
      <c r="U414" s="262"/>
      <c r="V414" s="262"/>
      <c r="W414" s="262"/>
      <c r="X414" s="262"/>
      <c r="Y414" s="262"/>
      <c r="Z414" s="262"/>
      <c r="AA414" s="6"/>
      <c r="AB414" s="6"/>
      <c r="AC414" s="6"/>
    </row>
    <row r="415" spans="1:29" ht="13.95" customHeight="1" x14ac:dyDescent="0.25">
      <c r="A415" s="261"/>
      <c r="B415" s="138"/>
      <c r="C415" s="142"/>
      <c r="D415" s="2"/>
      <c r="E415" s="262"/>
      <c r="F415" s="262"/>
      <c r="H415" s="262"/>
      <c r="I415" s="257"/>
      <c r="J415" s="258"/>
      <c r="K415" s="264"/>
      <c r="L415" s="264"/>
      <c r="M415" s="262"/>
      <c r="N415" s="262"/>
      <c r="O415" s="262"/>
      <c r="Q415" s="262"/>
      <c r="R415" s="262"/>
      <c r="S415" s="262"/>
      <c r="T415" s="262"/>
      <c r="U415" s="262"/>
      <c r="V415" s="262"/>
      <c r="W415" s="262"/>
      <c r="X415" s="262"/>
      <c r="Y415" s="262"/>
      <c r="Z415" s="262"/>
      <c r="AA415" s="6"/>
      <c r="AB415" s="6"/>
      <c r="AC415" s="6"/>
    </row>
    <row r="416" spans="1:29" ht="13.95" customHeight="1" x14ac:dyDescent="0.25">
      <c r="A416" s="261"/>
      <c r="B416" s="138"/>
      <c r="C416" s="142"/>
      <c r="D416" s="2"/>
      <c r="E416" s="262"/>
      <c r="F416" s="262"/>
      <c r="H416" s="262"/>
      <c r="I416" s="257"/>
      <c r="J416" s="258"/>
      <c r="K416" s="264"/>
      <c r="L416" s="264"/>
      <c r="M416" s="262"/>
      <c r="N416" s="262"/>
      <c r="O416" s="262"/>
      <c r="Q416" s="262"/>
      <c r="R416" s="262"/>
      <c r="S416" s="262"/>
      <c r="T416" s="262"/>
      <c r="U416" s="262"/>
      <c r="V416" s="262"/>
      <c r="W416" s="262"/>
      <c r="X416" s="262"/>
      <c r="Y416" s="262"/>
      <c r="Z416" s="262"/>
      <c r="AA416" s="6"/>
      <c r="AB416" s="6"/>
      <c r="AC416" s="6"/>
    </row>
    <row r="417" spans="1:29" ht="13.95" customHeight="1" x14ac:dyDescent="0.25">
      <c r="A417" s="261"/>
      <c r="B417" s="138"/>
      <c r="C417" s="142"/>
      <c r="D417" s="2"/>
      <c r="E417" s="262"/>
      <c r="F417" s="262"/>
      <c r="H417" s="262"/>
      <c r="I417" s="257"/>
      <c r="J417" s="258"/>
      <c r="K417" s="264"/>
      <c r="L417" s="264"/>
      <c r="M417" s="262"/>
      <c r="N417" s="262"/>
      <c r="O417" s="262"/>
      <c r="Q417" s="262"/>
      <c r="R417" s="262"/>
      <c r="S417" s="262"/>
      <c r="T417" s="262"/>
      <c r="U417" s="262"/>
      <c r="V417" s="262"/>
      <c r="W417" s="262"/>
      <c r="X417" s="262"/>
      <c r="Y417" s="262"/>
      <c r="Z417" s="262"/>
      <c r="AA417" s="6"/>
      <c r="AB417" s="6"/>
      <c r="AC417" s="6"/>
    </row>
    <row r="418" spans="1:29" s="14" customFormat="1" ht="13.95" customHeight="1" x14ac:dyDescent="0.25">
      <c r="A418" s="265"/>
      <c r="B418" s="138"/>
      <c r="C418" s="142"/>
      <c r="E418" s="263"/>
      <c r="F418" s="263"/>
      <c r="G418" s="22"/>
      <c r="H418" s="263"/>
      <c r="I418" s="257"/>
      <c r="J418" s="258"/>
      <c r="K418" s="264"/>
      <c r="L418" s="264"/>
      <c r="M418" s="263"/>
      <c r="N418" s="263"/>
      <c r="O418" s="263"/>
      <c r="P418" s="264"/>
      <c r="Q418" s="263"/>
      <c r="R418" s="263"/>
      <c r="S418" s="263"/>
      <c r="T418" s="263"/>
      <c r="U418" s="263"/>
      <c r="V418" s="263"/>
      <c r="W418" s="263"/>
      <c r="X418" s="263"/>
      <c r="Y418" s="263"/>
      <c r="Z418" s="263"/>
      <c r="AA418" s="57"/>
      <c r="AB418" s="57"/>
      <c r="AC418" s="57"/>
    </row>
    <row r="419" spans="1:29" ht="13.95" customHeight="1" x14ac:dyDescent="0.25">
      <c r="A419" s="266"/>
      <c r="B419" s="141"/>
      <c r="C419" s="139"/>
      <c r="D419" s="2"/>
      <c r="E419" s="269"/>
      <c r="F419" s="269"/>
      <c r="H419" s="269"/>
      <c r="I419" s="267"/>
      <c r="J419" s="268"/>
      <c r="M419" s="269"/>
      <c r="N419" s="269"/>
      <c r="O419" s="269"/>
      <c r="Q419" s="269"/>
      <c r="R419" s="269"/>
      <c r="S419" s="269"/>
      <c r="T419" s="269"/>
      <c r="U419" s="269"/>
      <c r="V419" s="269"/>
      <c r="W419" s="269"/>
      <c r="X419" s="269"/>
      <c r="Y419" s="269"/>
      <c r="Z419" s="269"/>
      <c r="AA419" s="6"/>
      <c r="AB419" s="6"/>
      <c r="AC419" s="6"/>
    </row>
    <row r="420" spans="1:29" ht="13.95" customHeight="1" x14ac:dyDescent="0.25">
      <c r="A420" s="266"/>
      <c r="B420" s="141"/>
      <c r="C420" s="139"/>
      <c r="D420" s="2"/>
      <c r="E420" s="269"/>
      <c r="F420" s="269"/>
      <c r="H420" s="20"/>
      <c r="I420" s="267"/>
      <c r="J420" s="268"/>
      <c r="M420" s="269"/>
      <c r="N420" s="269"/>
      <c r="O420" s="269"/>
      <c r="Q420" s="269"/>
      <c r="R420" s="269"/>
      <c r="S420" s="269"/>
      <c r="T420" s="269"/>
      <c r="U420" s="269"/>
      <c r="V420" s="269"/>
      <c r="W420" s="269"/>
      <c r="X420" s="269"/>
      <c r="Y420" s="269"/>
      <c r="Z420" s="269"/>
      <c r="AA420" s="6"/>
      <c r="AB420" s="6"/>
      <c r="AC420" s="6"/>
    </row>
    <row r="421" spans="1:29" s="14" customFormat="1" ht="13.95" customHeight="1" x14ac:dyDescent="0.25">
      <c r="A421" s="277"/>
      <c r="B421" s="138"/>
      <c r="C421" s="142"/>
      <c r="D421" s="200"/>
      <c r="E421" s="183"/>
      <c r="F421" s="183"/>
      <c r="G421" s="183"/>
      <c r="H421" s="183"/>
      <c r="I421" s="286"/>
      <c r="J421" s="287"/>
      <c r="K421" s="275"/>
      <c r="L421" s="275"/>
      <c r="M421" s="274"/>
      <c r="N421" s="274"/>
      <c r="O421" s="274"/>
      <c r="P421" s="275"/>
      <c r="Q421" s="274"/>
      <c r="R421" s="274"/>
      <c r="S421" s="274"/>
      <c r="T421" s="274"/>
      <c r="U421" s="274"/>
      <c r="V421" s="274"/>
      <c r="W421" s="274"/>
      <c r="X421" s="274"/>
      <c r="Y421" s="274"/>
      <c r="Z421" s="274"/>
      <c r="AA421" s="57"/>
      <c r="AB421" s="57"/>
      <c r="AC421" s="57"/>
    </row>
    <row r="422" spans="1:29" s="14" customFormat="1" ht="13.95" customHeight="1" x14ac:dyDescent="0.25">
      <c r="A422" s="277"/>
      <c r="B422" s="138"/>
      <c r="C422" s="142"/>
      <c r="D422" s="200"/>
      <c r="E422" s="183"/>
      <c r="F422" s="183"/>
      <c r="G422" s="183"/>
      <c r="H422" s="183"/>
      <c r="I422" s="286"/>
      <c r="J422" s="287"/>
      <c r="K422" s="275"/>
      <c r="L422" s="275"/>
      <c r="M422" s="274"/>
      <c r="N422" s="274"/>
      <c r="O422" s="274"/>
      <c r="P422" s="275"/>
      <c r="Q422" s="274"/>
      <c r="R422" s="274"/>
      <c r="S422" s="274"/>
      <c r="T422" s="274"/>
      <c r="U422" s="274"/>
      <c r="V422" s="274"/>
      <c r="W422" s="274"/>
      <c r="X422" s="274"/>
      <c r="Y422" s="274"/>
      <c r="Z422" s="274"/>
      <c r="AA422" s="57"/>
      <c r="AB422" s="57"/>
      <c r="AC422" s="57"/>
    </row>
    <row r="423" spans="1:29" s="14" customFormat="1" ht="13.95" customHeight="1" x14ac:dyDescent="0.25">
      <c r="A423" s="277"/>
      <c r="B423" s="138"/>
      <c r="C423" s="142"/>
      <c r="D423" s="200"/>
      <c r="E423" s="183"/>
      <c r="F423" s="183"/>
      <c r="G423" s="183"/>
      <c r="H423" s="183"/>
      <c r="I423" s="286"/>
      <c r="J423" s="287"/>
      <c r="K423" s="275"/>
      <c r="L423" s="275"/>
      <c r="M423" s="274"/>
      <c r="N423" s="274"/>
      <c r="O423" s="274"/>
      <c r="P423" s="275"/>
      <c r="Q423" s="274"/>
      <c r="R423" s="274"/>
      <c r="S423" s="274"/>
      <c r="T423" s="274"/>
      <c r="U423" s="274"/>
      <c r="V423" s="274"/>
      <c r="W423" s="274"/>
      <c r="X423" s="274"/>
      <c r="Y423" s="274"/>
      <c r="Z423" s="274"/>
      <c r="AA423" s="57"/>
      <c r="AB423" s="57"/>
      <c r="AC423" s="57"/>
    </row>
    <row r="424" spans="1:29" s="14" customFormat="1" ht="13.95" customHeight="1" x14ac:dyDescent="0.25">
      <c r="A424" s="277"/>
      <c r="B424" s="138"/>
      <c r="C424" s="142"/>
      <c r="D424" s="200"/>
      <c r="E424" s="183"/>
      <c r="F424" s="183"/>
      <c r="G424" s="183"/>
      <c r="H424" s="183"/>
      <c r="I424" s="286"/>
      <c r="J424" s="287"/>
      <c r="K424" s="275"/>
      <c r="L424" s="275"/>
      <c r="M424" s="274"/>
      <c r="N424" s="274"/>
      <c r="O424" s="274"/>
      <c r="P424" s="275"/>
      <c r="Q424" s="274"/>
      <c r="R424" s="274"/>
      <c r="S424" s="274"/>
      <c r="T424" s="274"/>
      <c r="U424" s="274"/>
      <c r="V424" s="274"/>
      <c r="W424" s="274"/>
      <c r="X424" s="274"/>
      <c r="Y424" s="274"/>
      <c r="Z424" s="274"/>
      <c r="AA424" s="57"/>
      <c r="AB424" s="57"/>
      <c r="AC424" s="57"/>
    </row>
    <row r="425" spans="1:29" ht="13.95" customHeight="1" x14ac:dyDescent="0.25">
      <c r="A425" s="266"/>
      <c r="B425" s="141"/>
      <c r="C425" s="8"/>
      <c r="D425" s="181"/>
      <c r="E425" s="182"/>
      <c r="F425" s="182"/>
      <c r="G425" s="182"/>
      <c r="H425" s="182"/>
      <c r="I425" s="288"/>
      <c r="J425" s="289"/>
      <c r="L425" s="13"/>
      <c r="M425" s="269"/>
      <c r="N425" s="269"/>
      <c r="O425" s="269"/>
      <c r="Q425" s="269"/>
      <c r="R425" s="269"/>
      <c r="S425" s="269"/>
      <c r="T425" s="269"/>
      <c r="U425" s="269"/>
      <c r="V425" s="269"/>
      <c r="W425" s="269"/>
      <c r="X425" s="269"/>
      <c r="Y425" s="269"/>
      <c r="Z425" s="269"/>
      <c r="AA425" s="6"/>
      <c r="AB425" s="6"/>
      <c r="AC425" s="6"/>
    </row>
    <row r="426" spans="1:29" s="14" customFormat="1" ht="13.95" customHeight="1" x14ac:dyDescent="0.25">
      <c r="A426" s="277"/>
      <c r="B426" s="138"/>
      <c r="C426" s="22"/>
      <c r="D426" s="200"/>
      <c r="E426" s="183"/>
      <c r="F426" s="183"/>
      <c r="G426" s="183"/>
      <c r="H426" s="183"/>
      <c r="I426" s="286"/>
      <c r="J426" s="287"/>
      <c r="K426" s="275"/>
      <c r="L426" s="275"/>
      <c r="M426" s="274"/>
      <c r="N426" s="274"/>
      <c r="O426" s="274"/>
      <c r="P426" s="275"/>
      <c r="Q426" s="274"/>
      <c r="R426" s="274"/>
      <c r="S426" s="274"/>
      <c r="T426" s="274"/>
      <c r="U426" s="274"/>
      <c r="V426" s="274"/>
      <c r="W426" s="274"/>
      <c r="X426" s="274"/>
      <c r="Y426" s="274"/>
      <c r="Z426" s="274"/>
      <c r="AA426" s="57"/>
      <c r="AB426" s="57"/>
      <c r="AC426" s="57"/>
    </row>
    <row r="427" spans="1:29" s="14" customFormat="1" ht="13.95" customHeight="1" x14ac:dyDescent="0.25">
      <c r="A427" s="277"/>
      <c r="B427" s="138"/>
      <c r="C427" s="22"/>
      <c r="D427" s="200"/>
      <c r="E427" s="183"/>
      <c r="F427" s="183"/>
      <c r="G427" s="183"/>
      <c r="H427" s="183"/>
      <c r="I427" s="286"/>
      <c r="J427" s="287"/>
      <c r="K427" s="275"/>
      <c r="L427" s="275"/>
      <c r="M427" s="274"/>
      <c r="N427" s="274"/>
      <c r="O427" s="274"/>
      <c r="P427" s="275"/>
      <c r="Q427" s="274"/>
      <c r="R427" s="274"/>
      <c r="S427" s="274"/>
      <c r="T427" s="274"/>
      <c r="U427" s="274"/>
      <c r="V427" s="274"/>
      <c r="W427" s="274"/>
      <c r="X427" s="274"/>
      <c r="Y427" s="274"/>
      <c r="Z427" s="274"/>
      <c r="AA427" s="57"/>
      <c r="AB427" s="57"/>
      <c r="AC427" s="57"/>
    </row>
    <row r="428" spans="1:29" s="14" customFormat="1" ht="13.95" customHeight="1" x14ac:dyDescent="0.25">
      <c r="A428" s="277"/>
      <c r="B428" s="138"/>
      <c r="C428" s="22"/>
      <c r="D428" s="200"/>
      <c r="E428" s="183"/>
      <c r="F428" s="183"/>
      <c r="G428" s="183"/>
      <c r="H428" s="183"/>
      <c r="I428" s="286"/>
      <c r="J428" s="287"/>
      <c r="K428" s="275"/>
      <c r="L428" s="275"/>
      <c r="M428" s="274"/>
      <c r="N428" s="274"/>
      <c r="O428" s="274"/>
      <c r="P428" s="275"/>
      <c r="Q428" s="274"/>
      <c r="R428" s="274"/>
      <c r="S428" s="274"/>
      <c r="T428" s="274"/>
      <c r="U428" s="274"/>
      <c r="V428" s="274"/>
      <c r="W428" s="274"/>
      <c r="X428" s="274"/>
      <c r="Y428" s="274"/>
      <c r="Z428" s="274"/>
      <c r="AA428" s="57"/>
      <c r="AB428" s="57"/>
      <c r="AC428" s="57"/>
    </row>
    <row r="429" spans="1:29" s="14" customFormat="1" ht="13.95" customHeight="1" x14ac:dyDescent="0.25">
      <c r="A429" s="277"/>
      <c r="B429" s="138"/>
      <c r="C429" s="22"/>
      <c r="D429" s="200"/>
      <c r="E429" s="183"/>
      <c r="F429" s="183"/>
      <c r="G429" s="183"/>
      <c r="H429" s="183"/>
      <c r="I429" s="286"/>
      <c r="J429" s="287"/>
      <c r="K429" s="275"/>
      <c r="L429" s="275"/>
      <c r="M429" s="274"/>
      <c r="N429" s="274"/>
      <c r="O429" s="274"/>
      <c r="P429" s="275"/>
      <c r="Q429" s="274"/>
      <c r="R429" s="274"/>
      <c r="S429" s="274"/>
      <c r="T429" s="274"/>
      <c r="U429" s="274"/>
      <c r="V429" s="274"/>
      <c r="W429" s="274"/>
      <c r="X429" s="274"/>
      <c r="Y429" s="274"/>
      <c r="Z429" s="274"/>
      <c r="AA429" s="57"/>
      <c r="AB429" s="57"/>
      <c r="AC429" s="57"/>
    </row>
    <row r="430" spans="1:29" s="14" customFormat="1" ht="13.95" customHeight="1" x14ac:dyDescent="0.25">
      <c r="A430" s="277"/>
      <c r="B430" s="138"/>
      <c r="C430" s="22"/>
      <c r="D430" s="200"/>
      <c r="E430" s="183"/>
      <c r="F430" s="183"/>
      <c r="G430" s="183"/>
      <c r="H430" s="183"/>
      <c r="I430" s="286"/>
      <c r="J430" s="287"/>
      <c r="K430" s="275"/>
      <c r="L430" s="275"/>
      <c r="M430" s="274"/>
      <c r="N430" s="274"/>
      <c r="O430" s="274"/>
      <c r="P430" s="275"/>
      <c r="Q430" s="274"/>
      <c r="R430" s="274"/>
      <c r="S430" s="274"/>
      <c r="T430" s="274"/>
      <c r="U430" s="274"/>
      <c r="V430" s="274"/>
      <c r="W430" s="274"/>
      <c r="X430" s="274"/>
      <c r="Y430" s="274"/>
      <c r="Z430" s="274"/>
      <c r="AA430" s="57"/>
      <c r="AB430" s="57"/>
      <c r="AC430" s="57"/>
    </row>
    <row r="431" spans="1:29" s="14" customFormat="1" ht="13.95" customHeight="1" x14ac:dyDescent="0.25">
      <c r="A431" s="277"/>
      <c r="B431" s="138"/>
      <c r="C431" s="22"/>
      <c r="D431" s="200"/>
      <c r="E431" s="183"/>
      <c r="F431" s="183"/>
      <c r="G431" s="183"/>
      <c r="H431" s="183"/>
      <c r="I431" s="286"/>
      <c r="J431" s="287"/>
      <c r="K431" s="275"/>
      <c r="L431" s="275"/>
      <c r="M431" s="274"/>
      <c r="N431" s="274"/>
      <c r="O431" s="274"/>
      <c r="P431" s="275"/>
      <c r="Q431" s="274"/>
      <c r="R431" s="274"/>
      <c r="S431" s="274"/>
      <c r="T431" s="274"/>
      <c r="U431" s="274"/>
      <c r="V431" s="274"/>
      <c r="W431" s="274"/>
      <c r="X431" s="274"/>
      <c r="Y431" s="274"/>
      <c r="Z431" s="274"/>
      <c r="AA431" s="57"/>
      <c r="AB431" s="57"/>
      <c r="AC431" s="57"/>
    </row>
    <row r="432" spans="1:29" ht="13.95" customHeight="1" x14ac:dyDescent="0.25">
      <c r="A432" s="266"/>
      <c r="B432" s="141"/>
      <c r="C432" s="8"/>
      <c r="D432" s="181"/>
      <c r="E432" s="182"/>
      <c r="F432" s="182"/>
      <c r="G432" s="182"/>
      <c r="H432" s="182"/>
      <c r="I432" s="288"/>
      <c r="J432" s="289"/>
      <c r="L432" s="13"/>
      <c r="M432" s="269"/>
      <c r="N432" s="269"/>
      <c r="O432" s="269"/>
      <c r="Q432" s="269"/>
      <c r="R432" s="269"/>
      <c r="S432" s="269"/>
      <c r="T432" s="269"/>
      <c r="U432" s="269"/>
      <c r="V432" s="269"/>
      <c r="W432" s="269"/>
      <c r="X432" s="269"/>
      <c r="Y432" s="269"/>
      <c r="Z432" s="20"/>
      <c r="AA432" s="6"/>
      <c r="AB432" s="6"/>
      <c r="AC432" s="6"/>
    </row>
    <row r="433" spans="1:29" s="14" customFormat="1" ht="13.95" customHeight="1" x14ac:dyDescent="0.25">
      <c r="A433" s="265"/>
      <c r="B433" s="138"/>
      <c r="C433" s="142"/>
      <c r="D433" s="200"/>
      <c r="E433" s="183"/>
      <c r="F433" s="183"/>
      <c r="G433" s="183"/>
      <c r="H433" s="183"/>
      <c r="I433" s="286"/>
      <c r="J433" s="287"/>
      <c r="K433" s="264"/>
      <c r="L433" s="264"/>
      <c r="M433" s="263"/>
      <c r="N433" s="263"/>
      <c r="O433" s="263"/>
      <c r="P433" s="264"/>
      <c r="Q433" s="263"/>
      <c r="R433" s="263"/>
      <c r="S433" s="263"/>
      <c r="T433" s="263"/>
      <c r="U433" s="263"/>
      <c r="V433" s="263"/>
      <c r="W433" s="263"/>
      <c r="X433" s="263"/>
      <c r="Y433" s="263"/>
      <c r="Z433" s="263"/>
      <c r="AA433" s="57"/>
      <c r="AB433" s="57"/>
      <c r="AC433" s="57"/>
    </row>
    <row r="434" spans="1:29" s="14" customFormat="1" ht="13.95" customHeight="1" x14ac:dyDescent="0.25">
      <c r="A434" s="265"/>
      <c r="B434" s="138"/>
      <c r="C434" s="142"/>
      <c r="D434" s="200"/>
      <c r="E434" s="183"/>
      <c r="F434" s="183"/>
      <c r="G434" s="183"/>
      <c r="H434" s="183"/>
      <c r="I434" s="286"/>
      <c r="J434" s="287"/>
      <c r="K434" s="264"/>
      <c r="L434" s="264"/>
      <c r="M434" s="263"/>
      <c r="N434" s="263"/>
      <c r="O434" s="263"/>
      <c r="P434" s="264"/>
      <c r="Q434" s="263"/>
      <c r="R434" s="200"/>
      <c r="S434" s="263"/>
      <c r="T434" s="263"/>
      <c r="U434" s="263"/>
      <c r="V434" s="263"/>
      <c r="W434" s="263"/>
      <c r="X434" s="263"/>
      <c r="Y434" s="263"/>
      <c r="Z434" s="263"/>
      <c r="AA434" s="57"/>
      <c r="AB434" s="57"/>
      <c r="AC434" s="57"/>
    </row>
    <row r="435" spans="1:29" s="14" customFormat="1" ht="13.95" customHeight="1" x14ac:dyDescent="0.25">
      <c r="A435" s="265"/>
      <c r="B435" s="138"/>
      <c r="C435" s="142"/>
      <c r="D435" s="200"/>
      <c r="E435" s="183"/>
      <c r="F435" s="183"/>
      <c r="G435" s="183"/>
      <c r="H435" s="183"/>
      <c r="I435" s="286"/>
      <c r="J435" s="287"/>
      <c r="K435" s="264"/>
      <c r="L435" s="264"/>
      <c r="M435" s="263"/>
      <c r="N435" s="263"/>
      <c r="O435" s="263"/>
      <c r="P435" s="264"/>
      <c r="Q435" s="263"/>
      <c r="R435" s="200"/>
      <c r="S435" s="263"/>
      <c r="T435" s="274"/>
      <c r="U435" s="263"/>
      <c r="V435" s="263"/>
      <c r="W435" s="274"/>
      <c r="X435" s="263"/>
      <c r="Y435" s="263"/>
      <c r="Z435" s="263"/>
      <c r="AA435" s="57"/>
      <c r="AB435" s="57"/>
      <c r="AC435" s="57"/>
    </row>
    <row r="436" spans="1:29" s="14" customFormat="1" ht="13.95" customHeight="1" x14ac:dyDescent="0.25">
      <c r="A436" s="265"/>
      <c r="B436" s="138"/>
      <c r="C436" s="142"/>
      <c r="D436" s="200"/>
      <c r="E436" s="183"/>
      <c r="F436" s="183"/>
      <c r="G436" s="183"/>
      <c r="H436" s="183"/>
      <c r="I436" s="286"/>
      <c r="J436" s="287"/>
      <c r="K436" s="264"/>
      <c r="L436" s="264"/>
      <c r="M436" s="263"/>
      <c r="N436" s="263"/>
      <c r="O436" s="263"/>
      <c r="P436" s="264"/>
      <c r="Q436" s="263"/>
      <c r="R436" s="200"/>
      <c r="S436" s="263"/>
      <c r="T436" s="274"/>
      <c r="U436" s="263"/>
      <c r="V436" s="263"/>
      <c r="W436" s="274"/>
      <c r="X436" s="263"/>
      <c r="Y436" s="263"/>
      <c r="Z436" s="263"/>
      <c r="AA436" s="57"/>
      <c r="AB436" s="57"/>
      <c r="AC436" s="57"/>
    </row>
    <row r="437" spans="1:29" s="14" customFormat="1" ht="13.95" customHeight="1" x14ac:dyDescent="0.25">
      <c r="A437" s="277"/>
      <c r="B437" s="138"/>
      <c r="C437" s="142"/>
      <c r="D437" s="200"/>
      <c r="E437" s="183"/>
      <c r="F437" s="183"/>
      <c r="G437" s="183"/>
      <c r="H437" s="183"/>
      <c r="I437" s="286"/>
      <c r="J437" s="287"/>
      <c r="K437" s="275"/>
      <c r="L437" s="275"/>
      <c r="M437" s="274"/>
      <c r="N437" s="274"/>
      <c r="O437" s="274"/>
      <c r="P437" s="275"/>
      <c r="Q437" s="274"/>
      <c r="R437" s="274"/>
      <c r="S437" s="274"/>
      <c r="T437" s="274"/>
      <c r="U437" s="274"/>
      <c r="V437" s="274"/>
      <c r="W437" s="274"/>
      <c r="X437" s="274"/>
      <c r="Y437" s="274"/>
      <c r="Z437" s="274"/>
      <c r="AA437" s="57"/>
      <c r="AB437" s="57"/>
      <c r="AC437" s="57"/>
    </row>
    <row r="438" spans="1:29" ht="13.95" customHeight="1" x14ac:dyDescent="0.25">
      <c r="A438" s="266"/>
      <c r="B438" s="141"/>
      <c r="C438" s="139"/>
      <c r="D438" s="181"/>
      <c r="E438" s="182"/>
      <c r="F438" s="182"/>
      <c r="G438" s="182"/>
      <c r="H438" s="182"/>
      <c r="I438" s="288"/>
      <c r="J438" s="289"/>
      <c r="M438" s="269"/>
      <c r="N438" s="269"/>
      <c r="O438" s="269"/>
      <c r="Q438" s="269"/>
      <c r="R438" s="269"/>
      <c r="S438" s="269"/>
      <c r="T438" s="269"/>
      <c r="U438" s="269"/>
      <c r="V438" s="269"/>
      <c r="W438" s="269"/>
      <c r="X438" s="269"/>
      <c r="Y438" s="269"/>
      <c r="Z438" s="269"/>
      <c r="AA438" s="6"/>
      <c r="AB438" s="6"/>
      <c r="AC438" s="6"/>
    </row>
    <row r="439" spans="1:29" ht="13.95" customHeight="1" x14ac:dyDescent="0.25">
      <c r="A439" s="266"/>
      <c r="B439" s="141"/>
      <c r="C439" s="139"/>
      <c r="D439" s="181"/>
      <c r="E439" s="182"/>
      <c r="F439" s="182"/>
      <c r="G439" s="182"/>
      <c r="H439" s="290"/>
      <c r="I439" s="288"/>
      <c r="J439" s="289"/>
      <c r="M439" s="269"/>
      <c r="N439" s="269"/>
      <c r="O439" s="269"/>
      <c r="Q439" s="269"/>
      <c r="R439" s="269"/>
      <c r="S439" s="269"/>
      <c r="T439" s="269"/>
      <c r="U439" s="269"/>
      <c r="V439" s="269"/>
      <c r="W439" s="269"/>
      <c r="X439" s="269"/>
      <c r="Y439" s="269"/>
      <c r="Z439" s="269"/>
      <c r="AA439" s="6"/>
      <c r="AB439" s="6"/>
      <c r="AC439" s="6"/>
    </row>
    <row r="440" spans="1:29" s="14" customFormat="1" ht="13.95" customHeight="1" x14ac:dyDescent="0.25">
      <c r="A440" s="277"/>
      <c r="B440" s="138"/>
      <c r="C440" s="142"/>
      <c r="D440" s="200"/>
      <c r="E440" s="183"/>
      <c r="F440" s="183"/>
      <c r="G440" s="183"/>
      <c r="H440" s="183"/>
      <c r="I440" s="286"/>
      <c r="J440" s="287"/>
      <c r="K440" s="275"/>
      <c r="L440" s="275"/>
      <c r="M440" s="274"/>
      <c r="N440" s="274"/>
      <c r="O440" s="274"/>
      <c r="P440" s="275"/>
      <c r="Q440" s="274"/>
      <c r="R440" s="274"/>
      <c r="S440" s="274"/>
      <c r="T440" s="274"/>
      <c r="U440" s="274"/>
      <c r="V440" s="274"/>
      <c r="W440" s="274"/>
      <c r="X440" s="274"/>
      <c r="Y440" s="274"/>
      <c r="Z440" s="274"/>
      <c r="AA440" s="57"/>
      <c r="AB440" s="57"/>
      <c r="AC440" s="57"/>
    </row>
    <row r="441" spans="1:29" s="14" customFormat="1" ht="13.95" customHeight="1" x14ac:dyDescent="0.25">
      <c r="A441" s="277"/>
      <c r="B441" s="138"/>
      <c r="C441" s="142"/>
      <c r="D441" s="200"/>
      <c r="E441" s="183"/>
      <c r="F441" s="183"/>
      <c r="G441" s="183"/>
      <c r="H441" s="183"/>
      <c r="I441" s="286"/>
      <c r="J441" s="287"/>
      <c r="K441" s="275"/>
      <c r="L441" s="275"/>
      <c r="M441" s="274"/>
      <c r="N441" s="274"/>
      <c r="O441" s="274"/>
      <c r="P441" s="275"/>
      <c r="Q441" s="274"/>
      <c r="R441" s="274"/>
      <c r="S441" s="274"/>
      <c r="T441" s="274"/>
      <c r="U441" s="274"/>
      <c r="V441" s="274"/>
      <c r="W441" s="274"/>
      <c r="X441" s="274"/>
      <c r="Y441" s="274"/>
      <c r="Z441" s="274"/>
      <c r="AA441" s="57"/>
      <c r="AB441" s="57"/>
      <c r="AC441" s="57"/>
    </row>
    <row r="442" spans="1:29" s="14" customFormat="1" ht="13.95" customHeight="1" x14ac:dyDescent="0.25">
      <c r="A442" s="277"/>
      <c r="B442" s="138"/>
      <c r="C442" s="142"/>
      <c r="D442" s="200"/>
      <c r="E442" s="183"/>
      <c r="F442" s="183"/>
      <c r="G442" s="183"/>
      <c r="H442" s="183"/>
      <c r="I442" s="286"/>
      <c r="J442" s="287"/>
      <c r="K442" s="275"/>
      <c r="L442" s="275"/>
      <c r="M442" s="274"/>
      <c r="N442" s="274"/>
      <c r="O442" s="274"/>
      <c r="P442" s="275"/>
      <c r="Q442" s="274"/>
      <c r="R442" s="274"/>
      <c r="S442" s="274"/>
      <c r="T442" s="274"/>
      <c r="U442" s="274"/>
      <c r="V442" s="274"/>
      <c r="W442" s="274"/>
      <c r="X442" s="274"/>
      <c r="Y442" s="274"/>
      <c r="Z442" s="274"/>
      <c r="AA442" s="57"/>
      <c r="AB442" s="57"/>
      <c r="AC442" s="57"/>
    </row>
    <row r="443" spans="1:29" s="14" customFormat="1" ht="13.95" customHeight="1" x14ac:dyDescent="0.25">
      <c r="A443" s="277"/>
      <c r="B443" s="138"/>
      <c r="C443" s="142"/>
      <c r="D443" s="200"/>
      <c r="E443" s="183"/>
      <c r="F443" s="183"/>
      <c r="G443" s="183"/>
      <c r="H443" s="183"/>
      <c r="I443" s="286"/>
      <c r="J443" s="287"/>
      <c r="K443" s="275"/>
      <c r="L443" s="275"/>
      <c r="M443" s="274"/>
      <c r="N443" s="274"/>
      <c r="O443" s="274"/>
      <c r="P443" s="275"/>
      <c r="Q443" s="274"/>
      <c r="R443" s="274"/>
      <c r="S443" s="274"/>
      <c r="T443" s="274"/>
      <c r="U443" s="274"/>
      <c r="V443" s="274"/>
      <c r="W443" s="274"/>
      <c r="X443" s="274"/>
      <c r="Y443" s="274"/>
      <c r="Z443" s="274"/>
      <c r="AA443" s="57"/>
      <c r="AB443" s="57"/>
      <c r="AC443" s="57"/>
    </row>
    <row r="444" spans="1:29" ht="13.95" customHeight="1" x14ac:dyDescent="0.25">
      <c r="A444" s="266"/>
      <c r="B444" s="141"/>
      <c r="C444" s="139"/>
      <c r="D444" s="181"/>
      <c r="E444" s="182"/>
      <c r="F444" s="182"/>
      <c r="G444" s="182"/>
      <c r="H444" s="182"/>
      <c r="I444" s="182"/>
      <c r="J444" s="182"/>
      <c r="L444" s="13"/>
      <c r="M444" s="269"/>
      <c r="N444" s="269"/>
      <c r="O444" s="269"/>
      <c r="Q444" s="269"/>
      <c r="R444" s="269"/>
      <c r="S444" s="269"/>
      <c r="T444" s="269"/>
      <c r="U444" s="269"/>
      <c r="V444" s="269"/>
      <c r="W444" s="269"/>
      <c r="X444" s="269"/>
      <c r="Y444" s="269"/>
      <c r="Z444" s="269"/>
      <c r="AA444" s="6"/>
      <c r="AB444" s="6"/>
      <c r="AC444" s="6"/>
    </row>
    <row r="445" spans="1:29" s="14" customFormat="1" ht="13.95" customHeight="1" x14ac:dyDescent="0.25">
      <c r="A445" s="277"/>
      <c r="B445" s="138"/>
      <c r="C445" s="142"/>
      <c r="D445" s="200"/>
      <c r="E445" s="183"/>
      <c r="F445" s="183"/>
      <c r="G445" s="183"/>
      <c r="H445" s="183"/>
      <c r="I445" s="183"/>
      <c r="J445" s="183"/>
      <c r="K445" s="196"/>
      <c r="L445" s="275"/>
      <c r="M445" s="274"/>
      <c r="N445" s="274"/>
      <c r="O445" s="274"/>
      <c r="P445" s="275"/>
      <c r="Q445" s="274"/>
      <c r="R445" s="274"/>
      <c r="S445" s="274"/>
      <c r="T445" s="274"/>
      <c r="U445" s="274"/>
      <c r="V445" s="274"/>
      <c r="W445" s="274"/>
      <c r="X445" s="274"/>
      <c r="Y445" s="274"/>
      <c r="Z445" s="274"/>
      <c r="AA445" s="57"/>
      <c r="AB445" s="57"/>
      <c r="AC445" s="57"/>
    </row>
    <row r="446" spans="1:29" s="14" customFormat="1" ht="13.95" customHeight="1" x14ac:dyDescent="0.25">
      <c r="A446" s="277"/>
      <c r="B446" s="138"/>
      <c r="C446" s="142"/>
      <c r="D446" s="200"/>
      <c r="E446" s="183"/>
      <c r="F446" s="183"/>
      <c r="G446" s="183"/>
      <c r="H446" s="183"/>
      <c r="I446" s="183"/>
      <c r="J446" s="291"/>
      <c r="K446" s="196"/>
      <c r="L446" s="275"/>
      <c r="M446" s="274"/>
      <c r="N446" s="274"/>
      <c r="O446" s="274"/>
      <c r="P446" s="275"/>
      <c r="Q446" s="274"/>
      <c r="R446" s="274"/>
      <c r="S446" s="274"/>
      <c r="T446" s="274"/>
      <c r="U446" s="274"/>
      <c r="V446" s="274"/>
      <c r="W446" s="274"/>
      <c r="X446" s="274"/>
      <c r="Y446" s="274"/>
      <c r="Z446" s="274"/>
      <c r="AA446" s="57"/>
      <c r="AB446" s="57"/>
      <c r="AC446" s="57"/>
    </row>
    <row r="447" spans="1:29" s="14" customFormat="1" ht="13.95" customHeight="1" x14ac:dyDescent="0.25">
      <c r="A447" s="277"/>
      <c r="B447" s="138"/>
      <c r="C447" s="142"/>
      <c r="D447" s="200"/>
      <c r="E447" s="183"/>
      <c r="F447" s="183"/>
      <c r="G447" s="183"/>
      <c r="H447" s="183"/>
      <c r="I447" s="183"/>
      <c r="J447" s="183"/>
      <c r="K447" s="196"/>
      <c r="L447" s="275"/>
      <c r="M447" s="274"/>
      <c r="N447" s="274"/>
      <c r="O447" s="274"/>
      <c r="P447" s="275"/>
      <c r="Q447" s="274"/>
      <c r="R447" s="274"/>
      <c r="S447" s="274"/>
      <c r="T447" s="274"/>
      <c r="U447" s="274"/>
      <c r="V447" s="274"/>
      <c r="W447" s="274"/>
      <c r="X447" s="274"/>
      <c r="Y447" s="274"/>
      <c r="Z447" s="274"/>
      <c r="AA447" s="57"/>
      <c r="AB447" s="57"/>
      <c r="AC447" s="57"/>
    </row>
    <row r="448" spans="1:29" s="14" customFormat="1" ht="13.95" customHeight="1" x14ac:dyDescent="0.25">
      <c r="A448" s="277"/>
      <c r="B448" s="138"/>
      <c r="C448" s="142"/>
      <c r="D448" s="200"/>
      <c r="E448" s="183"/>
      <c r="F448" s="183"/>
      <c r="G448" s="183"/>
      <c r="H448" s="183"/>
      <c r="I448" s="286"/>
      <c r="J448" s="287"/>
      <c r="K448" s="275"/>
      <c r="L448" s="275"/>
      <c r="M448" s="274"/>
      <c r="N448" s="274"/>
      <c r="O448" s="274"/>
      <c r="P448" s="275"/>
      <c r="Q448" s="274"/>
      <c r="R448" s="274"/>
      <c r="S448" s="274"/>
      <c r="T448" s="274"/>
      <c r="U448" s="274"/>
      <c r="V448" s="274"/>
      <c r="W448" s="274"/>
      <c r="X448" s="274"/>
      <c r="Y448" s="274"/>
      <c r="Z448" s="274"/>
      <c r="AA448" s="57"/>
      <c r="AB448" s="57"/>
      <c r="AC448" s="57"/>
    </row>
    <row r="449" spans="1:29" ht="13.95" customHeight="1" x14ac:dyDescent="0.25">
      <c r="A449" s="266"/>
      <c r="B449" s="141"/>
      <c r="C449" s="139"/>
      <c r="D449" s="181"/>
      <c r="E449" s="182"/>
      <c r="F449" s="182"/>
      <c r="G449" s="182"/>
      <c r="H449" s="182"/>
      <c r="I449" s="288"/>
      <c r="J449" s="289"/>
      <c r="M449" s="269"/>
      <c r="N449" s="269"/>
      <c r="O449" s="269"/>
      <c r="Q449" s="269"/>
      <c r="R449" s="269"/>
      <c r="S449" s="269"/>
      <c r="T449" s="269"/>
      <c r="U449" s="269"/>
      <c r="V449" s="269"/>
      <c r="W449" s="269"/>
      <c r="X449" s="269"/>
      <c r="Y449" s="269"/>
      <c r="Z449" s="20"/>
      <c r="AA449" s="6"/>
      <c r="AB449" s="6"/>
      <c r="AC449" s="6"/>
    </row>
    <row r="450" spans="1:29" s="14" customFormat="1" ht="13.95" customHeight="1" x14ac:dyDescent="0.25">
      <c r="A450" s="277"/>
      <c r="B450" s="138"/>
      <c r="C450" s="142"/>
      <c r="D450" s="200"/>
      <c r="E450" s="183"/>
      <c r="F450" s="183"/>
      <c r="G450" s="183"/>
      <c r="H450" s="183"/>
      <c r="I450" s="286"/>
      <c r="J450" s="287"/>
      <c r="K450" s="275"/>
      <c r="L450" s="275"/>
      <c r="M450" s="274"/>
      <c r="N450" s="274"/>
      <c r="O450" s="274"/>
      <c r="P450" s="275"/>
      <c r="Q450" s="274"/>
      <c r="R450" s="274"/>
      <c r="S450" s="274"/>
      <c r="T450" s="274"/>
      <c r="U450" s="274"/>
      <c r="V450" s="274"/>
      <c r="W450" s="274"/>
      <c r="X450" s="274"/>
      <c r="Y450" s="274"/>
      <c r="Z450" s="274"/>
      <c r="AA450" s="57"/>
      <c r="AB450" s="57"/>
      <c r="AC450" s="57"/>
    </row>
    <row r="451" spans="1:29" s="14" customFormat="1" ht="13.95" customHeight="1" x14ac:dyDescent="0.25">
      <c r="A451" s="277"/>
      <c r="B451" s="138"/>
      <c r="C451" s="142"/>
      <c r="D451" s="200"/>
      <c r="E451" s="183"/>
      <c r="F451" s="183"/>
      <c r="G451" s="183"/>
      <c r="H451" s="183"/>
      <c r="I451" s="286"/>
      <c r="J451" s="287"/>
      <c r="K451" s="275"/>
      <c r="L451" s="275"/>
      <c r="M451" s="274"/>
      <c r="N451" s="274"/>
      <c r="O451" s="274"/>
      <c r="P451" s="275"/>
      <c r="Q451" s="274"/>
      <c r="R451" s="274"/>
      <c r="S451" s="274"/>
      <c r="T451" s="274"/>
      <c r="U451" s="274"/>
      <c r="V451" s="274"/>
      <c r="W451" s="274"/>
      <c r="X451" s="274"/>
      <c r="Y451" s="274"/>
      <c r="Z451" s="274"/>
      <c r="AA451" s="57"/>
      <c r="AB451" s="57"/>
      <c r="AC451" s="57"/>
    </row>
    <row r="452" spans="1:29" s="14" customFormat="1" ht="13.95" customHeight="1" x14ac:dyDescent="0.25">
      <c r="A452" s="277"/>
      <c r="B452" s="138"/>
      <c r="C452" s="142"/>
      <c r="D452" s="200"/>
      <c r="E452" s="183"/>
      <c r="F452" s="183"/>
      <c r="G452" s="183"/>
      <c r="H452" s="183"/>
      <c r="I452" s="286"/>
      <c r="J452" s="287"/>
      <c r="K452" s="275"/>
      <c r="L452" s="275"/>
      <c r="M452" s="274"/>
      <c r="N452" s="274"/>
      <c r="O452" s="274"/>
      <c r="P452" s="275"/>
      <c r="Q452" s="274"/>
      <c r="R452" s="274"/>
      <c r="S452" s="274"/>
      <c r="T452" s="274"/>
      <c r="U452" s="274"/>
      <c r="V452" s="274"/>
      <c r="W452" s="274"/>
      <c r="X452" s="274"/>
      <c r="Y452" s="274"/>
      <c r="Z452" s="274"/>
      <c r="AA452" s="57"/>
      <c r="AB452" s="57"/>
      <c r="AC452" s="57"/>
    </row>
    <row r="453" spans="1:29" s="14" customFormat="1" ht="13.95" customHeight="1" x14ac:dyDescent="0.25">
      <c r="A453" s="277"/>
      <c r="B453" s="138"/>
      <c r="C453" s="142"/>
      <c r="D453" s="200"/>
      <c r="E453" s="183"/>
      <c r="F453" s="183"/>
      <c r="G453" s="183"/>
      <c r="H453" s="183"/>
      <c r="I453" s="286"/>
      <c r="J453" s="287"/>
      <c r="K453" s="275"/>
      <c r="L453" s="275"/>
      <c r="M453" s="274"/>
      <c r="N453" s="274"/>
      <c r="O453" s="274"/>
      <c r="P453" s="275"/>
      <c r="Q453" s="274"/>
      <c r="R453" s="274"/>
      <c r="S453" s="274"/>
      <c r="T453" s="274"/>
      <c r="U453" s="274"/>
      <c r="V453" s="274"/>
      <c r="W453" s="274"/>
      <c r="X453" s="274"/>
      <c r="Y453" s="274"/>
      <c r="Z453" s="274"/>
      <c r="AA453" s="57"/>
      <c r="AB453" s="57"/>
      <c r="AC453" s="57"/>
    </row>
    <row r="454" spans="1:29" s="14" customFormat="1" ht="13.95" customHeight="1" x14ac:dyDescent="0.25">
      <c r="A454" s="277"/>
      <c r="B454" s="138"/>
      <c r="C454" s="142"/>
      <c r="D454" s="200"/>
      <c r="E454" s="183"/>
      <c r="F454" s="183"/>
      <c r="G454" s="183"/>
      <c r="H454" s="183"/>
      <c r="I454" s="286"/>
      <c r="J454" s="287"/>
      <c r="K454" s="275"/>
      <c r="L454" s="275"/>
      <c r="M454" s="274"/>
      <c r="N454" s="274"/>
      <c r="O454" s="274"/>
      <c r="P454" s="275"/>
      <c r="Q454" s="274"/>
      <c r="R454" s="274"/>
      <c r="S454" s="274"/>
      <c r="T454" s="274"/>
      <c r="U454" s="274"/>
      <c r="V454" s="274"/>
      <c r="W454" s="274"/>
      <c r="X454" s="274"/>
      <c r="Y454" s="274"/>
      <c r="Z454" s="274"/>
      <c r="AA454" s="57"/>
      <c r="AB454" s="57"/>
      <c r="AC454" s="57"/>
    </row>
    <row r="455" spans="1:29" ht="13.95" customHeight="1" x14ac:dyDescent="0.25">
      <c r="A455" s="266"/>
      <c r="B455" s="141"/>
      <c r="C455" s="139"/>
      <c r="D455" s="181"/>
      <c r="E455" s="182"/>
      <c r="F455" s="182"/>
      <c r="G455" s="182"/>
      <c r="H455" s="182"/>
      <c r="I455" s="288"/>
      <c r="J455" s="289"/>
      <c r="M455" s="269"/>
      <c r="N455" s="269"/>
      <c r="O455" s="269"/>
      <c r="Q455" s="269"/>
      <c r="R455" s="269"/>
      <c r="S455" s="269"/>
      <c r="T455" s="269"/>
      <c r="U455" s="269"/>
      <c r="V455" s="269"/>
      <c r="W455" s="269"/>
      <c r="X455" s="269"/>
      <c r="Y455" s="269"/>
      <c r="Z455" s="269"/>
      <c r="AA455" s="6"/>
      <c r="AB455" s="6"/>
      <c r="AC455" s="6"/>
    </row>
    <row r="456" spans="1:29" ht="13.95" customHeight="1" x14ac:dyDescent="0.25">
      <c r="A456" s="266"/>
      <c r="B456" s="141"/>
      <c r="C456" s="139"/>
      <c r="D456" s="181"/>
      <c r="E456" s="182"/>
      <c r="F456" s="182"/>
      <c r="G456" s="182"/>
      <c r="H456" s="182"/>
      <c r="I456" s="288"/>
      <c r="J456" s="289"/>
      <c r="M456" s="269"/>
      <c r="N456" s="269"/>
      <c r="O456" s="269"/>
      <c r="Q456" s="269"/>
      <c r="R456" s="269"/>
      <c r="S456" s="269"/>
      <c r="T456" s="269"/>
      <c r="U456" s="269"/>
      <c r="V456" s="269"/>
      <c r="W456" s="269"/>
      <c r="X456" s="269"/>
      <c r="Y456" s="269"/>
      <c r="Z456" s="269"/>
      <c r="AA456" s="6"/>
      <c r="AB456" s="6"/>
      <c r="AC456" s="6"/>
    </row>
    <row r="457" spans="1:29" s="14" customFormat="1" ht="13.95" customHeight="1" x14ac:dyDescent="0.25">
      <c r="A457" s="277"/>
      <c r="B457" s="138"/>
      <c r="C457" s="142"/>
      <c r="D457" s="200"/>
      <c r="E457" s="183"/>
      <c r="F457" s="183"/>
      <c r="G457" s="183"/>
      <c r="H457" s="183"/>
      <c r="I457" s="286"/>
      <c r="J457" s="287"/>
      <c r="K457" s="275"/>
      <c r="L457" s="275"/>
      <c r="M457" s="274"/>
      <c r="N457" s="274"/>
      <c r="O457" s="274"/>
      <c r="P457" s="275"/>
      <c r="Q457" s="274"/>
      <c r="R457" s="274"/>
      <c r="S457" s="274"/>
      <c r="T457" s="274"/>
      <c r="U457" s="274"/>
      <c r="V457" s="274"/>
      <c r="W457" s="274"/>
      <c r="X457" s="274"/>
      <c r="Y457" s="274"/>
      <c r="Z457" s="274"/>
      <c r="AA457" s="57"/>
      <c r="AB457" s="57"/>
      <c r="AC457" s="57"/>
    </row>
    <row r="458" spans="1:29" s="14" customFormat="1" ht="13.95" customHeight="1" x14ac:dyDescent="0.25">
      <c r="A458" s="277"/>
      <c r="B458" s="138"/>
      <c r="C458" s="142"/>
      <c r="D458" s="275"/>
      <c r="E458" s="183"/>
      <c r="F458" s="183"/>
      <c r="G458" s="183"/>
      <c r="H458" s="183"/>
      <c r="I458" s="286"/>
      <c r="J458" s="287"/>
      <c r="K458" s="275"/>
      <c r="L458" s="275"/>
      <c r="M458" s="274"/>
      <c r="N458" s="274"/>
      <c r="O458" s="274"/>
      <c r="P458" s="275"/>
      <c r="Q458" s="274"/>
      <c r="R458" s="274"/>
      <c r="S458" s="274"/>
      <c r="T458" s="274"/>
      <c r="U458" s="274"/>
      <c r="V458" s="274"/>
      <c r="W458" s="274"/>
      <c r="X458" s="274"/>
      <c r="Y458" s="274"/>
      <c r="Z458" s="274"/>
      <c r="AA458" s="57"/>
      <c r="AB458" s="57"/>
      <c r="AC458" s="57"/>
    </row>
    <row r="459" spans="1:29" s="14" customFormat="1" ht="13.95" customHeight="1" x14ac:dyDescent="0.25">
      <c r="A459" s="277"/>
      <c r="B459" s="138"/>
      <c r="C459" s="142"/>
      <c r="D459" s="275"/>
      <c r="E459" s="183"/>
      <c r="F459" s="183"/>
      <c r="G459" s="183"/>
      <c r="H459" s="183"/>
      <c r="I459" s="286"/>
      <c r="J459" s="287"/>
      <c r="K459" s="275"/>
      <c r="L459" s="275"/>
      <c r="M459" s="274"/>
      <c r="N459" s="274"/>
      <c r="O459" s="274"/>
      <c r="P459" s="275"/>
      <c r="Q459" s="274"/>
      <c r="R459" s="274"/>
      <c r="S459" s="274"/>
      <c r="T459" s="274"/>
      <c r="U459" s="274"/>
      <c r="V459" s="274"/>
      <c r="W459" s="274"/>
      <c r="X459" s="274"/>
      <c r="Y459" s="274"/>
      <c r="Z459" s="274"/>
      <c r="AA459" s="57"/>
      <c r="AB459" s="57"/>
      <c r="AC459" s="57"/>
    </row>
    <row r="460" spans="1:29" s="14" customFormat="1" ht="13.95" customHeight="1" x14ac:dyDescent="0.25">
      <c r="A460" s="277"/>
      <c r="B460" s="138"/>
      <c r="C460" s="142"/>
      <c r="D460" s="275"/>
      <c r="E460" s="183"/>
      <c r="F460" s="183"/>
      <c r="G460" s="183"/>
      <c r="H460" s="183"/>
      <c r="I460" s="286"/>
      <c r="J460" s="287"/>
      <c r="K460" s="275"/>
      <c r="L460" s="275"/>
      <c r="M460" s="274"/>
      <c r="N460" s="274"/>
      <c r="O460" s="274"/>
      <c r="P460" s="275"/>
      <c r="Q460" s="274"/>
      <c r="R460" s="274"/>
      <c r="S460" s="274"/>
      <c r="T460" s="274"/>
      <c r="U460" s="274"/>
      <c r="V460" s="274"/>
      <c r="W460" s="274"/>
      <c r="X460" s="274"/>
      <c r="Y460" s="274"/>
      <c r="Z460" s="274"/>
      <c r="AA460" s="57"/>
      <c r="AB460" s="57"/>
      <c r="AC460" s="57"/>
    </row>
    <row r="461" spans="1:29" s="14" customFormat="1" ht="13.95" customHeight="1" x14ac:dyDescent="0.25">
      <c r="A461" s="277"/>
      <c r="B461" s="138"/>
      <c r="C461" s="142"/>
      <c r="D461" s="275"/>
      <c r="E461" s="183"/>
      <c r="F461" s="183"/>
      <c r="G461" s="183"/>
      <c r="H461" s="183"/>
      <c r="I461" s="286"/>
      <c r="J461" s="287"/>
      <c r="K461" s="275"/>
      <c r="L461" s="275"/>
      <c r="M461" s="274"/>
      <c r="N461" s="274"/>
      <c r="O461" s="274"/>
      <c r="P461" s="275"/>
      <c r="Q461" s="274"/>
      <c r="R461" s="274"/>
      <c r="S461" s="274"/>
      <c r="T461" s="274"/>
      <c r="U461" s="274"/>
      <c r="V461" s="274"/>
      <c r="W461" s="274"/>
      <c r="X461" s="274"/>
      <c r="Y461" s="274"/>
      <c r="Z461" s="274"/>
      <c r="AA461" s="57"/>
      <c r="AB461" s="57"/>
      <c r="AC461" s="57"/>
    </row>
    <row r="462" spans="1:29" s="14" customFormat="1" ht="13.95" customHeight="1" x14ac:dyDescent="0.25">
      <c r="A462" s="277"/>
      <c r="B462" s="138"/>
      <c r="C462" s="142"/>
      <c r="D462" s="275"/>
      <c r="E462" s="183"/>
      <c r="F462" s="183"/>
      <c r="G462" s="183"/>
      <c r="H462" s="183"/>
      <c r="I462" s="286"/>
      <c r="J462" s="287"/>
      <c r="K462" s="275"/>
      <c r="L462" s="275"/>
      <c r="M462" s="274"/>
      <c r="N462" s="274"/>
      <c r="O462" s="274"/>
      <c r="P462" s="275"/>
      <c r="Q462" s="274"/>
      <c r="R462" s="274"/>
      <c r="S462" s="274"/>
      <c r="T462" s="274"/>
      <c r="U462" s="274"/>
      <c r="V462" s="274"/>
      <c r="W462" s="274"/>
      <c r="X462" s="274"/>
      <c r="Y462" s="274"/>
      <c r="Z462" s="274"/>
      <c r="AA462" s="57"/>
      <c r="AB462" s="57"/>
      <c r="AC462" s="57"/>
    </row>
    <row r="463" spans="1:29" s="14" customFormat="1" ht="13.95" customHeight="1" x14ac:dyDescent="0.25">
      <c r="A463" s="277"/>
      <c r="B463" s="138"/>
      <c r="C463" s="142"/>
      <c r="D463" s="275"/>
      <c r="E463" s="183"/>
      <c r="F463" s="183"/>
      <c r="G463" s="183"/>
      <c r="H463" s="183"/>
      <c r="I463" s="286"/>
      <c r="J463" s="287"/>
      <c r="K463" s="275"/>
      <c r="L463" s="275"/>
      <c r="M463" s="274"/>
      <c r="N463" s="274"/>
      <c r="O463" s="274"/>
      <c r="P463" s="275"/>
      <c r="Q463" s="274"/>
      <c r="R463" s="274"/>
      <c r="S463" s="274"/>
      <c r="T463" s="274"/>
      <c r="U463" s="274"/>
      <c r="V463" s="274"/>
      <c r="W463" s="274"/>
      <c r="X463" s="274"/>
      <c r="Y463" s="274"/>
      <c r="Z463" s="274"/>
      <c r="AA463" s="57"/>
      <c r="AB463" s="57"/>
      <c r="AC463" s="57"/>
    </row>
    <row r="464" spans="1:29" s="14" customFormat="1" ht="13.95" customHeight="1" x14ac:dyDescent="0.25">
      <c r="A464" s="277"/>
      <c r="B464" s="138"/>
      <c r="C464" s="142"/>
      <c r="D464" s="275"/>
      <c r="E464" s="183"/>
      <c r="F464" s="183"/>
      <c r="G464" s="183"/>
      <c r="H464" s="183"/>
      <c r="I464" s="286"/>
      <c r="J464" s="287"/>
      <c r="K464" s="275"/>
      <c r="L464" s="275"/>
      <c r="M464" s="274"/>
      <c r="N464" s="274"/>
      <c r="O464" s="274"/>
      <c r="P464" s="275"/>
      <c r="Q464" s="274"/>
      <c r="R464" s="274"/>
      <c r="S464" s="274"/>
      <c r="T464" s="274"/>
      <c r="U464" s="274"/>
      <c r="V464" s="274"/>
      <c r="W464" s="274"/>
      <c r="X464" s="274"/>
      <c r="Y464" s="274"/>
      <c r="Z464" s="274"/>
      <c r="AA464" s="57"/>
      <c r="AB464" s="57"/>
      <c r="AC464" s="57"/>
    </row>
    <row r="465" spans="1:29" s="14" customFormat="1" ht="13.95" customHeight="1" x14ac:dyDescent="0.25">
      <c r="A465" s="277"/>
      <c r="B465" s="138"/>
      <c r="C465" s="142"/>
      <c r="D465" s="200"/>
      <c r="E465" s="183"/>
      <c r="F465" s="183"/>
      <c r="G465" s="183"/>
      <c r="H465" s="183"/>
      <c r="I465" s="286"/>
      <c r="J465" s="287"/>
      <c r="K465" s="275"/>
      <c r="L465" s="275"/>
      <c r="M465" s="274"/>
      <c r="N465" s="274"/>
      <c r="O465" s="274"/>
      <c r="P465" s="275"/>
      <c r="Q465" s="274"/>
      <c r="R465" s="274"/>
      <c r="S465" s="274"/>
      <c r="T465" s="274"/>
      <c r="U465" s="274"/>
      <c r="V465" s="274"/>
      <c r="W465" s="274"/>
      <c r="X465" s="274"/>
      <c r="Y465" s="274"/>
      <c r="Z465" s="274"/>
      <c r="AA465" s="57"/>
      <c r="AB465" s="57"/>
      <c r="AC465" s="57"/>
    </row>
    <row r="466" spans="1:29" ht="13.95" customHeight="1" x14ac:dyDescent="0.25">
      <c r="A466" s="266"/>
      <c r="B466" s="141"/>
      <c r="C466" s="139"/>
      <c r="D466" s="181"/>
      <c r="E466" s="182"/>
      <c r="F466" s="182"/>
      <c r="G466" s="182"/>
      <c r="H466" s="182"/>
      <c r="I466" s="288"/>
      <c r="J466" s="289"/>
      <c r="M466" s="269"/>
      <c r="N466" s="269"/>
      <c r="O466" s="269"/>
      <c r="Q466" s="269"/>
      <c r="R466" s="269"/>
      <c r="S466" s="269"/>
      <c r="T466" s="269"/>
      <c r="U466" s="269"/>
      <c r="V466" s="269"/>
      <c r="W466" s="269"/>
      <c r="X466" s="269"/>
      <c r="Y466" s="269"/>
      <c r="Z466" s="269"/>
      <c r="AA466" s="6"/>
      <c r="AB466" s="6"/>
      <c r="AC466" s="6"/>
    </row>
    <row r="467" spans="1:29" s="14" customFormat="1" ht="13.95" customHeight="1" x14ac:dyDescent="0.25">
      <c r="A467" s="277"/>
      <c r="B467" s="138"/>
      <c r="C467" s="142"/>
      <c r="D467" s="200"/>
      <c r="E467" s="183"/>
      <c r="F467" s="183"/>
      <c r="G467" s="183"/>
      <c r="H467" s="183"/>
      <c r="I467" s="275"/>
      <c r="J467" s="287"/>
      <c r="K467" s="275"/>
      <c r="L467" s="275"/>
      <c r="M467" s="274"/>
      <c r="N467" s="274"/>
      <c r="O467" s="274"/>
      <c r="P467" s="275"/>
      <c r="Q467" s="274"/>
      <c r="R467" s="274"/>
      <c r="S467" s="274"/>
      <c r="T467" s="274"/>
      <c r="U467" s="274"/>
      <c r="V467" s="274"/>
      <c r="W467" s="274"/>
      <c r="X467" s="274"/>
      <c r="Y467" s="274"/>
      <c r="Z467" s="274"/>
      <c r="AA467" s="57"/>
      <c r="AB467" s="57"/>
      <c r="AC467" s="57"/>
    </row>
    <row r="468" spans="1:29" s="14" customFormat="1" ht="13.95" customHeight="1" x14ac:dyDescent="0.25">
      <c r="A468" s="277"/>
      <c r="B468" s="138"/>
      <c r="C468" s="142"/>
      <c r="D468" s="200"/>
      <c r="E468" s="183"/>
      <c r="F468" s="183"/>
      <c r="G468" s="183"/>
      <c r="H468" s="183"/>
      <c r="I468" s="275"/>
      <c r="J468" s="183"/>
      <c r="K468" s="275"/>
      <c r="L468" s="275"/>
      <c r="M468" s="274"/>
      <c r="N468" s="274"/>
      <c r="O468" s="274"/>
      <c r="P468" s="275"/>
      <c r="Q468" s="274"/>
      <c r="R468" s="274"/>
      <c r="S468" s="274"/>
      <c r="T468" s="274"/>
      <c r="U468" s="274"/>
      <c r="V468" s="274"/>
      <c r="W468" s="274"/>
      <c r="X468" s="274"/>
      <c r="Y468" s="274"/>
      <c r="Z468" s="274"/>
      <c r="AA468" s="57"/>
      <c r="AB468" s="57"/>
      <c r="AC468" s="57"/>
    </row>
    <row r="469" spans="1:29" s="14" customFormat="1" ht="13.95" customHeight="1" x14ac:dyDescent="0.25">
      <c r="A469" s="277"/>
      <c r="B469" s="138"/>
      <c r="C469" s="142"/>
      <c r="D469" s="200"/>
      <c r="E469" s="183"/>
      <c r="F469" s="183"/>
      <c r="G469" s="183"/>
      <c r="H469" s="183"/>
      <c r="I469" s="275"/>
      <c r="J469" s="183"/>
      <c r="K469" s="275"/>
      <c r="L469" s="275"/>
      <c r="M469" s="274"/>
      <c r="N469" s="274"/>
      <c r="O469" s="274"/>
      <c r="P469" s="275"/>
      <c r="Q469" s="274"/>
      <c r="R469" s="274"/>
      <c r="S469" s="274"/>
      <c r="T469" s="274"/>
      <c r="U469" s="274"/>
      <c r="V469" s="274"/>
      <c r="W469" s="274"/>
      <c r="X469" s="274"/>
      <c r="Y469" s="274"/>
      <c r="Z469" s="274"/>
      <c r="AA469" s="57"/>
      <c r="AB469" s="57"/>
      <c r="AC469" s="57"/>
    </row>
    <row r="470" spans="1:29" s="14" customFormat="1" ht="13.95" customHeight="1" x14ac:dyDescent="0.25">
      <c r="A470" s="277"/>
      <c r="B470" s="138"/>
      <c r="C470" s="142"/>
      <c r="D470" s="200"/>
      <c r="E470" s="183"/>
      <c r="F470" s="183"/>
      <c r="G470" s="183"/>
      <c r="H470" s="183"/>
      <c r="I470" s="286"/>
      <c r="J470" s="287"/>
      <c r="K470" s="275"/>
      <c r="L470" s="275"/>
      <c r="M470" s="274"/>
      <c r="N470" s="274"/>
      <c r="O470" s="274"/>
      <c r="P470" s="275"/>
      <c r="Q470" s="274"/>
      <c r="R470" s="274"/>
      <c r="S470" s="274"/>
      <c r="T470" s="274"/>
      <c r="U470" s="274"/>
      <c r="V470" s="274"/>
      <c r="W470" s="274"/>
      <c r="X470" s="274"/>
      <c r="Y470" s="274"/>
      <c r="Z470" s="274"/>
      <c r="AA470" s="57"/>
      <c r="AB470" s="57"/>
      <c r="AC470" s="57"/>
    </row>
    <row r="471" spans="1:29" ht="13.95" customHeight="1" x14ac:dyDescent="0.25">
      <c r="A471" s="266"/>
      <c r="B471" s="141"/>
      <c r="C471" s="139"/>
      <c r="D471" s="181"/>
      <c r="E471" s="182"/>
      <c r="F471" s="182"/>
      <c r="G471" s="182"/>
      <c r="H471" s="182"/>
      <c r="I471" s="288"/>
      <c r="J471" s="289"/>
      <c r="M471" s="269"/>
      <c r="N471" s="269"/>
      <c r="O471" s="269"/>
      <c r="Q471" s="269"/>
      <c r="R471" s="269"/>
      <c r="S471" s="269"/>
      <c r="T471" s="269"/>
      <c r="U471" s="269"/>
      <c r="V471" s="269"/>
      <c r="W471" s="269"/>
      <c r="X471" s="269"/>
      <c r="Y471" s="269"/>
      <c r="Z471" s="269"/>
      <c r="AA471" s="6"/>
      <c r="AB471" s="6"/>
      <c r="AC471" s="6"/>
    </row>
    <row r="472" spans="1:29" s="14" customFormat="1" ht="13.95" customHeight="1" x14ac:dyDescent="0.25">
      <c r="A472" s="277"/>
      <c r="B472" s="138"/>
      <c r="C472" s="142"/>
      <c r="D472" s="200"/>
      <c r="E472" s="183"/>
      <c r="F472" s="183"/>
      <c r="G472" s="183"/>
      <c r="H472" s="183"/>
      <c r="I472" s="286"/>
      <c r="J472" s="287"/>
      <c r="K472" s="275"/>
      <c r="L472" s="275"/>
      <c r="M472" s="274"/>
      <c r="N472" s="274"/>
      <c r="O472" s="274"/>
      <c r="P472" s="275"/>
      <c r="Q472" s="274"/>
      <c r="R472" s="274"/>
      <c r="S472" s="274"/>
      <c r="T472" s="274"/>
      <c r="U472" s="274"/>
      <c r="V472" s="274"/>
      <c r="W472" s="274"/>
      <c r="X472" s="274"/>
      <c r="Y472" s="274"/>
      <c r="Z472" s="274"/>
      <c r="AA472" s="57"/>
      <c r="AB472" s="57"/>
      <c r="AC472" s="57"/>
    </row>
    <row r="473" spans="1:29" s="14" customFormat="1" ht="13.95" customHeight="1" x14ac:dyDescent="0.25">
      <c r="A473" s="277"/>
      <c r="B473" s="138"/>
      <c r="C473" s="142"/>
      <c r="D473" s="200"/>
      <c r="E473" s="183"/>
      <c r="F473" s="183"/>
      <c r="G473" s="183"/>
      <c r="H473" s="183"/>
      <c r="I473" s="286"/>
      <c r="J473" s="287"/>
      <c r="K473" s="275"/>
      <c r="L473" s="275"/>
      <c r="M473" s="274"/>
      <c r="N473" s="274"/>
      <c r="O473" s="274"/>
      <c r="P473" s="275"/>
      <c r="Q473" s="274"/>
      <c r="R473" s="274"/>
      <c r="S473" s="274"/>
      <c r="T473" s="274"/>
      <c r="U473" s="274"/>
      <c r="V473" s="274"/>
      <c r="W473" s="274"/>
      <c r="X473" s="274"/>
      <c r="Y473" s="274"/>
      <c r="Z473" s="274"/>
      <c r="AA473" s="57"/>
      <c r="AB473" s="57"/>
      <c r="AC473" s="57"/>
    </row>
    <row r="474" spans="1:29" s="14" customFormat="1" ht="13.95" customHeight="1" x14ac:dyDescent="0.25">
      <c r="A474" s="277"/>
      <c r="B474" s="138"/>
      <c r="C474" s="142"/>
      <c r="D474" s="200"/>
      <c r="E474" s="183"/>
      <c r="F474" s="183"/>
      <c r="G474" s="183"/>
      <c r="H474" s="183"/>
      <c r="I474" s="286"/>
      <c r="J474" s="287"/>
      <c r="K474" s="275"/>
      <c r="L474" s="275"/>
      <c r="M474" s="274"/>
      <c r="N474" s="274"/>
      <c r="O474" s="274"/>
      <c r="P474" s="275"/>
      <c r="Q474" s="274"/>
      <c r="R474" s="274"/>
      <c r="S474" s="274"/>
      <c r="T474" s="274"/>
      <c r="U474" s="274"/>
      <c r="V474" s="274"/>
      <c r="W474" s="274"/>
      <c r="X474" s="274"/>
      <c r="Y474" s="274"/>
      <c r="Z474" s="274"/>
      <c r="AA474" s="57"/>
      <c r="AB474" s="57"/>
      <c r="AC474" s="57"/>
    </row>
    <row r="475" spans="1:29" s="14" customFormat="1" ht="13.95" customHeight="1" x14ac:dyDescent="0.25">
      <c r="A475" s="277"/>
      <c r="B475" s="138"/>
      <c r="C475" s="142"/>
      <c r="D475" s="200"/>
      <c r="E475" s="183"/>
      <c r="F475" s="183"/>
      <c r="G475" s="183"/>
      <c r="H475" s="183"/>
      <c r="I475" s="286"/>
      <c r="J475" s="287"/>
      <c r="K475" s="275"/>
      <c r="L475" s="275"/>
      <c r="M475" s="274"/>
      <c r="N475" s="274"/>
      <c r="O475" s="274"/>
      <c r="P475" s="275"/>
      <c r="Q475" s="274"/>
      <c r="R475" s="274"/>
      <c r="S475" s="274"/>
      <c r="T475" s="274"/>
      <c r="U475" s="274"/>
      <c r="V475" s="274"/>
      <c r="W475" s="274"/>
      <c r="X475" s="274"/>
      <c r="Y475" s="274"/>
      <c r="Z475" s="274"/>
      <c r="AA475" s="57"/>
      <c r="AB475" s="57"/>
      <c r="AC475" s="57"/>
    </row>
    <row r="476" spans="1:29" s="14" customFormat="1" ht="13.95" customHeight="1" x14ac:dyDescent="0.25">
      <c r="A476" s="277"/>
      <c r="B476" s="138"/>
      <c r="C476" s="142"/>
      <c r="D476" s="200"/>
      <c r="E476" s="183"/>
      <c r="F476" s="183"/>
      <c r="G476" s="183"/>
      <c r="H476" s="183"/>
      <c r="I476" s="286"/>
      <c r="J476" s="287"/>
      <c r="K476" s="275"/>
      <c r="L476" s="275"/>
      <c r="M476" s="274"/>
      <c r="N476" s="274"/>
      <c r="O476" s="274"/>
      <c r="P476" s="275"/>
      <c r="Q476" s="274"/>
      <c r="R476" s="274"/>
      <c r="S476" s="274"/>
      <c r="T476" s="274"/>
      <c r="U476" s="274"/>
      <c r="V476" s="274"/>
      <c r="W476" s="274"/>
      <c r="X476" s="274"/>
      <c r="Y476" s="274"/>
      <c r="Z476" s="274"/>
      <c r="AA476" s="57"/>
      <c r="AB476" s="57"/>
      <c r="AC476" s="57"/>
    </row>
    <row r="477" spans="1:29" s="14" customFormat="1" ht="13.95" customHeight="1" x14ac:dyDescent="0.25">
      <c r="A477" s="277"/>
      <c r="B477" s="138"/>
      <c r="C477" s="142"/>
      <c r="D477" s="200"/>
      <c r="E477" s="183"/>
      <c r="F477" s="183"/>
      <c r="G477" s="183"/>
      <c r="H477" s="183"/>
      <c r="I477" s="286"/>
      <c r="J477" s="287"/>
      <c r="K477" s="275"/>
      <c r="L477" s="275"/>
      <c r="M477" s="274"/>
      <c r="N477" s="274"/>
      <c r="O477" s="274"/>
      <c r="P477" s="275"/>
      <c r="Q477" s="274"/>
      <c r="R477" s="274"/>
      <c r="S477" s="274"/>
      <c r="T477" s="274"/>
      <c r="U477" s="274"/>
      <c r="V477" s="274"/>
      <c r="W477" s="274"/>
      <c r="X477" s="274"/>
      <c r="Y477" s="274"/>
      <c r="Z477" s="274"/>
      <c r="AA477" s="57"/>
      <c r="AB477" s="57"/>
      <c r="AC477" s="57"/>
    </row>
    <row r="478" spans="1:29" s="14" customFormat="1" ht="13.95" customHeight="1" x14ac:dyDescent="0.25">
      <c r="A478" s="277"/>
      <c r="B478" s="138"/>
      <c r="C478" s="142"/>
      <c r="D478" s="200"/>
      <c r="E478" s="183"/>
      <c r="F478" s="183"/>
      <c r="G478" s="183"/>
      <c r="H478" s="183"/>
      <c r="I478" s="286"/>
      <c r="J478" s="287"/>
      <c r="K478" s="275"/>
      <c r="L478" s="275"/>
      <c r="M478" s="274"/>
      <c r="N478" s="274"/>
      <c r="O478" s="274"/>
      <c r="P478" s="275"/>
      <c r="Q478" s="274"/>
      <c r="R478" s="274"/>
      <c r="S478" s="274"/>
      <c r="T478" s="274"/>
      <c r="U478" s="274"/>
      <c r="V478" s="274"/>
      <c r="W478" s="274"/>
      <c r="X478" s="274"/>
      <c r="Y478" s="274"/>
      <c r="Z478" s="274"/>
      <c r="AA478" s="57"/>
      <c r="AB478" s="57"/>
      <c r="AC478" s="57"/>
    </row>
    <row r="479" spans="1:29" s="14" customFormat="1" ht="13.95" customHeight="1" x14ac:dyDescent="0.25">
      <c r="A479" s="277"/>
      <c r="B479" s="138"/>
      <c r="C479" s="142"/>
      <c r="D479" s="200"/>
      <c r="E479" s="183"/>
      <c r="F479" s="183"/>
      <c r="G479" s="183"/>
      <c r="H479" s="183"/>
      <c r="I479" s="286"/>
      <c r="J479" s="287"/>
      <c r="K479" s="275"/>
      <c r="L479" s="275"/>
      <c r="M479" s="274"/>
      <c r="N479" s="274"/>
      <c r="O479" s="274"/>
      <c r="P479" s="275"/>
      <c r="Q479" s="274"/>
      <c r="R479" s="274"/>
      <c r="S479" s="274"/>
      <c r="T479" s="274"/>
      <c r="U479" s="274"/>
      <c r="V479" s="274"/>
      <c r="W479" s="274"/>
      <c r="X479" s="274"/>
      <c r="Y479" s="274"/>
      <c r="Z479" s="274"/>
      <c r="AA479" s="57"/>
      <c r="AB479" s="57"/>
      <c r="AC479" s="57"/>
    </row>
    <row r="480" spans="1:29" s="14" customFormat="1" ht="13.95" customHeight="1" x14ac:dyDescent="0.25">
      <c r="A480" s="277"/>
      <c r="B480" s="138"/>
      <c r="C480" s="142"/>
      <c r="D480" s="200"/>
      <c r="E480" s="183"/>
      <c r="F480" s="183"/>
      <c r="G480" s="183"/>
      <c r="H480" s="183"/>
      <c r="I480" s="286"/>
      <c r="J480" s="287"/>
      <c r="K480" s="275"/>
      <c r="L480" s="275"/>
      <c r="M480" s="274"/>
      <c r="N480" s="274"/>
      <c r="O480" s="274"/>
      <c r="P480" s="275"/>
      <c r="Q480" s="274"/>
      <c r="R480" s="274"/>
      <c r="S480" s="274"/>
      <c r="T480" s="274"/>
      <c r="U480" s="274"/>
      <c r="V480" s="274"/>
      <c r="W480" s="274"/>
      <c r="X480" s="274"/>
      <c r="Y480" s="274"/>
      <c r="Z480" s="274"/>
      <c r="AA480" s="57"/>
      <c r="AB480" s="57"/>
      <c r="AC480" s="57"/>
    </row>
    <row r="481" spans="1:29" s="14" customFormat="1" ht="13.95" customHeight="1" x14ac:dyDescent="0.25">
      <c r="A481" s="277"/>
      <c r="B481" s="138"/>
      <c r="C481" s="142"/>
      <c r="D481" s="200"/>
      <c r="E481" s="183"/>
      <c r="F481" s="183"/>
      <c r="G481" s="183"/>
      <c r="H481" s="183"/>
      <c r="I481" s="286"/>
      <c r="J481" s="287"/>
      <c r="K481" s="275"/>
      <c r="L481" s="275"/>
      <c r="M481" s="274"/>
      <c r="N481" s="274"/>
      <c r="O481" s="274"/>
      <c r="P481" s="275"/>
      <c r="Q481" s="274"/>
      <c r="R481" s="274"/>
      <c r="S481" s="274"/>
      <c r="T481" s="274"/>
      <c r="U481" s="274"/>
      <c r="V481" s="274"/>
      <c r="W481" s="274"/>
      <c r="X481" s="274"/>
      <c r="Y481" s="274"/>
      <c r="Z481" s="274"/>
      <c r="AA481" s="57"/>
      <c r="AB481" s="57"/>
      <c r="AC481" s="57"/>
    </row>
    <row r="482" spans="1:29" ht="13.95" customHeight="1" x14ac:dyDescent="0.25">
      <c r="A482" s="266"/>
      <c r="B482" s="141"/>
      <c r="C482" s="139"/>
      <c r="D482" s="181"/>
      <c r="E482" s="182"/>
      <c r="F482" s="182"/>
      <c r="G482" s="182"/>
      <c r="H482" s="182"/>
      <c r="I482" s="288"/>
      <c r="J482" s="289"/>
      <c r="M482" s="269"/>
      <c r="N482" s="269"/>
      <c r="O482" s="269"/>
      <c r="Q482" s="269"/>
      <c r="R482" s="269"/>
      <c r="S482" s="269"/>
      <c r="T482" s="269"/>
      <c r="U482" s="269"/>
      <c r="V482" s="269"/>
      <c r="W482" s="269"/>
      <c r="X482" s="269"/>
      <c r="Y482" s="269"/>
      <c r="Z482" s="269"/>
      <c r="AA482" s="6"/>
      <c r="AB482" s="6"/>
      <c r="AC482" s="6"/>
    </row>
    <row r="483" spans="1:29" ht="13.95" customHeight="1" x14ac:dyDescent="0.25">
      <c r="A483" s="266"/>
      <c r="B483" s="141"/>
      <c r="C483" s="139"/>
      <c r="D483" s="181"/>
      <c r="E483" s="182"/>
      <c r="F483" s="182"/>
      <c r="G483" s="182"/>
      <c r="H483" s="182"/>
      <c r="I483" s="288"/>
      <c r="J483" s="289"/>
      <c r="M483" s="269"/>
      <c r="N483" s="269"/>
      <c r="O483" s="20"/>
      <c r="P483" s="13"/>
      <c r="Q483" s="269"/>
      <c r="R483" s="269"/>
      <c r="S483" s="269"/>
      <c r="T483" s="269"/>
      <c r="U483" s="269"/>
      <c r="V483" s="269"/>
      <c r="W483" s="269"/>
      <c r="X483" s="269"/>
      <c r="Y483" s="269"/>
      <c r="Z483" s="269"/>
      <c r="AA483" s="6"/>
      <c r="AB483" s="6"/>
      <c r="AC483" s="6"/>
    </row>
    <row r="484" spans="1:29" ht="13.95" customHeight="1" x14ac:dyDescent="0.25">
      <c r="A484" s="266"/>
      <c r="B484" s="141"/>
      <c r="C484" s="139"/>
      <c r="D484" s="181"/>
      <c r="E484" s="182"/>
      <c r="F484" s="182"/>
      <c r="G484" s="182"/>
      <c r="H484" s="182"/>
      <c r="I484" s="288"/>
      <c r="J484" s="289"/>
      <c r="M484" s="269"/>
      <c r="N484" s="269"/>
      <c r="O484" s="20"/>
      <c r="P484" s="13"/>
      <c r="Q484" s="269"/>
      <c r="R484" s="269"/>
      <c r="S484" s="269"/>
      <c r="T484" s="269"/>
      <c r="U484" s="269"/>
      <c r="V484" s="269"/>
      <c r="W484" s="269"/>
      <c r="X484" s="269"/>
      <c r="Y484" s="269"/>
      <c r="Z484" s="269"/>
      <c r="AA484" s="6"/>
      <c r="AB484" s="6"/>
      <c r="AC484" s="6"/>
    </row>
    <row r="485" spans="1:29" s="14" customFormat="1" ht="13.95" customHeight="1" x14ac:dyDescent="0.25">
      <c r="A485" s="277"/>
      <c r="B485" s="138"/>
      <c r="C485" s="142"/>
      <c r="D485" s="200"/>
      <c r="E485" s="183"/>
      <c r="F485" s="183"/>
      <c r="G485" s="183"/>
      <c r="H485" s="183"/>
      <c r="I485" s="286"/>
      <c r="J485" s="287"/>
      <c r="K485" s="275"/>
      <c r="L485" s="275"/>
      <c r="M485" s="274"/>
      <c r="N485" s="274"/>
      <c r="O485" s="274"/>
      <c r="P485" s="275"/>
      <c r="Q485" s="274"/>
      <c r="R485" s="274"/>
      <c r="S485" s="274"/>
      <c r="T485" s="274"/>
      <c r="U485" s="274"/>
      <c r="V485" s="274"/>
      <c r="W485" s="274"/>
      <c r="X485" s="274"/>
      <c r="Y485" s="274"/>
      <c r="Z485" s="274"/>
      <c r="AA485" s="57"/>
      <c r="AB485" s="57"/>
      <c r="AC485" s="57"/>
    </row>
    <row r="486" spans="1:29" s="14" customFormat="1" ht="13.95" customHeight="1" x14ac:dyDescent="0.25">
      <c r="A486" s="277"/>
      <c r="B486" s="138"/>
      <c r="C486" s="142"/>
      <c r="D486" s="200"/>
      <c r="E486" s="183"/>
      <c r="F486" s="183"/>
      <c r="G486" s="183"/>
      <c r="H486" s="183"/>
      <c r="I486" s="286"/>
      <c r="J486" s="287"/>
      <c r="K486" s="275"/>
      <c r="L486" s="275"/>
      <c r="M486" s="274"/>
      <c r="N486" s="274"/>
      <c r="O486" s="274"/>
      <c r="P486" s="275"/>
      <c r="Q486" s="274"/>
      <c r="R486" s="274"/>
      <c r="S486" s="274"/>
      <c r="T486" s="274"/>
      <c r="U486" s="274"/>
      <c r="V486" s="274"/>
      <c r="W486" s="274"/>
      <c r="X486" s="274"/>
      <c r="Y486" s="274"/>
      <c r="Z486" s="274"/>
      <c r="AA486" s="57"/>
      <c r="AB486" s="57"/>
      <c r="AC486" s="57"/>
    </row>
    <row r="487" spans="1:29" ht="13.95" customHeight="1" x14ac:dyDescent="0.25">
      <c r="A487" s="266"/>
      <c r="B487" s="141"/>
      <c r="C487" s="139"/>
      <c r="D487" s="181"/>
      <c r="E487" s="182"/>
      <c r="F487" s="182"/>
      <c r="G487" s="182"/>
      <c r="H487" s="182"/>
      <c r="I487" s="288"/>
      <c r="J487" s="289"/>
      <c r="M487" s="269"/>
      <c r="N487" s="269"/>
      <c r="O487" s="20"/>
      <c r="Q487" s="269"/>
      <c r="R487" s="269"/>
      <c r="S487" s="269"/>
      <c r="T487" s="269"/>
      <c r="U487" s="269"/>
      <c r="V487" s="269"/>
      <c r="W487" s="269"/>
      <c r="X487" s="269"/>
      <c r="Y487" s="269"/>
      <c r="Z487" s="269"/>
      <c r="AA487" s="6"/>
      <c r="AB487" s="6"/>
      <c r="AC487" s="6"/>
    </row>
    <row r="488" spans="1:29" s="14" customFormat="1" ht="13.95" customHeight="1" x14ac:dyDescent="0.25">
      <c r="A488" s="277"/>
      <c r="B488" s="138"/>
      <c r="C488" s="142"/>
      <c r="D488" s="200"/>
      <c r="E488" s="183"/>
      <c r="F488" s="183"/>
      <c r="G488" s="183"/>
      <c r="H488" s="183"/>
      <c r="I488" s="286"/>
      <c r="J488" s="287"/>
      <c r="K488" s="275"/>
      <c r="L488" s="275"/>
      <c r="M488" s="274"/>
      <c r="N488" s="274"/>
      <c r="O488" s="274"/>
      <c r="P488" s="275"/>
      <c r="Q488" s="274"/>
      <c r="R488" s="274"/>
      <c r="S488" s="274"/>
      <c r="T488" s="274"/>
      <c r="U488" s="274"/>
      <c r="V488" s="274"/>
      <c r="W488" s="274"/>
      <c r="X488" s="274"/>
      <c r="Y488" s="274"/>
      <c r="Z488" s="274"/>
      <c r="AA488" s="57"/>
      <c r="AB488" s="57"/>
      <c r="AC488" s="57"/>
    </row>
    <row r="489" spans="1:29" s="14" customFormat="1" ht="13.95" customHeight="1" x14ac:dyDescent="0.25">
      <c r="A489" s="277"/>
      <c r="B489" s="138"/>
      <c r="C489" s="142"/>
      <c r="D489" s="200"/>
      <c r="E489" s="183"/>
      <c r="F489" s="183"/>
      <c r="G489" s="183"/>
      <c r="H489" s="183"/>
      <c r="I489" s="286"/>
      <c r="J489" s="287"/>
      <c r="K489" s="275"/>
      <c r="L489" s="275"/>
      <c r="M489" s="274"/>
      <c r="N489" s="274"/>
      <c r="O489" s="274"/>
      <c r="P489" s="275"/>
      <c r="Q489" s="274"/>
      <c r="R489" s="274"/>
      <c r="S489" s="274"/>
      <c r="T489" s="274"/>
      <c r="U489" s="274"/>
      <c r="V489" s="274"/>
      <c r="W489" s="274"/>
      <c r="X489" s="274"/>
      <c r="Y489" s="274"/>
      <c r="Z489" s="274"/>
      <c r="AA489" s="57"/>
      <c r="AB489" s="57"/>
      <c r="AC489" s="57"/>
    </row>
    <row r="490" spans="1:29" ht="13.95" customHeight="1" x14ac:dyDescent="0.25">
      <c r="A490" s="266"/>
      <c r="B490" s="141"/>
      <c r="C490" s="139"/>
      <c r="D490" s="181"/>
      <c r="E490" s="182"/>
      <c r="F490" s="182"/>
      <c r="G490" s="182"/>
      <c r="H490" s="182"/>
      <c r="I490" s="288"/>
      <c r="J490" s="289"/>
      <c r="M490" s="269"/>
      <c r="N490" s="269"/>
      <c r="O490" s="20"/>
      <c r="Q490" s="269"/>
      <c r="R490" s="269"/>
      <c r="S490" s="269"/>
      <c r="T490" s="269"/>
      <c r="U490" s="269"/>
      <c r="V490" s="269"/>
      <c r="W490" s="269"/>
      <c r="X490" s="269"/>
      <c r="Y490" s="269"/>
      <c r="Z490" s="269"/>
      <c r="AA490" s="6"/>
      <c r="AB490" s="6"/>
      <c r="AC490" s="6"/>
    </row>
    <row r="491" spans="1:29" s="14" customFormat="1" ht="13.95" customHeight="1" x14ac:dyDescent="0.25">
      <c r="A491" s="277"/>
      <c r="B491" s="138"/>
      <c r="C491" s="142"/>
      <c r="D491" s="200"/>
      <c r="E491" s="183"/>
      <c r="F491" s="183"/>
      <c r="G491" s="183"/>
      <c r="H491" s="183"/>
      <c r="I491" s="286"/>
      <c r="J491" s="287"/>
      <c r="K491" s="275"/>
      <c r="L491" s="275"/>
      <c r="M491" s="274"/>
      <c r="N491" s="274"/>
      <c r="O491" s="274"/>
      <c r="P491" s="275"/>
      <c r="Q491" s="274"/>
      <c r="R491" s="274"/>
      <c r="S491" s="274"/>
      <c r="T491" s="274"/>
      <c r="U491" s="274"/>
      <c r="V491" s="274"/>
      <c r="W491" s="274"/>
      <c r="X491" s="274"/>
      <c r="Y491" s="274"/>
      <c r="Z491" s="274"/>
      <c r="AA491" s="57"/>
      <c r="AB491" s="57"/>
      <c r="AC491" s="57"/>
    </row>
    <row r="492" spans="1:29" s="14" customFormat="1" ht="13.95" customHeight="1" x14ac:dyDescent="0.25">
      <c r="A492" s="277"/>
      <c r="B492" s="138"/>
      <c r="C492" s="142"/>
      <c r="D492" s="200"/>
      <c r="E492" s="183"/>
      <c r="F492" s="183"/>
      <c r="G492" s="183"/>
      <c r="H492" s="183"/>
      <c r="I492" s="286"/>
      <c r="J492" s="287"/>
      <c r="K492" s="275"/>
      <c r="L492" s="275"/>
      <c r="M492" s="274"/>
      <c r="N492" s="274"/>
      <c r="O492" s="274"/>
      <c r="P492" s="275"/>
      <c r="Q492" s="274"/>
      <c r="R492" s="274"/>
      <c r="S492" s="274"/>
      <c r="T492" s="274"/>
      <c r="U492" s="274"/>
      <c r="V492" s="274"/>
      <c r="W492" s="274"/>
      <c r="X492" s="274"/>
      <c r="Y492" s="274"/>
      <c r="Z492" s="274"/>
      <c r="AA492" s="57"/>
      <c r="AB492" s="57"/>
      <c r="AC492" s="57"/>
    </row>
    <row r="493" spans="1:29" s="14" customFormat="1" ht="13.95" customHeight="1" x14ac:dyDescent="0.25">
      <c r="A493" s="277"/>
      <c r="B493" s="138"/>
      <c r="C493" s="142"/>
      <c r="D493" s="200"/>
      <c r="E493" s="183"/>
      <c r="F493" s="183"/>
      <c r="G493" s="183"/>
      <c r="H493" s="183"/>
      <c r="I493" s="286"/>
      <c r="J493" s="287"/>
      <c r="K493" s="275"/>
      <c r="L493" s="275"/>
      <c r="M493" s="274"/>
      <c r="N493" s="274"/>
      <c r="O493" s="274"/>
      <c r="P493" s="275"/>
      <c r="Q493" s="274"/>
      <c r="R493" s="274"/>
      <c r="S493" s="274"/>
      <c r="T493" s="274"/>
      <c r="U493" s="274"/>
      <c r="V493" s="274"/>
      <c r="W493" s="274"/>
      <c r="X493" s="274"/>
      <c r="Y493" s="274"/>
      <c r="Z493" s="274"/>
      <c r="AA493" s="57"/>
      <c r="AB493" s="57"/>
      <c r="AC493" s="57"/>
    </row>
    <row r="494" spans="1:29" s="14" customFormat="1" ht="13.95" customHeight="1" x14ac:dyDescent="0.25">
      <c r="A494" s="277"/>
      <c r="B494" s="138"/>
      <c r="C494" s="142"/>
      <c r="D494" s="200"/>
      <c r="E494" s="183"/>
      <c r="F494" s="183"/>
      <c r="G494" s="183"/>
      <c r="H494" s="183"/>
      <c r="I494" s="286"/>
      <c r="J494" s="287"/>
      <c r="K494" s="275"/>
      <c r="L494" s="275"/>
      <c r="M494" s="274"/>
      <c r="N494" s="274"/>
      <c r="O494" s="274"/>
      <c r="P494" s="275"/>
      <c r="Q494" s="274"/>
      <c r="R494" s="274"/>
      <c r="S494" s="274"/>
      <c r="T494" s="274"/>
      <c r="U494" s="274"/>
      <c r="V494" s="274"/>
      <c r="W494" s="274"/>
      <c r="X494" s="274"/>
      <c r="Y494" s="274"/>
      <c r="Z494" s="274"/>
      <c r="AA494" s="57"/>
      <c r="AB494" s="57"/>
      <c r="AC494" s="57"/>
    </row>
    <row r="495" spans="1:29" s="14" customFormat="1" ht="13.95" customHeight="1" x14ac:dyDescent="0.25">
      <c r="A495" s="277"/>
      <c r="B495" s="138"/>
      <c r="C495" s="142"/>
      <c r="D495" s="200"/>
      <c r="E495" s="183"/>
      <c r="F495" s="183"/>
      <c r="G495" s="183"/>
      <c r="H495" s="183"/>
      <c r="I495" s="286"/>
      <c r="J495" s="287"/>
      <c r="K495" s="275"/>
      <c r="L495" s="275"/>
      <c r="M495" s="274"/>
      <c r="N495" s="274"/>
      <c r="O495" s="274"/>
      <c r="P495" s="275"/>
      <c r="Q495" s="274"/>
      <c r="R495" s="274"/>
      <c r="S495" s="274"/>
      <c r="T495" s="274"/>
      <c r="U495" s="274"/>
      <c r="V495" s="274"/>
      <c r="W495" s="274"/>
      <c r="X495" s="274"/>
      <c r="Y495" s="274"/>
      <c r="Z495" s="274"/>
      <c r="AA495" s="57"/>
      <c r="AB495" s="57"/>
      <c r="AC495" s="57"/>
    </row>
    <row r="496" spans="1:29" ht="13.95" customHeight="1" x14ac:dyDescent="0.25">
      <c r="B496" s="141"/>
      <c r="C496" s="142"/>
      <c r="D496" s="181"/>
      <c r="E496" s="182"/>
      <c r="F496" s="182"/>
      <c r="G496" s="182"/>
      <c r="H496" s="182"/>
      <c r="I496" s="342"/>
      <c r="J496" s="343"/>
      <c r="K496" s="241"/>
      <c r="L496" s="241"/>
      <c r="P496" s="2"/>
      <c r="Q496" s="262"/>
      <c r="R496" s="262"/>
      <c r="S496" s="262"/>
      <c r="T496" s="262"/>
      <c r="U496" s="262"/>
      <c r="V496" s="262"/>
      <c r="AA496" s="6"/>
      <c r="AB496" s="6"/>
      <c r="AC496" s="6"/>
    </row>
    <row r="497" spans="1:29" ht="13.95" customHeight="1" x14ac:dyDescent="0.25">
      <c r="B497" s="141"/>
      <c r="C497" s="142"/>
      <c r="D497" s="2"/>
      <c r="I497" s="241"/>
      <c r="J497" s="241"/>
      <c r="K497" s="241"/>
      <c r="L497" s="241"/>
      <c r="P497" s="2"/>
      <c r="AA497" s="6"/>
      <c r="AB497" s="6"/>
      <c r="AC497" s="6"/>
    </row>
    <row r="498" spans="1:29" ht="13.95" customHeight="1" x14ac:dyDescent="0.25">
      <c r="B498" s="141"/>
      <c r="C498" s="142"/>
      <c r="D498" s="2"/>
      <c r="H498" s="20"/>
      <c r="I498" s="234"/>
      <c r="J498" s="235"/>
      <c r="K498" s="241"/>
      <c r="L498" s="241"/>
      <c r="P498" s="2"/>
      <c r="AA498" s="6"/>
      <c r="AB498" s="6"/>
      <c r="AC498" s="6"/>
    </row>
    <row r="499" spans="1:29" ht="13.95" customHeight="1" x14ac:dyDescent="0.25">
      <c r="B499" s="138"/>
      <c r="C499" s="142"/>
      <c r="D499" s="14"/>
      <c r="E499" s="240"/>
      <c r="F499" s="240"/>
      <c r="G499" s="22"/>
      <c r="H499" s="240"/>
      <c r="I499" s="234"/>
      <c r="J499" s="235"/>
      <c r="K499" s="241"/>
      <c r="L499" s="241"/>
      <c r="P499" s="2"/>
      <c r="AA499" s="6"/>
      <c r="AB499" s="6"/>
      <c r="AC499" s="6"/>
    </row>
    <row r="500" spans="1:29" ht="13.95" customHeight="1" x14ac:dyDescent="0.25">
      <c r="B500" s="138"/>
      <c r="C500" s="142"/>
      <c r="D500" s="14"/>
      <c r="E500" s="240"/>
      <c r="F500" s="240"/>
      <c r="G500" s="22"/>
      <c r="H500" s="240"/>
      <c r="I500" s="234"/>
      <c r="J500" s="235"/>
      <c r="K500" s="241"/>
      <c r="L500" s="241"/>
      <c r="P500" s="2"/>
      <c r="AA500" s="6"/>
      <c r="AB500" s="6"/>
      <c r="AC500" s="6"/>
    </row>
    <row r="501" spans="1:29" ht="13.95" customHeight="1" x14ac:dyDescent="0.25">
      <c r="A501" s="266"/>
      <c r="B501" s="138"/>
      <c r="C501" s="142"/>
      <c r="D501" s="14"/>
      <c r="E501" s="274"/>
      <c r="F501" s="274"/>
      <c r="G501" s="22"/>
      <c r="H501" s="274"/>
      <c r="I501" s="270"/>
      <c r="J501" s="271"/>
      <c r="K501" s="275"/>
      <c r="L501" s="275"/>
      <c r="M501" s="269"/>
      <c r="N501" s="269"/>
      <c r="O501" s="269"/>
      <c r="P501" s="2"/>
      <c r="Q501" s="269"/>
      <c r="R501" s="269"/>
      <c r="S501" s="269"/>
      <c r="T501" s="269"/>
      <c r="U501" s="269"/>
      <c r="V501" s="269"/>
      <c r="W501" s="269"/>
      <c r="X501" s="269"/>
      <c r="Y501" s="269"/>
      <c r="Z501" s="269"/>
      <c r="AA501" s="6"/>
      <c r="AB501" s="6"/>
      <c r="AC501" s="6"/>
    </row>
    <row r="502" spans="1:29" ht="13.95" customHeight="1" x14ac:dyDescent="0.25">
      <c r="B502" s="141"/>
      <c r="C502" s="139"/>
      <c r="D502" s="2"/>
      <c r="I502" s="333"/>
      <c r="J502" s="334"/>
      <c r="K502" s="241"/>
      <c r="L502" s="241"/>
      <c r="P502" s="2"/>
      <c r="Z502" s="20"/>
      <c r="AA502" s="6"/>
      <c r="AB502" s="6"/>
      <c r="AC502" s="6"/>
    </row>
    <row r="503" spans="1:29" ht="13.95" customHeight="1" x14ac:dyDescent="0.25">
      <c r="B503" s="138"/>
      <c r="C503" s="142"/>
      <c r="D503" s="2"/>
      <c r="I503" s="333"/>
      <c r="J503" s="334"/>
      <c r="K503" s="241"/>
      <c r="L503" s="241"/>
      <c r="P503" s="2"/>
      <c r="AA503" s="6"/>
      <c r="AB503" s="6"/>
      <c r="AC503" s="6"/>
    </row>
    <row r="504" spans="1:29" ht="13.95" customHeight="1" x14ac:dyDescent="0.25">
      <c r="B504" s="138"/>
      <c r="C504" s="142"/>
      <c r="D504" s="14"/>
      <c r="I504" s="333"/>
      <c r="J504" s="334"/>
      <c r="K504" s="241"/>
      <c r="L504" s="241"/>
      <c r="P504" s="2"/>
      <c r="S504" s="14"/>
      <c r="AA504" s="6"/>
      <c r="AB504" s="6"/>
      <c r="AC504" s="6"/>
    </row>
    <row r="505" spans="1:29" ht="13.95" customHeight="1" x14ac:dyDescent="0.25">
      <c r="B505" s="138"/>
      <c r="C505" s="142"/>
      <c r="D505" s="14"/>
      <c r="I505" s="333"/>
      <c r="J505" s="334"/>
      <c r="K505" s="241"/>
      <c r="L505" s="241"/>
      <c r="P505" s="2"/>
      <c r="S505" s="14"/>
      <c r="AA505" s="6"/>
      <c r="AB505" s="6"/>
      <c r="AC505" s="6"/>
    </row>
    <row r="506" spans="1:29" ht="13.95" customHeight="1" x14ac:dyDescent="0.25">
      <c r="B506" s="138"/>
      <c r="C506" s="142"/>
      <c r="D506" s="14"/>
      <c r="I506" s="333"/>
      <c r="J506" s="334"/>
      <c r="K506" s="241"/>
      <c r="L506" s="241"/>
      <c r="P506" s="2"/>
      <c r="S506" s="14"/>
      <c r="AA506" s="6"/>
      <c r="AB506" s="6"/>
      <c r="AC506" s="6"/>
    </row>
    <row r="507" spans="1:29" ht="13.95" customHeight="1" x14ac:dyDescent="0.25">
      <c r="B507" s="141"/>
      <c r="C507" s="142"/>
      <c r="D507" s="2"/>
      <c r="I507" s="333"/>
      <c r="J507" s="334"/>
      <c r="K507" s="241"/>
      <c r="L507" s="241"/>
      <c r="P507" s="2"/>
      <c r="AA507" s="6"/>
      <c r="AB507" s="6"/>
      <c r="AC507" s="6"/>
    </row>
    <row r="508" spans="1:29" ht="13.95" customHeight="1" x14ac:dyDescent="0.25">
      <c r="B508" s="141"/>
      <c r="C508" s="139"/>
      <c r="D508" s="2"/>
      <c r="I508" s="333"/>
      <c r="J508" s="334"/>
      <c r="K508" s="241"/>
      <c r="L508" s="13"/>
      <c r="P508" s="2"/>
      <c r="AA508" s="6"/>
      <c r="AB508" s="6"/>
      <c r="AC508" s="6"/>
    </row>
    <row r="509" spans="1:29" ht="13.95" customHeight="1" x14ac:dyDescent="0.25">
      <c r="B509" s="141"/>
      <c r="C509" s="142"/>
      <c r="D509" s="2"/>
      <c r="I509" s="234"/>
      <c r="J509" s="235"/>
      <c r="K509" s="241"/>
      <c r="L509" s="241"/>
      <c r="P509" s="2"/>
      <c r="AA509" s="6"/>
      <c r="AB509" s="6"/>
      <c r="AC509" s="6"/>
    </row>
    <row r="510" spans="1:29" ht="13.95" customHeight="1" x14ac:dyDescent="0.25">
      <c r="B510" s="141"/>
      <c r="C510" s="142"/>
      <c r="D510" s="2"/>
      <c r="I510" s="234"/>
      <c r="J510" s="235"/>
      <c r="K510" s="241"/>
      <c r="L510" s="241"/>
      <c r="P510" s="2"/>
      <c r="AA510" s="6"/>
      <c r="AB510" s="6"/>
      <c r="AC510" s="6"/>
    </row>
    <row r="511" spans="1:29" ht="13.95" customHeight="1" x14ac:dyDescent="0.25">
      <c r="B511" s="141"/>
      <c r="C511" s="142"/>
      <c r="D511" s="2"/>
      <c r="I511" s="234"/>
      <c r="J511" s="235"/>
      <c r="K511" s="241"/>
      <c r="L511" s="241"/>
      <c r="P511" s="2"/>
      <c r="AA511" s="6"/>
      <c r="AB511" s="6"/>
      <c r="AC511" s="6"/>
    </row>
    <row r="512" spans="1:29" ht="13.95" customHeight="1" x14ac:dyDescent="0.25">
      <c r="B512" s="141"/>
      <c r="C512" s="142"/>
      <c r="D512" s="2"/>
      <c r="I512" s="234"/>
      <c r="J512" s="235"/>
      <c r="K512" s="241"/>
      <c r="L512" s="241"/>
      <c r="P512" s="2"/>
      <c r="AA512" s="6"/>
      <c r="AB512" s="6"/>
      <c r="AC512" s="6"/>
    </row>
    <row r="513" spans="1:29" ht="13.95" customHeight="1" x14ac:dyDescent="0.25">
      <c r="B513" s="141"/>
      <c r="C513" s="142"/>
      <c r="D513" s="2"/>
      <c r="I513" s="234"/>
      <c r="J513" s="235"/>
      <c r="K513" s="241"/>
      <c r="L513" s="241"/>
      <c r="P513" s="2"/>
      <c r="AA513" s="6"/>
      <c r="AB513" s="6"/>
      <c r="AC513" s="6"/>
    </row>
    <row r="514" spans="1:29" ht="13.95" customHeight="1" x14ac:dyDescent="0.25">
      <c r="B514" s="141"/>
      <c r="C514" s="142"/>
      <c r="D514" s="2"/>
      <c r="I514" s="234"/>
      <c r="J514" s="235"/>
      <c r="K514" s="241"/>
      <c r="L514" s="241"/>
      <c r="P514" s="2"/>
      <c r="AA514" s="6"/>
      <c r="AB514" s="6"/>
      <c r="AC514" s="6"/>
    </row>
    <row r="515" spans="1:29" ht="13.95" customHeight="1" x14ac:dyDescent="0.25">
      <c r="B515" s="141"/>
      <c r="C515" s="142"/>
      <c r="D515" s="2"/>
      <c r="I515" s="234"/>
      <c r="J515" s="235"/>
      <c r="K515" s="241"/>
      <c r="L515" s="241"/>
      <c r="P515" s="2"/>
      <c r="AA515" s="6"/>
      <c r="AB515" s="6"/>
      <c r="AC515" s="6"/>
    </row>
    <row r="516" spans="1:29" ht="13.95" customHeight="1" x14ac:dyDescent="0.25">
      <c r="B516" s="141"/>
      <c r="C516" s="139"/>
      <c r="D516" s="2"/>
      <c r="L516" s="13"/>
      <c r="P516" s="2"/>
      <c r="AA516" s="6"/>
      <c r="AB516" s="6"/>
      <c r="AC516" s="6"/>
    </row>
    <row r="517" spans="1:29" ht="13.95" customHeight="1" x14ac:dyDescent="0.25">
      <c r="B517" s="141"/>
      <c r="C517" s="142"/>
      <c r="D517" s="2"/>
      <c r="E517" s="269"/>
      <c r="F517" s="269"/>
      <c r="H517" s="269"/>
      <c r="I517" s="270"/>
      <c r="J517" s="271"/>
      <c r="K517" s="275"/>
      <c r="L517" s="275"/>
      <c r="P517" s="2"/>
      <c r="AA517" s="6"/>
      <c r="AB517" s="6"/>
      <c r="AC517" s="6"/>
    </row>
    <row r="518" spans="1:29" ht="13.95" customHeight="1" x14ac:dyDescent="0.25">
      <c r="B518" s="141"/>
      <c r="C518" s="142"/>
      <c r="D518" s="2"/>
      <c r="E518" s="269"/>
      <c r="F518" s="269"/>
      <c r="H518" s="269"/>
      <c r="I518" s="270"/>
      <c r="J518" s="271"/>
      <c r="K518" s="275"/>
      <c r="L518" s="275"/>
      <c r="P518" s="2"/>
      <c r="AA518" s="6"/>
      <c r="AB518" s="6"/>
      <c r="AC518" s="6"/>
    </row>
    <row r="519" spans="1:29" ht="13.95" customHeight="1" x14ac:dyDescent="0.25">
      <c r="A519" s="266"/>
      <c r="B519" s="141"/>
      <c r="C519" s="142"/>
      <c r="D519" s="2"/>
      <c r="E519" s="269"/>
      <c r="F519" s="269"/>
      <c r="H519" s="269"/>
      <c r="I519" s="270"/>
      <c r="J519" s="271"/>
      <c r="K519" s="275"/>
      <c r="L519" s="275"/>
      <c r="M519" s="269"/>
      <c r="N519" s="269"/>
      <c r="O519" s="269"/>
      <c r="P519" s="2"/>
      <c r="Q519" s="269"/>
      <c r="R519" s="269"/>
      <c r="S519" s="269"/>
      <c r="T519" s="269"/>
      <c r="U519" s="269"/>
      <c r="V519" s="269"/>
      <c r="W519" s="269"/>
      <c r="X519" s="269"/>
      <c r="Y519" s="269"/>
      <c r="Z519" s="269"/>
      <c r="AA519" s="6"/>
      <c r="AB519" s="6"/>
      <c r="AC519" s="6"/>
    </row>
    <row r="520" spans="1:29" ht="13.95" customHeight="1" x14ac:dyDescent="0.25">
      <c r="A520" s="266"/>
      <c r="B520" s="141"/>
      <c r="C520" s="142"/>
      <c r="D520" s="2"/>
      <c r="E520" s="269"/>
      <c r="F520" s="269"/>
      <c r="H520" s="269"/>
      <c r="I520" s="270"/>
      <c r="J520" s="271"/>
      <c r="K520" s="275"/>
      <c r="L520" s="275"/>
      <c r="M520" s="269"/>
      <c r="N520" s="269"/>
      <c r="O520" s="269"/>
      <c r="P520" s="2"/>
      <c r="Q520" s="269"/>
      <c r="R520" s="269"/>
      <c r="S520" s="269"/>
      <c r="T520" s="269"/>
      <c r="U520" s="269"/>
      <c r="V520" s="269"/>
      <c r="W520" s="269"/>
      <c r="X520" s="269"/>
      <c r="Y520" s="269"/>
      <c r="Z520" s="269"/>
      <c r="AA520" s="6"/>
      <c r="AB520" s="6"/>
      <c r="AC520" s="6"/>
    </row>
    <row r="521" spans="1:29" ht="13.95" customHeight="1" x14ac:dyDescent="0.25">
      <c r="B521" s="141"/>
      <c r="C521" s="142"/>
      <c r="D521" s="2"/>
      <c r="E521" s="269"/>
      <c r="F521" s="269"/>
      <c r="H521" s="269"/>
      <c r="I521" s="270"/>
      <c r="J521" s="271"/>
      <c r="K521" s="275"/>
      <c r="L521" s="275"/>
      <c r="P521" s="2"/>
      <c r="AA521" s="6"/>
      <c r="AB521" s="6"/>
      <c r="AC521" s="6"/>
    </row>
    <row r="522" spans="1:29" ht="13.95" customHeight="1" x14ac:dyDescent="0.25">
      <c r="B522" s="141"/>
      <c r="C522" s="142"/>
      <c r="D522" s="2"/>
      <c r="E522" s="269"/>
      <c r="F522" s="269"/>
      <c r="H522" s="269"/>
      <c r="I522" s="270"/>
      <c r="J522" s="271"/>
      <c r="K522" s="275"/>
      <c r="L522" s="275"/>
      <c r="P522" s="2"/>
      <c r="AA522" s="6"/>
      <c r="AB522" s="6"/>
      <c r="AC522" s="6"/>
    </row>
    <row r="523" spans="1:29" ht="13.95" customHeight="1" x14ac:dyDescent="0.25">
      <c r="B523" s="141"/>
      <c r="C523" s="142"/>
      <c r="D523" s="2"/>
      <c r="I523" s="232"/>
      <c r="J523" s="233"/>
      <c r="K523" s="241"/>
      <c r="L523" s="241"/>
      <c r="P523" s="2"/>
      <c r="AA523" s="6"/>
      <c r="AB523" s="6"/>
      <c r="AC523" s="6"/>
    </row>
    <row r="524" spans="1:29" ht="13.95" customHeight="1" x14ac:dyDescent="0.25">
      <c r="B524" s="141"/>
      <c r="C524" s="142"/>
      <c r="D524" s="2"/>
      <c r="I524" s="232"/>
      <c r="J524" s="233"/>
      <c r="K524" s="241"/>
      <c r="L524" s="241"/>
      <c r="P524" s="2"/>
      <c r="AA524" s="6"/>
      <c r="AB524" s="6"/>
      <c r="AC524" s="6"/>
    </row>
    <row r="525" spans="1:29" ht="13.95" customHeight="1" x14ac:dyDescent="0.25">
      <c r="B525" s="141"/>
      <c r="C525" s="139"/>
      <c r="D525" s="2"/>
      <c r="I525" s="333"/>
      <c r="J525" s="334"/>
      <c r="K525" s="241"/>
      <c r="L525" s="13"/>
      <c r="P525" s="2"/>
      <c r="AA525" s="6"/>
      <c r="AB525" s="6"/>
      <c r="AC525" s="6"/>
    </row>
    <row r="526" spans="1:29" ht="13.95" customHeight="1" x14ac:dyDescent="0.25">
      <c r="B526" s="141"/>
      <c r="C526" s="142"/>
      <c r="D526" s="2"/>
      <c r="I526" s="234"/>
      <c r="J526" s="235"/>
      <c r="K526" s="241"/>
      <c r="L526" s="241"/>
      <c r="P526" s="2"/>
      <c r="AA526" s="6"/>
      <c r="AB526" s="6"/>
      <c r="AC526" s="6"/>
    </row>
    <row r="527" spans="1:29" ht="13.95" customHeight="1" x14ac:dyDescent="0.25">
      <c r="B527" s="141"/>
      <c r="C527" s="142"/>
      <c r="D527" s="2"/>
      <c r="I527" s="234"/>
      <c r="J527" s="235"/>
      <c r="K527" s="241"/>
      <c r="L527" s="241"/>
      <c r="P527" s="2"/>
      <c r="AA527" s="6"/>
      <c r="AB527" s="6"/>
      <c r="AC527" s="6"/>
    </row>
    <row r="528" spans="1:29" ht="13.95" customHeight="1" x14ac:dyDescent="0.25">
      <c r="A528" s="266"/>
      <c r="B528" s="141"/>
      <c r="C528" s="142"/>
      <c r="D528" s="2"/>
      <c r="E528" s="269"/>
      <c r="F528" s="269"/>
      <c r="H528" s="269"/>
      <c r="I528" s="270"/>
      <c r="J528" s="271"/>
      <c r="K528" s="275"/>
      <c r="L528" s="275"/>
      <c r="M528" s="269"/>
      <c r="N528" s="269"/>
      <c r="O528" s="269"/>
      <c r="P528" s="2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  <c r="AA528" s="6"/>
      <c r="AB528" s="6"/>
      <c r="AC528" s="6"/>
    </row>
    <row r="529" spans="1:29" ht="13.95" customHeight="1" x14ac:dyDescent="0.25">
      <c r="B529" s="141"/>
      <c r="C529" s="142"/>
      <c r="D529" s="2"/>
      <c r="I529" s="333"/>
      <c r="J529" s="334"/>
      <c r="K529" s="241"/>
      <c r="L529" s="13"/>
      <c r="P529" s="2"/>
      <c r="AA529" s="6"/>
      <c r="AB529" s="6"/>
      <c r="AC529" s="6"/>
    </row>
    <row r="530" spans="1:29" s="14" customFormat="1" ht="13.95" customHeight="1" x14ac:dyDescent="0.25">
      <c r="A530" s="238"/>
      <c r="B530" s="138"/>
      <c r="C530" s="142"/>
      <c r="D530" s="196"/>
      <c r="E530" s="196"/>
      <c r="F530" s="196"/>
      <c r="G530" s="196"/>
      <c r="H530" s="196"/>
      <c r="I530" s="234"/>
      <c r="J530" s="235"/>
      <c r="K530" s="241"/>
      <c r="L530" s="241"/>
      <c r="M530" s="240"/>
      <c r="N530" s="240"/>
      <c r="O530" s="240"/>
      <c r="Q530" s="240"/>
      <c r="R530" s="240"/>
      <c r="S530" s="240"/>
      <c r="T530" s="240"/>
      <c r="U530" s="240"/>
      <c r="V530" s="240"/>
      <c r="W530" s="240"/>
      <c r="X530" s="240"/>
      <c r="Y530" s="240"/>
      <c r="Z530" s="240"/>
      <c r="AA530" s="57"/>
      <c r="AB530" s="57"/>
      <c r="AC530" s="57"/>
    </row>
    <row r="531" spans="1:29" s="14" customFormat="1" ht="13.95" customHeight="1" x14ac:dyDescent="0.25">
      <c r="A531" s="238"/>
      <c r="B531" s="138"/>
      <c r="C531" s="142"/>
      <c r="D531" s="2"/>
      <c r="E531" s="183"/>
      <c r="F531" s="183"/>
      <c r="G531" s="2"/>
      <c r="H531" s="183"/>
      <c r="I531" s="200"/>
      <c r="J531" s="235"/>
      <c r="K531" s="183"/>
      <c r="L531" s="241"/>
      <c r="M531" s="240"/>
      <c r="N531" s="240"/>
      <c r="O531" s="240"/>
      <c r="Q531" s="240"/>
      <c r="R531" s="240"/>
      <c r="S531" s="240"/>
      <c r="T531" s="240"/>
      <c r="U531" s="240"/>
      <c r="V531" s="240"/>
      <c r="W531" s="240"/>
      <c r="X531" s="240"/>
      <c r="Y531" s="240"/>
      <c r="Z531" s="240"/>
      <c r="AA531" s="57"/>
      <c r="AB531" s="57"/>
      <c r="AC531" s="57"/>
    </row>
    <row r="532" spans="1:29" ht="13.95" customHeight="1" x14ac:dyDescent="0.25">
      <c r="A532" s="266"/>
      <c r="B532" s="141"/>
      <c r="C532" s="139"/>
      <c r="D532" s="2"/>
      <c r="E532" s="182"/>
      <c r="F532" s="182"/>
      <c r="G532" s="2"/>
      <c r="H532" s="182"/>
      <c r="I532" s="181"/>
      <c r="J532" s="268"/>
      <c r="K532" s="182"/>
      <c r="L532" s="13"/>
      <c r="M532" s="269"/>
      <c r="N532" s="269"/>
      <c r="O532" s="269"/>
      <c r="P532" s="2"/>
      <c r="Q532" s="269"/>
      <c r="R532" s="269"/>
      <c r="S532" s="269"/>
      <c r="T532" s="269"/>
      <c r="U532" s="269"/>
      <c r="V532" s="269"/>
      <c r="W532" s="269"/>
      <c r="X532" s="269"/>
      <c r="Y532" s="269"/>
      <c r="Z532" s="269"/>
      <c r="AA532" s="6"/>
      <c r="AB532" s="6"/>
      <c r="AC532" s="6"/>
    </row>
    <row r="533" spans="1:29" s="14" customFormat="1" ht="13.95" customHeight="1" x14ac:dyDescent="0.25">
      <c r="A533" s="277"/>
      <c r="B533" s="138"/>
      <c r="C533" s="142"/>
      <c r="D533" s="2"/>
      <c r="E533" s="183"/>
      <c r="F533" s="183"/>
      <c r="G533" s="2"/>
      <c r="H533" s="183"/>
      <c r="I533" s="205"/>
      <c r="J533" s="271"/>
      <c r="K533" s="183"/>
      <c r="L533" s="275"/>
      <c r="M533" s="274"/>
      <c r="N533" s="274"/>
      <c r="O533" s="274"/>
      <c r="Q533" s="274"/>
      <c r="R533" s="274"/>
      <c r="S533" s="274"/>
      <c r="T533" s="274"/>
      <c r="U533" s="274"/>
      <c r="V533" s="274"/>
      <c r="W533" s="274"/>
      <c r="X533" s="274"/>
      <c r="Y533" s="274"/>
      <c r="Z533" s="274"/>
      <c r="AA533" s="57"/>
      <c r="AB533" s="57"/>
      <c r="AC533" s="57"/>
    </row>
    <row r="534" spans="1:29" s="14" customFormat="1" ht="13.95" customHeight="1" x14ac:dyDescent="0.25">
      <c r="A534" s="277"/>
      <c r="B534" s="138"/>
      <c r="C534" s="142"/>
      <c r="D534" s="2"/>
      <c r="E534" s="183"/>
      <c r="F534" s="183"/>
      <c r="G534" s="2"/>
      <c r="H534" s="183"/>
      <c r="I534" s="205"/>
      <c r="J534" s="271"/>
      <c r="K534" s="183"/>
      <c r="L534" s="275"/>
      <c r="M534" s="274"/>
      <c r="N534" s="274"/>
      <c r="O534" s="274"/>
      <c r="Q534" s="274"/>
      <c r="R534" s="274"/>
      <c r="S534" s="274"/>
      <c r="T534" s="274"/>
      <c r="U534" s="274"/>
      <c r="V534" s="274"/>
      <c r="W534" s="274"/>
      <c r="X534" s="274"/>
      <c r="Y534" s="274"/>
      <c r="Z534" s="274"/>
      <c r="AA534" s="57"/>
      <c r="AB534" s="57"/>
      <c r="AC534" s="57"/>
    </row>
    <row r="535" spans="1:29" s="14" customFormat="1" ht="13.95" customHeight="1" x14ac:dyDescent="0.25">
      <c r="A535" s="277"/>
      <c r="B535" s="138"/>
      <c r="C535" s="142"/>
      <c r="D535" s="2"/>
      <c r="E535" s="183"/>
      <c r="F535" s="183"/>
      <c r="G535" s="2"/>
      <c r="H535" s="183"/>
      <c r="I535" s="205"/>
      <c r="J535" s="271"/>
      <c r="K535" s="183"/>
      <c r="L535" s="275"/>
      <c r="M535" s="274"/>
      <c r="N535" s="274"/>
      <c r="O535" s="274"/>
      <c r="Q535" s="274"/>
      <c r="R535" s="274"/>
      <c r="S535" s="274"/>
      <c r="T535" s="274"/>
      <c r="U535" s="274"/>
      <c r="V535" s="274"/>
      <c r="W535" s="274"/>
      <c r="X535" s="274"/>
      <c r="Y535" s="274"/>
      <c r="Z535" s="274"/>
      <c r="AA535" s="57"/>
      <c r="AB535" s="57"/>
      <c r="AC535" s="57"/>
    </row>
    <row r="536" spans="1:29" ht="13.95" customHeight="1" x14ac:dyDescent="0.25">
      <c r="B536" s="138"/>
      <c r="C536" s="142"/>
      <c r="D536" s="14"/>
      <c r="E536" s="240"/>
      <c r="F536" s="240"/>
      <c r="G536" s="22"/>
      <c r="H536" s="240"/>
      <c r="I536" s="234"/>
      <c r="J536" s="235"/>
      <c r="K536" s="241"/>
      <c r="L536" s="241"/>
      <c r="M536" s="240"/>
      <c r="N536" s="240"/>
      <c r="O536" s="240"/>
      <c r="P536" s="14"/>
      <c r="AA536" s="6"/>
      <c r="AB536" s="6"/>
      <c r="AC536" s="6"/>
    </row>
    <row r="537" spans="1:29" ht="13.95" customHeight="1" x14ac:dyDescent="0.25">
      <c r="B537" s="141"/>
      <c r="C537" s="142"/>
      <c r="D537" s="14"/>
      <c r="E537" s="240"/>
      <c r="F537" s="240"/>
      <c r="G537" s="22"/>
      <c r="H537" s="240"/>
      <c r="I537" s="234"/>
      <c r="J537" s="235"/>
      <c r="K537" s="241"/>
      <c r="L537" s="241"/>
      <c r="M537" s="240"/>
      <c r="N537" s="240"/>
      <c r="O537" s="240"/>
      <c r="P537" s="14"/>
      <c r="AA537" s="6"/>
      <c r="AB537" s="6"/>
      <c r="AC537" s="6"/>
    </row>
    <row r="538" spans="1:29" ht="13.95" customHeight="1" x14ac:dyDescent="0.25">
      <c r="B538" s="141"/>
      <c r="C538" s="139"/>
      <c r="D538" s="2"/>
      <c r="I538" s="333"/>
      <c r="J538" s="334"/>
      <c r="K538" s="241"/>
      <c r="L538" s="13"/>
      <c r="P538" s="2"/>
      <c r="AA538" s="6"/>
      <c r="AB538" s="6"/>
      <c r="AC538" s="6"/>
    </row>
    <row r="539" spans="1:29" ht="13.95" customHeight="1" x14ac:dyDescent="0.25">
      <c r="B539" s="141"/>
      <c r="C539" s="139"/>
      <c r="D539" s="2"/>
      <c r="I539" s="181"/>
      <c r="J539" s="231"/>
      <c r="K539" s="8"/>
      <c r="L539" s="241"/>
      <c r="P539" s="2"/>
      <c r="AA539" s="6"/>
      <c r="AB539" s="6"/>
      <c r="AC539" s="6"/>
    </row>
    <row r="540" spans="1:29" ht="13.95" customHeight="1" x14ac:dyDescent="0.25">
      <c r="B540" s="141"/>
      <c r="C540" s="139"/>
      <c r="D540" s="2"/>
      <c r="I540" s="203"/>
      <c r="J540" s="230"/>
      <c r="K540" s="8"/>
      <c r="L540" s="241"/>
      <c r="P540" s="2"/>
      <c r="AA540" s="6"/>
      <c r="AB540" s="6"/>
      <c r="AC540" s="6"/>
    </row>
    <row r="541" spans="1:29" ht="13.95" customHeight="1" x14ac:dyDescent="0.25">
      <c r="B541" s="141"/>
      <c r="C541" s="139"/>
      <c r="D541" s="2"/>
      <c r="I541" s="203"/>
      <c r="J541" s="230"/>
      <c r="K541" s="8"/>
      <c r="L541" s="241"/>
      <c r="P541" s="2"/>
      <c r="AA541" s="6"/>
      <c r="AB541" s="6"/>
      <c r="AC541" s="6"/>
    </row>
    <row r="542" spans="1:29" ht="6.6" x14ac:dyDescent="0.25">
      <c r="B542" s="137"/>
      <c r="C542" s="139"/>
      <c r="D542" s="2"/>
      <c r="I542" s="203"/>
      <c r="J542" s="230"/>
      <c r="K542" s="8"/>
      <c r="L542" s="13"/>
      <c r="P542" s="2"/>
      <c r="AA542" s="6"/>
      <c r="AB542" s="6"/>
      <c r="AC542" s="6"/>
    </row>
    <row r="543" spans="1:29" ht="13.95" customHeight="1" x14ac:dyDescent="0.25">
      <c r="B543" s="26"/>
      <c r="C543" s="273"/>
      <c r="D543" s="274"/>
      <c r="E543" s="274"/>
      <c r="F543" s="274"/>
      <c r="G543" s="22"/>
      <c r="H543" s="274"/>
      <c r="I543" s="275"/>
      <c r="J543" s="275"/>
      <c r="K543" s="275"/>
      <c r="L543" s="275"/>
      <c r="P543" s="2"/>
      <c r="AA543" s="6"/>
      <c r="AB543" s="6"/>
      <c r="AC543" s="6"/>
    </row>
    <row r="544" spans="1:29" ht="13.95" customHeight="1" x14ac:dyDescent="0.25">
      <c r="B544" s="26"/>
      <c r="C544" s="273"/>
      <c r="D544" s="274"/>
      <c r="E544" s="274"/>
      <c r="F544" s="274"/>
      <c r="G544" s="22"/>
      <c r="H544" s="274"/>
      <c r="I544" s="275"/>
      <c r="J544" s="275"/>
      <c r="K544" s="275"/>
      <c r="L544" s="275"/>
      <c r="P544" s="2"/>
      <c r="AA544" s="6"/>
      <c r="AB544" s="6"/>
      <c r="AC544" s="6"/>
    </row>
    <row r="545" spans="1:29" ht="13.95" customHeight="1" x14ac:dyDescent="0.25">
      <c r="B545" s="26"/>
      <c r="C545" s="273"/>
      <c r="D545" s="274"/>
      <c r="E545" s="274"/>
      <c r="F545" s="274"/>
      <c r="G545" s="22"/>
      <c r="H545" s="274"/>
      <c r="I545" s="275"/>
      <c r="J545" s="275"/>
      <c r="K545" s="275"/>
      <c r="L545" s="275"/>
      <c r="P545" s="2"/>
      <c r="AA545" s="6"/>
      <c r="AB545" s="6"/>
      <c r="AC545" s="6"/>
    </row>
    <row r="546" spans="1:29" ht="13.95" customHeight="1" x14ac:dyDescent="0.25">
      <c r="B546" s="26"/>
      <c r="C546" s="273"/>
      <c r="D546" s="274"/>
      <c r="E546" s="274"/>
      <c r="F546" s="274"/>
      <c r="G546" s="22"/>
      <c r="H546" s="274"/>
      <c r="I546" s="275"/>
      <c r="J546" s="275"/>
      <c r="K546" s="275"/>
      <c r="L546" s="275"/>
      <c r="P546" s="2"/>
      <c r="AA546" s="6"/>
      <c r="AB546" s="6"/>
      <c r="AC546" s="6"/>
    </row>
    <row r="547" spans="1:29" ht="13.95" customHeight="1" x14ac:dyDescent="0.25">
      <c r="A547" s="266"/>
      <c r="B547" s="26"/>
      <c r="C547" s="273"/>
      <c r="D547" s="274"/>
      <c r="E547" s="274"/>
      <c r="F547" s="274"/>
      <c r="G547" s="22"/>
      <c r="H547" s="274"/>
      <c r="I547" s="275"/>
      <c r="J547" s="275"/>
      <c r="K547" s="275"/>
      <c r="L547" s="275"/>
      <c r="M547" s="269"/>
      <c r="N547" s="269"/>
      <c r="O547" s="269"/>
      <c r="P547" s="2"/>
      <c r="Q547" s="269"/>
      <c r="R547" s="269"/>
      <c r="S547" s="269"/>
      <c r="T547" s="269"/>
      <c r="U547" s="269"/>
      <c r="V547" s="269"/>
      <c r="W547" s="269"/>
      <c r="X547" s="269"/>
      <c r="Y547" s="269"/>
      <c r="Z547" s="269"/>
      <c r="AA547" s="6"/>
      <c r="AB547" s="6"/>
      <c r="AC547" s="6"/>
    </row>
    <row r="548" spans="1:29" ht="13.95" customHeight="1" x14ac:dyDescent="0.25">
      <c r="A548" s="266"/>
      <c r="B548" s="26"/>
      <c r="C548" s="273"/>
      <c r="D548" s="274"/>
      <c r="E548" s="274"/>
      <c r="F548" s="274"/>
      <c r="G548" s="22"/>
      <c r="H548" s="274"/>
      <c r="I548" s="275"/>
      <c r="J548" s="275"/>
      <c r="K548" s="275"/>
      <c r="L548" s="275"/>
      <c r="M548" s="269"/>
      <c r="N548" s="269"/>
      <c r="O548" s="269"/>
      <c r="P548" s="2"/>
      <c r="Q548" s="269"/>
      <c r="R548" s="269"/>
      <c r="S548" s="269"/>
      <c r="T548" s="269"/>
      <c r="U548" s="269"/>
      <c r="V548" s="269"/>
      <c r="W548" s="269"/>
      <c r="X548" s="269"/>
      <c r="Y548" s="269"/>
      <c r="Z548" s="269"/>
      <c r="AA548" s="6"/>
      <c r="AB548" s="6"/>
      <c r="AC548" s="6"/>
    </row>
    <row r="549" spans="1:29" ht="13.95" customHeight="1" x14ac:dyDescent="0.25">
      <c r="A549" s="266"/>
      <c r="B549" s="26"/>
      <c r="C549" s="273"/>
      <c r="D549" s="274"/>
      <c r="E549" s="274"/>
      <c r="F549" s="274"/>
      <c r="G549" s="22"/>
      <c r="H549" s="274"/>
      <c r="I549" s="275"/>
      <c r="J549" s="275"/>
      <c r="K549" s="275"/>
      <c r="L549" s="275"/>
      <c r="M549" s="269"/>
      <c r="N549" s="269"/>
      <c r="O549" s="269"/>
      <c r="P549" s="2"/>
      <c r="Q549" s="269"/>
      <c r="R549" s="269"/>
      <c r="S549" s="269"/>
      <c r="T549" s="269"/>
      <c r="U549" s="269"/>
      <c r="V549" s="269"/>
      <c r="W549" s="269"/>
      <c r="X549" s="269"/>
      <c r="Y549" s="269"/>
      <c r="Z549" s="269"/>
      <c r="AA549" s="6"/>
      <c r="AB549" s="6"/>
      <c r="AC549" s="6"/>
    </row>
    <row r="550" spans="1:29" ht="13.95" customHeight="1" x14ac:dyDescent="0.25">
      <c r="A550" s="266"/>
      <c r="B550" s="26"/>
      <c r="C550" s="273"/>
      <c r="D550" s="274"/>
      <c r="E550" s="274"/>
      <c r="F550" s="274"/>
      <c r="G550" s="22"/>
      <c r="H550" s="274"/>
      <c r="I550" s="275"/>
      <c r="J550" s="275"/>
      <c r="K550" s="275"/>
      <c r="L550" s="275"/>
      <c r="M550" s="269"/>
      <c r="N550" s="269"/>
      <c r="O550" s="269"/>
      <c r="P550" s="2"/>
      <c r="Q550" s="269"/>
      <c r="R550" s="269"/>
      <c r="S550" s="269"/>
      <c r="T550" s="269"/>
      <c r="U550" s="269"/>
      <c r="V550" s="269"/>
      <c r="W550" s="269"/>
      <c r="X550" s="269"/>
      <c r="Y550" s="269"/>
      <c r="Z550" s="269"/>
      <c r="AA550" s="6"/>
      <c r="AB550" s="6"/>
      <c r="AC550" s="6"/>
    </row>
    <row r="551" spans="1:29" ht="13.95" customHeight="1" x14ac:dyDescent="0.25">
      <c r="A551" s="266"/>
      <c r="B551" s="26"/>
      <c r="C551" s="273"/>
      <c r="D551" s="274"/>
      <c r="E551" s="274"/>
      <c r="F551" s="274"/>
      <c r="G551" s="22"/>
      <c r="H551" s="274"/>
      <c r="I551" s="275"/>
      <c r="J551" s="275"/>
      <c r="K551" s="275"/>
      <c r="L551" s="275"/>
      <c r="M551" s="269"/>
      <c r="N551" s="269"/>
      <c r="O551" s="269"/>
      <c r="P551" s="2"/>
      <c r="Q551" s="269"/>
      <c r="R551" s="269"/>
      <c r="S551" s="269"/>
      <c r="T551" s="269"/>
      <c r="U551" s="269"/>
      <c r="V551" s="269"/>
      <c r="W551" s="269"/>
      <c r="X551" s="269"/>
      <c r="Y551" s="269"/>
      <c r="Z551" s="269"/>
      <c r="AA551" s="6"/>
      <c r="AB551" s="6"/>
      <c r="AC551" s="6"/>
    </row>
    <row r="552" spans="1:29" ht="13.95" customHeight="1" x14ac:dyDescent="0.25">
      <c r="A552" s="266"/>
      <c r="B552" s="26"/>
      <c r="C552" s="273"/>
      <c r="D552" s="274"/>
      <c r="E552" s="274"/>
      <c r="F552" s="274"/>
      <c r="G552" s="22"/>
      <c r="H552" s="274"/>
      <c r="I552" s="275"/>
      <c r="J552" s="275"/>
      <c r="K552" s="275"/>
      <c r="L552" s="275"/>
      <c r="M552" s="269"/>
      <c r="N552" s="269"/>
      <c r="O552" s="269"/>
      <c r="P552" s="2"/>
      <c r="Q552" s="269"/>
      <c r="R552" s="269"/>
      <c r="S552" s="269"/>
      <c r="T552" s="269"/>
      <c r="U552" s="269"/>
      <c r="V552" s="269"/>
      <c r="W552" s="269"/>
      <c r="X552" s="269"/>
      <c r="Y552" s="269"/>
      <c r="Z552" s="269"/>
      <c r="AA552" s="6"/>
      <c r="AB552" s="6"/>
      <c r="AC552" s="6"/>
    </row>
    <row r="553" spans="1:29" ht="13.95" customHeight="1" x14ac:dyDescent="0.25">
      <c r="A553" s="266"/>
      <c r="B553" s="26"/>
      <c r="C553" s="273"/>
      <c r="D553" s="274"/>
      <c r="E553" s="274"/>
      <c r="F553" s="274"/>
      <c r="G553" s="22"/>
      <c r="H553" s="274"/>
      <c r="I553" s="275"/>
      <c r="J553" s="275"/>
      <c r="K553" s="275"/>
      <c r="L553" s="275"/>
      <c r="M553" s="269"/>
      <c r="N553" s="269"/>
      <c r="O553" s="269"/>
      <c r="P553" s="2"/>
      <c r="Q553" s="269"/>
      <c r="R553" s="269"/>
      <c r="S553" s="269"/>
      <c r="T553" s="269"/>
      <c r="U553" s="269"/>
      <c r="V553" s="269"/>
      <c r="W553" s="269"/>
      <c r="X553" s="269"/>
      <c r="Y553" s="269"/>
      <c r="Z553" s="269"/>
      <c r="AA553" s="6"/>
      <c r="AB553" s="6"/>
      <c r="AC553" s="6"/>
    </row>
    <row r="554" spans="1:29" ht="13.95" customHeight="1" x14ac:dyDescent="0.25">
      <c r="A554" s="266"/>
      <c r="B554" s="26"/>
      <c r="C554" s="273"/>
      <c r="D554" s="274"/>
      <c r="E554" s="274"/>
      <c r="F554" s="274"/>
      <c r="G554" s="22"/>
      <c r="H554" s="274"/>
      <c r="I554" s="275"/>
      <c r="J554" s="275"/>
      <c r="K554" s="275"/>
      <c r="L554" s="275"/>
      <c r="M554" s="269"/>
      <c r="N554" s="269"/>
      <c r="O554" s="269"/>
      <c r="P554" s="2"/>
      <c r="Q554" s="269"/>
      <c r="R554" s="269"/>
      <c r="S554" s="269"/>
      <c r="T554" s="269"/>
      <c r="U554" s="269"/>
      <c r="V554" s="269"/>
      <c r="W554" s="269"/>
      <c r="X554" s="269"/>
      <c r="Y554" s="269"/>
      <c r="Z554" s="269"/>
      <c r="AA554" s="6"/>
      <c r="AB554" s="6"/>
      <c r="AC554" s="6"/>
    </row>
    <row r="555" spans="1:29" ht="13.95" customHeight="1" x14ac:dyDescent="0.25">
      <c r="A555" s="266"/>
      <c r="B555" s="26"/>
      <c r="C555" s="273"/>
      <c r="D555" s="274"/>
      <c r="E555" s="274"/>
      <c r="F555" s="274"/>
      <c r="G555" s="22"/>
      <c r="H555" s="274"/>
      <c r="I555" s="275"/>
      <c r="J555" s="275"/>
      <c r="K555" s="275"/>
      <c r="L555" s="275"/>
      <c r="M555" s="269"/>
      <c r="N555" s="269"/>
      <c r="O555" s="269"/>
      <c r="P555" s="2"/>
      <c r="Q555" s="269"/>
      <c r="R555" s="269"/>
      <c r="S555" s="269"/>
      <c r="T555" s="269"/>
      <c r="U555" s="269"/>
      <c r="V555" s="269"/>
      <c r="W555" s="269"/>
      <c r="X555" s="269"/>
      <c r="Y555" s="269"/>
      <c r="Z555" s="269"/>
      <c r="AA555" s="6"/>
      <c r="AB555" s="6"/>
      <c r="AC555" s="6"/>
    </row>
    <row r="556" spans="1:29" ht="13.95" customHeight="1" x14ac:dyDescent="0.25">
      <c r="A556" s="266"/>
      <c r="B556" s="26"/>
      <c r="C556" s="273"/>
      <c r="D556" s="274"/>
      <c r="E556" s="274"/>
      <c r="F556" s="274"/>
      <c r="G556" s="22"/>
      <c r="H556" s="274"/>
      <c r="I556" s="275"/>
      <c r="J556" s="275"/>
      <c r="K556" s="275"/>
      <c r="L556" s="275"/>
      <c r="M556" s="269"/>
      <c r="N556" s="269"/>
      <c r="O556" s="269"/>
      <c r="P556" s="2"/>
      <c r="Q556" s="269"/>
      <c r="R556" s="269"/>
      <c r="S556" s="269"/>
      <c r="T556" s="269"/>
      <c r="U556" s="269"/>
      <c r="V556" s="269"/>
      <c r="W556" s="269"/>
      <c r="X556" s="269"/>
      <c r="Y556" s="269"/>
      <c r="Z556" s="269"/>
      <c r="AA556" s="6"/>
      <c r="AB556" s="6"/>
      <c r="AC556" s="6"/>
    </row>
    <row r="557" spans="1:29" ht="13.95" customHeight="1" x14ac:dyDescent="0.25">
      <c r="A557" s="266"/>
      <c r="B557" s="26"/>
      <c r="C557" s="273"/>
      <c r="D557" s="274"/>
      <c r="E557" s="274"/>
      <c r="F557" s="274"/>
      <c r="G557" s="22"/>
      <c r="H557" s="274"/>
      <c r="I557" s="275"/>
      <c r="J557" s="275"/>
      <c r="K557" s="275"/>
      <c r="L557" s="275"/>
      <c r="M557" s="269"/>
      <c r="N557" s="269"/>
      <c r="O557" s="269"/>
      <c r="P557" s="2"/>
      <c r="Q557" s="269"/>
      <c r="R557" s="269"/>
      <c r="S557" s="269"/>
      <c r="T557" s="269"/>
      <c r="U557" s="269"/>
      <c r="V557" s="269"/>
      <c r="W557" s="269"/>
      <c r="X557" s="269"/>
      <c r="Y557" s="269"/>
      <c r="Z557" s="269"/>
      <c r="AA557" s="6"/>
      <c r="AB557" s="6"/>
      <c r="AC557" s="6"/>
    </row>
    <row r="558" spans="1:29" ht="13.95" customHeight="1" x14ac:dyDescent="0.25">
      <c r="A558" s="266"/>
      <c r="B558" s="26"/>
      <c r="C558" s="273"/>
      <c r="D558" s="274"/>
      <c r="E558" s="274"/>
      <c r="F558" s="274"/>
      <c r="G558" s="22"/>
      <c r="H558" s="274"/>
      <c r="I558" s="275"/>
      <c r="J558" s="275"/>
      <c r="K558" s="275"/>
      <c r="L558" s="275"/>
      <c r="M558" s="269"/>
      <c r="N558" s="269"/>
      <c r="O558" s="269"/>
      <c r="P558" s="2"/>
      <c r="Q558" s="269"/>
      <c r="R558" s="269"/>
      <c r="S558" s="269"/>
      <c r="T558" s="269"/>
      <c r="U558" s="269"/>
      <c r="V558" s="269"/>
      <c r="W558" s="269"/>
      <c r="X558" s="269"/>
      <c r="Y558" s="269"/>
      <c r="Z558" s="269"/>
      <c r="AA558" s="6"/>
      <c r="AB558" s="6"/>
      <c r="AC558" s="6"/>
    </row>
    <row r="559" spans="1:29" ht="13.95" customHeight="1" x14ac:dyDescent="0.25">
      <c r="A559" s="266"/>
      <c r="B559" s="26"/>
      <c r="C559" s="273"/>
      <c r="D559" s="274"/>
      <c r="E559" s="274"/>
      <c r="F559" s="274"/>
      <c r="G559" s="22"/>
      <c r="H559" s="274"/>
      <c r="I559" s="275"/>
      <c r="J559" s="275"/>
      <c r="K559" s="275"/>
      <c r="L559" s="275"/>
      <c r="M559" s="269"/>
      <c r="N559" s="269"/>
      <c r="O559" s="269"/>
      <c r="P559" s="2"/>
      <c r="Q559" s="269"/>
      <c r="R559" s="269"/>
      <c r="S559" s="269"/>
      <c r="T559" s="269"/>
      <c r="U559" s="269"/>
      <c r="V559" s="269"/>
      <c r="W559" s="269"/>
      <c r="X559" s="269"/>
      <c r="Y559" s="269"/>
      <c r="Z559" s="269"/>
      <c r="AA559" s="6"/>
      <c r="AB559" s="6"/>
      <c r="AC559" s="6"/>
    </row>
    <row r="560" spans="1:29" ht="13.95" customHeight="1" x14ac:dyDescent="0.25">
      <c r="A560" s="266"/>
      <c r="B560" s="26"/>
      <c r="C560" s="273"/>
      <c r="D560" s="274"/>
      <c r="E560" s="274"/>
      <c r="F560" s="274"/>
      <c r="G560" s="22"/>
      <c r="H560" s="274"/>
      <c r="I560" s="275"/>
      <c r="J560" s="275"/>
      <c r="K560" s="275"/>
      <c r="L560" s="275"/>
      <c r="M560" s="269"/>
      <c r="N560" s="269"/>
      <c r="O560" s="269"/>
      <c r="P560" s="2"/>
      <c r="Q560" s="269"/>
      <c r="R560" s="269"/>
      <c r="S560" s="269"/>
      <c r="T560" s="269"/>
      <c r="U560" s="269"/>
      <c r="V560" s="269"/>
      <c r="W560" s="269"/>
      <c r="X560" s="269"/>
      <c r="Y560" s="269"/>
      <c r="Z560" s="269"/>
      <c r="AA560" s="6"/>
      <c r="AB560" s="6"/>
      <c r="AC560" s="6"/>
    </row>
    <row r="561" spans="1:29" ht="13.95" customHeight="1" x14ac:dyDescent="0.25">
      <c r="A561" s="266"/>
      <c r="B561" s="26"/>
      <c r="C561" s="273"/>
      <c r="D561" s="274"/>
      <c r="E561" s="274"/>
      <c r="F561" s="274"/>
      <c r="G561" s="22"/>
      <c r="H561" s="274"/>
      <c r="I561" s="275"/>
      <c r="J561" s="275"/>
      <c r="K561" s="275"/>
      <c r="L561" s="275"/>
      <c r="M561" s="269"/>
      <c r="N561" s="269"/>
      <c r="O561" s="269"/>
      <c r="P561" s="2"/>
      <c r="Q561" s="269"/>
      <c r="R561" s="269"/>
      <c r="S561" s="269"/>
      <c r="T561" s="269"/>
      <c r="U561" s="269"/>
      <c r="V561" s="269"/>
      <c r="W561" s="269"/>
      <c r="X561" s="269"/>
      <c r="Y561" s="269"/>
      <c r="Z561" s="269"/>
      <c r="AA561" s="6"/>
      <c r="AB561" s="6"/>
      <c r="AC561" s="6"/>
    </row>
    <row r="562" spans="1:29" ht="13.95" customHeight="1" x14ac:dyDescent="0.25">
      <c r="A562" s="266"/>
      <c r="B562" s="26"/>
      <c r="C562" s="273"/>
      <c r="D562" s="274"/>
      <c r="E562" s="274"/>
      <c r="F562" s="274"/>
      <c r="G562" s="22"/>
      <c r="H562" s="274"/>
      <c r="I562" s="275"/>
      <c r="J562" s="275"/>
      <c r="K562" s="275"/>
      <c r="L562" s="275"/>
      <c r="M562" s="269"/>
      <c r="N562" s="269"/>
      <c r="O562" s="269"/>
      <c r="P562" s="2"/>
      <c r="Q562" s="269"/>
      <c r="R562" s="269"/>
      <c r="S562" s="269"/>
      <c r="T562" s="269"/>
      <c r="U562" s="269"/>
      <c r="V562" s="269"/>
      <c r="W562" s="269"/>
      <c r="X562" s="269"/>
      <c r="Y562" s="269"/>
      <c r="Z562" s="269"/>
      <c r="AA562" s="6"/>
      <c r="AB562" s="6"/>
      <c r="AC562" s="6"/>
    </row>
    <row r="563" spans="1:29" ht="13.95" customHeight="1" x14ac:dyDescent="0.25">
      <c r="B563" s="138"/>
      <c r="C563" s="142"/>
      <c r="I563" s="239"/>
      <c r="J563" s="237"/>
      <c r="K563" s="241"/>
      <c r="P563" s="2"/>
      <c r="AA563" s="6"/>
      <c r="AB563" s="6"/>
      <c r="AC563" s="6"/>
    </row>
    <row r="564" spans="1:29" ht="13.95" customHeight="1" x14ac:dyDescent="0.25">
      <c r="B564" s="204"/>
      <c r="C564" s="139"/>
      <c r="D564" s="2"/>
      <c r="I564" s="203"/>
      <c r="J564" s="230"/>
      <c r="K564" s="8"/>
      <c r="L564" s="13"/>
      <c r="P564" s="2"/>
      <c r="AA564" s="6"/>
      <c r="AB564" s="6"/>
      <c r="AC564" s="6"/>
    </row>
    <row r="565" spans="1:29" ht="13.95" customHeight="1" x14ac:dyDescent="0.25">
      <c r="B565" s="138"/>
      <c r="C565" s="142"/>
      <c r="I565" s="275"/>
      <c r="J565" s="23"/>
      <c r="K565" s="275"/>
      <c r="L565" s="275"/>
      <c r="P565" s="2"/>
      <c r="AA565" s="6"/>
      <c r="AB565" s="6"/>
      <c r="AC565" s="6"/>
    </row>
    <row r="566" spans="1:29" ht="13.95" customHeight="1" x14ac:dyDescent="0.25">
      <c r="A566" s="266"/>
      <c r="B566" s="138"/>
      <c r="C566" s="142"/>
      <c r="D566" s="269"/>
      <c r="E566" s="269"/>
      <c r="F566" s="269"/>
      <c r="H566" s="269"/>
      <c r="I566" s="275"/>
      <c r="J566" s="23"/>
      <c r="K566" s="275"/>
      <c r="L566" s="275"/>
      <c r="M566" s="269"/>
      <c r="N566" s="269"/>
      <c r="O566" s="269"/>
      <c r="P566" s="2"/>
      <c r="Q566" s="269"/>
      <c r="R566" s="269"/>
      <c r="S566" s="269"/>
      <c r="T566" s="269"/>
      <c r="U566" s="269"/>
      <c r="V566" s="269"/>
      <c r="W566" s="269"/>
      <c r="X566" s="269"/>
      <c r="Y566" s="269"/>
      <c r="Z566" s="269"/>
      <c r="AA566" s="6"/>
      <c r="AB566" s="6"/>
      <c r="AC566" s="6"/>
    </row>
    <row r="567" spans="1:29" ht="13.95" customHeight="1" x14ac:dyDescent="0.25">
      <c r="A567" s="266"/>
      <c r="B567" s="138"/>
      <c r="C567" s="142"/>
      <c r="D567" s="269"/>
      <c r="E567" s="269"/>
      <c r="F567" s="269"/>
      <c r="H567" s="269"/>
      <c r="I567" s="275"/>
      <c r="J567" s="23"/>
      <c r="K567" s="275"/>
      <c r="L567" s="275"/>
      <c r="M567" s="269"/>
      <c r="N567" s="269"/>
      <c r="O567" s="269"/>
      <c r="P567" s="2"/>
      <c r="Q567" s="269"/>
      <c r="R567" s="269"/>
      <c r="S567" s="269"/>
      <c r="T567" s="269"/>
      <c r="U567" s="269"/>
      <c r="V567" s="269"/>
      <c r="W567" s="269"/>
      <c r="X567" s="269"/>
      <c r="Y567" s="269"/>
      <c r="Z567" s="269"/>
      <c r="AA567" s="6"/>
      <c r="AB567" s="6"/>
      <c r="AC567" s="6"/>
    </row>
    <row r="568" spans="1:29" ht="13.95" customHeight="1" x14ac:dyDescent="0.25">
      <c r="A568" s="266"/>
      <c r="B568" s="138"/>
      <c r="C568" s="142"/>
      <c r="D568" s="269"/>
      <c r="E568" s="269"/>
      <c r="F568" s="269"/>
      <c r="H568" s="269"/>
      <c r="I568" s="275"/>
      <c r="J568" s="23"/>
      <c r="K568" s="275"/>
      <c r="L568" s="275"/>
      <c r="M568" s="269"/>
      <c r="N568" s="269"/>
      <c r="O568" s="269"/>
      <c r="P568" s="2"/>
      <c r="Q568" s="269"/>
      <c r="R568" s="269"/>
      <c r="S568" s="269"/>
      <c r="T568" s="269"/>
      <c r="U568" s="269"/>
      <c r="V568" s="269"/>
      <c r="W568" s="269"/>
      <c r="X568" s="269"/>
      <c r="Y568" s="269"/>
      <c r="Z568" s="269"/>
      <c r="AA568" s="6"/>
      <c r="AB568" s="6"/>
      <c r="AC568" s="6"/>
    </row>
    <row r="569" spans="1:29" ht="13.95" customHeight="1" x14ac:dyDescent="0.25">
      <c r="A569" s="266"/>
      <c r="B569" s="138"/>
      <c r="C569" s="142"/>
      <c r="D569" s="269"/>
      <c r="E569" s="269"/>
      <c r="F569" s="269"/>
      <c r="H569" s="269"/>
      <c r="I569" s="275"/>
      <c r="J569" s="23"/>
      <c r="K569" s="275"/>
      <c r="L569" s="275"/>
      <c r="M569" s="269"/>
      <c r="N569" s="269"/>
      <c r="O569" s="269"/>
      <c r="P569" s="2"/>
      <c r="Q569" s="269"/>
      <c r="R569" s="269"/>
      <c r="S569" s="269"/>
      <c r="T569" s="269"/>
      <c r="U569" s="269"/>
      <c r="V569" s="269"/>
      <c r="W569" s="269"/>
      <c r="X569" s="269"/>
      <c r="Y569" s="269"/>
      <c r="Z569" s="269"/>
      <c r="AA569" s="6"/>
      <c r="AB569" s="6"/>
      <c r="AC569" s="6"/>
    </row>
    <row r="570" spans="1:29" ht="13.95" customHeight="1" x14ac:dyDescent="0.25">
      <c r="A570" s="266"/>
      <c r="B570" s="138"/>
      <c r="C570" s="142"/>
      <c r="D570" s="269"/>
      <c r="E570" s="269"/>
      <c r="F570" s="269"/>
      <c r="H570" s="269"/>
      <c r="I570" s="275"/>
      <c r="J570" s="23"/>
      <c r="K570" s="275"/>
      <c r="L570" s="275"/>
      <c r="M570" s="269"/>
      <c r="N570" s="269"/>
      <c r="O570" s="269"/>
      <c r="P570" s="2"/>
      <c r="Q570" s="269"/>
      <c r="R570" s="269"/>
      <c r="S570" s="269"/>
      <c r="T570" s="269"/>
      <c r="U570" s="269"/>
      <c r="V570" s="269"/>
      <c r="W570" s="269"/>
      <c r="X570" s="269"/>
      <c r="Y570" s="269"/>
      <c r="Z570" s="269"/>
      <c r="AA570" s="6"/>
      <c r="AB570" s="6"/>
      <c r="AC570" s="6"/>
    </row>
    <row r="571" spans="1:29" ht="13.95" customHeight="1" x14ac:dyDescent="0.25">
      <c r="A571" s="266"/>
      <c r="B571" s="138"/>
      <c r="C571" s="142"/>
      <c r="D571" s="269"/>
      <c r="E571" s="269"/>
      <c r="F571" s="269"/>
      <c r="H571" s="269"/>
      <c r="I571" s="275"/>
      <c r="J571" s="23"/>
      <c r="K571" s="275"/>
      <c r="L571" s="275"/>
      <c r="M571" s="269"/>
      <c r="N571" s="269"/>
      <c r="O571" s="269"/>
      <c r="P571" s="2"/>
      <c r="Q571" s="269"/>
      <c r="R571" s="269"/>
      <c r="S571" s="269"/>
      <c r="T571" s="269"/>
      <c r="U571" s="269"/>
      <c r="V571" s="269"/>
      <c r="W571" s="269"/>
      <c r="X571" s="269"/>
      <c r="Y571" s="269"/>
      <c r="Z571" s="269"/>
      <c r="AA571" s="6"/>
      <c r="AB571" s="6"/>
      <c r="AC571" s="6"/>
    </row>
    <row r="572" spans="1:29" ht="13.95" customHeight="1" x14ac:dyDescent="0.25">
      <c r="A572" s="266"/>
      <c r="B572" s="138"/>
      <c r="C572" s="142"/>
      <c r="D572" s="269"/>
      <c r="E572" s="269"/>
      <c r="F572" s="269"/>
      <c r="H572" s="269"/>
      <c r="I572" s="275"/>
      <c r="J572" s="23"/>
      <c r="K572" s="275"/>
      <c r="L572" s="275"/>
      <c r="M572" s="269"/>
      <c r="N572" s="269"/>
      <c r="O572" s="269"/>
      <c r="P572" s="2"/>
      <c r="Q572" s="269"/>
      <c r="R572" s="269"/>
      <c r="S572" s="269"/>
      <c r="T572" s="269"/>
      <c r="U572" s="269"/>
      <c r="V572" s="269"/>
      <c r="W572" s="269"/>
      <c r="X572" s="269"/>
      <c r="Y572" s="269"/>
      <c r="Z572" s="269"/>
      <c r="AA572" s="6"/>
      <c r="AB572" s="6"/>
      <c r="AC572" s="6"/>
    </row>
    <row r="573" spans="1:29" ht="13.95" customHeight="1" x14ac:dyDescent="0.25">
      <c r="A573" s="266"/>
      <c r="B573" s="138"/>
      <c r="C573" s="142"/>
      <c r="D573" s="269"/>
      <c r="E573" s="269"/>
      <c r="F573" s="269"/>
      <c r="H573" s="269"/>
      <c r="I573" s="275"/>
      <c r="J573" s="23"/>
      <c r="K573" s="275"/>
      <c r="L573" s="275"/>
      <c r="M573" s="269"/>
      <c r="N573" s="269"/>
      <c r="O573" s="269"/>
      <c r="P573" s="2"/>
      <c r="Q573" s="269"/>
      <c r="R573" s="269"/>
      <c r="S573" s="269"/>
      <c r="T573" s="269"/>
      <c r="U573" s="269"/>
      <c r="V573" s="269"/>
      <c r="W573" s="269"/>
      <c r="X573" s="269"/>
      <c r="Y573" s="269"/>
      <c r="Z573" s="269"/>
      <c r="AA573" s="6"/>
      <c r="AB573" s="6"/>
      <c r="AC573" s="6"/>
    </row>
    <row r="574" spans="1:29" ht="13.95" customHeight="1" x14ac:dyDescent="0.25">
      <c r="A574" s="266"/>
      <c r="B574" s="138"/>
      <c r="C574" s="142"/>
      <c r="D574" s="269"/>
      <c r="E574" s="269"/>
      <c r="F574" s="269"/>
      <c r="H574" s="269"/>
      <c r="I574" s="275"/>
      <c r="J574" s="23"/>
      <c r="K574" s="275"/>
      <c r="L574" s="275"/>
      <c r="M574" s="269"/>
      <c r="N574" s="269"/>
      <c r="O574" s="269"/>
      <c r="P574" s="2"/>
      <c r="Q574" s="269"/>
      <c r="R574" s="269"/>
      <c r="S574" s="269"/>
      <c r="T574" s="269"/>
      <c r="U574" s="269"/>
      <c r="V574" s="269"/>
      <c r="W574" s="269"/>
      <c r="X574" s="269"/>
      <c r="Y574" s="269"/>
      <c r="Z574" s="269"/>
      <c r="AA574" s="6"/>
      <c r="AB574" s="6"/>
      <c r="AC574" s="6"/>
    </row>
    <row r="575" spans="1:29" ht="13.95" customHeight="1" x14ac:dyDescent="0.25">
      <c r="A575" s="266"/>
      <c r="B575" s="138"/>
      <c r="C575" s="142"/>
      <c r="D575" s="269"/>
      <c r="E575" s="269"/>
      <c r="F575" s="269"/>
      <c r="H575" s="269"/>
      <c r="I575" s="275"/>
      <c r="J575" s="23"/>
      <c r="K575" s="275"/>
      <c r="L575" s="275"/>
      <c r="M575" s="269"/>
      <c r="N575" s="269"/>
      <c r="O575" s="269"/>
      <c r="P575" s="2"/>
      <c r="Q575" s="269"/>
      <c r="R575" s="269"/>
      <c r="S575" s="269"/>
      <c r="T575" s="269"/>
      <c r="U575" s="269"/>
      <c r="V575" s="269"/>
      <c r="W575" s="269"/>
      <c r="X575" s="269"/>
      <c r="Y575" s="269"/>
      <c r="Z575" s="269"/>
      <c r="AA575" s="6"/>
      <c r="AB575" s="6"/>
      <c r="AC575" s="6"/>
    </row>
    <row r="576" spans="1:29" ht="13.95" customHeight="1" x14ac:dyDescent="0.25">
      <c r="A576" s="266"/>
      <c r="B576" s="138"/>
      <c r="C576" s="142"/>
      <c r="D576" s="269"/>
      <c r="E576" s="269"/>
      <c r="F576" s="269"/>
      <c r="H576" s="269"/>
      <c r="I576" s="275"/>
      <c r="J576" s="23"/>
      <c r="K576" s="275"/>
      <c r="L576" s="275"/>
      <c r="M576" s="269"/>
      <c r="N576" s="269"/>
      <c r="O576" s="269"/>
      <c r="P576" s="2"/>
      <c r="Q576" s="269"/>
      <c r="R576" s="269"/>
      <c r="S576" s="269"/>
      <c r="T576" s="269"/>
      <c r="U576" s="269"/>
      <c r="V576" s="269"/>
      <c r="W576" s="269"/>
      <c r="X576" s="269"/>
      <c r="Y576" s="269"/>
      <c r="Z576" s="269"/>
      <c r="AA576" s="6"/>
      <c r="AB576" s="6"/>
      <c r="AC576" s="6"/>
    </row>
    <row r="577" spans="1:29" ht="13.95" customHeight="1" x14ac:dyDescent="0.25">
      <c r="A577" s="266"/>
      <c r="B577" s="138"/>
      <c r="C577" s="142"/>
      <c r="D577" s="269"/>
      <c r="E577" s="269"/>
      <c r="F577" s="269"/>
      <c r="H577" s="269"/>
      <c r="I577" s="275"/>
      <c r="J577" s="23"/>
      <c r="K577" s="275"/>
      <c r="L577" s="275"/>
      <c r="M577" s="269"/>
      <c r="N577" s="269"/>
      <c r="O577" s="269"/>
      <c r="P577" s="2"/>
      <c r="Q577" s="269"/>
      <c r="R577" s="269"/>
      <c r="S577" s="269"/>
      <c r="T577" s="269"/>
      <c r="U577" s="269"/>
      <c r="V577" s="269"/>
      <c r="W577" s="269"/>
      <c r="X577" s="269"/>
      <c r="Y577" s="269"/>
      <c r="Z577" s="269"/>
      <c r="AA577" s="6"/>
      <c r="AB577" s="6"/>
      <c r="AC577" s="6"/>
    </row>
    <row r="578" spans="1:29" ht="13.95" customHeight="1" x14ac:dyDescent="0.25">
      <c r="A578" s="266"/>
      <c r="B578" s="138"/>
      <c r="C578" s="142"/>
      <c r="D578" s="269"/>
      <c r="E578" s="269"/>
      <c r="F578" s="269"/>
      <c r="H578" s="269"/>
      <c r="I578" s="275"/>
      <c r="J578" s="23"/>
      <c r="K578" s="275"/>
      <c r="L578" s="275"/>
      <c r="M578" s="269"/>
      <c r="N578" s="269"/>
      <c r="O578" s="269"/>
      <c r="P578" s="2"/>
      <c r="Q578" s="269"/>
      <c r="R578" s="269"/>
      <c r="S578" s="269"/>
      <c r="T578" s="269"/>
      <c r="U578" s="269"/>
      <c r="V578" s="269"/>
      <c r="W578" s="269"/>
      <c r="X578" s="269"/>
      <c r="Y578" s="269"/>
      <c r="Z578" s="269"/>
      <c r="AA578" s="6"/>
      <c r="AB578" s="6"/>
      <c r="AC578" s="6"/>
    </row>
    <row r="579" spans="1:29" ht="13.95" customHeight="1" x14ac:dyDescent="0.25">
      <c r="A579" s="266"/>
      <c r="B579" s="138"/>
      <c r="C579" s="142"/>
      <c r="D579" s="269"/>
      <c r="E579" s="269"/>
      <c r="F579" s="269"/>
      <c r="H579" s="269"/>
      <c r="I579" s="275"/>
      <c r="J579" s="23"/>
      <c r="K579" s="275"/>
      <c r="L579" s="275"/>
      <c r="M579" s="269"/>
      <c r="N579" s="269"/>
      <c r="O579" s="269"/>
      <c r="P579" s="2"/>
      <c r="Q579" s="269"/>
      <c r="R579" s="269"/>
      <c r="S579" s="269"/>
      <c r="T579" s="269"/>
      <c r="U579" s="269"/>
      <c r="V579" s="269"/>
      <c r="W579" s="269"/>
      <c r="X579" s="269"/>
      <c r="Y579" s="269"/>
      <c r="Z579" s="269"/>
      <c r="AA579" s="6"/>
      <c r="AB579" s="6"/>
      <c r="AC579" s="6"/>
    </row>
    <row r="580" spans="1:29" ht="13.95" customHeight="1" x14ac:dyDescent="0.25">
      <c r="A580" s="266"/>
      <c r="B580" s="138"/>
      <c r="C580" s="142"/>
      <c r="D580" s="269"/>
      <c r="E580" s="269"/>
      <c r="F580" s="269"/>
      <c r="H580" s="269"/>
      <c r="I580" s="275"/>
      <c r="J580" s="23"/>
      <c r="K580" s="275"/>
      <c r="L580" s="275"/>
      <c r="M580" s="269"/>
      <c r="N580" s="269"/>
      <c r="O580" s="269"/>
      <c r="P580" s="2"/>
      <c r="Q580" s="269"/>
      <c r="R580" s="269"/>
      <c r="S580" s="269"/>
      <c r="T580" s="269"/>
      <c r="U580" s="269"/>
      <c r="V580" s="269"/>
      <c r="W580" s="269"/>
      <c r="X580" s="269"/>
      <c r="Y580" s="269"/>
      <c r="Z580" s="269"/>
      <c r="AA580" s="6"/>
      <c r="AB580" s="6"/>
      <c r="AC580" s="6"/>
    </row>
    <row r="581" spans="1:29" ht="13.95" customHeight="1" x14ac:dyDescent="0.25">
      <c r="A581" s="266"/>
      <c r="B581" s="138"/>
      <c r="C581" s="142"/>
      <c r="D581" s="269"/>
      <c r="E581" s="269"/>
      <c r="F581" s="269"/>
      <c r="H581" s="269"/>
      <c r="I581" s="275"/>
      <c r="J581" s="23"/>
      <c r="K581" s="275"/>
      <c r="L581" s="275"/>
      <c r="M581" s="269"/>
      <c r="N581" s="269"/>
      <c r="O581" s="269"/>
      <c r="P581" s="2"/>
      <c r="Q581" s="269"/>
      <c r="R581" s="269"/>
      <c r="S581" s="269"/>
      <c r="T581" s="269"/>
      <c r="U581" s="269"/>
      <c r="V581" s="269"/>
      <c r="W581" s="269"/>
      <c r="X581" s="269"/>
      <c r="Y581" s="269"/>
      <c r="Z581" s="269"/>
      <c r="AA581" s="6"/>
      <c r="AB581" s="6"/>
      <c r="AC581" s="6"/>
    </row>
    <row r="582" spans="1:29" ht="13.95" customHeight="1" x14ac:dyDescent="0.25">
      <c r="A582" s="266"/>
      <c r="B582" s="138"/>
      <c r="C582" s="142"/>
      <c r="D582" s="269"/>
      <c r="E582" s="269"/>
      <c r="F582" s="269"/>
      <c r="H582" s="269"/>
      <c r="I582" s="275"/>
      <c r="J582" s="23"/>
      <c r="K582" s="275"/>
      <c r="L582" s="275"/>
      <c r="M582" s="269"/>
      <c r="N582" s="269"/>
      <c r="O582" s="269"/>
      <c r="P582" s="2"/>
      <c r="Q582" s="269"/>
      <c r="R582" s="269"/>
      <c r="S582" s="269"/>
      <c r="T582" s="269"/>
      <c r="U582" s="269"/>
      <c r="V582" s="269"/>
      <c r="W582" s="269"/>
      <c r="X582" s="269"/>
      <c r="Y582" s="269"/>
      <c r="Z582" s="269"/>
      <c r="AA582" s="6"/>
      <c r="AB582" s="6"/>
      <c r="AC582" s="6"/>
    </row>
    <row r="583" spans="1:29" ht="13.95" customHeight="1" x14ac:dyDescent="0.25">
      <c r="A583" s="266"/>
      <c r="B583" s="138"/>
      <c r="C583" s="142"/>
      <c r="D583" s="269"/>
      <c r="E583" s="269"/>
      <c r="F583" s="269"/>
      <c r="H583" s="269"/>
      <c r="I583" s="275"/>
      <c r="J583" s="23"/>
      <c r="K583" s="275"/>
      <c r="L583" s="275"/>
      <c r="M583" s="269"/>
      <c r="N583" s="269"/>
      <c r="O583" s="269"/>
      <c r="P583" s="2"/>
      <c r="Q583" s="269"/>
      <c r="R583" s="269"/>
      <c r="S583" s="269"/>
      <c r="T583" s="269"/>
      <c r="U583" s="269"/>
      <c r="V583" s="269"/>
      <c r="W583" s="269"/>
      <c r="X583" s="269"/>
      <c r="Y583" s="269"/>
      <c r="Z583" s="269"/>
      <c r="AA583" s="6"/>
      <c r="AB583" s="6"/>
      <c r="AC583" s="6"/>
    </row>
    <row r="584" spans="1:29" ht="13.95" customHeight="1" x14ac:dyDescent="0.25">
      <c r="A584" s="266"/>
      <c r="B584" s="138"/>
      <c r="C584" s="142"/>
      <c r="D584" s="269"/>
      <c r="E584" s="269"/>
      <c r="F584" s="269"/>
      <c r="H584" s="269"/>
      <c r="I584" s="275"/>
      <c r="J584" s="23"/>
      <c r="K584" s="275"/>
      <c r="L584" s="275"/>
      <c r="M584" s="269"/>
      <c r="N584" s="269"/>
      <c r="O584" s="269"/>
      <c r="P584" s="2"/>
      <c r="Q584" s="269"/>
      <c r="R584" s="269"/>
      <c r="S584" s="269"/>
      <c r="T584" s="269"/>
      <c r="U584" s="269"/>
      <c r="V584" s="269"/>
      <c r="W584" s="269"/>
      <c r="X584" s="269"/>
      <c r="Y584" s="269"/>
      <c r="Z584" s="269"/>
      <c r="AA584" s="6"/>
      <c r="AB584" s="6"/>
      <c r="AC584" s="6"/>
    </row>
    <row r="585" spans="1:29" ht="13.95" customHeight="1" x14ac:dyDescent="0.25">
      <c r="A585" s="266"/>
      <c r="B585" s="138"/>
      <c r="C585" s="142"/>
      <c r="D585" s="269"/>
      <c r="E585" s="269"/>
      <c r="F585" s="269"/>
      <c r="H585" s="269"/>
      <c r="I585" s="273"/>
      <c r="J585" s="272"/>
      <c r="K585" s="275"/>
      <c r="M585" s="269"/>
      <c r="N585" s="269"/>
      <c r="O585" s="269"/>
      <c r="P585" s="2"/>
      <c r="Q585" s="269"/>
      <c r="R585" s="269"/>
      <c r="S585" s="269"/>
      <c r="T585" s="269"/>
      <c r="U585" s="269"/>
      <c r="V585" s="269"/>
      <c r="W585" s="269"/>
      <c r="X585" s="269"/>
      <c r="Y585" s="269"/>
      <c r="Z585" s="269"/>
      <c r="AA585" s="6"/>
      <c r="AB585" s="6"/>
      <c r="AC585" s="6"/>
    </row>
    <row r="586" spans="1:29" ht="13.95" customHeight="1" x14ac:dyDescent="0.25">
      <c r="A586" s="266"/>
      <c r="B586" s="137"/>
      <c r="D586" s="2"/>
      <c r="E586" s="269"/>
      <c r="F586" s="269"/>
      <c r="H586" s="269"/>
      <c r="I586" s="203"/>
      <c r="J586" s="268"/>
      <c r="K586" s="8"/>
      <c r="M586" s="269"/>
      <c r="N586" s="269"/>
      <c r="O586" s="269"/>
      <c r="P586" s="2"/>
      <c r="Q586" s="269"/>
      <c r="R586" s="269"/>
      <c r="S586" s="269"/>
      <c r="T586" s="269"/>
      <c r="U586" s="269"/>
      <c r="V586" s="269"/>
      <c r="W586" s="269"/>
      <c r="X586" s="269"/>
      <c r="Y586" s="269"/>
      <c r="Z586" s="269"/>
      <c r="AA586" s="6"/>
      <c r="AB586" s="6"/>
      <c r="AC586" s="6"/>
    </row>
    <row r="587" spans="1:29" ht="13.95" customHeight="1" x14ac:dyDescent="0.25">
      <c r="A587" s="266"/>
      <c r="B587" s="141"/>
      <c r="C587" s="139"/>
      <c r="D587" s="269"/>
      <c r="E587" s="269"/>
      <c r="F587" s="269"/>
      <c r="H587" s="269"/>
      <c r="I587" s="273"/>
      <c r="J587" s="272"/>
      <c r="K587" s="275"/>
      <c r="L587" s="13"/>
      <c r="M587" s="269"/>
      <c r="N587" s="269"/>
      <c r="O587" s="269"/>
      <c r="P587" s="2"/>
      <c r="Q587" s="269"/>
      <c r="R587" s="269"/>
      <c r="S587" s="269"/>
      <c r="T587" s="269"/>
      <c r="U587" s="269"/>
      <c r="V587" s="269"/>
      <c r="W587" s="269"/>
      <c r="X587" s="269"/>
      <c r="Y587" s="269"/>
      <c r="Z587" s="269"/>
      <c r="AA587" s="6"/>
      <c r="AB587" s="6"/>
      <c r="AC587" s="6"/>
    </row>
    <row r="588" spans="1:29" ht="13.95" customHeight="1" x14ac:dyDescent="0.25">
      <c r="A588" s="266"/>
      <c r="B588" s="138"/>
      <c r="C588" s="142"/>
      <c r="D588" s="269"/>
      <c r="E588" s="269"/>
      <c r="F588" s="269"/>
      <c r="H588" s="269"/>
      <c r="I588" s="275"/>
      <c r="J588" s="275"/>
      <c r="K588" s="275"/>
      <c r="L588" s="275"/>
      <c r="M588" s="269"/>
      <c r="N588" s="269"/>
      <c r="O588" s="269"/>
      <c r="P588" s="2"/>
      <c r="Q588" s="269"/>
      <c r="R588" s="269"/>
      <c r="S588" s="269"/>
      <c r="T588" s="269"/>
      <c r="U588" s="269"/>
      <c r="V588" s="269"/>
      <c r="W588" s="269"/>
      <c r="X588" s="269"/>
      <c r="Y588" s="269"/>
      <c r="Z588" s="269"/>
      <c r="AA588" s="6"/>
      <c r="AB588" s="6"/>
      <c r="AC588" s="6"/>
    </row>
    <row r="589" spans="1:29" ht="13.95" customHeight="1" x14ac:dyDescent="0.25">
      <c r="A589" s="266"/>
      <c r="B589" s="138"/>
      <c r="C589" s="142"/>
      <c r="D589" s="269"/>
      <c r="E589" s="269"/>
      <c r="F589" s="269"/>
      <c r="H589" s="269"/>
      <c r="I589" s="275"/>
      <c r="J589" s="275"/>
      <c r="K589" s="275"/>
      <c r="L589" s="275"/>
      <c r="M589" s="269"/>
      <c r="N589" s="269"/>
      <c r="O589" s="269"/>
      <c r="P589" s="2"/>
      <c r="Q589" s="269"/>
      <c r="R589" s="269"/>
      <c r="S589" s="269"/>
      <c r="T589" s="269"/>
      <c r="U589" s="269"/>
      <c r="V589" s="269"/>
      <c r="W589" s="269"/>
      <c r="X589" s="269"/>
      <c r="Y589" s="269"/>
      <c r="Z589" s="269"/>
      <c r="AA589" s="6"/>
      <c r="AB589" s="6"/>
      <c r="AC589" s="6"/>
    </row>
    <row r="590" spans="1:29" ht="13.95" customHeight="1" x14ac:dyDescent="0.25">
      <c r="A590" s="266"/>
      <c r="B590" s="138"/>
      <c r="C590" s="142"/>
      <c r="D590" s="269"/>
      <c r="E590" s="269"/>
      <c r="F590" s="269"/>
      <c r="H590" s="269"/>
      <c r="I590" s="273"/>
      <c r="J590" s="272"/>
      <c r="K590" s="275"/>
      <c r="M590" s="269"/>
      <c r="N590" s="269"/>
      <c r="O590" s="269"/>
      <c r="P590" s="2"/>
      <c r="Q590" s="269"/>
      <c r="R590" s="269"/>
      <c r="S590" s="269"/>
      <c r="T590" s="269"/>
      <c r="U590" s="269"/>
      <c r="V590" s="269"/>
      <c r="W590" s="269"/>
      <c r="X590" s="269"/>
      <c r="Y590" s="269"/>
      <c r="Z590" s="269"/>
      <c r="AA590" s="6"/>
      <c r="AB590" s="6"/>
      <c r="AC590" s="6"/>
    </row>
    <row r="591" spans="1:29" ht="13.95" customHeight="1" x14ac:dyDescent="0.25">
      <c r="B591" s="138"/>
      <c r="C591" s="142"/>
      <c r="D591" s="269"/>
      <c r="E591" s="269"/>
      <c r="F591" s="269"/>
      <c r="H591" s="269"/>
      <c r="I591" s="273"/>
      <c r="J591" s="272"/>
      <c r="K591" s="275"/>
      <c r="M591" s="269"/>
      <c r="N591" s="269"/>
      <c r="O591" s="269"/>
      <c r="P591" s="2"/>
      <c r="Q591" s="269"/>
      <c r="R591" s="269"/>
      <c r="S591" s="269"/>
      <c r="T591" s="269"/>
      <c r="U591" s="269"/>
      <c r="V591" s="269"/>
      <c r="W591" s="269"/>
      <c r="X591" s="269"/>
      <c r="Y591" s="269"/>
      <c r="Z591" s="269"/>
      <c r="AA591" s="6"/>
      <c r="AB591" s="6"/>
      <c r="AC591" s="6"/>
    </row>
    <row r="592" spans="1:29" ht="13.95" customHeight="1" x14ac:dyDescent="0.25">
      <c r="A592" s="266"/>
      <c r="B592" s="141"/>
      <c r="C592" s="142"/>
      <c r="D592" s="269"/>
      <c r="E592" s="269"/>
      <c r="F592" s="269"/>
      <c r="H592" s="269"/>
      <c r="I592" s="273"/>
      <c r="J592" s="272"/>
      <c r="K592" s="275"/>
      <c r="L592" s="13"/>
      <c r="M592" s="269"/>
      <c r="N592" s="269"/>
      <c r="O592" s="269"/>
      <c r="P592" s="2"/>
      <c r="Q592" s="269"/>
      <c r="R592" s="269"/>
      <c r="S592" s="269"/>
      <c r="T592" s="269"/>
      <c r="U592" s="269"/>
      <c r="V592" s="269"/>
      <c r="W592" s="269"/>
      <c r="X592" s="269"/>
      <c r="Y592" s="269"/>
      <c r="Z592" s="269"/>
      <c r="AA592" s="6"/>
      <c r="AB592" s="6"/>
      <c r="AC592" s="6"/>
    </row>
    <row r="593" spans="1:29" ht="13.95" customHeight="1" x14ac:dyDescent="0.25">
      <c r="A593" s="266"/>
      <c r="B593" s="138"/>
      <c r="C593" s="142"/>
      <c r="D593" s="269"/>
      <c r="E593" s="269"/>
      <c r="F593" s="269"/>
      <c r="H593" s="269"/>
      <c r="I593" s="273"/>
      <c r="J593" s="272"/>
      <c r="K593" s="275"/>
      <c r="L593" s="275"/>
      <c r="M593" s="269"/>
      <c r="N593" s="269"/>
      <c r="O593" s="269"/>
      <c r="P593" s="2"/>
      <c r="Q593" s="269"/>
      <c r="R593" s="269"/>
      <c r="S593" s="269"/>
      <c r="T593" s="269"/>
      <c r="U593" s="269"/>
      <c r="V593" s="269"/>
      <c r="W593" s="269"/>
      <c r="X593" s="269"/>
      <c r="Y593" s="269"/>
      <c r="Z593" s="269"/>
      <c r="AA593" s="6"/>
      <c r="AB593" s="6"/>
      <c r="AC593" s="6"/>
    </row>
    <row r="594" spans="1:29" ht="13.95" customHeight="1" x14ac:dyDescent="0.25">
      <c r="A594" s="266"/>
      <c r="B594" s="138"/>
      <c r="C594" s="142"/>
      <c r="D594" s="269"/>
      <c r="E594" s="269"/>
      <c r="F594" s="269"/>
      <c r="H594" s="269"/>
      <c r="I594" s="273"/>
      <c r="J594" s="272"/>
      <c r="K594" s="275"/>
      <c r="L594" s="275"/>
      <c r="M594" s="269"/>
      <c r="N594" s="269"/>
      <c r="O594" s="269"/>
      <c r="P594" s="2"/>
      <c r="Q594" s="269"/>
      <c r="R594" s="269"/>
      <c r="S594" s="269"/>
      <c r="T594" s="269"/>
      <c r="U594" s="269"/>
      <c r="V594" s="269"/>
      <c r="W594" s="269"/>
      <c r="X594" s="269"/>
      <c r="Y594" s="269"/>
      <c r="Z594" s="269"/>
      <c r="AA594" s="6"/>
      <c r="AB594" s="6"/>
      <c r="AC594" s="6"/>
    </row>
    <row r="595" spans="1:29" ht="13.95" customHeight="1" x14ac:dyDescent="0.25">
      <c r="A595" s="266"/>
      <c r="B595" s="138"/>
      <c r="C595" s="142"/>
      <c r="D595" s="269"/>
      <c r="E595" s="269"/>
      <c r="F595" s="269"/>
      <c r="H595" s="269"/>
      <c r="I595" s="273"/>
      <c r="J595" s="272"/>
      <c r="K595" s="275"/>
      <c r="M595" s="269"/>
      <c r="N595" s="269"/>
      <c r="O595" s="269"/>
      <c r="P595" s="2"/>
      <c r="Q595" s="269"/>
      <c r="R595" s="269"/>
      <c r="S595" s="269"/>
      <c r="T595" s="269"/>
      <c r="U595" s="269"/>
      <c r="V595" s="269"/>
      <c r="W595" s="269"/>
      <c r="X595" s="269"/>
      <c r="Y595" s="269"/>
      <c r="Z595" s="269"/>
      <c r="AA595" s="6"/>
      <c r="AB595" s="6"/>
      <c r="AC595" s="6"/>
    </row>
    <row r="596" spans="1:29" ht="13.95" customHeight="1" x14ac:dyDescent="0.25">
      <c r="A596" s="266"/>
      <c r="B596" s="138"/>
      <c r="C596" s="142"/>
      <c r="D596" s="269"/>
      <c r="E596" s="269"/>
      <c r="F596" s="269"/>
      <c r="H596" s="269"/>
      <c r="I596" s="273"/>
      <c r="J596" s="272"/>
      <c r="K596" s="275"/>
      <c r="M596" s="269"/>
      <c r="N596" s="269"/>
      <c r="O596" s="269"/>
      <c r="P596" s="2"/>
      <c r="Q596" s="269"/>
      <c r="R596" s="269"/>
      <c r="S596" s="269"/>
      <c r="T596" s="269"/>
      <c r="U596" s="269"/>
      <c r="V596" s="269"/>
      <c r="W596" s="269"/>
      <c r="X596" s="269"/>
      <c r="Y596" s="269"/>
      <c r="Z596" s="269"/>
      <c r="AA596" s="6"/>
      <c r="AB596" s="6"/>
      <c r="AC596" s="6"/>
    </row>
    <row r="597" spans="1:29" ht="13.95" customHeight="1" x14ac:dyDescent="0.25">
      <c r="B597" s="141"/>
      <c r="C597" s="139"/>
      <c r="D597" s="2"/>
      <c r="I597" s="203"/>
      <c r="J597" s="230"/>
      <c r="K597" s="8"/>
      <c r="L597" s="241"/>
      <c r="P597" s="2"/>
      <c r="AA597" s="6"/>
      <c r="AB597" s="6"/>
      <c r="AC597" s="6"/>
    </row>
    <row r="598" spans="1:29" ht="13.95" customHeight="1" x14ac:dyDescent="0.25">
      <c r="B598" s="141"/>
      <c r="C598" s="139"/>
      <c r="D598" s="2"/>
      <c r="I598" s="203"/>
      <c r="J598" s="230"/>
      <c r="K598" s="8"/>
      <c r="L598" s="241"/>
      <c r="P598" s="2"/>
      <c r="AA598" s="6"/>
      <c r="AB598" s="6"/>
      <c r="AC598" s="6"/>
    </row>
    <row r="599" spans="1:29" ht="13.95" customHeight="1" x14ac:dyDescent="0.25">
      <c r="B599" s="141"/>
      <c r="C599" s="139"/>
      <c r="D599" s="2"/>
      <c r="I599" s="203"/>
      <c r="J599" s="230"/>
      <c r="K599" s="8"/>
      <c r="L599" s="241"/>
      <c r="P599" s="2"/>
      <c r="AA599" s="6"/>
      <c r="AB599" s="6"/>
      <c r="AC599" s="6"/>
    </row>
    <row r="600" spans="1:29" ht="13.95" customHeight="1" x14ac:dyDescent="0.25">
      <c r="A600" s="266"/>
      <c r="B600" s="141"/>
      <c r="C600" s="139"/>
      <c r="D600" s="2"/>
      <c r="I600" s="203"/>
      <c r="J600" s="230"/>
      <c r="K600" s="8"/>
      <c r="L600" s="241"/>
      <c r="O600" s="20"/>
      <c r="P600" s="2"/>
      <c r="AA600" s="6"/>
      <c r="AB600" s="6"/>
      <c r="AC600" s="6"/>
    </row>
    <row r="601" spans="1:29" s="14" customFormat="1" ht="13.95" customHeight="1" x14ac:dyDescent="0.25">
      <c r="A601" s="238"/>
      <c r="B601" s="138"/>
      <c r="C601" s="142"/>
      <c r="E601" s="240"/>
      <c r="F601" s="240"/>
      <c r="G601" s="22"/>
      <c r="H601" s="240"/>
      <c r="I601" s="205"/>
      <c r="J601" s="235"/>
      <c r="K601" s="22"/>
      <c r="L601" s="241"/>
      <c r="M601" s="240"/>
      <c r="N601" s="240"/>
      <c r="O601" s="240"/>
      <c r="Q601" s="240"/>
      <c r="R601" s="240"/>
      <c r="S601" s="240"/>
      <c r="T601" s="240"/>
      <c r="U601" s="240"/>
      <c r="V601" s="240"/>
      <c r="W601" s="240"/>
      <c r="X601" s="240"/>
      <c r="Y601" s="240"/>
      <c r="Z601" s="240"/>
      <c r="AA601" s="57"/>
      <c r="AB601" s="57"/>
      <c r="AC601" s="57"/>
    </row>
    <row r="602" spans="1:29" s="14" customFormat="1" ht="13.95" customHeight="1" x14ac:dyDescent="0.25">
      <c r="A602" s="238"/>
      <c r="B602" s="138"/>
      <c r="C602" s="142"/>
      <c r="E602" s="240"/>
      <c r="F602" s="240"/>
      <c r="G602" s="22"/>
      <c r="H602" s="240"/>
      <c r="I602" s="205"/>
      <c r="J602" s="235"/>
      <c r="K602" s="22"/>
      <c r="L602" s="241"/>
      <c r="M602" s="240"/>
      <c r="N602" s="240"/>
      <c r="O602" s="240"/>
      <c r="Q602" s="240"/>
      <c r="R602" s="240"/>
      <c r="S602" s="240"/>
      <c r="T602" s="240"/>
      <c r="U602" s="240"/>
      <c r="V602" s="240"/>
      <c r="W602" s="240"/>
      <c r="X602" s="240"/>
      <c r="Y602" s="240"/>
      <c r="Z602" s="240"/>
      <c r="AA602" s="57"/>
      <c r="AB602" s="57"/>
      <c r="AC602" s="57"/>
    </row>
    <row r="603" spans="1:29" s="14" customFormat="1" ht="13.95" customHeight="1" x14ac:dyDescent="0.25">
      <c r="A603" s="228"/>
      <c r="B603" s="141"/>
      <c r="C603" s="139"/>
      <c r="E603" s="240"/>
      <c r="F603" s="240"/>
      <c r="G603" s="22"/>
      <c r="H603" s="240"/>
      <c r="I603" s="205"/>
      <c r="J603" s="235"/>
      <c r="K603" s="22"/>
      <c r="L603" s="241"/>
      <c r="M603" s="240"/>
      <c r="N603" s="240"/>
      <c r="O603" s="240"/>
      <c r="Q603" s="240"/>
      <c r="R603" s="240"/>
      <c r="S603" s="240"/>
      <c r="T603" s="240"/>
      <c r="U603" s="240"/>
      <c r="V603" s="240"/>
      <c r="W603" s="240"/>
      <c r="X603" s="240"/>
      <c r="Y603" s="240"/>
      <c r="Z603" s="240"/>
      <c r="AA603" s="57"/>
      <c r="AB603" s="57"/>
      <c r="AC603" s="57"/>
    </row>
    <row r="604" spans="1:29" s="14" customFormat="1" ht="13.95" customHeight="1" x14ac:dyDescent="0.25">
      <c r="A604" s="228"/>
      <c r="B604" s="141"/>
      <c r="C604" s="139"/>
      <c r="E604" s="240"/>
      <c r="F604" s="240"/>
      <c r="G604" s="22"/>
      <c r="H604" s="240"/>
      <c r="I604" s="205"/>
      <c r="J604" s="235"/>
      <c r="K604" s="22"/>
      <c r="L604" s="13"/>
      <c r="M604" s="240"/>
      <c r="N604" s="240"/>
      <c r="O604" s="240"/>
      <c r="Q604" s="240"/>
      <c r="R604" s="240"/>
      <c r="S604" s="240"/>
      <c r="T604" s="240"/>
      <c r="U604" s="240"/>
      <c r="V604" s="240"/>
      <c r="W604" s="240"/>
      <c r="X604" s="240"/>
      <c r="Y604" s="240"/>
      <c r="Z604" s="240"/>
      <c r="AA604" s="57"/>
      <c r="AB604" s="57"/>
      <c r="AC604" s="57"/>
    </row>
    <row r="605" spans="1:29" s="14" customFormat="1" ht="13.95" customHeight="1" x14ac:dyDescent="0.25">
      <c r="A605" s="238"/>
      <c r="B605" s="138"/>
      <c r="C605" s="142"/>
      <c r="E605" s="240"/>
      <c r="F605" s="240"/>
      <c r="G605" s="22"/>
      <c r="H605" s="240"/>
      <c r="I605" s="205"/>
      <c r="J605" s="235"/>
      <c r="K605" s="22"/>
      <c r="L605" s="241"/>
      <c r="M605" s="240"/>
      <c r="N605" s="240"/>
      <c r="O605" s="240"/>
      <c r="Q605" s="240"/>
      <c r="R605" s="240"/>
      <c r="S605" s="240"/>
      <c r="T605" s="240"/>
      <c r="U605" s="240"/>
      <c r="V605" s="240"/>
      <c r="W605" s="240"/>
      <c r="X605" s="240"/>
      <c r="Y605" s="240"/>
      <c r="Z605" s="240"/>
      <c r="AA605" s="57"/>
      <c r="AB605" s="57"/>
      <c r="AC605" s="57"/>
    </row>
    <row r="606" spans="1:29" ht="13.95" customHeight="1" x14ac:dyDescent="0.25">
      <c r="B606" s="141"/>
      <c r="C606" s="139"/>
      <c r="D606" s="2"/>
      <c r="I606" s="203"/>
      <c r="J606" s="230"/>
      <c r="K606" s="8"/>
      <c r="P606" s="2"/>
      <c r="AA606" s="6"/>
      <c r="AB606" s="6"/>
      <c r="AC606" s="6"/>
    </row>
    <row r="607" spans="1:29" ht="13.95" customHeight="1" x14ac:dyDescent="0.25">
      <c r="B607" s="141"/>
      <c r="C607" s="139"/>
      <c r="D607" s="2"/>
      <c r="I607" s="203"/>
      <c r="J607" s="230"/>
      <c r="K607" s="8"/>
      <c r="L607" s="13"/>
      <c r="P607" s="2"/>
      <c r="AA607" s="6"/>
      <c r="AB607" s="6"/>
      <c r="AC607" s="6"/>
    </row>
    <row r="608" spans="1:29" s="14" customFormat="1" ht="13.95" customHeight="1" x14ac:dyDescent="0.25">
      <c r="A608" s="238"/>
      <c r="B608" s="138"/>
      <c r="C608" s="142"/>
      <c r="E608" s="240"/>
      <c r="F608" s="240"/>
      <c r="G608" s="22"/>
      <c r="H608" s="240"/>
      <c r="I608" s="205"/>
      <c r="J608" s="235"/>
      <c r="K608" s="22"/>
      <c r="L608" s="241"/>
      <c r="M608" s="240"/>
      <c r="N608" s="240"/>
      <c r="O608" s="240"/>
      <c r="Q608" s="240"/>
      <c r="R608" s="240"/>
      <c r="S608" s="240"/>
      <c r="T608" s="240"/>
      <c r="U608" s="240"/>
      <c r="V608" s="240"/>
      <c r="W608" s="240"/>
      <c r="X608" s="240"/>
      <c r="Y608" s="240"/>
      <c r="Z608" s="240"/>
      <c r="AA608" s="57"/>
      <c r="AB608" s="57"/>
      <c r="AC608" s="57"/>
    </row>
    <row r="609" spans="1:29" s="14" customFormat="1" ht="13.95" customHeight="1" x14ac:dyDescent="0.25">
      <c r="A609" s="238"/>
      <c r="B609" s="138"/>
      <c r="C609" s="142"/>
      <c r="E609" s="240"/>
      <c r="F609" s="240"/>
      <c r="G609" s="22"/>
      <c r="H609" s="240"/>
      <c r="I609" s="205"/>
      <c r="J609" s="235"/>
      <c r="K609" s="22"/>
      <c r="L609" s="241"/>
      <c r="M609" s="240"/>
      <c r="N609" s="240"/>
      <c r="O609" s="240"/>
      <c r="Q609" s="240"/>
      <c r="R609" s="240"/>
      <c r="S609" s="240"/>
      <c r="T609" s="240"/>
      <c r="U609" s="240"/>
      <c r="V609" s="240"/>
      <c r="W609" s="240"/>
      <c r="X609" s="240"/>
      <c r="Y609" s="240"/>
      <c r="Z609" s="240"/>
      <c r="AA609" s="57"/>
      <c r="AB609" s="57"/>
      <c r="AC609" s="57"/>
    </row>
    <row r="610" spans="1:29" s="14" customFormat="1" ht="13.95" customHeight="1" x14ac:dyDescent="0.25">
      <c r="A610" s="238"/>
      <c r="B610" s="138"/>
      <c r="C610" s="142"/>
      <c r="E610" s="240"/>
      <c r="F610" s="240"/>
      <c r="G610" s="22"/>
      <c r="H610" s="240"/>
      <c r="I610" s="205"/>
      <c r="J610" s="235"/>
      <c r="K610" s="22"/>
      <c r="L610" s="241"/>
      <c r="M610" s="240"/>
      <c r="N610" s="240"/>
      <c r="O610" s="240"/>
      <c r="Q610" s="240"/>
      <c r="R610" s="240"/>
      <c r="S610" s="240"/>
      <c r="T610" s="240"/>
      <c r="U610" s="240"/>
      <c r="V610" s="240"/>
      <c r="W610" s="240"/>
      <c r="X610" s="240"/>
      <c r="Y610" s="240"/>
      <c r="Z610" s="240"/>
      <c r="AA610" s="57"/>
      <c r="AB610" s="57"/>
      <c r="AC610" s="57"/>
    </row>
    <row r="611" spans="1:29" s="14" customFormat="1" ht="13.95" customHeight="1" x14ac:dyDescent="0.25">
      <c r="A611" s="277"/>
      <c r="B611" s="138"/>
      <c r="C611" s="142"/>
      <c r="E611" s="274"/>
      <c r="F611" s="274"/>
      <c r="G611" s="22"/>
      <c r="H611" s="274"/>
      <c r="I611" s="205"/>
      <c r="J611" s="271"/>
      <c r="K611" s="22"/>
      <c r="L611" s="275"/>
      <c r="M611" s="274"/>
      <c r="N611" s="274"/>
      <c r="O611" s="274"/>
      <c r="Q611" s="274"/>
      <c r="R611" s="274"/>
      <c r="S611" s="274"/>
      <c r="T611" s="274"/>
      <c r="U611" s="274"/>
      <c r="V611" s="274"/>
      <c r="W611" s="274"/>
      <c r="X611" s="274"/>
      <c r="Y611" s="274"/>
      <c r="Z611" s="274"/>
      <c r="AA611" s="57"/>
      <c r="AB611" s="57"/>
      <c r="AC611" s="57"/>
    </row>
    <row r="612" spans="1:29" ht="13.95" customHeight="1" x14ac:dyDescent="0.25">
      <c r="B612" s="141"/>
      <c r="C612" s="139"/>
      <c r="D612" s="2"/>
      <c r="I612" s="203"/>
      <c r="J612" s="230"/>
      <c r="K612" s="8"/>
      <c r="O612" s="20"/>
      <c r="P612" s="292"/>
      <c r="AA612" s="6"/>
      <c r="AB612" s="6"/>
      <c r="AC612" s="6"/>
    </row>
    <row r="613" spans="1:29" ht="13.95" customHeight="1" x14ac:dyDescent="0.25">
      <c r="A613" s="266"/>
      <c r="B613" s="141"/>
      <c r="C613" s="139"/>
      <c r="D613" s="2"/>
      <c r="E613" s="269"/>
      <c r="F613" s="269"/>
      <c r="H613" s="269"/>
      <c r="I613" s="203"/>
      <c r="J613" s="268"/>
      <c r="K613" s="8"/>
      <c r="M613" s="269"/>
      <c r="N613" s="269"/>
      <c r="O613" s="269"/>
      <c r="P613" s="292"/>
      <c r="Q613" s="269"/>
      <c r="R613" s="269"/>
      <c r="S613" s="269"/>
      <c r="T613" s="269"/>
      <c r="U613" s="269"/>
      <c r="V613" s="269"/>
      <c r="W613" s="269"/>
      <c r="X613" s="269"/>
      <c r="Y613" s="269"/>
      <c r="Z613" s="269"/>
      <c r="AA613" s="6"/>
      <c r="AB613" s="6"/>
      <c r="AC613" s="6"/>
    </row>
    <row r="614" spans="1:29" s="14" customFormat="1" ht="13.95" customHeight="1" x14ac:dyDescent="0.25">
      <c r="A614" s="266"/>
      <c r="B614" s="141"/>
      <c r="C614" s="139"/>
      <c r="E614" s="240"/>
      <c r="F614" s="240"/>
      <c r="G614" s="22"/>
      <c r="H614" s="240"/>
      <c r="I614" s="205"/>
      <c r="J614" s="235"/>
      <c r="K614" s="22"/>
      <c r="L614" s="241"/>
      <c r="M614" s="240"/>
      <c r="N614" s="240"/>
      <c r="O614" s="240"/>
      <c r="P614" s="292"/>
      <c r="Q614" s="240"/>
      <c r="R614" s="240"/>
      <c r="S614" s="240"/>
      <c r="T614" s="240"/>
      <c r="U614" s="240"/>
      <c r="V614" s="240"/>
      <c r="W614" s="240"/>
      <c r="X614" s="240"/>
      <c r="Y614" s="240"/>
      <c r="Z614" s="240"/>
      <c r="AA614" s="57"/>
      <c r="AB614" s="57"/>
      <c r="AC614" s="57"/>
    </row>
    <row r="615" spans="1:29" s="14" customFormat="1" ht="13.95" customHeight="1" x14ac:dyDescent="0.25">
      <c r="A615" s="266"/>
      <c r="B615" s="141"/>
      <c r="C615" s="139"/>
      <c r="E615" s="274"/>
      <c r="F615" s="274"/>
      <c r="G615" s="22"/>
      <c r="H615" s="274"/>
      <c r="I615" s="205"/>
      <c r="J615" s="271"/>
      <c r="K615" s="22"/>
      <c r="L615" s="275"/>
      <c r="M615" s="274"/>
      <c r="N615" s="274"/>
      <c r="O615" s="20"/>
      <c r="P615" s="292"/>
      <c r="Q615" s="274"/>
      <c r="R615" s="274"/>
      <c r="S615" s="274"/>
      <c r="T615" s="274"/>
      <c r="U615" s="274"/>
      <c r="V615" s="274"/>
      <c r="W615" s="274"/>
      <c r="X615" s="274"/>
      <c r="Y615" s="274"/>
      <c r="Z615" s="274"/>
      <c r="AA615" s="57"/>
      <c r="AB615" s="57"/>
      <c r="AC615" s="57"/>
    </row>
    <row r="616" spans="1:29" s="14" customFormat="1" ht="13.95" customHeight="1" x14ac:dyDescent="0.25">
      <c r="A616" s="266"/>
      <c r="C616" s="142"/>
      <c r="E616" s="274"/>
      <c r="F616" s="274"/>
      <c r="G616" s="22"/>
      <c r="H616" s="274"/>
      <c r="I616" s="205"/>
      <c r="J616" s="271"/>
      <c r="K616" s="22"/>
      <c r="L616" s="275"/>
      <c r="M616" s="274"/>
      <c r="N616" s="274"/>
      <c r="O616" s="274"/>
      <c r="P616" s="292"/>
      <c r="Q616" s="274"/>
      <c r="R616" s="274"/>
      <c r="S616" s="274"/>
      <c r="T616" s="274"/>
      <c r="U616" s="274"/>
      <c r="V616" s="274"/>
      <c r="W616" s="274"/>
      <c r="X616" s="274"/>
      <c r="Y616" s="274"/>
      <c r="Z616" s="274"/>
      <c r="AA616" s="57"/>
      <c r="AB616" s="57"/>
      <c r="AC616" s="57"/>
    </row>
    <row r="617" spans="1:29" s="14" customFormat="1" ht="13.95" customHeight="1" x14ac:dyDescent="0.25">
      <c r="A617" s="266"/>
      <c r="C617" s="142"/>
      <c r="E617" s="274"/>
      <c r="F617" s="274"/>
      <c r="G617" s="22"/>
      <c r="H617" s="274"/>
      <c r="I617" s="205"/>
      <c r="J617" s="271"/>
      <c r="K617" s="22"/>
      <c r="L617" s="275"/>
      <c r="M617" s="274"/>
      <c r="N617" s="274"/>
      <c r="O617" s="274"/>
      <c r="P617" s="292"/>
      <c r="Q617" s="274"/>
      <c r="R617" s="274"/>
      <c r="S617" s="274"/>
      <c r="T617" s="274"/>
      <c r="U617" s="274"/>
      <c r="V617" s="274"/>
      <c r="W617" s="274"/>
      <c r="X617" s="274"/>
      <c r="Y617" s="274"/>
      <c r="Z617" s="274"/>
      <c r="AA617" s="57"/>
      <c r="AB617" s="57"/>
      <c r="AC617" s="57"/>
    </row>
    <row r="618" spans="1:29" ht="13.95" customHeight="1" x14ac:dyDescent="0.25">
      <c r="A618" s="266"/>
      <c r="B618" s="141"/>
      <c r="C618" s="139"/>
      <c r="D618" s="2"/>
      <c r="E618" s="269"/>
      <c r="F618" s="269"/>
      <c r="H618" s="269"/>
      <c r="I618" s="203"/>
      <c r="J618" s="268"/>
      <c r="K618" s="8"/>
      <c r="M618" s="269"/>
      <c r="N618" s="269"/>
      <c r="O618" s="20"/>
      <c r="P618" s="292"/>
      <c r="Q618" s="269"/>
      <c r="R618" s="269"/>
      <c r="S618" s="269"/>
      <c r="T618" s="269"/>
      <c r="U618" s="269"/>
      <c r="V618" s="269"/>
      <c r="W618" s="269"/>
      <c r="X618" s="269"/>
      <c r="Y618" s="269"/>
      <c r="Z618" s="269"/>
      <c r="AA618" s="6"/>
      <c r="AB618" s="6"/>
      <c r="AC618" s="6"/>
    </row>
    <row r="619" spans="1:29" ht="13.95" customHeight="1" x14ac:dyDescent="0.25">
      <c r="A619" s="266"/>
      <c r="B619" s="141"/>
      <c r="C619" s="139"/>
      <c r="D619" s="2"/>
      <c r="E619" s="269"/>
      <c r="F619" s="269"/>
      <c r="H619" s="269"/>
      <c r="I619" s="203"/>
      <c r="J619" s="268"/>
      <c r="K619" s="8"/>
      <c r="M619" s="269"/>
      <c r="N619" s="269"/>
      <c r="O619" s="2"/>
      <c r="P619" s="20"/>
      <c r="Q619" s="269"/>
      <c r="R619" s="269"/>
      <c r="S619" s="269"/>
      <c r="T619" s="269"/>
      <c r="U619" s="269"/>
      <c r="V619" s="269"/>
      <c r="W619" s="269"/>
      <c r="X619" s="269"/>
      <c r="Y619" s="269"/>
      <c r="Z619" s="269"/>
      <c r="AA619" s="6"/>
      <c r="AB619" s="6"/>
      <c r="AC619" s="6"/>
    </row>
    <row r="620" spans="1:29" ht="13.95" customHeight="1" x14ac:dyDescent="0.25">
      <c r="A620" s="266"/>
      <c r="B620" s="141"/>
      <c r="C620" s="139"/>
      <c r="D620" s="2"/>
      <c r="E620" s="269"/>
      <c r="F620" s="269"/>
      <c r="H620" s="269"/>
      <c r="I620" s="203"/>
      <c r="J620" s="268"/>
      <c r="K620" s="8"/>
      <c r="M620" s="269"/>
      <c r="N620" s="269"/>
      <c r="O620" s="20"/>
      <c r="P620" s="292"/>
      <c r="Q620" s="269"/>
      <c r="R620" s="269"/>
      <c r="S620" s="269"/>
      <c r="T620" s="269"/>
      <c r="U620" s="269"/>
      <c r="V620" s="269"/>
      <c r="W620" s="269"/>
      <c r="X620" s="269"/>
      <c r="Y620" s="269"/>
      <c r="Z620" s="269"/>
      <c r="AA620" s="6"/>
      <c r="AB620" s="6"/>
      <c r="AC620" s="6"/>
    </row>
    <row r="621" spans="1:29" s="14" customFormat="1" ht="13.95" customHeight="1" x14ac:dyDescent="0.25">
      <c r="A621" s="277"/>
      <c r="B621" s="138"/>
      <c r="C621" s="142"/>
      <c r="E621" s="274"/>
      <c r="F621" s="274"/>
      <c r="G621" s="22"/>
      <c r="H621" s="274"/>
      <c r="I621" s="205"/>
      <c r="J621" s="271"/>
      <c r="K621" s="22"/>
      <c r="L621" s="275"/>
      <c r="M621" s="274"/>
      <c r="N621" s="274"/>
      <c r="O621" s="274"/>
      <c r="P621" s="292"/>
      <c r="Q621" s="274"/>
      <c r="R621" s="274"/>
      <c r="S621" s="274"/>
      <c r="T621" s="274"/>
      <c r="U621" s="274"/>
      <c r="V621" s="274"/>
      <c r="W621" s="274"/>
      <c r="X621" s="274"/>
      <c r="Y621" s="274"/>
      <c r="Z621" s="274"/>
      <c r="AA621" s="57"/>
      <c r="AB621" s="57"/>
      <c r="AC621" s="57"/>
    </row>
    <row r="622" spans="1:29" s="14" customFormat="1" ht="13.95" customHeight="1" x14ac:dyDescent="0.25">
      <c r="A622" s="277"/>
      <c r="B622" s="138"/>
      <c r="C622" s="142"/>
      <c r="E622" s="274"/>
      <c r="F622" s="274"/>
      <c r="G622" s="22"/>
      <c r="H622" s="274"/>
      <c r="I622" s="205"/>
      <c r="J622" s="271"/>
      <c r="K622" s="22"/>
      <c r="L622" s="275"/>
      <c r="M622" s="274"/>
      <c r="N622" s="274"/>
      <c r="O622" s="274"/>
      <c r="P622" s="292"/>
      <c r="Q622" s="274"/>
      <c r="R622" s="274"/>
      <c r="S622" s="274"/>
      <c r="T622" s="274"/>
      <c r="U622" s="274"/>
      <c r="V622" s="274"/>
      <c r="W622" s="274"/>
      <c r="X622" s="274"/>
      <c r="Y622" s="274"/>
      <c r="Z622" s="274"/>
      <c r="AA622" s="57"/>
      <c r="AB622" s="57"/>
      <c r="AC622" s="57"/>
    </row>
    <row r="623" spans="1:29" ht="13.95" customHeight="1" x14ac:dyDescent="0.25">
      <c r="B623" s="141"/>
      <c r="C623" s="139"/>
      <c r="D623" s="2"/>
      <c r="I623" s="203"/>
      <c r="J623" s="230"/>
      <c r="K623" s="8"/>
      <c r="P623" s="2"/>
      <c r="AA623" s="6"/>
      <c r="AB623" s="6"/>
      <c r="AC623" s="6"/>
    </row>
    <row r="624" spans="1:29" ht="13.95" customHeight="1" x14ac:dyDescent="0.25">
      <c r="B624" s="141"/>
      <c r="C624" s="139"/>
      <c r="D624" s="2"/>
      <c r="I624" s="203"/>
      <c r="J624" s="230"/>
      <c r="K624" s="8"/>
      <c r="P624" s="210"/>
      <c r="AA624" s="6"/>
      <c r="AB624" s="6"/>
      <c r="AC624" s="6"/>
    </row>
    <row r="625" spans="1:29" s="14" customFormat="1" ht="13.95" customHeight="1" x14ac:dyDescent="0.25">
      <c r="A625" s="238"/>
      <c r="B625" s="138"/>
      <c r="C625" s="142"/>
      <c r="E625" s="240"/>
      <c r="F625" s="240"/>
      <c r="G625" s="22"/>
      <c r="H625" s="240"/>
      <c r="I625" s="205"/>
      <c r="J625" s="235"/>
      <c r="K625" s="22"/>
      <c r="L625" s="241"/>
      <c r="M625" s="240"/>
      <c r="N625" s="240"/>
      <c r="O625" s="240"/>
      <c r="P625" s="200"/>
      <c r="Q625" s="240"/>
      <c r="R625" s="240"/>
      <c r="S625" s="240"/>
      <c r="T625" s="240"/>
      <c r="U625" s="240"/>
      <c r="V625" s="240"/>
      <c r="W625" s="240"/>
      <c r="X625" s="240"/>
      <c r="Y625" s="240"/>
      <c r="Z625" s="240"/>
      <c r="AA625" s="57"/>
      <c r="AB625" s="57"/>
      <c r="AC625" s="57"/>
    </row>
    <row r="626" spans="1:29" s="14" customFormat="1" ht="13.95" customHeight="1" x14ac:dyDescent="0.25">
      <c r="A626" s="238"/>
      <c r="B626" s="138"/>
      <c r="C626" s="142"/>
      <c r="E626" s="240"/>
      <c r="F626" s="240"/>
      <c r="G626" s="22"/>
      <c r="H626" s="240"/>
      <c r="I626" s="205"/>
      <c r="J626" s="235"/>
      <c r="K626" s="22"/>
      <c r="L626" s="241"/>
      <c r="M626" s="240"/>
      <c r="N626" s="240"/>
      <c r="O626" s="240"/>
      <c r="P626" s="200"/>
      <c r="Q626" s="240"/>
      <c r="R626" s="240"/>
      <c r="S626" s="240"/>
      <c r="T626" s="240"/>
      <c r="U626" s="240"/>
      <c r="V626" s="240"/>
      <c r="W626" s="240"/>
      <c r="X626" s="240"/>
      <c r="Y626" s="240"/>
      <c r="Z626" s="240"/>
      <c r="AA626" s="57"/>
      <c r="AB626" s="57"/>
      <c r="AC626" s="57"/>
    </row>
    <row r="627" spans="1:29" s="14" customFormat="1" ht="13.95" customHeight="1" x14ac:dyDescent="0.25">
      <c r="A627" s="238"/>
      <c r="B627" s="138"/>
      <c r="C627" s="142"/>
      <c r="E627" s="240"/>
      <c r="F627" s="240"/>
      <c r="G627" s="22"/>
      <c r="H627" s="240"/>
      <c r="I627" s="205"/>
      <c r="J627" s="235"/>
      <c r="K627" s="22"/>
      <c r="L627" s="241"/>
      <c r="M627" s="240"/>
      <c r="N627" s="240"/>
      <c r="O627" s="240"/>
      <c r="P627" s="200"/>
      <c r="Q627" s="240"/>
      <c r="R627" s="240"/>
      <c r="S627" s="240"/>
      <c r="T627" s="240"/>
      <c r="U627" s="240"/>
      <c r="V627" s="240"/>
      <c r="W627" s="240"/>
      <c r="X627" s="240"/>
      <c r="Y627" s="240"/>
      <c r="Z627" s="240"/>
      <c r="AA627" s="57"/>
      <c r="AB627" s="57"/>
      <c r="AC627" s="57"/>
    </row>
    <row r="628" spans="1:29" s="14" customFormat="1" ht="13.95" customHeight="1" x14ac:dyDescent="0.25">
      <c r="A628" s="238"/>
      <c r="B628" s="138"/>
      <c r="C628" s="142"/>
      <c r="E628" s="240"/>
      <c r="F628" s="240"/>
      <c r="G628" s="22"/>
      <c r="H628" s="240"/>
      <c r="I628" s="205"/>
      <c r="J628" s="235"/>
      <c r="K628" s="22"/>
      <c r="L628" s="241"/>
      <c r="M628" s="240"/>
      <c r="N628" s="240"/>
      <c r="O628" s="240"/>
      <c r="Q628" s="240"/>
      <c r="R628" s="240"/>
      <c r="S628" s="240"/>
      <c r="T628" s="240"/>
      <c r="U628" s="240"/>
      <c r="V628" s="240"/>
      <c r="W628" s="240"/>
      <c r="X628" s="240"/>
      <c r="Y628" s="240"/>
      <c r="Z628" s="240"/>
      <c r="AA628" s="57"/>
      <c r="AB628" s="57"/>
      <c r="AC628" s="57"/>
    </row>
    <row r="629" spans="1:29" ht="13.95" customHeight="1" x14ac:dyDescent="0.25">
      <c r="B629" s="141"/>
      <c r="C629" s="139"/>
      <c r="D629" s="2"/>
      <c r="I629" s="203"/>
      <c r="J629" s="230"/>
      <c r="K629" s="8"/>
      <c r="O629" s="182"/>
      <c r="P629" s="181"/>
      <c r="AA629" s="6"/>
      <c r="AB629" s="6"/>
      <c r="AC629" s="6"/>
    </row>
    <row r="630" spans="1:29" s="14" customFormat="1" ht="13.95" customHeight="1" x14ac:dyDescent="0.25">
      <c r="A630" s="238"/>
      <c r="B630" s="138"/>
      <c r="C630" s="142"/>
      <c r="E630" s="240"/>
      <c r="F630" s="240"/>
      <c r="G630" s="22"/>
      <c r="H630" s="240"/>
      <c r="I630" s="205"/>
      <c r="J630" s="235"/>
      <c r="K630" s="22"/>
      <c r="L630" s="241"/>
      <c r="M630" s="240"/>
      <c r="N630" s="240"/>
      <c r="O630" s="183"/>
      <c r="P630" s="200"/>
      <c r="Q630" s="240"/>
      <c r="R630" s="240"/>
      <c r="S630" s="240"/>
      <c r="T630" s="240"/>
      <c r="U630" s="240"/>
      <c r="V630" s="240"/>
      <c r="W630" s="240"/>
      <c r="X630" s="240"/>
      <c r="Y630" s="240"/>
      <c r="Z630" s="240"/>
      <c r="AA630" s="57"/>
      <c r="AB630" s="57"/>
      <c r="AC630" s="57"/>
    </row>
    <row r="631" spans="1:29" s="14" customFormat="1" ht="13.95" customHeight="1" x14ac:dyDescent="0.25">
      <c r="A631" s="238"/>
      <c r="B631" s="138"/>
      <c r="C631" s="142"/>
      <c r="E631" s="240"/>
      <c r="F631" s="240"/>
      <c r="G631" s="22"/>
      <c r="H631" s="240"/>
      <c r="I631" s="205"/>
      <c r="J631" s="235"/>
      <c r="K631" s="22"/>
      <c r="L631" s="241"/>
      <c r="M631" s="240"/>
      <c r="N631" s="240"/>
      <c r="O631" s="183"/>
      <c r="P631" s="200"/>
      <c r="Q631" s="240"/>
      <c r="R631" s="240"/>
      <c r="S631" s="240"/>
      <c r="T631" s="240"/>
      <c r="U631" s="240"/>
      <c r="V631" s="240"/>
      <c r="W631" s="240"/>
      <c r="X631" s="240"/>
      <c r="Y631" s="240"/>
      <c r="Z631" s="240"/>
      <c r="AA631" s="57"/>
      <c r="AB631" s="57"/>
      <c r="AC631" s="57"/>
    </row>
    <row r="632" spans="1:29" s="14" customFormat="1" ht="13.95" customHeight="1" x14ac:dyDescent="0.25">
      <c r="A632" s="238"/>
      <c r="B632" s="138"/>
      <c r="C632" s="142"/>
      <c r="E632" s="240"/>
      <c r="F632" s="240"/>
      <c r="G632" s="22"/>
      <c r="H632" s="240"/>
      <c r="I632" s="205"/>
      <c r="J632" s="235"/>
      <c r="K632" s="22"/>
      <c r="L632" s="241"/>
      <c r="M632" s="240"/>
      <c r="N632" s="240"/>
      <c r="O632" s="183"/>
      <c r="P632" s="200"/>
      <c r="Q632" s="240"/>
      <c r="R632" s="240"/>
      <c r="S632" s="240"/>
      <c r="T632" s="240"/>
      <c r="U632" s="240"/>
      <c r="V632" s="240"/>
      <c r="W632" s="240"/>
      <c r="X632" s="240"/>
      <c r="Y632" s="240"/>
      <c r="Z632" s="240"/>
      <c r="AA632" s="57"/>
      <c r="AB632" s="57"/>
      <c r="AC632" s="57"/>
    </row>
    <row r="633" spans="1:29" s="14" customFormat="1" ht="13.95" customHeight="1" x14ac:dyDescent="0.25">
      <c r="A633" s="238"/>
      <c r="B633" s="138"/>
      <c r="C633" s="142"/>
      <c r="E633" s="240"/>
      <c r="F633" s="240"/>
      <c r="G633" s="22"/>
      <c r="H633" s="240"/>
      <c r="I633" s="205"/>
      <c r="J633" s="235"/>
      <c r="K633" s="22"/>
      <c r="L633" s="241"/>
      <c r="M633" s="240"/>
      <c r="N633" s="240"/>
      <c r="O633" s="183"/>
      <c r="P633" s="200"/>
      <c r="Q633" s="240"/>
      <c r="R633" s="240"/>
      <c r="S633" s="240"/>
      <c r="T633" s="240"/>
      <c r="U633" s="240"/>
      <c r="V633" s="240"/>
      <c r="W633" s="240"/>
      <c r="X633" s="240"/>
      <c r="Y633" s="240"/>
      <c r="Z633" s="240"/>
      <c r="AA633" s="57"/>
      <c r="AB633" s="57"/>
      <c r="AC633" s="57"/>
    </row>
    <row r="634" spans="1:29" ht="13.95" customHeight="1" x14ac:dyDescent="0.25">
      <c r="B634" s="141"/>
      <c r="C634" s="139"/>
      <c r="D634" s="2"/>
      <c r="I634" s="203"/>
      <c r="J634" s="230"/>
      <c r="K634" s="8"/>
      <c r="O634" s="182"/>
      <c r="P634" s="181"/>
      <c r="AA634" s="6"/>
      <c r="AB634" s="6"/>
      <c r="AC634" s="6"/>
    </row>
    <row r="635" spans="1:29" ht="13.95" customHeight="1" x14ac:dyDescent="0.25">
      <c r="A635" s="266"/>
      <c r="B635" s="141"/>
      <c r="C635" s="139"/>
      <c r="D635" s="2"/>
      <c r="I635" s="203"/>
      <c r="J635" s="230"/>
      <c r="K635" s="8"/>
      <c r="L635" s="13"/>
      <c r="O635" s="182"/>
      <c r="P635" s="181"/>
      <c r="AA635" s="6"/>
      <c r="AB635" s="6"/>
      <c r="AC635" s="6"/>
    </row>
    <row r="636" spans="1:29" ht="13.95" customHeight="1" x14ac:dyDescent="0.25">
      <c r="A636" s="266"/>
      <c r="B636" s="141"/>
      <c r="C636" s="139"/>
      <c r="D636" s="2"/>
      <c r="I636" s="203"/>
      <c r="J636" s="230"/>
      <c r="K636" s="8"/>
      <c r="L636" s="13"/>
      <c r="O636" s="182"/>
      <c r="P636" s="181"/>
      <c r="AA636" s="6"/>
      <c r="AB636" s="6"/>
      <c r="AC636" s="6"/>
    </row>
    <row r="637" spans="1:29" ht="13.95" customHeight="1" x14ac:dyDescent="0.25">
      <c r="A637" s="266"/>
      <c r="B637" s="141"/>
      <c r="C637" s="139"/>
      <c r="D637" s="2"/>
      <c r="I637" s="203"/>
      <c r="J637" s="230"/>
      <c r="K637" s="8"/>
      <c r="L637" s="13"/>
      <c r="P637" s="2"/>
      <c r="AA637" s="6"/>
      <c r="AB637" s="6"/>
      <c r="AC637" s="6"/>
    </row>
    <row r="638" spans="1:29" ht="13.95" customHeight="1" x14ac:dyDescent="0.25">
      <c r="B638" s="141"/>
      <c r="C638" s="139"/>
      <c r="D638" s="2"/>
      <c r="I638" s="203"/>
      <c r="J638" s="230"/>
      <c r="K638" s="8"/>
      <c r="L638" s="13"/>
      <c r="P638" s="2"/>
      <c r="AA638" s="6"/>
      <c r="AB638" s="6"/>
      <c r="AC638" s="6"/>
    </row>
    <row r="639" spans="1:29" ht="13.95" customHeight="1" x14ac:dyDescent="0.25">
      <c r="B639" s="141"/>
      <c r="C639" s="139"/>
      <c r="D639" s="2"/>
      <c r="I639" s="203"/>
      <c r="J639" s="230"/>
      <c r="K639" s="8"/>
      <c r="P639" s="2"/>
      <c r="AA639" s="6"/>
      <c r="AB639" s="6"/>
      <c r="AC639" s="6"/>
    </row>
    <row r="640" spans="1:29" s="151" customFormat="1" ht="13.95" customHeight="1" x14ac:dyDescent="0.25">
      <c r="A640" s="68"/>
      <c r="B640" s="139"/>
      <c r="C640" s="139"/>
      <c r="E640" s="20"/>
      <c r="F640" s="20"/>
      <c r="G640" s="206"/>
      <c r="H640" s="20"/>
      <c r="I640" s="207"/>
      <c r="J640" s="208"/>
      <c r="K640" s="206"/>
      <c r="L640" s="13"/>
      <c r="M640" s="20"/>
      <c r="N640" s="20"/>
      <c r="O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9"/>
      <c r="AB640" s="209"/>
      <c r="AC640" s="209"/>
    </row>
    <row r="641" spans="1:29" s="14" customFormat="1" ht="13.95" customHeight="1" x14ac:dyDescent="0.25">
      <c r="A641" s="238"/>
      <c r="B641" s="138"/>
      <c r="C641" s="142"/>
      <c r="E641" s="240"/>
      <c r="F641" s="240"/>
      <c r="G641" s="22"/>
      <c r="H641" s="240"/>
      <c r="I641" s="205"/>
      <c r="J641" s="235"/>
      <c r="K641" s="22"/>
      <c r="L641" s="241"/>
      <c r="M641" s="240"/>
      <c r="N641" s="240"/>
      <c r="O641" s="240"/>
      <c r="Q641" s="240"/>
      <c r="R641" s="240"/>
      <c r="S641" s="240"/>
      <c r="T641" s="240"/>
      <c r="U641" s="240"/>
      <c r="V641" s="240"/>
      <c r="W641" s="240"/>
      <c r="X641" s="240"/>
      <c r="Y641" s="240"/>
      <c r="Z641" s="240"/>
      <c r="AA641" s="57"/>
      <c r="AB641" s="57"/>
      <c r="AC641" s="57"/>
    </row>
    <row r="642" spans="1:29" s="14" customFormat="1" ht="13.95" customHeight="1" x14ac:dyDescent="0.25">
      <c r="A642" s="238"/>
      <c r="B642" s="138"/>
      <c r="C642" s="142"/>
      <c r="E642" s="240"/>
      <c r="F642" s="240"/>
      <c r="G642" s="22"/>
      <c r="H642" s="240"/>
      <c r="I642" s="205"/>
      <c r="J642" s="235"/>
      <c r="K642" s="22"/>
      <c r="L642" s="241"/>
      <c r="M642" s="240"/>
      <c r="N642" s="240"/>
      <c r="O642" s="240"/>
      <c r="Q642" s="240"/>
      <c r="R642" s="240"/>
      <c r="S642" s="240"/>
      <c r="T642" s="240"/>
      <c r="U642" s="240"/>
      <c r="V642" s="240"/>
      <c r="W642" s="240"/>
      <c r="X642" s="240"/>
      <c r="Y642" s="240"/>
      <c r="Z642" s="240"/>
      <c r="AA642" s="57"/>
      <c r="AB642" s="57"/>
      <c r="AC642" s="57"/>
    </row>
    <row r="643" spans="1:29" s="14" customFormat="1" ht="13.95" customHeight="1" x14ac:dyDescent="0.25">
      <c r="A643" s="238"/>
      <c r="B643" s="138"/>
      <c r="C643" s="142"/>
      <c r="E643" s="240"/>
      <c r="F643" s="240"/>
      <c r="G643" s="22"/>
      <c r="H643" s="240"/>
      <c r="I643" s="205"/>
      <c r="J643" s="235"/>
      <c r="K643" s="22"/>
      <c r="L643" s="241"/>
      <c r="M643" s="240"/>
      <c r="N643" s="240"/>
      <c r="O643" s="240"/>
      <c r="Q643" s="240"/>
      <c r="R643" s="240"/>
      <c r="S643" s="240"/>
      <c r="T643" s="240"/>
      <c r="U643" s="240"/>
      <c r="V643" s="240"/>
      <c r="W643" s="240"/>
      <c r="X643" s="240"/>
      <c r="Y643" s="240"/>
      <c r="Z643" s="240"/>
      <c r="AA643" s="57"/>
      <c r="AB643" s="57"/>
      <c r="AC643" s="57"/>
    </row>
    <row r="644" spans="1:29" s="14" customFormat="1" ht="13.95" customHeight="1" x14ac:dyDescent="0.25">
      <c r="A644" s="238"/>
      <c r="B644" s="138"/>
      <c r="C644" s="142"/>
      <c r="E644" s="240"/>
      <c r="F644" s="240"/>
      <c r="G644" s="22"/>
      <c r="H644" s="240"/>
      <c r="I644" s="205"/>
      <c r="J644" s="235"/>
      <c r="K644" s="22"/>
      <c r="L644" s="241"/>
      <c r="M644" s="240"/>
      <c r="N644" s="240"/>
      <c r="O644" s="240"/>
      <c r="Q644" s="240"/>
      <c r="R644" s="240"/>
      <c r="S644" s="240"/>
      <c r="T644" s="240"/>
      <c r="U644" s="240"/>
      <c r="V644" s="240"/>
      <c r="W644" s="240"/>
      <c r="X644" s="240"/>
      <c r="Y644" s="240"/>
      <c r="Z644" s="240"/>
      <c r="AA644" s="57"/>
      <c r="AB644" s="57"/>
      <c r="AC644" s="57"/>
    </row>
    <row r="645" spans="1:29" s="14" customFormat="1" ht="13.95" customHeight="1" x14ac:dyDescent="0.25">
      <c r="A645" s="238"/>
      <c r="B645" s="138"/>
      <c r="C645" s="142"/>
      <c r="E645" s="240"/>
      <c r="F645" s="240"/>
      <c r="G645" s="22"/>
      <c r="H645" s="240"/>
      <c r="I645" s="205"/>
      <c r="J645" s="235"/>
      <c r="K645" s="22"/>
      <c r="L645" s="241"/>
      <c r="M645" s="240"/>
      <c r="N645" s="240"/>
      <c r="O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  <c r="AA645" s="57"/>
      <c r="AB645" s="57"/>
      <c r="AC645" s="57"/>
    </row>
    <row r="646" spans="1:29" ht="13.95" customHeight="1" x14ac:dyDescent="0.25">
      <c r="B646" s="141"/>
      <c r="C646" s="139"/>
      <c r="D646" s="2"/>
      <c r="I646" s="203"/>
      <c r="J646" s="230"/>
      <c r="K646" s="8"/>
      <c r="P646" s="2"/>
      <c r="AA646" s="6"/>
      <c r="AB646" s="6"/>
      <c r="AC646" s="6"/>
    </row>
    <row r="647" spans="1:29" ht="13.95" customHeight="1" x14ac:dyDescent="0.25">
      <c r="B647" s="141"/>
      <c r="C647" s="139"/>
      <c r="D647" s="2"/>
      <c r="I647" s="203"/>
      <c r="J647" s="230"/>
      <c r="K647" s="8"/>
      <c r="P647" s="2"/>
      <c r="AA647" s="6"/>
      <c r="AB647" s="6"/>
      <c r="AC647" s="6"/>
    </row>
    <row r="648" spans="1:29" ht="13.95" customHeight="1" x14ac:dyDescent="0.25">
      <c r="B648" s="141"/>
      <c r="C648" s="139"/>
      <c r="D648" s="2"/>
      <c r="I648" s="203"/>
      <c r="J648" s="230"/>
      <c r="K648" s="8"/>
      <c r="L648" s="241"/>
      <c r="P648" s="2"/>
      <c r="AA648" s="6"/>
      <c r="AB648" s="6"/>
      <c r="AC648" s="6"/>
    </row>
    <row r="649" spans="1:29" ht="13.95" customHeight="1" x14ac:dyDescent="0.25">
      <c r="B649" s="141"/>
      <c r="C649" s="139"/>
      <c r="D649" s="2"/>
      <c r="I649" s="203"/>
      <c r="J649" s="230"/>
      <c r="K649" s="8"/>
      <c r="L649" s="241"/>
      <c r="P649" s="2"/>
      <c r="AA649" s="6"/>
      <c r="AB649" s="6"/>
      <c r="AC649" s="6"/>
    </row>
    <row r="650" spans="1:29" ht="13.95" customHeight="1" x14ac:dyDescent="0.25">
      <c r="B650" s="141"/>
      <c r="C650" s="139"/>
      <c r="D650" s="2"/>
      <c r="I650" s="201"/>
      <c r="J650" s="202"/>
      <c r="K650" s="241"/>
      <c r="L650" s="241"/>
      <c r="P650" s="2"/>
      <c r="AA650" s="6"/>
      <c r="AB650" s="6"/>
      <c r="AC650" s="6"/>
    </row>
    <row r="651" spans="1:29" ht="13.95" customHeight="1" x14ac:dyDescent="0.25">
      <c r="B651" s="141"/>
      <c r="C651" s="139"/>
      <c r="D651" s="2"/>
      <c r="I651" s="201"/>
      <c r="J651" s="202"/>
      <c r="K651" s="241"/>
      <c r="L651" s="241"/>
      <c r="P651" s="2"/>
      <c r="AA651" s="6"/>
      <c r="AB651" s="6"/>
      <c r="AC651" s="6"/>
    </row>
    <row r="652" spans="1:29" ht="13.95" customHeight="1" x14ac:dyDescent="0.25">
      <c r="B652" s="141"/>
      <c r="C652" s="139"/>
      <c r="D652" s="2"/>
      <c r="I652" s="201"/>
      <c r="J652" s="202"/>
      <c r="K652" s="241"/>
      <c r="L652" s="241"/>
      <c r="P652" s="2"/>
      <c r="AA652" s="6"/>
      <c r="AB652" s="6"/>
      <c r="AC652" s="6"/>
    </row>
    <row r="653" spans="1:29" ht="13.95" customHeight="1" x14ac:dyDescent="0.25">
      <c r="B653" s="141"/>
      <c r="C653" s="139"/>
      <c r="D653" s="2"/>
      <c r="I653" s="201"/>
      <c r="J653" s="202"/>
      <c r="K653" s="241"/>
      <c r="L653" s="241"/>
      <c r="P653" s="2"/>
      <c r="AA653" s="6"/>
      <c r="AB653" s="6"/>
      <c r="AC653" s="6"/>
    </row>
    <row r="654" spans="1:29" ht="13.95" customHeight="1" x14ac:dyDescent="0.25">
      <c r="B654" s="141"/>
      <c r="C654" s="139"/>
      <c r="D654" s="2"/>
      <c r="I654" s="201"/>
      <c r="J654" s="202"/>
      <c r="K654" s="241"/>
      <c r="L654" s="241"/>
      <c r="P654" s="2"/>
      <c r="AA654" s="6"/>
      <c r="AB654" s="6"/>
      <c r="AC654" s="6"/>
    </row>
    <row r="655" spans="1:29" ht="13.95" customHeight="1" x14ac:dyDescent="0.25">
      <c r="B655" s="141"/>
      <c r="C655" s="139"/>
      <c r="D655" s="2"/>
      <c r="I655" s="201"/>
      <c r="J655" s="202"/>
      <c r="K655" s="241"/>
      <c r="L655" s="241"/>
      <c r="P655" s="2"/>
      <c r="AA655" s="6"/>
      <c r="AB655" s="6"/>
      <c r="AC655" s="6"/>
    </row>
    <row r="656" spans="1:29" ht="13.95" customHeight="1" x14ac:dyDescent="0.25">
      <c r="B656" s="141"/>
      <c r="C656" s="139"/>
      <c r="D656" s="2"/>
      <c r="I656" s="201"/>
      <c r="J656" s="202"/>
      <c r="K656" s="241"/>
      <c r="L656" s="241"/>
      <c r="P656" s="2"/>
      <c r="AA656" s="6"/>
      <c r="AB656" s="6"/>
      <c r="AC656" s="6"/>
    </row>
    <row r="657" spans="2:29" ht="13.95" customHeight="1" x14ac:dyDescent="0.25">
      <c r="B657" s="141"/>
      <c r="C657" s="139"/>
      <c r="D657" s="2"/>
      <c r="I657" s="201"/>
      <c r="J657" s="202"/>
      <c r="K657" s="241"/>
      <c r="L657" s="241"/>
      <c r="P657" s="2"/>
      <c r="AA657" s="6"/>
      <c r="AB657" s="6"/>
      <c r="AC657" s="6"/>
    </row>
    <row r="658" spans="2:29" ht="13.95" customHeight="1" x14ac:dyDescent="0.25">
      <c r="B658" s="141"/>
      <c r="C658" s="139"/>
      <c r="D658" s="2"/>
      <c r="I658" s="201"/>
      <c r="J658" s="202"/>
      <c r="K658" s="241"/>
      <c r="L658" s="241"/>
      <c r="P658" s="2"/>
      <c r="AA658" s="6"/>
      <c r="AB658" s="6"/>
      <c r="AC658" s="6"/>
    </row>
    <row r="659" spans="2:29" ht="13.95" customHeight="1" x14ac:dyDescent="0.25">
      <c r="B659" s="141"/>
      <c r="C659" s="139"/>
      <c r="D659" s="2"/>
      <c r="I659" s="201"/>
      <c r="J659" s="202"/>
      <c r="K659" s="241"/>
      <c r="L659" s="241"/>
      <c r="P659" s="2"/>
      <c r="AA659" s="6"/>
      <c r="AB659" s="6"/>
      <c r="AC659" s="6"/>
    </row>
    <row r="660" spans="2:29" ht="13.95" customHeight="1" x14ac:dyDescent="0.25">
      <c r="B660" s="141"/>
      <c r="C660" s="139"/>
      <c r="D660" s="2"/>
      <c r="I660" s="201"/>
      <c r="J660" s="202"/>
      <c r="K660" s="241"/>
      <c r="L660" s="241"/>
      <c r="P660" s="2"/>
      <c r="AA660" s="6"/>
      <c r="AB660" s="6"/>
      <c r="AC660" s="6"/>
    </row>
    <row r="661" spans="2:29" ht="13.95" customHeight="1" x14ac:dyDescent="0.25">
      <c r="B661" s="141"/>
      <c r="C661" s="139"/>
      <c r="D661" s="2"/>
      <c r="I661" s="201"/>
      <c r="J661" s="202"/>
      <c r="K661" s="241"/>
      <c r="L661" s="241"/>
      <c r="P661" s="2"/>
      <c r="AA661" s="6"/>
      <c r="AB661" s="6"/>
      <c r="AC661" s="6"/>
    </row>
    <row r="662" spans="2:29" ht="13.95" customHeight="1" x14ac:dyDescent="0.25">
      <c r="B662" s="141"/>
      <c r="C662" s="139"/>
      <c r="D662" s="2"/>
      <c r="I662" s="201"/>
      <c r="J662" s="202"/>
      <c r="K662" s="241"/>
      <c r="L662" s="241"/>
      <c r="P662" s="2"/>
      <c r="AA662" s="6"/>
      <c r="AB662" s="6"/>
      <c r="AC662" s="6"/>
    </row>
    <row r="663" spans="2:29" ht="13.95" customHeight="1" x14ac:dyDescent="0.25">
      <c r="B663" s="141"/>
      <c r="C663" s="139"/>
      <c r="D663" s="2"/>
      <c r="I663" s="201"/>
      <c r="J663" s="202"/>
      <c r="K663" s="241"/>
      <c r="L663" s="241"/>
      <c r="P663" s="2"/>
      <c r="AA663" s="6"/>
      <c r="AB663" s="6"/>
      <c r="AC663" s="6"/>
    </row>
    <row r="664" spans="2:29" ht="13.95" customHeight="1" x14ac:dyDescent="0.25">
      <c r="B664" s="141"/>
      <c r="C664" s="139"/>
      <c r="D664" s="2"/>
      <c r="I664" s="201"/>
      <c r="J664" s="202"/>
      <c r="K664" s="241"/>
      <c r="L664" s="241"/>
      <c r="P664" s="2"/>
      <c r="AA664" s="6"/>
      <c r="AB664" s="6"/>
      <c r="AC664" s="6"/>
    </row>
    <row r="665" spans="2:29" ht="13.95" customHeight="1" x14ac:dyDescent="0.25">
      <c r="B665" s="141"/>
      <c r="C665" s="139"/>
      <c r="D665" s="2"/>
      <c r="I665" s="201"/>
      <c r="J665" s="202"/>
      <c r="K665" s="241"/>
      <c r="L665" s="241"/>
      <c r="P665" s="2"/>
      <c r="AA665" s="6"/>
      <c r="AB665" s="6"/>
      <c r="AC665" s="6"/>
    </row>
    <row r="666" spans="2:29" ht="13.95" customHeight="1" x14ac:dyDescent="0.25">
      <c r="B666" s="141"/>
      <c r="C666" s="139"/>
      <c r="D666" s="2"/>
      <c r="I666" s="201"/>
      <c r="J666" s="202"/>
      <c r="K666" s="241"/>
      <c r="L666" s="241"/>
      <c r="P666" s="2"/>
      <c r="AA666" s="6"/>
      <c r="AB666" s="6"/>
      <c r="AC666" s="6"/>
    </row>
    <row r="667" spans="2:29" ht="13.95" customHeight="1" x14ac:dyDescent="0.25">
      <c r="B667" s="141"/>
      <c r="C667" s="139"/>
      <c r="D667" s="2"/>
      <c r="I667" s="201"/>
      <c r="J667" s="202"/>
      <c r="K667" s="241"/>
      <c r="L667" s="241"/>
      <c r="P667" s="2"/>
      <c r="AA667" s="6"/>
      <c r="AB667" s="6"/>
      <c r="AC667" s="6"/>
    </row>
    <row r="668" spans="2:29" ht="13.95" customHeight="1" x14ac:dyDescent="0.25">
      <c r="B668" s="141"/>
      <c r="C668" s="139"/>
      <c r="D668" s="2"/>
      <c r="I668" s="201"/>
      <c r="J668" s="202"/>
      <c r="K668" s="241"/>
      <c r="L668" s="241"/>
      <c r="P668" s="2"/>
      <c r="AA668" s="6"/>
      <c r="AB668" s="6"/>
      <c r="AC668" s="6"/>
    </row>
    <row r="669" spans="2:29" ht="13.95" customHeight="1" x14ac:dyDescent="0.25">
      <c r="B669" s="141"/>
      <c r="C669" s="139"/>
      <c r="D669" s="2"/>
      <c r="I669" s="201"/>
      <c r="J669" s="202"/>
      <c r="K669" s="241"/>
      <c r="L669" s="241"/>
      <c r="P669" s="2"/>
      <c r="AA669" s="6"/>
      <c r="AB669" s="6"/>
      <c r="AC669" s="6"/>
    </row>
    <row r="670" spans="2:29" ht="13.95" customHeight="1" x14ac:dyDescent="0.25">
      <c r="B670" s="138"/>
      <c r="C670" s="142"/>
      <c r="D670" s="2"/>
      <c r="I670" s="201"/>
      <c r="J670" s="202"/>
      <c r="K670" s="241"/>
      <c r="L670" s="241"/>
      <c r="P670" s="2"/>
      <c r="AA670" s="6"/>
      <c r="AB670" s="6"/>
      <c r="AC670" s="6"/>
    </row>
    <row r="671" spans="2:29" ht="13.95" customHeight="1" x14ac:dyDescent="0.25">
      <c r="B671" s="138"/>
      <c r="C671" s="142"/>
      <c r="D671" s="2"/>
      <c r="I671" s="201"/>
      <c r="J671" s="202"/>
      <c r="K671" s="241"/>
      <c r="L671" s="241"/>
      <c r="P671" s="2"/>
      <c r="AA671" s="6"/>
      <c r="AB671" s="6"/>
      <c r="AC671" s="6"/>
    </row>
    <row r="672" spans="2:29" ht="13.95" customHeight="1" x14ac:dyDescent="0.25">
      <c r="B672" s="138"/>
      <c r="C672" s="142"/>
      <c r="D672" s="2"/>
      <c r="I672" s="241"/>
      <c r="J672" s="241"/>
      <c r="K672" s="241"/>
      <c r="L672" s="241"/>
      <c r="P672" s="2"/>
      <c r="AA672" s="6"/>
      <c r="AB672" s="6"/>
      <c r="AC672" s="6"/>
    </row>
    <row r="673" spans="2:29" ht="13.95" customHeight="1" x14ac:dyDescent="0.25">
      <c r="B673" s="138"/>
      <c r="C673" s="142"/>
      <c r="D673" s="2"/>
      <c r="I673" s="333"/>
      <c r="J673" s="334"/>
      <c r="K673" s="241"/>
      <c r="L673" s="241"/>
      <c r="P673" s="2"/>
      <c r="AA673" s="6"/>
      <c r="AB673" s="6"/>
      <c r="AC673" s="6"/>
    </row>
    <row r="674" spans="2:29" ht="13.95" customHeight="1" x14ac:dyDescent="0.25">
      <c r="B674" s="138"/>
      <c r="C674" s="142"/>
      <c r="D674" s="2"/>
      <c r="I674" s="333"/>
      <c r="J674" s="334"/>
      <c r="K674" s="241"/>
      <c r="L674" s="241"/>
      <c r="P674" s="2"/>
      <c r="AA674" s="6"/>
      <c r="AB674" s="6"/>
      <c r="AC674" s="6"/>
    </row>
    <row r="675" spans="2:29" ht="13.95" customHeight="1" x14ac:dyDescent="0.25">
      <c r="B675" s="138"/>
      <c r="C675" s="142"/>
      <c r="D675" s="2"/>
      <c r="I675" s="201"/>
      <c r="J675" s="202"/>
      <c r="K675" s="241"/>
      <c r="L675" s="241"/>
      <c r="P675" s="2"/>
      <c r="AA675" s="6"/>
      <c r="AB675" s="6"/>
      <c r="AC675" s="6"/>
    </row>
    <row r="676" spans="2:29" ht="13.95" customHeight="1" x14ac:dyDescent="0.25">
      <c r="B676" s="138"/>
      <c r="C676" s="142"/>
      <c r="D676" s="2"/>
      <c r="I676" s="201"/>
      <c r="J676" s="202"/>
      <c r="K676" s="241"/>
      <c r="L676" s="241"/>
      <c r="P676" s="2"/>
      <c r="AA676" s="6"/>
      <c r="AB676" s="6"/>
      <c r="AC676" s="6"/>
    </row>
    <row r="677" spans="2:29" ht="13.95" customHeight="1" x14ac:dyDescent="0.25">
      <c r="B677" s="138"/>
      <c r="C677" s="142"/>
      <c r="D677" s="2"/>
      <c r="I677" s="241"/>
      <c r="J677" s="241"/>
      <c r="K677" s="241"/>
      <c r="L677" s="241"/>
      <c r="P677" s="2"/>
      <c r="AA677" s="6"/>
      <c r="AB677" s="6"/>
      <c r="AC677" s="6"/>
    </row>
    <row r="678" spans="2:29" ht="13.95" customHeight="1" x14ac:dyDescent="0.25">
      <c r="B678" s="138"/>
      <c r="C678" s="142"/>
      <c r="D678" s="2"/>
      <c r="I678" s="201"/>
      <c r="J678" s="202"/>
      <c r="K678" s="241"/>
      <c r="L678" s="241"/>
      <c r="P678" s="2"/>
      <c r="AA678" s="6"/>
      <c r="AB678" s="6"/>
      <c r="AC678" s="6"/>
    </row>
    <row r="679" spans="2:29" ht="13.95" customHeight="1" x14ac:dyDescent="0.25">
      <c r="B679" s="138"/>
      <c r="C679" s="142"/>
      <c r="D679" s="2"/>
      <c r="I679" s="201"/>
      <c r="J679" s="202"/>
      <c r="K679" s="241"/>
      <c r="L679" s="241"/>
      <c r="P679" s="2"/>
      <c r="AA679" s="6"/>
      <c r="AB679" s="6"/>
      <c r="AC679" s="6"/>
    </row>
    <row r="680" spans="2:29" ht="13.95" customHeight="1" x14ac:dyDescent="0.25">
      <c r="B680" s="138"/>
      <c r="C680" s="142"/>
      <c r="D680" s="2"/>
      <c r="I680" s="241"/>
      <c r="J680" s="241"/>
      <c r="K680" s="241"/>
      <c r="L680" s="241"/>
      <c r="P680" s="2"/>
      <c r="AA680" s="6"/>
      <c r="AB680" s="6"/>
      <c r="AC680" s="6"/>
    </row>
    <row r="681" spans="2:29" ht="13.95" customHeight="1" x14ac:dyDescent="0.25">
      <c r="B681" s="138"/>
      <c r="C681" s="142"/>
      <c r="D681" s="2"/>
      <c r="I681" s="333"/>
      <c r="J681" s="334"/>
      <c r="K681" s="241"/>
      <c r="L681" s="241"/>
      <c r="P681" s="2"/>
      <c r="AA681" s="6"/>
      <c r="AB681" s="6"/>
      <c r="AC681" s="6"/>
    </row>
    <row r="682" spans="2:29" ht="13.95" customHeight="1" x14ac:dyDescent="0.25">
      <c r="B682" s="138"/>
      <c r="C682" s="142"/>
      <c r="D682" s="2"/>
      <c r="I682" s="333"/>
      <c r="J682" s="334"/>
      <c r="K682" s="241"/>
      <c r="L682" s="241"/>
      <c r="P682" s="2"/>
      <c r="AA682" s="6"/>
      <c r="AB682" s="6"/>
      <c r="AC682" s="6"/>
    </row>
    <row r="683" spans="2:29" ht="13.95" customHeight="1" x14ac:dyDescent="0.25">
      <c r="B683" s="138"/>
      <c r="C683" s="142"/>
      <c r="D683" s="2"/>
      <c r="I683" s="333"/>
      <c r="J683" s="334"/>
      <c r="K683" s="241"/>
      <c r="L683" s="241"/>
      <c r="P683" s="2"/>
      <c r="AA683" s="6"/>
      <c r="AB683" s="6"/>
      <c r="AC683" s="6"/>
    </row>
    <row r="684" spans="2:29" ht="13.95" customHeight="1" x14ac:dyDescent="0.25">
      <c r="B684" s="138"/>
      <c r="C684" s="142"/>
      <c r="D684" s="2"/>
      <c r="I684" s="241"/>
      <c r="J684" s="241"/>
      <c r="K684" s="241"/>
      <c r="L684" s="241"/>
      <c r="P684" s="2"/>
      <c r="AA684" s="6"/>
      <c r="AB684" s="6"/>
      <c r="AC684" s="6"/>
    </row>
    <row r="685" spans="2:29" ht="13.95" customHeight="1" x14ac:dyDescent="0.25">
      <c r="B685" s="138"/>
      <c r="C685" s="142"/>
      <c r="D685" s="2"/>
      <c r="I685" s="333"/>
      <c r="J685" s="334"/>
      <c r="K685" s="241"/>
      <c r="L685" s="241"/>
      <c r="P685" s="2"/>
      <c r="AA685" s="6"/>
      <c r="AB685" s="6"/>
      <c r="AC685" s="6"/>
    </row>
    <row r="686" spans="2:29" ht="13.95" customHeight="1" x14ac:dyDescent="0.25">
      <c r="B686" s="138"/>
      <c r="C686" s="142"/>
      <c r="D686" s="2"/>
      <c r="I686" s="333"/>
      <c r="J686" s="334"/>
      <c r="K686" s="241"/>
      <c r="L686" s="241"/>
      <c r="P686" s="2"/>
      <c r="AA686" s="6"/>
      <c r="AB686" s="6"/>
      <c r="AC686" s="6"/>
    </row>
    <row r="687" spans="2:29" ht="13.95" customHeight="1" x14ac:dyDescent="0.25">
      <c r="B687" s="138"/>
      <c r="C687" s="142"/>
      <c r="D687" s="2"/>
      <c r="I687" s="333"/>
      <c r="J687" s="334"/>
      <c r="K687" s="241"/>
      <c r="L687" s="241"/>
      <c r="P687" s="2"/>
      <c r="AA687" s="6"/>
      <c r="AB687" s="6"/>
      <c r="AC687" s="6"/>
    </row>
    <row r="688" spans="2:29" ht="13.95" customHeight="1" x14ac:dyDescent="0.25">
      <c r="B688" s="138"/>
      <c r="C688" s="142"/>
      <c r="D688" s="2"/>
      <c r="I688" s="333"/>
      <c r="J688" s="334"/>
      <c r="K688" s="241"/>
      <c r="L688" s="241"/>
      <c r="P688" s="2"/>
      <c r="AA688" s="6"/>
      <c r="AB688" s="6"/>
      <c r="AC688" s="6"/>
    </row>
    <row r="689" spans="2:29" ht="13.95" customHeight="1" x14ac:dyDescent="0.25">
      <c r="B689" s="138"/>
      <c r="C689" s="142"/>
      <c r="D689" s="2"/>
      <c r="I689" s="241"/>
      <c r="J689" s="241"/>
      <c r="K689" s="241"/>
      <c r="L689" s="241"/>
      <c r="P689" s="2"/>
      <c r="AA689" s="6"/>
      <c r="AB689" s="6"/>
      <c r="AC689" s="6"/>
    </row>
    <row r="690" spans="2:29" ht="13.95" customHeight="1" x14ac:dyDescent="0.25">
      <c r="B690" s="138"/>
      <c r="C690" s="142"/>
      <c r="D690" s="2"/>
      <c r="I690" s="333"/>
      <c r="J690" s="334"/>
      <c r="K690" s="241"/>
      <c r="L690" s="241"/>
      <c r="P690" s="2"/>
      <c r="AA690" s="6"/>
      <c r="AB690" s="6"/>
      <c r="AC690" s="6"/>
    </row>
    <row r="691" spans="2:29" ht="13.95" customHeight="1" x14ac:dyDescent="0.25">
      <c r="B691" s="138"/>
      <c r="C691" s="142"/>
      <c r="D691" s="2"/>
      <c r="I691" s="333"/>
      <c r="J691" s="334"/>
      <c r="K691" s="241"/>
      <c r="L691" s="241"/>
      <c r="P691" s="2"/>
      <c r="AA691" s="6"/>
      <c r="AB691" s="6"/>
      <c r="AC691" s="6"/>
    </row>
    <row r="692" spans="2:29" ht="13.95" customHeight="1" x14ac:dyDescent="0.25">
      <c r="B692" s="138"/>
      <c r="C692" s="142"/>
      <c r="D692" s="2"/>
      <c r="I692" s="241"/>
      <c r="J692" s="241"/>
      <c r="K692" s="241"/>
      <c r="L692" s="241"/>
      <c r="P692" s="2"/>
      <c r="AA692" s="6"/>
      <c r="AB692" s="6"/>
      <c r="AC692" s="6"/>
    </row>
    <row r="693" spans="2:29" ht="13.95" customHeight="1" x14ac:dyDescent="0.25">
      <c r="B693" s="138"/>
      <c r="C693" s="142"/>
      <c r="D693" s="2"/>
      <c r="I693" s="333"/>
      <c r="J693" s="334"/>
      <c r="K693" s="241"/>
      <c r="L693" s="241"/>
      <c r="P693" s="2"/>
      <c r="AA693" s="6"/>
      <c r="AB693" s="6"/>
      <c r="AC693" s="6"/>
    </row>
    <row r="694" spans="2:29" ht="13.95" customHeight="1" x14ac:dyDescent="0.25">
      <c r="B694" s="138"/>
      <c r="C694" s="142"/>
      <c r="D694" s="2"/>
      <c r="I694" s="333"/>
      <c r="J694" s="334"/>
      <c r="K694" s="241"/>
      <c r="L694" s="241"/>
      <c r="P694" s="2"/>
      <c r="AA694" s="6"/>
      <c r="AB694" s="6"/>
      <c r="AC694" s="6"/>
    </row>
    <row r="695" spans="2:29" ht="13.95" customHeight="1" x14ac:dyDescent="0.25">
      <c r="B695" s="139"/>
      <c r="C695" s="142"/>
      <c r="D695" s="2"/>
      <c r="I695" s="241"/>
      <c r="J695" s="241"/>
      <c r="K695" s="241"/>
      <c r="L695" s="241"/>
      <c r="P695" s="2"/>
      <c r="AA695" s="6"/>
      <c r="AB695" s="6"/>
      <c r="AC695" s="6"/>
    </row>
    <row r="696" spans="2:29" ht="13.95" customHeight="1" x14ac:dyDescent="0.25">
      <c r="B696" s="142"/>
      <c r="C696" s="142"/>
      <c r="D696" s="2"/>
      <c r="I696" s="241"/>
      <c r="J696" s="241"/>
      <c r="K696" s="241"/>
      <c r="L696" s="241"/>
      <c r="P696" s="2"/>
      <c r="AA696" s="6"/>
      <c r="AB696" s="6"/>
      <c r="AC696" s="6"/>
    </row>
    <row r="697" spans="2:29" ht="13.95" customHeight="1" x14ac:dyDescent="0.25">
      <c r="B697" s="138"/>
      <c r="C697" s="142"/>
      <c r="D697" s="2"/>
      <c r="I697" s="241"/>
      <c r="J697" s="241"/>
      <c r="K697" s="241"/>
      <c r="L697" s="241"/>
      <c r="P697" s="2"/>
      <c r="AA697" s="6"/>
      <c r="AB697" s="6"/>
      <c r="AC697" s="6"/>
    </row>
    <row r="698" spans="2:29" ht="13.95" customHeight="1" x14ac:dyDescent="0.25">
      <c r="B698" s="138"/>
      <c r="C698" s="142"/>
      <c r="D698" s="2"/>
      <c r="I698" s="333"/>
      <c r="J698" s="334"/>
      <c r="K698" s="241"/>
      <c r="L698" s="241"/>
      <c r="P698" s="2"/>
      <c r="AA698" s="6"/>
      <c r="AB698" s="6"/>
      <c r="AC698" s="6"/>
    </row>
    <row r="699" spans="2:29" ht="13.95" customHeight="1" x14ac:dyDescent="0.25">
      <c r="B699" s="139"/>
      <c r="C699" s="142"/>
      <c r="D699" s="2"/>
      <c r="I699" s="241"/>
      <c r="J699" s="241"/>
      <c r="K699" s="241"/>
      <c r="L699" s="241"/>
      <c r="P699" s="2"/>
      <c r="AA699" s="6"/>
      <c r="AB699" s="6"/>
      <c r="AC699" s="6"/>
    </row>
    <row r="700" spans="2:29" ht="13.95" customHeight="1" x14ac:dyDescent="0.25">
      <c r="B700" s="142"/>
      <c r="C700" s="142"/>
      <c r="D700" s="2"/>
      <c r="I700" s="241"/>
      <c r="J700" s="241"/>
      <c r="K700" s="241"/>
      <c r="L700" s="241"/>
      <c r="P700" s="2"/>
      <c r="AA700" s="6"/>
      <c r="AB700" s="6"/>
      <c r="AC700" s="6"/>
    </row>
    <row r="701" spans="2:29" ht="13.95" customHeight="1" x14ac:dyDescent="0.25">
      <c r="B701" s="138"/>
      <c r="C701" s="142"/>
      <c r="D701" s="2"/>
      <c r="I701" s="241"/>
      <c r="J701" s="241"/>
      <c r="K701" s="241"/>
      <c r="L701" s="241"/>
      <c r="P701" s="2"/>
      <c r="AA701" s="6"/>
      <c r="AB701" s="6"/>
      <c r="AC701" s="6"/>
    </row>
    <row r="702" spans="2:29" ht="13.95" customHeight="1" x14ac:dyDescent="0.25">
      <c r="B702" s="138"/>
      <c r="C702" s="142"/>
      <c r="D702" s="2"/>
      <c r="I702" s="333"/>
      <c r="J702" s="334"/>
      <c r="K702" s="241"/>
      <c r="L702" s="241"/>
      <c r="P702" s="2"/>
      <c r="AA702" s="6"/>
      <c r="AB702" s="6"/>
      <c r="AC702" s="6"/>
    </row>
    <row r="703" spans="2:29" ht="13.95" customHeight="1" x14ac:dyDescent="0.25">
      <c r="B703" s="138"/>
      <c r="C703" s="142"/>
      <c r="D703" s="2"/>
      <c r="I703" s="333"/>
      <c r="J703" s="334"/>
      <c r="K703" s="241"/>
      <c r="L703" s="241"/>
      <c r="P703" s="2"/>
      <c r="AA703" s="6"/>
      <c r="AB703" s="6"/>
      <c r="AC703" s="6"/>
    </row>
    <row r="704" spans="2:29" ht="13.95" customHeight="1" x14ac:dyDescent="0.25">
      <c r="B704" s="138"/>
      <c r="C704" s="142"/>
      <c r="D704" s="2"/>
      <c r="I704" s="241"/>
      <c r="J704" s="241"/>
      <c r="K704" s="241"/>
      <c r="L704" s="241"/>
      <c r="P704" s="2"/>
      <c r="AA704" s="6"/>
      <c r="AB704" s="6"/>
      <c r="AC704" s="6"/>
    </row>
    <row r="705" spans="2:29" ht="13.95" customHeight="1" x14ac:dyDescent="0.25">
      <c r="B705" s="138"/>
      <c r="C705" s="142"/>
      <c r="D705" s="2"/>
      <c r="I705" s="333"/>
      <c r="J705" s="334"/>
      <c r="K705" s="241"/>
      <c r="L705" s="241"/>
      <c r="P705" s="2"/>
      <c r="AA705" s="6"/>
      <c r="AB705" s="6"/>
      <c r="AC705" s="6"/>
    </row>
    <row r="706" spans="2:29" ht="13.95" customHeight="1" x14ac:dyDescent="0.25">
      <c r="B706" s="138"/>
      <c r="C706" s="142"/>
      <c r="D706" s="2"/>
      <c r="I706" s="333"/>
      <c r="J706" s="334"/>
      <c r="K706" s="241"/>
      <c r="L706" s="241"/>
      <c r="P706" s="2"/>
      <c r="AA706" s="6"/>
      <c r="AB706" s="6"/>
      <c r="AC706" s="6"/>
    </row>
    <row r="707" spans="2:29" ht="13.95" customHeight="1" x14ac:dyDescent="0.25">
      <c r="B707" s="138"/>
      <c r="C707" s="142"/>
      <c r="D707" s="2"/>
      <c r="I707" s="333"/>
      <c r="J707" s="334"/>
      <c r="K707" s="241"/>
      <c r="L707" s="241"/>
      <c r="P707" s="2"/>
      <c r="AA707" s="6"/>
      <c r="AB707" s="6"/>
      <c r="AC707" s="6"/>
    </row>
    <row r="708" spans="2:29" ht="13.95" customHeight="1" x14ac:dyDescent="0.25">
      <c r="B708" s="138"/>
      <c r="C708" s="142"/>
      <c r="D708" s="2"/>
      <c r="I708" s="241"/>
      <c r="J708" s="241"/>
      <c r="K708" s="241"/>
      <c r="L708" s="241"/>
      <c r="P708" s="2"/>
      <c r="AA708" s="6"/>
      <c r="AB708" s="6"/>
      <c r="AC708" s="6"/>
    </row>
    <row r="709" spans="2:29" ht="13.95" customHeight="1" x14ac:dyDescent="0.25">
      <c r="B709" s="138"/>
      <c r="C709" s="142"/>
      <c r="D709" s="2"/>
      <c r="I709" s="333"/>
      <c r="J709" s="334"/>
      <c r="K709" s="241"/>
      <c r="L709" s="241"/>
      <c r="P709" s="2"/>
      <c r="AA709" s="6"/>
      <c r="AB709" s="6"/>
      <c r="AC709" s="6"/>
    </row>
    <row r="710" spans="2:29" ht="13.95" customHeight="1" x14ac:dyDescent="0.25">
      <c r="B710" s="138"/>
      <c r="C710" s="142"/>
      <c r="D710" s="2"/>
      <c r="I710" s="333"/>
      <c r="J710" s="334"/>
      <c r="K710" s="241"/>
      <c r="L710" s="241"/>
      <c r="P710" s="2"/>
      <c r="AA710" s="6"/>
      <c r="AB710" s="6"/>
      <c r="AC710" s="6"/>
    </row>
    <row r="711" spans="2:29" ht="13.95" customHeight="1" x14ac:dyDescent="0.25">
      <c r="B711" s="138"/>
      <c r="C711" s="142"/>
      <c r="D711" s="2"/>
      <c r="I711" s="241"/>
      <c r="J711" s="241"/>
      <c r="K711" s="241"/>
      <c r="L711" s="241"/>
      <c r="P711" s="2"/>
      <c r="AA711" s="6"/>
      <c r="AB711" s="6"/>
      <c r="AC711" s="6"/>
    </row>
    <row r="712" spans="2:29" ht="13.95" customHeight="1" x14ac:dyDescent="0.25">
      <c r="B712" s="138"/>
      <c r="C712" s="142"/>
      <c r="D712" s="2"/>
      <c r="I712" s="333"/>
      <c r="J712" s="334"/>
      <c r="K712" s="241"/>
      <c r="L712" s="241"/>
      <c r="P712" s="2"/>
      <c r="AA712" s="6"/>
      <c r="AB712" s="6"/>
      <c r="AC712" s="6"/>
    </row>
    <row r="713" spans="2:29" ht="13.95" customHeight="1" x14ac:dyDescent="0.25">
      <c r="B713" s="138"/>
      <c r="C713" s="142"/>
      <c r="D713" s="2"/>
      <c r="I713" s="333"/>
      <c r="J713" s="334"/>
      <c r="K713" s="241"/>
      <c r="L713" s="241"/>
      <c r="P713" s="2"/>
      <c r="AA713" s="6"/>
      <c r="AB713" s="6"/>
      <c r="AC713" s="6"/>
    </row>
    <row r="714" spans="2:29" ht="13.95" customHeight="1" x14ac:dyDescent="0.25">
      <c r="B714" s="138"/>
      <c r="C714" s="142"/>
      <c r="D714" s="2"/>
      <c r="I714" s="333"/>
      <c r="J714" s="334"/>
      <c r="K714" s="241"/>
      <c r="L714" s="241"/>
      <c r="P714" s="2"/>
      <c r="AA714" s="6"/>
      <c r="AB714" s="6"/>
      <c r="AC714" s="6"/>
    </row>
    <row r="715" spans="2:29" ht="13.95" customHeight="1" x14ac:dyDescent="0.25">
      <c r="B715" s="138"/>
      <c r="C715" s="142"/>
      <c r="D715" s="2"/>
      <c r="I715" s="333"/>
      <c r="J715" s="334"/>
      <c r="K715" s="241"/>
      <c r="L715" s="241"/>
      <c r="P715" s="2"/>
      <c r="AA715" s="6"/>
      <c r="AB715" s="6"/>
      <c r="AC715" s="6"/>
    </row>
    <row r="716" spans="2:29" ht="13.95" customHeight="1" x14ac:dyDescent="0.25">
      <c r="B716" s="138"/>
      <c r="C716" s="142"/>
      <c r="D716" s="2"/>
      <c r="I716" s="241"/>
      <c r="J716" s="241"/>
      <c r="K716" s="241"/>
      <c r="L716" s="241"/>
      <c r="P716" s="2"/>
      <c r="AA716" s="6"/>
      <c r="AB716" s="6"/>
      <c r="AC716" s="6"/>
    </row>
    <row r="717" spans="2:29" ht="13.95" customHeight="1" x14ac:dyDescent="0.25">
      <c r="B717" s="138"/>
      <c r="C717" s="142"/>
      <c r="D717" s="2"/>
      <c r="I717" s="333"/>
      <c r="J717" s="334"/>
      <c r="K717" s="241"/>
      <c r="L717" s="241"/>
      <c r="P717" s="2"/>
      <c r="AA717" s="6"/>
      <c r="AB717" s="6"/>
      <c r="AC717" s="6"/>
    </row>
    <row r="718" spans="2:29" ht="13.95" customHeight="1" x14ac:dyDescent="0.25">
      <c r="B718" s="138"/>
      <c r="C718" s="142"/>
      <c r="D718" s="2"/>
      <c r="I718" s="333"/>
      <c r="J718" s="334"/>
      <c r="K718" s="241"/>
      <c r="L718" s="241"/>
      <c r="P718" s="2"/>
      <c r="AA718" s="6"/>
      <c r="AB718" s="6"/>
      <c r="AC718" s="6"/>
    </row>
    <row r="719" spans="2:29" ht="13.95" customHeight="1" x14ac:dyDescent="0.25">
      <c r="B719" s="138"/>
      <c r="C719" s="142"/>
      <c r="D719" s="2"/>
      <c r="I719" s="241"/>
      <c r="J719" s="241"/>
      <c r="K719" s="241"/>
      <c r="L719" s="241"/>
      <c r="P719" s="2"/>
      <c r="AA719" s="6"/>
      <c r="AB719" s="6"/>
      <c r="AC719" s="6"/>
    </row>
    <row r="720" spans="2:29" ht="13.95" customHeight="1" x14ac:dyDescent="0.25">
      <c r="B720" s="138"/>
      <c r="C720" s="142"/>
      <c r="D720" s="2"/>
      <c r="I720" s="333"/>
      <c r="J720" s="334"/>
      <c r="K720" s="241"/>
      <c r="L720" s="241"/>
      <c r="P720" s="2"/>
      <c r="AA720" s="6"/>
      <c r="AB720" s="6"/>
      <c r="AC720" s="6"/>
    </row>
    <row r="721" spans="2:29" ht="13.95" customHeight="1" x14ac:dyDescent="0.25">
      <c r="B721" s="138"/>
      <c r="C721" s="142"/>
      <c r="D721" s="2"/>
      <c r="I721" s="333"/>
      <c r="J721" s="334"/>
      <c r="K721" s="241"/>
      <c r="L721" s="241"/>
      <c r="P721" s="2"/>
      <c r="AA721" s="6"/>
      <c r="AB721" s="6"/>
      <c r="AC721" s="6"/>
    </row>
    <row r="722" spans="2:29" ht="13.95" customHeight="1" x14ac:dyDescent="0.25">
      <c r="B722" s="138"/>
      <c r="C722" s="142"/>
      <c r="D722" s="2"/>
      <c r="I722" s="333"/>
      <c r="J722" s="334"/>
      <c r="K722" s="241"/>
      <c r="L722" s="241"/>
      <c r="P722" s="2"/>
      <c r="AA722" s="6"/>
      <c r="AB722" s="6"/>
      <c r="AC722" s="6"/>
    </row>
    <row r="723" spans="2:29" ht="13.95" customHeight="1" x14ac:dyDescent="0.25">
      <c r="B723" s="138"/>
      <c r="C723" s="142"/>
      <c r="D723" s="2"/>
      <c r="I723" s="333"/>
      <c r="J723" s="334"/>
      <c r="K723" s="241"/>
      <c r="L723" s="241"/>
      <c r="P723" s="2"/>
      <c r="AA723" s="6"/>
      <c r="AB723" s="6"/>
      <c r="AC723" s="6"/>
    </row>
    <row r="724" spans="2:29" ht="13.95" customHeight="1" x14ac:dyDescent="0.25">
      <c r="B724" s="138"/>
      <c r="C724" s="142"/>
      <c r="D724" s="2"/>
      <c r="I724" s="241"/>
      <c r="J724" s="241"/>
      <c r="K724" s="241"/>
      <c r="L724" s="241"/>
      <c r="P724" s="2"/>
      <c r="AA724" s="6"/>
      <c r="AB724" s="6"/>
      <c r="AC724" s="6"/>
    </row>
    <row r="725" spans="2:29" ht="13.95" customHeight="1" x14ac:dyDescent="0.25">
      <c r="B725" s="138"/>
      <c r="C725" s="142"/>
      <c r="D725" s="2"/>
      <c r="I725" s="333"/>
      <c r="J725" s="334"/>
      <c r="K725" s="241"/>
      <c r="L725" s="241"/>
      <c r="P725" s="2"/>
      <c r="AA725" s="6"/>
      <c r="AB725" s="6"/>
      <c r="AC725" s="6"/>
    </row>
    <row r="726" spans="2:29" ht="13.95" customHeight="1" x14ac:dyDescent="0.25">
      <c r="B726" s="138"/>
      <c r="C726" s="142"/>
      <c r="D726" s="2"/>
      <c r="I726" s="333"/>
      <c r="J726" s="334"/>
      <c r="K726" s="241"/>
      <c r="L726" s="241"/>
      <c r="P726" s="2"/>
      <c r="AA726" s="6"/>
      <c r="AB726" s="6"/>
      <c r="AC726" s="6"/>
    </row>
    <row r="727" spans="2:29" ht="13.95" customHeight="1" x14ac:dyDescent="0.25">
      <c r="B727" s="138"/>
      <c r="C727" s="142"/>
      <c r="D727" s="2"/>
      <c r="I727" s="333"/>
      <c r="J727" s="334"/>
      <c r="K727" s="241"/>
      <c r="L727" s="241"/>
      <c r="P727" s="2"/>
      <c r="AA727" s="6"/>
      <c r="AB727" s="6"/>
      <c r="AC727" s="6"/>
    </row>
    <row r="728" spans="2:29" ht="13.95" customHeight="1" x14ac:dyDescent="0.25">
      <c r="B728" s="138"/>
      <c r="C728" s="142"/>
      <c r="D728" s="2"/>
      <c r="I728" s="333"/>
      <c r="J728" s="334"/>
      <c r="K728" s="241"/>
      <c r="L728" s="241"/>
      <c r="P728" s="2"/>
      <c r="AA728" s="6"/>
      <c r="AB728" s="6"/>
      <c r="AC728" s="6"/>
    </row>
    <row r="729" spans="2:29" ht="13.95" customHeight="1" x14ac:dyDescent="0.25">
      <c r="B729" s="138"/>
      <c r="C729" s="142"/>
      <c r="D729" s="2"/>
      <c r="I729" s="333"/>
      <c r="J729" s="334"/>
      <c r="K729" s="241"/>
      <c r="L729" s="241"/>
      <c r="P729" s="2"/>
      <c r="AA729" s="6"/>
      <c r="AB729" s="6"/>
      <c r="AC729" s="6"/>
    </row>
    <row r="730" spans="2:29" ht="13.95" customHeight="1" x14ac:dyDescent="0.25">
      <c r="B730" s="138"/>
      <c r="C730" s="142"/>
      <c r="D730" s="2"/>
      <c r="I730" s="333"/>
      <c r="J730" s="334"/>
      <c r="K730" s="241"/>
      <c r="L730" s="241"/>
      <c r="P730" s="2"/>
      <c r="AA730" s="6"/>
      <c r="AB730" s="6"/>
      <c r="AC730" s="6"/>
    </row>
    <row r="731" spans="2:29" ht="13.95" customHeight="1" x14ac:dyDescent="0.25">
      <c r="B731" s="138"/>
      <c r="C731" s="142"/>
      <c r="D731" s="2"/>
      <c r="I731" s="241"/>
      <c r="J731" s="241"/>
      <c r="K731" s="241"/>
      <c r="L731" s="241"/>
      <c r="P731" s="2"/>
      <c r="AA731" s="6"/>
      <c r="AB731" s="6"/>
      <c r="AC731" s="6"/>
    </row>
    <row r="732" spans="2:29" ht="13.95" customHeight="1" x14ac:dyDescent="0.25">
      <c r="B732" s="138"/>
      <c r="C732" s="142"/>
      <c r="D732" s="2"/>
      <c r="I732" s="333"/>
      <c r="J732" s="334"/>
      <c r="K732" s="241"/>
      <c r="L732" s="241"/>
      <c r="P732" s="2"/>
      <c r="AA732" s="6"/>
      <c r="AB732" s="6"/>
      <c r="AC732" s="6"/>
    </row>
    <row r="733" spans="2:29" ht="13.95" customHeight="1" x14ac:dyDescent="0.25">
      <c r="B733" s="138"/>
      <c r="C733" s="142"/>
      <c r="D733" s="2"/>
      <c r="I733" s="333"/>
      <c r="J733" s="334"/>
      <c r="K733" s="241"/>
      <c r="L733" s="241"/>
      <c r="P733" s="2"/>
      <c r="AA733" s="6"/>
      <c r="AB733" s="6"/>
      <c r="AC733" s="6"/>
    </row>
    <row r="734" spans="2:29" ht="13.95" customHeight="1" x14ac:dyDescent="0.25">
      <c r="B734" s="138"/>
      <c r="C734" s="142"/>
      <c r="D734" s="2"/>
      <c r="I734" s="333"/>
      <c r="J734" s="334"/>
      <c r="K734" s="241"/>
      <c r="L734" s="241"/>
      <c r="P734" s="2"/>
      <c r="AA734" s="6"/>
      <c r="AB734" s="6"/>
      <c r="AC734" s="6"/>
    </row>
    <row r="735" spans="2:29" ht="13.95" customHeight="1" x14ac:dyDescent="0.25">
      <c r="B735" s="138"/>
      <c r="C735" s="142"/>
      <c r="D735" s="2"/>
      <c r="I735" s="333"/>
      <c r="J735" s="334"/>
      <c r="K735" s="241"/>
      <c r="L735" s="241"/>
      <c r="P735" s="2"/>
      <c r="AA735" s="6"/>
      <c r="AB735" s="6"/>
      <c r="AC735" s="6"/>
    </row>
    <row r="736" spans="2:29" ht="13.95" customHeight="1" x14ac:dyDescent="0.25">
      <c r="B736" s="138"/>
      <c r="C736" s="142"/>
      <c r="D736" s="2"/>
      <c r="I736" s="241"/>
      <c r="J736" s="241"/>
      <c r="K736" s="241"/>
      <c r="L736" s="241"/>
      <c r="P736" s="2"/>
      <c r="AA736" s="6"/>
      <c r="AB736" s="6"/>
      <c r="AC736" s="6"/>
    </row>
    <row r="737" spans="2:29" ht="13.95" customHeight="1" x14ac:dyDescent="0.25">
      <c r="B737" s="138"/>
      <c r="C737" s="142"/>
      <c r="D737" s="2"/>
      <c r="I737" s="333"/>
      <c r="J737" s="334"/>
      <c r="K737" s="241"/>
      <c r="L737" s="241"/>
      <c r="P737" s="2"/>
      <c r="AA737" s="6"/>
      <c r="AB737" s="6"/>
      <c r="AC737" s="6"/>
    </row>
    <row r="738" spans="2:29" ht="13.95" customHeight="1" x14ac:dyDescent="0.25">
      <c r="B738" s="138"/>
      <c r="C738" s="142"/>
      <c r="D738" s="2"/>
      <c r="I738" s="333"/>
      <c r="J738" s="334"/>
      <c r="K738" s="241"/>
      <c r="L738" s="241"/>
      <c r="P738" s="2"/>
      <c r="AA738" s="6"/>
      <c r="AB738" s="6"/>
      <c r="AC738" s="6"/>
    </row>
    <row r="739" spans="2:29" ht="13.95" customHeight="1" x14ac:dyDescent="0.25">
      <c r="B739" s="138"/>
      <c r="C739" s="142"/>
      <c r="D739" s="2"/>
      <c r="I739" s="333"/>
      <c r="J739" s="334"/>
      <c r="K739" s="241"/>
      <c r="L739" s="241"/>
      <c r="P739" s="2"/>
      <c r="AA739" s="6"/>
      <c r="AB739" s="6"/>
      <c r="AC739" s="6"/>
    </row>
    <row r="740" spans="2:29" ht="13.95" customHeight="1" x14ac:dyDescent="0.25">
      <c r="B740" s="138"/>
      <c r="C740" s="142"/>
      <c r="D740" s="2"/>
      <c r="I740" s="333"/>
      <c r="J740" s="334"/>
      <c r="K740" s="241"/>
      <c r="L740" s="241"/>
      <c r="P740" s="2"/>
      <c r="AA740" s="6"/>
      <c r="AB740" s="6"/>
      <c r="AC740" s="6"/>
    </row>
    <row r="741" spans="2:29" ht="13.95" customHeight="1" x14ac:dyDescent="0.25">
      <c r="B741" s="138"/>
      <c r="C741" s="142"/>
      <c r="D741" s="2"/>
      <c r="I741" s="241"/>
      <c r="J741" s="241"/>
      <c r="K741" s="241"/>
      <c r="L741" s="241"/>
      <c r="P741" s="2"/>
      <c r="AA741" s="6"/>
      <c r="AB741" s="6"/>
      <c r="AC741" s="6"/>
    </row>
    <row r="742" spans="2:29" ht="13.95" customHeight="1" x14ac:dyDescent="0.25">
      <c r="B742" s="138"/>
      <c r="C742" s="142"/>
      <c r="D742" s="2"/>
      <c r="I742" s="333"/>
      <c r="J742" s="334"/>
      <c r="K742" s="241"/>
      <c r="L742" s="241"/>
      <c r="P742" s="2"/>
      <c r="AA742" s="6"/>
      <c r="AB742" s="6"/>
      <c r="AC742" s="6"/>
    </row>
    <row r="743" spans="2:29" ht="13.95" customHeight="1" x14ac:dyDescent="0.25">
      <c r="B743" s="138"/>
      <c r="C743" s="142"/>
      <c r="D743" s="2"/>
      <c r="I743" s="333"/>
      <c r="J743" s="334"/>
      <c r="K743" s="241"/>
      <c r="L743" s="241"/>
      <c r="P743" s="2"/>
      <c r="AA743" s="6"/>
      <c r="AB743" s="6"/>
      <c r="AC743" s="6"/>
    </row>
    <row r="744" spans="2:29" ht="13.95" customHeight="1" x14ac:dyDescent="0.25">
      <c r="B744" s="138"/>
      <c r="C744" s="142"/>
      <c r="D744" s="2"/>
      <c r="I744" s="333"/>
      <c r="J744" s="334"/>
      <c r="K744" s="241"/>
      <c r="L744" s="241"/>
      <c r="P744" s="2"/>
      <c r="AA744" s="6"/>
      <c r="AB744" s="6"/>
      <c r="AC744" s="6"/>
    </row>
    <row r="745" spans="2:29" ht="13.95" customHeight="1" x14ac:dyDescent="0.25">
      <c r="B745" s="138"/>
      <c r="C745" s="142"/>
      <c r="D745" s="2"/>
      <c r="I745" s="333"/>
      <c r="J745" s="334"/>
      <c r="K745" s="241"/>
      <c r="L745" s="241"/>
      <c r="P745" s="2"/>
      <c r="AA745" s="6"/>
      <c r="AB745" s="6"/>
      <c r="AC745" s="6"/>
    </row>
    <row r="746" spans="2:29" ht="13.95" customHeight="1" x14ac:dyDescent="0.25">
      <c r="B746" s="138"/>
      <c r="C746" s="142"/>
      <c r="D746" s="2"/>
      <c r="I746" s="241"/>
      <c r="J746" s="241"/>
      <c r="K746" s="241"/>
      <c r="L746" s="241"/>
      <c r="P746" s="2"/>
      <c r="AA746" s="6"/>
      <c r="AB746" s="6"/>
      <c r="AC746" s="6"/>
    </row>
    <row r="747" spans="2:29" ht="13.95" customHeight="1" x14ac:dyDescent="0.25">
      <c r="B747" s="138"/>
      <c r="C747" s="142"/>
      <c r="D747" s="2"/>
      <c r="I747" s="333"/>
      <c r="J747" s="334"/>
      <c r="K747" s="241"/>
      <c r="L747" s="241"/>
      <c r="P747" s="2"/>
      <c r="AA747" s="6"/>
      <c r="AB747" s="6"/>
      <c r="AC747" s="6"/>
    </row>
    <row r="748" spans="2:29" ht="13.95" customHeight="1" x14ac:dyDescent="0.25">
      <c r="B748" s="138"/>
      <c r="C748" s="142"/>
      <c r="D748" s="2"/>
      <c r="I748" s="333"/>
      <c r="J748" s="334"/>
      <c r="K748" s="241"/>
      <c r="L748" s="241"/>
      <c r="P748" s="2"/>
      <c r="AA748" s="6"/>
      <c r="AB748" s="6"/>
      <c r="AC748" s="6"/>
    </row>
    <row r="749" spans="2:29" ht="13.95" customHeight="1" x14ac:dyDescent="0.25">
      <c r="B749" s="138"/>
      <c r="C749" s="142"/>
      <c r="D749" s="2"/>
      <c r="I749" s="333"/>
      <c r="J749" s="334"/>
      <c r="K749" s="241"/>
      <c r="L749" s="241"/>
      <c r="P749" s="2"/>
      <c r="AA749" s="6"/>
      <c r="AB749" s="6"/>
      <c r="AC749" s="6"/>
    </row>
    <row r="750" spans="2:29" ht="13.95" customHeight="1" x14ac:dyDescent="0.25">
      <c r="B750" s="138"/>
      <c r="C750" s="142"/>
      <c r="D750" s="2"/>
      <c r="I750" s="333"/>
      <c r="J750" s="334"/>
      <c r="K750" s="241"/>
      <c r="L750" s="241"/>
      <c r="P750" s="2"/>
      <c r="AA750" s="6"/>
      <c r="AB750" s="6"/>
      <c r="AC750" s="6"/>
    </row>
    <row r="751" spans="2:29" ht="13.95" customHeight="1" x14ac:dyDescent="0.25">
      <c r="B751" s="138"/>
      <c r="C751" s="142"/>
      <c r="D751" s="2"/>
      <c r="I751" s="241"/>
      <c r="J751" s="241"/>
      <c r="K751" s="241"/>
      <c r="L751" s="241"/>
      <c r="P751" s="2"/>
      <c r="AA751" s="6"/>
      <c r="AB751" s="6"/>
      <c r="AC751" s="6"/>
    </row>
    <row r="752" spans="2:29" ht="13.95" customHeight="1" x14ac:dyDescent="0.25">
      <c r="B752" s="138"/>
      <c r="C752" s="142"/>
      <c r="D752" s="2"/>
      <c r="I752" s="333"/>
      <c r="J752" s="334"/>
      <c r="K752" s="241"/>
      <c r="L752" s="241"/>
      <c r="P752" s="2"/>
      <c r="AA752" s="6"/>
      <c r="AB752" s="6"/>
      <c r="AC752" s="6"/>
    </row>
    <row r="753" spans="2:29" ht="13.95" customHeight="1" x14ac:dyDescent="0.25">
      <c r="B753" s="138"/>
      <c r="C753" s="142"/>
      <c r="D753" s="2"/>
      <c r="I753" s="333"/>
      <c r="J753" s="334"/>
      <c r="K753" s="241"/>
      <c r="L753" s="241"/>
      <c r="P753" s="2"/>
      <c r="AA753" s="6"/>
      <c r="AB753" s="6"/>
      <c r="AC753" s="6"/>
    </row>
    <row r="754" spans="2:29" ht="13.95" customHeight="1" x14ac:dyDescent="0.25">
      <c r="B754" s="138"/>
      <c r="C754" s="142"/>
      <c r="D754" s="2"/>
      <c r="I754" s="333"/>
      <c r="J754" s="334"/>
      <c r="K754" s="241"/>
      <c r="L754" s="241"/>
      <c r="P754" s="2"/>
      <c r="AA754" s="6"/>
      <c r="AB754" s="6"/>
      <c r="AC754" s="6"/>
    </row>
    <row r="755" spans="2:29" ht="13.95" customHeight="1" x14ac:dyDescent="0.25">
      <c r="B755" s="138"/>
      <c r="C755" s="142"/>
      <c r="D755" s="2"/>
      <c r="I755" s="333"/>
      <c r="J755" s="334"/>
      <c r="K755" s="241"/>
      <c r="L755" s="241"/>
      <c r="P755" s="2"/>
      <c r="AA755" s="6"/>
      <c r="AB755" s="6"/>
      <c r="AC755" s="6"/>
    </row>
    <row r="756" spans="2:29" ht="13.95" customHeight="1" x14ac:dyDescent="0.25">
      <c r="B756" s="138"/>
      <c r="C756" s="142"/>
      <c r="D756" s="2"/>
      <c r="I756" s="241"/>
      <c r="J756" s="241"/>
      <c r="K756" s="241"/>
      <c r="L756" s="241"/>
      <c r="P756" s="2"/>
      <c r="AA756" s="6"/>
      <c r="AB756" s="6"/>
      <c r="AC756" s="6"/>
    </row>
    <row r="757" spans="2:29" ht="13.95" customHeight="1" x14ac:dyDescent="0.25">
      <c r="B757" s="138"/>
      <c r="C757" s="142"/>
      <c r="D757" s="2"/>
      <c r="I757" s="333"/>
      <c r="J757" s="334"/>
      <c r="K757" s="241"/>
      <c r="L757" s="241"/>
      <c r="P757" s="2"/>
      <c r="AA757" s="6"/>
      <c r="AB757" s="6"/>
      <c r="AC757" s="6"/>
    </row>
    <row r="758" spans="2:29" ht="13.95" customHeight="1" x14ac:dyDescent="0.25">
      <c r="B758" s="138"/>
      <c r="C758" s="142"/>
      <c r="D758" s="2"/>
      <c r="I758" s="333"/>
      <c r="J758" s="334"/>
      <c r="K758" s="241"/>
      <c r="L758" s="241"/>
      <c r="P758" s="2"/>
      <c r="AA758" s="6"/>
      <c r="AB758" s="6"/>
      <c r="AC758" s="6"/>
    </row>
    <row r="759" spans="2:29" ht="13.95" customHeight="1" x14ac:dyDescent="0.25">
      <c r="B759" s="138"/>
      <c r="C759" s="142"/>
      <c r="D759" s="2"/>
      <c r="I759" s="333"/>
      <c r="J759" s="334"/>
      <c r="K759" s="241"/>
      <c r="L759" s="241"/>
      <c r="P759" s="2"/>
      <c r="AA759" s="6"/>
      <c r="AB759" s="6"/>
      <c r="AC759" s="6"/>
    </row>
    <row r="760" spans="2:29" ht="13.95" customHeight="1" x14ac:dyDescent="0.25">
      <c r="B760" s="138"/>
      <c r="C760" s="142"/>
      <c r="D760" s="2"/>
      <c r="I760" s="333"/>
      <c r="J760" s="334"/>
      <c r="K760" s="241"/>
      <c r="L760" s="241"/>
      <c r="P760" s="2"/>
      <c r="AA760" s="6"/>
      <c r="AB760" s="6"/>
      <c r="AC760" s="6"/>
    </row>
    <row r="761" spans="2:29" ht="13.95" customHeight="1" x14ac:dyDescent="0.25">
      <c r="B761" s="138"/>
      <c r="C761" s="142"/>
      <c r="D761" s="2"/>
      <c r="I761" s="241"/>
      <c r="J761" s="241"/>
      <c r="K761" s="241"/>
      <c r="L761" s="241"/>
      <c r="P761" s="2"/>
      <c r="AA761" s="6"/>
      <c r="AB761" s="6"/>
      <c r="AC761" s="6"/>
    </row>
    <row r="762" spans="2:29" ht="13.95" customHeight="1" x14ac:dyDescent="0.25">
      <c r="B762" s="138"/>
      <c r="C762" s="142"/>
      <c r="D762" s="2"/>
      <c r="I762" s="333"/>
      <c r="J762" s="334"/>
      <c r="K762" s="241"/>
      <c r="L762" s="241"/>
      <c r="P762" s="2"/>
      <c r="AA762" s="6"/>
      <c r="AB762" s="6"/>
      <c r="AC762" s="6"/>
    </row>
    <row r="763" spans="2:29" ht="13.95" customHeight="1" x14ac:dyDescent="0.25">
      <c r="B763" s="138"/>
      <c r="C763" s="142"/>
      <c r="D763" s="2"/>
      <c r="I763" s="333"/>
      <c r="J763" s="334"/>
      <c r="K763" s="241"/>
      <c r="L763" s="241"/>
      <c r="P763" s="2"/>
      <c r="AA763" s="6"/>
      <c r="AB763" s="6"/>
      <c r="AC763" s="6"/>
    </row>
    <row r="764" spans="2:29" ht="13.95" customHeight="1" x14ac:dyDescent="0.25">
      <c r="B764" s="138"/>
      <c r="C764" s="142"/>
      <c r="D764" s="2"/>
      <c r="I764" s="333"/>
      <c r="J764" s="334"/>
      <c r="K764" s="241"/>
      <c r="L764" s="241"/>
      <c r="P764" s="2"/>
      <c r="AA764" s="6"/>
      <c r="AB764" s="6"/>
      <c r="AC764" s="6"/>
    </row>
    <row r="765" spans="2:29" ht="13.95" customHeight="1" x14ac:dyDescent="0.25">
      <c r="B765" s="138"/>
      <c r="C765" s="142"/>
      <c r="D765" s="2"/>
      <c r="I765" s="333"/>
      <c r="J765" s="334"/>
      <c r="K765" s="241"/>
      <c r="L765" s="241"/>
      <c r="P765" s="2"/>
      <c r="AA765" s="6"/>
      <c r="AB765" s="6"/>
      <c r="AC765" s="6"/>
    </row>
    <row r="766" spans="2:29" ht="13.95" customHeight="1" x14ac:dyDescent="0.25">
      <c r="B766" s="138"/>
      <c r="C766" s="142"/>
      <c r="D766" s="2"/>
      <c r="I766" s="241"/>
      <c r="J766" s="241"/>
      <c r="K766" s="241"/>
      <c r="L766" s="241"/>
      <c r="P766" s="2"/>
      <c r="AA766" s="6"/>
      <c r="AB766" s="6"/>
      <c r="AC766" s="6"/>
    </row>
    <row r="767" spans="2:29" ht="13.95" customHeight="1" x14ac:dyDescent="0.25">
      <c r="B767" s="138"/>
      <c r="C767" s="142"/>
      <c r="D767" s="2"/>
      <c r="I767" s="333"/>
      <c r="J767" s="334"/>
      <c r="K767" s="241"/>
      <c r="L767" s="241"/>
      <c r="P767" s="2"/>
      <c r="AA767" s="6"/>
      <c r="AB767" s="6"/>
      <c r="AC767" s="6"/>
    </row>
    <row r="768" spans="2:29" ht="13.95" customHeight="1" x14ac:dyDescent="0.25">
      <c r="B768" s="138"/>
      <c r="C768" s="142"/>
      <c r="D768" s="2"/>
      <c r="I768" s="333"/>
      <c r="J768" s="334"/>
      <c r="K768" s="241"/>
      <c r="L768" s="241"/>
      <c r="P768" s="2"/>
      <c r="AA768" s="6"/>
      <c r="AB768" s="6"/>
      <c r="AC768" s="6"/>
    </row>
    <row r="769" spans="2:29" ht="13.95" customHeight="1" x14ac:dyDescent="0.25">
      <c r="B769" s="138"/>
      <c r="C769" s="142"/>
      <c r="D769" s="2"/>
      <c r="I769" s="333"/>
      <c r="J769" s="334"/>
      <c r="K769" s="241"/>
      <c r="L769" s="241"/>
      <c r="P769" s="2"/>
      <c r="AA769" s="6"/>
      <c r="AB769" s="6"/>
      <c r="AC769" s="6"/>
    </row>
    <row r="770" spans="2:29" ht="13.95" customHeight="1" x14ac:dyDescent="0.25">
      <c r="B770" s="138"/>
      <c r="C770" s="142"/>
      <c r="D770" s="2"/>
      <c r="I770" s="333"/>
      <c r="J770" s="334"/>
      <c r="K770" s="241"/>
      <c r="L770" s="241"/>
      <c r="P770" s="2"/>
      <c r="AA770" s="6"/>
      <c r="AB770" s="6"/>
      <c r="AC770" s="6"/>
    </row>
    <row r="771" spans="2:29" ht="13.95" customHeight="1" x14ac:dyDescent="0.25">
      <c r="B771" s="138"/>
      <c r="C771" s="142"/>
      <c r="D771" s="2"/>
      <c r="I771" s="241"/>
      <c r="J771" s="241"/>
      <c r="K771" s="241"/>
      <c r="L771" s="241"/>
      <c r="P771" s="2"/>
      <c r="AA771" s="6"/>
      <c r="AB771" s="6"/>
      <c r="AC771" s="6"/>
    </row>
    <row r="772" spans="2:29" ht="13.95" customHeight="1" x14ac:dyDescent="0.25">
      <c r="B772" s="138"/>
      <c r="C772" s="142"/>
      <c r="D772" s="2"/>
      <c r="I772" s="333"/>
      <c r="J772" s="334"/>
      <c r="K772" s="241"/>
      <c r="L772" s="241"/>
      <c r="P772" s="2"/>
      <c r="AA772" s="6"/>
      <c r="AB772" s="6"/>
      <c r="AC772" s="6"/>
    </row>
    <row r="773" spans="2:29" ht="13.95" customHeight="1" x14ac:dyDescent="0.25">
      <c r="B773" s="138"/>
      <c r="C773" s="142"/>
      <c r="D773" s="2"/>
      <c r="I773" s="333"/>
      <c r="J773" s="334"/>
      <c r="K773" s="241"/>
      <c r="L773" s="241"/>
      <c r="P773" s="2"/>
      <c r="AA773" s="6"/>
      <c r="AB773" s="6"/>
      <c r="AC773" s="6"/>
    </row>
    <row r="774" spans="2:29" ht="13.95" customHeight="1" x14ac:dyDescent="0.25">
      <c r="B774" s="138"/>
      <c r="C774" s="142"/>
      <c r="D774" s="2"/>
      <c r="I774" s="333"/>
      <c r="J774" s="334"/>
      <c r="K774" s="241"/>
      <c r="L774" s="241"/>
      <c r="P774" s="2"/>
      <c r="AA774" s="6"/>
      <c r="AB774" s="6"/>
      <c r="AC774" s="6"/>
    </row>
    <row r="775" spans="2:29" ht="13.95" customHeight="1" x14ac:dyDescent="0.25">
      <c r="B775" s="138"/>
      <c r="C775" s="142"/>
      <c r="D775" s="2"/>
      <c r="I775" s="241"/>
      <c r="J775" s="241"/>
      <c r="K775" s="241"/>
      <c r="L775" s="241"/>
      <c r="P775" s="2"/>
      <c r="AA775" s="6"/>
      <c r="AB775" s="6"/>
      <c r="AC775" s="6"/>
    </row>
    <row r="776" spans="2:29" ht="13.95" customHeight="1" x14ac:dyDescent="0.25">
      <c r="B776" s="138"/>
      <c r="C776" s="142"/>
      <c r="D776" s="2"/>
      <c r="I776" s="333"/>
      <c r="J776" s="334"/>
      <c r="K776" s="241"/>
      <c r="L776" s="241"/>
      <c r="P776" s="2"/>
      <c r="AA776" s="6"/>
      <c r="AB776" s="6"/>
      <c r="AC776" s="6"/>
    </row>
    <row r="777" spans="2:29" ht="13.95" customHeight="1" x14ac:dyDescent="0.25">
      <c r="B777" s="138"/>
      <c r="C777" s="142"/>
      <c r="D777" s="2"/>
      <c r="I777" s="333"/>
      <c r="J777" s="334"/>
      <c r="K777" s="241"/>
      <c r="L777" s="241"/>
      <c r="P777" s="2"/>
      <c r="AA777" s="6"/>
      <c r="AB777" s="6"/>
      <c r="AC777" s="6"/>
    </row>
    <row r="778" spans="2:29" ht="13.95" customHeight="1" x14ac:dyDescent="0.25">
      <c r="B778" s="138"/>
      <c r="C778" s="142"/>
      <c r="D778" s="2"/>
      <c r="I778" s="333"/>
      <c r="J778" s="334"/>
      <c r="K778" s="241"/>
      <c r="L778" s="241"/>
      <c r="P778" s="2"/>
      <c r="AA778" s="6"/>
      <c r="AB778" s="6"/>
      <c r="AC778" s="6"/>
    </row>
    <row r="779" spans="2:29" ht="13.95" customHeight="1" x14ac:dyDescent="0.25">
      <c r="B779" s="138"/>
      <c r="C779" s="142"/>
      <c r="D779" s="2"/>
      <c r="I779" s="241"/>
      <c r="J779" s="241"/>
      <c r="K779" s="241"/>
      <c r="L779" s="241"/>
      <c r="P779" s="2"/>
      <c r="AA779" s="6"/>
      <c r="AB779" s="6"/>
      <c r="AC779" s="6"/>
    </row>
    <row r="780" spans="2:29" ht="13.95" customHeight="1" x14ac:dyDescent="0.25">
      <c r="B780" s="138"/>
      <c r="C780" s="142"/>
      <c r="D780" s="2"/>
      <c r="I780" s="333"/>
      <c r="J780" s="334"/>
      <c r="K780" s="241"/>
      <c r="L780" s="241"/>
      <c r="P780" s="2"/>
      <c r="AA780" s="6"/>
      <c r="AB780" s="6"/>
      <c r="AC780" s="6"/>
    </row>
    <row r="781" spans="2:29" ht="13.95" customHeight="1" x14ac:dyDescent="0.25">
      <c r="B781" s="138"/>
      <c r="C781" s="142"/>
      <c r="D781" s="2"/>
      <c r="I781" s="333"/>
      <c r="J781" s="334"/>
      <c r="K781" s="241"/>
      <c r="L781" s="241"/>
      <c r="P781" s="2"/>
      <c r="AA781" s="6"/>
      <c r="AB781" s="6"/>
      <c r="AC781" s="6"/>
    </row>
    <row r="782" spans="2:29" ht="13.95" customHeight="1" x14ac:dyDescent="0.25">
      <c r="B782" s="139"/>
      <c r="C782" s="142"/>
      <c r="D782" s="2"/>
      <c r="I782" s="231"/>
      <c r="J782" s="231"/>
      <c r="K782" s="241"/>
      <c r="L782" s="241"/>
      <c r="P782" s="2"/>
      <c r="AA782" s="6"/>
      <c r="AB782" s="6"/>
      <c r="AC782" s="6"/>
    </row>
    <row r="783" spans="2:29" ht="13.95" customHeight="1" x14ac:dyDescent="0.25">
      <c r="B783" s="142"/>
      <c r="C783" s="142"/>
      <c r="D783" s="2"/>
      <c r="I783" s="231"/>
      <c r="J783" s="231"/>
      <c r="K783" s="241"/>
      <c r="L783" s="241"/>
      <c r="P783" s="2"/>
      <c r="AA783" s="6"/>
      <c r="AB783" s="6"/>
      <c r="AC783" s="6"/>
    </row>
    <row r="784" spans="2:29" ht="13.95" customHeight="1" x14ac:dyDescent="0.25">
      <c r="B784" s="138"/>
      <c r="C784" s="142"/>
      <c r="D784" s="2"/>
      <c r="I784" s="231"/>
      <c r="J784" s="231"/>
      <c r="K784" s="241"/>
      <c r="L784" s="241"/>
      <c r="P784" s="2"/>
      <c r="AA784" s="6"/>
      <c r="AB784" s="6"/>
      <c r="AC784" s="6"/>
    </row>
    <row r="785" spans="2:29" ht="13.95" customHeight="1" x14ac:dyDescent="0.25">
      <c r="B785" s="138"/>
      <c r="C785" s="142"/>
      <c r="D785" s="2"/>
      <c r="I785" s="241"/>
      <c r="J785" s="241"/>
      <c r="K785" s="241"/>
      <c r="L785" s="241"/>
      <c r="P785" s="2"/>
      <c r="AA785" s="6"/>
      <c r="AB785" s="6"/>
      <c r="AC785" s="6"/>
    </row>
    <row r="786" spans="2:29" ht="13.95" customHeight="1" x14ac:dyDescent="0.25">
      <c r="B786" s="138"/>
      <c r="C786" s="142"/>
      <c r="D786" s="2"/>
      <c r="I786" s="241"/>
      <c r="J786" s="241"/>
      <c r="K786" s="241"/>
      <c r="L786" s="241"/>
      <c r="P786" s="2"/>
      <c r="AA786" s="6"/>
      <c r="AB786" s="6"/>
      <c r="AC786" s="6"/>
    </row>
    <row r="787" spans="2:29" ht="13.95" customHeight="1" x14ac:dyDescent="0.25">
      <c r="B787" s="138"/>
      <c r="C787" s="142"/>
      <c r="D787" s="2"/>
      <c r="I787" s="231"/>
      <c r="J787" s="231"/>
      <c r="K787" s="241"/>
      <c r="L787" s="241"/>
      <c r="P787" s="2"/>
      <c r="AA787" s="6"/>
      <c r="AB787" s="6"/>
      <c r="AC787" s="6"/>
    </row>
    <row r="788" spans="2:29" ht="13.95" customHeight="1" x14ac:dyDescent="0.25">
      <c r="B788" s="138"/>
      <c r="C788" s="142"/>
      <c r="D788" s="2"/>
      <c r="I788" s="241"/>
      <c r="J788" s="241"/>
      <c r="K788" s="241"/>
      <c r="L788" s="241"/>
      <c r="P788" s="2"/>
      <c r="AA788" s="6"/>
      <c r="AB788" s="6"/>
      <c r="AC788" s="6"/>
    </row>
    <row r="789" spans="2:29" ht="13.95" customHeight="1" x14ac:dyDescent="0.25">
      <c r="B789" s="138"/>
      <c r="C789" s="142"/>
      <c r="D789" s="2"/>
      <c r="I789" s="241"/>
      <c r="J789" s="241"/>
      <c r="K789" s="241"/>
      <c r="L789" s="241"/>
      <c r="P789" s="2"/>
      <c r="AA789" s="6"/>
      <c r="AB789" s="6"/>
      <c r="AC789" s="6"/>
    </row>
    <row r="790" spans="2:29" ht="13.95" customHeight="1" x14ac:dyDescent="0.25">
      <c r="B790" s="138"/>
      <c r="C790" s="142"/>
      <c r="D790" s="2"/>
      <c r="I790" s="241"/>
      <c r="J790" s="241"/>
      <c r="K790" s="241"/>
      <c r="L790" s="241"/>
      <c r="P790" s="2"/>
      <c r="AA790" s="6"/>
      <c r="AB790" s="6"/>
      <c r="AC790" s="6"/>
    </row>
    <row r="791" spans="2:29" ht="13.95" customHeight="1" x14ac:dyDescent="0.25">
      <c r="B791" s="138"/>
      <c r="C791" s="142"/>
      <c r="D791" s="2"/>
      <c r="I791" s="241"/>
      <c r="J791" s="241"/>
      <c r="K791" s="241"/>
      <c r="L791" s="241"/>
      <c r="P791" s="2"/>
      <c r="AA791" s="6"/>
      <c r="AB791" s="6"/>
      <c r="AC791" s="6"/>
    </row>
    <row r="792" spans="2:29" ht="13.95" customHeight="1" x14ac:dyDescent="0.25">
      <c r="B792" s="138"/>
      <c r="C792" s="142"/>
      <c r="D792" s="2"/>
      <c r="I792" s="241"/>
      <c r="J792" s="241"/>
      <c r="K792" s="241"/>
      <c r="L792" s="241"/>
      <c r="P792" s="2"/>
      <c r="AA792" s="6"/>
      <c r="AB792" s="6"/>
      <c r="AC792" s="6"/>
    </row>
    <row r="793" spans="2:29" ht="13.95" customHeight="1" x14ac:dyDescent="0.25">
      <c r="B793" s="138"/>
      <c r="C793" s="142"/>
      <c r="D793" s="2"/>
      <c r="I793" s="241"/>
      <c r="J793" s="241"/>
      <c r="K793" s="241"/>
      <c r="L793" s="241"/>
      <c r="P793" s="2"/>
      <c r="AA793" s="6"/>
      <c r="AB793" s="6"/>
      <c r="AC793" s="6"/>
    </row>
    <row r="794" spans="2:29" ht="13.95" customHeight="1" x14ac:dyDescent="0.25">
      <c r="B794" s="138"/>
      <c r="C794" s="142"/>
      <c r="D794" s="2"/>
      <c r="I794" s="241"/>
      <c r="J794" s="241"/>
      <c r="K794" s="241"/>
      <c r="L794" s="241"/>
      <c r="P794" s="2"/>
      <c r="AA794" s="6"/>
      <c r="AB794" s="6"/>
      <c r="AC794" s="6"/>
    </row>
    <row r="795" spans="2:29" ht="13.95" customHeight="1" x14ac:dyDescent="0.25">
      <c r="B795" s="138"/>
      <c r="C795" s="142"/>
      <c r="D795" s="2"/>
      <c r="I795" s="241"/>
      <c r="J795" s="241"/>
      <c r="K795" s="241"/>
      <c r="L795" s="241"/>
      <c r="P795" s="2"/>
      <c r="AA795" s="6"/>
      <c r="AB795" s="6"/>
      <c r="AC795" s="6"/>
    </row>
    <row r="796" spans="2:29" ht="13.95" customHeight="1" x14ac:dyDescent="0.25">
      <c r="B796" s="138"/>
      <c r="C796" s="142"/>
      <c r="D796" s="2"/>
      <c r="I796" s="241"/>
      <c r="J796" s="241"/>
      <c r="K796" s="241"/>
      <c r="L796" s="241"/>
      <c r="P796" s="2"/>
      <c r="AA796" s="6"/>
      <c r="AB796" s="6"/>
      <c r="AC796" s="6"/>
    </row>
    <row r="797" spans="2:29" ht="13.95" customHeight="1" x14ac:dyDescent="0.25">
      <c r="B797" s="138"/>
      <c r="C797" s="142"/>
      <c r="D797" s="2"/>
      <c r="I797" s="241"/>
      <c r="J797" s="241"/>
      <c r="K797" s="241"/>
      <c r="L797" s="241"/>
      <c r="P797" s="2"/>
      <c r="AA797" s="6"/>
      <c r="AB797" s="6"/>
      <c r="AC797" s="6"/>
    </row>
    <row r="798" spans="2:29" ht="13.95" customHeight="1" x14ac:dyDescent="0.25">
      <c r="B798" s="138"/>
      <c r="C798" s="142"/>
      <c r="D798" s="2"/>
      <c r="I798" s="241"/>
      <c r="J798" s="241"/>
      <c r="K798" s="241"/>
      <c r="L798" s="241"/>
      <c r="P798" s="2"/>
      <c r="AA798" s="6"/>
      <c r="AB798" s="6"/>
      <c r="AC798" s="6"/>
    </row>
    <row r="799" spans="2:29" ht="13.95" customHeight="1" x14ac:dyDescent="0.25">
      <c r="B799" s="138"/>
      <c r="C799" s="142"/>
      <c r="D799" s="2"/>
      <c r="I799" s="241"/>
      <c r="J799" s="241"/>
      <c r="K799" s="241"/>
      <c r="L799" s="241"/>
      <c r="P799" s="2"/>
      <c r="AA799" s="6"/>
      <c r="AB799" s="6"/>
      <c r="AC799" s="6"/>
    </row>
    <row r="800" spans="2:29" ht="13.95" customHeight="1" x14ac:dyDescent="0.25">
      <c r="B800" s="138"/>
      <c r="C800" s="142"/>
      <c r="D800" s="2"/>
      <c r="I800" s="241"/>
      <c r="J800" s="241"/>
      <c r="K800" s="241"/>
      <c r="L800" s="241"/>
      <c r="P800" s="2"/>
      <c r="AA800" s="6"/>
      <c r="AB800" s="6"/>
      <c r="AC800" s="6"/>
    </row>
    <row r="801" spans="2:29" ht="13.95" customHeight="1" x14ac:dyDescent="0.25">
      <c r="B801" s="138"/>
      <c r="C801" s="142"/>
      <c r="D801" s="2"/>
      <c r="I801" s="241"/>
      <c r="J801" s="241"/>
      <c r="K801" s="241"/>
      <c r="L801" s="241"/>
      <c r="P801" s="2"/>
      <c r="AA801" s="6"/>
      <c r="AB801" s="6"/>
      <c r="AC801" s="6"/>
    </row>
    <row r="802" spans="2:29" ht="13.95" customHeight="1" x14ac:dyDescent="0.25">
      <c r="B802" s="138"/>
      <c r="C802" s="142"/>
      <c r="D802" s="2"/>
      <c r="I802" s="241"/>
      <c r="J802" s="241"/>
      <c r="K802" s="241"/>
      <c r="L802" s="241"/>
      <c r="P802" s="2"/>
      <c r="AA802" s="6"/>
      <c r="AB802" s="6"/>
      <c r="AC802" s="6"/>
    </row>
    <row r="803" spans="2:29" ht="13.95" customHeight="1" x14ac:dyDescent="0.25">
      <c r="B803" s="138"/>
      <c r="C803" s="142"/>
      <c r="D803" s="2"/>
      <c r="I803" s="241"/>
      <c r="J803" s="241"/>
      <c r="K803" s="241"/>
      <c r="L803" s="241"/>
      <c r="P803" s="2"/>
      <c r="AA803" s="6"/>
      <c r="AB803" s="6"/>
      <c r="AC803" s="6"/>
    </row>
    <row r="804" spans="2:29" ht="13.95" customHeight="1" x14ac:dyDescent="0.25">
      <c r="B804" s="138"/>
      <c r="C804" s="142"/>
      <c r="D804" s="2"/>
      <c r="I804" s="241"/>
      <c r="J804" s="241"/>
      <c r="K804" s="241"/>
      <c r="L804" s="241"/>
      <c r="P804" s="2"/>
      <c r="AA804" s="6"/>
      <c r="AB804" s="6"/>
      <c r="AC804" s="6"/>
    </row>
    <row r="805" spans="2:29" ht="13.95" customHeight="1" x14ac:dyDescent="0.25">
      <c r="B805" s="138"/>
      <c r="C805" s="142"/>
      <c r="D805" s="2"/>
      <c r="I805" s="241"/>
      <c r="J805" s="241"/>
      <c r="K805" s="241"/>
      <c r="L805" s="241"/>
      <c r="P805" s="2"/>
      <c r="AA805" s="6"/>
      <c r="AB805" s="6"/>
      <c r="AC805" s="6"/>
    </row>
    <row r="806" spans="2:29" ht="13.95" customHeight="1" x14ac:dyDescent="0.25">
      <c r="B806" s="138"/>
      <c r="C806" s="142"/>
      <c r="D806" s="2"/>
      <c r="I806" s="241"/>
      <c r="J806" s="241"/>
      <c r="K806" s="241"/>
      <c r="L806" s="241"/>
      <c r="P806" s="2"/>
      <c r="AA806" s="6"/>
      <c r="AB806" s="6"/>
      <c r="AC806" s="6"/>
    </row>
    <row r="807" spans="2:29" ht="13.95" customHeight="1" x14ac:dyDescent="0.25">
      <c r="B807" s="138"/>
      <c r="C807" s="142"/>
      <c r="D807" s="2"/>
      <c r="I807" s="241"/>
      <c r="J807" s="241"/>
      <c r="K807" s="241"/>
      <c r="L807" s="241"/>
      <c r="P807" s="2"/>
      <c r="AA807" s="6"/>
      <c r="AB807" s="6"/>
      <c r="AC807" s="6"/>
    </row>
    <row r="808" spans="2:29" ht="13.95" customHeight="1" x14ac:dyDescent="0.25">
      <c r="B808" s="138"/>
      <c r="C808" s="142"/>
      <c r="D808" s="2"/>
      <c r="I808" s="241"/>
      <c r="J808" s="241"/>
      <c r="K808" s="241"/>
      <c r="L808" s="241"/>
      <c r="P808" s="2"/>
      <c r="AA808" s="6"/>
      <c r="AB808" s="6"/>
      <c r="AC808" s="6"/>
    </row>
    <row r="809" spans="2:29" ht="13.95" customHeight="1" x14ac:dyDescent="0.25">
      <c r="B809" s="138"/>
      <c r="C809" s="142"/>
      <c r="D809" s="2"/>
      <c r="I809" s="241"/>
      <c r="J809" s="241"/>
      <c r="K809" s="241"/>
      <c r="L809" s="241"/>
      <c r="P809" s="2"/>
      <c r="AA809" s="6"/>
      <c r="AB809" s="6"/>
      <c r="AC809" s="6"/>
    </row>
    <row r="810" spans="2:29" ht="13.95" customHeight="1" x14ac:dyDescent="0.25">
      <c r="B810" s="138"/>
      <c r="C810" s="142"/>
      <c r="D810" s="2"/>
      <c r="I810" s="241"/>
      <c r="J810" s="241"/>
      <c r="K810" s="241"/>
      <c r="L810" s="241"/>
      <c r="P810" s="2"/>
      <c r="AA810" s="6"/>
      <c r="AB810" s="6"/>
      <c r="AC810" s="6"/>
    </row>
    <row r="811" spans="2:29" ht="13.95" customHeight="1" x14ac:dyDescent="0.25">
      <c r="B811" s="138"/>
      <c r="C811" s="142"/>
      <c r="D811" s="2"/>
      <c r="I811" s="241"/>
      <c r="J811" s="241"/>
      <c r="K811" s="241"/>
      <c r="L811" s="241"/>
      <c r="P811" s="2"/>
      <c r="AA811" s="6"/>
      <c r="AB811" s="6"/>
      <c r="AC811" s="6"/>
    </row>
    <row r="812" spans="2:29" ht="13.95" customHeight="1" x14ac:dyDescent="0.25">
      <c r="B812" s="138"/>
      <c r="C812" s="142"/>
      <c r="D812" s="2"/>
      <c r="I812" s="241"/>
      <c r="J812" s="241"/>
      <c r="K812" s="241"/>
      <c r="L812" s="241"/>
      <c r="P812" s="2"/>
      <c r="AA812" s="6"/>
      <c r="AB812" s="6"/>
      <c r="AC812" s="6"/>
    </row>
    <row r="813" spans="2:29" ht="13.95" customHeight="1" x14ac:dyDescent="0.25">
      <c r="B813" s="138"/>
      <c r="C813" s="142"/>
      <c r="D813" s="2"/>
      <c r="I813" s="241"/>
      <c r="J813" s="241"/>
      <c r="K813" s="241"/>
      <c r="L813" s="241"/>
      <c r="P813" s="2"/>
      <c r="AA813" s="6"/>
      <c r="AB813" s="6"/>
      <c r="AC813" s="6"/>
    </row>
    <row r="814" spans="2:29" ht="13.95" customHeight="1" x14ac:dyDescent="0.25">
      <c r="B814" s="138"/>
      <c r="C814" s="142"/>
      <c r="D814" s="2"/>
      <c r="I814" s="241"/>
      <c r="J814" s="241"/>
      <c r="K814" s="241"/>
      <c r="L814" s="241"/>
      <c r="P814" s="2"/>
      <c r="AA814" s="6"/>
      <c r="AB814" s="6"/>
      <c r="AC814" s="6"/>
    </row>
    <row r="815" spans="2:29" ht="13.95" customHeight="1" x14ac:dyDescent="0.25">
      <c r="B815" s="138"/>
      <c r="C815" s="142"/>
      <c r="D815" s="2"/>
      <c r="I815" s="241"/>
      <c r="J815" s="241"/>
      <c r="K815" s="241"/>
      <c r="L815" s="241"/>
      <c r="P815" s="2"/>
      <c r="AA815" s="6"/>
      <c r="AB815" s="6"/>
      <c r="AC815" s="6"/>
    </row>
    <row r="816" spans="2:29" ht="13.95" customHeight="1" x14ac:dyDescent="0.25">
      <c r="B816" s="138"/>
      <c r="C816" s="142"/>
      <c r="D816" s="2"/>
      <c r="I816" s="241"/>
      <c r="J816" s="241"/>
      <c r="K816" s="241"/>
      <c r="L816" s="241"/>
      <c r="P816" s="2"/>
      <c r="AA816" s="6"/>
      <c r="AB816" s="6"/>
      <c r="AC816" s="6"/>
    </row>
    <row r="817" spans="1:29" ht="13.95" customHeight="1" x14ac:dyDescent="0.25">
      <c r="B817" s="138"/>
      <c r="C817" s="142"/>
      <c r="D817" s="2"/>
      <c r="I817" s="241"/>
      <c r="J817" s="241"/>
      <c r="K817" s="241"/>
      <c r="L817" s="241"/>
      <c r="P817" s="2"/>
      <c r="AA817" s="6"/>
      <c r="AB817" s="6"/>
      <c r="AC817" s="6"/>
    </row>
    <row r="818" spans="1:29" ht="13.95" customHeight="1" x14ac:dyDescent="0.25">
      <c r="B818" s="138"/>
      <c r="C818" s="142"/>
      <c r="D818" s="2"/>
      <c r="I818" s="241"/>
      <c r="J818" s="241"/>
      <c r="K818" s="241"/>
      <c r="L818" s="241"/>
      <c r="P818" s="2"/>
      <c r="AA818" s="6"/>
      <c r="AB818" s="6"/>
      <c r="AC818" s="6"/>
    </row>
    <row r="819" spans="1:29" ht="13.95" customHeight="1" x14ac:dyDescent="0.25">
      <c r="B819" s="138"/>
      <c r="C819" s="142"/>
      <c r="D819" s="2"/>
      <c r="I819" s="241"/>
      <c r="J819" s="241"/>
      <c r="K819" s="241"/>
      <c r="L819" s="241"/>
      <c r="P819" s="2"/>
      <c r="AA819" s="6"/>
      <c r="AB819" s="6"/>
      <c r="AC819" s="6"/>
    </row>
    <row r="820" spans="1:29" ht="13.95" customHeight="1" x14ac:dyDescent="0.25">
      <c r="B820" s="138"/>
      <c r="C820" s="142"/>
      <c r="D820" s="2"/>
      <c r="I820" s="241"/>
      <c r="J820" s="241"/>
      <c r="K820" s="241"/>
      <c r="L820" s="241"/>
      <c r="P820" s="2"/>
      <c r="AA820" s="6"/>
      <c r="AB820" s="6"/>
      <c r="AC820" s="6"/>
    </row>
    <row r="821" spans="1:29" ht="13.95" customHeight="1" x14ac:dyDescent="0.25">
      <c r="B821" s="138"/>
      <c r="C821" s="142"/>
      <c r="D821" s="2"/>
      <c r="I821" s="241"/>
      <c r="J821" s="241"/>
      <c r="K821" s="241"/>
      <c r="L821" s="241"/>
      <c r="P821" s="2"/>
      <c r="AA821" s="6"/>
      <c r="AB821" s="6"/>
      <c r="AC821" s="6"/>
    </row>
    <row r="822" spans="1:29" ht="13.95" customHeight="1" x14ac:dyDescent="0.25">
      <c r="B822" s="138"/>
      <c r="C822" s="142"/>
      <c r="D822" s="2"/>
      <c r="I822" s="241"/>
      <c r="J822" s="241"/>
      <c r="K822" s="241"/>
      <c r="L822" s="241"/>
      <c r="P822" s="2"/>
      <c r="AA822" s="6"/>
      <c r="AB822" s="6"/>
      <c r="AC822" s="6"/>
    </row>
    <row r="823" spans="1:29" ht="13.95" customHeight="1" x14ac:dyDescent="0.25">
      <c r="B823" s="138"/>
      <c r="C823" s="142"/>
      <c r="D823" s="2"/>
      <c r="I823" s="241"/>
      <c r="J823" s="241"/>
      <c r="K823" s="241"/>
      <c r="L823" s="241"/>
      <c r="P823" s="2"/>
      <c r="AA823" s="6"/>
      <c r="AB823" s="6"/>
      <c r="AC823" s="6"/>
    </row>
    <row r="824" spans="1:29" ht="13.95" customHeight="1" x14ac:dyDescent="0.25">
      <c r="B824" s="138"/>
      <c r="C824" s="142"/>
      <c r="D824" s="2"/>
      <c r="I824" s="241"/>
      <c r="J824" s="241"/>
      <c r="K824" s="241"/>
      <c r="L824" s="241"/>
      <c r="P824" s="2"/>
      <c r="AA824" s="6"/>
      <c r="AB824" s="6"/>
      <c r="AC824" s="6"/>
    </row>
    <row r="825" spans="1:29" ht="13.95" customHeight="1" x14ac:dyDescent="0.25">
      <c r="B825" s="138"/>
      <c r="C825" s="142"/>
      <c r="D825" s="2"/>
      <c r="I825" s="241"/>
      <c r="J825" s="241"/>
      <c r="K825" s="241"/>
      <c r="L825" s="241"/>
      <c r="P825" s="2"/>
      <c r="AA825" s="6"/>
      <c r="AB825" s="6"/>
      <c r="AC825" s="6"/>
    </row>
    <row r="826" spans="1:29" ht="13.95" customHeight="1" x14ac:dyDescent="0.25">
      <c r="B826" s="138"/>
      <c r="C826" s="142"/>
      <c r="D826" s="2"/>
      <c r="I826" s="241"/>
      <c r="J826" s="241"/>
      <c r="K826" s="241"/>
      <c r="L826" s="241"/>
      <c r="P826" s="2"/>
      <c r="AA826" s="6"/>
      <c r="AB826" s="6"/>
      <c r="AC826" s="6"/>
    </row>
    <row r="827" spans="1:29" ht="13.95" customHeight="1" x14ac:dyDescent="0.25">
      <c r="A827" s="11"/>
      <c r="B827" s="137"/>
      <c r="C827" s="141"/>
      <c r="D827" s="2"/>
      <c r="L827" s="13"/>
      <c r="P827" s="2"/>
      <c r="AA827" s="6"/>
      <c r="AB827" s="6"/>
      <c r="AC827" s="6"/>
    </row>
    <row r="828" spans="1:29" ht="13.95" customHeight="1" x14ac:dyDescent="0.25">
      <c r="A828" s="11"/>
      <c r="B828" s="134"/>
      <c r="C828" s="142"/>
      <c r="D828" s="2"/>
      <c r="L828" s="13"/>
      <c r="P828" s="2"/>
      <c r="AA828" s="6"/>
      <c r="AB828" s="6"/>
      <c r="AC828" s="6"/>
    </row>
    <row r="829" spans="1:29" ht="13.95" customHeight="1" x14ac:dyDescent="0.25">
      <c r="B829" s="142"/>
      <c r="C829" s="142"/>
      <c r="D829" s="2"/>
      <c r="L829" s="13"/>
      <c r="P829" s="2"/>
      <c r="AA829" s="6"/>
      <c r="AB829" s="6"/>
      <c r="AC829" s="6"/>
    </row>
    <row r="830" spans="1:29" ht="13.95" customHeight="1" x14ac:dyDescent="0.25">
      <c r="B830" s="138"/>
      <c r="C830" s="142"/>
      <c r="D830" s="2"/>
      <c r="I830" s="331"/>
      <c r="J830" s="332"/>
      <c r="K830" s="241"/>
      <c r="L830" s="241"/>
      <c r="P830" s="2"/>
      <c r="AA830" s="6"/>
      <c r="AB830" s="6"/>
      <c r="AC830" s="6"/>
    </row>
    <row r="831" spans="1:29" ht="13.95" customHeight="1" x14ac:dyDescent="0.25">
      <c r="B831" s="138"/>
      <c r="C831" s="142"/>
      <c r="D831" s="2"/>
      <c r="I831" s="331"/>
      <c r="J831" s="332"/>
      <c r="K831" s="241"/>
      <c r="L831" s="241"/>
      <c r="P831" s="2"/>
      <c r="AA831" s="6"/>
      <c r="AB831" s="6"/>
      <c r="AC831" s="6"/>
    </row>
    <row r="832" spans="1:29" ht="13.95" customHeight="1" x14ac:dyDescent="0.25">
      <c r="B832" s="138"/>
      <c r="C832" s="142"/>
      <c r="D832" s="2"/>
      <c r="I832" s="331"/>
      <c r="J832" s="332"/>
      <c r="K832" s="241"/>
      <c r="L832" s="241"/>
      <c r="P832" s="2"/>
      <c r="AA832" s="6"/>
      <c r="AB832" s="6"/>
      <c r="AC832" s="6"/>
    </row>
    <row r="833" spans="2:29" ht="13.95" customHeight="1" x14ac:dyDescent="0.25">
      <c r="B833" s="138"/>
      <c r="C833" s="142"/>
      <c r="D833" s="2"/>
      <c r="I833" s="331"/>
      <c r="J833" s="332"/>
      <c r="K833" s="241"/>
      <c r="L833" s="241"/>
      <c r="P833" s="2"/>
      <c r="AA833" s="6"/>
      <c r="AB833" s="6"/>
      <c r="AC833" s="6"/>
    </row>
    <row r="834" spans="2:29" ht="13.95" customHeight="1" x14ac:dyDescent="0.25">
      <c r="B834" s="138"/>
      <c r="C834" s="142"/>
      <c r="D834" s="2"/>
      <c r="I834" s="331"/>
      <c r="J834" s="332"/>
      <c r="K834" s="241"/>
      <c r="L834" s="241"/>
      <c r="P834" s="2"/>
      <c r="AA834" s="6"/>
      <c r="AB834" s="6"/>
      <c r="AC834" s="6"/>
    </row>
    <row r="835" spans="2:29" ht="13.95" customHeight="1" x14ac:dyDescent="0.25">
      <c r="B835" s="138"/>
      <c r="C835" s="142"/>
      <c r="D835" s="2"/>
      <c r="I835" s="331"/>
      <c r="J835" s="332"/>
      <c r="K835" s="241"/>
      <c r="L835" s="241"/>
      <c r="P835" s="2"/>
      <c r="AA835" s="6"/>
      <c r="AB835" s="6"/>
      <c r="AC835" s="6"/>
    </row>
    <row r="836" spans="2:29" ht="13.95" customHeight="1" x14ac:dyDescent="0.25">
      <c r="B836" s="138"/>
      <c r="C836" s="142"/>
      <c r="D836" s="2"/>
      <c r="I836" s="331"/>
      <c r="J836" s="332"/>
      <c r="K836" s="241"/>
      <c r="L836" s="241"/>
      <c r="P836" s="2"/>
      <c r="AA836" s="6"/>
      <c r="AB836" s="6"/>
      <c r="AC836" s="6"/>
    </row>
    <row r="837" spans="2:29" ht="13.95" customHeight="1" x14ac:dyDescent="0.25">
      <c r="B837" s="138"/>
      <c r="C837" s="142"/>
      <c r="D837" s="2"/>
      <c r="I837" s="331"/>
      <c r="J837" s="332"/>
      <c r="K837" s="241"/>
      <c r="L837" s="241"/>
      <c r="P837" s="2"/>
      <c r="AA837" s="6"/>
      <c r="AB837" s="6"/>
      <c r="AC837" s="6"/>
    </row>
    <row r="838" spans="2:29" ht="13.95" customHeight="1" x14ac:dyDescent="0.25">
      <c r="B838" s="138"/>
      <c r="C838" s="142"/>
      <c r="D838" s="2"/>
      <c r="I838" s="331"/>
      <c r="J838" s="332"/>
      <c r="K838" s="241"/>
      <c r="L838" s="241"/>
      <c r="P838" s="2"/>
      <c r="AA838" s="6"/>
      <c r="AB838" s="6"/>
      <c r="AC838" s="6"/>
    </row>
    <row r="839" spans="2:29" ht="13.95" customHeight="1" x14ac:dyDescent="0.25">
      <c r="B839" s="138"/>
      <c r="C839" s="142"/>
      <c r="D839" s="2"/>
      <c r="I839" s="331"/>
      <c r="J839" s="332"/>
      <c r="K839" s="241"/>
      <c r="L839" s="241"/>
      <c r="P839" s="2"/>
      <c r="AA839" s="6"/>
      <c r="AB839" s="6"/>
      <c r="AC839" s="6"/>
    </row>
    <row r="840" spans="2:29" ht="13.95" customHeight="1" x14ac:dyDescent="0.25">
      <c r="B840" s="138"/>
      <c r="C840" s="142"/>
      <c r="D840" s="2"/>
      <c r="I840" s="331"/>
      <c r="J840" s="332"/>
      <c r="K840" s="241"/>
      <c r="L840" s="241"/>
      <c r="P840" s="2"/>
      <c r="AA840" s="6"/>
      <c r="AB840" s="6"/>
      <c r="AC840" s="6"/>
    </row>
    <row r="841" spans="2:29" ht="13.95" customHeight="1" x14ac:dyDescent="0.25">
      <c r="B841" s="138"/>
      <c r="C841" s="142"/>
      <c r="D841" s="2"/>
      <c r="I841" s="331"/>
      <c r="J841" s="332"/>
      <c r="K841" s="241"/>
      <c r="L841" s="241"/>
      <c r="P841" s="2"/>
      <c r="AA841" s="6"/>
      <c r="AB841" s="6"/>
      <c r="AC841" s="6"/>
    </row>
    <row r="842" spans="2:29" ht="13.95" customHeight="1" x14ac:dyDescent="0.25">
      <c r="B842" s="138"/>
      <c r="C842" s="142"/>
      <c r="D842" s="2"/>
      <c r="I842" s="331"/>
      <c r="J842" s="332"/>
      <c r="K842" s="241"/>
      <c r="L842" s="241"/>
      <c r="P842" s="2"/>
      <c r="AA842" s="6"/>
      <c r="AB842" s="6"/>
      <c r="AC842" s="6"/>
    </row>
    <row r="843" spans="2:29" ht="13.95" customHeight="1" x14ac:dyDescent="0.25">
      <c r="B843" s="138"/>
      <c r="C843" s="142"/>
      <c r="D843" s="2"/>
      <c r="I843" s="331"/>
      <c r="J843" s="332"/>
      <c r="K843" s="241"/>
      <c r="L843" s="241"/>
      <c r="P843" s="2"/>
      <c r="AA843" s="6"/>
      <c r="AB843" s="6"/>
      <c r="AC843" s="6"/>
    </row>
    <row r="844" spans="2:29" ht="13.95" customHeight="1" x14ac:dyDescent="0.25">
      <c r="B844" s="139"/>
      <c r="C844" s="142"/>
      <c r="D844" s="2"/>
      <c r="I844" s="241"/>
      <c r="J844" s="241"/>
      <c r="K844" s="241"/>
      <c r="L844" s="241"/>
      <c r="P844" s="2"/>
      <c r="AA844" s="6"/>
      <c r="AB844" s="6"/>
      <c r="AC844" s="6"/>
    </row>
    <row r="845" spans="2:29" ht="13.95" customHeight="1" x14ac:dyDescent="0.25">
      <c r="B845" s="142"/>
      <c r="C845" s="142"/>
      <c r="D845" s="2"/>
      <c r="I845" s="241"/>
      <c r="J845" s="241"/>
      <c r="K845" s="241"/>
      <c r="L845" s="241"/>
      <c r="P845" s="2"/>
      <c r="AA845" s="6"/>
      <c r="AB845" s="6"/>
      <c r="AC845" s="6"/>
    </row>
    <row r="846" spans="2:29" ht="13.95" customHeight="1" x14ac:dyDescent="0.25">
      <c r="B846" s="138"/>
      <c r="C846" s="142"/>
      <c r="D846" s="2"/>
      <c r="I846" s="241"/>
      <c r="J846" s="241"/>
      <c r="K846" s="241"/>
      <c r="L846" s="241"/>
      <c r="P846" s="2"/>
      <c r="AA846" s="6"/>
      <c r="AB846" s="6"/>
      <c r="AC846" s="6"/>
    </row>
    <row r="847" spans="2:29" ht="13.95" customHeight="1" x14ac:dyDescent="0.25">
      <c r="B847" s="138"/>
      <c r="C847" s="142"/>
      <c r="D847" s="2"/>
      <c r="I847" s="333"/>
      <c r="J847" s="334"/>
      <c r="K847" s="241"/>
      <c r="L847" s="241"/>
      <c r="P847" s="2"/>
      <c r="AA847" s="6"/>
      <c r="AB847" s="6"/>
      <c r="AC847" s="6"/>
    </row>
    <row r="848" spans="2:29" ht="13.95" customHeight="1" x14ac:dyDescent="0.25">
      <c r="B848" s="138"/>
      <c r="C848" s="142"/>
      <c r="D848" s="2"/>
      <c r="I848" s="333"/>
      <c r="J848" s="334"/>
      <c r="K848" s="241"/>
      <c r="L848" s="241"/>
      <c r="P848" s="2"/>
      <c r="AA848" s="6"/>
      <c r="AB848" s="6"/>
      <c r="AC848" s="6"/>
    </row>
    <row r="849" spans="2:29" ht="13.95" customHeight="1" x14ac:dyDescent="0.25">
      <c r="B849" s="138"/>
      <c r="C849" s="142"/>
      <c r="D849" s="2"/>
      <c r="I849" s="241"/>
      <c r="J849" s="241"/>
      <c r="K849" s="241"/>
      <c r="L849" s="241"/>
      <c r="P849" s="2"/>
      <c r="AA849" s="6"/>
      <c r="AB849" s="6"/>
      <c r="AC849" s="6"/>
    </row>
    <row r="850" spans="2:29" ht="13.95" customHeight="1" x14ac:dyDescent="0.25">
      <c r="B850" s="138"/>
      <c r="C850" s="142"/>
      <c r="D850" s="2"/>
      <c r="I850" s="333"/>
      <c r="J850" s="334"/>
      <c r="K850" s="241"/>
      <c r="L850" s="241"/>
      <c r="P850" s="2"/>
      <c r="AA850" s="6"/>
      <c r="AB850" s="6"/>
      <c r="AC850" s="6"/>
    </row>
    <row r="851" spans="2:29" ht="13.95" customHeight="1" x14ac:dyDescent="0.25">
      <c r="B851" s="138"/>
      <c r="C851" s="142"/>
      <c r="D851" s="2"/>
      <c r="I851" s="333"/>
      <c r="J851" s="334"/>
      <c r="K851" s="241"/>
      <c r="L851" s="241"/>
      <c r="P851" s="2"/>
      <c r="AA851" s="6"/>
      <c r="AB851" s="6"/>
      <c r="AC851" s="6"/>
    </row>
    <row r="852" spans="2:29" ht="13.95" customHeight="1" x14ac:dyDescent="0.25">
      <c r="B852" s="138"/>
      <c r="C852" s="142"/>
      <c r="D852" s="2"/>
      <c r="I852" s="241"/>
      <c r="J852" s="241"/>
      <c r="K852" s="241"/>
      <c r="L852" s="241"/>
      <c r="P852" s="2"/>
      <c r="AA852" s="6"/>
      <c r="AB852" s="6"/>
      <c r="AC852" s="6"/>
    </row>
    <row r="853" spans="2:29" ht="13.95" customHeight="1" x14ac:dyDescent="0.25">
      <c r="B853" s="138"/>
      <c r="C853" s="142"/>
      <c r="D853" s="2"/>
      <c r="I853" s="333"/>
      <c r="J853" s="334"/>
      <c r="K853" s="241"/>
      <c r="L853" s="241"/>
      <c r="P853" s="2"/>
      <c r="AA853" s="6"/>
      <c r="AB853" s="6"/>
      <c r="AC853" s="6"/>
    </row>
    <row r="854" spans="2:29" ht="13.95" customHeight="1" x14ac:dyDescent="0.25">
      <c r="B854" s="138"/>
      <c r="C854" s="142"/>
      <c r="D854" s="2"/>
      <c r="I854" s="333"/>
      <c r="J854" s="334"/>
      <c r="K854" s="241"/>
      <c r="L854" s="241"/>
      <c r="P854" s="2"/>
      <c r="AA854" s="6"/>
      <c r="AB854" s="6"/>
      <c r="AC854" s="6"/>
    </row>
    <row r="855" spans="2:29" ht="13.95" customHeight="1" x14ac:dyDescent="0.25">
      <c r="B855" s="138"/>
      <c r="C855" s="142"/>
      <c r="D855" s="2"/>
      <c r="I855" s="241"/>
      <c r="J855" s="241"/>
      <c r="K855" s="241"/>
      <c r="L855" s="241"/>
      <c r="P855" s="2"/>
      <c r="AA855" s="6"/>
      <c r="AB855" s="6"/>
      <c r="AC855" s="6"/>
    </row>
    <row r="856" spans="2:29" ht="13.95" customHeight="1" x14ac:dyDescent="0.25">
      <c r="B856" s="138"/>
      <c r="C856" s="142"/>
      <c r="D856" s="2"/>
      <c r="I856" s="333"/>
      <c r="J856" s="334"/>
      <c r="K856" s="241"/>
      <c r="L856" s="241"/>
      <c r="P856" s="2"/>
      <c r="AA856" s="6"/>
      <c r="AB856" s="6"/>
      <c r="AC856" s="6"/>
    </row>
    <row r="857" spans="2:29" ht="13.95" customHeight="1" x14ac:dyDescent="0.25">
      <c r="B857" s="138"/>
      <c r="C857" s="142"/>
      <c r="D857" s="2"/>
      <c r="I857" s="241"/>
      <c r="J857" s="241"/>
      <c r="K857" s="241"/>
      <c r="L857" s="241"/>
      <c r="P857" s="2"/>
      <c r="AA857" s="6"/>
      <c r="AB857" s="6"/>
      <c r="AC857" s="6"/>
    </row>
    <row r="858" spans="2:29" ht="13.95" customHeight="1" x14ac:dyDescent="0.25">
      <c r="B858" s="138"/>
      <c r="C858" s="142"/>
      <c r="D858" s="2"/>
      <c r="I858" s="333"/>
      <c r="J858" s="334"/>
      <c r="K858" s="241"/>
      <c r="L858" s="241"/>
      <c r="P858" s="2"/>
      <c r="AA858" s="6"/>
      <c r="AB858" s="6"/>
      <c r="AC858" s="6"/>
    </row>
    <row r="859" spans="2:29" ht="13.95" customHeight="1" x14ac:dyDescent="0.25">
      <c r="B859" s="138"/>
      <c r="C859" s="142"/>
      <c r="D859" s="2"/>
      <c r="I859" s="333"/>
      <c r="J859" s="334"/>
      <c r="K859" s="241"/>
      <c r="L859" s="241"/>
      <c r="P859" s="2"/>
      <c r="AA859" s="6"/>
      <c r="AB859" s="6"/>
      <c r="AC859" s="6"/>
    </row>
    <row r="860" spans="2:29" ht="13.95" customHeight="1" x14ac:dyDescent="0.25">
      <c r="B860" s="138"/>
      <c r="C860" s="142"/>
      <c r="D860" s="2"/>
      <c r="I860" s="241"/>
      <c r="J860" s="241"/>
      <c r="K860" s="241"/>
      <c r="L860" s="241"/>
      <c r="P860" s="2"/>
      <c r="AA860" s="6"/>
      <c r="AB860" s="6"/>
      <c r="AC860" s="6"/>
    </row>
    <row r="861" spans="2:29" ht="13.95" customHeight="1" x14ac:dyDescent="0.25">
      <c r="B861" s="138"/>
      <c r="C861" s="142"/>
      <c r="D861" s="2"/>
      <c r="I861" s="333"/>
      <c r="J861" s="334"/>
      <c r="K861" s="241"/>
      <c r="L861" s="241"/>
      <c r="P861" s="2"/>
      <c r="AA861" s="6"/>
      <c r="AB861" s="6"/>
      <c r="AC861" s="6"/>
    </row>
    <row r="862" spans="2:29" ht="13.95" customHeight="1" x14ac:dyDescent="0.25">
      <c r="B862" s="138"/>
      <c r="C862" s="142"/>
      <c r="D862" s="2"/>
      <c r="I862" s="333"/>
      <c r="J862" s="334"/>
      <c r="K862" s="241"/>
      <c r="L862" s="241"/>
      <c r="P862" s="2"/>
      <c r="AA862" s="6"/>
      <c r="AB862" s="6"/>
      <c r="AC862" s="6"/>
    </row>
    <row r="863" spans="2:29" ht="13.95" customHeight="1" x14ac:dyDescent="0.25">
      <c r="B863" s="138"/>
      <c r="C863" s="142"/>
      <c r="D863" s="2"/>
      <c r="I863" s="241"/>
      <c r="J863" s="241"/>
      <c r="K863" s="241"/>
      <c r="L863" s="241"/>
      <c r="P863" s="2"/>
      <c r="AA863" s="6"/>
      <c r="AB863" s="6"/>
      <c r="AC863" s="6"/>
    </row>
    <row r="864" spans="2:29" ht="13.95" customHeight="1" x14ac:dyDescent="0.25">
      <c r="B864" s="138"/>
      <c r="C864" s="142"/>
      <c r="D864" s="2"/>
      <c r="I864" s="333"/>
      <c r="J864" s="334"/>
      <c r="K864" s="241"/>
      <c r="L864" s="241"/>
      <c r="P864" s="2"/>
      <c r="AA864" s="6"/>
      <c r="AB864" s="6"/>
      <c r="AC864" s="6"/>
    </row>
    <row r="865" spans="2:29" ht="13.95" customHeight="1" x14ac:dyDescent="0.25">
      <c r="B865" s="138"/>
      <c r="C865" s="142"/>
      <c r="D865" s="2"/>
      <c r="I865" s="333"/>
      <c r="J865" s="334"/>
      <c r="K865" s="241"/>
      <c r="L865" s="241"/>
      <c r="P865" s="2"/>
      <c r="AA865" s="6"/>
      <c r="AB865" s="6"/>
      <c r="AC865" s="6"/>
    </row>
    <row r="866" spans="2:29" ht="13.95" customHeight="1" x14ac:dyDescent="0.25">
      <c r="B866" s="138"/>
      <c r="C866" s="142"/>
      <c r="D866" s="2"/>
      <c r="I866" s="241"/>
      <c r="J866" s="241"/>
      <c r="K866" s="241"/>
      <c r="L866" s="241"/>
      <c r="P866" s="2"/>
      <c r="AA866" s="6"/>
      <c r="AB866" s="6"/>
      <c r="AC866" s="6"/>
    </row>
    <row r="867" spans="2:29" ht="13.95" customHeight="1" x14ac:dyDescent="0.25">
      <c r="B867" s="138"/>
      <c r="C867" s="142"/>
      <c r="D867" s="2"/>
      <c r="I867" s="333"/>
      <c r="J867" s="334"/>
      <c r="K867" s="241"/>
      <c r="L867" s="241"/>
      <c r="P867" s="2"/>
      <c r="AA867" s="6"/>
      <c r="AB867" s="6"/>
      <c r="AC867" s="6"/>
    </row>
    <row r="868" spans="2:29" ht="13.95" customHeight="1" x14ac:dyDescent="0.25">
      <c r="B868" s="138"/>
      <c r="C868" s="142"/>
      <c r="D868" s="2"/>
      <c r="I868" s="333"/>
      <c r="J868" s="334"/>
      <c r="K868" s="241"/>
      <c r="L868" s="241"/>
      <c r="P868" s="2"/>
      <c r="AA868" s="6"/>
      <c r="AB868" s="6"/>
      <c r="AC868" s="6"/>
    </row>
    <row r="869" spans="2:29" ht="13.95" customHeight="1" x14ac:dyDescent="0.25">
      <c r="B869" s="138"/>
      <c r="C869" s="142"/>
      <c r="D869" s="2"/>
      <c r="I869" s="241"/>
      <c r="J869" s="241"/>
      <c r="K869" s="241"/>
      <c r="L869" s="241"/>
      <c r="P869" s="2"/>
      <c r="AA869" s="6"/>
      <c r="AB869" s="6"/>
      <c r="AC869" s="6"/>
    </row>
    <row r="870" spans="2:29" ht="13.95" customHeight="1" x14ac:dyDescent="0.25">
      <c r="B870" s="138"/>
      <c r="C870" s="142"/>
      <c r="D870" s="2"/>
      <c r="I870" s="333"/>
      <c r="J870" s="334"/>
      <c r="K870" s="241"/>
      <c r="L870" s="241"/>
      <c r="P870" s="2"/>
      <c r="AA870" s="6"/>
      <c r="AB870" s="6"/>
      <c r="AC870" s="6"/>
    </row>
    <row r="871" spans="2:29" ht="13.95" customHeight="1" x14ac:dyDescent="0.25">
      <c r="B871" s="138"/>
      <c r="C871" s="142"/>
      <c r="D871" s="2"/>
      <c r="I871" s="333"/>
      <c r="J871" s="334"/>
      <c r="K871" s="241"/>
      <c r="L871" s="241"/>
      <c r="P871" s="2"/>
      <c r="AA871" s="6"/>
      <c r="AB871" s="6"/>
      <c r="AC871" s="6"/>
    </row>
    <row r="872" spans="2:29" ht="13.95" customHeight="1" x14ac:dyDescent="0.25">
      <c r="B872" s="138"/>
      <c r="C872" s="142"/>
      <c r="D872" s="2"/>
      <c r="I872" s="241"/>
      <c r="J872" s="241"/>
      <c r="K872" s="241"/>
      <c r="L872" s="241"/>
      <c r="P872" s="2"/>
      <c r="AA872" s="6"/>
      <c r="AB872" s="6"/>
      <c r="AC872" s="6"/>
    </row>
    <row r="873" spans="2:29" ht="13.95" customHeight="1" x14ac:dyDescent="0.25">
      <c r="B873" s="138"/>
      <c r="C873" s="142"/>
      <c r="D873" s="2"/>
      <c r="I873" s="333"/>
      <c r="J873" s="334"/>
      <c r="K873" s="241"/>
      <c r="L873" s="241"/>
      <c r="P873" s="2"/>
      <c r="AA873" s="6"/>
      <c r="AB873" s="6"/>
      <c r="AC873" s="6"/>
    </row>
    <row r="874" spans="2:29" ht="13.95" customHeight="1" x14ac:dyDescent="0.25">
      <c r="B874" s="138"/>
      <c r="C874" s="142"/>
      <c r="D874" s="2"/>
      <c r="I874" s="333"/>
      <c r="J874" s="334"/>
      <c r="K874" s="241"/>
      <c r="L874" s="241"/>
      <c r="P874" s="2"/>
      <c r="AA874" s="6"/>
      <c r="AB874" s="6"/>
      <c r="AC874" s="6"/>
    </row>
    <row r="875" spans="2:29" ht="13.95" customHeight="1" x14ac:dyDescent="0.25">
      <c r="B875" s="138"/>
      <c r="C875" s="142"/>
      <c r="D875" s="2"/>
      <c r="I875" s="241"/>
      <c r="J875" s="241"/>
      <c r="K875" s="241"/>
      <c r="L875" s="140"/>
      <c r="P875" s="2"/>
      <c r="AA875" s="6"/>
      <c r="AB875" s="6"/>
      <c r="AC875" s="6"/>
    </row>
    <row r="876" spans="2:29" ht="13.95" customHeight="1" x14ac:dyDescent="0.25">
      <c r="B876" s="138"/>
      <c r="C876" s="142"/>
      <c r="D876" s="2"/>
      <c r="I876" s="333"/>
      <c r="J876" s="334"/>
      <c r="K876" s="241"/>
      <c r="L876" s="241"/>
      <c r="P876" s="2"/>
      <c r="AA876" s="6"/>
      <c r="AB876" s="6"/>
      <c r="AC876" s="6"/>
    </row>
    <row r="877" spans="2:29" ht="13.95" customHeight="1" x14ac:dyDescent="0.25">
      <c r="B877" s="138"/>
      <c r="C877" s="142"/>
      <c r="D877" s="2"/>
      <c r="I877" s="333"/>
      <c r="J877" s="334"/>
      <c r="K877" s="241"/>
      <c r="L877" s="241"/>
      <c r="P877" s="2"/>
      <c r="AA877" s="6"/>
      <c r="AB877" s="6"/>
      <c r="AC877" s="6"/>
    </row>
    <row r="878" spans="2:29" ht="13.95" customHeight="1" x14ac:dyDescent="0.25">
      <c r="B878" s="138"/>
      <c r="C878" s="142"/>
      <c r="D878" s="2"/>
      <c r="I878" s="241"/>
      <c r="J878" s="241"/>
      <c r="K878" s="241"/>
      <c r="L878" s="241"/>
      <c r="P878" s="2"/>
      <c r="AA878" s="6"/>
      <c r="AB878" s="6"/>
      <c r="AC878" s="6"/>
    </row>
    <row r="879" spans="2:29" ht="13.95" customHeight="1" x14ac:dyDescent="0.25">
      <c r="B879" s="138"/>
      <c r="C879" s="142"/>
      <c r="D879" s="2"/>
      <c r="I879" s="333"/>
      <c r="J879" s="334"/>
      <c r="K879" s="241"/>
      <c r="L879" s="241"/>
      <c r="P879" s="2"/>
      <c r="AA879" s="6"/>
      <c r="AB879" s="6"/>
      <c r="AC879" s="6"/>
    </row>
    <row r="880" spans="2:29" ht="13.95" customHeight="1" x14ac:dyDescent="0.25">
      <c r="B880" s="138"/>
      <c r="C880" s="142"/>
      <c r="D880" s="2"/>
      <c r="I880" s="333"/>
      <c r="J880" s="334"/>
      <c r="K880" s="241"/>
      <c r="L880" s="241"/>
      <c r="P880" s="2"/>
      <c r="AA880" s="6"/>
      <c r="AB880" s="6"/>
      <c r="AC880" s="6"/>
    </row>
    <row r="881" spans="2:29" ht="13.95" customHeight="1" x14ac:dyDescent="0.25">
      <c r="B881" s="138"/>
      <c r="C881" s="142"/>
      <c r="D881" s="2"/>
      <c r="I881" s="241"/>
      <c r="J881" s="241"/>
      <c r="K881" s="241"/>
      <c r="L881" s="241"/>
      <c r="P881" s="2"/>
      <c r="AA881" s="6"/>
      <c r="AB881" s="6"/>
      <c r="AC881" s="6"/>
    </row>
    <row r="882" spans="2:29" ht="13.95" customHeight="1" x14ac:dyDescent="0.25">
      <c r="B882" s="138"/>
      <c r="C882" s="142"/>
      <c r="D882" s="2"/>
      <c r="I882" s="333"/>
      <c r="J882" s="334"/>
      <c r="K882" s="241"/>
      <c r="L882" s="241"/>
      <c r="P882" s="2"/>
      <c r="AA882" s="6"/>
      <c r="AB882" s="6"/>
      <c r="AC882" s="6"/>
    </row>
    <row r="883" spans="2:29" ht="13.95" customHeight="1" x14ac:dyDescent="0.25">
      <c r="B883" s="138"/>
      <c r="C883" s="142"/>
      <c r="D883" s="2"/>
      <c r="I883" s="333"/>
      <c r="J883" s="334"/>
      <c r="K883" s="241"/>
      <c r="L883" s="241"/>
      <c r="P883" s="2"/>
      <c r="AA883" s="6"/>
      <c r="AB883" s="6"/>
      <c r="AC883" s="6"/>
    </row>
    <row r="884" spans="2:29" ht="13.95" customHeight="1" x14ac:dyDescent="0.25">
      <c r="B884" s="138"/>
      <c r="C884" s="142"/>
      <c r="D884" s="2"/>
      <c r="I884" s="241"/>
      <c r="J884" s="241"/>
      <c r="K884" s="241"/>
      <c r="L884" s="241"/>
      <c r="P884" s="2"/>
      <c r="AA884" s="6"/>
      <c r="AB884" s="6"/>
      <c r="AC884" s="6"/>
    </row>
    <row r="885" spans="2:29" ht="13.95" customHeight="1" x14ac:dyDescent="0.25">
      <c r="B885" s="138"/>
      <c r="C885" s="142"/>
      <c r="D885" s="2"/>
      <c r="I885" s="333"/>
      <c r="J885" s="334"/>
      <c r="K885" s="241"/>
      <c r="L885" s="241"/>
      <c r="P885" s="2"/>
      <c r="AA885" s="6"/>
      <c r="AB885" s="6"/>
      <c r="AC885" s="6"/>
    </row>
    <row r="886" spans="2:29" ht="13.95" customHeight="1" x14ac:dyDescent="0.25">
      <c r="B886" s="138"/>
      <c r="C886" s="142"/>
      <c r="D886" s="2"/>
      <c r="I886" s="333"/>
      <c r="J886" s="334"/>
      <c r="K886" s="241"/>
      <c r="L886" s="241"/>
      <c r="P886" s="2"/>
      <c r="AA886" s="6"/>
      <c r="AB886" s="6"/>
      <c r="AC886" s="6"/>
    </row>
    <row r="887" spans="2:29" ht="13.95" customHeight="1" x14ac:dyDescent="0.25">
      <c r="B887" s="139"/>
      <c r="C887" s="142"/>
      <c r="D887" s="2"/>
      <c r="I887" s="241"/>
      <c r="J887" s="241"/>
      <c r="K887" s="241"/>
      <c r="L887" s="241"/>
      <c r="P887" s="2"/>
      <c r="AA887" s="6"/>
      <c r="AB887" s="6"/>
      <c r="AC887" s="6"/>
    </row>
    <row r="888" spans="2:29" ht="13.95" customHeight="1" x14ac:dyDescent="0.25">
      <c r="B888" s="142"/>
      <c r="C888" s="142"/>
      <c r="D888" s="2"/>
      <c r="I888" s="241"/>
      <c r="J888" s="241"/>
      <c r="K888" s="241"/>
      <c r="L888" s="241"/>
      <c r="P888" s="2"/>
      <c r="AA888" s="6"/>
      <c r="AB888" s="6"/>
      <c r="AC888" s="6"/>
    </row>
    <row r="889" spans="2:29" ht="13.95" customHeight="1" x14ac:dyDescent="0.25">
      <c r="B889" s="138"/>
      <c r="C889" s="142"/>
      <c r="D889" s="2"/>
      <c r="I889" s="241"/>
      <c r="J889" s="241"/>
      <c r="K889" s="241"/>
      <c r="L889" s="241"/>
      <c r="P889" s="2"/>
      <c r="AA889" s="6"/>
      <c r="AB889" s="6"/>
      <c r="AC889" s="6"/>
    </row>
    <row r="890" spans="2:29" ht="13.95" customHeight="1" x14ac:dyDescent="0.25">
      <c r="B890" s="138"/>
      <c r="C890" s="142"/>
      <c r="D890" s="2"/>
      <c r="I890" s="333"/>
      <c r="J890" s="334"/>
      <c r="K890" s="241"/>
      <c r="L890" s="241"/>
      <c r="P890" s="2"/>
      <c r="AA890" s="6"/>
      <c r="AB890" s="6"/>
      <c r="AC890" s="6"/>
    </row>
    <row r="891" spans="2:29" ht="13.95" customHeight="1" x14ac:dyDescent="0.25">
      <c r="B891" s="138"/>
      <c r="C891" s="142"/>
      <c r="D891" s="2"/>
      <c r="I891" s="333"/>
      <c r="J891" s="334"/>
      <c r="K891" s="241"/>
      <c r="L891" s="241"/>
      <c r="P891" s="2"/>
      <c r="AA891" s="6"/>
      <c r="AB891" s="6"/>
      <c r="AC891" s="6"/>
    </row>
    <row r="892" spans="2:29" ht="13.95" customHeight="1" x14ac:dyDescent="0.25">
      <c r="B892" s="138"/>
      <c r="C892" s="142"/>
      <c r="D892" s="2"/>
      <c r="I892" s="241"/>
      <c r="J892" s="241"/>
      <c r="K892" s="241"/>
      <c r="L892" s="241"/>
      <c r="P892" s="2"/>
      <c r="AA892" s="6"/>
      <c r="AB892" s="6"/>
      <c r="AC892" s="6"/>
    </row>
    <row r="893" spans="2:29" ht="13.95" customHeight="1" x14ac:dyDescent="0.25">
      <c r="B893" s="138"/>
      <c r="C893" s="142"/>
      <c r="D893" s="2"/>
      <c r="I893" s="333"/>
      <c r="J893" s="334"/>
      <c r="K893" s="241"/>
      <c r="L893" s="241"/>
      <c r="P893" s="2"/>
      <c r="AA893" s="6"/>
      <c r="AB893" s="6"/>
      <c r="AC893" s="6"/>
    </row>
    <row r="894" spans="2:29" ht="13.95" customHeight="1" x14ac:dyDescent="0.25">
      <c r="B894" s="138"/>
      <c r="C894" s="142"/>
      <c r="D894" s="2"/>
      <c r="I894" s="333"/>
      <c r="J894" s="334"/>
      <c r="K894" s="241"/>
      <c r="L894" s="241"/>
      <c r="P894" s="2"/>
      <c r="AA894" s="6"/>
      <c r="AB894" s="6"/>
      <c r="AC894" s="6"/>
    </row>
    <row r="895" spans="2:29" ht="13.95" customHeight="1" x14ac:dyDescent="0.25">
      <c r="B895" s="138"/>
      <c r="C895" s="142"/>
      <c r="D895" s="2"/>
      <c r="I895" s="241"/>
      <c r="J895" s="241"/>
      <c r="K895" s="241"/>
      <c r="L895" s="241"/>
      <c r="P895" s="2"/>
      <c r="AA895" s="6"/>
      <c r="AB895" s="6"/>
      <c r="AC895" s="6"/>
    </row>
    <row r="896" spans="2:29" ht="13.95" customHeight="1" x14ac:dyDescent="0.25">
      <c r="B896" s="138"/>
      <c r="C896" s="142"/>
      <c r="D896" s="2"/>
      <c r="I896" s="333"/>
      <c r="J896" s="334"/>
      <c r="K896" s="241"/>
      <c r="L896" s="241"/>
      <c r="P896" s="2"/>
      <c r="AA896" s="6"/>
      <c r="AB896" s="6"/>
      <c r="AC896" s="6"/>
    </row>
    <row r="897" spans="2:29" ht="13.95" customHeight="1" x14ac:dyDescent="0.25">
      <c r="B897" s="138"/>
      <c r="C897" s="142"/>
      <c r="D897" s="2"/>
      <c r="I897" s="333"/>
      <c r="J897" s="334"/>
      <c r="K897" s="241"/>
      <c r="L897" s="241"/>
      <c r="P897" s="2"/>
      <c r="AA897" s="6"/>
      <c r="AB897" s="6"/>
      <c r="AC897" s="6"/>
    </row>
    <row r="898" spans="2:29" ht="13.95" customHeight="1" x14ac:dyDescent="0.25">
      <c r="B898" s="138"/>
      <c r="C898" s="142"/>
      <c r="D898" s="2"/>
      <c r="I898" s="241"/>
      <c r="J898" s="241"/>
      <c r="K898" s="241"/>
      <c r="L898" s="241"/>
      <c r="P898" s="2"/>
      <c r="AA898" s="6"/>
      <c r="AB898" s="6"/>
      <c r="AC898" s="6"/>
    </row>
    <row r="899" spans="2:29" ht="13.95" customHeight="1" x14ac:dyDescent="0.25">
      <c r="B899" s="138"/>
      <c r="C899" s="142"/>
      <c r="D899" s="2"/>
      <c r="I899" s="333"/>
      <c r="J899" s="334"/>
      <c r="K899" s="241"/>
      <c r="L899" s="241"/>
      <c r="P899" s="2"/>
      <c r="AA899" s="6"/>
      <c r="AB899" s="6"/>
      <c r="AC899" s="6"/>
    </row>
    <row r="900" spans="2:29" ht="13.95" customHeight="1" x14ac:dyDescent="0.25">
      <c r="B900" s="138"/>
      <c r="C900" s="142"/>
      <c r="D900" s="2"/>
      <c r="I900" s="333"/>
      <c r="J900" s="334"/>
      <c r="K900" s="241"/>
      <c r="L900" s="241"/>
      <c r="P900" s="2"/>
      <c r="AA900" s="6"/>
      <c r="AB900" s="6"/>
      <c r="AC900" s="6"/>
    </row>
    <row r="901" spans="2:29" ht="13.95" customHeight="1" x14ac:dyDescent="0.25">
      <c r="B901" s="138"/>
      <c r="C901" s="142"/>
      <c r="D901" s="2"/>
      <c r="I901" s="333"/>
      <c r="J901" s="334"/>
      <c r="K901" s="241"/>
      <c r="L901" s="241"/>
      <c r="P901" s="2"/>
      <c r="AA901" s="6"/>
      <c r="AB901" s="6"/>
      <c r="AC901" s="6"/>
    </row>
    <row r="902" spans="2:29" ht="13.95" customHeight="1" x14ac:dyDescent="0.25">
      <c r="B902" s="138"/>
      <c r="C902" s="142"/>
      <c r="D902" s="2"/>
      <c r="I902" s="333"/>
      <c r="J902" s="334"/>
      <c r="K902" s="241"/>
      <c r="L902" s="241"/>
      <c r="P902" s="2"/>
      <c r="AA902" s="6"/>
      <c r="AB902" s="6"/>
      <c r="AC902" s="6"/>
    </row>
    <row r="903" spans="2:29" ht="13.95" customHeight="1" x14ac:dyDescent="0.25">
      <c r="B903" s="138"/>
      <c r="C903" s="142"/>
      <c r="D903" s="2"/>
      <c r="I903" s="241"/>
      <c r="J903" s="241"/>
      <c r="K903" s="241"/>
      <c r="L903" s="241"/>
      <c r="P903" s="2"/>
      <c r="AA903" s="6"/>
      <c r="AB903" s="6"/>
      <c r="AC903" s="6"/>
    </row>
    <row r="904" spans="2:29" ht="13.95" customHeight="1" x14ac:dyDescent="0.25">
      <c r="B904" s="138"/>
      <c r="C904" s="142"/>
      <c r="D904" s="2"/>
      <c r="I904" s="333"/>
      <c r="J904" s="334"/>
      <c r="K904" s="241"/>
      <c r="L904" s="241"/>
      <c r="P904" s="2"/>
      <c r="AA904" s="6"/>
      <c r="AB904" s="6"/>
      <c r="AC904" s="6"/>
    </row>
    <row r="905" spans="2:29" ht="13.95" customHeight="1" x14ac:dyDescent="0.25">
      <c r="B905" s="138"/>
      <c r="C905" s="142"/>
      <c r="D905" s="2"/>
      <c r="I905" s="333"/>
      <c r="J905" s="334"/>
      <c r="K905" s="241"/>
      <c r="L905" s="241"/>
      <c r="P905" s="2"/>
      <c r="AA905" s="6"/>
      <c r="AB905" s="6"/>
      <c r="AC905" s="6"/>
    </row>
    <row r="906" spans="2:29" ht="13.95" customHeight="1" x14ac:dyDescent="0.25">
      <c r="B906" s="138"/>
      <c r="C906" s="142"/>
      <c r="D906" s="2"/>
      <c r="I906" s="241"/>
      <c r="J906" s="241"/>
      <c r="K906" s="241"/>
      <c r="L906" s="241"/>
      <c r="P906" s="2"/>
      <c r="AA906" s="6"/>
      <c r="AB906" s="6"/>
      <c r="AC906" s="6"/>
    </row>
    <row r="907" spans="2:29" ht="13.95" customHeight="1" x14ac:dyDescent="0.25">
      <c r="B907" s="138"/>
      <c r="C907" s="142"/>
      <c r="D907" s="2"/>
      <c r="I907" s="333"/>
      <c r="J907" s="334"/>
      <c r="K907" s="241"/>
      <c r="L907" s="241"/>
      <c r="P907" s="2"/>
      <c r="AA907" s="6"/>
      <c r="AB907" s="6"/>
      <c r="AC907" s="6"/>
    </row>
    <row r="908" spans="2:29" ht="13.95" customHeight="1" x14ac:dyDescent="0.25">
      <c r="B908" s="138"/>
      <c r="C908" s="142"/>
      <c r="D908" s="2"/>
      <c r="I908" s="333"/>
      <c r="J908" s="334"/>
      <c r="K908" s="241"/>
      <c r="L908" s="241"/>
      <c r="P908" s="2"/>
      <c r="AA908" s="6"/>
      <c r="AB908" s="6"/>
      <c r="AC908" s="6"/>
    </row>
    <row r="909" spans="2:29" ht="13.95" customHeight="1" x14ac:dyDescent="0.25">
      <c r="B909" s="138"/>
      <c r="C909" s="142"/>
      <c r="D909" s="2"/>
      <c r="I909" s="333"/>
      <c r="J909" s="334"/>
      <c r="K909" s="241"/>
      <c r="L909" s="241"/>
      <c r="P909" s="2"/>
      <c r="AA909" s="6"/>
      <c r="AB909" s="6"/>
      <c r="AC909" s="6"/>
    </row>
    <row r="910" spans="2:29" ht="13.95" customHeight="1" x14ac:dyDescent="0.25">
      <c r="B910" s="138"/>
      <c r="C910" s="142"/>
      <c r="D910" s="2"/>
      <c r="I910" s="333"/>
      <c r="J910" s="334"/>
      <c r="K910" s="241"/>
      <c r="L910" s="241"/>
      <c r="P910" s="2"/>
      <c r="AA910" s="6"/>
      <c r="AB910" s="6"/>
      <c r="AC910" s="6"/>
    </row>
    <row r="911" spans="2:29" ht="13.95" customHeight="1" x14ac:dyDescent="0.25">
      <c r="B911" s="138"/>
      <c r="C911" s="142"/>
      <c r="D911" s="2"/>
      <c r="I911" s="241"/>
      <c r="J911" s="241"/>
      <c r="K911" s="241"/>
      <c r="L911" s="241"/>
      <c r="P911" s="2"/>
      <c r="AA911" s="6"/>
      <c r="AB911" s="6"/>
      <c r="AC911" s="6"/>
    </row>
    <row r="912" spans="2:29" ht="13.95" customHeight="1" x14ac:dyDescent="0.25">
      <c r="B912" s="138"/>
      <c r="C912" s="142"/>
      <c r="D912" s="2"/>
      <c r="I912" s="333"/>
      <c r="J912" s="334"/>
      <c r="K912" s="241"/>
      <c r="L912" s="241"/>
      <c r="P912" s="2"/>
      <c r="AA912" s="6"/>
      <c r="AB912" s="6"/>
      <c r="AC912" s="6"/>
    </row>
    <row r="913" spans="2:29" ht="13.95" customHeight="1" x14ac:dyDescent="0.25">
      <c r="B913" s="138"/>
      <c r="C913" s="142"/>
      <c r="D913" s="2"/>
      <c r="I913" s="333"/>
      <c r="J913" s="334"/>
      <c r="K913" s="241"/>
      <c r="L913" s="241"/>
      <c r="P913" s="2"/>
      <c r="AA913" s="6"/>
      <c r="AB913" s="6"/>
      <c r="AC913" s="6"/>
    </row>
    <row r="914" spans="2:29" ht="13.95" customHeight="1" x14ac:dyDescent="0.25">
      <c r="B914" s="138"/>
      <c r="C914" s="142"/>
      <c r="D914" s="2"/>
      <c r="I914" s="333"/>
      <c r="J914" s="334"/>
      <c r="K914" s="241"/>
      <c r="L914" s="241"/>
      <c r="P914" s="2"/>
      <c r="AA914" s="6"/>
      <c r="AB914" s="6"/>
      <c r="AC914" s="6"/>
    </row>
    <row r="915" spans="2:29" ht="13.95" customHeight="1" x14ac:dyDescent="0.25">
      <c r="B915" s="138"/>
      <c r="C915" s="142"/>
      <c r="D915" s="2"/>
      <c r="I915" s="333"/>
      <c r="J915" s="334"/>
      <c r="K915" s="241"/>
      <c r="L915" s="241"/>
      <c r="P915" s="2"/>
      <c r="AA915" s="6"/>
      <c r="AB915" s="6"/>
      <c r="AC915" s="6"/>
    </row>
    <row r="916" spans="2:29" ht="13.95" customHeight="1" x14ac:dyDescent="0.25">
      <c r="B916" s="138"/>
      <c r="C916" s="142"/>
      <c r="D916" s="2"/>
      <c r="I916" s="241"/>
      <c r="J916" s="241"/>
      <c r="K916" s="241"/>
      <c r="L916" s="241"/>
      <c r="P916" s="2"/>
      <c r="AA916" s="6"/>
      <c r="AB916" s="6"/>
      <c r="AC916" s="6"/>
    </row>
    <row r="917" spans="2:29" ht="13.95" customHeight="1" x14ac:dyDescent="0.25">
      <c r="B917" s="138"/>
      <c r="C917" s="142"/>
      <c r="D917" s="2"/>
      <c r="I917" s="333"/>
      <c r="J917" s="334"/>
      <c r="K917" s="241"/>
      <c r="L917" s="241"/>
      <c r="P917" s="2"/>
      <c r="AA917" s="6"/>
      <c r="AB917" s="6"/>
      <c r="AC917" s="6"/>
    </row>
    <row r="918" spans="2:29" ht="13.95" customHeight="1" x14ac:dyDescent="0.25">
      <c r="B918" s="138"/>
      <c r="C918" s="142"/>
      <c r="D918" s="2"/>
      <c r="I918" s="333"/>
      <c r="J918" s="334"/>
      <c r="K918" s="241"/>
      <c r="L918" s="241"/>
      <c r="P918" s="2"/>
      <c r="AA918" s="6"/>
      <c r="AB918" s="6"/>
      <c r="AC918" s="6"/>
    </row>
    <row r="919" spans="2:29" ht="13.95" customHeight="1" x14ac:dyDescent="0.25">
      <c r="B919" s="138"/>
      <c r="C919" s="142"/>
      <c r="D919" s="2"/>
      <c r="I919" s="333"/>
      <c r="J919" s="334"/>
      <c r="K919" s="241"/>
      <c r="L919" s="241"/>
      <c r="P919" s="2"/>
      <c r="AA919" s="6"/>
      <c r="AB919" s="6"/>
      <c r="AC919" s="6"/>
    </row>
    <row r="920" spans="2:29" ht="13.95" customHeight="1" x14ac:dyDescent="0.25">
      <c r="B920" s="138"/>
      <c r="C920" s="142"/>
      <c r="D920" s="2"/>
      <c r="I920" s="333"/>
      <c r="J920" s="334"/>
      <c r="K920" s="241"/>
      <c r="L920" s="241"/>
      <c r="P920" s="2"/>
      <c r="AA920" s="6"/>
      <c r="AB920" s="6"/>
      <c r="AC920" s="6"/>
    </row>
    <row r="921" spans="2:29" ht="13.95" customHeight="1" x14ac:dyDescent="0.25">
      <c r="B921" s="138"/>
      <c r="C921" s="142"/>
      <c r="D921" s="2"/>
      <c r="I921" s="241"/>
      <c r="J921" s="241"/>
      <c r="K921" s="241"/>
      <c r="L921" s="241"/>
      <c r="P921" s="2"/>
      <c r="AA921" s="6"/>
      <c r="AB921" s="6"/>
      <c r="AC921" s="6"/>
    </row>
    <row r="922" spans="2:29" ht="13.95" customHeight="1" x14ac:dyDescent="0.25">
      <c r="B922" s="138"/>
      <c r="C922" s="142"/>
      <c r="D922" s="2"/>
      <c r="I922" s="333"/>
      <c r="J922" s="334"/>
      <c r="K922" s="241"/>
      <c r="L922" s="241"/>
      <c r="P922" s="2"/>
      <c r="AA922" s="6"/>
      <c r="AB922" s="6"/>
      <c r="AC922" s="6"/>
    </row>
    <row r="923" spans="2:29" ht="13.95" customHeight="1" x14ac:dyDescent="0.25">
      <c r="B923" s="138"/>
      <c r="C923" s="142"/>
      <c r="D923" s="2"/>
      <c r="I923" s="333"/>
      <c r="J923" s="334"/>
      <c r="K923" s="241"/>
      <c r="L923" s="241"/>
      <c r="P923" s="2"/>
      <c r="AA923" s="6"/>
      <c r="AB923" s="6"/>
      <c r="AC923" s="6"/>
    </row>
    <row r="924" spans="2:29" ht="13.95" customHeight="1" x14ac:dyDescent="0.25">
      <c r="B924" s="138"/>
      <c r="C924" s="142"/>
      <c r="D924" s="2"/>
      <c r="I924" s="333"/>
      <c r="J924" s="334"/>
      <c r="K924" s="241"/>
      <c r="L924" s="241"/>
      <c r="P924" s="2"/>
      <c r="AA924" s="6"/>
      <c r="AB924" s="6"/>
      <c r="AC924" s="6"/>
    </row>
    <row r="925" spans="2:29" ht="13.95" customHeight="1" x14ac:dyDescent="0.25">
      <c r="B925" s="138"/>
      <c r="C925" s="142"/>
      <c r="D925" s="2"/>
      <c r="I925" s="333"/>
      <c r="J925" s="334"/>
      <c r="K925" s="241"/>
      <c r="L925" s="241"/>
      <c r="P925" s="2"/>
      <c r="AA925" s="6"/>
      <c r="AB925" s="6"/>
      <c r="AC925" s="6"/>
    </row>
    <row r="926" spans="2:29" ht="13.95" customHeight="1" x14ac:dyDescent="0.25">
      <c r="B926" s="138"/>
      <c r="C926" s="142"/>
      <c r="D926" s="2"/>
      <c r="I926" s="241"/>
      <c r="J926" s="241"/>
      <c r="K926" s="241"/>
      <c r="L926" s="241"/>
      <c r="P926" s="2"/>
      <c r="AA926" s="6"/>
      <c r="AB926" s="6"/>
      <c r="AC926" s="6"/>
    </row>
    <row r="927" spans="2:29" ht="13.95" customHeight="1" x14ac:dyDescent="0.25">
      <c r="B927" s="138"/>
      <c r="C927" s="142"/>
      <c r="D927" s="2"/>
      <c r="I927" s="333"/>
      <c r="J927" s="334"/>
      <c r="K927" s="241"/>
      <c r="L927" s="241"/>
      <c r="P927" s="2"/>
      <c r="AA927" s="6"/>
      <c r="AB927" s="6"/>
      <c r="AC927" s="6"/>
    </row>
    <row r="928" spans="2:29" ht="13.95" customHeight="1" x14ac:dyDescent="0.25">
      <c r="B928" s="138"/>
      <c r="C928" s="142"/>
      <c r="D928" s="2"/>
      <c r="I928" s="333"/>
      <c r="J928" s="334"/>
      <c r="K928" s="241"/>
      <c r="L928" s="241"/>
      <c r="P928" s="2"/>
      <c r="AA928" s="6"/>
      <c r="AB928" s="6"/>
      <c r="AC928" s="6"/>
    </row>
    <row r="929" spans="2:29" ht="13.95" customHeight="1" x14ac:dyDescent="0.25">
      <c r="B929" s="138"/>
      <c r="C929" s="142"/>
      <c r="D929" s="2"/>
      <c r="I929" s="333"/>
      <c r="J929" s="334"/>
      <c r="K929" s="241"/>
      <c r="L929" s="241"/>
      <c r="P929" s="2"/>
      <c r="AA929" s="6"/>
      <c r="AB929" s="6"/>
      <c r="AC929" s="6"/>
    </row>
    <row r="930" spans="2:29" ht="13.95" customHeight="1" x14ac:dyDescent="0.25">
      <c r="B930" s="138"/>
      <c r="C930" s="142"/>
      <c r="D930" s="2"/>
      <c r="I930" s="333"/>
      <c r="J930" s="334"/>
      <c r="K930" s="241"/>
      <c r="L930" s="241"/>
      <c r="P930" s="2"/>
      <c r="AA930" s="6"/>
      <c r="AB930" s="6"/>
      <c r="AC930" s="6"/>
    </row>
    <row r="931" spans="2:29" ht="13.95" customHeight="1" x14ac:dyDescent="0.25">
      <c r="B931" s="138"/>
      <c r="C931" s="142"/>
      <c r="D931" s="2"/>
      <c r="I931" s="241"/>
      <c r="J931" s="241"/>
      <c r="K931" s="241"/>
      <c r="L931" s="241"/>
      <c r="P931" s="2"/>
      <c r="AA931" s="6"/>
      <c r="AB931" s="6"/>
      <c r="AC931" s="6"/>
    </row>
    <row r="932" spans="2:29" ht="13.95" customHeight="1" x14ac:dyDescent="0.25">
      <c r="B932" s="138"/>
      <c r="C932" s="142"/>
      <c r="D932" s="2"/>
      <c r="I932" s="333"/>
      <c r="J932" s="334"/>
      <c r="K932" s="241"/>
      <c r="L932" s="241"/>
      <c r="P932" s="2"/>
      <c r="AA932" s="6"/>
      <c r="AB932" s="6"/>
      <c r="AC932" s="6"/>
    </row>
    <row r="933" spans="2:29" ht="13.95" customHeight="1" x14ac:dyDescent="0.25">
      <c r="B933" s="138"/>
      <c r="C933" s="142"/>
      <c r="D933" s="2"/>
      <c r="I933" s="333"/>
      <c r="J933" s="334"/>
      <c r="K933" s="241"/>
      <c r="L933" s="241"/>
      <c r="P933" s="2"/>
      <c r="AA933" s="6"/>
      <c r="AB933" s="6"/>
      <c r="AC933" s="6"/>
    </row>
    <row r="934" spans="2:29" ht="13.95" customHeight="1" x14ac:dyDescent="0.25">
      <c r="B934" s="138"/>
      <c r="C934" s="142"/>
      <c r="D934" s="2"/>
      <c r="I934" s="333"/>
      <c r="J934" s="334"/>
      <c r="K934" s="241"/>
      <c r="L934" s="241"/>
      <c r="P934" s="2"/>
      <c r="AA934" s="6"/>
      <c r="AB934" s="6"/>
      <c r="AC934" s="6"/>
    </row>
    <row r="935" spans="2:29" ht="13.95" customHeight="1" x14ac:dyDescent="0.25">
      <c r="B935" s="138"/>
      <c r="C935" s="142"/>
      <c r="D935" s="2"/>
      <c r="I935" s="333"/>
      <c r="J935" s="334"/>
      <c r="K935" s="241"/>
      <c r="L935" s="241"/>
      <c r="P935" s="2"/>
      <c r="AA935" s="6"/>
      <c r="AB935" s="6"/>
      <c r="AC935" s="6"/>
    </row>
    <row r="936" spans="2:29" ht="13.95" customHeight="1" x14ac:dyDescent="0.25">
      <c r="B936" s="138"/>
      <c r="C936" s="142"/>
      <c r="D936" s="2"/>
      <c r="I936" s="241"/>
      <c r="J936" s="241"/>
      <c r="K936" s="241"/>
      <c r="L936" s="241"/>
      <c r="P936" s="2"/>
      <c r="AA936" s="6"/>
      <c r="AB936" s="6"/>
      <c r="AC936" s="6"/>
    </row>
    <row r="937" spans="2:29" ht="13.95" customHeight="1" x14ac:dyDescent="0.25">
      <c r="B937" s="138"/>
      <c r="C937" s="142"/>
      <c r="D937" s="2"/>
      <c r="I937" s="333"/>
      <c r="J937" s="334"/>
      <c r="K937" s="241"/>
      <c r="L937" s="241"/>
      <c r="P937" s="2"/>
      <c r="AA937" s="6"/>
      <c r="AB937" s="6"/>
      <c r="AC937" s="6"/>
    </row>
    <row r="938" spans="2:29" ht="13.95" customHeight="1" x14ac:dyDescent="0.25">
      <c r="B938" s="138"/>
      <c r="C938" s="142"/>
      <c r="D938" s="2"/>
      <c r="I938" s="333"/>
      <c r="J938" s="334"/>
      <c r="K938" s="241"/>
      <c r="L938" s="241"/>
      <c r="P938" s="2"/>
      <c r="AA938" s="6"/>
      <c r="AB938" s="6"/>
      <c r="AC938" s="6"/>
    </row>
    <row r="939" spans="2:29" ht="13.95" customHeight="1" x14ac:dyDescent="0.25">
      <c r="B939" s="138"/>
      <c r="C939" s="142"/>
      <c r="D939" s="2"/>
      <c r="I939" s="333"/>
      <c r="J939" s="334"/>
      <c r="K939" s="241"/>
      <c r="L939" s="241"/>
      <c r="P939" s="2"/>
      <c r="AA939" s="6"/>
      <c r="AB939" s="6"/>
      <c r="AC939" s="6"/>
    </row>
    <row r="940" spans="2:29" ht="13.95" customHeight="1" x14ac:dyDescent="0.25">
      <c r="B940" s="138"/>
      <c r="C940" s="142"/>
      <c r="D940" s="2"/>
      <c r="I940" s="333"/>
      <c r="J940" s="334"/>
      <c r="K940" s="241"/>
      <c r="L940" s="241"/>
      <c r="P940" s="2"/>
      <c r="AA940" s="6"/>
      <c r="AB940" s="6"/>
      <c r="AC940" s="6"/>
    </row>
    <row r="941" spans="2:29" ht="13.95" customHeight="1" x14ac:dyDescent="0.25">
      <c r="B941" s="138"/>
      <c r="C941" s="142"/>
      <c r="D941" s="2"/>
      <c r="I941" s="241"/>
      <c r="J941" s="241"/>
      <c r="K941" s="241"/>
      <c r="L941" s="241"/>
      <c r="P941" s="2"/>
      <c r="AA941" s="6"/>
      <c r="AB941" s="6"/>
      <c r="AC941" s="6"/>
    </row>
    <row r="942" spans="2:29" ht="13.95" customHeight="1" x14ac:dyDescent="0.25">
      <c r="B942" s="138"/>
      <c r="C942" s="142"/>
      <c r="D942" s="2"/>
      <c r="I942" s="333"/>
      <c r="J942" s="334"/>
      <c r="K942" s="241"/>
      <c r="L942" s="241"/>
      <c r="P942" s="2"/>
      <c r="AA942" s="6"/>
      <c r="AB942" s="6"/>
      <c r="AC942" s="6"/>
    </row>
    <row r="943" spans="2:29" ht="13.95" customHeight="1" x14ac:dyDescent="0.25">
      <c r="B943" s="138"/>
      <c r="C943" s="142"/>
      <c r="D943" s="2"/>
      <c r="I943" s="333"/>
      <c r="J943" s="334"/>
      <c r="K943" s="241"/>
      <c r="L943" s="241"/>
      <c r="P943" s="2"/>
      <c r="AA943" s="6"/>
      <c r="AB943" s="6"/>
      <c r="AC943" s="6"/>
    </row>
    <row r="944" spans="2:29" ht="13.95" customHeight="1" x14ac:dyDescent="0.25">
      <c r="B944" s="138"/>
      <c r="C944" s="142"/>
      <c r="D944" s="2"/>
      <c r="I944" s="241"/>
      <c r="J944" s="241"/>
      <c r="K944" s="241"/>
      <c r="L944" s="241"/>
      <c r="P944" s="2"/>
      <c r="AA944" s="6"/>
      <c r="AB944" s="6"/>
      <c r="AC944" s="6"/>
    </row>
    <row r="945" spans="2:29" ht="13.95" customHeight="1" x14ac:dyDescent="0.25">
      <c r="B945" s="138"/>
      <c r="C945" s="142"/>
      <c r="D945" s="2"/>
      <c r="I945" s="333"/>
      <c r="J945" s="334"/>
      <c r="K945" s="241"/>
      <c r="L945" s="241"/>
      <c r="P945" s="2"/>
      <c r="AA945" s="6"/>
      <c r="AB945" s="6"/>
      <c r="AC945" s="6"/>
    </row>
    <row r="946" spans="2:29" ht="13.95" customHeight="1" x14ac:dyDescent="0.25">
      <c r="B946" s="138"/>
      <c r="C946" s="142"/>
      <c r="D946" s="2"/>
      <c r="I946" s="333"/>
      <c r="J946" s="334"/>
      <c r="K946" s="241"/>
      <c r="L946" s="241"/>
      <c r="P946" s="2"/>
      <c r="AA946" s="6"/>
      <c r="AB946" s="6"/>
      <c r="AC946" s="6"/>
    </row>
    <row r="947" spans="2:29" ht="13.95" customHeight="1" x14ac:dyDescent="0.25">
      <c r="B947" s="138"/>
      <c r="C947" s="142"/>
      <c r="D947" s="2"/>
      <c r="I947" s="333"/>
      <c r="J947" s="334"/>
      <c r="K947" s="241"/>
      <c r="L947" s="241"/>
      <c r="P947" s="2"/>
      <c r="AA947" s="6"/>
      <c r="AB947" s="6"/>
      <c r="AC947" s="6"/>
    </row>
    <row r="948" spans="2:29" ht="13.95" customHeight="1" x14ac:dyDescent="0.25">
      <c r="B948" s="138"/>
      <c r="C948" s="142"/>
      <c r="D948" s="2"/>
      <c r="I948" s="241"/>
      <c r="J948" s="241"/>
      <c r="K948" s="241"/>
      <c r="L948" s="241"/>
      <c r="P948" s="2"/>
      <c r="AA948" s="6"/>
      <c r="AB948" s="6"/>
      <c r="AC948" s="6"/>
    </row>
    <row r="949" spans="2:29" ht="13.95" customHeight="1" x14ac:dyDescent="0.25">
      <c r="B949" s="138"/>
      <c r="C949" s="142"/>
      <c r="D949" s="2"/>
      <c r="I949" s="333"/>
      <c r="J949" s="334"/>
      <c r="K949" s="241"/>
      <c r="L949" s="241"/>
      <c r="P949" s="2"/>
      <c r="AA949" s="6"/>
      <c r="AB949" s="6"/>
      <c r="AC949" s="6"/>
    </row>
    <row r="950" spans="2:29" ht="13.95" customHeight="1" x14ac:dyDescent="0.25">
      <c r="B950" s="138"/>
      <c r="C950" s="142"/>
      <c r="D950" s="2"/>
      <c r="I950" s="333"/>
      <c r="J950" s="334"/>
      <c r="K950" s="241"/>
      <c r="L950" s="241"/>
      <c r="P950" s="2"/>
      <c r="AA950" s="6"/>
      <c r="AB950" s="6"/>
      <c r="AC950" s="6"/>
    </row>
    <row r="951" spans="2:29" ht="13.95" customHeight="1" x14ac:dyDescent="0.25">
      <c r="B951" s="138"/>
      <c r="C951" s="142"/>
      <c r="D951" s="2"/>
      <c r="I951" s="333"/>
      <c r="J951" s="334"/>
      <c r="K951" s="241"/>
      <c r="L951" s="241"/>
      <c r="P951" s="2"/>
      <c r="AA951" s="6"/>
      <c r="AB951" s="6"/>
      <c r="AC951" s="6"/>
    </row>
    <row r="952" spans="2:29" ht="13.95" customHeight="1" x14ac:dyDescent="0.25">
      <c r="B952" s="138"/>
      <c r="C952" s="142"/>
      <c r="D952" s="2"/>
      <c r="I952" s="333"/>
      <c r="J952" s="334"/>
      <c r="K952" s="241"/>
      <c r="L952" s="241"/>
      <c r="P952" s="2"/>
      <c r="AA952" s="6"/>
      <c r="AB952" s="6"/>
      <c r="AC952" s="6"/>
    </row>
    <row r="953" spans="2:29" ht="13.95" customHeight="1" x14ac:dyDescent="0.25">
      <c r="B953" s="138"/>
      <c r="C953" s="142"/>
      <c r="D953" s="2"/>
      <c r="I953" s="241"/>
      <c r="J953" s="241"/>
      <c r="K953" s="241"/>
      <c r="L953" s="241"/>
      <c r="P953" s="2"/>
      <c r="AA953" s="6"/>
      <c r="AB953" s="6"/>
      <c r="AC953" s="6"/>
    </row>
    <row r="954" spans="2:29" ht="13.95" customHeight="1" x14ac:dyDescent="0.25">
      <c r="B954" s="138"/>
      <c r="C954" s="142"/>
      <c r="D954" s="2"/>
      <c r="I954" s="333"/>
      <c r="J954" s="334"/>
      <c r="K954" s="241"/>
      <c r="L954" s="241"/>
      <c r="P954" s="2"/>
      <c r="AA954" s="6"/>
      <c r="AB954" s="6"/>
      <c r="AC954" s="6"/>
    </row>
    <row r="955" spans="2:29" ht="13.95" customHeight="1" x14ac:dyDescent="0.25">
      <c r="B955" s="138"/>
      <c r="C955" s="142"/>
      <c r="D955" s="2"/>
      <c r="I955" s="333"/>
      <c r="J955" s="334"/>
      <c r="K955" s="241"/>
      <c r="L955" s="241"/>
      <c r="P955" s="2"/>
      <c r="AA955" s="6"/>
      <c r="AB955" s="6"/>
      <c r="AC955" s="6"/>
    </row>
    <row r="956" spans="2:29" ht="13.95" customHeight="1" x14ac:dyDescent="0.25">
      <c r="B956" s="138"/>
      <c r="C956" s="142"/>
      <c r="D956" s="2"/>
      <c r="I956" s="241"/>
      <c r="J956" s="241"/>
      <c r="K956" s="241"/>
      <c r="L956" s="241"/>
      <c r="P956" s="2"/>
      <c r="AA956" s="6"/>
      <c r="AB956" s="6"/>
      <c r="AC956" s="6"/>
    </row>
    <row r="957" spans="2:29" ht="13.95" customHeight="1" x14ac:dyDescent="0.25">
      <c r="B957" s="138"/>
      <c r="C957" s="142"/>
      <c r="D957" s="2"/>
      <c r="I957" s="333"/>
      <c r="J957" s="334"/>
      <c r="K957" s="241"/>
      <c r="L957" s="241"/>
      <c r="P957" s="2"/>
      <c r="AA957" s="6"/>
      <c r="AB957" s="6"/>
      <c r="AC957" s="6"/>
    </row>
    <row r="958" spans="2:29" ht="13.95" customHeight="1" x14ac:dyDescent="0.25">
      <c r="B958" s="138"/>
      <c r="C958" s="142"/>
      <c r="D958" s="2"/>
      <c r="I958" s="333"/>
      <c r="J958" s="334"/>
      <c r="K958" s="241"/>
      <c r="L958" s="241"/>
      <c r="P958" s="2"/>
      <c r="AA958" s="6"/>
      <c r="AB958" s="6"/>
      <c r="AC958" s="6"/>
    </row>
    <row r="959" spans="2:29" ht="13.95" customHeight="1" x14ac:dyDescent="0.25">
      <c r="B959" s="139"/>
      <c r="C959" s="142"/>
      <c r="D959" s="2"/>
      <c r="I959" s="241"/>
      <c r="J959" s="241"/>
      <c r="K959" s="241"/>
      <c r="L959" s="241"/>
      <c r="P959" s="2"/>
      <c r="AA959" s="6"/>
      <c r="AB959" s="6"/>
      <c r="AC959" s="6"/>
    </row>
    <row r="960" spans="2:29" ht="13.95" customHeight="1" x14ac:dyDescent="0.25">
      <c r="B960" s="142"/>
      <c r="C960" s="142"/>
      <c r="D960" s="2"/>
      <c r="I960" s="241"/>
      <c r="J960" s="241"/>
      <c r="K960" s="241"/>
      <c r="L960" s="241"/>
      <c r="P960" s="2"/>
      <c r="AA960" s="6"/>
      <c r="AB960" s="6"/>
      <c r="AC960" s="6"/>
    </row>
    <row r="961" spans="2:29" ht="13.95" customHeight="1" x14ac:dyDescent="0.25">
      <c r="B961" s="138"/>
      <c r="C961" s="142"/>
      <c r="D961" s="2"/>
      <c r="I961" s="241"/>
      <c r="J961" s="241"/>
      <c r="K961" s="241"/>
      <c r="L961" s="241"/>
      <c r="P961" s="2"/>
      <c r="AA961" s="6"/>
      <c r="AB961" s="6"/>
      <c r="AC961" s="6"/>
    </row>
    <row r="962" spans="2:29" ht="13.95" customHeight="1" x14ac:dyDescent="0.25">
      <c r="B962" s="138"/>
      <c r="C962" s="142"/>
      <c r="D962" s="2"/>
      <c r="I962" s="333"/>
      <c r="J962" s="334"/>
      <c r="K962" s="241"/>
      <c r="L962" s="241"/>
      <c r="P962" s="2"/>
      <c r="AA962" s="6"/>
      <c r="AB962" s="6"/>
      <c r="AC962" s="6"/>
    </row>
    <row r="963" spans="2:29" ht="13.95" customHeight="1" x14ac:dyDescent="0.25">
      <c r="B963" s="139"/>
      <c r="C963" s="142"/>
      <c r="D963" s="2"/>
      <c r="I963" s="241"/>
      <c r="J963" s="241"/>
      <c r="K963" s="241"/>
      <c r="L963" s="241"/>
      <c r="P963" s="2"/>
      <c r="AA963" s="6"/>
      <c r="AB963" s="6"/>
      <c r="AC963" s="6"/>
    </row>
    <row r="964" spans="2:29" ht="13.95" customHeight="1" x14ac:dyDescent="0.25">
      <c r="B964" s="142"/>
      <c r="C964" s="142"/>
      <c r="D964" s="2"/>
      <c r="I964" s="241"/>
      <c r="J964" s="241"/>
      <c r="K964" s="241"/>
      <c r="L964" s="241"/>
      <c r="P964" s="2"/>
      <c r="AA964" s="6"/>
      <c r="AB964" s="6"/>
      <c r="AC964" s="6"/>
    </row>
    <row r="965" spans="2:29" ht="13.95" customHeight="1" x14ac:dyDescent="0.25">
      <c r="B965" s="138"/>
      <c r="C965" s="142"/>
      <c r="D965" s="2"/>
      <c r="I965" s="241"/>
      <c r="J965" s="241"/>
      <c r="K965" s="241"/>
      <c r="L965" s="241"/>
      <c r="P965" s="2"/>
      <c r="AA965" s="6"/>
      <c r="AB965" s="6"/>
      <c r="AC965" s="6"/>
    </row>
    <row r="966" spans="2:29" ht="13.95" customHeight="1" x14ac:dyDescent="0.25">
      <c r="B966" s="138"/>
      <c r="C966" s="142"/>
      <c r="D966" s="2"/>
      <c r="I966" s="333"/>
      <c r="J966" s="334"/>
      <c r="K966" s="241"/>
      <c r="L966" s="241"/>
      <c r="P966" s="2"/>
      <c r="AA966" s="6"/>
      <c r="AB966" s="6"/>
      <c r="AC966" s="6"/>
    </row>
    <row r="967" spans="2:29" ht="13.95" customHeight="1" x14ac:dyDescent="0.25">
      <c r="B967" s="138"/>
      <c r="C967" s="142"/>
      <c r="D967" s="2"/>
      <c r="I967" s="333"/>
      <c r="J967" s="334"/>
      <c r="K967" s="241"/>
      <c r="L967" s="241"/>
      <c r="P967" s="2"/>
      <c r="AA967" s="6"/>
      <c r="AB967" s="6"/>
      <c r="AC967" s="6"/>
    </row>
    <row r="968" spans="2:29" ht="13.95" customHeight="1" x14ac:dyDescent="0.25">
      <c r="B968" s="138"/>
      <c r="C968" s="142"/>
      <c r="D968" s="2"/>
      <c r="I968" s="241"/>
      <c r="J968" s="241"/>
      <c r="K968" s="241"/>
      <c r="L968" s="241"/>
      <c r="P968" s="2"/>
      <c r="AA968" s="6"/>
      <c r="AB968" s="6"/>
      <c r="AC968" s="6"/>
    </row>
    <row r="969" spans="2:29" ht="13.95" customHeight="1" x14ac:dyDescent="0.25">
      <c r="B969" s="138"/>
      <c r="C969" s="142"/>
      <c r="D969" s="2"/>
      <c r="I969" s="333"/>
      <c r="J969" s="334"/>
      <c r="K969" s="241"/>
      <c r="L969" s="241"/>
      <c r="P969" s="2"/>
      <c r="AA969" s="6"/>
      <c r="AB969" s="6"/>
      <c r="AC969" s="6"/>
    </row>
    <row r="970" spans="2:29" ht="13.95" customHeight="1" x14ac:dyDescent="0.25">
      <c r="B970" s="138"/>
      <c r="C970" s="142"/>
      <c r="D970" s="2"/>
      <c r="I970" s="333"/>
      <c r="J970" s="334"/>
      <c r="K970" s="241"/>
      <c r="L970" s="241"/>
      <c r="P970" s="2"/>
      <c r="AA970" s="6"/>
      <c r="AB970" s="6"/>
      <c r="AC970" s="6"/>
    </row>
    <row r="971" spans="2:29" ht="13.95" customHeight="1" x14ac:dyDescent="0.25">
      <c r="B971" s="138"/>
      <c r="C971" s="142"/>
      <c r="D971" s="2"/>
      <c r="I971" s="333"/>
      <c r="J971" s="334"/>
      <c r="K971" s="241"/>
      <c r="L971" s="241"/>
      <c r="P971" s="2"/>
      <c r="AA971" s="6"/>
      <c r="AB971" s="6"/>
      <c r="AC971" s="6"/>
    </row>
    <row r="972" spans="2:29" ht="13.95" customHeight="1" x14ac:dyDescent="0.25">
      <c r="B972" s="138"/>
      <c r="C972" s="142"/>
      <c r="D972" s="2"/>
      <c r="I972" s="241"/>
      <c r="J972" s="241"/>
      <c r="K972" s="241"/>
      <c r="L972" s="241"/>
      <c r="P972" s="2"/>
      <c r="AA972" s="6"/>
      <c r="AB972" s="6"/>
      <c r="AC972" s="6"/>
    </row>
    <row r="973" spans="2:29" ht="13.95" customHeight="1" x14ac:dyDescent="0.25">
      <c r="B973" s="138"/>
      <c r="C973" s="142"/>
      <c r="D973" s="2"/>
      <c r="I973" s="333"/>
      <c r="J973" s="334"/>
      <c r="K973" s="241"/>
      <c r="L973" s="241"/>
      <c r="P973" s="2"/>
      <c r="AA973" s="6"/>
      <c r="AB973" s="6"/>
      <c r="AC973" s="6"/>
    </row>
    <row r="974" spans="2:29" ht="13.95" customHeight="1" x14ac:dyDescent="0.25">
      <c r="B974" s="138"/>
      <c r="C974" s="142"/>
      <c r="D974" s="2"/>
      <c r="I974" s="333"/>
      <c r="J974" s="334"/>
      <c r="K974" s="241"/>
      <c r="L974" s="241"/>
      <c r="P974" s="2"/>
      <c r="AA974" s="6"/>
      <c r="AB974" s="6"/>
      <c r="AC974" s="6"/>
    </row>
    <row r="975" spans="2:29" ht="13.95" customHeight="1" x14ac:dyDescent="0.25">
      <c r="B975" s="138"/>
      <c r="C975" s="142"/>
      <c r="D975" s="2"/>
      <c r="I975" s="241"/>
      <c r="J975" s="241"/>
      <c r="K975" s="241"/>
      <c r="L975" s="241"/>
      <c r="P975" s="2"/>
      <c r="AA975" s="6"/>
      <c r="AB975" s="6"/>
      <c r="AC975" s="6"/>
    </row>
    <row r="976" spans="2:29" ht="13.95" customHeight="1" x14ac:dyDescent="0.25">
      <c r="B976" s="138"/>
      <c r="C976" s="142"/>
      <c r="D976" s="2"/>
      <c r="I976" s="333"/>
      <c r="J976" s="334"/>
      <c r="K976" s="241"/>
      <c r="L976" s="241"/>
      <c r="P976" s="2"/>
      <c r="AA976" s="6"/>
      <c r="AB976" s="6"/>
      <c r="AC976" s="6"/>
    </row>
    <row r="977" spans="2:29" ht="13.95" customHeight="1" x14ac:dyDescent="0.25">
      <c r="B977" s="138"/>
      <c r="C977" s="142"/>
      <c r="D977" s="2"/>
      <c r="I977" s="333"/>
      <c r="J977" s="334"/>
      <c r="K977" s="241"/>
      <c r="L977" s="241"/>
      <c r="P977" s="2"/>
      <c r="AA977" s="6"/>
      <c r="AB977" s="6"/>
      <c r="AC977" s="6"/>
    </row>
    <row r="978" spans="2:29" ht="13.95" customHeight="1" x14ac:dyDescent="0.25">
      <c r="B978" s="138"/>
      <c r="C978" s="142"/>
      <c r="D978" s="2"/>
      <c r="I978" s="333"/>
      <c r="J978" s="334"/>
      <c r="K978" s="241"/>
      <c r="L978" s="241"/>
      <c r="P978" s="2"/>
      <c r="AA978" s="6"/>
      <c r="AB978" s="6"/>
      <c r="AC978" s="6"/>
    </row>
    <row r="979" spans="2:29" ht="13.95" customHeight="1" x14ac:dyDescent="0.25">
      <c r="B979" s="138"/>
      <c r="C979" s="142"/>
      <c r="D979" s="2"/>
      <c r="I979" s="333"/>
      <c r="J979" s="334"/>
      <c r="K979" s="241"/>
      <c r="L979" s="241"/>
      <c r="P979" s="2"/>
      <c r="AA979" s="6"/>
      <c r="AB979" s="6"/>
      <c r="AC979" s="6"/>
    </row>
    <row r="980" spans="2:29" ht="13.95" customHeight="1" x14ac:dyDescent="0.25">
      <c r="B980" s="138"/>
      <c r="C980" s="142"/>
      <c r="D980" s="2"/>
      <c r="I980" s="241"/>
      <c r="J980" s="241"/>
      <c r="K980" s="241"/>
      <c r="L980" s="241"/>
      <c r="P980" s="2"/>
      <c r="AA980" s="6"/>
      <c r="AB980" s="6"/>
      <c r="AC980" s="6"/>
    </row>
    <row r="981" spans="2:29" ht="13.95" customHeight="1" x14ac:dyDescent="0.25">
      <c r="B981" s="138"/>
      <c r="C981" s="142"/>
      <c r="D981" s="2"/>
      <c r="I981" s="333"/>
      <c r="J981" s="334"/>
      <c r="K981" s="241"/>
      <c r="L981" s="241"/>
      <c r="P981" s="2"/>
      <c r="AA981" s="6"/>
      <c r="AB981" s="6"/>
      <c r="AC981" s="6"/>
    </row>
    <row r="982" spans="2:29" ht="13.95" customHeight="1" x14ac:dyDescent="0.25">
      <c r="B982" s="138"/>
      <c r="C982" s="142"/>
      <c r="D982" s="2"/>
      <c r="I982" s="333"/>
      <c r="J982" s="334"/>
      <c r="K982" s="241"/>
      <c r="L982" s="241"/>
      <c r="P982" s="2"/>
      <c r="AA982" s="6"/>
      <c r="AB982" s="6"/>
      <c r="AC982" s="6"/>
    </row>
    <row r="983" spans="2:29" ht="13.95" customHeight="1" x14ac:dyDescent="0.25">
      <c r="B983" s="138"/>
      <c r="C983" s="142"/>
      <c r="D983" s="2"/>
      <c r="I983" s="241"/>
      <c r="J983" s="241"/>
      <c r="K983" s="241"/>
      <c r="L983" s="241"/>
      <c r="P983" s="2"/>
      <c r="AA983" s="6"/>
      <c r="AB983" s="6"/>
      <c r="AC983" s="6"/>
    </row>
    <row r="984" spans="2:29" ht="13.95" customHeight="1" x14ac:dyDescent="0.25">
      <c r="B984" s="138"/>
      <c r="C984" s="142"/>
      <c r="D984" s="2"/>
      <c r="I984" s="333"/>
      <c r="J984" s="334"/>
      <c r="K984" s="241"/>
      <c r="L984" s="241"/>
      <c r="P984" s="2"/>
      <c r="AA984" s="6"/>
      <c r="AB984" s="6"/>
      <c r="AC984" s="6"/>
    </row>
    <row r="985" spans="2:29" ht="13.95" customHeight="1" x14ac:dyDescent="0.25">
      <c r="B985" s="138"/>
      <c r="C985" s="142"/>
      <c r="D985" s="2"/>
      <c r="I985" s="333"/>
      <c r="J985" s="334"/>
      <c r="K985" s="241"/>
      <c r="L985" s="241"/>
      <c r="P985" s="2"/>
      <c r="AA985" s="6"/>
      <c r="AB985" s="6"/>
      <c r="AC985" s="6"/>
    </row>
    <row r="986" spans="2:29" ht="13.95" customHeight="1" x14ac:dyDescent="0.25">
      <c r="B986" s="138"/>
      <c r="C986" s="142"/>
      <c r="D986" s="2"/>
      <c r="I986" s="333"/>
      <c r="J986" s="334"/>
      <c r="K986" s="241"/>
      <c r="L986" s="241"/>
      <c r="P986" s="2"/>
      <c r="AA986" s="6"/>
      <c r="AB986" s="6"/>
      <c r="AC986" s="6"/>
    </row>
    <row r="987" spans="2:29" ht="13.95" customHeight="1" x14ac:dyDescent="0.25">
      <c r="B987" s="138"/>
      <c r="C987" s="142"/>
      <c r="D987" s="2"/>
      <c r="I987" s="333"/>
      <c r="J987" s="334"/>
      <c r="K987" s="241"/>
      <c r="L987" s="241"/>
      <c r="P987" s="2"/>
      <c r="AA987" s="6"/>
      <c r="AB987" s="6"/>
      <c r="AC987" s="6"/>
    </row>
    <row r="988" spans="2:29" ht="13.95" customHeight="1" x14ac:dyDescent="0.25">
      <c r="B988" s="138"/>
      <c r="C988" s="142"/>
      <c r="D988" s="2"/>
      <c r="I988" s="241"/>
      <c r="J988" s="241"/>
      <c r="K988" s="241"/>
      <c r="L988" s="241"/>
      <c r="P988" s="2"/>
      <c r="AA988" s="6"/>
      <c r="AB988" s="6"/>
      <c r="AC988" s="6"/>
    </row>
    <row r="989" spans="2:29" ht="13.95" customHeight="1" x14ac:dyDescent="0.25">
      <c r="B989" s="138"/>
      <c r="C989" s="142"/>
      <c r="D989" s="2"/>
      <c r="I989" s="333"/>
      <c r="J989" s="334"/>
      <c r="K989" s="241"/>
      <c r="L989" s="241"/>
      <c r="P989" s="2"/>
      <c r="AA989" s="6"/>
      <c r="AB989" s="6"/>
      <c r="AC989" s="6"/>
    </row>
    <row r="990" spans="2:29" ht="13.95" customHeight="1" x14ac:dyDescent="0.25">
      <c r="B990" s="138"/>
      <c r="C990" s="142"/>
      <c r="D990" s="2"/>
      <c r="I990" s="333"/>
      <c r="J990" s="334"/>
      <c r="K990" s="241"/>
      <c r="L990" s="241"/>
      <c r="P990" s="2"/>
      <c r="AA990" s="6"/>
      <c r="AB990" s="6"/>
      <c r="AC990" s="6"/>
    </row>
    <row r="991" spans="2:29" ht="13.95" customHeight="1" x14ac:dyDescent="0.25">
      <c r="B991" s="138"/>
      <c r="C991" s="142"/>
      <c r="D991" s="2"/>
      <c r="I991" s="333"/>
      <c r="J991" s="334"/>
      <c r="K991" s="241"/>
      <c r="L991" s="241"/>
      <c r="P991" s="2"/>
      <c r="AA991" s="6"/>
      <c r="AB991" s="6"/>
      <c r="AC991" s="6"/>
    </row>
    <row r="992" spans="2:29" ht="13.95" customHeight="1" x14ac:dyDescent="0.25">
      <c r="B992" s="138"/>
      <c r="C992" s="142"/>
      <c r="D992" s="2"/>
      <c r="I992" s="333"/>
      <c r="J992" s="334"/>
      <c r="K992" s="241"/>
      <c r="L992" s="241"/>
      <c r="P992" s="2"/>
      <c r="AA992" s="6"/>
      <c r="AB992" s="6"/>
      <c r="AC992" s="6"/>
    </row>
    <row r="993" spans="2:29" ht="13.95" customHeight="1" x14ac:dyDescent="0.25">
      <c r="B993" s="138"/>
      <c r="C993" s="142"/>
      <c r="D993" s="2"/>
      <c r="I993" s="333"/>
      <c r="J993" s="334"/>
      <c r="K993" s="241"/>
      <c r="L993" s="241"/>
      <c r="P993" s="2"/>
      <c r="AA993" s="6"/>
      <c r="AB993" s="6"/>
      <c r="AC993" s="6"/>
    </row>
    <row r="994" spans="2:29" ht="13.95" customHeight="1" x14ac:dyDescent="0.25">
      <c r="B994" s="138"/>
      <c r="C994" s="142"/>
      <c r="D994" s="2"/>
      <c r="I994" s="333"/>
      <c r="J994" s="334"/>
      <c r="K994" s="241"/>
      <c r="L994" s="241"/>
      <c r="P994" s="2"/>
      <c r="AA994" s="6"/>
      <c r="AB994" s="6"/>
      <c r="AC994" s="6"/>
    </row>
    <row r="995" spans="2:29" ht="13.95" customHeight="1" x14ac:dyDescent="0.25">
      <c r="B995" s="138"/>
      <c r="C995" s="142"/>
      <c r="D995" s="2"/>
      <c r="I995" s="241"/>
      <c r="J995" s="241"/>
      <c r="K995" s="241"/>
      <c r="L995" s="241"/>
      <c r="P995" s="2"/>
      <c r="AA995" s="6"/>
      <c r="AB995" s="6"/>
      <c r="AC995" s="6"/>
    </row>
    <row r="996" spans="2:29" ht="13.95" customHeight="1" x14ac:dyDescent="0.25">
      <c r="B996" s="138"/>
      <c r="C996" s="142"/>
      <c r="D996" s="2"/>
      <c r="I996" s="333"/>
      <c r="J996" s="334"/>
      <c r="K996" s="241"/>
      <c r="L996" s="241"/>
      <c r="P996" s="2"/>
      <c r="AA996" s="6"/>
      <c r="AB996" s="6"/>
      <c r="AC996" s="6"/>
    </row>
    <row r="997" spans="2:29" ht="13.95" customHeight="1" x14ac:dyDescent="0.25">
      <c r="B997" s="138"/>
      <c r="C997" s="142"/>
      <c r="D997" s="2"/>
      <c r="I997" s="333"/>
      <c r="J997" s="334"/>
      <c r="K997" s="241"/>
      <c r="L997" s="241"/>
      <c r="P997" s="2"/>
      <c r="AA997" s="6"/>
      <c r="AB997" s="6"/>
      <c r="AC997" s="6"/>
    </row>
    <row r="998" spans="2:29" ht="13.95" customHeight="1" x14ac:dyDescent="0.25">
      <c r="B998" s="138"/>
      <c r="C998" s="142"/>
      <c r="D998" s="2"/>
      <c r="I998" s="333"/>
      <c r="J998" s="334"/>
      <c r="K998" s="241"/>
      <c r="L998" s="241"/>
      <c r="P998" s="2"/>
      <c r="AA998" s="6"/>
      <c r="AB998" s="6"/>
      <c r="AC998" s="6"/>
    </row>
    <row r="999" spans="2:29" ht="13.95" customHeight="1" x14ac:dyDescent="0.25">
      <c r="B999" s="138"/>
      <c r="C999" s="142"/>
      <c r="D999" s="2"/>
      <c r="I999" s="333"/>
      <c r="J999" s="334"/>
      <c r="K999" s="241"/>
      <c r="L999" s="241"/>
      <c r="P999" s="2"/>
      <c r="AA999" s="6"/>
      <c r="AB999" s="6"/>
      <c r="AC999" s="6"/>
    </row>
    <row r="1000" spans="2:29" ht="13.95" customHeight="1" x14ac:dyDescent="0.25">
      <c r="B1000" s="138"/>
      <c r="C1000" s="142"/>
      <c r="D1000" s="2"/>
      <c r="I1000" s="241"/>
      <c r="J1000" s="241"/>
      <c r="K1000" s="241"/>
      <c r="L1000" s="241"/>
      <c r="P1000" s="2"/>
      <c r="AA1000" s="6"/>
      <c r="AB1000" s="6"/>
      <c r="AC1000" s="6"/>
    </row>
    <row r="1001" spans="2:29" ht="13.95" customHeight="1" x14ac:dyDescent="0.25">
      <c r="B1001" s="138"/>
      <c r="C1001" s="142"/>
      <c r="D1001" s="2"/>
      <c r="I1001" s="333"/>
      <c r="J1001" s="334"/>
      <c r="K1001" s="241"/>
      <c r="L1001" s="241"/>
      <c r="P1001" s="2"/>
      <c r="AA1001" s="6"/>
      <c r="AB1001" s="6"/>
      <c r="AC1001" s="6"/>
    </row>
    <row r="1002" spans="2:29" ht="13.95" customHeight="1" x14ac:dyDescent="0.25">
      <c r="B1002" s="138"/>
      <c r="C1002" s="142"/>
      <c r="D1002" s="2"/>
      <c r="I1002" s="333"/>
      <c r="J1002" s="334"/>
      <c r="K1002" s="241"/>
      <c r="L1002" s="241"/>
      <c r="P1002" s="2"/>
      <c r="AA1002" s="6"/>
      <c r="AB1002" s="6"/>
      <c r="AC1002" s="6"/>
    </row>
    <row r="1003" spans="2:29" ht="13.95" customHeight="1" x14ac:dyDescent="0.25">
      <c r="B1003" s="138"/>
      <c r="C1003" s="142"/>
      <c r="D1003" s="2"/>
      <c r="I1003" s="333"/>
      <c r="J1003" s="334"/>
      <c r="K1003" s="241"/>
      <c r="L1003" s="241"/>
      <c r="P1003" s="2"/>
      <c r="AA1003" s="6"/>
      <c r="AB1003" s="6"/>
      <c r="AC1003" s="6"/>
    </row>
    <row r="1004" spans="2:29" ht="13.95" customHeight="1" x14ac:dyDescent="0.25">
      <c r="B1004" s="138"/>
      <c r="C1004" s="142"/>
      <c r="D1004" s="2"/>
      <c r="I1004" s="333"/>
      <c r="J1004" s="334"/>
      <c r="K1004" s="241"/>
      <c r="L1004" s="241"/>
      <c r="P1004" s="2"/>
      <c r="AA1004" s="6"/>
      <c r="AB1004" s="6"/>
      <c r="AC1004" s="6"/>
    </row>
    <row r="1005" spans="2:29" ht="13.95" customHeight="1" x14ac:dyDescent="0.25">
      <c r="B1005" s="138"/>
      <c r="C1005" s="142"/>
      <c r="D1005" s="2"/>
      <c r="I1005" s="241"/>
      <c r="J1005" s="241"/>
      <c r="K1005" s="241"/>
      <c r="L1005" s="241"/>
      <c r="P1005" s="2"/>
      <c r="AA1005" s="6"/>
      <c r="AB1005" s="6"/>
      <c r="AC1005" s="6"/>
    </row>
    <row r="1006" spans="2:29" ht="13.95" customHeight="1" x14ac:dyDescent="0.25">
      <c r="B1006" s="138"/>
      <c r="C1006" s="142"/>
      <c r="D1006" s="2"/>
      <c r="I1006" s="333"/>
      <c r="J1006" s="334"/>
      <c r="K1006" s="241"/>
      <c r="L1006" s="241"/>
      <c r="P1006" s="2"/>
      <c r="AA1006" s="6"/>
      <c r="AB1006" s="6"/>
      <c r="AC1006" s="6"/>
    </row>
    <row r="1007" spans="2:29" ht="13.95" customHeight="1" x14ac:dyDescent="0.25">
      <c r="B1007" s="138"/>
      <c r="C1007" s="142"/>
      <c r="D1007" s="2"/>
      <c r="I1007" s="333"/>
      <c r="J1007" s="334"/>
      <c r="K1007" s="241"/>
      <c r="L1007" s="241"/>
      <c r="P1007" s="2"/>
      <c r="AA1007" s="6"/>
      <c r="AB1007" s="6"/>
      <c r="AC1007" s="6"/>
    </row>
    <row r="1008" spans="2:29" ht="13.95" customHeight="1" x14ac:dyDescent="0.25">
      <c r="B1008" s="138"/>
      <c r="C1008" s="142"/>
      <c r="D1008" s="2"/>
      <c r="I1008" s="333"/>
      <c r="J1008" s="334"/>
      <c r="K1008" s="241"/>
      <c r="L1008" s="241"/>
      <c r="P1008" s="2"/>
      <c r="AA1008" s="6"/>
      <c r="AB1008" s="6"/>
      <c r="AC1008" s="6"/>
    </row>
    <row r="1009" spans="2:29" ht="13.95" customHeight="1" x14ac:dyDescent="0.25">
      <c r="B1009" s="138"/>
      <c r="C1009" s="142"/>
      <c r="D1009" s="2"/>
      <c r="I1009" s="333"/>
      <c r="J1009" s="334"/>
      <c r="K1009" s="241"/>
      <c r="L1009" s="241"/>
      <c r="P1009" s="2"/>
      <c r="AA1009" s="6"/>
      <c r="AB1009" s="6"/>
      <c r="AC1009" s="6"/>
    </row>
    <row r="1010" spans="2:29" ht="13.95" customHeight="1" x14ac:dyDescent="0.25">
      <c r="B1010" s="138"/>
      <c r="C1010" s="142"/>
      <c r="D1010" s="2"/>
      <c r="I1010" s="241"/>
      <c r="J1010" s="241"/>
      <c r="K1010" s="241"/>
      <c r="L1010" s="241"/>
      <c r="P1010" s="2"/>
      <c r="AA1010" s="6"/>
      <c r="AB1010" s="6"/>
      <c r="AC1010" s="6"/>
    </row>
    <row r="1011" spans="2:29" ht="13.95" customHeight="1" x14ac:dyDescent="0.25">
      <c r="B1011" s="138"/>
      <c r="C1011" s="142"/>
      <c r="D1011" s="2"/>
      <c r="I1011" s="333"/>
      <c r="J1011" s="334"/>
      <c r="K1011" s="241"/>
      <c r="L1011" s="241"/>
      <c r="P1011" s="2"/>
      <c r="AA1011" s="6"/>
      <c r="AB1011" s="6"/>
      <c r="AC1011" s="6"/>
    </row>
    <row r="1012" spans="2:29" ht="13.95" customHeight="1" x14ac:dyDescent="0.25">
      <c r="B1012" s="138"/>
      <c r="C1012" s="142"/>
      <c r="D1012" s="2"/>
      <c r="I1012" s="333"/>
      <c r="J1012" s="334"/>
      <c r="K1012" s="241"/>
      <c r="L1012" s="241"/>
      <c r="P1012" s="2"/>
      <c r="AA1012" s="6"/>
      <c r="AB1012" s="6"/>
      <c r="AC1012" s="6"/>
    </row>
    <row r="1013" spans="2:29" ht="13.95" customHeight="1" x14ac:dyDescent="0.25">
      <c r="B1013" s="138"/>
      <c r="C1013" s="142"/>
      <c r="D1013" s="2"/>
      <c r="I1013" s="333"/>
      <c r="J1013" s="334"/>
      <c r="K1013" s="241"/>
      <c r="L1013" s="241"/>
      <c r="P1013" s="2"/>
      <c r="AA1013" s="6"/>
      <c r="AB1013" s="6"/>
      <c r="AC1013" s="6"/>
    </row>
    <row r="1014" spans="2:29" ht="13.95" customHeight="1" x14ac:dyDescent="0.25">
      <c r="B1014" s="138"/>
      <c r="C1014" s="142"/>
      <c r="D1014" s="2"/>
      <c r="I1014" s="333"/>
      <c r="J1014" s="334"/>
      <c r="K1014" s="241"/>
      <c r="L1014" s="241"/>
      <c r="P1014" s="2"/>
      <c r="AA1014" s="6"/>
      <c r="AB1014" s="6"/>
      <c r="AC1014" s="6"/>
    </row>
    <row r="1015" spans="2:29" ht="13.95" customHeight="1" x14ac:dyDescent="0.25">
      <c r="B1015" s="138"/>
      <c r="C1015" s="142"/>
      <c r="D1015" s="2"/>
      <c r="I1015" s="241"/>
      <c r="J1015" s="241"/>
      <c r="K1015" s="241"/>
      <c r="L1015" s="241"/>
      <c r="P1015" s="2"/>
      <c r="AA1015" s="6"/>
      <c r="AB1015" s="6"/>
      <c r="AC1015" s="6"/>
    </row>
    <row r="1016" spans="2:29" ht="13.95" customHeight="1" x14ac:dyDescent="0.25">
      <c r="B1016" s="138"/>
      <c r="C1016" s="142"/>
      <c r="D1016" s="2"/>
      <c r="I1016" s="333"/>
      <c r="J1016" s="334"/>
      <c r="K1016" s="241"/>
      <c r="L1016" s="241"/>
      <c r="P1016" s="2"/>
      <c r="AA1016" s="6"/>
      <c r="AB1016" s="6"/>
      <c r="AC1016" s="6"/>
    </row>
    <row r="1017" spans="2:29" ht="13.95" customHeight="1" x14ac:dyDescent="0.25">
      <c r="B1017" s="138"/>
      <c r="C1017" s="142"/>
      <c r="D1017" s="2"/>
      <c r="I1017" s="333"/>
      <c r="J1017" s="334"/>
      <c r="K1017" s="241"/>
      <c r="L1017" s="241"/>
      <c r="P1017" s="2"/>
      <c r="AA1017" s="6"/>
      <c r="AB1017" s="6"/>
      <c r="AC1017" s="6"/>
    </row>
    <row r="1018" spans="2:29" ht="13.95" customHeight="1" x14ac:dyDescent="0.25">
      <c r="B1018" s="138"/>
      <c r="C1018" s="142"/>
      <c r="D1018" s="2"/>
      <c r="I1018" s="333"/>
      <c r="J1018" s="334"/>
      <c r="K1018" s="241"/>
      <c r="L1018" s="241"/>
      <c r="P1018" s="2"/>
      <c r="AA1018" s="6"/>
      <c r="AB1018" s="6"/>
      <c r="AC1018" s="6"/>
    </row>
    <row r="1019" spans="2:29" ht="13.95" customHeight="1" x14ac:dyDescent="0.25">
      <c r="B1019" s="138"/>
      <c r="C1019" s="142"/>
      <c r="D1019" s="2"/>
      <c r="I1019" s="333"/>
      <c r="J1019" s="334"/>
      <c r="K1019" s="241"/>
      <c r="L1019" s="241"/>
      <c r="P1019" s="2"/>
      <c r="AA1019" s="6"/>
      <c r="AB1019" s="6"/>
      <c r="AC1019" s="6"/>
    </row>
    <row r="1020" spans="2:29" ht="13.95" customHeight="1" x14ac:dyDescent="0.25">
      <c r="B1020" s="138"/>
      <c r="C1020" s="142"/>
      <c r="D1020" s="2"/>
      <c r="I1020" s="241"/>
      <c r="J1020" s="241"/>
      <c r="K1020" s="241"/>
      <c r="L1020" s="241"/>
      <c r="P1020" s="2"/>
      <c r="AA1020" s="6"/>
      <c r="AB1020" s="6"/>
      <c r="AC1020" s="6"/>
    </row>
    <row r="1021" spans="2:29" ht="13.95" customHeight="1" x14ac:dyDescent="0.25">
      <c r="B1021" s="138"/>
      <c r="C1021" s="142"/>
      <c r="D1021" s="2"/>
      <c r="I1021" s="333"/>
      <c r="J1021" s="334"/>
      <c r="K1021" s="241"/>
      <c r="L1021" s="241"/>
      <c r="P1021" s="2"/>
      <c r="AA1021" s="6"/>
      <c r="AB1021" s="6"/>
      <c r="AC1021" s="6"/>
    </row>
    <row r="1022" spans="2:29" ht="13.95" customHeight="1" x14ac:dyDescent="0.25">
      <c r="B1022" s="138"/>
      <c r="C1022" s="142"/>
      <c r="D1022" s="2"/>
      <c r="I1022" s="333"/>
      <c r="J1022" s="334"/>
      <c r="K1022" s="241"/>
      <c r="L1022" s="241"/>
      <c r="P1022" s="2"/>
      <c r="AA1022" s="6"/>
      <c r="AB1022" s="6"/>
      <c r="AC1022" s="6"/>
    </row>
    <row r="1023" spans="2:29" ht="13.95" customHeight="1" x14ac:dyDescent="0.25">
      <c r="B1023" s="138"/>
      <c r="C1023" s="142"/>
      <c r="D1023" s="2"/>
      <c r="I1023" s="333"/>
      <c r="J1023" s="334"/>
      <c r="K1023" s="241"/>
      <c r="L1023" s="241"/>
      <c r="P1023" s="2"/>
      <c r="AA1023" s="6"/>
      <c r="AB1023" s="6"/>
      <c r="AC1023" s="6"/>
    </row>
    <row r="1024" spans="2:29" ht="13.95" customHeight="1" x14ac:dyDescent="0.25">
      <c r="B1024" s="138"/>
      <c r="C1024" s="142"/>
      <c r="D1024" s="2"/>
      <c r="I1024" s="333"/>
      <c r="J1024" s="334"/>
      <c r="K1024" s="241"/>
      <c r="L1024" s="241"/>
      <c r="P1024" s="2"/>
      <c r="AA1024" s="6"/>
      <c r="AB1024" s="6"/>
      <c r="AC1024" s="6"/>
    </row>
    <row r="1025" spans="2:29" ht="13.95" customHeight="1" x14ac:dyDescent="0.25">
      <c r="B1025" s="138"/>
      <c r="C1025" s="142"/>
      <c r="D1025" s="2"/>
      <c r="I1025" s="241"/>
      <c r="J1025" s="241"/>
      <c r="K1025" s="241"/>
      <c r="L1025" s="241"/>
      <c r="P1025" s="2"/>
      <c r="AA1025" s="6"/>
      <c r="AB1025" s="6"/>
      <c r="AC1025" s="6"/>
    </row>
    <row r="1026" spans="2:29" ht="13.95" customHeight="1" x14ac:dyDescent="0.25">
      <c r="B1026" s="138"/>
      <c r="C1026" s="142"/>
      <c r="D1026" s="2"/>
      <c r="I1026" s="333"/>
      <c r="J1026" s="334"/>
      <c r="K1026" s="241"/>
      <c r="L1026" s="241"/>
      <c r="P1026" s="2"/>
      <c r="AA1026" s="6"/>
      <c r="AB1026" s="6"/>
      <c r="AC1026" s="6"/>
    </row>
    <row r="1027" spans="2:29" ht="13.95" customHeight="1" x14ac:dyDescent="0.25">
      <c r="B1027" s="138"/>
      <c r="C1027" s="142"/>
      <c r="D1027" s="2"/>
      <c r="I1027" s="333"/>
      <c r="J1027" s="334"/>
      <c r="K1027" s="241"/>
      <c r="L1027" s="241"/>
      <c r="P1027" s="2"/>
      <c r="AA1027" s="6"/>
      <c r="AB1027" s="6"/>
      <c r="AC1027" s="6"/>
    </row>
    <row r="1028" spans="2:29" ht="13.95" customHeight="1" x14ac:dyDescent="0.25">
      <c r="B1028" s="138"/>
      <c r="C1028" s="142"/>
      <c r="D1028" s="2"/>
      <c r="I1028" s="333"/>
      <c r="J1028" s="334"/>
      <c r="K1028" s="241"/>
      <c r="L1028" s="241"/>
      <c r="P1028" s="2"/>
      <c r="AA1028" s="6"/>
      <c r="AB1028" s="6"/>
      <c r="AC1028" s="6"/>
    </row>
    <row r="1029" spans="2:29" ht="13.95" customHeight="1" x14ac:dyDescent="0.25">
      <c r="B1029" s="138"/>
      <c r="C1029" s="142"/>
      <c r="D1029" s="2"/>
      <c r="I1029" s="333"/>
      <c r="J1029" s="334"/>
      <c r="K1029" s="241"/>
      <c r="L1029" s="241"/>
      <c r="P1029" s="2"/>
      <c r="AA1029" s="6"/>
      <c r="AB1029" s="6"/>
      <c r="AC1029" s="6"/>
    </row>
    <row r="1030" spans="2:29" ht="13.95" customHeight="1" x14ac:dyDescent="0.25">
      <c r="B1030" s="138"/>
      <c r="C1030" s="142"/>
      <c r="D1030" s="2"/>
      <c r="I1030" s="241"/>
      <c r="J1030" s="241"/>
      <c r="K1030" s="241"/>
      <c r="L1030" s="241"/>
      <c r="P1030" s="2"/>
      <c r="AA1030" s="6"/>
      <c r="AB1030" s="6"/>
      <c r="AC1030" s="6"/>
    </row>
    <row r="1031" spans="2:29" ht="13.95" customHeight="1" x14ac:dyDescent="0.25">
      <c r="B1031" s="138"/>
      <c r="C1031" s="142"/>
      <c r="D1031" s="2"/>
      <c r="I1031" s="333"/>
      <c r="J1031" s="334"/>
      <c r="K1031" s="241"/>
      <c r="L1031" s="241"/>
      <c r="P1031" s="2"/>
      <c r="AA1031" s="6"/>
      <c r="AB1031" s="6"/>
      <c r="AC1031" s="6"/>
    </row>
    <row r="1032" spans="2:29" ht="13.95" customHeight="1" x14ac:dyDescent="0.25">
      <c r="B1032" s="138"/>
      <c r="C1032" s="142"/>
      <c r="D1032" s="2"/>
      <c r="I1032" s="333"/>
      <c r="J1032" s="334"/>
      <c r="K1032" s="241"/>
      <c r="L1032" s="241"/>
      <c r="P1032" s="2"/>
      <c r="AA1032" s="6"/>
      <c r="AB1032" s="6"/>
      <c r="AC1032" s="6"/>
    </row>
    <row r="1033" spans="2:29" ht="13.95" customHeight="1" x14ac:dyDescent="0.25">
      <c r="B1033" s="138"/>
      <c r="C1033" s="142"/>
      <c r="D1033" s="2"/>
      <c r="I1033" s="333"/>
      <c r="J1033" s="334"/>
      <c r="K1033" s="241"/>
      <c r="L1033" s="241"/>
      <c r="P1033" s="2"/>
      <c r="AA1033" s="6"/>
      <c r="AB1033" s="6"/>
      <c r="AC1033" s="6"/>
    </row>
    <row r="1034" spans="2:29" ht="13.95" customHeight="1" x14ac:dyDescent="0.25">
      <c r="B1034" s="138"/>
      <c r="C1034" s="142"/>
      <c r="D1034" s="2"/>
      <c r="I1034" s="333"/>
      <c r="J1034" s="334"/>
      <c r="K1034" s="241"/>
      <c r="L1034" s="241"/>
      <c r="P1034" s="2"/>
      <c r="AA1034" s="6"/>
      <c r="AB1034" s="6"/>
      <c r="AC1034" s="6"/>
    </row>
    <row r="1035" spans="2:29" ht="13.95" customHeight="1" x14ac:dyDescent="0.25">
      <c r="B1035" s="138"/>
      <c r="C1035" s="142"/>
      <c r="D1035" s="2"/>
      <c r="I1035" s="241"/>
      <c r="J1035" s="241"/>
      <c r="K1035" s="241"/>
      <c r="L1035" s="241"/>
      <c r="P1035" s="2"/>
      <c r="AA1035" s="6"/>
      <c r="AB1035" s="6"/>
      <c r="AC1035" s="6"/>
    </row>
    <row r="1036" spans="2:29" ht="13.95" customHeight="1" x14ac:dyDescent="0.25">
      <c r="B1036" s="138"/>
      <c r="C1036" s="142"/>
      <c r="D1036" s="2"/>
      <c r="I1036" s="333"/>
      <c r="J1036" s="334"/>
      <c r="K1036" s="241"/>
      <c r="L1036" s="241"/>
      <c r="P1036" s="2"/>
      <c r="AA1036" s="6"/>
      <c r="AB1036" s="6"/>
      <c r="AC1036" s="6"/>
    </row>
    <row r="1037" spans="2:29" ht="13.95" customHeight="1" x14ac:dyDescent="0.25">
      <c r="B1037" s="138"/>
      <c r="C1037" s="142"/>
      <c r="D1037" s="2"/>
      <c r="I1037" s="333"/>
      <c r="J1037" s="334"/>
      <c r="K1037" s="241"/>
      <c r="L1037" s="241"/>
      <c r="P1037" s="2"/>
      <c r="AA1037" s="6"/>
      <c r="AB1037" s="6"/>
      <c r="AC1037" s="6"/>
    </row>
    <row r="1038" spans="2:29" ht="13.95" customHeight="1" x14ac:dyDescent="0.25">
      <c r="B1038" s="138"/>
      <c r="C1038" s="142"/>
      <c r="D1038" s="2"/>
      <c r="I1038" s="333"/>
      <c r="J1038" s="334"/>
      <c r="K1038" s="241"/>
      <c r="L1038" s="241"/>
      <c r="P1038" s="2"/>
      <c r="AA1038" s="6"/>
      <c r="AB1038" s="6"/>
      <c r="AC1038" s="6"/>
    </row>
    <row r="1039" spans="2:29" ht="13.95" customHeight="1" x14ac:dyDescent="0.25">
      <c r="B1039" s="138"/>
      <c r="C1039" s="142"/>
      <c r="D1039" s="2"/>
      <c r="I1039" s="241"/>
      <c r="J1039" s="241"/>
      <c r="K1039" s="241"/>
      <c r="L1039" s="241"/>
      <c r="P1039" s="2"/>
      <c r="AA1039" s="6"/>
      <c r="AB1039" s="6"/>
      <c r="AC1039" s="6"/>
    </row>
    <row r="1040" spans="2:29" ht="13.95" customHeight="1" x14ac:dyDescent="0.25">
      <c r="B1040" s="138"/>
      <c r="C1040" s="142"/>
      <c r="D1040" s="2"/>
      <c r="I1040" s="333"/>
      <c r="J1040" s="334"/>
      <c r="K1040" s="241"/>
      <c r="L1040" s="241"/>
      <c r="P1040" s="2"/>
      <c r="AA1040" s="6"/>
      <c r="AB1040" s="6"/>
      <c r="AC1040" s="6"/>
    </row>
    <row r="1041" spans="2:29" ht="13.95" customHeight="1" x14ac:dyDescent="0.25">
      <c r="B1041" s="138"/>
      <c r="C1041" s="142"/>
      <c r="D1041" s="2"/>
      <c r="I1041" s="333"/>
      <c r="J1041" s="334"/>
      <c r="K1041" s="241"/>
      <c r="L1041" s="241"/>
      <c r="P1041" s="2"/>
      <c r="AA1041" s="6"/>
      <c r="AB1041" s="6"/>
      <c r="AC1041" s="6"/>
    </row>
    <row r="1042" spans="2:29" ht="13.95" customHeight="1" x14ac:dyDescent="0.25">
      <c r="B1042" s="138"/>
      <c r="C1042" s="142"/>
      <c r="D1042" s="2"/>
      <c r="I1042" s="333"/>
      <c r="J1042" s="334"/>
      <c r="K1042" s="241"/>
      <c r="L1042" s="241"/>
      <c r="P1042" s="2"/>
      <c r="AA1042" s="6"/>
      <c r="AB1042" s="6"/>
      <c r="AC1042" s="6"/>
    </row>
    <row r="1043" spans="2:29" ht="13.95" customHeight="1" x14ac:dyDescent="0.25">
      <c r="B1043" s="138"/>
      <c r="C1043" s="142"/>
      <c r="D1043" s="2"/>
      <c r="I1043" s="241"/>
      <c r="J1043" s="241"/>
      <c r="K1043" s="241"/>
      <c r="L1043" s="241"/>
      <c r="P1043" s="2"/>
      <c r="AA1043" s="6"/>
      <c r="AB1043" s="6"/>
      <c r="AC1043" s="6"/>
    </row>
    <row r="1044" spans="2:29" ht="13.95" customHeight="1" x14ac:dyDescent="0.25">
      <c r="B1044" s="138"/>
      <c r="C1044" s="142"/>
      <c r="D1044" s="2"/>
      <c r="I1044" s="333"/>
      <c r="J1044" s="334"/>
      <c r="K1044" s="241"/>
      <c r="L1044" s="241"/>
      <c r="P1044" s="2"/>
      <c r="AA1044" s="6"/>
      <c r="AB1044" s="6"/>
      <c r="AC1044" s="6"/>
    </row>
    <row r="1045" spans="2:29" ht="13.95" customHeight="1" x14ac:dyDescent="0.25">
      <c r="B1045" s="138"/>
      <c r="C1045" s="142"/>
      <c r="D1045" s="2"/>
      <c r="I1045" s="333"/>
      <c r="J1045" s="334"/>
      <c r="K1045" s="241"/>
      <c r="L1045" s="241"/>
      <c r="P1045" s="2"/>
      <c r="AA1045" s="6"/>
      <c r="AB1045" s="6"/>
      <c r="AC1045" s="6"/>
    </row>
    <row r="1046" spans="2:29" ht="9.9" customHeight="1" x14ac:dyDescent="0.25">
      <c r="B1046" s="139"/>
      <c r="C1046" s="142"/>
      <c r="D1046" s="2"/>
      <c r="I1046" s="231"/>
      <c r="J1046" s="231"/>
      <c r="K1046" s="241"/>
      <c r="L1046" s="241"/>
      <c r="P1046" s="2"/>
      <c r="AA1046" s="6"/>
      <c r="AB1046" s="6"/>
      <c r="AC1046" s="6"/>
    </row>
    <row r="1047" spans="2:29" ht="9.9" customHeight="1" x14ac:dyDescent="0.25">
      <c r="B1047" s="142"/>
      <c r="C1047" s="142"/>
      <c r="D1047" s="2"/>
      <c r="I1047" s="231"/>
      <c r="J1047" s="231"/>
      <c r="K1047" s="241"/>
      <c r="L1047" s="241"/>
      <c r="P1047" s="2"/>
      <c r="AA1047" s="6"/>
      <c r="AB1047" s="6"/>
      <c r="AC1047" s="6"/>
    </row>
    <row r="1048" spans="2:29" ht="9.9" customHeight="1" x14ac:dyDescent="0.25">
      <c r="B1048" s="138"/>
      <c r="C1048" s="142"/>
      <c r="D1048" s="2"/>
      <c r="I1048" s="231"/>
      <c r="J1048" s="231"/>
      <c r="K1048" s="241"/>
      <c r="L1048" s="241"/>
      <c r="P1048" s="2"/>
      <c r="AA1048" s="6"/>
      <c r="AB1048" s="6"/>
      <c r="AC1048" s="6"/>
    </row>
    <row r="1049" spans="2:29" ht="9.9" customHeight="1" x14ac:dyDescent="0.25">
      <c r="B1049" s="138"/>
      <c r="C1049" s="142"/>
      <c r="D1049" s="2"/>
      <c r="I1049" s="241"/>
      <c r="J1049" s="241"/>
      <c r="K1049" s="241"/>
      <c r="L1049" s="241"/>
      <c r="P1049" s="2"/>
      <c r="AA1049" s="6"/>
      <c r="AB1049" s="6"/>
      <c r="AC1049" s="6"/>
    </row>
    <row r="1050" spans="2:29" ht="9.9" customHeight="1" x14ac:dyDescent="0.25">
      <c r="B1050" s="138"/>
      <c r="C1050" s="142"/>
      <c r="D1050" s="2"/>
      <c r="I1050" s="241"/>
      <c r="J1050" s="241"/>
      <c r="K1050" s="241"/>
      <c r="L1050" s="241"/>
      <c r="P1050" s="2"/>
      <c r="AA1050" s="6"/>
      <c r="AB1050" s="6"/>
      <c r="AC1050" s="6"/>
    </row>
    <row r="1051" spans="2:29" ht="9.9" customHeight="1" x14ac:dyDescent="0.25">
      <c r="B1051" s="138"/>
      <c r="C1051" s="142"/>
      <c r="D1051" s="2"/>
      <c r="I1051" s="231"/>
      <c r="J1051" s="231"/>
      <c r="K1051" s="241"/>
      <c r="L1051" s="241"/>
      <c r="P1051" s="2"/>
      <c r="AA1051" s="6"/>
      <c r="AB1051" s="6"/>
      <c r="AC1051" s="6"/>
    </row>
    <row r="1052" spans="2:29" ht="9.9" customHeight="1" x14ac:dyDescent="0.25">
      <c r="B1052" s="138"/>
      <c r="C1052" s="142"/>
      <c r="D1052" s="2"/>
      <c r="I1052" s="241"/>
      <c r="J1052" s="241"/>
      <c r="K1052" s="241"/>
      <c r="L1052" s="241"/>
      <c r="P1052" s="2"/>
      <c r="AA1052" s="6"/>
      <c r="AB1052" s="6"/>
      <c r="AC1052" s="6"/>
    </row>
    <row r="1053" spans="2:29" ht="9.9" customHeight="1" x14ac:dyDescent="0.25">
      <c r="B1053" s="138"/>
      <c r="C1053" s="142"/>
      <c r="D1053" s="2"/>
      <c r="I1053" s="241"/>
      <c r="J1053" s="241"/>
      <c r="K1053" s="241"/>
      <c r="L1053" s="241"/>
      <c r="P1053" s="2"/>
      <c r="AA1053" s="6"/>
      <c r="AB1053" s="6"/>
      <c r="AC1053" s="6"/>
    </row>
    <row r="1054" spans="2:29" ht="9.9" customHeight="1" x14ac:dyDescent="0.25">
      <c r="B1054" s="138"/>
      <c r="C1054" s="142"/>
      <c r="D1054" s="2"/>
      <c r="I1054" s="241"/>
      <c r="J1054" s="241"/>
      <c r="K1054" s="241"/>
      <c r="L1054" s="241"/>
      <c r="P1054" s="2"/>
      <c r="AA1054" s="6"/>
      <c r="AB1054" s="6"/>
      <c r="AC1054" s="6"/>
    </row>
    <row r="1055" spans="2:29" ht="9.9" customHeight="1" x14ac:dyDescent="0.25">
      <c r="B1055" s="138"/>
      <c r="C1055" s="142"/>
      <c r="D1055" s="2"/>
      <c r="I1055" s="241"/>
      <c r="J1055" s="241"/>
      <c r="K1055" s="241"/>
      <c r="L1055" s="241"/>
      <c r="P1055" s="2"/>
      <c r="AA1055" s="6"/>
      <c r="AB1055" s="6"/>
      <c r="AC1055" s="6"/>
    </row>
    <row r="1056" spans="2:29" ht="9.9" customHeight="1" x14ac:dyDescent="0.25">
      <c r="B1056" s="138"/>
      <c r="C1056" s="142"/>
      <c r="D1056" s="2"/>
      <c r="I1056" s="241"/>
      <c r="J1056" s="241"/>
      <c r="K1056" s="241"/>
      <c r="L1056" s="241"/>
      <c r="P1056" s="2"/>
      <c r="AA1056" s="6"/>
      <c r="AB1056" s="6"/>
      <c r="AC1056" s="6"/>
    </row>
    <row r="1057" spans="2:29" ht="9.9" customHeight="1" x14ac:dyDescent="0.25">
      <c r="B1057" s="138"/>
      <c r="C1057" s="142"/>
      <c r="D1057" s="2"/>
      <c r="I1057" s="241"/>
      <c r="J1057" s="241"/>
      <c r="K1057" s="241"/>
      <c r="L1057" s="241"/>
      <c r="P1057" s="2"/>
      <c r="AA1057" s="6"/>
      <c r="AB1057" s="6"/>
      <c r="AC1057" s="6"/>
    </row>
    <row r="1058" spans="2:29" ht="9.9" customHeight="1" x14ac:dyDescent="0.25">
      <c r="B1058" s="138"/>
      <c r="C1058" s="142"/>
      <c r="D1058" s="2"/>
      <c r="I1058" s="241"/>
      <c r="J1058" s="241"/>
      <c r="K1058" s="241"/>
      <c r="L1058" s="241"/>
      <c r="P1058" s="2"/>
      <c r="AA1058" s="6"/>
      <c r="AB1058" s="6"/>
      <c r="AC1058" s="6"/>
    </row>
    <row r="1059" spans="2:29" ht="9.9" customHeight="1" x14ac:dyDescent="0.25">
      <c r="B1059" s="138"/>
      <c r="C1059" s="142"/>
      <c r="D1059" s="2"/>
      <c r="I1059" s="241"/>
      <c r="J1059" s="241"/>
      <c r="K1059" s="241"/>
      <c r="L1059" s="241"/>
      <c r="P1059" s="2"/>
      <c r="AA1059" s="6"/>
      <c r="AB1059" s="6"/>
      <c r="AC1059" s="6"/>
    </row>
    <row r="1060" spans="2:29" ht="9.9" customHeight="1" x14ac:dyDescent="0.25">
      <c r="B1060" s="138"/>
      <c r="C1060" s="142"/>
      <c r="D1060" s="2"/>
      <c r="I1060" s="241"/>
      <c r="J1060" s="241"/>
      <c r="K1060" s="241"/>
      <c r="L1060" s="241"/>
      <c r="P1060" s="2"/>
      <c r="AA1060" s="6"/>
      <c r="AB1060" s="6"/>
      <c r="AC1060" s="6"/>
    </row>
    <row r="1061" spans="2:29" ht="9.9" customHeight="1" x14ac:dyDescent="0.25">
      <c r="B1061" s="138"/>
      <c r="C1061" s="142"/>
      <c r="D1061" s="2"/>
      <c r="I1061" s="241"/>
      <c r="J1061" s="241"/>
      <c r="K1061" s="241"/>
      <c r="L1061" s="241"/>
      <c r="P1061" s="2"/>
      <c r="AA1061" s="6"/>
      <c r="AB1061" s="6"/>
      <c r="AC1061" s="6"/>
    </row>
    <row r="1062" spans="2:29" ht="9.9" customHeight="1" x14ac:dyDescent="0.25">
      <c r="B1062" s="138"/>
      <c r="C1062" s="142"/>
      <c r="D1062" s="2"/>
      <c r="I1062" s="241"/>
      <c r="J1062" s="241"/>
      <c r="K1062" s="241"/>
      <c r="L1062" s="241"/>
      <c r="P1062" s="2"/>
      <c r="AA1062" s="6"/>
      <c r="AB1062" s="6"/>
      <c r="AC1062" s="6"/>
    </row>
    <row r="1063" spans="2:29" ht="9.9" customHeight="1" x14ac:dyDescent="0.25">
      <c r="B1063" s="138"/>
      <c r="C1063" s="142"/>
      <c r="D1063" s="2"/>
      <c r="I1063" s="241"/>
      <c r="J1063" s="241"/>
      <c r="K1063" s="241"/>
      <c r="L1063" s="241"/>
      <c r="P1063" s="2"/>
      <c r="AA1063" s="6"/>
      <c r="AB1063" s="6"/>
      <c r="AC1063" s="6"/>
    </row>
    <row r="1064" spans="2:29" ht="9.9" customHeight="1" x14ac:dyDescent="0.25">
      <c r="B1064" s="138"/>
      <c r="C1064" s="142"/>
      <c r="D1064" s="2"/>
      <c r="I1064" s="241"/>
      <c r="J1064" s="241"/>
      <c r="K1064" s="241"/>
      <c r="L1064" s="241"/>
      <c r="P1064" s="2"/>
      <c r="AA1064" s="6"/>
      <c r="AB1064" s="6"/>
      <c r="AC1064" s="6"/>
    </row>
    <row r="1065" spans="2:29" ht="9.9" customHeight="1" x14ac:dyDescent="0.25">
      <c r="B1065" s="138"/>
      <c r="C1065" s="142"/>
      <c r="D1065" s="2"/>
      <c r="I1065" s="241"/>
      <c r="J1065" s="241"/>
      <c r="K1065" s="241"/>
      <c r="L1065" s="241"/>
      <c r="P1065" s="2"/>
      <c r="AA1065" s="6"/>
      <c r="AB1065" s="6"/>
      <c r="AC1065" s="6"/>
    </row>
    <row r="1066" spans="2:29" ht="9.9" customHeight="1" x14ac:dyDescent="0.25">
      <c r="B1066" s="138"/>
      <c r="C1066" s="142"/>
      <c r="D1066" s="2"/>
      <c r="I1066" s="241"/>
      <c r="J1066" s="241"/>
      <c r="K1066" s="241"/>
      <c r="L1066" s="241"/>
      <c r="P1066" s="2"/>
      <c r="AA1066" s="6"/>
      <c r="AB1066" s="6"/>
      <c r="AC1066" s="6"/>
    </row>
    <row r="1067" spans="2:29" ht="9.9" customHeight="1" x14ac:dyDescent="0.25">
      <c r="B1067" s="138"/>
      <c r="C1067" s="142"/>
      <c r="D1067" s="2"/>
      <c r="I1067" s="241"/>
      <c r="J1067" s="241"/>
      <c r="K1067" s="241"/>
      <c r="L1067" s="241"/>
      <c r="P1067" s="2"/>
      <c r="AA1067" s="6"/>
      <c r="AB1067" s="6"/>
      <c r="AC1067" s="6"/>
    </row>
    <row r="1068" spans="2:29" ht="9.9" customHeight="1" x14ac:dyDescent="0.25">
      <c r="B1068" s="138"/>
      <c r="C1068" s="142"/>
      <c r="D1068" s="2"/>
      <c r="I1068" s="241"/>
      <c r="J1068" s="241"/>
      <c r="K1068" s="241"/>
      <c r="L1068" s="241"/>
      <c r="P1068" s="2"/>
      <c r="AA1068" s="6"/>
      <c r="AB1068" s="6"/>
      <c r="AC1068" s="6"/>
    </row>
    <row r="1069" spans="2:29" ht="9.9" customHeight="1" x14ac:dyDescent="0.25">
      <c r="B1069" s="138"/>
      <c r="C1069" s="142"/>
      <c r="D1069" s="2"/>
      <c r="I1069" s="241"/>
      <c r="J1069" s="241"/>
      <c r="K1069" s="241"/>
      <c r="L1069" s="241"/>
      <c r="P1069" s="2"/>
      <c r="AA1069" s="6"/>
      <c r="AB1069" s="6"/>
      <c r="AC1069" s="6"/>
    </row>
    <row r="1070" spans="2:29" ht="9.9" customHeight="1" x14ac:dyDescent="0.25">
      <c r="B1070" s="138"/>
      <c r="C1070" s="142"/>
      <c r="D1070" s="2"/>
      <c r="I1070" s="241"/>
      <c r="J1070" s="241"/>
      <c r="K1070" s="241"/>
      <c r="L1070" s="241"/>
      <c r="P1070" s="2"/>
      <c r="AA1070" s="6"/>
      <c r="AB1070" s="6"/>
      <c r="AC1070" s="6"/>
    </row>
    <row r="1071" spans="2:29" ht="9.9" customHeight="1" x14ac:dyDescent="0.25">
      <c r="B1071" s="138"/>
      <c r="C1071" s="142"/>
      <c r="D1071" s="2"/>
      <c r="I1071" s="241"/>
      <c r="J1071" s="241"/>
      <c r="K1071" s="241"/>
      <c r="L1071" s="241"/>
      <c r="P1071" s="2"/>
      <c r="AA1071" s="6"/>
      <c r="AB1071" s="6"/>
      <c r="AC1071" s="6"/>
    </row>
    <row r="1072" spans="2:29" ht="9.9" customHeight="1" x14ac:dyDescent="0.25">
      <c r="B1072" s="138"/>
      <c r="C1072" s="142"/>
      <c r="D1072" s="2"/>
      <c r="I1072" s="241"/>
      <c r="J1072" s="241"/>
      <c r="K1072" s="241"/>
      <c r="L1072" s="241"/>
      <c r="P1072" s="2"/>
      <c r="AA1072" s="6"/>
      <c r="AB1072" s="6"/>
      <c r="AC1072" s="6"/>
    </row>
    <row r="1073" spans="2:29" ht="9.9" customHeight="1" x14ac:dyDescent="0.25">
      <c r="B1073" s="138"/>
      <c r="C1073" s="142"/>
      <c r="D1073" s="2"/>
      <c r="I1073" s="241"/>
      <c r="J1073" s="241"/>
      <c r="K1073" s="241"/>
      <c r="L1073" s="241"/>
      <c r="P1073" s="2"/>
      <c r="AA1073" s="6"/>
      <c r="AB1073" s="6"/>
      <c r="AC1073" s="6"/>
    </row>
    <row r="1074" spans="2:29" ht="9.9" customHeight="1" x14ac:dyDescent="0.25">
      <c r="B1074" s="138"/>
      <c r="C1074" s="142"/>
      <c r="D1074" s="2"/>
      <c r="I1074" s="241"/>
      <c r="J1074" s="241"/>
      <c r="K1074" s="241"/>
      <c r="L1074" s="241"/>
      <c r="P1074" s="2"/>
      <c r="AA1074" s="6"/>
      <c r="AB1074" s="6"/>
      <c r="AC1074" s="6"/>
    </row>
    <row r="1075" spans="2:29" ht="9.9" customHeight="1" x14ac:dyDescent="0.25">
      <c r="B1075" s="138"/>
      <c r="C1075" s="142"/>
      <c r="D1075" s="2"/>
      <c r="I1075" s="241"/>
      <c r="J1075" s="241"/>
      <c r="K1075" s="241"/>
      <c r="L1075" s="241"/>
      <c r="P1075" s="2"/>
      <c r="AA1075" s="6"/>
      <c r="AB1075" s="6"/>
      <c r="AC1075" s="6"/>
    </row>
    <row r="1076" spans="2:29" ht="9.9" customHeight="1" x14ac:dyDescent="0.25">
      <c r="B1076" s="138"/>
      <c r="C1076" s="142"/>
      <c r="D1076" s="2"/>
      <c r="I1076" s="241"/>
      <c r="J1076" s="241"/>
      <c r="K1076" s="241"/>
      <c r="L1076" s="241"/>
      <c r="P1076" s="2"/>
      <c r="AA1076" s="6"/>
      <c r="AB1076" s="6"/>
      <c r="AC1076" s="6"/>
    </row>
    <row r="1077" spans="2:29" ht="9.9" customHeight="1" x14ac:dyDescent="0.25">
      <c r="B1077" s="138"/>
      <c r="C1077" s="142"/>
      <c r="D1077" s="2"/>
      <c r="I1077" s="241"/>
      <c r="J1077" s="241"/>
      <c r="K1077" s="241"/>
      <c r="L1077" s="241"/>
      <c r="P1077" s="2"/>
      <c r="AA1077" s="6"/>
      <c r="AB1077" s="6"/>
      <c r="AC1077" s="6"/>
    </row>
    <row r="1078" spans="2:29" ht="9.9" customHeight="1" x14ac:dyDescent="0.25">
      <c r="B1078" s="138"/>
      <c r="C1078" s="142"/>
      <c r="D1078" s="2"/>
      <c r="I1078" s="241"/>
      <c r="J1078" s="241"/>
      <c r="K1078" s="241"/>
      <c r="L1078" s="241"/>
      <c r="P1078" s="2"/>
      <c r="AA1078" s="6"/>
      <c r="AB1078" s="6"/>
      <c r="AC1078" s="6"/>
    </row>
    <row r="1079" spans="2:29" ht="9.9" customHeight="1" x14ac:dyDescent="0.25">
      <c r="B1079" s="138"/>
      <c r="C1079" s="142"/>
      <c r="D1079" s="2"/>
      <c r="I1079" s="241"/>
      <c r="J1079" s="241"/>
      <c r="K1079" s="241"/>
      <c r="L1079" s="241"/>
      <c r="P1079" s="2"/>
      <c r="AA1079" s="6"/>
      <c r="AB1079" s="6"/>
      <c r="AC1079" s="6"/>
    </row>
    <row r="1080" spans="2:29" ht="9.9" customHeight="1" x14ac:dyDescent="0.25">
      <c r="B1080" s="138"/>
      <c r="C1080" s="142"/>
      <c r="D1080" s="2"/>
      <c r="I1080" s="241"/>
      <c r="J1080" s="241"/>
      <c r="K1080" s="241"/>
      <c r="L1080" s="241"/>
      <c r="P1080" s="2"/>
      <c r="AA1080" s="6"/>
      <c r="AB1080" s="6"/>
      <c r="AC1080" s="6"/>
    </row>
    <row r="1081" spans="2:29" ht="9.9" customHeight="1" x14ac:dyDescent="0.25">
      <c r="B1081" s="138"/>
      <c r="C1081" s="142"/>
      <c r="D1081" s="2"/>
      <c r="I1081" s="241"/>
      <c r="J1081" s="241"/>
      <c r="K1081" s="241"/>
      <c r="L1081" s="241"/>
      <c r="P1081" s="2"/>
      <c r="AA1081" s="6"/>
      <c r="AB1081" s="6"/>
      <c r="AC1081" s="6"/>
    </row>
    <row r="1082" spans="2:29" ht="9.9" customHeight="1" x14ac:dyDescent="0.25">
      <c r="B1082" s="138"/>
      <c r="C1082" s="142"/>
      <c r="D1082" s="2"/>
      <c r="I1082" s="241"/>
      <c r="J1082" s="241"/>
      <c r="K1082" s="241"/>
      <c r="L1082" s="241"/>
      <c r="P1082" s="2"/>
      <c r="AA1082" s="6"/>
      <c r="AB1082" s="6"/>
      <c r="AC1082" s="6"/>
    </row>
    <row r="1083" spans="2:29" ht="9.9" customHeight="1" x14ac:dyDescent="0.25">
      <c r="B1083" s="138"/>
      <c r="C1083" s="142"/>
      <c r="D1083" s="2"/>
      <c r="I1083" s="241"/>
      <c r="J1083" s="241"/>
      <c r="K1083" s="241"/>
      <c r="L1083" s="241"/>
      <c r="P1083" s="2"/>
      <c r="AA1083" s="6"/>
      <c r="AB1083" s="6"/>
      <c r="AC1083" s="6"/>
    </row>
    <row r="1084" spans="2:29" ht="9.9" customHeight="1" x14ac:dyDescent="0.25">
      <c r="B1084" s="138"/>
      <c r="C1084" s="142"/>
      <c r="D1084" s="2"/>
      <c r="I1084" s="241"/>
      <c r="J1084" s="241"/>
      <c r="K1084" s="241"/>
      <c r="L1084" s="241"/>
      <c r="P1084" s="2"/>
      <c r="AA1084" s="6"/>
      <c r="AB1084" s="6"/>
      <c r="AC1084" s="6"/>
    </row>
    <row r="1085" spans="2:29" ht="9.9" customHeight="1" x14ac:dyDescent="0.25">
      <c r="B1085" s="138"/>
      <c r="C1085" s="142"/>
      <c r="D1085" s="2"/>
      <c r="I1085" s="241"/>
      <c r="J1085" s="241"/>
      <c r="K1085" s="241"/>
      <c r="L1085" s="241"/>
      <c r="P1085" s="2"/>
      <c r="AA1085" s="6"/>
      <c r="AB1085" s="6"/>
      <c r="AC1085" s="6"/>
    </row>
    <row r="1086" spans="2:29" ht="9.9" customHeight="1" x14ac:dyDescent="0.25">
      <c r="B1086" s="138"/>
      <c r="C1086" s="142"/>
      <c r="D1086" s="2"/>
      <c r="I1086" s="241"/>
      <c r="J1086" s="241"/>
      <c r="K1086" s="241"/>
      <c r="L1086" s="241"/>
      <c r="P1086" s="2"/>
      <c r="AA1086" s="6"/>
      <c r="AB1086" s="6"/>
      <c r="AC1086" s="6"/>
    </row>
    <row r="1087" spans="2:29" ht="9.9" customHeight="1" x14ac:dyDescent="0.25">
      <c r="B1087" s="138"/>
      <c r="C1087" s="142"/>
      <c r="D1087" s="2"/>
      <c r="I1087" s="241"/>
      <c r="J1087" s="241"/>
      <c r="K1087" s="241"/>
      <c r="L1087" s="241"/>
      <c r="P1087" s="2"/>
      <c r="AA1087" s="6"/>
      <c r="AB1087" s="6"/>
      <c r="AC1087" s="6"/>
    </row>
    <row r="1088" spans="2:29" ht="9.9" customHeight="1" x14ac:dyDescent="0.25">
      <c r="B1088" s="138"/>
      <c r="C1088" s="142"/>
      <c r="D1088" s="2"/>
      <c r="I1088" s="241"/>
      <c r="J1088" s="241"/>
      <c r="K1088" s="241"/>
      <c r="L1088" s="241"/>
      <c r="P1088" s="2"/>
      <c r="AA1088" s="6"/>
      <c r="AB1088" s="6"/>
      <c r="AC1088" s="6"/>
    </row>
    <row r="1089" spans="1:29" ht="9.9" customHeight="1" x14ac:dyDescent="0.25">
      <c r="B1089" s="138"/>
      <c r="C1089" s="142"/>
      <c r="D1089" s="2"/>
      <c r="I1089" s="241"/>
      <c r="J1089" s="241"/>
      <c r="K1089" s="241"/>
      <c r="L1089" s="241"/>
      <c r="P1089" s="2"/>
      <c r="AA1089" s="6"/>
      <c r="AB1089" s="6"/>
      <c r="AC1089" s="6"/>
    </row>
    <row r="1090" spans="1:29" ht="9.9" customHeight="1" x14ac:dyDescent="0.25">
      <c r="B1090" s="138"/>
      <c r="C1090" s="142"/>
      <c r="D1090" s="2"/>
      <c r="I1090" s="241"/>
      <c r="J1090" s="241"/>
      <c r="K1090" s="241"/>
      <c r="L1090" s="241"/>
      <c r="P1090" s="2"/>
      <c r="AA1090" s="6"/>
      <c r="AB1090" s="6"/>
      <c r="AC1090" s="6"/>
    </row>
    <row r="1091" spans="1:29" ht="9.9" customHeight="1" x14ac:dyDescent="0.25">
      <c r="A1091" s="10"/>
      <c r="B1091" s="67"/>
      <c r="C1091" s="142"/>
      <c r="D1091" s="2"/>
      <c r="I1091" s="241"/>
      <c r="J1091" s="241"/>
      <c r="K1091" s="241"/>
      <c r="L1091" s="140"/>
      <c r="P1091" s="2"/>
      <c r="AA1091" s="6"/>
      <c r="AB1091" s="6"/>
      <c r="AC1091" s="6"/>
    </row>
    <row r="1092" spans="1:29" ht="9.9" customHeight="1" x14ac:dyDescent="0.25">
      <c r="A1092" s="10"/>
      <c r="B1092" s="67"/>
      <c r="C1092" s="142"/>
      <c r="D1092" s="2"/>
      <c r="I1092" s="241"/>
      <c r="J1092" s="241"/>
      <c r="K1092" s="241"/>
      <c r="L1092" s="140"/>
      <c r="P1092" s="2"/>
      <c r="AA1092" s="6"/>
      <c r="AB1092" s="6"/>
      <c r="AC1092" s="6"/>
    </row>
    <row r="1093" spans="1:29" ht="9.9" customHeight="1" x14ac:dyDescent="0.25">
      <c r="A1093" s="10"/>
      <c r="B1093" s="67"/>
      <c r="C1093" s="142"/>
      <c r="D1093" s="2"/>
      <c r="I1093" s="241"/>
      <c r="J1093" s="241"/>
      <c r="K1093" s="241"/>
      <c r="L1093" s="13"/>
      <c r="P1093" s="2"/>
      <c r="AA1093" s="6"/>
      <c r="AB1093" s="6"/>
      <c r="AC1093" s="6"/>
    </row>
    <row r="1094" spans="1:29" ht="9.9" customHeight="1" x14ac:dyDescent="0.25">
      <c r="A1094" s="10"/>
      <c r="B1094" s="67"/>
      <c r="C1094" s="142"/>
      <c r="D1094" s="2"/>
      <c r="I1094" s="241"/>
      <c r="J1094" s="241"/>
      <c r="K1094" s="241"/>
      <c r="L1094" s="13"/>
      <c r="P1094" s="2"/>
      <c r="AA1094" s="6"/>
      <c r="AB1094" s="6"/>
      <c r="AC1094" s="6"/>
    </row>
    <row r="1095" spans="1:29" ht="9.9" customHeight="1" x14ac:dyDescent="0.25">
      <c r="A1095" s="10"/>
      <c r="B1095" s="67"/>
      <c r="C1095" s="142"/>
      <c r="D1095" s="2"/>
      <c r="H1095" s="20"/>
      <c r="I1095" s="241"/>
      <c r="J1095" s="241"/>
      <c r="K1095" s="241"/>
      <c r="L1095" s="13"/>
      <c r="P1095" s="2"/>
      <c r="AA1095" s="6"/>
      <c r="AB1095" s="6"/>
      <c r="AC1095" s="6"/>
    </row>
    <row r="1096" spans="1:29" ht="9.9" customHeight="1" x14ac:dyDescent="0.25">
      <c r="A1096" s="10"/>
      <c r="B1096" s="67"/>
      <c r="C1096" s="142"/>
      <c r="D1096" s="2"/>
      <c r="H1096" s="20"/>
      <c r="I1096" s="241"/>
      <c r="J1096" s="241"/>
      <c r="K1096" s="241"/>
      <c r="L1096" s="13"/>
      <c r="P1096" s="2"/>
      <c r="AA1096" s="6"/>
      <c r="AB1096" s="6"/>
      <c r="AC1096" s="6"/>
    </row>
    <row r="1097" spans="1:29" ht="9.9" customHeight="1" x14ac:dyDescent="0.25">
      <c r="A1097" s="10"/>
      <c r="B1097" s="67"/>
      <c r="C1097" s="142"/>
      <c r="D1097" s="2"/>
      <c r="H1097" s="20"/>
      <c r="I1097" s="241"/>
      <c r="J1097" s="241"/>
      <c r="K1097" s="241"/>
      <c r="L1097" s="13"/>
      <c r="P1097" s="2"/>
      <c r="AA1097" s="6"/>
      <c r="AB1097" s="6"/>
      <c r="AC1097" s="6"/>
    </row>
    <row r="1098" spans="1:29" ht="9.9" customHeight="1" x14ac:dyDescent="0.25">
      <c r="A1098" s="10"/>
      <c r="B1098" s="67"/>
      <c r="C1098" s="142"/>
      <c r="D1098" s="2"/>
      <c r="I1098" s="241"/>
      <c r="J1098" s="241"/>
      <c r="K1098" s="241"/>
      <c r="L1098" s="13"/>
      <c r="P1098" s="2"/>
      <c r="AA1098" s="6"/>
      <c r="AB1098" s="6"/>
      <c r="AC1098" s="6"/>
    </row>
    <row r="1099" spans="1:29" ht="9.9" customHeight="1" x14ac:dyDescent="0.25">
      <c r="A1099" s="10"/>
      <c r="B1099" s="67"/>
      <c r="C1099" s="142"/>
      <c r="D1099" s="2"/>
      <c r="H1099" s="2"/>
      <c r="I1099" s="241"/>
      <c r="J1099" s="241"/>
      <c r="K1099" s="241"/>
      <c r="L1099" s="20"/>
      <c r="P1099" s="2"/>
      <c r="AA1099" s="6"/>
      <c r="AB1099" s="6"/>
      <c r="AC1099" s="6"/>
    </row>
    <row r="1100" spans="1:29" ht="9.9" customHeight="1" x14ac:dyDescent="0.25">
      <c r="A1100" s="10"/>
      <c r="B1100" s="142"/>
      <c r="C1100" s="142"/>
      <c r="D1100" s="2"/>
      <c r="L1100" s="13"/>
      <c r="P1100" s="2"/>
      <c r="AA1100" s="6"/>
      <c r="AB1100" s="6"/>
      <c r="AC1100" s="6"/>
    </row>
    <row r="1101" spans="1:29" ht="9.9" customHeight="1" x14ac:dyDescent="0.25">
      <c r="A1101" s="10"/>
      <c r="B1101" s="138"/>
      <c r="C1101" s="142"/>
      <c r="D1101" s="2"/>
      <c r="I1101" s="331"/>
      <c r="J1101" s="332"/>
      <c r="K1101" s="241"/>
      <c r="L1101" s="241"/>
      <c r="P1101" s="2"/>
      <c r="AA1101" s="6"/>
      <c r="AB1101" s="6"/>
      <c r="AC1101" s="6"/>
    </row>
    <row r="1102" spans="1:29" ht="9.9" customHeight="1" x14ac:dyDescent="0.25">
      <c r="A1102" s="10"/>
      <c r="B1102" s="138"/>
      <c r="C1102" s="142"/>
      <c r="D1102" s="2"/>
      <c r="I1102" s="331"/>
      <c r="J1102" s="332"/>
      <c r="K1102" s="241"/>
      <c r="L1102" s="241"/>
      <c r="P1102" s="2"/>
      <c r="AA1102" s="6"/>
      <c r="AB1102" s="6"/>
      <c r="AC1102" s="6"/>
    </row>
    <row r="1103" spans="1:29" ht="9.9" customHeight="1" x14ac:dyDescent="0.25">
      <c r="A1103" s="10"/>
      <c r="B1103" s="138"/>
      <c r="C1103" s="142"/>
      <c r="D1103" s="2"/>
      <c r="I1103" s="331"/>
      <c r="J1103" s="332"/>
      <c r="K1103" s="241"/>
      <c r="L1103" s="241"/>
      <c r="P1103" s="2"/>
      <c r="AA1103" s="6"/>
      <c r="AB1103" s="6"/>
      <c r="AC1103" s="6"/>
    </row>
    <row r="1104" spans="1:29" ht="9.9" customHeight="1" x14ac:dyDescent="0.25">
      <c r="A1104" s="10"/>
      <c r="B1104" s="138"/>
      <c r="C1104" s="142"/>
      <c r="D1104" s="2"/>
      <c r="I1104" s="331"/>
      <c r="J1104" s="332"/>
      <c r="K1104" s="241"/>
      <c r="L1104" s="241"/>
      <c r="P1104" s="2"/>
      <c r="AA1104" s="6"/>
      <c r="AB1104" s="6"/>
      <c r="AC1104" s="6"/>
    </row>
    <row r="1105" spans="1:29" ht="9.9" customHeight="1" x14ac:dyDescent="0.25">
      <c r="A1105" s="10"/>
      <c r="B1105" s="138"/>
      <c r="C1105" s="142"/>
      <c r="D1105" s="2"/>
      <c r="I1105" s="331"/>
      <c r="J1105" s="332"/>
      <c r="K1105" s="241"/>
      <c r="L1105" s="241"/>
      <c r="P1105" s="2"/>
      <c r="AA1105" s="6"/>
      <c r="AB1105" s="6"/>
      <c r="AC1105" s="6"/>
    </row>
    <row r="1106" spans="1:29" ht="9.9" customHeight="1" x14ac:dyDescent="0.25">
      <c r="A1106" s="10"/>
      <c r="B1106" s="138"/>
      <c r="C1106" s="142"/>
      <c r="D1106" s="2"/>
      <c r="I1106" s="331"/>
      <c r="J1106" s="332"/>
      <c r="K1106" s="241"/>
      <c r="L1106" s="241"/>
      <c r="P1106" s="2"/>
      <c r="AA1106" s="6"/>
      <c r="AB1106" s="6"/>
      <c r="AC1106" s="6"/>
    </row>
    <row r="1107" spans="1:29" ht="9.9" customHeight="1" x14ac:dyDescent="0.25">
      <c r="A1107" s="10"/>
      <c r="B1107" s="138"/>
      <c r="C1107" s="142"/>
      <c r="D1107" s="2"/>
      <c r="I1107" s="331"/>
      <c r="J1107" s="332"/>
      <c r="K1107" s="241"/>
      <c r="L1107" s="241"/>
      <c r="P1107" s="2"/>
      <c r="AA1107" s="6"/>
      <c r="AB1107" s="6"/>
      <c r="AC1107" s="6"/>
    </row>
    <row r="1108" spans="1:29" ht="9.9" customHeight="1" x14ac:dyDescent="0.25">
      <c r="A1108" s="10"/>
      <c r="B1108" s="138"/>
      <c r="C1108" s="142"/>
      <c r="D1108" s="2"/>
      <c r="I1108" s="331"/>
      <c r="J1108" s="332"/>
      <c r="K1108" s="241"/>
      <c r="L1108" s="241"/>
      <c r="P1108" s="2"/>
      <c r="AA1108" s="6"/>
      <c r="AB1108" s="6"/>
      <c r="AC1108" s="6"/>
    </row>
    <row r="1109" spans="1:29" ht="9.9" customHeight="1" x14ac:dyDescent="0.25">
      <c r="A1109" s="10"/>
      <c r="B1109" s="138"/>
      <c r="C1109" s="142"/>
      <c r="D1109" s="2"/>
      <c r="I1109" s="331"/>
      <c r="J1109" s="332"/>
      <c r="K1109" s="241"/>
      <c r="L1109" s="241"/>
      <c r="P1109" s="2"/>
      <c r="AA1109" s="6"/>
      <c r="AB1109" s="6"/>
      <c r="AC1109" s="6"/>
    </row>
    <row r="1110" spans="1:29" ht="9.9" customHeight="1" x14ac:dyDescent="0.25">
      <c r="A1110" s="10"/>
      <c r="B1110" s="138"/>
      <c r="C1110" s="142"/>
      <c r="D1110" s="2"/>
      <c r="I1110" s="331"/>
      <c r="J1110" s="332"/>
      <c r="K1110" s="241"/>
      <c r="L1110" s="241"/>
      <c r="P1110" s="2"/>
      <c r="AA1110" s="6"/>
      <c r="AB1110" s="6"/>
      <c r="AC1110" s="6"/>
    </row>
    <row r="1111" spans="1:29" ht="9.9" customHeight="1" x14ac:dyDescent="0.25">
      <c r="A1111" s="10"/>
      <c r="B1111" s="138"/>
      <c r="C1111" s="142"/>
      <c r="D1111" s="2"/>
      <c r="I1111" s="331"/>
      <c r="J1111" s="332"/>
      <c r="K1111" s="241"/>
      <c r="L1111" s="241"/>
      <c r="P1111" s="2"/>
      <c r="AA1111" s="6"/>
      <c r="AB1111" s="6"/>
      <c r="AC1111" s="6"/>
    </row>
    <row r="1112" spans="1:29" ht="9.9" customHeight="1" x14ac:dyDescent="0.25">
      <c r="A1112" s="10"/>
      <c r="B1112" s="138"/>
      <c r="C1112" s="142"/>
      <c r="D1112" s="2"/>
      <c r="I1112" s="331"/>
      <c r="J1112" s="332"/>
      <c r="K1112" s="241"/>
      <c r="L1112" s="241"/>
      <c r="P1112" s="2"/>
      <c r="AA1112" s="6"/>
      <c r="AB1112" s="6"/>
      <c r="AC1112" s="6"/>
    </row>
    <row r="1113" spans="1:29" ht="9.9" customHeight="1" x14ac:dyDescent="0.25">
      <c r="A1113" s="10"/>
      <c r="B1113" s="138"/>
      <c r="C1113" s="142"/>
      <c r="D1113" s="2"/>
      <c r="I1113" s="331"/>
      <c r="J1113" s="332"/>
      <c r="K1113" s="241"/>
      <c r="L1113" s="241"/>
      <c r="P1113" s="2"/>
      <c r="AA1113" s="6"/>
      <c r="AB1113" s="6"/>
      <c r="AC1113" s="6"/>
    </row>
    <row r="1114" spans="1:29" ht="9.9" customHeight="1" x14ac:dyDescent="0.25">
      <c r="A1114" s="10"/>
      <c r="B1114" s="138"/>
      <c r="C1114" s="142"/>
      <c r="D1114" s="2"/>
      <c r="I1114" s="331"/>
      <c r="J1114" s="332"/>
      <c r="K1114" s="241"/>
      <c r="L1114" s="241"/>
      <c r="P1114" s="2"/>
      <c r="AA1114" s="6"/>
      <c r="AB1114" s="6"/>
      <c r="AC1114" s="6"/>
    </row>
    <row r="1115" spans="1:29" ht="9.9" customHeight="1" x14ac:dyDescent="0.25">
      <c r="A1115" s="10"/>
      <c r="B1115" s="67"/>
      <c r="C1115" s="142"/>
      <c r="D1115" s="2"/>
      <c r="I1115" s="241"/>
      <c r="J1115" s="241"/>
      <c r="K1115" s="241"/>
      <c r="L1115" s="13"/>
      <c r="P1115" s="2"/>
      <c r="AA1115" s="6"/>
      <c r="AB1115" s="6"/>
      <c r="AC1115" s="6"/>
    </row>
    <row r="1116" spans="1:29" ht="9.9" customHeight="1" x14ac:dyDescent="0.25">
      <c r="A1116" s="10"/>
      <c r="B1116" s="67"/>
      <c r="C1116" s="142"/>
      <c r="D1116" s="2"/>
      <c r="H1116" s="2"/>
      <c r="I1116" s="241"/>
      <c r="J1116" s="241"/>
      <c r="K1116" s="241"/>
      <c r="L1116" s="20"/>
      <c r="P1116" s="2"/>
      <c r="AA1116" s="6"/>
      <c r="AB1116" s="6"/>
      <c r="AC1116" s="6"/>
    </row>
    <row r="1117" spans="1:29" ht="9.9" customHeight="1" x14ac:dyDescent="0.25">
      <c r="A1117" s="10"/>
      <c r="B1117" s="142"/>
      <c r="C1117" s="142"/>
      <c r="D1117" s="2"/>
      <c r="L1117" s="13"/>
      <c r="P1117" s="2"/>
      <c r="AA1117" s="6"/>
      <c r="AB1117" s="6"/>
      <c r="AC1117" s="6"/>
    </row>
    <row r="1118" spans="1:29" ht="9.9" customHeight="1" x14ac:dyDescent="0.25">
      <c r="A1118" s="10"/>
      <c r="B1118" s="138"/>
      <c r="C1118" s="142"/>
      <c r="D1118" s="2"/>
      <c r="I1118" s="331"/>
      <c r="J1118" s="332"/>
      <c r="K1118" s="241"/>
      <c r="L1118" s="241"/>
      <c r="P1118" s="2"/>
      <c r="AA1118" s="6"/>
      <c r="AB1118" s="6"/>
      <c r="AC1118" s="6"/>
    </row>
    <row r="1119" spans="1:29" ht="9.9" customHeight="1" x14ac:dyDescent="0.25">
      <c r="A1119" s="10"/>
      <c r="B1119" s="138"/>
      <c r="C1119" s="142"/>
      <c r="D1119" s="2"/>
      <c r="I1119" s="331"/>
      <c r="J1119" s="332"/>
      <c r="K1119" s="241"/>
      <c r="L1119" s="241"/>
      <c r="P1119" s="2"/>
      <c r="AA1119" s="6"/>
      <c r="AB1119" s="6"/>
      <c r="AC1119" s="6"/>
    </row>
    <row r="1120" spans="1:29" ht="9.9" customHeight="1" x14ac:dyDescent="0.25">
      <c r="A1120" s="10"/>
      <c r="B1120" s="138"/>
      <c r="C1120" s="142"/>
      <c r="D1120" s="2"/>
      <c r="I1120" s="331"/>
      <c r="J1120" s="332"/>
      <c r="K1120" s="241"/>
      <c r="L1120" s="241"/>
      <c r="P1120" s="2"/>
      <c r="AA1120" s="6"/>
      <c r="AB1120" s="6"/>
      <c r="AC1120" s="6"/>
    </row>
    <row r="1121" spans="1:29" ht="9.9" customHeight="1" x14ac:dyDescent="0.25">
      <c r="A1121" s="10"/>
      <c r="B1121" s="138"/>
      <c r="C1121" s="142"/>
      <c r="D1121" s="2"/>
      <c r="I1121" s="331"/>
      <c r="J1121" s="332"/>
      <c r="K1121" s="241"/>
      <c r="L1121" s="241"/>
      <c r="P1121" s="2"/>
      <c r="AA1121" s="6"/>
      <c r="AB1121" s="6"/>
      <c r="AC1121" s="6"/>
    </row>
    <row r="1122" spans="1:29" ht="9.9" customHeight="1" x14ac:dyDescent="0.25">
      <c r="A1122" s="10"/>
      <c r="B1122" s="138"/>
      <c r="C1122" s="142"/>
      <c r="D1122" s="2"/>
      <c r="I1122" s="331"/>
      <c r="J1122" s="332"/>
      <c r="K1122" s="241"/>
      <c r="L1122" s="241"/>
      <c r="P1122" s="2"/>
      <c r="AA1122" s="6"/>
      <c r="AB1122" s="6"/>
      <c r="AC1122" s="6"/>
    </row>
    <row r="1123" spans="1:29" ht="9.9" customHeight="1" x14ac:dyDescent="0.25">
      <c r="A1123" s="10"/>
      <c r="B1123" s="138"/>
      <c r="C1123" s="142"/>
      <c r="D1123" s="2"/>
      <c r="I1123" s="331"/>
      <c r="J1123" s="332"/>
      <c r="K1123" s="241"/>
      <c r="L1123" s="241"/>
      <c r="P1123" s="2"/>
      <c r="AA1123" s="6"/>
      <c r="AB1123" s="6"/>
      <c r="AC1123" s="6"/>
    </row>
    <row r="1124" spans="1:29" ht="9.9" customHeight="1" x14ac:dyDescent="0.25">
      <c r="A1124" s="10"/>
      <c r="B1124" s="138"/>
      <c r="C1124" s="142"/>
      <c r="D1124" s="2"/>
      <c r="I1124" s="331"/>
      <c r="J1124" s="332"/>
      <c r="K1124" s="241"/>
      <c r="L1124" s="241"/>
      <c r="P1124" s="2"/>
      <c r="AA1124" s="6"/>
      <c r="AB1124" s="6"/>
      <c r="AC1124" s="6"/>
    </row>
    <row r="1125" spans="1:29" ht="9.9" customHeight="1" x14ac:dyDescent="0.25">
      <c r="A1125" s="10"/>
      <c r="B1125" s="138"/>
      <c r="C1125" s="142"/>
      <c r="D1125" s="2"/>
      <c r="I1125" s="331"/>
      <c r="J1125" s="332"/>
      <c r="K1125" s="241"/>
      <c r="L1125" s="241"/>
      <c r="P1125" s="2"/>
      <c r="AA1125" s="6"/>
      <c r="AB1125" s="6"/>
      <c r="AC1125" s="6"/>
    </row>
    <row r="1126" spans="1:29" ht="9.9" customHeight="1" x14ac:dyDescent="0.25">
      <c r="A1126" s="10"/>
      <c r="B1126" s="138"/>
      <c r="C1126" s="142"/>
      <c r="D1126" s="2"/>
      <c r="I1126" s="331"/>
      <c r="J1126" s="332"/>
      <c r="K1126" s="241"/>
      <c r="L1126" s="241"/>
      <c r="P1126" s="2"/>
      <c r="AA1126" s="6"/>
      <c r="AB1126" s="6"/>
      <c r="AC1126" s="6"/>
    </row>
    <row r="1127" spans="1:29" ht="9.9" customHeight="1" x14ac:dyDescent="0.25">
      <c r="A1127" s="10"/>
      <c r="B1127" s="138"/>
      <c r="C1127" s="142"/>
      <c r="D1127" s="2"/>
      <c r="I1127" s="331"/>
      <c r="J1127" s="332"/>
      <c r="K1127" s="241"/>
      <c r="L1127" s="241"/>
      <c r="P1127" s="2"/>
      <c r="AA1127" s="6"/>
      <c r="AB1127" s="6"/>
      <c r="AC1127" s="6"/>
    </row>
    <row r="1128" spans="1:29" ht="9.9" customHeight="1" x14ac:dyDescent="0.25">
      <c r="A1128" s="10"/>
      <c r="B1128" s="138"/>
      <c r="C1128" s="142"/>
      <c r="D1128" s="2"/>
      <c r="I1128" s="331"/>
      <c r="J1128" s="332"/>
      <c r="K1128" s="241"/>
      <c r="L1128" s="241"/>
      <c r="P1128" s="2"/>
      <c r="AA1128" s="6"/>
      <c r="AB1128" s="6"/>
      <c r="AC1128" s="6"/>
    </row>
    <row r="1129" spans="1:29" ht="9.9" customHeight="1" x14ac:dyDescent="0.25">
      <c r="A1129" s="10"/>
      <c r="B1129" s="138"/>
      <c r="C1129" s="142"/>
      <c r="D1129" s="2"/>
      <c r="I1129" s="331"/>
      <c r="J1129" s="332"/>
      <c r="K1129" s="241"/>
      <c r="L1129" s="241"/>
      <c r="P1129" s="2"/>
      <c r="AA1129" s="6"/>
      <c r="AB1129" s="6"/>
      <c r="AC1129" s="6"/>
    </row>
    <row r="1130" spans="1:29" ht="9.9" customHeight="1" x14ac:dyDescent="0.25">
      <c r="A1130" s="10"/>
      <c r="B1130" s="138"/>
      <c r="C1130" s="142"/>
      <c r="D1130" s="2"/>
      <c r="I1130" s="331"/>
      <c r="J1130" s="332"/>
      <c r="K1130" s="241"/>
      <c r="L1130" s="241"/>
      <c r="P1130" s="2"/>
      <c r="AA1130" s="6"/>
      <c r="AB1130" s="6"/>
      <c r="AC1130" s="6"/>
    </row>
    <row r="1131" spans="1:29" ht="9.9" customHeight="1" x14ac:dyDescent="0.25">
      <c r="A1131" s="10"/>
      <c r="B1131" s="138"/>
      <c r="C1131" s="142"/>
      <c r="D1131" s="2"/>
      <c r="I1131" s="331"/>
      <c r="J1131" s="332"/>
      <c r="K1131" s="241"/>
      <c r="L1131" s="241"/>
      <c r="P1131" s="2"/>
      <c r="AA1131" s="6"/>
      <c r="AB1131" s="6"/>
      <c r="AC1131" s="6"/>
    </row>
    <row r="1132" spans="1:29" ht="9.9" customHeight="1" x14ac:dyDescent="0.25">
      <c r="A1132" s="10"/>
      <c r="B1132" s="67"/>
      <c r="C1132" s="142"/>
      <c r="D1132" s="2"/>
      <c r="I1132" s="241"/>
      <c r="J1132" s="241"/>
      <c r="K1132" s="241"/>
      <c r="L1132" s="13"/>
      <c r="P1132" s="2"/>
      <c r="AA1132" s="6"/>
      <c r="AB1132" s="6"/>
      <c r="AC1132" s="6"/>
    </row>
    <row r="1133" spans="1:29" ht="9.9" hidden="1" customHeight="1" x14ac:dyDescent="0.25">
      <c r="A1133" s="10"/>
      <c r="B1133" s="67"/>
      <c r="C1133" s="142"/>
      <c r="D1133" s="2"/>
      <c r="H1133" s="2"/>
      <c r="I1133" s="241"/>
      <c r="J1133" s="241"/>
      <c r="K1133" s="241"/>
      <c r="L1133" s="20"/>
      <c r="P1133" s="2"/>
      <c r="AA1133" s="6"/>
      <c r="AB1133" s="6"/>
      <c r="AC1133" s="6"/>
    </row>
    <row r="1134" spans="1:29" ht="9.9" hidden="1" customHeight="1" x14ac:dyDescent="0.25">
      <c r="A1134" s="10"/>
      <c r="B1134" s="142"/>
      <c r="C1134" s="142"/>
      <c r="D1134" s="2"/>
      <c r="L1134" s="13"/>
      <c r="P1134" s="2"/>
      <c r="AA1134" s="6"/>
      <c r="AB1134" s="6"/>
      <c r="AC1134" s="6"/>
    </row>
    <row r="1135" spans="1:29" ht="9.9" hidden="1" customHeight="1" x14ac:dyDescent="0.25">
      <c r="A1135" s="10"/>
      <c r="B1135" s="138"/>
      <c r="C1135" s="142"/>
      <c r="D1135" s="2"/>
      <c r="I1135" s="331"/>
      <c r="J1135" s="332"/>
      <c r="K1135" s="241"/>
      <c r="L1135" s="241"/>
      <c r="P1135" s="2"/>
      <c r="AA1135" s="6"/>
      <c r="AB1135" s="6"/>
      <c r="AC1135" s="6"/>
    </row>
    <row r="1136" spans="1:29" ht="9.9" hidden="1" customHeight="1" x14ac:dyDescent="0.25">
      <c r="A1136" s="10"/>
      <c r="B1136" s="138"/>
      <c r="C1136" s="142"/>
      <c r="D1136" s="2"/>
      <c r="I1136" s="331"/>
      <c r="J1136" s="332"/>
      <c r="K1136" s="241"/>
      <c r="L1136" s="241"/>
      <c r="P1136" s="2"/>
      <c r="AA1136" s="6"/>
      <c r="AB1136" s="6"/>
      <c r="AC1136" s="6"/>
    </row>
    <row r="1137" spans="1:29" ht="9.9" hidden="1" customHeight="1" x14ac:dyDescent="0.25">
      <c r="A1137" s="10"/>
      <c r="B1137" s="138"/>
      <c r="C1137" s="142"/>
      <c r="D1137" s="2"/>
      <c r="I1137" s="331"/>
      <c r="J1137" s="332"/>
      <c r="K1137" s="241"/>
      <c r="L1137" s="241"/>
      <c r="P1137" s="2"/>
      <c r="AA1137" s="6"/>
      <c r="AB1137" s="6"/>
      <c r="AC1137" s="6"/>
    </row>
    <row r="1138" spans="1:29" ht="9.9" hidden="1" customHeight="1" x14ac:dyDescent="0.25">
      <c r="A1138" s="10"/>
      <c r="B1138" s="138"/>
      <c r="C1138" s="142"/>
      <c r="D1138" s="2"/>
      <c r="I1138" s="331"/>
      <c r="J1138" s="332"/>
      <c r="K1138" s="241"/>
      <c r="L1138" s="241"/>
      <c r="P1138" s="2"/>
      <c r="AA1138" s="6"/>
      <c r="AB1138" s="6"/>
      <c r="AC1138" s="6"/>
    </row>
    <row r="1139" spans="1:29" ht="9.9" hidden="1" customHeight="1" x14ac:dyDescent="0.25">
      <c r="A1139" s="10"/>
      <c r="B1139" s="138"/>
      <c r="C1139" s="142"/>
      <c r="D1139" s="2"/>
      <c r="I1139" s="331"/>
      <c r="J1139" s="332"/>
      <c r="K1139" s="241"/>
      <c r="L1139" s="241"/>
      <c r="P1139" s="2"/>
      <c r="AA1139" s="6"/>
      <c r="AB1139" s="6"/>
      <c r="AC1139" s="6"/>
    </row>
    <row r="1140" spans="1:29" ht="9.9" hidden="1" customHeight="1" x14ac:dyDescent="0.25">
      <c r="A1140" s="10"/>
      <c r="B1140" s="138"/>
      <c r="C1140" s="142"/>
      <c r="D1140" s="2"/>
      <c r="I1140" s="331"/>
      <c r="J1140" s="332"/>
      <c r="K1140" s="241"/>
      <c r="L1140" s="241"/>
      <c r="P1140" s="2"/>
      <c r="AA1140" s="6"/>
      <c r="AB1140" s="6"/>
      <c r="AC1140" s="6"/>
    </row>
    <row r="1141" spans="1:29" ht="9.9" hidden="1" customHeight="1" x14ac:dyDescent="0.25">
      <c r="A1141" s="10"/>
      <c r="B1141" s="138"/>
      <c r="C1141" s="142"/>
      <c r="D1141" s="2"/>
      <c r="I1141" s="331"/>
      <c r="J1141" s="332"/>
      <c r="K1141" s="241"/>
      <c r="L1141" s="241"/>
      <c r="P1141" s="2"/>
      <c r="AA1141" s="6"/>
      <c r="AB1141" s="6"/>
      <c r="AC1141" s="6"/>
    </row>
    <row r="1142" spans="1:29" ht="9.9" hidden="1" customHeight="1" x14ac:dyDescent="0.25">
      <c r="A1142" s="10"/>
      <c r="B1142" s="138"/>
      <c r="C1142" s="142"/>
      <c r="D1142" s="2"/>
      <c r="I1142" s="331"/>
      <c r="J1142" s="332"/>
      <c r="K1142" s="241"/>
      <c r="L1142" s="241"/>
      <c r="P1142" s="2"/>
      <c r="AA1142" s="6"/>
      <c r="AB1142" s="6"/>
      <c r="AC1142" s="6"/>
    </row>
    <row r="1143" spans="1:29" ht="9.9" hidden="1" customHeight="1" x14ac:dyDescent="0.25">
      <c r="A1143" s="10"/>
      <c r="B1143" s="138"/>
      <c r="C1143" s="142"/>
      <c r="D1143" s="2"/>
      <c r="I1143" s="331"/>
      <c r="J1143" s="332"/>
      <c r="K1143" s="241"/>
      <c r="L1143" s="241"/>
      <c r="P1143" s="2"/>
      <c r="AA1143" s="6"/>
      <c r="AB1143" s="6"/>
      <c r="AC1143" s="6"/>
    </row>
    <row r="1144" spans="1:29" ht="9.9" hidden="1" customHeight="1" x14ac:dyDescent="0.25">
      <c r="A1144" s="10"/>
      <c r="B1144" s="138"/>
      <c r="C1144" s="142"/>
      <c r="D1144" s="2"/>
      <c r="I1144" s="331"/>
      <c r="J1144" s="332"/>
      <c r="K1144" s="241"/>
      <c r="L1144" s="241"/>
      <c r="P1144" s="2"/>
      <c r="AA1144" s="6"/>
      <c r="AB1144" s="6"/>
      <c r="AC1144" s="6"/>
    </row>
    <row r="1145" spans="1:29" ht="9.9" hidden="1" customHeight="1" x14ac:dyDescent="0.25">
      <c r="A1145" s="10"/>
      <c r="B1145" s="138"/>
      <c r="C1145" s="142"/>
      <c r="D1145" s="2"/>
      <c r="I1145" s="331"/>
      <c r="J1145" s="332"/>
      <c r="K1145" s="241"/>
      <c r="L1145" s="241"/>
      <c r="P1145" s="2"/>
      <c r="AA1145" s="6"/>
      <c r="AB1145" s="6"/>
      <c r="AC1145" s="6"/>
    </row>
    <row r="1146" spans="1:29" ht="9.9" hidden="1" customHeight="1" x14ac:dyDescent="0.25">
      <c r="A1146" s="10"/>
      <c r="B1146" s="138"/>
      <c r="C1146" s="142"/>
      <c r="D1146" s="2"/>
      <c r="I1146" s="331"/>
      <c r="J1146" s="332"/>
      <c r="K1146" s="241"/>
      <c r="L1146" s="241"/>
      <c r="P1146" s="2"/>
      <c r="AA1146" s="6"/>
      <c r="AB1146" s="6"/>
      <c r="AC1146" s="6"/>
    </row>
    <row r="1147" spans="1:29" ht="9.9" hidden="1" customHeight="1" x14ac:dyDescent="0.25">
      <c r="A1147" s="10"/>
      <c r="B1147" s="138"/>
      <c r="C1147" s="142"/>
      <c r="D1147" s="2"/>
      <c r="I1147" s="331"/>
      <c r="J1147" s="332"/>
      <c r="K1147" s="241"/>
      <c r="L1147" s="241"/>
      <c r="P1147" s="2"/>
      <c r="AA1147" s="6"/>
      <c r="AB1147" s="6"/>
      <c r="AC1147" s="6"/>
    </row>
    <row r="1148" spans="1:29" ht="9.9" hidden="1" customHeight="1" x14ac:dyDescent="0.25">
      <c r="A1148" s="10"/>
      <c r="B1148" s="138"/>
      <c r="C1148" s="142"/>
      <c r="D1148" s="2"/>
      <c r="I1148" s="331"/>
      <c r="J1148" s="332"/>
      <c r="K1148" s="241"/>
      <c r="L1148" s="241"/>
      <c r="P1148" s="2"/>
      <c r="AA1148" s="6"/>
      <c r="AB1148" s="6"/>
      <c r="AC1148" s="6"/>
    </row>
    <row r="1149" spans="1:29" ht="9.9" hidden="1" customHeight="1" x14ac:dyDescent="0.25">
      <c r="A1149" s="10"/>
      <c r="B1149" s="67"/>
      <c r="C1149" s="142"/>
      <c r="D1149" s="2"/>
      <c r="I1149" s="241"/>
      <c r="J1149" s="241"/>
      <c r="K1149" s="241"/>
      <c r="L1149" s="13"/>
      <c r="P1149" s="2"/>
      <c r="AA1149" s="6"/>
      <c r="AB1149" s="6"/>
      <c r="AC1149" s="6"/>
    </row>
    <row r="1150" spans="1:29" ht="9.9" customHeight="1" x14ac:dyDescent="0.25">
      <c r="A1150" s="10"/>
      <c r="B1150" s="137"/>
      <c r="C1150" s="141"/>
      <c r="D1150" s="2"/>
      <c r="I1150" s="241"/>
      <c r="J1150" s="241"/>
      <c r="K1150" s="241"/>
      <c r="L1150" s="13"/>
      <c r="P1150" s="2"/>
      <c r="AA1150" s="6"/>
      <c r="AB1150" s="6"/>
      <c r="AC1150" s="6"/>
    </row>
    <row r="1151" spans="1:29" ht="9.9" customHeight="1" x14ac:dyDescent="0.25">
      <c r="A1151" s="10"/>
      <c r="B1151" s="67"/>
      <c r="C1151" s="142"/>
      <c r="D1151" s="337"/>
      <c r="E1151" s="340"/>
      <c r="F1151" s="341"/>
      <c r="I1151" s="241"/>
      <c r="J1151" s="241"/>
      <c r="K1151" s="241"/>
      <c r="L1151" s="13"/>
      <c r="P1151" s="2"/>
      <c r="AA1151" s="6"/>
      <c r="AB1151" s="6"/>
      <c r="AC1151" s="6"/>
    </row>
    <row r="1152" spans="1:29" ht="9.9" customHeight="1" x14ac:dyDescent="0.25">
      <c r="A1152" s="10"/>
      <c r="B1152" s="67"/>
      <c r="C1152" s="142"/>
      <c r="D1152" s="337"/>
      <c r="E1152" s="340"/>
      <c r="F1152" s="341"/>
      <c r="I1152" s="241"/>
      <c r="J1152" s="241"/>
      <c r="K1152" s="241"/>
      <c r="L1152" s="13"/>
      <c r="P1152" s="2"/>
      <c r="AA1152" s="6"/>
      <c r="AB1152" s="6"/>
      <c r="AC1152" s="6"/>
    </row>
    <row r="1153" spans="1:29" ht="9.9" customHeight="1" x14ac:dyDescent="0.25">
      <c r="A1153" s="10"/>
      <c r="B1153" s="67"/>
      <c r="C1153" s="142"/>
      <c r="D1153" s="2"/>
      <c r="I1153" s="241"/>
      <c r="J1153" s="241"/>
      <c r="K1153" s="241"/>
      <c r="L1153" s="13"/>
      <c r="P1153" s="2"/>
      <c r="AA1153" s="6"/>
      <c r="AB1153" s="6"/>
      <c r="AC1153" s="6"/>
    </row>
    <row r="1154" spans="1:29" ht="9.9" customHeight="1" x14ac:dyDescent="0.25">
      <c r="A1154" s="10"/>
      <c r="B1154" s="67"/>
      <c r="C1154" s="142"/>
      <c r="D1154" s="2"/>
      <c r="I1154" s="241"/>
      <c r="J1154" s="241"/>
      <c r="K1154" s="241"/>
      <c r="L1154" s="140"/>
      <c r="P1154" s="2"/>
      <c r="AA1154" s="6"/>
      <c r="AB1154" s="6"/>
      <c r="AC1154" s="6"/>
    </row>
    <row r="1155" spans="1:29" ht="9.9" customHeight="1" x14ac:dyDescent="0.25">
      <c r="A1155" s="10"/>
      <c r="B1155" s="67"/>
      <c r="C1155" s="142"/>
      <c r="D1155" s="2"/>
      <c r="H1155" s="2"/>
      <c r="I1155" s="241"/>
      <c r="J1155" s="241"/>
      <c r="K1155" s="241"/>
      <c r="L1155" s="20"/>
      <c r="P1155" s="2"/>
      <c r="AA1155" s="6"/>
      <c r="AB1155" s="6"/>
      <c r="AC1155" s="6"/>
    </row>
    <row r="1156" spans="1:29" ht="9.9" customHeight="1" x14ac:dyDescent="0.25">
      <c r="A1156" s="10"/>
      <c r="B1156" s="138"/>
      <c r="C1156" s="142"/>
      <c r="D1156" s="2"/>
      <c r="I1156" s="241"/>
      <c r="J1156" s="241"/>
      <c r="K1156" s="241"/>
      <c r="L1156" s="241"/>
      <c r="P1156" s="2"/>
      <c r="AA1156" s="6"/>
      <c r="AB1156" s="6"/>
      <c r="AC1156" s="6"/>
    </row>
    <row r="1157" spans="1:29" ht="9.9" customHeight="1" x14ac:dyDescent="0.25">
      <c r="A1157" s="10"/>
      <c r="B1157" s="138"/>
      <c r="C1157" s="142"/>
      <c r="D1157" s="2"/>
      <c r="I1157" s="333"/>
      <c r="J1157" s="334"/>
      <c r="K1157" s="241"/>
      <c r="L1157" s="241"/>
      <c r="P1157" s="2"/>
      <c r="AA1157" s="6"/>
      <c r="AB1157" s="6"/>
      <c r="AC1157" s="6"/>
    </row>
    <row r="1158" spans="1:29" ht="9.9" customHeight="1" x14ac:dyDescent="0.25">
      <c r="A1158" s="10"/>
      <c r="B1158" s="67"/>
      <c r="C1158" s="142"/>
      <c r="D1158" s="2"/>
      <c r="I1158" s="241"/>
      <c r="J1158" s="241"/>
      <c r="K1158" s="241"/>
      <c r="L1158" s="140"/>
      <c r="P1158" s="2"/>
      <c r="AA1158" s="6"/>
      <c r="AB1158" s="6"/>
      <c r="AC1158" s="6"/>
    </row>
    <row r="1159" spans="1:29" ht="9.9" customHeight="1" x14ac:dyDescent="0.25">
      <c r="A1159" s="10"/>
      <c r="B1159" s="67"/>
      <c r="C1159" s="142"/>
      <c r="D1159" s="2"/>
      <c r="H1159" s="2"/>
      <c r="I1159" s="241"/>
      <c r="J1159" s="241"/>
      <c r="K1159" s="241"/>
      <c r="L1159" s="20"/>
      <c r="P1159" s="2"/>
      <c r="AA1159" s="6"/>
      <c r="AB1159" s="6"/>
      <c r="AC1159" s="6"/>
    </row>
    <row r="1160" spans="1:29" ht="9.9" customHeight="1" x14ac:dyDescent="0.25">
      <c r="A1160" s="10"/>
      <c r="B1160" s="138"/>
      <c r="C1160" s="142"/>
      <c r="D1160" s="2"/>
      <c r="I1160" s="241"/>
      <c r="J1160" s="241"/>
      <c r="K1160" s="241"/>
      <c r="L1160" s="241"/>
      <c r="P1160" s="2"/>
      <c r="AA1160" s="6"/>
      <c r="AB1160" s="6"/>
      <c r="AC1160" s="6"/>
    </row>
    <row r="1161" spans="1:29" ht="9.9" customHeight="1" x14ac:dyDescent="0.25">
      <c r="A1161" s="10"/>
      <c r="B1161" s="138"/>
      <c r="C1161" s="142"/>
      <c r="D1161" s="2"/>
      <c r="I1161" s="333"/>
      <c r="J1161" s="334"/>
      <c r="K1161" s="241"/>
      <c r="L1161" s="241"/>
      <c r="P1161" s="2"/>
      <c r="AA1161" s="6"/>
      <c r="AB1161" s="6"/>
      <c r="AC1161" s="6"/>
    </row>
    <row r="1162" spans="1:29" ht="9.9" customHeight="1" x14ac:dyDescent="0.25">
      <c r="A1162" s="10"/>
      <c r="B1162" s="67"/>
      <c r="C1162" s="142"/>
      <c r="D1162" s="2"/>
      <c r="I1162" s="241"/>
      <c r="J1162" s="241"/>
      <c r="K1162" s="241"/>
      <c r="L1162" s="140"/>
      <c r="P1162" s="2"/>
      <c r="AA1162" s="6"/>
      <c r="AB1162" s="6"/>
      <c r="AC1162" s="6"/>
    </row>
    <row r="1163" spans="1:29" ht="9.9" customHeight="1" x14ac:dyDescent="0.25">
      <c r="A1163" s="10"/>
      <c r="B1163" s="67"/>
      <c r="C1163" s="142"/>
      <c r="D1163" s="2"/>
      <c r="H1163" s="2"/>
      <c r="I1163" s="241"/>
      <c r="J1163" s="241"/>
      <c r="K1163" s="241"/>
      <c r="L1163" s="20"/>
      <c r="P1163" s="2"/>
      <c r="AA1163" s="6"/>
      <c r="AB1163" s="6"/>
      <c r="AC1163" s="6"/>
    </row>
    <row r="1164" spans="1:29" ht="9.9" customHeight="1" x14ac:dyDescent="0.25">
      <c r="A1164" s="10"/>
      <c r="B1164" s="138"/>
      <c r="C1164" s="142"/>
      <c r="D1164" s="2"/>
      <c r="I1164" s="241"/>
      <c r="J1164" s="241"/>
      <c r="K1164" s="241"/>
      <c r="L1164" s="241"/>
      <c r="P1164" s="2"/>
      <c r="AA1164" s="6"/>
      <c r="AB1164" s="6"/>
      <c r="AC1164" s="6"/>
    </row>
    <row r="1165" spans="1:29" ht="9.9" customHeight="1" x14ac:dyDescent="0.25">
      <c r="A1165" s="10"/>
      <c r="B1165" s="138"/>
      <c r="C1165" s="142"/>
      <c r="D1165" s="2"/>
      <c r="I1165" s="333"/>
      <c r="J1165" s="334"/>
      <c r="K1165" s="241"/>
      <c r="L1165" s="241"/>
      <c r="P1165" s="2"/>
      <c r="AA1165" s="6"/>
      <c r="AB1165" s="6"/>
      <c r="AC1165" s="6"/>
    </row>
    <row r="1166" spans="1:29" ht="9.9" customHeight="1" x14ac:dyDescent="0.25">
      <c r="A1166" s="10"/>
      <c r="B1166" s="67"/>
      <c r="C1166" s="142"/>
      <c r="D1166" s="2"/>
      <c r="I1166" s="241"/>
      <c r="J1166" s="241"/>
      <c r="K1166" s="241"/>
      <c r="L1166" s="140"/>
      <c r="P1166" s="2"/>
      <c r="AA1166" s="6"/>
      <c r="AB1166" s="6"/>
      <c r="AC1166" s="6"/>
    </row>
    <row r="1167" spans="1:29" ht="9.9" customHeight="1" x14ac:dyDescent="0.25">
      <c r="A1167" s="10"/>
      <c r="B1167" s="67"/>
      <c r="C1167" s="142"/>
      <c r="D1167" s="2"/>
      <c r="I1167" s="241"/>
      <c r="J1167" s="241"/>
      <c r="K1167" s="241"/>
      <c r="L1167" s="140"/>
      <c r="P1167" s="2"/>
      <c r="AA1167" s="6"/>
      <c r="AB1167" s="6"/>
      <c r="AC1167" s="6"/>
    </row>
    <row r="1168" spans="1:29" ht="9.9" customHeight="1" x14ac:dyDescent="0.25">
      <c r="B1168" s="139"/>
      <c r="C1168" s="142"/>
      <c r="D1168" s="2"/>
      <c r="H1168" s="20"/>
      <c r="I1168" s="241"/>
      <c r="J1168" s="241"/>
      <c r="K1168" s="241"/>
      <c r="L1168" s="140"/>
      <c r="P1168" s="2"/>
      <c r="AA1168" s="6"/>
      <c r="AB1168" s="6"/>
      <c r="AC1168" s="6"/>
    </row>
    <row r="1169" spans="1:29" ht="9.9" customHeight="1" x14ac:dyDescent="0.25">
      <c r="B1169" s="134"/>
      <c r="C1169" s="142"/>
      <c r="D1169" s="2"/>
      <c r="I1169" s="241"/>
      <c r="J1169" s="241"/>
      <c r="K1169" s="241"/>
      <c r="L1169" s="140"/>
      <c r="P1169" s="2"/>
      <c r="AA1169" s="6"/>
      <c r="AB1169" s="6"/>
      <c r="AC1169" s="6"/>
    </row>
    <row r="1170" spans="1:29" ht="9.9" customHeight="1" x14ac:dyDescent="0.25">
      <c r="B1170" s="134"/>
      <c r="C1170" s="142"/>
      <c r="D1170" s="2"/>
      <c r="H1170" s="20"/>
      <c r="I1170" s="241"/>
      <c r="J1170" s="241"/>
      <c r="K1170" s="241"/>
      <c r="L1170" s="140"/>
      <c r="P1170" s="2"/>
      <c r="AA1170" s="6"/>
      <c r="AB1170" s="6"/>
      <c r="AC1170" s="6"/>
    </row>
    <row r="1171" spans="1:29" ht="9.9" customHeight="1" x14ac:dyDescent="0.25">
      <c r="B1171" s="134"/>
      <c r="C1171" s="142"/>
      <c r="D1171" s="2"/>
      <c r="I1171" s="241"/>
      <c r="J1171" s="241"/>
      <c r="K1171" s="241"/>
      <c r="L1171" s="140"/>
      <c r="P1171" s="2"/>
      <c r="AA1171" s="6"/>
      <c r="AB1171" s="6"/>
      <c r="AC1171" s="6"/>
    </row>
    <row r="1172" spans="1:29" ht="9.9" customHeight="1" x14ac:dyDescent="0.25">
      <c r="A1172" s="10"/>
      <c r="B1172" s="67"/>
      <c r="C1172" s="142"/>
      <c r="D1172" s="2"/>
      <c r="I1172" s="241"/>
      <c r="J1172" s="241"/>
      <c r="K1172" s="241"/>
      <c r="L1172" s="140"/>
      <c r="P1172" s="2"/>
      <c r="AA1172" s="6"/>
      <c r="AB1172" s="6"/>
      <c r="AC1172" s="6"/>
    </row>
    <row r="1173" spans="1:29" ht="9.9" customHeight="1" x14ac:dyDescent="0.25">
      <c r="B1173" s="139"/>
      <c r="C1173" s="142"/>
      <c r="D1173" s="2"/>
      <c r="I1173" s="241"/>
      <c r="J1173" s="241"/>
      <c r="K1173" s="241"/>
      <c r="L1173" s="241"/>
      <c r="P1173" s="2"/>
      <c r="AA1173" s="6"/>
      <c r="AB1173" s="6"/>
      <c r="AC1173" s="6"/>
    </row>
    <row r="1174" spans="1:29" ht="9.9" customHeight="1" x14ac:dyDescent="0.25">
      <c r="B1174" s="142"/>
      <c r="C1174" s="142"/>
      <c r="D1174" s="2"/>
      <c r="I1174" s="241"/>
      <c r="J1174" s="241"/>
      <c r="K1174" s="241"/>
      <c r="L1174" s="241"/>
      <c r="P1174" s="2"/>
      <c r="AA1174" s="6"/>
      <c r="AB1174" s="6"/>
      <c r="AC1174" s="6"/>
    </row>
    <row r="1175" spans="1:29" ht="9.9" customHeight="1" x14ac:dyDescent="0.25">
      <c r="B1175" s="138"/>
      <c r="C1175" s="142"/>
      <c r="D1175" s="2"/>
      <c r="I1175" s="241"/>
      <c r="J1175" s="241"/>
      <c r="K1175" s="241"/>
      <c r="L1175" s="241"/>
      <c r="P1175" s="2"/>
      <c r="AA1175" s="6"/>
      <c r="AB1175" s="6"/>
      <c r="AC1175" s="6"/>
    </row>
    <row r="1176" spans="1:29" ht="9.9" customHeight="1" x14ac:dyDescent="0.25">
      <c r="B1176" s="138"/>
      <c r="C1176" s="142"/>
      <c r="D1176" s="2"/>
      <c r="I1176" s="333"/>
      <c r="J1176" s="334"/>
      <c r="K1176" s="241"/>
      <c r="L1176" s="241"/>
      <c r="P1176" s="2"/>
      <c r="AA1176" s="6"/>
      <c r="AB1176" s="6"/>
      <c r="AC1176" s="6"/>
    </row>
    <row r="1177" spans="1:29" ht="9.9" customHeight="1" x14ac:dyDescent="0.25">
      <c r="B1177" s="138"/>
      <c r="C1177" s="142"/>
      <c r="D1177" s="2"/>
      <c r="I1177" s="333"/>
      <c r="J1177" s="334"/>
      <c r="K1177" s="241"/>
      <c r="L1177" s="241"/>
      <c r="P1177" s="2"/>
      <c r="AA1177" s="6"/>
      <c r="AB1177" s="6"/>
      <c r="AC1177" s="6"/>
    </row>
    <row r="1178" spans="1:29" ht="9.9" customHeight="1" x14ac:dyDescent="0.25">
      <c r="B1178" s="138"/>
      <c r="C1178" s="142"/>
      <c r="D1178" s="2"/>
      <c r="I1178" s="241"/>
      <c r="J1178" s="241"/>
      <c r="K1178" s="241"/>
      <c r="L1178" s="241"/>
      <c r="P1178" s="2"/>
      <c r="AA1178" s="6"/>
      <c r="AB1178" s="6"/>
      <c r="AC1178" s="6"/>
    </row>
    <row r="1179" spans="1:29" ht="9.9" customHeight="1" x14ac:dyDescent="0.25">
      <c r="B1179" s="138"/>
      <c r="C1179" s="142"/>
      <c r="D1179" s="2"/>
      <c r="I1179" s="333"/>
      <c r="J1179" s="334"/>
      <c r="K1179" s="241"/>
      <c r="L1179" s="241"/>
      <c r="P1179" s="2"/>
      <c r="AA1179" s="6"/>
      <c r="AB1179" s="6"/>
      <c r="AC1179" s="6"/>
    </row>
    <row r="1180" spans="1:29" ht="9.9" customHeight="1" x14ac:dyDescent="0.25">
      <c r="B1180" s="138"/>
      <c r="C1180" s="142"/>
      <c r="D1180" s="2"/>
      <c r="I1180" s="333"/>
      <c r="J1180" s="334"/>
      <c r="K1180" s="241"/>
      <c r="L1180" s="241"/>
      <c r="P1180" s="2"/>
      <c r="AA1180" s="6"/>
      <c r="AB1180" s="6"/>
      <c r="AC1180" s="6"/>
    </row>
    <row r="1181" spans="1:29" ht="9.9" customHeight="1" x14ac:dyDescent="0.25">
      <c r="B1181" s="138"/>
      <c r="C1181" s="142"/>
      <c r="D1181" s="2"/>
      <c r="I1181" s="241"/>
      <c r="J1181" s="241"/>
      <c r="K1181" s="241"/>
      <c r="L1181" s="241"/>
      <c r="P1181" s="2"/>
      <c r="AA1181" s="6"/>
      <c r="AB1181" s="6"/>
      <c r="AC1181" s="6"/>
    </row>
    <row r="1182" spans="1:29" ht="9.9" customHeight="1" x14ac:dyDescent="0.25">
      <c r="B1182" s="138"/>
      <c r="C1182" s="142"/>
      <c r="D1182" s="2"/>
      <c r="I1182" s="333"/>
      <c r="J1182" s="334"/>
      <c r="K1182" s="241"/>
      <c r="L1182" s="241"/>
      <c r="P1182" s="2"/>
      <c r="AA1182" s="6"/>
      <c r="AB1182" s="6"/>
      <c r="AC1182" s="6"/>
    </row>
    <row r="1183" spans="1:29" ht="9.9" customHeight="1" x14ac:dyDescent="0.25">
      <c r="B1183" s="138"/>
      <c r="C1183" s="142"/>
      <c r="D1183" s="2"/>
      <c r="I1183" s="333"/>
      <c r="J1183" s="334"/>
      <c r="K1183" s="241"/>
      <c r="L1183" s="241"/>
      <c r="P1183" s="2"/>
      <c r="AA1183" s="6"/>
      <c r="AB1183" s="6"/>
      <c r="AC1183" s="6"/>
    </row>
    <row r="1184" spans="1:29" ht="9.9" customHeight="1" x14ac:dyDescent="0.25">
      <c r="B1184" s="138"/>
      <c r="C1184" s="142"/>
      <c r="D1184" s="2"/>
      <c r="I1184" s="241"/>
      <c r="J1184" s="241"/>
      <c r="K1184" s="241"/>
      <c r="L1184" s="241"/>
      <c r="P1184" s="2"/>
      <c r="AA1184" s="6"/>
      <c r="AB1184" s="6"/>
      <c r="AC1184" s="6"/>
    </row>
    <row r="1185" spans="2:29" ht="9.9" customHeight="1" x14ac:dyDescent="0.25">
      <c r="B1185" s="138"/>
      <c r="C1185" s="142"/>
      <c r="D1185" s="2"/>
      <c r="I1185" s="333"/>
      <c r="J1185" s="334"/>
      <c r="K1185" s="241"/>
      <c r="L1185" s="241"/>
      <c r="P1185" s="2"/>
      <c r="AA1185" s="6"/>
      <c r="AB1185" s="6"/>
      <c r="AC1185" s="6"/>
    </row>
    <row r="1186" spans="2:29" ht="9.9" customHeight="1" x14ac:dyDescent="0.25">
      <c r="B1186" s="138"/>
      <c r="C1186" s="142"/>
      <c r="D1186" s="2"/>
      <c r="I1186" s="241"/>
      <c r="J1186" s="241"/>
      <c r="K1186" s="241"/>
      <c r="L1186" s="241"/>
      <c r="P1186" s="2"/>
      <c r="AA1186" s="6"/>
      <c r="AB1186" s="6"/>
      <c r="AC1186" s="6"/>
    </row>
    <row r="1187" spans="2:29" ht="9.9" customHeight="1" x14ac:dyDescent="0.25">
      <c r="B1187" s="138"/>
      <c r="C1187" s="142"/>
      <c r="D1187" s="2"/>
      <c r="I1187" s="333"/>
      <c r="J1187" s="334"/>
      <c r="K1187" s="241"/>
      <c r="L1187" s="241"/>
      <c r="P1187" s="2"/>
      <c r="AA1187" s="6"/>
      <c r="AB1187" s="6"/>
      <c r="AC1187" s="6"/>
    </row>
    <row r="1188" spans="2:29" ht="9.9" customHeight="1" x14ac:dyDescent="0.25">
      <c r="B1188" s="138"/>
      <c r="C1188" s="142"/>
      <c r="D1188" s="2"/>
      <c r="I1188" s="333"/>
      <c r="J1188" s="334"/>
      <c r="K1188" s="241"/>
      <c r="L1188" s="241"/>
      <c r="P1188" s="2"/>
      <c r="AA1188" s="6"/>
      <c r="AB1188" s="6"/>
      <c r="AC1188" s="6"/>
    </row>
    <row r="1189" spans="2:29" ht="9.9" customHeight="1" x14ac:dyDescent="0.25">
      <c r="B1189" s="138"/>
      <c r="C1189" s="142"/>
      <c r="D1189" s="2"/>
      <c r="I1189" s="241"/>
      <c r="J1189" s="241"/>
      <c r="K1189" s="241"/>
      <c r="L1189" s="241"/>
      <c r="P1189" s="2"/>
      <c r="AA1189" s="6"/>
      <c r="AB1189" s="6"/>
      <c r="AC1189" s="6"/>
    </row>
    <row r="1190" spans="2:29" ht="9.9" customHeight="1" x14ac:dyDescent="0.25">
      <c r="B1190" s="138"/>
      <c r="C1190" s="142"/>
      <c r="D1190" s="2"/>
      <c r="I1190" s="333"/>
      <c r="J1190" s="334"/>
      <c r="K1190" s="241"/>
      <c r="L1190" s="241"/>
      <c r="P1190" s="2"/>
      <c r="AA1190" s="6"/>
      <c r="AB1190" s="6"/>
      <c r="AC1190" s="6"/>
    </row>
    <row r="1191" spans="2:29" ht="9.9" customHeight="1" x14ac:dyDescent="0.25">
      <c r="B1191" s="138"/>
      <c r="C1191" s="142"/>
      <c r="D1191" s="2"/>
      <c r="I1191" s="333"/>
      <c r="J1191" s="334"/>
      <c r="K1191" s="241"/>
      <c r="L1191" s="241"/>
      <c r="P1191" s="2"/>
      <c r="AA1191" s="6"/>
      <c r="AB1191" s="6"/>
      <c r="AC1191" s="6"/>
    </row>
    <row r="1192" spans="2:29" ht="9.9" customHeight="1" x14ac:dyDescent="0.25">
      <c r="B1192" s="138"/>
      <c r="C1192" s="142"/>
      <c r="D1192" s="2"/>
      <c r="I1192" s="241"/>
      <c r="J1192" s="241"/>
      <c r="K1192" s="241"/>
      <c r="L1192" s="241"/>
      <c r="P1192" s="2"/>
      <c r="AA1192" s="6"/>
      <c r="AB1192" s="6"/>
      <c r="AC1192" s="6"/>
    </row>
    <row r="1193" spans="2:29" ht="9.9" customHeight="1" x14ac:dyDescent="0.25">
      <c r="B1193" s="138"/>
      <c r="C1193" s="142"/>
      <c r="D1193" s="2"/>
      <c r="I1193" s="333"/>
      <c r="J1193" s="334"/>
      <c r="K1193" s="241"/>
      <c r="L1193" s="241"/>
      <c r="P1193" s="2"/>
      <c r="AA1193" s="6"/>
      <c r="AB1193" s="6"/>
      <c r="AC1193" s="6"/>
    </row>
    <row r="1194" spans="2:29" ht="9.9" customHeight="1" x14ac:dyDescent="0.25">
      <c r="B1194" s="138"/>
      <c r="C1194" s="142"/>
      <c r="D1194" s="2"/>
      <c r="I1194" s="333"/>
      <c r="J1194" s="334"/>
      <c r="K1194" s="241"/>
      <c r="L1194" s="241"/>
      <c r="P1194" s="2"/>
      <c r="AA1194" s="6"/>
      <c r="AB1194" s="6"/>
      <c r="AC1194" s="6"/>
    </row>
    <row r="1195" spans="2:29" ht="9.9" customHeight="1" x14ac:dyDescent="0.25">
      <c r="B1195" s="138"/>
      <c r="C1195" s="142"/>
      <c r="D1195" s="2"/>
      <c r="I1195" s="241"/>
      <c r="J1195" s="241"/>
      <c r="K1195" s="241"/>
      <c r="L1195" s="241"/>
      <c r="P1195" s="2"/>
      <c r="AA1195" s="6"/>
      <c r="AB1195" s="6"/>
      <c r="AC1195" s="6"/>
    </row>
    <row r="1196" spans="2:29" ht="9.9" customHeight="1" x14ac:dyDescent="0.25">
      <c r="B1196" s="138"/>
      <c r="C1196" s="142"/>
      <c r="D1196" s="2"/>
      <c r="I1196" s="333"/>
      <c r="J1196" s="334"/>
      <c r="K1196" s="241"/>
      <c r="L1196" s="241"/>
      <c r="P1196" s="2"/>
      <c r="AA1196" s="6"/>
      <c r="AB1196" s="6"/>
      <c r="AC1196" s="6"/>
    </row>
    <row r="1197" spans="2:29" ht="9.9" customHeight="1" x14ac:dyDescent="0.25">
      <c r="B1197" s="138"/>
      <c r="C1197" s="142"/>
      <c r="D1197" s="2"/>
      <c r="I1197" s="333"/>
      <c r="J1197" s="334"/>
      <c r="K1197" s="241"/>
      <c r="L1197" s="241"/>
      <c r="P1197" s="2"/>
      <c r="AA1197" s="6"/>
      <c r="AB1197" s="6"/>
      <c r="AC1197" s="6"/>
    </row>
    <row r="1198" spans="2:29" ht="9.9" customHeight="1" x14ac:dyDescent="0.25">
      <c r="B1198" s="138"/>
      <c r="C1198" s="142"/>
      <c r="D1198" s="2"/>
      <c r="I1198" s="241"/>
      <c r="J1198" s="241"/>
      <c r="K1198" s="241"/>
      <c r="L1198" s="241"/>
      <c r="P1198" s="2"/>
      <c r="AA1198" s="6"/>
      <c r="AB1198" s="6"/>
      <c r="AC1198" s="6"/>
    </row>
    <row r="1199" spans="2:29" ht="9.9" customHeight="1" x14ac:dyDescent="0.25">
      <c r="B1199" s="138"/>
      <c r="C1199" s="142"/>
      <c r="D1199" s="2"/>
      <c r="I1199" s="333"/>
      <c r="J1199" s="334"/>
      <c r="K1199" s="241"/>
      <c r="L1199" s="241"/>
      <c r="P1199" s="2"/>
      <c r="AA1199" s="6"/>
      <c r="AB1199" s="6"/>
      <c r="AC1199" s="6"/>
    </row>
    <row r="1200" spans="2:29" ht="9.9" customHeight="1" x14ac:dyDescent="0.25">
      <c r="B1200" s="138"/>
      <c r="C1200" s="142"/>
      <c r="D1200" s="2"/>
      <c r="I1200" s="333"/>
      <c r="J1200" s="334"/>
      <c r="K1200" s="241"/>
      <c r="L1200" s="241"/>
      <c r="P1200" s="2"/>
      <c r="AA1200" s="6"/>
      <c r="AB1200" s="6"/>
      <c r="AC1200" s="6"/>
    </row>
    <row r="1201" spans="2:29" ht="9.9" customHeight="1" x14ac:dyDescent="0.25">
      <c r="B1201" s="138"/>
      <c r="C1201" s="142"/>
      <c r="D1201" s="2"/>
      <c r="I1201" s="241"/>
      <c r="J1201" s="241"/>
      <c r="K1201" s="241"/>
      <c r="L1201" s="241"/>
      <c r="P1201" s="2"/>
      <c r="AA1201" s="6"/>
      <c r="AB1201" s="6"/>
      <c r="AC1201" s="6"/>
    </row>
    <row r="1202" spans="2:29" ht="9.9" customHeight="1" x14ac:dyDescent="0.25">
      <c r="B1202" s="138"/>
      <c r="C1202" s="142"/>
      <c r="D1202" s="2"/>
      <c r="I1202" s="333"/>
      <c r="J1202" s="334"/>
      <c r="K1202" s="241"/>
      <c r="L1202" s="241"/>
      <c r="P1202" s="2"/>
      <c r="AA1202" s="6"/>
      <c r="AB1202" s="6"/>
      <c r="AC1202" s="6"/>
    </row>
    <row r="1203" spans="2:29" ht="9.9" customHeight="1" x14ac:dyDescent="0.25">
      <c r="B1203" s="138"/>
      <c r="C1203" s="142"/>
      <c r="D1203" s="2"/>
      <c r="I1203" s="333"/>
      <c r="J1203" s="334"/>
      <c r="K1203" s="241"/>
      <c r="L1203" s="241"/>
      <c r="P1203" s="2"/>
      <c r="AA1203" s="6"/>
      <c r="AB1203" s="6"/>
      <c r="AC1203" s="6"/>
    </row>
    <row r="1204" spans="2:29" ht="9.9" customHeight="1" x14ac:dyDescent="0.25">
      <c r="B1204" s="138"/>
      <c r="C1204" s="142"/>
      <c r="D1204" s="2"/>
      <c r="I1204" s="241"/>
      <c r="J1204" s="241"/>
      <c r="K1204" s="241"/>
      <c r="L1204" s="140"/>
      <c r="P1204" s="2"/>
      <c r="AA1204" s="6"/>
      <c r="AB1204" s="6"/>
      <c r="AC1204" s="6"/>
    </row>
    <row r="1205" spans="2:29" ht="9.9" customHeight="1" x14ac:dyDescent="0.25">
      <c r="B1205" s="138"/>
      <c r="C1205" s="142"/>
      <c r="D1205" s="2"/>
      <c r="I1205" s="333"/>
      <c r="J1205" s="334"/>
      <c r="K1205" s="241"/>
      <c r="L1205" s="241"/>
      <c r="P1205" s="2"/>
      <c r="AA1205" s="6"/>
      <c r="AB1205" s="6"/>
      <c r="AC1205" s="6"/>
    </row>
    <row r="1206" spans="2:29" ht="9.9" customHeight="1" x14ac:dyDescent="0.25">
      <c r="B1206" s="138"/>
      <c r="C1206" s="142"/>
      <c r="D1206" s="2"/>
      <c r="I1206" s="333"/>
      <c r="J1206" s="334"/>
      <c r="K1206" s="241"/>
      <c r="L1206" s="241"/>
      <c r="P1206" s="2"/>
      <c r="AA1206" s="6"/>
      <c r="AB1206" s="6"/>
      <c r="AC1206" s="6"/>
    </row>
    <row r="1207" spans="2:29" ht="9.9" customHeight="1" x14ac:dyDescent="0.25">
      <c r="B1207" s="138"/>
      <c r="C1207" s="142"/>
      <c r="D1207" s="2"/>
      <c r="I1207" s="241"/>
      <c r="J1207" s="241"/>
      <c r="K1207" s="241"/>
      <c r="L1207" s="241"/>
      <c r="P1207" s="2"/>
      <c r="AA1207" s="6"/>
      <c r="AB1207" s="6"/>
      <c r="AC1207" s="6"/>
    </row>
    <row r="1208" spans="2:29" ht="9.9" customHeight="1" x14ac:dyDescent="0.25">
      <c r="B1208" s="138"/>
      <c r="C1208" s="142"/>
      <c r="D1208" s="2"/>
      <c r="I1208" s="333"/>
      <c r="J1208" s="334"/>
      <c r="K1208" s="241"/>
      <c r="L1208" s="241"/>
      <c r="P1208" s="2"/>
      <c r="AA1208" s="6"/>
      <c r="AB1208" s="6"/>
      <c r="AC1208" s="6"/>
    </row>
    <row r="1209" spans="2:29" ht="9.9" customHeight="1" x14ac:dyDescent="0.25">
      <c r="B1209" s="138"/>
      <c r="C1209" s="142"/>
      <c r="D1209" s="2"/>
      <c r="I1209" s="333"/>
      <c r="J1209" s="334"/>
      <c r="K1209" s="241"/>
      <c r="L1209" s="241"/>
      <c r="P1209" s="2"/>
      <c r="AA1209" s="6"/>
      <c r="AB1209" s="6"/>
      <c r="AC1209" s="6"/>
    </row>
    <row r="1210" spans="2:29" ht="9.9" customHeight="1" x14ac:dyDescent="0.25">
      <c r="B1210" s="138"/>
      <c r="C1210" s="142"/>
      <c r="D1210" s="2"/>
      <c r="I1210" s="241"/>
      <c r="J1210" s="241"/>
      <c r="K1210" s="241"/>
      <c r="L1210" s="241"/>
      <c r="P1210" s="2"/>
      <c r="AA1210" s="6"/>
      <c r="AB1210" s="6"/>
      <c r="AC1210" s="6"/>
    </row>
    <row r="1211" spans="2:29" ht="9.9" customHeight="1" x14ac:dyDescent="0.25">
      <c r="B1211" s="138"/>
      <c r="C1211" s="142"/>
      <c r="D1211" s="2"/>
      <c r="I1211" s="333"/>
      <c r="J1211" s="334"/>
      <c r="K1211" s="241"/>
      <c r="L1211" s="241"/>
      <c r="P1211" s="2"/>
      <c r="AA1211" s="6"/>
      <c r="AB1211" s="6"/>
      <c r="AC1211" s="6"/>
    </row>
    <row r="1212" spans="2:29" ht="9.9" customHeight="1" x14ac:dyDescent="0.25">
      <c r="B1212" s="138"/>
      <c r="C1212" s="142"/>
      <c r="D1212" s="2"/>
      <c r="I1212" s="333"/>
      <c r="J1212" s="334"/>
      <c r="K1212" s="241"/>
      <c r="L1212" s="241"/>
      <c r="P1212" s="2"/>
      <c r="AA1212" s="6"/>
      <c r="AB1212" s="6"/>
      <c r="AC1212" s="6"/>
    </row>
    <row r="1213" spans="2:29" ht="9.9" customHeight="1" x14ac:dyDescent="0.25">
      <c r="B1213" s="138"/>
      <c r="C1213" s="142"/>
      <c r="D1213" s="2"/>
      <c r="I1213" s="241"/>
      <c r="J1213" s="241"/>
      <c r="K1213" s="241"/>
      <c r="L1213" s="241"/>
      <c r="P1213" s="2"/>
      <c r="AA1213" s="6"/>
      <c r="AB1213" s="6"/>
      <c r="AC1213" s="6"/>
    </row>
    <row r="1214" spans="2:29" ht="9.9" customHeight="1" x14ac:dyDescent="0.25">
      <c r="B1214" s="138"/>
      <c r="C1214" s="142"/>
      <c r="D1214" s="2"/>
      <c r="I1214" s="333"/>
      <c r="J1214" s="334"/>
      <c r="K1214" s="241"/>
      <c r="L1214" s="241"/>
      <c r="P1214" s="2"/>
      <c r="AA1214" s="6"/>
      <c r="AB1214" s="6"/>
      <c r="AC1214" s="6"/>
    </row>
    <row r="1215" spans="2:29" ht="9.9" customHeight="1" x14ac:dyDescent="0.25">
      <c r="B1215" s="138"/>
      <c r="C1215" s="142"/>
      <c r="D1215" s="2"/>
      <c r="I1215" s="333"/>
      <c r="J1215" s="334"/>
      <c r="K1215" s="241"/>
      <c r="L1215" s="241"/>
      <c r="P1215" s="2"/>
      <c r="AA1215" s="6"/>
      <c r="AB1215" s="6"/>
      <c r="AC1215" s="6"/>
    </row>
    <row r="1216" spans="2:29" ht="9.9" customHeight="1" x14ac:dyDescent="0.25">
      <c r="B1216" s="139"/>
      <c r="C1216" s="142"/>
      <c r="D1216" s="2"/>
      <c r="I1216" s="241"/>
      <c r="J1216" s="241"/>
      <c r="K1216" s="241"/>
      <c r="L1216" s="241"/>
      <c r="P1216" s="2"/>
      <c r="AA1216" s="6"/>
      <c r="AB1216" s="6"/>
      <c r="AC1216" s="6"/>
    </row>
    <row r="1217" spans="2:29" ht="9.9" customHeight="1" x14ac:dyDescent="0.25">
      <c r="B1217" s="142"/>
      <c r="C1217" s="142"/>
      <c r="D1217" s="2"/>
      <c r="I1217" s="241"/>
      <c r="J1217" s="241"/>
      <c r="K1217" s="241"/>
      <c r="L1217" s="241"/>
      <c r="P1217" s="2"/>
      <c r="AA1217" s="6"/>
      <c r="AB1217" s="6"/>
      <c r="AC1217" s="6"/>
    </row>
    <row r="1218" spans="2:29" ht="9.9" customHeight="1" x14ac:dyDescent="0.25">
      <c r="B1218" s="138"/>
      <c r="C1218" s="142"/>
      <c r="D1218" s="2"/>
      <c r="I1218" s="241"/>
      <c r="J1218" s="241"/>
      <c r="K1218" s="241"/>
      <c r="L1218" s="241"/>
      <c r="P1218" s="2"/>
      <c r="AA1218" s="6"/>
      <c r="AB1218" s="6"/>
      <c r="AC1218" s="6"/>
    </row>
    <row r="1219" spans="2:29" ht="9.9" customHeight="1" x14ac:dyDescent="0.25">
      <c r="B1219" s="138"/>
      <c r="C1219" s="142"/>
      <c r="D1219" s="2"/>
      <c r="I1219" s="333"/>
      <c r="J1219" s="334"/>
      <c r="K1219" s="241"/>
      <c r="L1219" s="241"/>
      <c r="P1219" s="2"/>
      <c r="AA1219" s="6"/>
      <c r="AB1219" s="6"/>
      <c r="AC1219" s="6"/>
    </row>
    <row r="1220" spans="2:29" ht="9.9" customHeight="1" x14ac:dyDescent="0.25">
      <c r="B1220" s="138"/>
      <c r="C1220" s="142"/>
      <c r="D1220" s="2"/>
      <c r="I1220" s="333"/>
      <c r="J1220" s="334"/>
      <c r="K1220" s="241"/>
      <c r="L1220" s="241"/>
      <c r="P1220" s="2"/>
      <c r="AA1220" s="6"/>
      <c r="AB1220" s="6"/>
      <c r="AC1220" s="6"/>
    </row>
    <row r="1221" spans="2:29" ht="9.9" customHeight="1" x14ac:dyDescent="0.25">
      <c r="B1221" s="138"/>
      <c r="C1221" s="142"/>
      <c r="D1221" s="2"/>
      <c r="I1221" s="241"/>
      <c r="J1221" s="241"/>
      <c r="K1221" s="241"/>
      <c r="L1221" s="241"/>
      <c r="P1221" s="2"/>
      <c r="AA1221" s="6"/>
      <c r="AB1221" s="6"/>
      <c r="AC1221" s="6"/>
    </row>
    <row r="1222" spans="2:29" ht="9.9" customHeight="1" x14ac:dyDescent="0.25">
      <c r="B1222" s="138"/>
      <c r="C1222" s="142"/>
      <c r="D1222" s="2"/>
      <c r="I1222" s="333"/>
      <c r="J1222" s="334"/>
      <c r="K1222" s="241"/>
      <c r="L1222" s="241"/>
      <c r="P1222" s="2"/>
      <c r="AA1222" s="6"/>
      <c r="AB1222" s="6"/>
      <c r="AC1222" s="6"/>
    </row>
    <row r="1223" spans="2:29" ht="9.9" customHeight="1" x14ac:dyDescent="0.25">
      <c r="B1223" s="138"/>
      <c r="C1223" s="142"/>
      <c r="D1223" s="2"/>
      <c r="I1223" s="333"/>
      <c r="J1223" s="334"/>
      <c r="K1223" s="241"/>
      <c r="L1223" s="241"/>
      <c r="P1223" s="2"/>
      <c r="AA1223" s="6"/>
      <c r="AB1223" s="6"/>
      <c r="AC1223" s="6"/>
    </row>
    <row r="1224" spans="2:29" ht="9.9" customHeight="1" x14ac:dyDescent="0.25">
      <c r="B1224" s="138"/>
      <c r="C1224" s="142"/>
      <c r="D1224" s="2"/>
      <c r="I1224" s="241"/>
      <c r="J1224" s="241"/>
      <c r="K1224" s="241"/>
      <c r="L1224" s="241"/>
      <c r="P1224" s="2"/>
      <c r="AA1224" s="6"/>
      <c r="AB1224" s="6"/>
      <c r="AC1224" s="6"/>
    </row>
    <row r="1225" spans="2:29" ht="9.9" customHeight="1" x14ac:dyDescent="0.25">
      <c r="B1225" s="138"/>
      <c r="C1225" s="142"/>
      <c r="D1225" s="2"/>
      <c r="I1225" s="333"/>
      <c r="J1225" s="334"/>
      <c r="K1225" s="241"/>
      <c r="L1225" s="241"/>
      <c r="P1225" s="2"/>
      <c r="AA1225" s="6"/>
      <c r="AB1225" s="6"/>
      <c r="AC1225" s="6"/>
    </row>
    <row r="1226" spans="2:29" ht="9.9" customHeight="1" x14ac:dyDescent="0.25">
      <c r="B1226" s="138"/>
      <c r="C1226" s="142"/>
      <c r="D1226" s="2"/>
      <c r="I1226" s="333"/>
      <c r="J1226" s="334"/>
      <c r="K1226" s="241"/>
      <c r="L1226" s="241"/>
      <c r="P1226" s="2"/>
      <c r="AA1226" s="6"/>
      <c r="AB1226" s="6"/>
      <c r="AC1226" s="6"/>
    </row>
    <row r="1227" spans="2:29" ht="9.9" customHeight="1" x14ac:dyDescent="0.25">
      <c r="B1227" s="138"/>
      <c r="C1227" s="142"/>
      <c r="D1227" s="2"/>
      <c r="I1227" s="241"/>
      <c r="J1227" s="241"/>
      <c r="K1227" s="241"/>
      <c r="L1227" s="241"/>
      <c r="P1227" s="2"/>
      <c r="AA1227" s="6"/>
      <c r="AB1227" s="6"/>
      <c r="AC1227" s="6"/>
    </row>
    <row r="1228" spans="2:29" ht="9.9" customHeight="1" x14ac:dyDescent="0.25">
      <c r="B1228" s="138"/>
      <c r="C1228" s="142"/>
      <c r="D1228" s="2"/>
      <c r="I1228" s="333"/>
      <c r="J1228" s="334"/>
      <c r="K1228" s="241"/>
      <c r="L1228" s="241"/>
      <c r="P1228" s="2"/>
      <c r="AA1228" s="6"/>
      <c r="AB1228" s="6"/>
      <c r="AC1228" s="6"/>
    </row>
    <row r="1229" spans="2:29" ht="9.9" customHeight="1" x14ac:dyDescent="0.25">
      <c r="B1229" s="138"/>
      <c r="C1229" s="142"/>
      <c r="D1229" s="2"/>
      <c r="I1229" s="333"/>
      <c r="J1229" s="334"/>
      <c r="K1229" s="241"/>
      <c r="L1229" s="241"/>
      <c r="P1229" s="2"/>
      <c r="AA1229" s="6"/>
      <c r="AB1229" s="6"/>
      <c r="AC1229" s="6"/>
    </row>
    <row r="1230" spans="2:29" ht="9.9" customHeight="1" x14ac:dyDescent="0.25">
      <c r="B1230" s="138"/>
      <c r="C1230" s="142"/>
      <c r="D1230" s="2"/>
      <c r="I1230" s="333"/>
      <c r="J1230" s="334"/>
      <c r="K1230" s="241"/>
      <c r="L1230" s="241"/>
      <c r="P1230" s="2"/>
      <c r="AA1230" s="6"/>
      <c r="AB1230" s="6"/>
      <c r="AC1230" s="6"/>
    </row>
    <row r="1231" spans="2:29" ht="9.9" customHeight="1" x14ac:dyDescent="0.25">
      <c r="B1231" s="138"/>
      <c r="C1231" s="142"/>
      <c r="D1231" s="2"/>
      <c r="I1231" s="333"/>
      <c r="J1231" s="334"/>
      <c r="K1231" s="241"/>
      <c r="L1231" s="241"/>
      <c r="P1231" s="2"/>
      <c r="AA1231" s="6"/>
      <c r="AB1231" s="6"/>
      <c r="AC1231" s="6"/>
    </row>
    <row r="1232" spans="2:29" ht="9.9" customHeight="1" x14ac:dyDescent="0.25">
      <c r="B1232" s="138"/>
      <c r="C1232" s="142"/>
      <c r="D1232" s="2"/>
      <c r="I1232" s="241"/>
      <c r="J1232" s="241"/>
      <c r="K1232" s="241"/>
      <c r="L1232" s="241"/>
      <c r="P1232" s="2"/>
      <c r="AA1232" s="6"/>
      <c r="AB1232" s="6"/>
      <c r="AC1232" s="6"/>
    </row>
    <row r="1233" spans="2:29" ht="9.9" customHeight="1" x14ac:dyDescent="0.25">
      <c r="B1233" s="138"/>
      <c r="C1233" s="142"/>
      <c r="D1233" s="2"/>
      <c r="I1233" s="333"/>
      <c r="J1233" s="334"/>
      <c r="K1233" s="241"/>
      <c r="L1233" s="241"/>
      <c r="P1233" s="2"/>
      <c r="AA1233" s="6"/>
      <c r="AB1233" s="6"/>
      <c r="AC1233" s="6"/>
    </row>
    <row r="1234" spans="2:29" ht="9.9" customHeight="1" x14ac:dyDescent="0.25">
      <c r="B1234" s="138"/>
      <c r="C1234" s="142"/>
      <c r="D1234" s="2"/>
      <c r="I1234" s="333"/>
      <c r="J1234" s="334"/>
      <c r="K1234" s="241"/>
      <c r="L1234" s="241"/>
      <c r="P1234" s="2"/>
      <c r="AA1234" s="6"/>
      <c r="AB1234" s="6"/>
      <c r="AC1234" s="6"/>
    </row>
    <row r="1235" spans="2:29" ht="9.9" customHeight="1" x14ac:dyDescent="0.25">
      <c r="B1235" s="138"/>
      <c r="C1235" s="142"/>
      <c r="D1235" s="2"/>
      <c r="I1235" s="241"/>
      <c r="J1235" s="241"/>
      <c r="K1235" s="241"/>
      <c r="L1235" s="241"/>
      <c r="P1235" s="2"/>
      <c r="AA1235" s="6"/>
      <c r="AB1235" s="6"/>
      <c r="AC1235" s="6"/>
    </row>
    <row r="1236" spans="2:29" ht="9.9" customHeight="1" x14ac:dyDescent="0.25">
      <c r="B1236" s="138"/>
      <c r="C1236" s="142"/>
      <c r="D1236" s="2"/>
      <c r="I1236" s="333"/>
      <c r="J1236" s="334"/>
      <c r="K1236" s="241"/>
      <c r="L1236" s="241"/>
      <c r="P1236" s="2"/>
      <c r="AA1236" s="6"/>
      <c r="AB1236" s="6"/>
      <c r="AC1236" s="6"/>
    </row>
    <row r="1237" spans="2:29" ht="9.9" customHeight="1" x14ac:dyDescent="0.25">
      <c r="B1237" s="138"/>
      <c r="C1237" s="142"/>
      <c r="D1237" s="2"/>
      <c r="I1237" s="333"/>
      <c r="J1237" s="334"/>
      <c r="K1237" s="241"/>
      <c r="L1237" s="241"/>
      <c r="P1237" s="2"/>
      <c r="AA1237" s="6"/>
      <c r="AB1237" s="6"/>
      <c r="AC1237" s="6"/>
    </row>
    <row r="1238" spans="2:29" ht="9.9" customHeight="1" x14ac:dyDescent="0.25">
      <c r="B1238" s="138"/>
      <c r="C1238" s="142"/>
      <c r="D1238" s="2"/>
      <c r="I1238" s="333"/>
      <c r="J1238" s="334"/>
      <c r="K1238" s="241"/>
      <c r="L1238" s="241"/>
      <c r="P1238" s="2"/>
      <c r="AA1238" s="6"/>
      <c r="AB1238" s="6"/>
      <c r="AC1238" s="6"/>
    </row>
    <row r="1239" spans="2:29" ht="9.9" customHeight="1" x14ac:dyDescent="0.25">
      <c r="B1239" s="138"/>
      <c r="C1239" s="142"/>
      <c r="D1239" s="2"/>
      <c r="I1239" s="333"/>
      <c r="J1239" s="334"/>
      <c r="K1239" s="241"/>
      <c r="L1239" s="241"/>
      <c r="P1239" s="2"/>
      <c r="AA1239" s="6"/>
      <c r="AB1239" s="6"/>
      <c r="AC1239" s="6"/>
    </row>
    <row r="1240" spans="2:29" ht="9.9" customHeight="1" x14ac:dyDescent="0.25">
      <c r="B1240" s="138"/>
      <c r="C1240" s="142"/>
      <c r="D1240" s="2"/>
      <c r="I1240" s="241"/>
      <c r="J1240" s="241"/>
      <c r="K1240" s="241"/>
      <c r="L1240" s="241"/>
      <c r="P1240" s="2"/>
      <c r="AA1240" s="6"/>
      <c r="AB1240" s="6"/>
      <c r="AC1240" s="6"/>
    </row>
    <row r="1241" spans="2:29" ht="9.9" customHeight="1" x14ac:dyDescent="0.25">
      <c r="B1241" s="138"/>
      <c r="C1241" s="142"/>
      <c r="D1241" s="2"/>
      <c r="I1241" s="333"/>
      <c r="J1241" s="334"/>
      <c r="K1241" s="241"/>
      <c r="L1241" s="241"/>
      <c r="P1241" s="2"/>
      <c r="AA1241" s="6"/>
      <c r="AB1241" s="6"/>
      <c r="AC1241" s="6"/>
    </row>
    <row r="1242" spans="2:29" ht="9.9" customHeight="1" x14ac:dyDescent="0.25">
      <c r="B1242" s="138"/>
      <c r="C1242" s="142"/>
      <c r="D1242" s="2"/>
      <c r="I1242" s="333"/>
      <c r="J1242" s="334"/>
      <c r="K1242" s="241"/>
      <c r="L1242" s="241"/>
      <c r="P1242" s="2"/>
      <c r="AA1242" s="6"/>
      <c r="AB1242" s="6"/>
      <c r="AC1242" s="6"/>
    </row>
    <row r="1243" spans="2:29" ht="9.9" customHeight="1" x14ac:dyDescent="0.25">
      <c r="B1243" s="138"/>
      <c r="C1243" s="142"/>
      <c r="D1243" s="2"/>
      <c r="I1243" s="333"/>
      <c r="J1243" s="334"/>
      <c r="K1243" s="241"/>
      <c r="L1243" s="241"/>
      <c r="P1243" s="2"/>
      <c r="AA1243" s="6"/>
      <c r="AB1243" s="6"/>
      <c r="AC1243" s="6"/>
    </row>
    <row r="1244" spans="2:29" ht="9.9" customHeight="1" x14ac:dyDescent="0.25">
      <c r="B1244" s="138"/>
      <c r="C1244" s="142"/>
      <c r="D1244" s="2"/>
      <c r="I1244" s="333"/>
      <c r="J1244" s="334"/>
      <c r="K1244" s="241"/>
      <c r="L1244" s="241"/>
      <c r="P1244" s="2"/>
      <c r="AA1244" s="6"/>
      <c r="AB1244" s="6"/>
      <c r="AC1244" s="6"/>
    </row>
    <row r="1245" spans="2:29" ht="9.9" customHeight="1" x14ac:dyDescent="0.25">
      <c r="B1245" s="138"/>
      <c r="C1245" s="142"/>
      <c r="D1245" s="2"/>
      <c r="I1245" s="241"/>
      <c r="J1245" s="241"/>
      <c r="K1245" s="241"/>
      <c r="L1245" s="241"/>
      <c r="P1245" s="2"/>
      <c r="AA1245" s="6"/>
      <c r="AB1245" s="6"/>
      <c r="AC1245" s="6"/>
    </row>
    <row r="1246" spans="2:29" ht="9.9" customHeight="1" x14ac:dyDescent="0.25">
      <c r="B1246" s="138"/>
      <c r="C1246" s="142"/>
      <c r="D1246" s="2"/>
      <c r="I1246" s="333"/>
      <c r="J1246" s="334"/>
      <c r="K1246" s="241"/>
      <c r="L1246" s="241"/>
      <c r="P1246" s="2"/>
      <c r="AA1246" s="6"/>
      <c r="AB1246" s="6"/>
      <c r="AC1246" s="6"/>
    </row>
    <row r="1247" spans="2:29" ht="9.9" customHeight="1" x14ac:dyDescent="0.25">
      <c r="B1247" s="138"/>
      <c r="C1247" s="142"/>
      <c r="D1247" s="2"/>
      <c r="I1247" s="333"/>
      <c r="J1247" s="334"/>
      <c r="K1247" s="241"/>
      <c r="L1247" s="241"/>
      <c r="P1247" s="2"/>
      <c r="AA1247" s="6"/>
      <c r="AB1247" s="6"/>
      <c r="AC1247" s="6"/>
    </row>
    <row r="1248" spans="2:29" ht="9.9" customHeight="1" x14ac:dyDescent="0.25">
      <c r="B1248" s="138"/>
      <c r="C1248" s="142"/>
      <c r="D1248" s="2"/>
      <c r="I1248" s="333"/>
      <c r="J1248" s="334"/>
      <c r="K1248" s="241"/>
      <c r="L1248" s="241"/>
      <c r="P1248" s="2"/>
      <c r="AA1248" s="6"/>
      <c r="AB1248" s="6"/>
      <c r="AC1248" s="6"/>
    </row>
    <row r="1249" spans="2:29" ht="9.9" customHeight="1" x14ac:dyDescent="0.25">
      <c r="B1249" s="138"/>
      <c r="C1249" s="142"/>
      <c r="D1249" s="2"/>
      <c r="I1249" s="333"/>
      <c r="J1249" s="334"/>
      <c r="K1249" s="241"/>
      <c r="L1249" s="241"/>
      <c r="P1249" s="2"/>
      <c r="AA1249" s="6"/>
      <c r="AB1249" s="6"/>
      <c r="AC1249" s="6"/>
    </row>
    <row r="1250" spans="2:29" ht="9.9" customHeight="1" x14ac:dyDescent="0.25">
      <c r="B1250" s="138"/>
      <c r="C1250" s="142"/>
      <c r="D1250" s="2"/>
      <c r="I1250" s="241"/>
      <c r="J1250" s="241"/>
      <c r="K1250" s="241"/>
      <c r="L1250" s="241"/>
      <c r="P1250" s="2"/>
      <c r="AA1250" s="6"/>
      <c r="AB1250" s="6"/>
      <c r="AC1250" s="6"/>
    </row>
    <row r="1251" spans="2:29" ht="9.9" customHeight="1" x14ac:dyDescent="0.25">
      <c r="B1251" s="138"/>
      <c r="C1251" s="142"/>
      <c r="D1251" s="2"/>
      <c r="I1251" s="333"/>
      <c r="J1251" s="334"/>
      <c r="K1251" s="241"/>
      <c r="L1251" s="241"/>
      <c r="P1251" s="2"/>
      <c r="AA1251" s="6"/>
      <c r="AB1251" s="6"/>
      <c r="AC1251" s="6"/>
    </row>
    <row r="1252" spans="2:29" ht="9.9" customHeight="1" x14ac:dyDescent="0.25">
      <c r="B1252" s="138"/>
      <c r="C1252" s="142"/>
      <c r="D1252" s="2"/>
      <c r="I1252" s="333"/>
      <c r="J1252" s="334"/>
      <c r="K1252" s="241"/>
      <c r="L1252" s="241"/>
      <c r="P1252" s="2"/>
      <c r="AA1252" s="6"/>
      <c r="AB1252" s="6"/>
      <c r="AC1252" s="6"/>
    </row>
    <row r="1253" spans="2:29" ht="9.9" customHeight="1" x14ac:dyDescent="0.25">
      <c r="B1253" s="138"/>
      <c r="C1253" s="142"/>
      <c r="D1253" s="2"/>
      <c r="I1253" s="333"/>
      <c r="J1253" s="334"/>
      <c r="K1253" s="241"/>
      <c r="L1253" s="241"/>
      <c r="P1253" s="2"/>
      <c r="AA1253" s="6"/>
      <c r="AB1253" s="6"/>
      <c r="AC1253" s="6"/>
    </row>
    <row r="1254" spans="2:29" ht="9.9" customHeight="1" x14ac:dyDescent="0.25">
      <c r="B1254" s="138"/>
      <c r="C1254" s="142"/>
      <c r="D1254" s="2"/>
      <c r="I1254" s="333"/>
      <c r="J1254" s="334"/>
      <c r="K1254" s="241"/>
      <c r="L1254" s="241"/>
      <c r="P1254" s="2"/>
      <c r="AA1254" s="6"/>
      <c r="AB1254" s="6"/>
      <c r="AC1254" s="6"/>
    </row>
    <row r="1255" spans="2:29" ht="9.9" customHeight="1" x14ac:dyDescent="0.25">
      <c r="B1255" s="138"/>
      <c r="C1255" s="142"/>
      <c r="D1255" s="2"/>
      <c r="I1255" s="241"/>
      <c r="J1255" s="241"/>
      <c r="K1255" s="241"/>
      <c r="L1255" s="241"/>
      <c r="P1255" s="2"/>
      <c r="AA1255" s="6"/>
      <c r="AB1255" s="6"/>
      <c r="AC1255" s="6"/>
    </row>
    <row r="1256" spans="2:29" ht="9.9" customHeight="1" x14ac:dyDescent="0.25">
      <c r="B1256" s="138"/>
      <c r="C1256" s="142"/>
      <c r="D1256" s="2"/>
      <c r="I1256" s="333"/>
      <c r="J1256" s="334"/>
      <c r="K1256" s="241"/>
      <c r="L1256" s="241"/>
      <c r="P1256" s="2"/>
      <c r="AA1256" s="6"/>
      <c r="AB1256" s="6"/>
      <c r="AC1256" s="6"/>
    </row>
    <row r="1257" spans="2:29" ht="9.9" customHeight="1" x14ac:dyDescent="0.25">
      <c r="B1257" s="138"/>
      <c r="C1257" s="142"/>
      <c r="D1257" s="2"/>
      <c r="I1257" s="333"/>
      <c r="J1257" s="334"/>
      <c r="K1257" s="241"/>
      <c r="L1257" s="241"/>
      <c r="P1257" s="2"/>
      <c r="AA1257" s="6"/>
      <c r="AB1257" s="6"/>
      <c r="AC1257" s="6"/>
    </row>
    <row r="1258" spans="2:29" ht="9.9" customHeight="1" x14ac:dyDescent="0.25">
      <c r="B1258" s="138"/>
      <c r="C1258" s="142"/>
      <c r="D1258" s="2"/>
      <c r="I1258" s="333"/>
      <c r="J1258" s="334"/>
      <c r="K1258" s="241"/>
      <c r="L1258" s="241"/>
      <c r="P1258" s="2"/>
      <c r="AA1258" s="6"/>
      <c r="AB1258" s="6"/>
      <c r="AC1258" s="6"/>
    </row>
    <row r="1259" spans="2:29" ht="9.9" customHeight="1" x14ac:dyDescent="0.25">
      <c r="B1259" s="138"/>
      <c r="C1259" s="142"/>
      <c r="D1259" s="2"/>
      <c r="I1259" s="333"/>
      <c r="J1259" s="334"/>
      <c r="K1259" s="241"/>
      <c r="L1259" s="241"/>
      <c r="P1259" s="2"/>
      <c r="AA1259" s="6"/>
      <c r="AB1259" s="6"/>
      <c r="AC1259" s="6"/>
    </row>
    <row r="1260" spans="2:29" ht="9.9" customHeight="1" x14ac:dyDescent="0.25">
      <c r="B1260" s="138"/>
      <c r="C1260" s="142"/>
      <c r="D1260" s="2"/>
      <c r="I1260" s="241"/>
      <c r="J1260" s="241"/>
      <c r="K1260" s="241"/>
      <c r="L1260" s="241"/>
      <c r="P1260" s="2"/>
      <c r="AA1260" s="6"/>
      <c r="AB1260" s="6"/>
      <c r="AC1260" s="6"/>
    </row>
    <row r="1261" spans="2:29" ht="9.9" customHeight="1" x14ac:dyDescent="0.25">
      <c r="B1261" s="138"/>
      <c r="C1261" s="142"/>
      <c r="D1261" s="2"/>
      <c r="I1261" s="333"/>
      <c r="J1261" s="334"/>
      <c r="K1261" s="241"/>
      <c r="L1261" s="241"/>
      <c r="P1261" s="2"/>
      <c r="AA1261" s="6"/>
      <c r="AB1261" s="6"/>
      <c r="AC1261" s="6"/>
    </row>
    <row r="1262" spans="2:29" ht="9.9" customHeight="1" x14ac:dyDescent="0.25">
      <c r="B1262" s="138"/>
      <c r="C1262" s="142"/>
      <c r="D1262" s="2"/>
      <c r="I1262" s="333"/>
      <c r="J1262" s="334"/>
      <c r="K1262" s="241"/>
      <c r="L1262" s="241"/>
      <c r="P1262" s="2"/>
      <c r="AA1262" s="6"/>
      <c r="AB1262" s="6"/>
      <c r="AC1262" s="6"/>
    </row>
    <row r="1263" spans="2:29" ht="9.9" customHeight="1" x14ac:dyDescent="0.25">
      <c r="B1263" s="138"/>
      <c r="C1263" s="142"/>
      <c r="D1263" s="2"/>
      <c r="I1263" s="333"/>
      <c r="J1263" s="334"/>
      <c r="K1263" s="241"/>
      <c r="L1263" s="241"/>
      <c r="P1263" s="2"/>
      <c r="AA1263" s="6"/>
      <c r="AB1263" s="6"/>
      <c r="AC1263" s="6"/>
    </row>
    <row r="1264" spans="2:29" ht="9.9" customHeight="1" x14ac:dyDescent="0.25">
      <c r="B1264" s="138"/>
      <c r="C1264" s="142"/>
      <c r="D1264" s="2"/>
      <c r="I1264" s="333"/>
      <c r="J1264" s="334"/>
      <c r="K1264" s="241"/>
      <c r="L1264" s="241"/>
      <c r="P1264" s="2"/>
      <c r="AA1264" s="6"/>
      <c r="AB1264" s="6"/>
      <c r="AC1264" s="6"/>
    </row>
    <row r="1265" spans="2:29" ht="9.9" customHeight="1" x14ac:dyDescent="0.25">
      <c r="B1265" s="138"/>
      <c r="C1265" s="142"/>
      <c r="D1265" s="2"/>
      <c r="I1265" s="241"/>
      <c r="J1265" s="241"/>
      <c r="K1265" s="241"/>
      <c r="L1265" s="241"/>
      <c r="P1265" s="2"/>
      <c r="AA1265" s="6"/>
      <c r="AB1265" s="6"/>
      <c r="AC1265" s="6"/>
    </row>
    <row r="1266" spans="2:29" ht="9.9" customHeight="1" x14ac:dyDescent="0.25">
      <c r="B1266" s="138"/>
      <c r="C1266" s="142"/>
      <c r="D1266" s="2"/>
      <c r="I1266" s="333"/>
      <c r="J1266" s="334"/>
      <c r="K1266" s="241"/>
      <c r="L1266" s="241"/>
      <c r="P1266" s="2"/>
      <c r="AA1266" s="6"/>
      <c r="AB1266" s="6"/>
      <c r="AC1266" s="6"/>
    </row>
    <row r="1267" spans="2:29" ht="9.9" customHeight="1" x14ac:dyDescent="0.25">
      <c r="B1267" s="138"/>
      <c r="C1267" s="142"/>
      <c r="D1267" s="2"/>
      <c r="I1267" s="333"/>
      <c r="J1267" s="334"/>
      <c r="K1267" s="241"/>
      <c r="L1267" s="241"/>
      <c r="P1267" s="2"/>
      <c r="AA1267" s="6"/>
      <c r="AB1267" s="6"/>
      <c r="AC1267" s="6"/>
    </row>
    <row r="1268" spans="2:29" ht="9.9" customHeight="1" x14ac:dyDescent="0.25">
      <c r="B1268" s="138"/>
      <c r="C1268" s="142"/>
      <c r="D1268" s="2"/>
      <c r="I1268" s="333"/>
      <c r="J1268" s="334"/>
      <c r="K1268" s="241"/>
      <c r="L1268" s="241"/>
      <c r="P1268" s="2"/>
      <c r="AA1268" s="6"/>
      <c r="AB1268" s="6"/>
      <c r="AC1268" s="6"/>
    </row>
    <row r="1269" spans="2:29" ht="9.9" customHeight="1" x14ac:dyDescent="0.25">
      <c r="B1269" s="138"/>
      <c r="C1269" s="142"/>
      <c r="D1269" s="2"/>
      <c r="I1269" s="333"/>
      <c r="J1269" s="334"/>
      <c r="K1269" s="241"/>
      <c r="L1269" s="241"/>
      <c r="P1269" s="2"/>
      <c r="AA1269" s="6"/>
      <c r="AB1269" s="6"/>
      <c r="AC1269" s="6"/>
    </row>
    <row r="1270" spans="2:29" ht="9.9" customHeight="1" x14ac:dyDescent="0.25">
      <c r="B1270" s="138"/>
      <c r="C1270" s="142"/>
      <c r="D1270" s="2"/>
      <c r="I1270" s="241"/>
      <c r="J1270" s="241"/>
      <c r="K1270" s="241"/>
      <c r="L1270" s="241"/>
      <c r="P1270" s="2"/>
      <c r="AA1270" s="6"/>
      <c r="AB1270" s="6"/>
      <c r="AC1270" s="6"/>
    </row>
    <row r="1271" spans="2:29" ht="9.9" customHeight="1" x14ac:dyDescent="0.25">
      <c r="B1271" s="138"/>
      <c r="C1271" s="142"/>
      <c r="D1271" s="2"/>
      <c r="I1271" s="333"/>
      <c r="J1271" s="334"/>
      <c r="K1271" s="241"/>
      <c r="L1271" s="241"/>
      <c r="P1271" s="2"/>
      <c r="AA1271" s="6"/>
      <c r="AB1271" s="6"/>
      <c r="AC1271" s="6"/>
    </row>
    <row r="1272" spans="2:29" ht="9.9" customHeight="1" x14ac:dyDescent="0.25">
      <c r="B1272" s="138"/>
      <c r="C1272" s="142"/>
      <c r="D1272" s="2"/>
      <c r="I1272" s="333"/>
      <c r="J1272" s="334"/>
      <c r="K1272" s="241"/>
      <c r="L1272" s="241"/>
      <c r="P1272" s="2"/>
      <c r="AA1272" s="6"/>
      <c r="AB1272" s="6"/>
      <c r="AC1272" s="6"/>
    </row>
    <row r="1273" spans="2:29" ht="9.9" customHeight="1" x14ac:dyDescent="0.25">
      <c r="B1273" s="138"/>
      <c r="C1273" s="142"/>
      <c r="D1273" s="2"/>
      <c r="I1273" s="241"/>
      <c r="J1273" s="241"/>
      <c r="K1273" s="241"/>
      <c r="L1273" s="241"/>
      <c r="P1273" s="2"/>
      <c r="AA1273" s="6"/>
      <c r="AB1273" s="6"/>
      <c r="AC1273" s="6"/>
    </row>
    <row r="1274" spans="2:29" ht="9.9" customHeight="1" x14ac:dyDescent="0.25">
      <c r="B1274" s="138"/>
      <c r="C1274" s="142"/>
      <c r="D1274" s="2"/>
      <c r="I1274" s="333"/>
      <c r="J1274" s="334"/>
      <c r="K1274" s="241"/>
      <c r="L1274" s="241"/>
      <c r="P1274" s="2"/>
      <c r="AA1274" s="6"/>
      <c r="AB1274" s="6"/>
      <c r="AC1274" s="6"/>
    </row>
    <row r="1275" spans="2:29" ht="9.9" customHeight="1" x14ac:dyDescent="0.25">
      <c r="B1275" s="138"/>
      <c r="C1275" s="142"/>
      <c r="D1275" s="2"/>
      <c r="I1275" s="333"/>
      <c r="J1275" s="334"/>
      <c r="K1275" s="241"/>
      <c r="L1275" s="241"/>
      <c r="P1275" s="2"/>
      <c r="AA1275" s="6"/>
      <c r="AB1275" s="6"/>
      <c r="AC1275" s="6"/>
    </row>
    <row r="1276" spans="2:29" ht="9.9" customHeight="1" x14ac:dyDescent="0.25">
      <c r="B1276" s="138"/>
      <c r="C1276" s="142"/>
      <c r="D1276" s="2"/>
      <c r="I1276" s="333"/>
      <c r="J1276" s="334"/>
      <c r="K1276" s="241"/>
      <c r="L1276" s="241"/>
      <c r="P1276" s="2"/>
      <c r="AA1276" s="6"/>
      <c r="AB1276" s="6"/>
      <c r="AC1276" s="6"/>
    </row>
    <row r="1277" spans="2:29" ht="9.9" customHeight="1" x14ac:dyDescent="0.25">
      <c r="B1277" s="138"/>
      <c r="C1277" s="142"/>
      <c r="D1277" s="2"/>
      <c r="I1277" s="241"/>
      <c r="J1277" s="241"/>
      <c r="K1277" s="241"/>
      <c r="L1277" s="241"/>
      <c r="P1277" s="2"/>
      <c r="AA1277" s="6"/>
      <c r="AB1277" s="6"/>
      <c r="AC1277" s="6"/>
    </row>
    <row r="1278" spans="2:29" ht="9.9" customHeight="1" x14ac:dyDescent="0.25">
      <c r="B1278" s="138"/>
      <c r="C1278" s="142"/>
      <c r="D1278" s="2"/>
      <c r="I1278" s="333"/>
      <c r="J1278" s="334"/>
      <c r="K1278" s="241"/>
      <c r="L1278" s="241"/>
      <c r="P1278" s="2"/>
      <c r="AA1278" s="6"/>
      <c r="AB1278" s="6"/>
      <c r="AC1278" s="6"/>
    </row>
    <row r="1279" spans="2:29" ht="9.9" customHeight="1" x14ac:dyDescent="0.25">
      <c r="B1279" s="138"/>
      <c r="C1279" s="142"/>
      <c r="D1279" s="2"/>
      <c r="I1279" s="333"/>
      <c r="J1279" s="334"/>
      <c r="K1279" s="241"/>
      <c r="L1279" s="241"/>
      <c r="P1279" s="2"/>
      <c r="AA1279" s="6"/>
      <c r="AB1279" s="6"/>
      <c r="AC1279" s="6"/>
    </row>
    <row r="1280" spans="2:29" ht="9.9" customHeight="1" x14ac:dyDescent="0.25">
      <c r="B1280" s="138"/>
      <c r="C1280" s="142"/>
      <c r="D1280" s="2"/>
      <c r="I1280" s="333"/>
      <c r="J1280" s="334"/>
      <c r="K1280" s="241"/>
      <c r="L1280" s="241"/>
      <c r="P1280" s="2"/>
      <c r="AA1280" s="6"/>
      <c r="AB1280" s="6"/>
      <c r="AC1280" s="6"/>
    </row>
    <row r="1281" spans="1:29" ht="9.9" customHeight="1" x14ac:dyDescent="0.25">
      <c r="B1281" s="138"/>
      <c r="C1281" s="142"/>
      <c r="D1281" s="2"/>
      <c r="I1281" s="333"/>
      <c r="J1281" s="334"/>
      <c r="K1281" s="241"/>
      <c r="L1281" s="241"/>
      <c r="P1281" s="2"/>
      <c r="AA1281" s="6"/>
      <c r="AB1281" s="6"/>
      <c r="AC1281" s="6"/>
    </row>
    <row r="1282" spans="1:29" ht="9.9" customHeight="1" x14ac:dyDescent="0.25">
      <c r="B1282" s="138"/>
      <c r="C1282" s="142"/>
      <c r="D1282" s="2"/>
      <c r="I1282" s="241"/>
      <c r="J1282" s="241"/>
      <c r="K1282" s="241"/>
      <c r="L1282" s="241"/>
      <c r="P1282" s="2"/>
      <c r="AA1282" s="6"/>
      <c r="AB1282" s="6"/>
      <c r="AC1282" s="6"/>
    </row>
    <row r="1283" spans="1:29" ht="9.9" customHeight="1" x14ac:dyDescent="0.25">
      <c r="B1283" s="138"/>
      <c r="C1283" s="142"/>
      <c r="D1283" s="2"/>
      <c r="I1283" s="333"/>
      <c r="J1283" s="334"/>
      <c r="K1283" s="241"/>
      <c r="L1283" s="241"/>
      <c r="P1283" s="2"/>
      <c r="AA1283" s="6"/>
      <c r="AB1283" s="6"/>
      <c r="AC1283" s="6"/>
    </row>
    <row r="1284" spans="1:29" ht="9.9" customHeight="1" x14ac:dyDescent="0.25">
      <c r="B1284" s="138"/>
      <c r="C1284" s="142"/>
      <c r="D1284" s="2"/>
      <c r="I1284" s="333"/>
      <c r="J1284" s="334"/>
      <c r="K1284" s="241"/>
      <c r="L1284" s="241"/>
      <c r="P1284" s="2"/>
      <c r="AA1284" s="6"/>
      <c r="AB1284" s="6"/>
      <c r="AC1284" s="6"/>
    </row>
    <row r="1285" spans="1:29" ht="9.9" customHeight="1" x14ac:dyDescent="0.25">
      <c r="B1285" s="138"/>
      <c r="C1285" s="142"/>
      <c r="D1285" s="2"/>
      <c r="I1285" s="241"/>
      <c r="J1285" s="241"/>
      <c r="K1285" s="241"/>
      <c r="L1285" s="241"/>
      <c r="P1285" s="2"/>
      <c r="AA1285" s="6"/>
      <c r="AB1285" s="6"/>
      <c r="AC1285" s="6"/>
    </row>
    <row r="1286" spans="1:29" ht="9.9" customHeight="1" x14ac:dyDescent="0.25">
      <c r="B1286" s="138"/>
      <c r="C1286" s="142"/>
      <c r="D1286" s="2"/>
      <c r="I1286" s="333"/>
      <c r="J1286" s="334"/>
      <c r="K1286" s="241"/>
      <c r="L1286" s="241"/>
      <c r="P1286" s="2"/>
      <c r="AA1286" s="6"/>
      <c r="AB1286" s="6"/>
      <c r="AC1286" s="6"/>
    </row>
    <row r="1287" spans="1:29" ht="9.9" customHeight="1" x14ac:dyDescent="0.25">
      <c r="B1287" s="138"/>
      <c r="C1287" s="142"/>
      <c r="D1287" s="2"/>
      <c r="I1287" s="333"/>
      <c r="J1287" s="334"/>
      <c r="K1287" s="241"/>
      <c r="L1287" s="241"/>
      <c r="P1287" s="2"/>
      <c r="AA1287" s="6"/>
      <c r="AB1287" s="6"/>
      <c r="AC1287" s="6"/>
    </row>
    <row r="1288" spans="1:29" ht="9.9" customHeight="1" x14ac:dyDescent="0.25">
      <c r="B1288" s="138"/>
      <c r="C1288" s="142"/>
      <c r="D1288" s="2"/>
      <c r="I1288" s="234"/>
      <c r="J1288" s="235"/>
      <c r="K1288" s="241"/>
      <c r="L1288" s="241"/>
      <c r="P1288" s="2"/>
      <c r="AA1288" s="6"/>
      <c r="AB1288" s="6"/>
      <c r="AC1288" s="6"/>
    </row>
    <row r="1289" spans="1:29" ht="9.9" customHeight="1" x14ac:dyDescent="0.25">
      <c r="A1289" s="10"/>
      <c r="B1289" s="137"/>
      <c r="C1289" s="141"/>
      <c r="D1289" s="2"/>
      <c r="I1289" s="241"/>
      <c r="J1289" s="241"/>
      <c r="K1289" s="241"/>
      <c r="L1289" s="140"/>
      <c r="P1289" s="2"/>
      <c r="AA1289" s="6"/>
      <c r="AB1289" s="6"/>
      <c r="AC1289" s="6"/>
    </row>
    <row r="1290" spans="1:29" ht="9.9" customHeight="1" x14ac:dyDescent="0.25">
      <c r="A1290" s="10"/>
      <c r="B1290" s="67"/>
      <c r="C1290" s="142"/>
      <c r="D1290" s="337"/>
      <c r="E1290" s="338"/>
      <c r="F1290" s="339"/>
      <c r="I1290" s="241"/>
      <c r="J1290" s="241"/>
      <c r="K1290" s="241"/>
      <c r="L1290" s="140"/>
      <c r="P1290" s="2"/>
      <c r="AA1290" s="6"/>
      <c r="AB1290" s="6"/>
      <c r="AC1290" s="6"/>
    </row>
    <row r="1291" spans="1:29" ht="9.9" customHeight="1" x14ac:dyDescent="0.25">
      <c r="B1291" s="138"/>
      <c r="C1291" s="142"/>
      <c r="D1291" s="337"/>
      <c r="E1291" s="338"/>
      <c r="F1291" s="339"/>
      <c r="H1291" s="240"/>
      <c r="I1291" s="241"/>
      <c r="J1291" s="241"/>
      <c r="K1291" s="241"/>
      <c r="L1291" s="140"/>
      <c r="P1291" s="2"/>
      <c r="AA1291" s="6"/>
      <c r="AB1291" s="6"/>
      <c r="AC1291" s="6"/>
    </row>
    <row r="1292" spans="1:29" ht="9.9" customHeight="1" x14ac:dyDescent="0.25">
      <c r="B1292" s="138"/>
      <c r="C1292" s="142"/>
      <c r="D1292" s="2"/>
      <c r="E1292" s="241"/>
      <c r="F1292" s="241"/>
      <c r="G1292" s="241"/>
      <c r="H1292" s="240"/>
      <c r="I1292" s="241"/>
      <c r="J1292" s="241"/>
      <c r="K1292" s="241"/>
      <c r="L1292" s="140"/>
      <c r="P1292" s="2"/>
      <c r="AA1292" s="6"/>
      <c r="AB1292" s="6"/>
      <c r="AC1292" s="6"/>
    </row>
    <row r="1293" spans="1:29" ht="9.9" customHeight="1" x14ac:dyDescent="0.25">
      <c r="A1293" s="10"/>
      <c r="B1293" s="67"/>
      <c r="C1293" s="142"/>
      <c r="D1293" s="2"/>
      <c r="E1293" s="241"/>
      <c r="F1293" s="241"/>
      <c r="G1293" s="241"/>
      <c r="H1293" s="240"/>
      <c r="I1293" s="241"/>
      <c r="J1293" s="241"/>
      <c r="K1293" s="241"/>
      <c r="L1293" s="140"/>
      <c r="P1293" s="2"/>
      <c r="AA1293" s="6"/>
      <c r="AB1293" s="6"/>
      <c r="AC1293" s="6"/>
    </row>
    <row r="1294" spans="1:29" ht="9.9" customHeight="1" x14ac:dyDescent="0.25">
      <c r="B1294" s="141"/>
      <c r="C1294" s="139"/>
      <c r="D1294" s="2"/>
      <c r="E1294" s="241"/>
      <c r="F1294" s="241"/>
      <c r="G1294" s="241"/>
      <c r="I1294" s="241"/>
      <c r="J1294" s="241"/>
      <c r="K1294" s="241"/>
      <c r="L1294" s="13"/>
      <c r="P1294" s="2"/>
      <c r="AA1294" s="6"/>
      <c r="AB1294" s="6"/>
      <c r="AC1294" s="6"/>
    </row>
    <row r="1295" spans="1:29" ht="9.9" customHeight="1" x14ac:dyDescent="0.25">
      <c r="B1295" s="139"/>
      <c r="C1295" s="142"/>
      <c r="D1295" s="2"/>
      <c r="I1295" s="241"/>
      <c r="J1295" s="241"/>
      <c r="K1295" s="241"/>
      <c r="L1295" s="241"/>
      <c r="P1295" s="2"/>
      <c r="AA1295" s="6"/>
      <c r="AB1295" s="6"/>
      <c r="AC1295" s="6"/>
    </row>
    <row r="1296" spans="1:29" ht="9.9" customHeight="1" x14ac:dyDescent="0.25">
      <c r="B1296" s="142"/>
      <c r="C1296" s="142"/>
      <c r="D1296" s="2"/>
      <c r="I1296" s="241"/>
      <c r="J1296" s="241"/>
      <c r="K1296" s="241"/>
      <c r="L1296" s="241"/>
      <c r="P1296" s="2"/>
      <c r="AA1296" s="6"/>
      <c r="AB1296" s="6"/>
      <c r="AC1296" s="6"/>
    </row>
    <row r="1297" spans="2:29" ht="9.9" customHeight="1" x14ac:dyDescent="0.25">
      <c r="B1297" s="138"/>
      <c r="C1297" s="142"/>
      <c r="D1297" s="2"/>
      <c r="I1297" s="241"/>
      <c r="J1297" s="241"/>
      <c r="K1297" s="241"/>
      <c r="L1297" s="241"/>
      <c r="P1297" s="2"/>
      <c r="AA1297" s="6"/>
      <c r="AB1297" s="6"/>
      <c r="AC1297" s="6"/>
    </row>
    <row r="1298" spans="2:29" ht="9.9" customHeight="1" x14ac:dyDescent="0.25">
      <c r="B1298" s="138"/>
      <c r="C1298" s="142"/>
      <c r="D1298" s="333"/>
      <c r="E1298" s="334"/>
      <c r="F1298" s="241"/>
      <c r="G1298" s="241"/>
      <c r="I1298" s="2"/>
      <c r="J1298" s="2"/>
      <c r="K1298" s="2"/>
      <c r="L1298" s="241"/>
      <c r="P1298" s="2"/>
      <c r="AA1298" s="6"/>
      <c r="AB1298" s="6"/>
      <c r="AC1298" s="6"/>
    </row>
    <row r="1299" spans="2:29" ht="9.9" customHeight="1" x14ac:dyDescent="0.25">
      <c r="B1299" s="138"/>
      <c r="C1299" s="142"/>
      <c r="D1299" s="333"/>
      <c r="E1299" s="334"/>
      <c r="F1299" s="241"/>
      <c r="G1299" s="241"/>
      <c r="I1299" s="2"/>
      <c r="J1299" s="2"/>
      <c r="K1299" s="2"/>
      <c r="L1299" s="241"/>
      <c r="P1299" s="2"/>
      <c r="AA1299" s="6"/>
      <c r="AB1299" s="6"/>
      <c r="AC1299" s="6"/>
    </row>
    <row r="1300" spans="2:29" ht="9.9" customHeight="1" x14ac:dyDescent="0.25">
      <c r="B1300" s="138"/>
      <c r="C1300" s="142"/>
      <c r="D1300" s="241"/>
      <c r="E1300" s="241"/>
      <c r="F1300" s="241"/>
      <c r="G1300" s="241"/>
      <c r="I1300" s="2"/>
      <c r="J1300" s="2"/>
      <c r="K1300" s="2"/>
      <c r="L1300" s="241"/>
      <c r="P1300" s="2"/>
      <c r="AA1300" s="6"/>
      <c r="AB1300" s="6"/>
      <c r="AC1300" s="6"/>
    </row>
    <row r="1301" spans="2:29" ht="9.9" customHeight="1" x14ac:dyDescent="0.25">
      <c r="B1301" s="138"/>
      <c r="C1301" s="142"/>
      <c r="D1301" s="333"/>
      <c r="E1301" s="334"/>
      <c r="F1301" s="241"/>
      <c r="G1301" s="241"/>
      <c r="I1301" s="2"/>
      <c r="J1301" s="2"/>
      <c r="K1301" s="2"/>
      <c r="L1301" s="241"/>
      <c r="P1301" s="2"/>
      <c r="AA1301" s="6"/>
      <c r="AB1301" s="6"/>
      <c r="AC1301" s="6"/>
    </row>
    <row r="1302" spans="2:29" ht="9.9" customHeight="1" x14ac:dyDescent="0.25">
      <c r="B1302" s="138"/>
      <c r="C1302" s="142"/>
      <c r="D1302" s="333"/>
      <c r="E1302" s="334"/>
      <c r="F1302" s="241"/>
      <c r="G1302" s="241"/>
      <c r="I1302" s="2"/>
      <c r="J1302" s="2"/>
      <c r="K1302" s="2"/>
      <c r="L1302" s="241"/>
      <c r="P1302" s="2"/>
      <c r="AA1302" s="6"/>
      <c r="AB1302" s="6"/>
      <c r="AC1302" s="6"/>
    </row>
    <row r="1303" spans="2:29" ht="9.9" customHeight="1" x14ac:dyDescent="0.25">
      <c r="B1303" s="138"/>
      <c r="C1303" s="142"/>
      <c r="D1303" s="333"/>
      <c r="E1303" s="334"/>
      <c r="F1303" s="241"/>
      <c r="G1303" s="241"/>
      <c r="I1303" s="2"/>
      <c r="J1303" s="2"/>
      <c r="K1303" s="2"/>
      <c r="L1303" s="241"/>
      <c r="P1303" s="2"/>
      <c r="AA1303" s="6"/>
      <c r="AB1303" s="6"/>
      <c r="AC1303" s="6"/>
    </row>
    <row r="1304" spans="2:29" ht="9.9" customHeight="1" x14ac:dyDescent="0.25">
      <c r="B1304" s="138"/>
      <c r="C1304" s="142"/>
      <c r="D1304" s="241"/>
      <c r="E1304" s="241"/>
      <c r="F1304" s="241"/>
      <c r="G1304" s="241"/>
      <c r="I1304" s="2"/>
      <c r="J1304" s="2"/>
      <c r="K1304" s="2"/>
      <c r="L1304" s="241"/>
      <c r="P1304" s="2"/>
      <c r="AA1304" s="6"/>
      <c r="AB1304" s="6"/>
      <c r="AC1304" s="6"/>
    </row>
    <row r="1305" spans="2:29" ht="9.9" customHeight="1" x14ac:dyDescent="0.25">
      <c r="B1305" s="138"/>
      <c r="C1305" s="142"/>
      <c r="D1305" s="333"/>
      <c r="E1305" s="334"/>
      <c r="F1305" s="241"/>
      <c r="G1305" s="241"/>
      <c r="I1305" s="2"/>
      <c r="J1305" s="2"/>
      <c r="K1305" s="2"/>
      <c r="L1305" s="241"/>
      <c r="P1305" s="2"/>
      <c r="AA1305" s="6"/>
      <c r="AB1305" s="6"/>
      <c r="AC1305" s="6"/>
    </row>
    <row r="1306" spans="2:29" ht="9.9" customHeight="1" x14ac:dyDescent="0.25">
      <c r="B1306" s="138"/>
      <c r="C1306" s="142"/>
      <c r="D1306" s="333"/>
      <c r="E1306" s="334"/>
      <c r="F1306" s="241"/>
      <c r="G1306" s="241"/>
      <c r="I1306" s="2"/>
      <c r="J1306" s="2"/>
      <c r="K1306" s="2"/>
      <c r="L1306" s="241"/>
      <c r="P1306" s="2"/>
      <c r="AA1306" s="6"/>
      <c r="AB1306" s="6"/>
      <c r="AC1306" s="6"/>
    </row>
    <row r="1307" spans="2:29" ht="9.9" customHeight="1" x14ac:dyDescent="0.25">
      <c r="B1307" s="138"/>
      <c r="C1307" s="142"/>
      <c r="D1307" s="241"/>
      <c r="E1307" s="241"/>
      <c r="F1307" s="241"/>
      <c r="G1307" s="241"/>
      <c r="I1307" s="2"/>
      <c r="J1307" s="2"/>
      <c r="K1307" s="2"/>
      <c r="L1307" s="241"/>
      <c r="P1307" s="2"/>
      <c r="AA1307" s="6"/>
      <c r="AB1307" s="6"/>
      <c r="AC1307" s="6"/>
    </row>
    <row r="1308" spans="2:29" ht="9.9" customHeight="1" x14ac:dyDescent="0.25">
      <c r="B1308" s="138"/>
      <c r="C1308" s="142"/>
      <c r="D1308" s="333"/>
      <c r="E1308" s="334"/>
      <c r="F1308" s="241"/>
      <c r="G1308" s="241"/>
      <c r="I1308" s="2"/>
      <c r="J1308" s="2"/>
      <c r="K1308" s="2"/>
      <c r="L1308" s="241"/>
      <c r="P1308" s="2"/>
      <c r="AA1308" s="6"/>
      <c r="AB1308" s="6"/>
      <c r="AC1308" s="6"/>
    </row>
    <row r="1309" spans="2:29" ht="9.9" customHeight="1" x14ac:dyDescent="0.25">
      <c r="B1309" s="138"/>
      <c r="C1309" s="142"/>
      <c r="D1309" s="333"/>
      <c r="E1309" s="334"/>
      <c r="F1309" s="241"/>
      <c r="G1309" s="241"/>
      <c r="I1309" s="2"/>
      <c r="J1309" s="2"/>
      <c r="K1309" s="2"/>
      <c r="L1309" s="241"/>
      <c r="P1309" s="2"/>
      <c r="AA1309" s="6"/>
      <c r="AB1309" s="6"/>
      <c r="AC1309" s="6"/>
    </row>
    <row r="1310" spans="2:29" ht="9.9" customHeight="1" x14ac:dyDescent="0.25">
      <c r="B1310" s="138"/>
      <c r="C1310" s="142"/>
      <c r="D1310" s="333"/>
      <c r="E1310" s="334"/>
      <c r="F1310" s="241"/>
      <c r="G1310" s="241"/>
      <c r="I1310" s="2"/>
      <c r="J1310" s="2"/>
      <c r="K1310" s="2"/>
      <c r="L1310" s="241"/>
      <c r="P1310" s="2"/>
      <c r="AA1310" s="6"/>
      <c r="AB1310" s="6"/>
      <c r="AC1310" s="6"/>
    </row>
    <row r="1311" spans="2:29" ht="9.9" customHeight="1" x14ac:dyDescent="0.25">
      <c r="B1311" s="138"/>
      <c r="C1311" s="142"/>
      <c r="D1311" s="333"/>
      <c r="E1311" s="334"/>
      <c r="F1311" s="241"/>
      <c r="G1311" s="241"/>
      <c r="I1311" s="2"/>
      <c r="J1311" s="2"/>
      <c r="K1311" s="2"/>
      <c r="L1311" s="241"/>
      <c r="P1311" s="2"/>
      <c r="AA1311" s="6"/>
      <c r="AB1311" s="6"/>
      <c r="AC1311" s="6"/>
    </row>
    <row r="1312" spans="2:29" ht="9.9" customHeight="1" x14ac:dyDescent="0.25">
      <c r="B1312" s="138"/>
      <c r="C1312" s="142"/>
      <c r="D1312" s="241"/>
      <c r="E1312" s="241"/>
      <c r="F1312" s="241"/>
      <c r="G1312" s="241"/>
      <c r="I1312" s="2"/>
      <c r="J1312" s="2"/>
      <c r="K1312" s="2"/>
      <c r="L1312" s="241"/>
      <c r="P1312" s="2"/>
      <c r="AA1312" s="6"/>
      <c r="AB1312" s="6"/>
      <c r="AC1312" s="6"/>
    </row>
    <row r="1313" spans="2:29" ht="9.9" customHeight="1" x14ac:dyDescent="0.25">
      <c r="B1313" s="138"/>
      <c r="C1313" s="142"/>
      <c r="D1313" s="333"/>
      <c r="E1313" s="334"/>
      <c r="F1313" s="241"/>
      <c r="G1313" s="241"/>
      <c r="I1313" s="2"/>
      <c r="J1313" s="2"/>
      <c r="K1313" s="2"/>
      <c r="L1313" s="241"/>
      <c r="P1313" s="2"/>
      <c r="AA1313" s="6"/>
      <c r="AB1313" s="6"/>
      <c r="AC1313" s="6"/>
    </row>
    <row r="1314" spans="2:29" ht="9.9" customHeight="1" x14ac:dyDescent="0.25">
      <c r="B1314" s="138"/>
      <c r="C1314" s="142"/>
      <c r="D1314" s="333"/>
      <c r="E1314" s="334"/>
      <c r="F1314" s="241"/>
      <c r="G1314" s="241"/>
      <c r="I1314" s="2"/>
      <c r="J1314" s="2"/>
      <c r="K1314" s="2"/>
      <c r="L1314" s="241"/>
      <c r="P1314" s="2"/>
      <c r="AA1314" s="6"/>
      <c r="AB1314" s="6"/>
      <c r="AC1314" s="6"/>
    </row>
    <row r="1315" spans="2:29" ht="9.9" customHeight="1" x14ac:dyDescent="0.25">
      <c r="B1315" s="138"/>
      <c r="C1315" s="142"/>
      <c r="D1315" s="241"/>
      <c r="E1315" s="241"/>
      <c r="F1315" s="241"/>
      <c r="G1315" s="241"/>
      <c r="I1315" s="2"/>
      <c r="J1315" s="2"/>
      <c r="K1315" s="2"/>
      <c r="L1315" s="241"/>
      <c r="P1315" s="2"/>
      <c r="AA1315" s="6"/>
      <c r="AB1315" s="6"/>
      <c r="AC1315" s="6"/>
    </row>
    <row r="1316" spans="2:29" ht="9.9" customHeight="1" x14ac:dyDescent="0.25">
      <c r="B1316" s="138"/>
      <c r="C1316" s="142"/>
      <c r="D1316" s="333"/>
      <c r="E1316" s="334"/>
      <c r="F1316" s="241"/>
      <c r="G1316" s="241"/>
      <c r="I1316" s="2"/>
      <c r="J1316" s="2"/>
      <c r="K1316" s="2"/>
      <c r="L1316" s="241"/>
      <c r="P1316" s="2"/>
      <c r="AA1316" s="6"/>
      <c r="AB1316" s="6"/>
      <c r="AC1316" s="6"/>
    </row>
    <row r="1317" spans="2:29" ht="9.9" customHeight="1" x14ac:dyDescent="0.25">
      <c r="B1317" s="138"/>
      <c r="C1317" s="142"/>
      <c r="D1317" s="333"/>
      <c r="E1317" s="334"/>
      <c r="F1317" s="241"/>
      <c r="G1317" s="241"/>
      <c r="I1317" s="2"/>
      <c r="J1317" s="2"/>
      <c r="K1317" s="2"/>
      <c r="L1317" s="241"/>
      <c r="P1317" s="2"/>
      <c r="AA1317" s="6"/>
      <c r="AB1317" s="6"/>
      <c r="AC1317" s="6"/>
    </row>
    <row r="1318" spans="2:29" ht="9.9" customHeight="1" x14ac:dyDescent="0.25">
      <c r="B1318" s="138"/>
      <c r="C1318" s="142"/>
      <c r="D1318" s="333"/>
      <c r="E1318" s="334"/>
      <c r="F1318" s="241"/>
      <c r="G1318" s="241"/>
      <c r="I1318" s="2"/>
      <c r="J1318" s="2"/>
      <c r="K1318" s="2"/>
      <c r="L1318" s="241"/>
      <c r="P1318" s="2"/>
      <c r="AA1318" s="6"/>
      <c r="AB1318" s="6"/>
      <c r="AC1318" s="6"/>
    </row>
    <row r="1319" spans="2:29" ht="9.9" customHeight="1" x14ac:dyDescent="0.25">
      <c r="B1319" s="138"/>
      <c r="C1319" s="142"/>
      <c r="D1319" s="333"/>
      <c r="E1319" s="334"/>
      <c r="F1319" s="241"/>
      <c r="G1319" s="241"/>
      <c r="I1319" s="2"/>
      <c r="J1319" s="2"/>
      <c r="K1319" s="2"/>
      <c r="L1319" s="241"/>
      <c r="P1319" s="2"/>
      <c r="AA1319" s="6"/>
      <c r="AB1319" s="6"/>
      <c r="AC1319" s="6"/>
    </row>
    <row r="1320" spans="2:29" ht="9.9" customHeight="1" x14ac:dyDescent="0.25">
      <c r="B1320" s="138"/>
      <c r="C1320" s="142"/>
      <c r="D1320" s="241"/>
      <c r="E1320" s="241"/>
      <c r="F1320" s="241"/>
      <c r="G1320" s="241"/>
      <c r="I1320" s="2"/>
      <c r="J1320" s="2"/>
      <c r="K1320" s="2"/>
      <c r="L1320" s="241"/>
      <c r="P1320" s="2"/>
      <c r="AA1320" s="6"/>
      <c r="AB1320" s="6"/>
      <c r="AC1320" s="6"/>
    </row>
    <row r="1321" spans="2:29" ht="9.9" customHeight="1" x14ac:dyDescent="0.25">
      <c r="B1321" s="138"/>
      <c r="C1321" s="142"/>
      <c r="D1321" s="333"/>
      <c r="E1321" s="334"/>
      <c r="F1321" s="241"/>
      <c r="G1321" s="241"/>
      <c r="I1321" s="2"/>
      <c r="J1321" s="2"/>
      <c r="K1321" s="2"/>
      <c r="L1321" s="241"/>
      <c r="P1321" s="2"/>
      <c r="AA1321" s="6"/>
      <c r="AB1321" s="6"/>
      <c r="AC1321" s="6"/>
    </row>
    <row r="1322" spans="2:29" ht="9.9" customHeight="1" x14ac:dyDescent="0.25">
      <c r="B1322" s="138"/>
      <c r="C1322" s="142"/>
      <c r="D1322" s="333"/>
      <c r="E1322" s="334"/>
      <c r="F1322" s="241"/>
      <c r="G1322" s="241"/>
      <c r="I1322" s="2"/>
      <c r="J1322" s="2"/>
      <c r="K1322" s="2"/>
      <c r="L1322" s="241"/>
      <c r="P1322" s="2"/>
      <c r="AA1322" s="6"/>
      <c r="AB1322" s="6"/>
      <c r="AC1322" s="6"/>
    </row>
    <row r="1323" spans="2:29" ht="9.9" customHeight="1" x14ac:dyDescent="0.25">
      <c r="B1323" s="138"/>
      <c r="C1323" s="142"/>
      <c r="D1323" s="333"/>
      <c r="E1323" s="334"/>
      <c r="F1323" s="241"/>
      <c r="G1323" s="241"/>
      <c r="I1323" s="2"/>
      <c r="J1323" s="2"/>
      <c r="K1323" s="2"/>
      <c r="L1323" s="241"/>
      <c r="P1323" s="2"/>
      <c r="AA1323" s="6"/>
      <c r="AB1323" s="6"/>
      <c r="AC1323" s="6"/>
    </row>
    <row r="1324" spans="2:29" ht="9.9" customHeight="1" x14ac:dyDescent="0.25">
      <c r="B1324" s="138"/>
      <c r="C1324" s="142"/>
      <c r="D1324" s="333"/>
      <c r="E1324" s="334"/>
      <c r="F1324" s="241"/>
      <c r="G1324" s="241"/>
      <c r="I1324" s="2"/>
      <c r="J1324" s="2"/>
      <c r="K1324" s="2"/>
      <c r="L1324" s="241"/>
      <c r="P1324" s="2"/>
      <c r="AA1324" s="6"/>
      <c r="AB1324" s="6"/>
      <c r="AC1324" s="6"/>
    </row>
    <row r="1325" spans="2:29" ht="9.9" customHeight="1" x14ac:dyDescent="0.25">
      <c r="B1325" s="138"/>
      <c r="C1325" s="142"/>
      <c r="D1325" s="333"/>
      <c r="E1325" s="334"/>
      <c r="F1325" s="241"/>
      <c r="G1325" s="241"/>
      <c r="I1325" s="2"/>
      <c r="J1325" s="2"/>
      <c r="K1325" s="2"/>
      <c r="L1325" s="241"/>
      <c r="P1325" s="2"/>
      <c r="AA1325" s="6"/>
      <c r="AB1325" s="6"/>
      <c r="AC1325" s="6"/>
    </row>
    <row r="1326" spans="2:29" ht="9.9" customHeight="1" x14ac:dyDescent="0.25">
      <c r="B1326" s="138"/>
      <c r="C1326" s="142"/>
      <c r="D1326" s="333"/>
      <c r="E1326" s="334"/>
      <c r="F1326" s="241"/>
      <c r="G1326" s="241"/>
      <c r="I1326" s="2"/>
      <c r="J1326" s="2"/>
      <c r="K1326" s="2"/>
      <c r="L1326" s="241"/>
      <c r="P1326" s="2"/>
      <c r="AA1326" s="6"/>
      <c r="AB1326" s="6"/>
      <c r="AC1326" s="6"/>
    </row>
    <row r="1327" spans="2:29" ht="9.9" customHeight="1" x14ac:dyDescent="0.25">
      <c r="B1327" s="138"/>
      <c r="C1327" s="142"/>
      <c r="D1327" s="241"/>
      <c r="E1327" s="241"/>
      <c r="F1327" s="241"/>
      <c r="G1327" s="241"/>
      <c r="I1327" s="2"/>
      <c r="J1327" s="2"/>
      <c r="K1327" s="2"/>
      <c r="L1327" s="241"/>
      <c r="P1327" s="2"/>
      <c r="AA1327" s="6"/>
      <c r="AB1327" s="6"/>
      <c r="AC1327" s="6"/>
    </row>
    <row r="1328" spans="2:29" ht="9.9" customHeight="1" x14ac:dyDescent="0.25">
      <c r="B1328" s="138"/>
      <c r="C1328" s="142"/>
      <c r="D1328" s="333"/>
      <c r="E1328" s="334"/>
      <c r="F1328" s="241"/>
      <c r="G1328" s="241"/>
      <c r="I1328" s="2"/>
      <c r="J1328" s="2"/>
      <c r="K1328" s="2"/>
      <c r="L1328" s="241"/>
      <c r="P1328" s="2"/>
      <c r="AA1328" s="6"/>
      <c r="AB1328" s="6"/>
      <c r="AC1328" s="6"/>
    </row>
    <row r="1329" spans="2:29" ht="9.9" customHeight="1" x14ac:dyDescent="0.25">
      <c r="B1329" s="138"/>
      <c r="C1329" s="142"/>
      <c r="D1329" s="333"/>
      <c r="E1329" s="334"/>
      <c r="F1329" s="241"/>
      <c r="G1329" s="241"/>
      <c r="I1329" s="2"/>
      <c r="J1329" s="2"/>
      <c r="K1329" s="2"/>
      <c r="L1329" s="241"/>
      <c r="P1329" s="2"/>
      <c r="AA1329" s="6"/>
      <c r="AB1329" s="6"/>
      <c r="AC1329" s="6"/>
    </row>
    <row r="1330" spans="2:29" ht="9.9" customHeight="1" x14ac:dyDescent="0.25">
      <c r="B1330" s="138"/>
      <c r="C1330" s="142"/>
      <c r="D1330" s="333"/>
      <c r="E1330" s="334"/>
      <c r="F1330" s="241"/>
      <c r="G1330" s="241"/>
      <c r="I1330" s="2"/>
      <c r="J1330" s="2"/>
      <c r="K1330" s="2"/>
      <c r="L1330" s="241"/>
      <c r="P1330" s="2"/>
      <c r="AA1330" s="6"/>
      <c r="AB1330" s="6"/>
      <c r="AC1330" s="6"/>
    </row>
    <row r="1331" spans="2:29" ht="9.9" customHeight="1" x14ac:dyDescent="0.25">
      <c r="B1331" s="138"/>
      <c r="C1331" s="142"/>
      <c r="D1331" s="333"/>
      <c r="E1331" s="334"/>
      <c r="F1331" s="241"/>
      <c r="G1331" s="241"/>
      <c r="I1331" s="2"/>
      <c r="J1331" s="2"/>
      <c r="K1331" s="2"/>
      <c r="L1331" s="241"/>
      <c r="P1331" s="2"/>
      <c r="AA1331" s="6"/>
      <c r="AB1331" s="6"/>
      <c r="AC1331" s="6"/>
    </row>
    <row r="1332" spans="2:29" ht="9.9" customHeight="1" x14ac:dyDescent="0.25">
      <c r="B1332" s="138"/>
      <c r="C1332" s="142"/>
      <c r="D1332" s="241"/>
      <c r="E1332" s="241"/>
      <c r="F1332" s="241"/>
      <c r="G1332" s="241"/>
      <c r="I1332" s="2"/>
      <c r="J1332" s="2"/>
      <c r="K1332" s="2"/>
      <c r="L1332" s="241"/>
      <c r="P1332" s="2"/>
      <c r="AA1332" s="6"/>
      <c r="AB1332" s="6"/>
      <c r="AC1332" s="6"/>
    </row>
    <row r="1333" spans="2:29" ht="9.9" customHeight="1" x14ac:dyDescent="0.25">
      <c r="B1333" s="138"/>
      <c r="C1333" s="142"/>
      <c r="D1333" s="333"/>
      <c r="E1333" s="334"/>
      <c r="F1333" s="241"/>
      <c r="G1333" s="241"/>
      <c r="I1333" s="2"/>
      <c r="J1333" s="2"/>
      <c r="K1333" s="2"/>
      <c r="L1333" s="241"/>
      <c r="P1333" s="2"/>
      <c r="AA1333" s="6"/>
      <c r="AB1333" s="6"/>
      <c r="AC1333" s="6"/>
    </row>
    <row r="1334" spans="2:29" ht="9.9" customHeight="1" x14ac:dyDescent="0.25">
      <c r="B1334" s="138"/>
      <c r="C1334" s="142"/>
      <c r="D1334" s="333"/>
      <c r="E1334" s="334"/>
      <c r="F1334" s="241"/>
      <c r="G1334" s="241"/>
      <c r="I1334" s="2"/>
      <c r="J1334" s="2"/>
      <c r="K1334" s="2"/>
      <c r="L1334" s="241"/>
      <c r="P1334" s="2"/>
      <c r="AA1334" s="6"/>
      <c r="AB1334" s="6"/>
      <c r="AC1334" s="6"/>
    </row>
    <row r="1335" spans="2:29" ht="9.9" customHeight="1" x14ac:dyDescent="0.25">
      <c r="B1335" s="138"/>
      <c r="C1335" s="142"/>
      <c r="D1335" s="333"/>
      <c r="E1335" s="334"/>
      <c r="F1335" s="241"/>
      <c r="G1335" s="241"/>
      <c r="I1335" s="2"/>
      <c r="J1335" s="2"/>
      <c r="K1335" s="2"/>
      <c r="L1335" s="241"/>
      <c r="P1335" s="2"/>
      <c r="AA1335" s="6"/>
      <c r="AB1335" s="6"/>
      <c r="AC1335" s="6"/>
    </row>
    <row r="1336" spans="2:29" ht="9.9" customHeight="1" x14ac:dyDescent="0.25">
      <c r="B1336" s="138"/>
      <c r="C1336" s="142"/>
      <c r="D1336" s="333"/>
      <c r="E1336" s="334"/>
      <c r="F1336" s="241"/>
      <c r="G1336" s="241"/>
      <c r="I1336" s="2"/>
      <c r="J1336" s="2"/>
      <c r="K1336" s="2"/>
      <c r="L1336" s="241"/>
      <c r="P1336" s="2"/>
      <c r="AA1336" s="6"/>
      <c r="AB1336" s="6"/>
      <c r="AC1336" s="6"/>
    </row>
    <row r="1337" spans="2:29" ht="9.9" customHeight="1" x14ac:dyDescent="0.25">
      <c r="B1337" s="138"/>
      <c r="C1337" s="142"/>
      <c r="D1337" s="241"/>
      <c r="E1337" s="241"/>
      <c r="F1337" s="241"/>
      <c r="G1337" s="241"/>
      <c r="I1337" s="2"/>
      <c r="J1337" s="2"/>
      <c r="K1337" s="2"/>
      <c r="L1337" s="241"/>
      <c r="P1337" s="2"/>
      <c r="AA1337" s="6"/>
      <c r="AB1337" s="6"/>
      <c r="AC1337" s="6"/>
    </row>
    <row r="1338" spans="2:29" ht="9.9" customHeight="1" x14ac:dyDescent="0.25">
      <c r="B1338" s="138"/>
      <c r="C1338" s="142"/>
      <c r="D1338" s="333"/>
      <c r="E1338" s="334"/>
      <c r="F1338" s="241"/>
      <c r="G1338" s="241"/>
      <c r="I1338" s="2"/>
      <c r="J1338" s="2"/>
      <c r="K1338" s="2"/>
      <c r="L1338" s="241"/>
      <c r="P1338" s="2"/>
      <c r="AA1338" s="6"/>
      <c r="AB1338" s="6"/>
      <c r="AC1338" s="6"/>
    </row>
    <row r="1339" spans="2:29" ht="9.9" customHeight="1" x14ac:dyDescent="0.25">
      <c r="B1339" s="138"/>
      <c r="C1339" s="142"/>
      <c r="D1339" s="333"/>
      <c r="E1339" s="334"/>
      <c r="F1339" s="241"/>
      <c r="G1339" s="241"/>
      <c r="I1339" s="2"/>
      <c r="J1339" s="2"/>
      <c r="K1339" s="2"/>
      <c r="L1339" s="241"/>
      <c r="P1339" s="2"/>
      <c r="AA1339" s="6"/>
      <c r="AB1339" s="6"/>
      <c r="AC1339" s="6"/>
    </row>
    <row r="1340" spans="2:29" ht="9.9" customHeight="1" x14ac:dyDescent="0.25">
      <c r="B1340" s="138"/>
      <c r="C1340" s="142"/>
      <c r="D1340" s="333"/>
      <c r="E1340" s="334"/>
      <c r="F1340" s="241"/>
      <c r="G1340" s="241"/>
      <c r="I1340" s="2"/>
      <c r="J1340" s="2"/>
      <c r="K1340" s="2"/>
      <c r="L1340" s="241"/>
      <c r="P1340" s="2"/>
      <c r="AA1340" s="6"/>
      <c r="AB1340" s="6"/>
      <c r="AC1340" s="6"/>
    </row>
    <row r="1341" spans="2:29" ht="9.9" customHeight="1" x14ac:dyDescent="0.25">
      <c r="B1341" s="138"/>
      <c r="C1341" s="142"/>
      <c r="D1341" s="333"/>
      <c r="E1341" s="334"/>
      <c r="F1341" s="241"/>
      <c r="G1341" s="241"/>
      <c r="I1341" s="2"/>
      <c r="J1341" s="2"/>
      <c r="K1341" s="2"/>
      <c r="L1341" s="241"/>
      <c r="P1341" s="2"/>
      <c r="AA1341" s="6"/>
      <c r="AB1341" s="6"/>
      <c r="AC1341" s="6"/>
    </row>
    <row r="1342" spans="2:29" ht="9.9" customHeight="1" x14ac:dyDescent="0.25">
      <c r="B1342" s="138"/>
      <c r="C1342" s="142"/>
      <c r="D1342" s="241"/>
      <c r="E1342" s="241"/>
      <c r="F1342" s="241"/>
      <c r="G1342" s="241"/>
      <c r="I1342" s="2"/>
      <c r="J1342" s="2"/>
      <c r="K1342" s="2"/>
      <c r="L1342" s="241"/>
      <c r="P1342" s="2"/>
      <c r="AA1342" s="6"/>
      <c r="AB1342" s="6"/>
      <c r="AC1342" s="6"/>
    </row>
    <row r="1343" spans="2:29" ht="9.9" customHeight="1" x14ac:dyDescent="0.25">
      <c r="B1343" s="138"/>
      <c r="C1343" s="142"/>
      <c r="D1343" s="333"/>
      <c r="E1343" s="334"/>
      <c r="F1343" s="241"/>
      <c r="G1343" s="241"/>
      <c r="I1343" s="2"/>
      <c r="J1343" s="2"/>
      <c r="K1343" s="2"/>
      <c r="L1343" s="241"/>
      <c r="P1343" s="2"/>
      <c r="AA1343" s="6"/>
      <c r="AB1343" s="6"/>
      <c r="AC1343" s="6"/>
    </row>
    <row r="1344" spans="2:29" ht="9.9" customHeight="1" x14ac:dyDescent="0.25">
      <c r="B1344" s="138"/>
      <c r="C1344" s="142"/>
      <c r="D1344" s="333"/>
      <c r="E1344" s="334"/>
      <c r="F1344" s="241"/>
      <c r="G1344" s="241"/>
      <c r="I1344" s="2"/>
      <c r="J1344" s="2"/>
      <c r="K1344" s="2"/>
      <c r="L1344" s="241"/>
      <c r="P1344" s="2"/>
      <c r="AA1344" s="6"/>
      <c r="AB1344" s="6"/>
      <c r="AC1344" s="6"/>
    </row>
    <row r="1345" spans="2:29" ht="9.9" customHeight="1" x14ac:dyDescent="0.25">
      <c r="B1345" s="138"/>
      <c r="C1345" s="142"/>
      <c r="D1345" s="333"/>
      <c r="E1345" s="334"/>
      <c r="F1345" s="241"/>
      <c r="G1345" s="241"/>
      <c r="I1345" s="2"/>
      <c r="J1345" s="2"/>
      <c r="K1345" s="2"/>
      <c r="L1345" s="241"/>
      <c r="P1345" s="2"/>
      <c r="AA1345" s="6"/>
      <c r="AB1345" s="6"/>
      <c r="AC1345" s="6"/>
    </row>
    <row r="1346" spans="2:29" ht="9.9" customHeight="1" x14ac:dyDescent="0.25">
      <c r="B1346" s="138"/>
      <c r="C1346" s="142"/>
      <c r="D1346" s="333"/>
      <c r="E1346" s="334"/>
      <c r="F1346" s="241"/>
      <c r="G1346" s="241"/>
      <c r="I1346" s="2"/>
      <c r="J1346" s="2"/>
      <c r="K1346" s="2"/>
      <c r="L1346" s="241"/>
      <c r="P1346" s="2"/>
      <c r="AA1346" s="6"/>
      <c r="AB1346" s="6"/>
      <c r="AC1346" s="6"/>
    </row>
    <row r="1347" spans="2:29" ht="9.9" customHeight="1" x14ac:dyDescent="0.25">
      <c r="B1347" s="138"/>
      <c r="C1347" s="142"/>
      <c r="D1347" s="241"/>
      <c r="E1347" s="241"/>
      <c r="F1347" s="241"/>
      <c r="G1347" s="241"/>
      <c r="I1347" s="2"/>
      <c r="J1347" s="2"/>
      <c r="K1347" s="2"/>
      <c r="L1347" s="241"/>
      <c r="P1347" s="2"/>
      <c r="AA1347" s="6"/>
      <c r="AB1347" s="6"/>
      <c r="AC1347" s="6"/>
    </row>
    <row r="1348" spans="2:29" ht="9.9" customHeight="1" x14ac:dyDescent="0.25">
      <c r="B1348" s="138"/>
      <c r="C1348" s="142"/>
      <c r="D1348" s="333"/>
      <c r="E1348" s="334"/>
      <c r="F1348" s="241"/>
      <c r="G1348" s="241"/>
      <c r="I1348" s="2"/>
      <c r="J1348" s="2"/>
      <c r="K1348" s="2"/>
      <c r="L1348" s="241"/>
      <c r="P1348" s="2"/>
      <c r="AA1348" s="6"/>
      <c r="AB1348" s="6"/>
      <c r="AC1348" s="6"/>
    </row>
    <row r="1349" spans="2:29" ht="9.9" customHeight="1" x14ac:dyDescent="0.25">
      <c r="B1349" s="138"/>
      <c r="C1349" s="142"/>
      <c r="D1349" s="333"/>
      <c r="E1349" s="334"/>
      <c r="F1349" s="241"/>
      <c r="G1349" s="241"/>
      <c r="I1349" s="2"/>
      <c r="J1349" s="2"/>
      <c r="K1349" s="2"/>
      <c r="L1349" s="241"/>
      <c r="P1349" s="2"/>
      <c r="AA1349" s="6"/>
      <c r="AB1349" s="6"/>
      <c r="AC1349" s="6"/>
    </row>
    <row r="1350" spans="2:29" ht="9.9" customHeight="1" x14ac:dyDescent="0.25">
      <c r="B1350" s="138"/>
      <c r="C1350" s="142"/>
      <c r="D1350" s="333"/>
      <c r="E1350" s="334"/>
      <c r="F1350" s="241"/>
      <c r="G1350" s="241"/>
      <c r="I1350" s="2"/>
      <c r="J1350" s="2"/>
      <c r="K1350" s="2"/>
      <c r="L1350" s="241"/>
      <c r="P1350" s="2"/>
      <c r="AA1350" s="6"/>
      <c r="AB1350" s="6"/>
      <c r="AC1350" s="6"/>
    </row>
    <row r="1351" spans="2:29" ht="9.9" customHeight="1" x14ac:dyDescent="0.25">
      <c r="B1351" s="138"/>
      <c r="C1351" s="142"/>
      <c r="D1351" s="333"/>
      <c r="E1351" s="334"/>
      <c r="F1351" s="241"/>
      <c r="G1351" s="241"/>
      <c r="I1351" s="2"/>
      <c r="J1351" s="2"/>
      <c r="K1351" s="2"/>
      <c r="L1351" s="241"/>
      <c r="P1351" s="2"/>
      <c r="AA1351" s="6"/>
      <c r="AB1351" s="6"/>
      <c r="AC1351" s="6"/>
    </row>
    <row r="1352" spans="2:29" ht="9.9" customHeight="1" x14ac:dyDescent="0.25">
      <c r="B1352" s="138"/>
      <c r="C1352" s="142"/>
      <c r="D1352" s="241"/>
      <c r="E1352" s="241"/>
      <c r="F1352" s="241"/>
      <c r="G1352" s="241"/>
      <c r="I1352" s="2"/>
      <c r="J1352" s="2"/>
      <c r="K1352" s="2"/>
      <c r="L1352" s="241"/>
      <c r="P1352" s="2"/>
      <c r="AA1352" s="6"/>
      <c r="AB1352" s="6"/>
      <c r="AC1352" s="6"/>
    </row>
    <row r="1353" spans="2:29" ht="9.9" customHeight="1" x14ac:dyDescent="0.25">
      <c r="B1353" s="138"/>
      <c r="C1353" s="142"/>
      <c r="D1353" s="333"/>
      <c r="E1353" s="334"/>
      <c r="F1353" s="241"/>
      <c r="G1353" s="241"/>
      <c r="I1353" s="2"/>
      <c r="J1353" s="2"/>
      <c r="K1353" s="2"/>
      <c r="L1353" s="241"/>
      <c r="P1353" s="2"/>
      <c r="AA1353" s="6"/>
      <c r="AB1353" s="6"/>
      <c r="AC1353" s="6"/>
    </row>
    <row r="1354" spans="2:29" ht="9.9" customHeight="1" x14ac:dyDescent="0.25">
      <c r="B1354" s="138"/>
      <c r="C1354" s="142"/>
      <c r="D1354" s="333"/>
      <c r="E1354" s="334"/>
      <c r="F1354" s="241"/>
      <c r="G1354" s="241"/>
      <c r="I1354" s="2"/>
      <c r="J1354" s="2"/>
      <c r="K1354" s="2"/>
      <c r="L1354" s="241"/>
      <c r="P1354" s="2"/>
      <c r="AA1354" s="6"/>
      <c r="AB1354" s="6"/>
      <c r="AC1354" s="6"/>
    </row>
    <row r="1355" spans="2:29" ht="9.9" customHeight="1" x14ac:dyDescent="0.25">
      <c r="B1355" s="138"/>
      <c r="C1355" s="142"/>
      <c r="D1355" s="333"/>
      <c r="E1355" s="334"/>
      <c r="F1355" s="241"/>
      <c r="G1355" s="241"/>
      <c r="I1355" s="2"/>
      <c r="J1355" s="2"/>
      <c r="K1355" s="2"/>
      <c r="L1355" s="241"/>
      <c r="P1355" s="2"/>
      <c r="AA1355" s="6"/>
      <c r="AB1355" s="6"/>
      <c r="AC1355" s="6"/>
    </row>
    <row r="1356" spans="2:29" ht="9.9" customHeight="1" x14ac:dyDescent="0.25">
      <c r="B1356" s="138"/>
      <c r="C1356" s="142"/>
      <c r="D1356" s="333"/>
      <c r="E1356" s="334"/>
      <c r="F1356" s="241"/>
      <c r="G1356" s="241"/>
      <c r="I1356" s="2"/>
      <c r="J1356" s="2"/>
      <c r="K1356" s="2"/>
      <c r="L1356" s="241"/>
      <c r="P1356" s="2"/>
      <c r="AA1356" s="6"/>
      <c r="AB1356" s="6"/>
      <c r="AC1356" s="6"/>
    </row>
    <row r="1357" spans="2:29" ht="9.9" customHeight="1" x14ac:dyDescent="0.25">
      <c r="B1357" s="138"/>
      <c r="C1357" s="142"/>
      <c r="D1357" s="241"/>
      <c r="E1357" s="241"/>
      <c r="F1357" s="241"/>
      <c r="G1357" s="241"/>
      <c r="I1357" s="2"/>
      <c r="J1357" s="2"/>
      <c r="K1357" s="2"/>
      <c r="L1357" s="241"/>
      <c r="P1357" s="2"/>
      <c r="AA1357" s="6"/>
      <c r="AB1357" s="6"/>
      <c r="AC1357" s="6"/>
    </row>
    <row r="1358" spans="2:29" ht="9.9" customHeight="1" x14ac:dyDescent="0.25">
      <c r="B1358" s="138"/>
      <c r="C1358" s="142"/>
      <c r="D1358" s="333"/>
      <c r="E1358" s="334"/>
      <c r="F1358" s="241"/>
      <c r="G1358" s="241"/>
      <c r="I1358" s="2"/>
      <c r="J1358" s="2"/>
      <c r="K1358" s="2"/>
      <c r="L1358" s="241"/>
      <c r="P1358" s="2"/>
      <c r="AA1358" s="6"/>
      <c r="AB1358" s="6"/>
      <c r="AC1358" s="6"/>
    </row>
    <row r="1359" spans="2:29" ht="9.9" customHeight="1" x14ac:dyDescent="0.25">
      <c r="B1359" s="138"/>
      <c r="C1359" s="142"/>
      <c r="D1359" s="333"/>
      <c r="E1359" s="334"/>
      <c r="F1359" s="241"/>
      <c r="G1359" s="241"/>
      <c r="I1359" s="2"/>
      <c r="J1359" s="2"/>
      <c r="K1359" s="2"/>
      <c r="L1359" s="241"/>
      <c r="P1359" s="2"/>
      <c r="AA1359" s="6"/>
      <c r="AB1359" s="6"/>
      <c r="AC1359" s="6"/>
    </row>
    <row r="1360" spans="2:29" ht="9.9" customHeight="1" x14ac:dyDescent="0.25">
      <c r="B1360" s="138"/>
      <c r="C1360" s="142"/>
      <c r="D1360" s="333"/>
      <c r="E1360" s="334"/>
      <c r="F1360" s="241"/>
      <c r="G1360" s="241"/>
      <c r="I1360" s="2"/>
      <c r="J1360" s="2"/>
      <c r="K1360" s="2"/>
      <c r="L1360" s="241"/>
      <c r="P1360" s="2"/>
      <c r="AA1360" s="6"/>
      <c r="AB1360" s="6"/>
      <c r="AC1360" s="6"/>
    </row>
    <row r="1361" spans="2:29" ht="9.9" customHeight="1" x14ac:dyDescent="0.25">
      <c r="B1361" s="138"/>
      <c r="C1361" s="142"/>
      <c r="D1361" s="333"/>
      <c r="E1361" s="334"/>
      <c r="F1361" s="241"/>
      <c r="G1361" s="241"/>
      <c r="I1361" s="2"/>
      <c r="J1361" s="2"/>
      <c r="K1361" s="2"/>
      <c r="L1361" s="241"/>
      <c r="P1361" s="2"/>
      <c r="AA1361" s="6"/>
      <c r="AB1361" s="6"/>
      <c r="AC1361" s="6"/>
    </row>
    <row r="1362" spans="2:29" ht="9.9" customHeight="1" x14ac:dyDescent="0.25">
      <c r="B1362" s="138"/>
      <c r="C1362" s="142"/>
      <c r="D1362" s="241"/>
      <c r="E1362" s="241"/>
      <c r="F1362" s="241"/>
      <c r="G1362" s="241"/>
      <c r="I1362" s="2"/>
      <c r="J1362" s="2"/>
      <c r="K1362" s="2"/>
      <c r="L1362" s="241"/>
      <c r="P1362" s="2"/>
      <c r="AA1362" s="6"/>
      <c r="AB1362" s="6"/>
      <c r="AC1362" s="6"/>
    </row>
    <row r="1363" spans="2:29" ht="9.9" customHeight="1" x14ac:dyDescent="0.25">
      <c r="B1363" s="138"/>
      <c r="C1363" s="142"/>
      <c r="D1363" s="333"/>
      <c r="E1363" s="334"/>
      <c r="F1363" s="241"/>
      <c r="G1363" s="241"/>
      <c r="I1363" s="2"/>
      <c r="J1363" s="2"/>
      <c r="K1363" s="2"/>
      <c r="L1363" s="241"/>
      <c r="P1363" s="2"/>
      <c r="AA1363" s="6"/>
      <c r="AB1363" s="6"/>
      <c r="AC1363" s="6"/>
    </row>
    <row r="1364" spans="2:29" ht="9.9" customHeight="1" x14ac:dyDescent="0.25">
      <c r="B1364" s="138"/>
      <c r="C1364" s="142"/>
      <c r="D1364" s="333"/>
      <c r="E1364" s="334"/>
      <c r="F1364" s="241"/>
      <c r="G1364" s="241"/>
      <c r="I1364" s="2"/>
      <c r="J1364" s="2"/>
      <c r="K1364" s="2"/>
      <c r="L1364" s="241"/>
      <c r="P1364" s="2"/>
      <c r="AA1364" s="6"/>
      <c r="AB1364" s="6"/>
      <c r="AC1364" s="6"/>
    </row>
    <row r="1365" spans="2:29" ht="9.9" customHeight="1" x14ac:dyDescent="0.25">
      <c r="B1365" s="138"/>
      <c r="C1365" s="142"/>
      <c r="D1365" s="333"/>
      <c r="E1365" s="334"/>
      <c r="F1365" s="241"/>
      <c r="G1365" s="241"/>
      <c r="I1365" s="2"/>
      <c r="J1365" s="2"/>
      <c r="K1365" s="2"/>
      <c r="L1365" s="241"/>
      <c r="P1365" s="2"/>
      <c r="AA1365" s="6"/>
      <c r="AB1365" s="6"/>
      <c r="AC1365" s="6"/>
    </row>
    <row r="1366" spans="2:29" ht="9.9" customHeight="1" x14ac:dyDescent="0.25">
      <c r="B1366" s="138"/>
      <c r="C1366" s="142"/>
      <c r="D1366" s="333"/>
      <c r="E1366" s="334"/>
      <c r="F1366" s="241"/>
      <c r="G1366" s="241"/>
      <c r="I1366" s="2"/>
      <c r="J1366" s="2"/>
      <c r="K1366" s="2"/>
      <c r="L1366" s="241"/>
      <c r="P1366" s="2"/>
      <c r="AA1366" s="6"/>
      <c r="AB1366" s="6"/>
      <c r="AC1366" s="6"/>
    </row>
    <row r="1367" spans="2:29" ht="9.9" customHeight="1" x14ac:dyDescent="0.25">
      <c r="B1367" s="138"/>
      <c r="C1367" s="142"/>
      <c r="D1367" s="241"/>
      <c r="E1367" s="241"/>
      <c r="F1367" s="241"/>
      <c r="G1367" s="241"/>
      <c r="I1367" s="2"/>
      <c r="J1367" s="2"/>
      <c r="K1367" s="2"/>
      <c r="L1367" s="241"/>
      <c r="P1367" s="2"/>
      <c r="AA1367" s="6"/>
      <c r="AB1367" s="6"/>
      <c r="AC1367" s="6"/>
    </row>
    <row r="1368" spans="2:29" ht="9.9" customHeight="1" x14ac:dyDescent="0.25">
      <c r="B1368" s="138"/>
      <c r="C1368" s="142"/>
      <c r="D1368" s="333"/>
      <c r="E1368" s="334"/>
      <c r="F1368" s="241"/>
      <c r="G1368" s="241"/>
      <c r="I1368" s="2"/>
      <c r="J1368" s="2"/>
      <c r="K1368" s="2"/>
      <c r="L1368" s="241"/>
      <c r="P1368" s="2"/>
      <c r="AA1368" s="6"/>
      <c r="AB1368" s="6"/>
      <c r="AC1368" s="6"/>
    </row>
    <row r="1369" spans="2:29" ht="9.9" customHeight="1" x14ac:dyDescent="0.25">
      <c r="B1369" s="138"/>
      <c r="C1369" s="142"/>
      <c r="D1369" s="333"/>
      <c r="E1369" s="334"/>
      <c r="F1369" s="241"/>
      <c r="G1369" s="241"/>
      <c r="I1369" s="2"/>
      <c r="J1369" s="2"/>
      <c r="K1369" s="2"/>
      <c r="L1369" s="241"/>
      <c r="P1369" s="2"/>
      <c r="AA1369" s="6"/>
      <c r="AB1369" s="6"/>
      <c r="AC1369" s="6"/>
    </row>
    <row r="1370" spans="2:29" ht="9.9" customHeight="1" x14ac:dyDescent="0.25">
      <c r="B1370" s="138"/>
      <c r="C1370" s="142"/>
      <c r="D1370" s="333"/>
      <c r="E1370" s="334"/>
      <c r="F1370" s="241"/>
      <c r="G1370" s="241"/>
      <c r="I1370" s="2"/>
      <c r="J1370" s="2"/>
      <c r="K1370" s="2"/>
      <c r="L1370" s="241"/>
      <c r="P1370" s="2"/>
      <c r="AA1370" s="6"/>
      <c r="AB1370" s="6"/>
      <c r="AC1370" s="6"/>
    </row>
    <row r="1371" spans="2:29" ht="9.9" customHeight="1" x14ac:dyDescent="0.25">
      <c r="B1371" s="138"/>
      <c r="C1371" s="142"/>
      <c r="D1371" s="241"/>
      <c r="E1371" s="241"/>
      <c r="F1371" s="241"/>
      <c r="G1371" s="241"/>
      <c r="I1371" s="2"/>
      <c r="J1371" s="2"/>
      <c r="K1371" s="2"/>
      <c r="L1371" s="241"/>
      <c r="P1371" s="2"/>
      <c r="AA1371" s="6"/>
      <c r="AB1371" s="6"/>
      <c r="AC1371" s="6"/>
    </row>
    <row r="1372" spans="2:29" ht="9.9" customHeight="1" x14ac:dyDescent="0.25">
      <c r="B1372" s="138"/>
      <c r="C1372" s="142"/>
      <c r="D1372" s="333"/>
      <c r="E1372" s="334"/>
      <c r="F1372" s="241"/>
      <c r="G1372" s="241"/>
      <c r="I1372" s="2"/>
      <c r="J1372" s="2"/>
      <c r="K1372" s="2"/>
      <c r="L1372" s="241"/>
      <c r="P1372" s="2"/>
      <c r="AA1372" s="6"/>
      <c r="AB1372" s="6"/>
      <c r="AC1372" s="6"/>
    </row>
    <row r="1373" spans="2:29" ht="9.9" customHeight="1" x14ac:dyDescent="0.25">
      <c r="B1373" s="138"/>
      <c r="C1373" s="142"/>
      <c r="D1373" s="333"/>
      <c r="E1373" s="334"/>
      <c r="F1373" s="241"/>
      <c r="G1373" s="241"/>
      <c r="I1373" s="2"/>
      <c r="J1373" s="2"/>
      <c r="K1373" s="2"/>
      <c r="L1373" s="241"/>
      <c r="P1373" s="2"/>
      <c r="AA1373" s="6"/>
      <c r="AB1373" s="6"/>
      <c r="AC1373" s="6"/>
    </row>
    <row r="1374" spans="2:29" ht="9.9" customHeight="1" x14ac:dyDescent="0.25">
      <c r="B1374" s="138"/>
      <c r="C1374" s="142"/>
      <c r="D1374" s="333"/>
      <c r="E1374" s="334"/>
      <c r="F1374" s="241"/>
      <c r="G1374" s="241"/>
      <c r="I1374" s="2"/>
      <c r="J1374" s="2"/>
      <c r="K1374" s="2"/>
      <c r="L1374" s="241"/>
      <c r="P1374" s="2"/>
      <c r="AA1374" s="6"/>
      <c r="AB1374" s="6"/>
      <c r="AC1374" s="6"/>
    </row>
    <row r="1375" spans="2:29" ht="9.9" customHeight="1" x14ac:dyDescent="0.25">
      <c r="B1375" s="138"/>
      <c r="C1375" s="142"/>
      <c r="D1375" s="241"/>
      <c r="E1375" s="241"/>
      <c r="F1375" s="241"/>
      <c r="G1375" s="241"/>
      <c r="I1375" s="2"/>
      <c r="J1375" s="2"/>
      <c r="K1375" s="2"/>
      <c r="L1375" s="241"/>
      <c r="P1375" s="2"/>
      <c r="AA1375" s="6"/>
      <c r="AB1375" s="6"/>
      <c r="AC1375" s="6"/>
    </row>
    <row r="1376" spans="2:29" ht="9.9" customHeight="1" x14ac:dyDescent="0.25">
      <c r="B1376" s="138"/>
      <c r="C1376" s="142"/>
      <c r="D1376" s="333"/>
      <c r="E1376" s="334"/>
      <c r="F1376" s="241"/>
      <c r="G1376" s="241"/>
      <c r="I1376" s="2"/>
      <c r="J1376" s="2"/>
      <c r="K1376" s="2"/>
      <c r="L1376" s="241"/>
      <c r="P1376" s="2"/>
      <c r="AA1376" s="6"/>
      <c r="AB1376" s="6"/>
      <c r="AC1376" s="6"/>
    </row>
    <row r="1377" spans="1:29" ht="9.9" customHeight="1" x14ac:dyDescent="0.25">
      <c r="B1377" s="138"/>
      <c r="C1377" s="142"/>
      <c r="D1377" s="333"/>
      <c r="E1377" s="334"/>
      <c r="F1377" s="241"/>
      <c r="G1377" s="241"/>
      <c r="I1377" s="2"/>
      <c r="J1377" s="2"/>
      <c r="K1377" s="2"/>
      <c r="L1377" s="241"/>
      <c r="P1377" s="2"/>
      <c r="AA1377" s="6"/>
      <c r="AB1377" s="6"/>
      <c r="AC1377" s="6"/>
    </row>
    <row r="1378" spans="1:29" ht="9.9" customHeight="1" x14ac:dyDescent="0.25">
      <c r="A1378" s="10"/>
      <c r="B1378" s="67"/>
      <c r="C1378" s="142"/>
      <c r="D1378" s="2"/>
      <c r="E1378" s="241"/>
      <c r="F1378" s="241"/>
      <c r="G1378" s="241"/>
      <c r="H1378" s="240"/>
      <c r="I1378" s="241"/>
      <c r="J1378" s="241"/>
      <c r="K1378" s="241"/>
      <c r="L1378" s="140"/>
      <c r="P1378" s="2"/>
      <c r="AA1378" s="6"/>
      <c r="AB1378" s="6"/>
      <c r="AC1378" s="6"/>
    </row>
    <row r="1379" spans="1:29" ht="9.9" customHeight="1" x14ac:dyDescent="0.25">
      <c r="A1379" s="10"/>
      <c r="B1379" s="67"/>
      <c r="C1379" s="142"/>
      <c r="D1379" s="2"/>
      <c r="E1379" s="241"/>
      <c r="F1379" s="241"/>
      <c r="G1379" s="241"/>
      <c r="H1379" s="240"/>
      <c r="I1379" s="241"/>
      <c r="J1379" s="241"/>
      <c r="K1379" s="241"/>
      <c r="L1379" s="140"/>
      <c r="P1379" s="2"/>
      <c r="AA1379" s="6"/>
      <c r="AB1379" s="6"/>
      <c r="AC1379" s="6"/>
    </row>
    <row r="1380" spans="1:29" ht="9.9" customHeight="1" x14ac:dyDescent="0.25">
      <c r="A1380" s="10"/>
      <c r="B1380" s="67"/>
      <c r="C1380" s="142"/>
      <c r="D1380" s="2"/>
      <c r="E1380" s="241"/>
      <c r="F1380" s="241"/>
      <c r="G1380" s="241"/>
      <c r="H1380" s="240"/>
      <c r="I1380" s="241"/>
      <c r="J1380" s="241"/>
      <c r="K1380" s="241"/>
      <c r="L1380" s="140"/>
      <c r="P1380" s="2"/>
      <c r="AA1380" s="6"/>
      <c r="AB1380" s="6"/>
      <c r="AC1380" s="6"/>
    </row>
    <row r="1381" spans="1:29" ht="9.9" customHeight="1" x14ac:dyDescent="0.25">
      <c r="B1381" s="141"/>
      <c r="C1381" s="142"/>
      <c r="D1381" s="2"/>
      <c r="E1381" s="241"/>
      <c r="F1381" s="241"/>
      <c r="G1381" s="241"/>
      <c r="H1381" s="240"/>
      <c r="I1381" s="241"/>
      <c r="J1381" s="241"/>
      <c r="K1381" s="241"/>
      <c r="L1381" s="13"/>
      <c r="P1381" s="2"/>
      <c r="AA1381" s="6"/>
      <c r="AB1381" s="6"/>
      <c r="AC1381" s="6"/>
    </row>
    <row r="1382" spans="1:29" ht="9.9" customHeight="1" x14ac:dyDescent="0.25">
      <c r="B1382" s="139"/>
      <c r="C1382" s="142"/>
      <c r="D1382" s="2"/>
      <c r="I1382" s="241"/>
      <c r="J1382" s="241"/>
      <c r="K1382" s="241"/>
      <c r="L1382" s="241"/>
      <c r="P1382" s="2"/>
      <c r="AA1382" s="6"/>
      <c r="AB1382" s="6"/>
      <c r="AC1382" s="6"/>
    </row>
    <row r="1383" spans="1:29" ht="9.9" customHeight="1" x14ac:dyDescent="0.25">
      <c r="B1383" s="142"/>
      <c r="C1383" s="142"/>
      <c r="D1383" s="2"/>
      <c r="I1383" s="241"/>
      <c r="J1383" s="241"/>
      <c r="K1383" s="241"/>
      <c r="L1383" s="241"/>
      <c r="P1383" s="2"/>
      <c r="AA1383" s="6"/>
      <c r="AB1383" s="6"/>
      <c r="AC1383" s="6"/>
    </row>
    <row r="1384" spans="1:29" ht="9.9" customHeight="1" x14ac:dyDescent="0.25">
      <c r="B1384" s="138"/>
      <c r="C1384" s="142"/>
      <c r="D1384" s="2"/>
      <c r="I1384" s="241"/>
      <c r="J1384" s="241"/>
      <c r="K1384" s="241"/>
      <c r="L1384" s="241"/>
      <c r="P1384" s="2"/>
      <c r="AA1384" s="6"/>
      <c r="AB1384" s="6"/>
      <c r="AC1384" s="6"/>
    </row>
    <row r="1385" spans="1:29" ht="9.9" customHeight="1" x14ac:dyDescent="0.25">
      <c r="B1385" s="138"/>
      <c r="C1385" s="142"/>
      <c r="D1385" s="2"/>
      <c r="I1385" s="333"/>
      <c r="J1385" s="334"/>
      <c r="K1385" s="241"/>
      <c r="L1385" s="241"/>
      <c r="P1385" s="2"/>
      <c r="AA1385" s="6"/>
      <c r="AB1385" s="6"/>
      <c r="AC1385" s="6"/>
    </row>
    <row r="1386" spans="1:29" ht="9.9" customHeight="1" x14ac:dyDescent="0.25">
      <c r="B1386" s="138"/>
      <c r="C1386" s="142"/>
      <c r="D1386" s="2"/>
      <c r="I1386" s="333"/>
      <c r="J1386" s="334"/>
      <c r="K1386" s="241"/>
      <c r="L1386" s="241"/>
      <c r="P1386" s="2"/>
      <c r="AA1386" s="6"/>
      <c r="AB1386" s="6"/>
      <c r="AC1386" s="6"/>
    </row>
    <row r="1387" spans="1:29" ht="9.9" customHeight="1" x14ac:dyDescent="0.25">
      <c r="B1387" s="138"/>
      <c r="C1387" s="142"/>
      <c r="D1387" s="2"/>
      <c r="I1387" s="241"/>
      <c r="J1387" s="241"/>
      <c r="K1387" s="241"/>
      <c r="L1387" s="241"/>
      <c r="P1387" s="2"/>
      <c r="AA1387" s="6"/>
      <c r="AB1387" s="6"/>
      <c r="AC1387" s="6"/>
    </row>
    <row r="1388" spans="1:29" ht="9.9" customHeight="1" x14ac:dyDescent="0.25">
      <c r="B1388" s="138"/>
      <c r="C1388" s="142"/>
      <c r="D1388" s="2"/>
      <c r="I1388" s="333"/>
      <c r="J1388" s="334"/>
      <c r="K1388" s="241"/>
      <c r="L1388" s="241"/>
      <c r="P1388" s="2"/>
      <c r="AA1388" s="6"/>
      <c r="AB1388" s="6"/>
      <c r="AC1388" s="6"/>
    </row>
    <row r="1389" spans="1:29" ht="9.9" customHeight="1" x14ac:dyDescent="0.25">
      <c r="B1389" s="138"/>
      <c r="C1389" s="142"/>
      <c r="D1389" s="2"/>
      <c r="I1389" s="333"/>
      <c r="J1389" s="334"/>
      <c r="K1389" s="241"/>
      <c r="L1389" s="241"/>
      <c r="P1389" s="2"/>
      <c r="AA1389" s="6"/>
      <c r="AB1389" s="6"/>
      <c r="AC1389" s="6"/>
    </row>
    <row r="1390" spans="1:29" ht="9.9" customHeight="1" x14ac:dyDescent="0.25">
      <c r="B1390" s="138"/>
      <c r="C1390" s="142"/>
      <c r="D1390" s="2"/>
      <c r="I1390" s="333"/>
      <c r="J1390" s="334"/>
      <c r="K1390" s="241"/>
      <c r="L1390" s="241"/>
      <c r="P1390" s="2"/>
      <c r="AA1390" s="6"/>
      <c r="AB1390" s="6"/>
      <c r="AC1390" s="6"/>
    </row>
    <row r="1391" spans="1:29" ht="9.9" customHeight="1" x14ac:dyDescent="0.25">
      <c r="B1391" s="138"/>
      <c r="C1391" s="142"/>
      <c r="D1391" s="2"/>
      <c r="I1391" s="241"/>
      <c r="J1391" s="241"/>
      <c r="K1391" s="241"/>
      <c r="L1391" s="241"/>
      <c r="P1391" s="2"/>
      <c r="AA1391" s="6"/>
      <c r="AB1391" s="6"/>
      <c r="AC1391" s="6"/>
    </row>
    <row r="1392" spans="1:29" ht="9.9" customHeight="1" x14ac:dyDescent="0.25">
      <c r="B1392" s="138"/>
      <c r="C1392" s="142"/>
      <c r="D1392" s="2"/>
      <c r="I1392" s="333"/>
      <c r="J1392" s="334"/>
      <c r="K1392" s="241"/>
      <c r="L1392" s="241"/>
      <c r="P1392" s="2"/>
      <c r="AA1392" s="6"/>
      <c r="AB1392" s="6"/>
      <c r="AC1392" s="6"/>
    </row>
    <row r="1393" spans="2:29" ht="9.9" customHeight="1" x14ac:dyDescent="0.25">
      <c r="B1393" s="138"/>
      <c r="C1393" s="142"/>
      <c r="D1393" s="2"/>
      <c r="I1393" s="333"/>
      <c r="J1393" s="334"/>
      <c r="K1393" s="241"/>
      <c r="L1393" s="241"/>
      <c r="P1393" s="2"/>
      <c r="AA1393" s="6"/>
      <c r="AB1393" s="6"/>
      <c r="AC1393" s="6"/>
    </row>
    <row r="1394" spans="2:29" ht="9.9" customHeight="1" x14ac:dyDescent="0.25">
      <c r="B1394" s="138"/>
      <c r="C1394" s="142"/>
      <c r="D1394" s="2"/>
      <c r="I1394" s="241"/>
      <c r="J1394" s="241"/>
      <c r="K1394" s="241"/>
      <c r="L1394" s="241"/>
      <c r="P1394" s="2"/>
      <c r="AA1394" s="6"/>
      <c r="AB1394" s="6"/>
      <c r="AC1394" s="6"/>
    </row>
    <row r="1395" spans="2:29" ht="9.9" customHeight="1" x14ac:dyDescent="0.25">
      <c r="B1395" s="138"/>
      <c r="C1395" s="142"/>
      <c r="D1395" s="2"/>
      <c r="I1395" s="333"/>
      <c r="J1395" s="334"/>
      <c r="K1395" s="241"/>
      <c r="L1395" s="241"/>
      <c r="P1395" s="2"/>
      <c r="AA1395" s="6"/>
      <c r="AB1395" s="6"/>
      <c r="AC1395" s="6"/>
    </row>
    <row r="1396" spans="2:29" ht="9.9" customHeight="1" x14ac:dyDescent="0.25">
      <c r="B1396" s="138"/>
      <c r="C1396" s="142"/>
      <c r="D1396" s="2"/>
      <c r="I1396" s="333"/>
      <c r="J1396" s="334"/>
      <c r="K1396" s="241"/>
      <c r="L1396" s="241"/>
      <c r="P1396" s="2"/>
      <c r="AA1396" s="6"/>
      <c r="AB1396" s="6"/>
      <c r="AC1396" s="6"/>
    </row>
    <row r="1397" spans="2:29" ht="9.9" customHeight="1" x14ac:dyDescent="0.25">
      <c r="B1397" s="138"/>
      <c r="C1397" s="142"/>
      <c r="D1397" s="2"/>
      <c r="I1397" s="333"/>
      <c r="J1397" s="334"/>
      <c r="K1397" s="241"/>
      <c r="L1397" s="241"/>
      <c r="P1397" s="2"/>
      <c r="AA1397" s="6"/>
      <c r="AB1397" s="6"/>
      <c r="AC1397" s="6"/>
    </row>
    <row r="1398" spans="2:29" ht="9.9" customHeight="1" x14ac:dyDescent="0.25">
      <c r="B1398" s="138"/>
      <c r="C1398" s="142"/>
      <c r="D1398" s="2"/>
      <c r="I1398" s="333"/>
      <c r="J1398" s="334"/>
      <c r="K1398" s="241"/>
      <c r="L1398" s="241"/>
      <c r="P1398" s="2"/>
      <c r="AA1398" s="6"/>
      <c r="AB1398" s="6"/>
      <c r="AC1398" s="6"/>
    </row>
    <row r="1399" spans="2:29" ht="9.9" customHeight="1" x14ac:dyDescent="0.25">
      <c r="B1399" s="138"/>
      <c r="C1399" s="142"/>
      <c r="D1399" s="2"/>
      <c r="I1399" s="241"/>
      <c r="J1399" s="241"/>
      <c r="K1399" s="241"/>
      <c r="L1399" s="241"/>
      <c r="P1399" s="2"/>
      <c r="AA1399" s="6"/>
      <c r="AB1399" s="6"/>
      <c r="AC1399" s="6"/>
    </row>
    <row r="1400" spans="2:29" ht="9.9" customHeight="1" x14ac:dyDescent="0.25">
      <c r="B1400" s="138"/>
      <c r="C1400" s="142"/>
      <c r="D1400" s="2"/>
      <c r="I1400" s="333"/>
      <c r="J1400" s="334"/>
      <c r="K1400" s="241"/>
      <c r="L1400" s="241"/>
      <c r="P1400" s="2"/>
      <c r="AA1400" s="6"/>
      <c r="AB1400" s="6"/>
      <c r="AC1400" s="6"/>
    </row>
    <row r="1401" spans="2:29" ht="9.9" customHeight="1" x14ac:dyDescent="0.25">
      <c r="B1401" s="138"/>
      <c r="C1401" s="142"/>
      <c r="D1401" s="2"/>
      <c r="I1401" s="333"/>
      <c r="J1401" s="334"/>
      <c r="K1401" s="241"/>
      <c r="L1401" s="241"/>
      <c r="P1401" s="2"/>
      <c r="AA1401" s="6"/>
      <c r="AB1401" s="6"/>
      <c r="AC1401" s="6"/>
    </row>
    <row r="1402" spans="2:29" ht="9.9" customHeight="1" x14ac:dyDescent="0.25">
      <c r="B1402" s="138"/>
      <c r="C1402" s="142"/>
      <c r="D1402" s="2"/>
      <c r="I1402" s="241"/>
      <c r="J1402" s="241"/>
      <c r="K1402" s="241"/>
      <c r="L1402" s="241"/>
      <c r="P1402" s="2"/>
      <c r="AA1402" s="6"/>
      <c r="AB1402" s="6"/>
      <c r="AC1402" s="6"/>
    </row>
    <row r="1403" spans="2:29" ht="9.9" customHeight="1" x14ac:dyDescent="0.25">
      <c r="B1403" s="138"/>
      <c r="C1403" s="142"/>
      <c r="D1403" s="2"/>
      <c r="I1403" s="333"/>
      <c r="J1403" s="334"/>
      <c r="K1403" s="241"/>
      <c r="L1403" s="241"/>
      <c r="P1403" s="2"/>
      <c r="AA1403" s="6"/>
      <c r="AB1403" s="6"/>
      <c r="AC1403" s="6"/>
    </row>
    <row r="1404" spans="2:29" ht="9.9" customHeight="1" x14ac:dyDescent="0.25">
      <c r="B1404" s="138"/>
      <c r="C1404" s="142"/>
      <c r="D1404" s="2"/>
      <c r="I1404" s="333"/>
      <c r="J1404" s="334"/>
      <c r="K1404" s="241"/>
      <c r="L1404" s="241"/>
      <c r="P1404" s="2"/>
      <c r="AA1404" s="6"/>
      <c r="AB1404" s="6"/>
      <c r="AC1404" s="6"/>
    </row>
    <row r="1405" spans="2:29" ht="9.9" customHeight="1" x14ac:dyDescent="0.25">
      <c r="B1405" s="138"/>
      <c r="C1405" s="142"/>
      <c r="D1405" s="2"/>
      <c r="I1405" s="333"/>
      <c r="J1405" s="334"/>
      <c r="K1405" s="241"/>
      <c r="L1405" s="241"/>
      <c r="P1405" s="2"/>
      <c r="AA1405" s="6"/>
      <c r="AB1405" s="6"/>
      <c r="AC1405" s="6"/>
    </row>
    <row r="1406" spans="2:29" ht="9.9" customHeight="1" x14ac:dyDescent="0.25">
      <c r="B1406" s="138"/>
      <c r="C1406" s="142"/>
      <c r="D1406" s="2"/>
      <c r="I1406" s="333"/>
      <c r="J1406" s="334"/>
      <c r="K1406" s="241"/>
      <c r="L1406" s="241"/>
      <c r="P1406" s="2"/>
      <c r="AA1406" s="6"/>
      <c r="AB1406" s="6"/>
      <c r="AC1406" s="6"/>
    </row>
    <row r="1407" spans="2:29" ht="9.9" customHeight="1" x14ac:dyDescent="0.25">
      <c r="B1407" s="138"/>
      <c r="C1407" s="142"/>
      <c r="D1407" s="2"/>
      <c r="I1407" s="241"/>
      <c r="J1407" s="241"/>
      <c r="K1407" s="241"/>
      <c r="L1407" s="241"/>
      <c r="P1407" s="2"/>
      <c r="AA1407" s="6"/>
      <c r="AB1407" s="6"/>
      <c r="AC1407" s="6"/>
    </row>
    <row r="1408" spans="2:29" ht="9.9" customHeight="1" x14ac:dyDescent="0.25">
      <c r="B1408" s="138"/>
      <c r="C1408" s="142"/>
      <c r="D1408" s="2"/>
      <c r="I1408" s="333"/>
      <c r="J1408" s="334"/>
      <c r="K1408" s="241"/>
      <c r="L1408" s="241"/>
      <c r="P1408" s="2"/>
      <c r="AA1408" s="6"/>
      <c r="AB1408" s="6"/>
      <c r="AC1408" s="6"/>
    </row>
    <row r="1409" spans="2:29" ht="9.9" customHeight="1" x14ac:dyDescent="0.25">
      <c r="B1409" s="138"/>
      <c r="C1409" s="142"/>
      <c r="D1409" s="2"/>
      <c r="I1409" s="333"/>
      <c r="J1409" s="334"/>
      <c r="K1409" s="241"/>
      <c r="L1409" s="241"/>
      <c r="P1409" s="2"/>
      <c r="AA1409" s="6"/>
      <c r="AB1409" s="6"/>
      <c r="AC1409" s="6"/>
    </row>
    <row r="1410" spans="2:29" ht="9.9" customHeight="1" x14ac:dyDescent="0.25">
      <c r="B1410" s="138"/>
      <c r="C1410" s="142"/>
      <c r="D1410" s="2"/>
      <c r="I1410" s="333"/>
      <c r="J1410" s="334"/>
      <c r="K1410" s="241"/>
      <c r="L1410" s="241"/>
      <c r="P1410" s="2"/>
      <c r="AA1410" s="6"/>
      <c r="AB1410" s="6"/>
      <c r="AC1410" s="6"/>
    </row>
    <row r="1411" spans="2:29" ht="9.9" customHeight="1" x14ac:dyDescent="0.25">
      <c r="B1411" s="138"/>
      <c r="C1411" s="142"/>
      <c r="D1411" s="2"/>
      <c r="I1411" s="333"/>
      <c r="J1411" s="334"/>
      <c r="K1411" s="241"/>
      <c r="L1411" s="241"/>
      <c r="P1411" s="2"/>
      <c r="AA1411" s="6"/>
      <c r="AB1411" s="6"/>
      <c r="AC1411" s="6"/>
    </row>
    <row r="1412" spans="2:29" ht="9.9" customHeight="1" x14ac:dyDescent="0.25">
      <c r="B1412" s="138"/>
      <c r="C1412" s="142"/>
      <c r="D1412" s="2"/>
      <c r="I1412" s="333"/>
      <c r="J1412" s="334"/>
      <c r="K1412" s="241"/>
      <c r="L1412" s="241"/>
      <c r="P1412" s="2"/>
      <c r="AA1412" s="6"/>
      <c r="AB1412" s="6"/>
      <c r="AC1412" s="6"/>
    </row>
    <row r="1413" spans="2:29" ht="9.9" customHeight="1" x14ac:dyDescent="0.25">
      <c r="B1413" s="138"/>
      <c r="C1413" s="142"/>
      <c r="D1413" s="2"/>
      <c r="I1413" s="333"/>
      <c r="J1413" s="334"/>
      <c r="K1413" s="241"/>
      <c r="L1413" s="241"/>
      <c r="P1413" s="2"/>
      <c r="AA1413" s="6"/>
      <c r="AB1413" s="6"/>
      <c r="AC1413" s="6"/>
    </row>
    <row r="1414" spans="2:29" ht="9.9" customHeight="1" x14ac:dyDescent="0.25">
      <c r="B1414" s="138"/>
      <c r="C1414" s="142"/>
      <c r="D1414" s="2"/>
      <c r="I1414" s="241"/>
      <c r="J1414" s="241"/>
      <c r="K1414" s="241"/>
      <c r="L1414" s="241"/>
      <c r="P1414" s="2"/>
      <c r="AA1414" s="6"/>
      <c r="AB1414" s="6"/>
      <c r="AC1414" s="6"/>
    </row>
    <row r="1415" spans="2:29" ht="9.9" customHeight="1" x14ac:dyDescent="0.25">
      <c r="B1415" s="138"/>
      <c r="C1415" s="142"/>
      <c r="D1415" s="2"/>
      <c r="I1415" s="333"/>
      <c r="J1415" s="334"/>
      <c r="K1415" s="241"/>
      <c r="L1415" s="241"/>
      <c r="P1415" s="2"/>
      <c r="AA1415" s="6"/>
      <c r="AB1415" s="6"/>
      <c r="AC1415" s="6"/>
    </row>
    <row r="1416" spans="2:29" ht="9.9" customHeight="1" x14ac:dyDescent="0.25">
      <c r="B1416" s="138"/>
      <c r="C1416" s="142"/>
      <c r="D1416" s="2"/>
      <c r="I1416" s="333"/>
      <c r="J1416" s="334"/>
      <c r="K1416" s="241"/>
      <c r="L1416" s="241"/>
      <c r="P1416" s="2"/>
      <c r="AA1416" s="6"/>
      <c r="AB1416" s="6"/>
      <c r="AC1416" s="6"/>
    </row>
    <row r="1417" spans="2:29" ht="9.9" customHeight="1" x14ac:dyDescent="0.25">
      <c r="B1417" s="138"/>
      <c r="C1417" s="142"/>
      <c r="D1417" s="2"/>
      <c r="I1417" s="333"/>
      <c r="J1417" s="334"/>
      <c r="K1417" s="241"/>
      <c r="L1417" s="241"/>
      <c r="P1417" s="2"/>
      <c r="AA1417" s="6"/>
      <c r="AB1417" s="6"/>
      <c r="AC1417" s="6"/>
    </row>
    <row r="1418" spans="2:29" ht="9.9" customHeight="1" x14ac:dyDescent="0.25">
      <c r="B1418" s="138"/>
      <c r="C1418" s="142"/>
      <c r="D1418" s="2"/>
      <c r="I1418" s="333"/>
      <c r="J1418" s="334"/>
      <c r="K1418" s="241"/>
      <c r="L1418" s="241"/>
      <c r="P1418" s="2"/>
      <c r="AA1418" s="6"/>
      <c r="AB1418" s="6"/>
      <c r="AC1418" s="6"/>
    </row>
    <row r="1419" spans="2:29" ht="9.9" customHeight="1" x14ac:dyDescent="0.25">
      <c r="B1419" s="138"/>
      <c r="C1419" s="142"/>
      <c r="D1419" s="2"/>
      <c r="I1419" s="241"/>
      <c r="J1419" s="241"/>
      <c r="K1419" s="241"/>
      <c r="L1419" s="241"/>
      <c r="P1419" s="2"/>
      <c r="AA1419" s="6"/>
      <c r="AB1419" s="6"/>
      <c r="AC1419" s="6"/>
    </row>
    <row r="1420" spans="2:29" ht="9.9" customHeight="1" x14ac:dyDescent="0.25">
      <c r="B1420" s="138"/>
      <c r="C1420" s="142"/>
      <c r="D1420" s="2"/>
      <c r="I1420" s="333"/>
      <c r="J1420" s="334"/>
      <c r="K1420" s="241"/>
      <c r="L1420" s="241"/>
      <c r="P1420" s="2"/>
      <c r="AA1420" s="6"/>
      <c r="AB1420" s="6"/>
      <c r="AC1420" s="6"/>
    </row>
    <row r="1421" spans="2:29" ht="9.9" customHeight="1" x14ac:dyDescent="0.25">
      <c r="B1421" s="138"/>
      <c r="C1421" s="142"/>
      <c r="D1421" s="2"/>
      <c r="I1421" s="333"/>
      <c r="J1421" s="334"/>
      <c r="K1421" s="241"/>
      <c r="L1421" s="241"/>
      <c r="P1421" s="2"/>
      <c r="AA1421" s="6"/>
      <c r="AB1421" s="6"/>
      <c r="AC1421" s="6"/>
    </row>
    <row r="1422" spans="2:29" ht="9.9" customHeight="1" x14ac:dyDescent="0.25">
      <c r="B1422" s="138"/>
      <c r="C1422" s="142"/>
      <c r="D1422" s="2"/>
      <c r="I1422" s="333"/>
      <c r="J1422" s="334"/>
      <c r="K1422" s="241"/>
      <c r="L1422" s="241"/>
      <c r="P1422" s="2"/>
      <c r="AA1422" s="6"/>
      <c r="AB1422" s="6"/>
      <c r="AC1422" s="6"/>
    </row>
    <row r="1423" spans="2:29" ht="9.9" customHeight="1" x14ac:dyDescent="0.25">
      <c r="B1423" s="138"/>
      <c r="C1423" s="142"/>
      <c r="D1423" s="2"/>
      <c r="I1423" s="333"/>
      <c r="J1423" s="334"/>
      <c r="K1423" s="241"/>
      <c r="L1423" s="241"/>
      <c r="P1423" s="2"/>
      <c r="AA1423" s="6"/>
      <c r="AB1423" s="6"/>
      <c r="AC1423" s="6"/>
    </row>
    <row r="1424" spans="2:29" ht="9.9" customHeight="1" x14ac:dyDescent="0.25">
      <c r="B1424" s="138"/>
      <c r="C1424" s="142"/>
      <c r="D1424" s="2"/>
      <c r="I1424" s="241"/>
      <c r="J1424" s="241"/>
      <c r="K1424" s="241"/>
      <c r="L1424" s="241"/>
      <c r="P1424" s="2"/>
      <c r="AA1424" s="6"/>
      <c r="AB1424" s="6"/>
      <c r="AC1424" s="6"/>
    </row>
    <row r="1425" spans="2:29" ht="9.9" customHeight="1" x14ac:dyDescent="0.25">
      <c r="B1425" s="138"/>
      <c r="C1425" s="142"/>
      <c r="D1425" s="2"/>
      <c r="I1425" s="333"/>
      <c r="J1425" s="334"/>
      <c r="K1425" s="241"/>
      <c r="L1425" s="241"/>
      <c r="P1425" s="2"/>
      <c r="AA1425" s="6"/>
      <c r="AB1425" s="6"/>
      <c r="AC1425" s="6"/>
    </row>
    <row r="1426" spans="2:29" ht="9.9" customHeight="1" x14ac:dyDescent="0.25">
      <c r="B1426" s="138"/>
      <c r="C1426" s="142"/>
      <c r="D1426" s="2"/>
      <c r="I1426" s="333"/>
      <c r="J1426" s="334"/>
      <c r="K1426" s="241"/>
      <c r="L1426" s="241"/>
      <c r="P1426" s="2"/>
      <c r="AA1426" s="6"/>
      <c r="AB1426" s="6"/>
      <c r="AC1426" s="6"/>
    </row>
    <row r="1427" spans="2:29" ht="9.9" customHeight="1" x14ac:dyDescent="0.25">
      <c r="B1427" s="138"/>
      <c r="C1427" s="142"/>
      <c r="D1427" s="2"/>
      <c r="I1427" s="333"/>
      <c r="J1427" s="334"/>
      <c r="K1427" s="241"/>
      <c r="L1427" s="241"/>
      <c r="P1427" s="2"/>
      <c r="AA1427" s="6"/>
      <c r="AB1427" s="6"/>
      <c r="AC1427" s="6"/>
    </row>
    <row r="1428" spans="2:29" ht="9.9" customHeight="1" x14ac:dyDescent="0.25">
      <c r="B1428" s="138"/>
      <c r="C1428" s="142"/>
      <c r="D1428" s="2"/>
      <c r="I1428" s="333"/>
      <c r="J1428" s="334"/>
      <c r="K1428" s="241"/>
      <c r="L1428" s="241"/>
      <c r="P1428" s="2"/>
      <c r="AA1428" s="6"/>
      <c r="AB1428" s="6"/>
      <c r="AC1428" s="6"/>
    </row>
    <row r="1429" spans="2:29" ht="9.9" customHeight="1" x14ac:dyDescent="0.25">
      <c r="B1429" s="138"/>
      <c r="C1429" s="142"/>
      <c r="D1429" s="2"/>
      <c r="I1429" s="241"/>
      <c r="J1429" s="241"/>
      <c r="K1429" s="241"/>
      <c r="L1429" s="241"/>
      <c r="P1429" s="2"/>
      <c r="AA1429" s="6"/>
      <c r="AB1429" s="6"/>
      <c r="AC1429" s="6"/>
    </row>
    <row r="1430" spans="2:29" ht="9.9" customHeight="1" x14ac:dyDescent="0.25">
      <c r="B1430" s="138"/>
      <c r="C1430" s="142"/>
      <c r="D1430" s="2"/>
      <c r="I1430" s="333"/>
      <c r="J1430" s="334"/>
      <c r="K1430" s="241"/>
      <c r="L1430" s="241"/>
      <c r="P1430" s="2"/>
      <c r="AA1430" s="6"/>
      <c r="AB1430" s="6"/>
      <c r="AC1430" s="6"/>
    </row>
    <row r="1431" spans="2:29" ht="9.9" customHeight="1" x14ac:dyDescent="0.25">
      <c r="B1431" s="138"/>
      <c r="C1431" s="142"/>
      <c r="D1431" s="2"/>
      <c r="I1431" s="333"/>
      <c r="J1431" s="334"/>
      <c r="K1431" s="241"/>
      <c r="L1431" s="241"/>
      <c r="P1431" s="2"/>
      <c r="AA1431" s="6"/>
      <c r="AB1431" s="6"/>
      <c r="AC1431" s="6"/>
    </row>
    <row r="1432" spans="2:29" ht="9.9" customHeight="1" x14ac:dyDescent="0.25">
      <c r="B1432" s="138"/>
      <c r="C1432" s="142"/>
      <c r="D1432" s="2"/>
      <c r="I1432" s="333"/>
      <c r="J1432" s="334"/>
      <c r="K1432" s="241"/>
      <c r="L1432" s="241"/>
      <c r="P1432" s="2"/>
      <c r="AA1432" s="6"/>
      <c r="AB1432" s="6"/>
      <c r="AC1432" s="6"/>
    </row>
    <row r="1433" spans="2:29" ht="9.9" customHeight="1" x14ac:dyDescent="0.25">
      <c r="B1433" s="138"/>
      <c r="C1433" s="142"/>
      <c r="D1433" s="2"/>
      <c r="I1433" s="333"/>
      <c r="J1433" s="334"/>
      <c r="K1433" s="241"/>
      <c r="L1433" s="241"/>
      <c r="P1433" s="2"/>
      <c r="AA1433" s="6"/>
      <c r="AB1433" s="6"/>
      <c r="AC1433" s="6"/>
    </row>
    <row r="1434" spans="2:29" ht="9.9" customHeight="1" x14ac:dyDescent="0.25">
      <c r="B1434" s="138"/>
      <c r="C1434" s="142"/>
      <c r="D1434" s="2"/>
      <c r="I1434" s="241"/>
      <c r="J1434" s="241"/>
      <c r="K1434" s="241"/>
      <c r="L1434" s="241"/>
      <c r="P1434" s="2"/>
      <c r="AA1434" s="6"/>
      <c r="AB1434" s="6"/>
      <c r="AC1434" s="6"/>
    </row>
    <row r="1435" spans="2:29" ht="9.9" customHeight="1" x14ac:dyDescent="0.25">
      <c r="B1435" s="138"/>
      <c r="C1435" s="142"/>
      <c r="D1435" s="2"/>
      <c r="I1435" s="333"/>
      <c r="J1435" s="334"/>
      <c r="K1435" s="241"/>
      <c r="L1435" s="241"/>
      <c r="P1435" s="2"/>
      <c r="AA1435" s="6"/>
      <c r="AB1435" s="6"/>
      <c r="AC1435" s="6"/>
    </row>
    <row r="1436" spans="2:29" ht="9.9" customHeight="1" x14ac:dyDescent="0.25">
      <c r="B1436" s="138"/>
      <c r="C1436" s="142"/>
      <c r="D1436" s="2"/>
      <c r="I1436" s="333"/>
      <c r="J1436" s="334"/>
      <c r="K1436" s="241"/>
      <c r="L1436" s="241"/>
      <c r="P1436" s="2"/>
      <c r="AA1436" s="6"/>
      <c r="AB1436" s="6"/>
      <c r="AC1436" s="6"/>
    </row>
    <row r="1437" spans="2:29" ht="9.9" customHeight="1" x14ac:dyDescent="0.25">
      <c r="B1437" s="138"/>
      <c r="C1437" s="142"/>
      <c r="D1437" s="2"/>
      <c r="I1437" s="333"/>
      <c r="J1437" s="334"/>
      <c r="K1437" s="241"/>
      <c r="L1437" s="241"/>
      <c r="P1437" s="2"/>
      <c r="AA1437" s="6"/>
      <c r="AB1437" s="6"/>
      <c r="AC1437" s="6"/>
    </row>
    <row r="1438" spans="2:29" ht="9.9" customHeight="1" x14ac:dyDescent="0.25">
      <c r="B1438" s="138"/>
      <c r="C1438" s="142"/>
      <c r="D1438" s="2"/>
      <c r="I1438" s="333"/>
      <c r="J1438" s="334"/>
      <c r="K1438" s="241"/>
      <c r="L1438" s="241"/>
      <c r="P1438" s="2"/>
      <c r="AA1438" s="6"/>
      <c r="AB1438" s="6"/>
      <c r="AC1438" s="6"/>
    </row>
    <row r="1439" spans="2:29" ht="9.9" customHeight="1" x14ac:dyDescent="0.25">
      <c r="B1439" s="138"/>
      <c r="C1439" s="142"/>
      <c r="D1439" s="2"/>
      <c r="I1439" s="241"/>
      <c r="J1439" s="241"/>
      <c r="K1439" s="241"/>
      <c r="L1439" s="241"/>
      <c r="P1439" s="2"/>
      <c r="AA1439" s="6"/>
      <c r="AB1439" s="6"/>
      <c r="AC1439" s="6"/>
    </row>
    <row r="1440" spans="2:29" ht="9.9" customHeight="1" x14ac:dyDescent="0.25">
      <c r="B1440" s="138"/>
      <c r="C1440" s="142"/>
      <c r="D1440" s="2"/>
      <c r="I1440" s="333"/>
      <c r="J1440" s="334"/>
      <c r="K1440" s="241"/>
      <c r="L1440" s="241"/>
      <c r="P1440" s="2"/>
      <c r="AA1440" s="6"/>
      <c r="AB1440" s="6"/>
      <c r="AC1440" s="6"/>
    </row>
    <row r="1441" spans="2:29" ht="9.9" customHeight="1" x14ac:dyDescent="0.25">
      <c r="B1441" s="138"/>
      <c r="C1441" s="142"/>
      <c r="D1441" s="2"/>
      <c r="I1441" s="333"/>
      <c r="J1441" s="334"/>
      <c r="K1441" s="241"/>
      <c r="L1441" s="241"/>
      <c r="P1441" s="2"/>
      <c r="AA1441" s="6"/>
      <c r="AB1441" s="6"/>
      <c r="AC1441" s="6"/>
    </row>
    <row r="1442" spans="2:29" ht="9.9" customHeight="1" x14ac:dyDescent="0.25">
      <c r="B1442" s="138"/>
      <c r="C1442" s="142"/>
      <c r="D1442" s="2"/>
      <c r="I1442" s="333"/>
      <c r="J1442" s="334"/>
      <c r="K1442" s="241"/>
      <c r="L1442" s="241"/>
      <c r="P1442" s="2"/>
      <c r="AA1442" s="6"/>
      <c r="AB1442" s="6"/>
      <c r="AC1442" s="6"/>
    </row>
    <row r="1443" spans="2:29" ht="9.9" customHeight="1" x14ac:dyDescent="0.25">
      <c r="B1443" s="138"/>
      <c r="C1443" s="142"/>
      <c r="D1443" s="2"/>
      <c r="I1443" s="333"/>
      <c r="J1443" s="334"/>
      <c r="K1443" s="241"/>
      <c r="L1443" s="241"/>
      <c r="P1443" s="2"/>
      <c r="AA1443" s="6"/>
      <c r="AB1443" s="6"/>
      <c r="AC1443" s="6"/>
    </row>
    <row r="1444" spans="2:29" ht="9.9" customHeight="1" x14ac:dyDescent="0.25">
      <c r="B1444" s="138"/>
      <c r="C1444" s="142"/>
      <c r="D1444" s="2"/>
      <c r="I1444" s="241"/>
      <c r="J1444" s="241"/>
      <c r="K1444" s="241"/>
      <c r="L1444" s="241"/>
      <c r="P1444" s="2"/>
      <c r="AA1444" s="6"/>
      <c r="AB1444" s="6"/>
      <c r="AC1444" s="6"/>
    </row>
    <row r="1445" spans="2:29" ht="9.9" customHeight="1" x14ac:dyDescent="0.25">
      <c r="B1445" s="138"/>
      <c r="C1445" s="142"/>
      <c r="D1445" s="2"/>
      <c r="I1445" s="333"/>
      <c r="J1445" s="334"/>
      <c r="K1445" s="241"/>
      <c r="L1445" s="241"/>
      <c r="P1445" s="2"/>
      <c r="AA1445" s="6"/>
      <c r="AB1445" s="6"/>
      <c r="AC1445" s="6"/>
    </row>
    <row r="1446" spans="2:29" ht="9.9" customHeight="1" x14ac:dyDescent="0.25">
      <c r="B1446" s="138"/>
      <c r="C1446" s="142"/>
      <c r="D1446" s="2"/>
      <c r="I1446" s="333"/>
      <c r="J1446" s="334"/>
      <c r="K1446" s="241"/>
      <c r="L1446" s="241"/>
      <c r="P1446" s="2"/>
      <c r="AA1446" s="6"/>
      <c r="AB1446" s="6"/>
      <c r="AC1446" s="6"/>
    </row>
    <row r="1447" spans="2:29" ht="9.9" customHeight="1" x14ac:dyDescent="0.25">
      <c r="B1447" s="138"/>
      <c r="C1447" s="142"/>
      <c r="D1447" s="2"/>
      <c r="I1447" s="333"/>
      <c r="J1447" s="334"/>
      <c r="K1447" s="241"/>
      <c r="L1447" s="241"/>
      <c r="P1447" s="2"/>
      <c r="AA1447" s="6"/>
      <c r="AB1447" s="6"/>
      <c r="AC1447" s="6"/>
    </row>
    <row r="1448" spans="2:29" ht="9.9" customHeight="1" x14ac:dyDescent="0.25">
      <c r="B1448" s="138"/>
      <c r="C1448" s="142"/>
      <c r="D1448" s="2"/>
      <c r="I1448" s="333"/>
      <c r="J1448" s="334"/>
      <c r="K1448" s="241"/>
      <c r="L1448" s="241"/>
      <c r="P1448" s="2"/>
      <c r="AA1448" s="6"/>
      <c r="AB1448" s="6"/>
      <c r="AC1448" s="6"/>
    </row>
    <row r="1449" spans="2:29" ht="9.9" customHeight="1" x14ac:dyDescent="0.25">
      <c r="B1449" s="138"/>
      <c r="C1449" s="142"/>
      <c r="D1449" s="2"/>
      <c r="I1449" s="241"/>
      <c r="J1449" s="241"/>
      <c r="K1449" s="241"/>
      <c r="L1449" s="241"/>
      <c r="P1449" s="2"/>
      <c r="AA1449" s="6"/>
      <c r="AB1449" s="6"/>
      <c r="AC1449" s="6"/>
    </row>
    <row r="1450" spans="2:29" ht="9.9" customHeight="1" x14ac:dyDescent="0.25">
      <c r="B1450" s="138"/>
      <c r="C1450" s="142"/>
      <c r="D1450" s="2"/>
      <c r="I1450" s="333"/>
      <c r="J1450" s="334"/>
      <c r="K1450" s="241"/>
      <c r="L1450" s="241"/>
      <c r="P1450" s="2"/>
      <c r="AA1450" s="6"/>
      <c r="AB1450" s="6"/>
      <c r="AC1450" s="6"/>
    </row>
    <row r="1451" spans="2:29" ht="9.9" customHeight="1" x14ac:dyDescent="0.25">
      <c r="B1451" s="138"/>
      <c r="C1451" s="142"/>
      <c r="D1451" s="2"/>
      <c r="I1451" s="333"/>
      <c r="J1451" s="334"/>
      <c r="K1451" s="241"/>
      <c r="L1451" s="241"/>
      <c r="P1451" s="2"/>
      <c r="AA1451" s="6"/>
      <c r="AB1451" s="6"/>
      <c r="AC1451" s="6"/>
    </row>
    <row r="1452" spans="2:29" ht="9.9" customHeight="1" x14ac:dyDescent="0.25">
      <c r="B1452" s="138"/>
      <c r="C1452" s="142"/>
      <c r="D1452" s="2"/>
      <c r="I1452" s="333"/>
      <c r="J1452" s="334"/>
      <c r="K1452" s="241"/>
      <c r="L1452" s="241"/>
      <c r="P1452" s="2"/>
      <c r="AA1452" s="6"/>
      <c r="AB1452" s="6"/>
      <c r="AC1452" s="6"/>
    </row>
    <row r="1453" spans="2:29" ht="9.9" customHeight="1" x14ac:dyDescent="0.25">
      <c r="B1453" s="138"/>
      <c r="C1453" s="142"/>
      <c r="D1453" s="2"/>
      <c r="I1453" s="333"/>
      <c r="J1453" s="334"/>
      <c r="K1453" s="241"/>
      <c r="L1453" s="241"/>
      <c r="P1453" s="2"/>
      <c r="AA1453" s="6"/>
      <c r="AB1453" s="6"/>
      <c r="AC1453" s="6"/>
    </row>
    <row r="1454" spans="2:29" ht="9.9" customHeight="1" x14ac:dyDescent="0.25">
      <c r="B1454" s="138"/>
      <c r="C1454" s="142"/>
      <c r="D1454" s="2"/>
      <c r="I1454" s="241"/>
      <c r="J1454" s="241"/>
      <c r="K1454" s="241"/>
      <c r="L1454" s="241"/>
      <c r="P1454" s="2"/>
      <c r="AA1454" s="6"/>
      <c r="AB1454" s="6"/>
      <c r="AC1454" s="6"/>
    </row>
    <row r="1455" spans="2:29" ht="9.9" customHeight="1" x14ac:dyDescent="0.25">
      <c r="B1455" s="138"/>
      <c r="C1455" s="142"/>
      <c r="D1455" s="2"/>
      <c r="I1455" s="333"/>
      <c r="J1455" s="334"/>
      <c r="K1455" s="241"/>
      <c r="L1455" s="241"/>
      <c r="P1455" s="2"/>
      <c r="AA1455" s="6"/>
      <c r="AB1455" s="6"/>
      <c r="AC1455" s="6"/>
    </row>
    <row r="1456" spans="2:29" ht="9.9" customHeight="1" x14ac:dyDescent="0.25">
      <c r="B1456" s="138"/>
      <c r="C1456" s="142"/>
      <c r="D1456" s="2"/>
      <c r="I1456" s="333"/>
      <c r="J1456" s="334"/>
      <c r="K1456" s="241"/>
      <c r="L1456" s="241"/>
      <c r="P1456" s="2"/>
      <c r="AA1456" s="6"/>
      <c r="AB1456" s="6"/>
      <c r="AC1456" s="6"/>
    </row>
    <row r="1457" spans="1:29" ht="9.9" customHeight="1" x14ac:dyDescent="0.25">
      <c r="B1457" s="138"/>
      <c r="C1457" s="142"/>
      <c r="D1457" s="2"/>
      <c r="I1457" s="333"/>
      <c r="J1457" s="334"/>
      <c r="K1457" s="241"/>
      <c r="L1457" s="241"/>
      <c r="P1457" s="2"/>
      <c r="AA1457" s="6"/>
      <c r="AB1457" s="6"/>
      <c r="AC1457" s="6"/>
    </row>
    <row r="1458" spans="1:29" ht="9.9" customHeight="1" x14ac:dyDescent="0.25">
      <c r="B1458" s="138"/>
      <c r="C1458" s="142"/>
      <c r="D1458" s="2"/>
      <c r="I1458" s="241"/>
      <c r="J1458" s="241"/>
      <c r="K1458" s="241"/>
      <c r="L1458" s="241"/>
      <c r="P1458" s="2"/>
      <c r="AA1458" s="6"/>
      <c r="AB1458" s="6"/>
      <c r="AC1458" s="6"/>
    </row>
    <row r="1459" spans="1:29" ht="9.9" customHeight="1" x14ac:dyDescent="0.25">
      <c r="B1459" s="138"/>
      <c r="C1459" s="142"/>
      <c r="D1459" s="2"/>
      <c r="I1459" s="333"/>
      <c r="J1459" s="334"/>
      <c r="K1459" s="241"/>
      <c r="L1459" s="241"/>
      <c r="P1459" s="2"/>
      <c r="AA1459" s="6"/>
      <c r="AB1459" s="6"/>
      <c r="AC1459" s="6"/>
    </row>
    <row r="1460" spans="1:29" ht="9.9" customHeight="1" x14ac:dyDescent="0.25">
      <c r="B1460" s="138"/>
      <c r="C1460" s="142"/>
      <c r="D1460" s="2"/>
      <c r="I1460" s="333"/>
      <c r="J1460" s="334"/>
      <c r="K1460" s="241"/>
      <c r="L1460" s="241"/>
      <c r="P1460" s="2"/>
      <c r="AA1460" s="6"/>
      <c r="AB1460" s="6"/>
      <c r="AC1460" s="6"/>
    </row>
    <row r="1461" spans="1:29" ht="9.9" customHeight="1" x14ac:dyDescent="0.25">
      <c r="B1461" s="138"/>
      <c r="C1461" s="142"/>
      <c r="D1461" s="2"/>
      <c r="I1461" s="333"/>
      <c r="J1461" s="334"/>
      <c r="K1461" s="241"/>
      <c r="L1461" s="241"/>
      <c r="P1461" s="2"/>
      <c r="AA1461" s="6"/>
      <c r="AB1461" s="6"/>
      <c r="AC1461" s="6"/>
    </row>
    <row r="1462" spans="1:29" ht="9.9" customHeight="1" x14ac:dyDescent="0.25">
      <c r="B1462" s="138"/>
      <c r="C1462" s="142"/>
      <c r="D1462" s="2"/>
      <c r="I1462" s="241"/>
      <c r="J1462" s="241"/>
      <c r="K1462" s="241"/>
      <c r="L1462" s="241"/>
      <c r="P1462" s="2"/>
      <c r="AA1462" s="6"/>
      <c r="AB1462" s="6"/>
      <c r="AC1462" s="6"/>
    </row>
    <row r="1463" spans="1:29" ht="9.9" customHeight="1" x14ac:dyDescent="0.25">
      <c r="B1463" s="138"/>
      <c r="C1463" s="142"/>
      <c r="D1463" s="2"/>
      <c r="I1463" s="333"/>
      <c r="J1463" s="334"/>
      <c r="K1463" s="241"/>
      <c r="L1463" s="241"/>
      <c r="P1463" s="2"/>
      <c r="AA1463" s="6"/>
      <c r="AB1463" s="6"/>
      <c r="AC1463" s="6"/>
    </row>
    <row r="1464" spans="1:29" ht="9.9" customHeight="1" x14ac:dyDescent="0.25">
      <c r="B1464" s="138"/>
      <c r="C1464" s="142"/>
      <c r="D1464" s="2"/>
      <c r="I1464" s="333"/>
      <c r="J1464" s="334"/>
      <c r="K1464" s="241"/>
      <c r="L1464" s="241"/>
      <c r="P1464" s="2"/>
      <c r="AA1464" s="6"/>
      <c r="AB1464" s="6"/>
      <c r="AC1464" s="6"/>
    </row>
    <row r="1465" spans="1:29" ht="9.9" customHeight="1" x14ac:dyDescent="0.25">
      <c r="B1465" s="138"/>
      <c r="C1465" s="142"/>
      <c r="D1465" s="2"/>
      <c r="I1465" s="234"/>
      <c r="J1465" s="235"/>
      <c r="K1465" s="241"/>
      <c r="L1465" s="241"/>
      <c r="P1465" s="2"/>
      <c r="AA1465" s="6"/>
      <c r="AB1465" s="6"/>
      <c r="AC1465" s="6"/>
    </row>
    <row r="1466" spans="1:29" ht="9.9" customHeight="1" x14ac:dyDescent="0.25">
      <c r="A1466" s="10"/>
      <c r="B1466" s="67"/>
      <c r="C1466" s="142"/>
      <c r="D1466" s="2"/>
      <c r="E1466" s="241"/>
      <c r="F1466" s="241"/>
      <c r="G1466" s="241"/>
      <c r="H1466" s="20"/>
      <c r="I1466" s="241"/>
      <c r="J1466" s="241"/>
      <c r="K1466" s="241"/>
      <c r="L1466" s="241"/>
      <c r="P1466" s="2"/>
      <c r="AA1466" s="6"/>
      <c r="AB1466" s="6"/>
      <c r="AC1466" s="6"/>
    </row>
    <row r="1467" spans="1:29" ht="9.9" customHeight="1" x14ac:dyDescent="0.25">
      <c r="A1467" s="10"/>
      <c r="B1467" s="67"/>
      <c r="C1467" s="142"/>
      <c r="D1467" s="333"/>
      <c r="E1467" s="335"/>
      <c r="F1467" s="336"/>
      <c r="G1467" s="241"/>
      <c r="H1467" s="240"/>
      <c r="I1467" s="241"/>
      <c r="J1467" s="241"/>
      <c r="K1467" s="241"/>
      <c r="L1467" s="241"/>
      <c r="P1467" s="2"/>
      <c r="AA1467" s="6"/>
      <c r="AB1467" s="6"/>
      <c r="AC1467" s="6"/>
    </row>
    <row r="1468" spans="1:29" ht="9.9" customHeight="1" x14ac:dyDescent="0.25">
      <c r="B1468" s="138"/>
      <c r="C1468" s="142"/>
      <c r="D1468" s="2"/>
      <c r="I1468" s="241"/>
      <c r="J1468" s="241"/>
      <c r="K1468" s="241"/>
      <c r="L1468" s="241"/>
      <c r="P1468" s="2"/>
      <c r="AA1468" s="6"/>
      <c r="AB1468" s="6"/>
      <c r="AC1468" s="6"/>
    </row>
    <row r="1469" spans="1:29" ht="9.9" customHeight="1" x14ac:dyDescent="0.25">
      <c r="B1469" s="138"/>
      <c r="C1469" s="142"/>
      <c r="D1469" s="2"/>
      <c r="I1469" s="241"/>
      <c r="J1469" s="241"/>
      <c r="K1469" s="241"/>
      <c r="L1469" s="241"/>
      <c r="P1469" s="2"/>
      <c r="AA1469" s="6"/>
      <c r="AB1469" s="6"/>
      <c r="AC1469" s="6"/>
    </row>
    <row r="1470" spans="1:29" ht="9.9" customHeight="1" x14ac:dyDescent="0.25">
      <c r="B1470" s="142"/>
      <c r="C1470" s="142"/>
      <c r="D1470" s="2"/>
      <c r="I1470" s="241"/>
      <c r="J1470" s="241"/>
      <c r="K1470" s="241"/>
      <c r="L1470" s="241"/>
      <c r="P1470" s="2"/>
      <c r="AA1470" s="6"/>
      <c r="AB1470" s="6"/>
      <c r="AC1470" s="6"/>
    </row>
    <row r="1471" spans="1:29" ht="9.9" customHeight="1" x14ac:dyDescent="0.25">
      <c r="A1471" s="10"/>
      <c r="B1471" s="67"/>
      <c r="C1471" s="142"/>
      <c r="D1471" s="2"/>
      <c r="I1471" s="241"/>
      <c r="J1471" s="241"/>
      <c r="K1471" s="241"/>
      <c r="L1471" s="241"/>
      <c r="P1471" s="2"/>
      <c r="AA1471" s="6"/>
      <c r="AB1471" s="6"/>
      <c r="AC1471" s="6"/>
    </row>
    <row r="1472" spans="1:29" ht="9.9" customHeight="1" x14ac:dyDescent="0.25">
      <c r="B1472" s="141"/>
      <c r="C1472" s="142"/>
      <c r="D1472" s="2"/>
      <c r="I1472" s="241"/>
      <c r="J1472" s="241"/>
      <c r="K1472" s="241"/>
      <c r="L1472" s="13"/>
      <c r="P1472" s="2"/>
      <c r="AA1472" s="6"/>
      <c r="AB1472" s="6"/>
      <c r="AC1472" s="6"/>
    </row>
    <row r="1473" spans="2:29" ht="9.9" customHeight="1" x14ac:dyDescent="0.25">
      <c r="B1473" s="142"/>
      <c r="C1473" s="142"/>
      <c r="D1473" s="2"/>
      <c r="L1473" s="13"/>
      <c r="P1473" s="2"/>
      <c r="AA1473" s="6"/>
      <c r="AB1473" s="6"/>
      <c r="AC1473" s="6"/>
    </row>
    <row r="1474" spans="2:29" ht="9.9" customHeight="1" x14ac:dyDescent="0.25">
      <c r="B1474" s="138"/>
      <c r="C1474" s="142"/>
      <c r="D1474" s="2"/>
      <c r="I1474" s="331"/>
      <c r="J1474" s="332"/>
      <c r="K1474" s="241"/>
      <c r="L1474" s="241"/>
      <c r="P1474" s="2"/>
      <c r="AA1474" s="6"/>
      <c r="AB1474" s="6"/>
      <c r="AC1474" s="6"/>
    </row>
    <row r="1475" spans="2:29" ht="9.9" customHeight="1" x14ac:dyDescent="0.25">
      <c r="B1475" s="138"/>
      <c r="C1475" s="142"/>
      <c r="D1475" s="2"/>
      <c r="I1475" s="331"/>
      <c r="J1475" s="332"/>
      <c r="K1475" s="241"/>
      <c r="L1475" s="241"/>
      <c r="P1475" s="2"/>
      <c r="AA1475" s="6"/>
      <c r="AB1475" s="6"/>
      <c r="AC1475" s="6"/>
    </row>
    <row r="1476" spans="2:29" ht="9.9" customHeight="1" x14ac:dyDescent="0.25">
      <c r="B1476" s="138"/>
      <c r="C1476" s="142"/>
      <c r="D1476" s="2"/>
      <c r="I1476" s="331"/>
      <c r="J1476" s="332"/>
      <c r="K1476" s="241"/>
      <c r="L1476" s="241"/>
      <c r="P1476" s="2"/>
      <c r="AA1476" s="6"/>
      <c r="AB1476" s="6"/>
      <c r="AC1476" s="6"/>
    </row>
    <row r="1477" spans="2:29" ht="9.9" customHeight="1" x14ac:dyDescent="0.25">
      <c r="B1477" s="138"/>
      <c r="C1477" s="142"/>
      <c r="D1477" s="2"/>
      <c r="I1477" s="331"/>
      <c r="J1477" s="332"/>
      <c r="K1477" s="241"/>
      <c r="L1477" s="241"/>
      <c r="P1477" s="2"/>
      <c r="AA1477" s="6"/>
      <c r="AB1477" s="6"/>
      <c r="AC1477" s="6"/>
    </row>
    <row r="1478" spans="2:29" ht="9.9" customHeight="1" x14ac:dyDescent="0.25">
      <c r="B1478" s="138"/>
      <c r="C1478" s="142"/>
      <c r="D1478" s="2"/>
      <c r="I1478" s="331"/>
      <c r="J1478" s="332"/>
      <c r="K1478" s="241"/>
      <c r="L1478" s="241"/>
      <c r="P1478" s="2"/>
      <c r="AA1478" s="6"/>
      <c r="AB1478" s="6"/>
      <c r="AC1478" s="6"/>
    </row>
    <row r="1479" spans="2:29" ht="9.9" customHeight="1" x14ac:dyDescent="0.25">
      <c r="B1479" s="138"/>
      <c r="C1479" s="142"/>
      <c r="D1479" s="2"/>
      <c r="I1479" s="331"/>
      <c r="J1479" s="332"/>
      <c r="K1479" s="241"/>
      <c r="L1479" s="241"/>
      <c r="P1479" s="2"/>
      <c r="AA1479" s="6"/>
      <c r="AB1479" s="6"/>
      <c r="AC1479" s="6"/>
    </row>
    <row r="1480" spans="2:29" ht="9.9" customHeight="1" x14ac:dyDescent="0.25">
      <c r="B1480" s="138"/>
      <c r="C1480" s="142"/>
      <c r="D1480" s="2"/>
      <c r="I1480" s="331"/>
      <c r="J1480" s="332"/>
      <c r="K1480" s="241"/>
      <c r="L1480" s="241"/>
      <c r="P1480" s="2"/>
      <c r="AA1480" s="6"/>
      <c r="AB1480" s="6"/>
      <c r="AC1480" s="6"/>
    </row>
    <row r="1481" spans="2:29" ht="9.9" customHeight="1" x14ac:dyDescent="0.25">
      <c r="B1481" s="138"/>
      <c r="C1481" s="142"/>
      <c r="D1481" s="2"/>
      <c r="I1481" s="331"/>
      <c r="J1481" s="332"/>
      <c r="K1481" s="241"/>
      <c r="L1481" s="241"/>
      <c r="P1481" s="2"/>
      <c r="AA1481" s="6"/>
      <c r="AB1481" s="6"/>
      <c r="AC1481" s="6"/>
    </row>
    <row r="1482" spans="2:29" ht="9.9" customHeight="1" x14ac:dyDescent="0.25">
      <c r="B1482" s="138"/>
      <c r="C1482" s="142"/>
      <c r="D1482" s="2"/>
      <c r="I1482" s="331"/>
      <c r="J1482" s="332"/>
      <c r="K1482" s="241"/>
      <c r="L1482" s="241"/>
      <c r="P1482" s="2"/>
      <c r="AA1482" s="6"/>
      <c r="AB1482" s="6"/>
      <c r="AC1482" s="6"/>
    </row>
    <row r="1483" spans="2:29" ht="9.9" customHeight="1" x14ac:dyDescent="0.25">
      <c r="B1483" s="138"/>
      <c r="C1483" s="142"/>
      <c r="D1483" s="2"/>
      <c r="I1483" s="331"/>
      <c r="J1483" s="332"/>
      <c r="K1483" s="241"/>
      <c r="L1483" s="241"/>
      <c r="P1483" s="2"/>
      <c r="AA1483" s="6"/>
      <c r="AB1483" s="6"/>
      <c r="AC1483" s="6"/>
    </row>
    <row r="1484" spans="2:29" ht="9.9" customHeight="1" x14ac:dyDescent="0.25">
      <c r="B1484" s="138"/>
      <c r="C1484" s="142"/>
      <c r="D1484" s="2"/>
      <c r="I1484" s="331"/>
      <c r="J1484" s="332"/>
      <c r="K1484" s="241"/>
      <c r="L1484" s="241"/>
      <c r="P1484" s="2"/>
      <c r="AA1484" s="6"/>
      <c r="AB1484" s="6"/>
      <c r="AC1484" s="6"/>
    </row>
    <row r="1485" spans="2:29" ht="9.9" customHeight="1" x14ac:dyDescent="0.25">
      <c r="B1485" s="138"/>
      <c r="C1485" s="142"/>
      <c r="D1485" s="2"/>
      <c r="I1485" s="331"/>
      <c r="J1485" s="332"/>
      <c r="K1485" s="241"/>
      <c r="L1485" s="241"/>
      <c r="P1485" s="2"/>
      <c r="AA1485" s="6"/>
      <c r="AB1485" s="6"/>
      <c r="AC1485" s="6"/>
    </row>
    <row r="1486" spans="2:29" ht="9.9" customHeight="1" x14ac:dyDescent="0.25">
      <c r="B1486" s="138"/>
      <c r="C1486" s="142"/>
      <c r="D1486" s="2"/>
      <c r="I1486" s="331"/>
      <c r="J1486" s="332"/>
      <c r="K1486" s="241"/>
      <c r="L1486" s="241"/>
      <c r="P1486" s="2"/>
      <c r="AA1486" s="6"/>
      <c r="AB1486" s="6"/>
      <c r="AC1486" s="6"/>
    </row>
    <row r="1487" spans="2:29" ht="9.9" customHeight="1" x14ac:dyDescent="0.25">
      <c r="B1487" s="138"/>
      <c r="C1487" s="142"/>
      <c r="D1487" s="2"/>
      <c r="I1487" s="331"/>
      <c r="J1487" s="332"/>
      <c r="K1487" s="241"/>
      <c r="L1487" s="241"/>
      <c r="P1487" s="2"/>
      <c r="AA1487" s="6"/>
      <c r="AB1487" s="6"/>
      <c r="AC1487" s="6"/>
    </row>
    <row r="1488" spans="2:29" ht="9.9" customHeight="1" x14ac:dyDescent="0.25">
      <c r="B1488" s="138"/>
      <c r="C1488" s="142"/>
      <c r="D1488" s="2"/>
      <c r="I1488" s="241"/>
      <c r="J1488" s="241"/>
      <c r="K1488" s="241"/>
      <c r="L1488" s="241"/>
      <c r="P1488" s="2"/>
      <c r="AA1488" s="6"/>
      <c r="AB1488" s="6"/>
      <c r="AC1488" s="6"/>
    </row>
    <row r="1489" spans="2:29" ht="9.9" customHeight="1" x14ac:dyDescent="0.25">
      <c r="B1489" s="141"/>
      <c r="C1489" s="142"/>
      <c r="D1489" s="2"/>
      <c r="H1489" s="20"/>
      <c r="I1489" s="241"/>
      <c r="J1489" s="241"/>
      <c r="K1489" s="241"/>
      <c r="L1489" s="241"/>
      <c r="P1489" s="2"/>
      <c r="AA1489" s="6"/>
      <c r="AB1489" s="6"/>
      <c r="AC1489" s="6"/>
    </row>
    <row r="1490" spans="2:29" ht="9.9" customHeight="1" x14ac:dyDescent="0.25">
      <c r="B1490" s="142"/>
      <c r="C1490" s="142"/>
      <c r="D1490" s="2"/>
      <c r="I1490" s="241"/>
      <c r="J1490" s="241"/>
      <c r="K1490" s="241"/>
      <c r="L1490" s="241"/>
      <c r="P1490" s="2"/>
      <c r="AA1490" s="6"/>
      <c r="AB1490" s="6"/>
      <c r="AC1490" s="6"/>
    </row>
    <row r="1491" spans="2:29" ht="9.9" customHeight="1" x14ac:dyDescent="0.25">
      <c r="B1491" s="138"/>
      <c r="C1491" s="142"/>
      <c r="D1491" s="150"/>
      <c r="E1491" s="241"/>
      <c r="F1491" s="241"/>
      <c r="G1491" s="241"/>
      <c r="H1491" s="241"/>
      <c r="I1491" s="241"/>
      <c r="J1491" s="241"/>
      <c r="K1491" s="241"/>
      <c r="L1491" s="241"/>
      <c r="P1491" s="2"/>
      <c r="AA1491" s="6"/>
      <c r="AB1491" s="6"/>
      <c r="AC1491" s="6"/>
    </row>
    <row r="1492" spans="2:29" ht="9.9" customHeight="1" x14ac:dyDescent="0.25">
      <c r="B1492" s="138"/>
      <c r="C1492" s="142"/>
      <c r="D1492" s="241"/>
      <c r="E1492" s="241"/>
      <c r="F1492" s="241"/>
      <c r="G1492" s="241"/>
      <c r="H1492" s="241"/>
      <c r="I1492" s="2"/>
      <c r="J1492" s="241"/>
      <c r="K1492" s="241"/>
      <c r="L1492" s="241"/>
      <c r="P1492" s="2"/>
      <c r="AA1492" s="6"/>
      <c r="AB1492" s="6"/>
      <c r="AC1492" s="6"/>
    </row>
    <row r="1493" spans="2:29" ht="9.9" customHeight="1" x14ac:dyDescent="0.25">
      <c r="B1493" s="138"/>
      <c r="C1493" s="142"/>
      <c r="D1493" s="241"/>
      <c r="E1493" s="241"/>
      <c r="F1493" s="241"/>
      <c r="G1493" s="241"/>
      <c r="H1493" s="241"/>
      <c r="I1493" s="2"/>
      <c r="J1493" s="241"/>
      <c r="K1493" s="241"/>
      <c r="L1493" s="241"/>
      <c r="P1493" s="2"/>
      <c r="AA1493" s="6"/>
      <c r="AB1493" s="6"/>
      <c r="AC1493" s="6"/>
    </row>
    <row r="1494" spans="2:29" ht="9.9" customHeight="1" x14ac:dyDescent="0.25">
      <c r="B1494" s="138"/>
      <c r="C1494" s="142"/>
      <c r="D1494" s="241"/>
      <c r="E1494" s="241"/>
      <c r="F1494" s="241"/>
      <c r="G1494" s="241"/>
      <c r="H1494" s="241"/>
      <c r="I1494" s="2"/>
      <c r="J1494" s="241"/>
      <c r="K1494" s="241"/>
      <c r="L1494" s="241"/>
      <c r="P1494" s="2"/>
      <c r="AA1494" s="6"/>
      <c r="AB1494" s="6"/>
      <c r="AC1494" s="6"/>
    </row>
    <row r="1495" spans="2:29" ht="9.9" customHeight="1" x14ac:dyDescent="0.25">
      <c r="B1495" s="138"/>
      <c r="C1495" s="142"/>
      <c r="D1495" s="241"/>
      <c r="E1495" s="241"/>
      <c r="F1495" s="241"/>
      <c r="G1495" s="241"/>
      <c r="H1495" s="241"/>
      <c r="I1495" s="2"/>
      <c r="J1495" s="241"/>
      <c r="K1495" s="241"/>
      <c r="L1495" s="241"/>
      <c r="P1495" s="2"/>
      <c r="AA1495" s="6"/>
      <c r="AB1495" s="6"/>
      <c r="AC1495" s="6"/>
    </row>
    <row r="1496" spans="2:29" ht="9.9" customHeight="1" x14ac:dyDescent="0.25">
      <c r="B1496" s="138"/>
      <c r="C1496" s="142"/>
      <c r="D1496" s="241"/>
      <c r="E1496" s="241"/>
      <c r="F1496" s="241"/>
      <c r="G1496" s="241"/>
      <c r="H1496" s="241"/>
      <c r="I1496" s="2"/>
      <c r="J1496" s="241"/>
      <c r="K1496" s="241"/>
      <c r="L1496" s="241"/>
      <c r="P1496" s="2"/>
      <c r="AA1496" s="6"/>
      <c r="AB1496" s="6"/>
      <c r="AC1496" s="6"/>
    </row>
    <row r="1497" spans="2:29" ht="9.9" customHeight="1" x14ac:dyDescent="0.25">
      <c r="B1497" s="138"/>
      <c r="C1497" s="142"/>
      <c r="D1497" s="241"/>
      <c r="E1497" s="241"/>
      <c r="F1497" s="241"/>
      <c r="G1497" s="241"/>
      <c r="H1497" s="241"/>
      <c r="I1497" s="2"/>
      <c r="J1497" s="241"/>
      <c r="K1497" s="241"/>
      <c r="L1497" s="241"/>
      <c r="P1497" s="2"/>
      <c r="AA1497" s="6"/>
      <c r="AB1497" s="6"/>
      <c r="AC1497" s="6"/>
    </row>
    <row r="1498" spans="2:29" ht="9.9" customHeight="1" x14ac:dyDescent="0.25">
      <c r="B1498" s="138"/>
      <c r="C1498" s="142"/>
      <c r="D1498" s="241"/>
      <c r="E1498" s="241"/>
      <c r="F1498" s="241"/>
      <c r="G1498" s="241"/>
      <c r="H1498" s="241"/>
      <c r="I1498" s="2"/>
      <c r="J1498" s="241"/>
      <c r="K1498" s="241"/>
      <c r="L1498" s="241"/>
      <c r="P1498" s="2"/>
      <c r="AA1498" s="6"/>
      <c r="AB1498" s="6"/>
      <c r="AC1498" s="6"/>
    </row>
    <row r="1499" spans="2:29" ht="9.9" customHeight="1" x14ac:dyDescent="0.25">
      <c r="B1499" s="138"/>
      <c r="C1499" s="142"/>
      <c r="D1499" s="241"/>
      <c r="E1499" s="241"/>
      <c r="F1499" s="241"/>
      <c r="G1499" s="241"/>
      <c r="H1499" s="241"/>
      <c r="I1499" s="2"/>
      <c r="J1499" s="241"/>
      <c r="K1499" s="241"/>
      <c r="L1499" s="241"/>
      <c r="P1499" s="2"/>
      <c r="AA1499" s="6"/>
      <c r="AB1499" s="6"/>
      <c r="AC1499" s="6"/>
    </row>
    <row r="1500" spans="2:29" ht="9.9" customHeight="1" x14ac:dyDescent="0.25">
      <c r="B1500" s="138"/>
      <c r="C1500" s="142"/>
      <c r="D1500" s="241"/>
      <c r="E1500" s="241"/>
      <c r="F1500" s="241"/>
      <c r="G1500" s="241"/>
      <c r="H1500" s="241"/>
      <c r="I1500" s="2"/>
      <c r="J1500" s="241"/>
      <c r="K1500" s="241"/>
      <c r="L1500" s="241"/>
      <c r="P1500" s="2"/>
      <c r="AA1500" s="6"/>
      <c r="AB1500" s="6"/>
      <c r="AC1500" s="6"/>
    </row>
    <row r="1501" spans="2:29" ht="9.9" customHeight="1" x14ac:dyDescent="0.25">
      <c r="B1501" s="138"/>
      <c r="C1501" s="142"/>
      <c r="D1501" s="241"/>
      <c r="E1501" s="241"/>
      <c r="F1501" s="241"/>
      <c r="G1501" s="241"/>
      <c r="H1501" s="241"/>
      <c r="I1501" s="2"/>
      <c r="J1501" s="241"/>
      <c r="K1501" s="241"/>
      <c r="L1501" s="241"/>
      <c r="P1501" s="2"/>
      <c r="AA1501" s="6"/>
      <c r="AB1501" s="6"/>
      <c r="AC1501" s="6"/>
    </row>
    <row r="1502" spans="2:29" ht="9.9" customHeight="1" x14ac:dyDescent="0.25">
      <c r="B1502" s="138"/>
      <c r="C1502" s="142"/>
      <c r="D1502" s="241"/>
      <c r="E1502" s="241"/>
      <c r="F1502" s="241"/>
      <c r="G1502" s="241"/>
      <c r="H1502" s="241"/>
      <c r="I1502" s="2"/>
      <c r="J1502" s="241"/>
      <c r="K1502" s="241"/>
      <c r="L1502" s="241"/>
      <c r="P1502" s="2"/>
      <c r="AA1502" s="6"/>
      <c r="AB1502" s="6"/>
      <c r="AC1502" s="6"/>
    </row>
    <row r="1503" spans="2:29" ht="9.9" customHeight="1" x14ac:dyDescent="0.25">
      <c r="B1503" s="138"/>
      <c r="C1503" s="142"/>
      <c r="D1503" s="241"/>
      <c r="E1503" s="241"/>
      <c r="F1503" s="241"/>
      <c r="G1503" s="241"/>
      <c r="H1503" s="241"/>
      <c r="I1503" s="2"/>
      <c r="J1503" s="241"/>
      <c r="K1503" s="241"/>
      <c r="L1503" s="241"/>
      <c r="P1503" s="2"/>
      <c r="AA1503" s="6"/>
      <c r="AB1503" s="6"/>
      <c r="AC1503" s="6"/>
    </row>
    <row r="1504" spans="2:29" ht="9.9" customHeight="1" x14ac:dyDescent="0.25">
      <c r="B1504" s="138"/>
      <c r="C1504" s="142"/>
      <c r="D1504" s="241"/>
      <c r="E1504" s="241"/>
      <c r="F1504" s="241"/>
      <c r="G1504" s="241"/>
      <c r="H1504" s="241"/>
      <c r="I1504" s="2"/>
      <c r="J1504" s="241"/>
      <c r="K1504" s="241"/>
      <c r="L1504" s="241"/>
      <c r="P1504" s="2"/>
      <c r="AA1504" s="6"/>
      <c r="AB1504" s="6"/>
      <c r="AC1504" s="6"/>
    </row>
    <row r="1505" spans="2:29" ht="9.9" customHeight="1" x14ac:dyDescent="0.25">
      <c r="B1505" s="138"/>
      <c r="C1505" s="142"/>
      <c r="D1505" s="241"/>
      <c r="E1505" s="241"/>
      <c r="F1505" s="241"/>
      <c r="G1505" s="241"/>
      <c r="H1505" s="241"/>
      <c r="I1505" s="2"/>
      <c r="J1505" s="241"/>
      <c r="K1505" s="241"/>
      <c r="L1505" s="241"/>
      <c r="P1505" s="2"/>
      <c r="AA1505" s="6"/>
      <c r="AB1505" s="6"/>
      <c r="AC1505" s="6"/>
    </row>
    <row r="1506" spans="2:29" ht="9.9" customHeight="1" x14ac:dyDescent="0.25">
      <c r="B1506" s="138"/>
      <c r="C1506" s="142"/>
      <c r="D1506" s="241"/>
      <c r="E1506" s="241"/>
      <c r="F1506" s="241"/>
      <c r="G1506" s="241"/>
      <c r="H1506" s="241"/>
      <c r="I1506" s="2"/>
      <c r="J1506" s="241"/>
      <c r="K1506" s="241"/>
      <c r="L1506" s="241"/>
      <c r="P1506" s="2"/>
      <c r="AA1506" s="6"/>
      <c r="AB1506" s="6"/>
      <c r="AC1506" s="6"/>
    </row>
    <row r="1507" spans="2:29" ht="9.9" customHeight="1" x14ac:dyDescent="0.25">
      <c r="B1507" s="138"/>
      <c r="C1507" s="142"/>
      <c r="D1507" s="241"/>
      <c r="E1507" s="241"/>
      <c r="F1507" s="241"/>
      <c r="G1507" s="241"/>
      <c r="H1507" s="241"/>
      <c r="I1507" s="2"/>
      <c r="J1507" s="241"/>
      <c r="K1507" s="241"/>
      <c r="L1507" s="241"/>
      <c r="P1507" s="2"/>
      <c r="AA1507" s="6"/>
      <c r="AB1507" s="6"/>
      <c r="AC1507" s="6"/>
    </row>
    <row r="1508" spans="2:29" ht="9.9" customHeight="1" x14ac:dyDescent="0.25">
      <c r="B1508" s="138"/>
      <c r="C1508" s="142"/>
      <c r="D1508" s="241"/>
      <c r="E1508" s="241"/>
      <c r="F1508" s="241"/>
      <c r="G1508" s="241"/>
      <c r="H1508" s="241"/>
      <c r="I1508" s="2"/>
      <c r="J1508" s="241"/>
      <c r="K1508" s="241"/>
      <c r="L1508" s="241"/>
      <c r="P1508" s="2"/>
      <c r="AA1508" s="6"/>
      <c r="AB1508" s="6"/>
      <c r="AC1508" s="6"/>
    </row>
    <row r="1509" spans="2:29" ht="9.9" customHeight="1" x14ac:dyDescent="0.25">
      <c r="B1509" s="138"/>
      <c r="C1509" s="142"/>
      <c r="D1509" s="241"/>
      <c r="E1509" s="241"/>
      <c r="F1509" s="241"/>
      <c r="G1509" s="241"/>
      <c r="H1509" s="241"/>
      <c r="I1509" s="2"/>
      <c r="J1509" s="241"/>
      <c r="K1509" s="241"/>
      <c r="L1509" s="241"/>
      <c r="P1509" s="2"/>
      <c r="AA1509" s="6"/>
      <c r="AB1509" s="6"/>
      <c r="AC1509" s="6"/>
    </row>
    <row r="1510" spans="2:29" ht="9.9" customHeight="1" x14ac:dyDescent="0.25">
      <c r="B1510" s="138"/>
      <c r="C1510" s="142"/>
      <c r="D1510" s="74"/>
      <c r="E1510" s="4"/>
      <c r="F1510" s="4"/>
      <c r="G1510" s="4"/>
      <c r="H1510" s="4"/>
      <c r="I1510" s="241"/>
      <c r="J1510" s="241"/>
      <c r="K1510" s="241"/>
      <c r="L1510" s="241"/>
      <c r="P1510" s="2"/>
      <c r="AA1510" s="6"/>
      <c r="AB1510" s="6"/>
      <c r="AC1510" s="6"/>
    </row>
    <row r="1511" spans="2:29" ht="9.9" customHeight="1" x14ac:dyDescent="0.25">
      <c r="B1511" s="138"/>
      <c r="C1511" s="142"/>
      <c r="D1511" s="74"/>
      <c r="E1511" s="4"/>
      <c r="F1511" s="4"/>
      <c r="G1511" s="4"/>
      <c r="H1511" s="4"/>
      <c r="I1511" s="241"/>
      <c r="J1511" s="241"/>
      <c r="K1511" s="241"/>
      <c r="L1511" s="241"/>
      <c r="P1511" s="2"/>
      <c r="AA1511" s="6"/>
      <c r="AB1511" s="6"/>
      <c r="AC1511" s="6"/>
    </row>
    <row r="1512" spans="2:29" ht="9.9" customHeight="1" x14ac:dyDescent="0.25">
      <c r="B1512" s="141"/>
      <c r="C1512" s="142"/>
      <c r="D1512" s="74"/>
      <c r="E1512" s="4"/>
      <c r="F1512" s="4"/>
      <c r="G1512" s="4"/>
      <c r="H1512" s="4"/>
      <c r="I1512" s="241"/>
      <c r="J1512" s="241"/>
      <c r="K1512" s="241"/>
      <c r="L1512" s="13"/>
      <c r="P1512" s="2"/>
      <c r="AA1512" s="6"/>
      <c r="AB1512" s="6"/>
      <c r="AC1512" s="6"/>
    </row>
    <row r="1513" spans="2:29" ht="9.9" customHeight="1" x14ac:dyDescent="0.25">
      <c r="B1513" s="142"/>
      <c r="C1513" s="142"/>
      <c r="D1513" s="74"/>
      <c r="E1513" s="4"/>
      <c r="F1513" s="4"/>
      <c r="G1513" s="4"/>
      <c r="H1513" s="4"/>
      <c r="I1513" s="241"/>
      <c r="J1513" s="241"/>
      <c r="K1513" s="241"/>
      <c r="L1513" s="241"/>
      <c r="P1513" s="2"/>
      <c r="AA1513" s="6"/>
      <c r="AB1513" s="6"/>
      <c r="AC1513" s="6"/>
    </row>
    <row r="1514" spans="2:29" ht="9.9" customHeight="1" x14ac:dyDescent="0.25">
      <c r="B1514" s="138"/>
      <c r="C1514" s="142"/>
      <c r="D1514" s="74"/>
      <c r="E1514" s="4"/>
      <c r="F1514" s="4"/>
      <c r="G1514" s="4"/>
      <c r="H1514" s="4"/>
      <c r="I1514" s="241"/>
      <c r="J1514" s="241"/>
      <c r="K1514" s="241"/>
      <c r="L1514" s="241"/>
      <c r="P1514" s="2"/>
      <c r="AA1514" s="6"/>
      <c r="AB1514" s="6"/>
      <c r="AC1514" s="6"/>
    </row>
    <row r="1515" spans="2:29" ht="9.9" customHeight="1" x14ac:dyDescent="0.25">
      <c r="B1515" s="138"/>
      <c r="C1515" s="142"/>
      <c r="D1515" s="2"/>
      <c r="I1515" s="241"/>
      <c r="J1515" s="241"/>
      <c r="K1515" s="241"/>
      <c r="L1515" s="241"/>
      <c r="P1515" s="2"/>
      <c r="AA1515" s="6"/>
      <c r="AB1515" s="6"/>
      <c r="AC1515" s="6"/>
    </row>
    <row r="1516" spans="2:29" ht="9.9" customHeight="1" x14ac:dyDescent="0.25">
      <c r="B1516" s="138"/>
      <c r="C1516" s="142"/>
      <c r="D1516" s="2"/>
      <c r="I1516" s="241"/>
      <c r="J1516" s="241"/>
      <c r="K1516" s="241"/>
      <c r="L1516" s="241"/>
      <c r="P1516" s="2"/>
      <c r="AA1516" s="6"/>
      <c r="AB1516" s="6"/>
      <c r="AC1516" s="6"/>
    </row>
    <row r="1517" spans="2:29" ht="9.9" customHeight="1" x14ac:dyDescent="0.25">
      <c r="B1517" s="138"/>
      <c r="C1517" s="142"/>
      <c r="D1517" s="2"/>
      <c r="I1517" s="241"/>
      <c r="J1517" s="241"/>
      <c r="K1517" s="241"/>
      <c r="L1517" s="241"/>
      <c r="P1517" s="2"/>
      <c r="AA1517" s="6"/>
      <c r="AB1517" s="6"/>
      <c r="AC1517" s="6"/>
    </row>
    <row r="1518" spans="2:29" ht="9.9" customHeight="1" x14ac:dyDescent="0.25">
      <c r="B1518" s="138"/>
      <c r="C1518" s="142"/>
      <c r="D1518" s="2"/>
      <c r="I1518" s="241"/>
      <c r="J1518" s="241"/>
      <c r="K1518" s="241"/>
      <c r="L1518" s="241"/>
      <c r="P1518" s="2"/>
      <c r="AA1518" s="6"/>
      <c r="AB1518" s="6"/>
      <c r="AC1518" s="6"/>
    </row>
    <row r="1519" spans="2:29" ht="9.9" customHeight="1" x14ac:dyDescent="0.25">
      <c r="B1519" s="138"/>
      <c r="C1519" s="142"/>
      <c r="D1519" s="2"/>
      <c r="I1519" s="241"/>
      <c r="J1519" s="241"/>
      <c r="K1519" s="241"/>
      <c r="L1519" s="241"/>
      <c r="P1519" s="2"/>
      <c r="AA1519" s="6"/>
      <c r="AB1519" s="6"/>
      <c r="AC1519" s="6"/>
    </row>
    <row r="1520" spans="2:29" ht="9.9" customHeight="1" x14ac:dyDescent="0.25">
      <c r="B1520" s="138"/>
      <c r="C1520" s="142"/>
      <c r="D1520" s="2"/>
      <c r="I1520" s="241"/>
      <c r="J1520" s="241"/>
      <c r="K1520" s="241"/>
      <c r="L1520" s="241"/>
      <c r="P1520" s="2"/>
      <c r="AA1520" s="6"/>
      <c r="AB1520" s="6"/>
      <c r="AC1520" s="6"/>
    </row>
    <row r="1521" spans="2:29" ht="9.9" customHeight="1" x14ac:dyDescent="0.25">
      <c r="B1521" s="138"/>
      <c r="C1521" s="142"/>
      <c r="D1521" s="2"/>
      <c r="I1521" s="241"/>
      <c r="J1521" s="241"/>
      <c r="K1521" s="241"/>
      <c r="L1521" s="241"/>
      <c r="P1521" s="2"/>
      <c r="AA1521" s="6"/>
      <c r="AB1521" s="6"/>
      <c r="AC1521" s="6"/>
    </row>
    <row r="1522" spans="2:29" ht="9.9" customHeight="1" x14ac:dyDescent="0.25">
      <c r="B1522" s="138"/>
      <c r="C1522" s="142"/>
      <c r="D1522" s="2"/>
      <c r="I1522" s="241"/>
      <c r="J1522" s="241"/>
      <c r="K1522" s="241"/>
      <c r="L1522" s="241"/>
      <c r="P1522" s="2"/>
      <c r="AA1522" s="6"/>
      <c r="AB1522" s="6"/>
      <c r="AC1522" s="6"/>
    </row>
    <row r="1523" spans="2:29" ht="9.9" customHeight="1" x14ac:dyDescent="0.25">
      <c r="B1523" s="138"/>
      <c r="C1523" s="142"/>
      <c r="D1523" s="2"/>
      <c r="E1523" s="241"/>
      <c r="F1523" s="241"/>
      <c r="G1523" s="241"/>
      <c r="H1523" s="240"/>
      <c r="I1523" s="241"/>
      <c r="J1523" s="241"/>
      <c r="K1523" s="241"/>
      <c r="L1523" s="241"/>
      <c r="P1523" s="2"/>
      <c r="AA1523" s="6"/>
      <c r="AB1523" s="6"/>
      <c r="AC1523" s="6"/>
    </row>
    <row r="1524" spans="2:29" ht="9.9" customHeight="1" x14ac:dyDescent="0.25">
      <c r="B1524" s="138"/>
      <c r="C1524" s="142"/>
      <c r="D1524" s="2"/>
      <c r="E1524" s="241"/>
      <c r="F1524" s="241"/>
      <c r="G1524" s="241"/>
      <c r="H1524" s="240"/>
      <c r="I1524" s="241"/>
      <c r="J1524" s="241"/>
      <c r="K1524" s="241"/>
      <c r="L1524" s="241"/>
      <c r="P1524" s="2"/>
      <c r="AA1524" s="6"/>
      <c r="AB1524" s="6"/>
      <c r="AC1524" s="6"/>
    </row>
    <row r="1525" spans="2:29" ht="9.9" customHeight="1" x14ac:dyDescent="0.25">
      <c r="B1525" s="138"/>
      <c r="C1525" s="142"/>
      <c r="D1525" s="2"/>
      <c r="E1525" s="241"/>
      <c r="F1525" s="241"/>
      <c r="G1525" s="241"/>
      <c r="H1525" s="240"/>
      <c r="I1525" s="241"/>
      <c r="J1525" s="241"/>
      <c r="K1525" s="241"/>
      <c r="L1525" s="241"/>
      <c r="P1525" s="2"/>
      <c r="AA1525" s="6"/>
      <c r="AB1525" s="6"/>
      <c r="AC1525" s="6"/>
    </row>
    <row r="1526" spans="2:29" ht="9.9" customHeight="1" x14ac:dyDescent="0.25">
      <c r="B1526" s="138"/>
      <c r="C1526" s="142"/>
      <c r="D1526" s="2"/>
      <c r="E1526" s="241"/>
      <c r="F1526" s="241"/>
      <c r="G1526" s="241"/>
      <c r="H1526" s="240"/>
      <c r="I1526" s="241"/>
      <c r="J1526" s="241"/>
      <c r="K1526" s="241"/>
      <c r="L1526" s="241"/>
      <c r="P1526" s="2"/>
      <c r="AA1526" s="6"/>
      <c r="AB1526" s="6"/>
      <c r="AC1526" s="6"/>
    </row>
    <row r="1527" spans="2:29" ht="9.9" customHeight="1" x14ac:dyDescent="0.25">
      <c r="B1527" s="138"/>
      <c r="C1527" s="142"/>
      <c r="D1527" s="2"/>
      <c r="E1527" s="241"/>
      <c r="F1527" s="241"/>
      <c r="G1527" s="241"/>
      <c r="H1527" s="240"/>
      <c r="I1527" s="241"/>
      <c r="J1527" s="241"/>
      <c r="K1527" s="241"/>
      <c r="L1527" s="241"/>
      <c r="P1527" s="2"/>
      <c r="AA1527" s="6"/>
      <c r="AB1527" s="6"/>
      <c r="AC1527" s="6"/>
    </row>
    <row r="1528" spans="2:29" ht="9.9" customHeight="1" x14ac:dyDescent="0.25">
      <c r="B1528" s="138"/>
      <c r="C1528" s="142"/>
      <c r="D1528" s="2"/>
      <c r="E1528" s="241"/>
      <c r="F1528" s="241"/>
      <c r="G1528" s="241"/>
      <c r="H1528" s="240"/>
      <c r="I1528" s="241"/>
      <c r="J1528" s="241"/>
      <c r="K1528" s="241"/>
      <c r="L1528" s="241"/>
      <c r="P1528" s="2"/>
      <c r="AA1528" s="6"/>
      <c r="AB1528" s="6"/>
      <c r="AC1528" s="6"/>
    </row>
    <row r="1529" spans="2:29" ht="9.9" customHeight="1" x14ac:dyDescent="0.25">
      <c r="B1529" s="138"/>
      <c r="C1529" s="142"/>
      <c r="D1529" s="2"/>
      <c r="E1529" s="241"/>
      <c r="F1529" s="241"/>
      <c r="G1529" s="241"/>
      <c r="H1529" s="240"/>
      <c r="I1529" s="241"/>
      <c r="J1529" s="241"/>
      <c r="K1529" s="241"/>
      <c r="L1529" s="241"/>
      <c r="P1529" s="2"/>
      <c r="AA1529" s="6"/>
      <c r="AB1529" s="6"/>
      <c r="AC1529" s="6"/>
    </row>
    <row r="1530" spans="2:29" ht="9.9" customHeight="1" x14ac:dyDescent="0.25">
      <c r="B1530" s="138"/>
      <c r="C1530" s="142"/>
      <c r="D1530" s="2"/>
      <c r="E1530" s="241"/>
      <c r="F1530" s="241"/>
      <c r="G1530" s="241"/>
      <c r="H1530" s="240"/>
      <c r="I1530" s="241"/>
      <c r="J1530" s="241"/>
      <c r="K1530" s="241"/>
      <c r="L1530" s="241"/>
      <c r="P1530" s="2"/>
      <c r="AA1530" s="6"/>
      <c r="AB1530" s="6"/>
      <c r="AC1530" s="6"/>
    </row>
    <row r="1531" spans="2:29" ht="9.9" customHeight="1" x14ac:dyDescent="0.25">
      <c r="B1531" s="138"/>
      <c r="C1531" s="142"/>
      <c r="D1531" s="2"/>
      <c r="E1531" s="241"/>
      <c r="F1531" s="241"/>
      <c r="G1531" s="241"/>
      <c r="H1531" s="240"/>
      <c r="I1531" s="241"/>
      <c r="J1531" s="241"/>
      <c r="K1531" s="241"/>
      <c r="L1531" s="241"/>
      <c r="P1531" s="2"/>
      <c r="AA1531" s="6"/>
      <c r="AB1531" s="6"/>
      <c r="AC1531" s="6"/>
    </row>
    <row r="1532" spans="2:29" ht="9.9" customHeight="1" x14ac:dyDescent="0.25">
      <c r="B1532" s="138"/>
      <c r="C1532" s="142"/>
      <c r="D1532" s="2"/>
      <c r="E1532" s="241"/>
      <c r="F1532" s="241"/>
      <c r="G1532" s="241"/>
      <c r="H1532" s="240"/>
      <c r="I1532" s="241"/>
      <c r="J1532" s="241"/>
      <c r="K1532" s="241"/>
      <c r="L1532" s="241"/>
      <c r="P1532" s="2"/>
      <c r="AA1532" s="6"/>
      <c r="AB1532" s="6"/>
      <c r="AC1532" s="6"/>
    </row>
    <row r="1533" spans="2:29" ht="9.9" customHeight="1" x14ac:dyDescent="0.25">
      <c r="B1533" s="138"/>
      <c r="C1533" s="142"/>
      <c r="D1533" s="2"/>
      <c r="E1533" s="241"/>
      <c r="F1533" s="241"/>
      <c r="G1533" s="241"/>
      <c r="H1533" s="240"/>
      <c r="I1533" s="241"/>
      <c r="J1533" s="241"/>
      <c r="K1533" s="241"/>
      <c r="L1533" s="241"/>
      <c r="P1533" s="2"/>
      <c r="AA1533" s="6"/>
      <c r="AB1533" s="6"/>
      <c r="AC1533" s="6"/>
    </row>
    <row r="1534" spans="2:29" ht="9.9" customHeight="1" x14ac:dyDescent="0.25">
      <c r="B1534" s="138"/>
      <c r="C1534" s="142"/>
      <c r="D1534" s="2"/>
      <c r="E1534" s="241"/>
      <c r="F1534" s="241"/>
      <c r="G1534" s="241"/>
      <c r="H1534" s="240"/>
      <c r="I1534" s="241"/>
      <c r="J1534" s="241"/>
      <c r="K1534" s="241"/>
      <c r="L1534" s="241"/>
      <c r="P1534" s="2"/>
      <c r="AA1534" s="6"/>
      <c r="AB1534" s="6"/>
      <c r="AC1534" s="6"/>
    </row>
    <row r="1535" spans="2:29" ht="9.9" customHeight="1" x14ac:dyDescent="0.25">
      <c r="B1535" s="141"/>
      <c r="C1535" s="142"/>
      <c r="D1535" s="2"/>
      <c r="I1535" s="241"/>
      <c r="J1535" s="241"/>
      <c r="K1535" s="241"/>
      <c r="L1535" s="143"/>
      <c r="M1535" s="144"/>
      <c r="N1535" s="144"/>
      <c r="O1535" s="144"/>
      <c r="P1535" s="2"/>
      <c r="AA1535" s="6"/>
      <c r="AB1535" s="6"/>
      <c r="AC1535" s="6"/>
    </row>
    <row r="1536" spans="2:29" ht="9.9" customHeight="1" x14ac:dyDescent="0.25">
      <c r="B1536" s="142"/>
      <c r="C1536" s="142"/>
      <c r="D1536" s="2"/>
      <c r="H1536" s="152"/>
      <c r="I1536" s="241"/>
      <c r="J1536" s="241"/>
      <c r="K1536" s="241"/>
      <c r="L1536" s="241"/>
      <c r="M1536" s="144"/>
      <c r="N1536" s="144"/>
      <c r="O1536" s="144"/>
      <c r="P1536" s="2"/>
      <c r="Q1536" s="4"/>
      <c r="R1536" s="4"/>
      <c r="AA1536" s="6"/>
      <c r="AB1536" s="6"/>
      <c r="AC1536" s="6"/>
    </row>
    <row r="1537" spans="2:29" ht="9.9" customHeight="1" x14ac:dyDescent="0.25">
      <c r="B1537" s="138"/>
      <c r="C1537" s="142"/>
      <c r="D1537" s="2"/>
      <c r="I1537" s="241"/>
      <c r="J1537" s="241"/>
      <c r="K1537" s="241"/>
      <c r="L1537" s="241"/>
      <c r="M1537" s="146"/>
      <c r="N1537" s="146"/>
      <c r="O1537" s="146"/>
      <c r="P1537" s="2"/>
      <c r="AA1537" s="6"/>
      <c r="AB1537" s="6"/>
      <c r="AC1537" s="6"/>
    </row>
    <row r="1538" spans="2:29" ht="9.9" customHeight="1" x14ac:dyDescent="0.25">
      <c r="B1538" s="138"/>
      <c r="C1538" s="142"/>
      <c r="D1538" s="2"/>
      <c r="I1538" s="241"/>
      <c r="J1538" s="241"/>
      <c r="K1538" s="241"/>
      <c r="L1538" s="241"/>
      <c r="M1538" s="146"/>
      <c r="N1538" s="146"/>
      <c r="O1538" s="146"/>
      <c r="P1538" s="2"/>
      <c r="AA1538" s="6"/>
      <c r="AB1538" s="6"/>
      <c r="AC1538" s="6"/>
    </row>
    <row r="1539" spans="2:29" ht="9.9" customHeight="1" x14ac:dyDescent="0.25">
      <c r="B1539" s="138"/>
      <c r="C1539" s="142"/>
      <c r="D1539" s="2"/>
      <c r="E1539" s="241"/>
      <c r="F1539" s="241"/>
      <c r="G1539" s="241"/>
      <c r="H1539" s="240"/>
      <c r="I1539" s="241"/>
      <c r="J1539" s="241"/>
      <c r="K1539" s="241"/>
      <c r="L1539" s="241"/>
      <c r="M1539" s="145"/>
      <c r="N1539" s="146"/>
      <c r="O1539" s="146"/>
      <c r="P1539" s="2"/>
      <c r="AA1539" s="6"/>
      <c r="AB1539" s="6"/>
      <c r="AC1539" s="6"/>
    </row>
    <row r="1540" spans="2:29" ht="9.9" customHeight="1" x14ac:dyDescent="0.25">
      <c r="B1540" s="138"/>
      <c r="C1540" s="142"/>
      <c r="D1540" s="2"/>
      <c r="E1540" s="241"/>
      <c r="F1540" s="241"/>
      <c r="G1540" s="241"/>
      <c r="H1540" s="240"/>
      <c r="I1540" s="241"/>
      <c r="J1540" s="241"/>
      <c r="K1540" s="241"/>
      <c r="L1540" s="241"/>
      <c r="M1540" s="145"/>
      <c r="N1540" s="146"/>
      <c r="O1540" s="146"/>
      <c r="P1540" s="2"/>
      <c r="AA1540" s="6"/>
      <c r="AB1540" s="6"/>
      <c r="AC1540" s="6"/>
    </row>
    <row r="1541" spans="2:29" ht="9.9" customHeight="1" x14ac:dyDescent="0.25">
      <c r="B1541" s="138"/>
      <c r="C1541" s="142"/>
      <c r="D1541" s="2"/>
      <c r="E1541" s="241"/>
      <c r="F1541" s="241"/>
      <c r="G1541" s="241"/>
      <c r="H1541" s="240"/>
      <c r="I1541" s="241"/>
      <c r="J1541" s="241"/>
      <c r="K1541" s="241"/>
      <c r="L1541" s="241"/>
      <c r="M1541" s="145"/>
      <c r="N1541" s="146"/>
      <c r="O1541" s="146"/>
      <c r="P1541" s="2"/>
      <c r="AA1541" s="6"/>
      <c r="AB1541" s="6"/>
      <c r="AC1541" s="6"/>
    </row>
    <row r="1542" spans="2:29" ht="9.9" customHeight="1" x14ac:dyDescent="0.25">
      <c r="B1542" s="138"/>
      <c r="C1542" s="142"/>
      <c r="D1542" s="2"/>
      <c r="E1542" s="241"/>
      <c r="F1542" s="241"/>
      <c r="G1542" s="241"/>
      <c r="H1542" s="240"/>
      <c r="I1542" s="241"/>
      <c r="J1542" s="241"/>
      <c r="K1542" s="241"/>
      <c r="L1542" s="241"/>
      <c r="M1542" s="145"/>
      <c r="N1542" s="146"/>
      <c r="O1542" s="146"/>
      <c r="P1542" s="2"/>
      <c r="AA1542" s="6"/>
      <c r="AB1542" s="6"/>
      <c r="AC1542" s="6"/>
    </row>
    <row r="1543" spans="2:29" ht="9.9" customHeight="1" x14ac:dyDescent="0.25">
      <c r="B1543" s="138"/>
      <c r="C1543" s="142"/>
      <c r="D1543" s="2"/>
      <c r="E1543" s="241"/>
      <c r="F1543" s="241"/>
      <c r="G1543" s="241"/>
      <c r="H1543" s="240"/>
      <c r="I1543" s="241"/>
      <c r="J1543" s="241"/>
      <c r="K1543" s="241"/>
      <c r="L1543" s="241"/>
      <c r="M1543" s="145"/>
      <c r="N1543" s="146"/>
      <c r="O1543" s="146"/>
      <c r="P1543" s="2"/>
      <c r="AA1543" s="6"/>
      <c r="AB1543" s="6"/>
      <c r="AC1543" s="6"/>
    </row>
    <row r="1544" spans="2:29" ht="9.9" customHeight="1" x14ac:dyDescent="0.25">
      <c r="B1544" s="138"/>
      <c r="C1544" s="142"/>
      <c r="D1544" s="2"/>
      <c r="E1544" s="241"/>
      <c r="F1544" s="241"/>
      <c r="G1544" s="241"/>
      <c r="H1544" s="240"/>
      <c r="I1544" s="241"/>
      <c r="J1544" s="241"/>
      <c r="K1544" s="241"/>
      <c r="L1544" s="140"/>
      <c r="M1544" s="145"/>
      <c r="N1544" s="146"/>
      <c r="O1544" s="146"/>
      <c r="P1544" s="2"/>
      <c r="AA1544" s="6"/>
      <c r="AB1544" s="6"/>
      <c r="AC1544" s="6"/>
    </row>
    <row r="1545" spans="2:29" ht="9.9" customHeight="1" x14ac:dyDescent="0.25">
      <c r="B1545" s="138"/>
      <c r="C1545" s="142"/>
      <c r="D1545" s="2"/>
      <c r="E1545" s="241"/>
      <c r="F1545" s="241"/>
      <c r="G1545" s="241"/>
      <c r="H1545" s="240"/>
      <c r="I1545" s="241"/>
      <c r="J1545" s="241"/>
      <c r="K1545" s="241"/>
      <c r="L1545" s="140"/>
      <c r="M1545" s="145"/>
      <c r="N1545" s="146"/>
      <c r="O1545" s="146"/>
      <c r="P1545" s="2"/>
      <c r="AA1545" s="6"/>
      <c r="AB1545" s="6"/>
      <c r="AC1545" s="6"/>
    </row>
    <row r="1546" spans="2:29" ht="9.9" customHeight="1" x14ac:dyDescent="0.25">
      <c r="B1546" s="138"/>
      <c r="C1546" s="142"/>
      <c r="D1546" s="2"/>
      <c r="E1546" s="241"/>
      <c r="F1546" s="241"/>
      <c r="G1546" s="241"/>
      <c r="H1546" s="240"/>
      <c r="I1546" s="241"/>
      <c r="J1546" s="241"/>
      <c r="K1546" s="241"/>
      <c r="L1546" s="140"/>
      <c r="M1546" s="145"/>
      <c r="N1546" s="146"/>
      <c r="O1546" s="146"/>
      <c r="P1546" s="2"/>
      <c r="AA1546" s="6"/>
      <c r="AB1546" s="6"/>
      <c r="AC1546" s="6"/>
    </row>
    <row r="1547" spans="2:29" ht="9.9" customHeight="1" x14ac:dyDescent="0.25">
      <c r="B1547" s="138"/>
      <c r="C1547" s="142"/>
      <c r="D1547" s="2"/>
      <c r="E1547" s="241"/>
      <c r="F1547" s="241"/>
      <c r="G1547" s="241"/>
      <c r="H1547" s="240"/>
      <c r="I1547" s="241"/>
      <c r="J1547" s="241"/>
      <c r="K1547" s="241"/>
      <c r="L1547" s="140"/>
      <c r="M1547" s="145"/>
      <c r="N1547" s="146"/>
      <c r="O1547" s="146"/>
      <c r="P1547" s="2"/>
      <c r="AA1547" s="6"/>
      <c r="AB1547" s="6"/>
      <c r="AC1547" s="6"/>
    </row>
    <row r="1548" spans="2:29" ht="9.9" customHeight="1" x14ac:dyDescent="0.25">
      <c r="B1548" s="138"/>
      <c r="C1548" s="142"/>
      <c r="D1548" s="2"/>
      <c r="E1548" s="241"/>
      <c r="F1548" s="241"/>
      <c r="G1548" s="241"/>
      <c r="H1548" s="240"/>
      <c r="I1548" s="241"/>
      <c r="J1548" s="241"/>
      <c r="K1548" s="241"/>
      <c r="L1548" s="140"/>
      <c r="M1548" s="145"/>
      <c r="N1548" s="146"/>
      <c r="O1548" s="146"/>
      <c r="P1548" s="2"/>
      <c r="AA1548" s="6"/>
      <c r="AB1548" s="6"/>
      <c r="AC1548" s="6"/>
    </row>
    <row r="1549" spans="2:29" ht="9.9" customHeight="1" x14ac:dyDescent="0.25">
      <c r="B1549" s="138"/>
      <c r="C1549" s="142"/>
      <c r="D1549" s="2"/>
      <c r="H1549" s="20"/>
      <c r="I1549" s="241"/>
      <c r="J1549" s="241"/>
      <c r="K1549" s="241"/>
      <c r="L1549" s="140"/>
      <c r="M1549" s="145"/>
      <c r="N1549" s="146"/>
      <c r="O1549" s="146"/>
      <c r="P1549" s="2"/>
      <c r="AA1549" s="6"/>
      <c r="AB1549" s="6"/>
      <c r="AC1549" s="6"/>
    </row>
    <row r="1550" spans="2:29" ht="9.9" customHeight="1" x14ac:dyDescent="0.25">
      <c r="B1550" s="138"/>
      <c r="C1550" s="142"/>
      <c r="D1550" s="2"/>
      <c r="E1550" s="241"/>
      <c r="F1550" s="241"/>
      <c r="G1550" s="241"/>
      <c r="H1550" s="240"/>
      <c r="I1550" s="241"/>
      <c r="J1550" s="241"/>
      <c r="K1550" s="241"/>
      <c r="L1550" s="140"/>
      <c r="M1550" s="145"/>
      <c r="N1550" s="146"/>
      <c r="O1550" s="146"/>
      <c r="P1550" s="2"/>
      <c r="AA1550" s="6"/>
      <c r="AB1550" s="6"/>
      <c r="AC1550" s="6"/>
    </row>
    <row r="1551" spans="2:29" ht="9.9" customHeight="1" x14ac:dyDescent="0.25">
      <c r="B1551" s="138"/>
      <c r="C1551" s="142"/>
      <c r="D1551" s="2"/>
      <c r="E1551" s="241"/>
      <c r="F1551" s="241"/>
      <c r="G1551" s="241"/>
      <c r="H1551" s="240"/>
      <c r="I1551" s="241"/>
      <c r="J1551" s="241"/>
      <c r="K1551" s="241"/>
      <c r="L1551" s="140"/>
      <c r="M1551" s="145"/>
      <c r="N1551" s="146"/>
      <c r="O1551" s="146"/>
      <c r="P1551" s="2"/>
      <c r="AA1551" s="6"/>
      <c r="AB1551" s="6"/>
      <c r="AC1551" s="6"/>
    </row>
    <row r="1552" spans="2:29" ht="9.9" customHeight="1" x14ac:dyDescent="0.25">
      <c r="B1552" s="138"/>
      <c r="C1552" s="142"/>
      <c r="D1552" s="2"/>
      <c r="E1552" s="241"/>
      <c r="F1552" s="241"/>
      <c r="G1552" s="241"/>
      <c r="H1552" s="240"/>
      <c r="I1552" s="241"/>
      <c r="J1552" s="241"/>
      <c r="K1552" s="241"/>
      <c r="L1552" s="140"/>
      <c r="M1552" s="145"/>
      <c r="N1552" s="146"/>
      <c r="O1552" s="146"/>
      <c r="P1552" s="2"/>
      <c r="AA1552" s="6"/>
      <c r="AB1552" s="6"/>
      <c r="AC1552" s="6"/>
    </row>
    <row r="1553" spans="2:29" ht="9.9" customHeight="1" x14ac:dyDescent="0.25">
      <c r="B1553" s="138"/>
      <c r="C1553" s="142"/>
      <c r="D1553" s="2"/>
      <c r="E1553" s="241"/>
      <c r="F1553" s="241"/>
      <c r="G1553" s="241"/>
      <c r="H1553" s="240"/>
      <c r="I1553" s="241"/>
      <c r="J1553" s="241"/>
      <c r="K1553" s="241"/>
      <c r="L1553" s="140"/>
      <c r="M1553" s="145"/>
      <c r="N1553" s="146"/>
      <c r="O1553" s="146"/>
      <c r="P1553" s="2"/>
      <c r="AA1553" s="6"/>
      <c r="AB1553" s="6"/>
      <c r="AC1553" s="6"/>
    </row>
    <row r="1554" spans="2:29" ht="9.9" customHeight="1" x14ac:dyDescent="0.25">
      <c r="B1554" s="138"/>
      <c r="C1554" s="142"/>
      <c r="D1554" s="2"/>
      <c r="E1554" s="241"/>
      <c r="F1554" s="241"/>
      <c r="G1554" s="241"/>
      <c r="H1554" s="240"/>
      <c r="I1554" s="241"/>
      <c r="J1554" s="241"/>
      <c r="K1554" s="241"/>
      <c r="L1554" s="140"/>
      <c r="M1554" s="145"/>
      <c r="N1554" s="146"/>
      <c r="O1554" s="146"/>
      <c r="P1554" s="2"/>
      <c r="AA1554" s="6"/>
      <c r="AB1554" s="6"/>
      <c r="AC1554" s="6"/>
    </row>
    <row r="1555" spans="2:29" ht="9.9" customHeight="1" x14ac:dyDescent="0.25">
      <c r="B1555" s="138"/>
      <c r="C1555" s="142"/>
      <c r="D1555" s="2"/>
      <c r="E1555" s="241"/>
      <c r="F1555" s="241"/>
      <c r="G1555" s="241"/>
      <c r="H1555" s="240"/>
      <c r="I1555" s="241"/>
      <c r="J1555" s="241"/>
      <c r="K1555" s="241"/>
      <c r="L1555" s="140"/>
      <c r="M1555" s="145"/>
      <c r="N1555" s="146"/>
      <c r="O1555" s="146"/>
      <c r="P1555" s="2"/>
      <c r="AA1555" s="6"/>
      <c r="AB1555" s="6"/>
      <c r="AC1555" s="6"/>
    </row>
    <row r="1556" spans="2:29" ht="9.9" customHeight="1" x14ac:dyDescent="0.25">
      <c r="B1556" s="138"/>
      <c r="C1556" s="142"/>
      <c r="D1556" s="2"/>
      <c r="E1556" s="241"/>
      <c r="F1556" s="241"/>
      <c r="G1556" s="241"/>
      <c r="H1556" s="240"/>
      <c r="I1556" s="241"/>
      <c r="J1556" s="241"/>
      <c r="K1556" s="241"/>
      <c r="L1556" s="147"/>
      <c r="M1556" s="145"/>
      <c r="N1556" s="146"/>
      <c r="O1556" s="146"/>
      <c r="P1556" s="2"/>
      <c r="AA1556" s="6"/>
      <c r="AB1556" s="6"/>
      <c r="AC1556" s="6"/>
    </row>
    <row r="1557" spans="2:29" ht="9.9" customHeight="1" x14ac:dyDescent="0.25">
      <c r="B1557" s="138"/>
      <c r="C1557" s="142"/>
      <c r="D1557" s="2"/>
      <c r="E1557" s="241"/>
      <c r="F1557" s="241"/>
      <c r="G1557" s="241"/>
      <c r="H1557" s="240"/>
      <c r="I1557" s="241"/>
      <c r="J1557" s="241"/>
      <c r="K1557" s="241"/>
      <c r="L1557" s="145"/>
      <c r="M1557" s="145"/>
      <c r="N1557" s="144"/>
      <c r="O1557" s="144"/>
      <c r="P1557" s="2"/>
      <c r="AA1557" s="6"/>
      <c r="AB1557" s="6"/>
      <c r="AC1557" s="6"/>
    </row>
    <row r="1558" spans="2:29" ht="9.9" customHeight="1" x14ac:dyDescent="0.25">
      <c r="B1558" s="138"/>
      <c r="C1558" s="142"/>
      <c r="D1558" s="2"/>
      <c r="E1558" s="241"/>
      <c r="F1558" s="241"/>
      <c r="G1558" s="241"/>
      <c r="H1558" s="240"/>
      <c r="I1558" s="241"/>
      <c r="J1558" s="241"/>
      <c r="K1558" s="241"/>
      <c r="L1558" s="241"/>
      <c r="M1558" s="241"/>
      <c r="P1558" s="2"/>
      <c r="AA1558" s="6"/>
      <c r="AB1558" s="6"/>
      <c r="AC1558" s="6"/>
    </row>
    <row r="1559" spans="2:29" ht="9.9" customHeight="1" x14ac:dyDescent="0.25">
      <c r="B1559" s="141"/>
      <c r="C1559" s="142"/>
      <c r="D1559" s="2"/>
      <c r="E1559" s="241"/>
      <c r="F1559" s="241"/>
      <c r="G1559" s="241"/>
      <c r="H1559" s="240"/>
      <c r="I1559" s="241"/>
      <c r="J1559" s="241"/>
      <c r="K1559" s="241"/>
      <c r="L1559" s="241"/>
      <c r="P1559" s="2"/>
      <c r="AA1559" s="6"/>
      <c r="AB1559" s="6"/>
      <c r="AC1559" s="6"/>
    </row>
    <row r="1560" spans="2:29" ht="9.9" customHeight="1" x14ac:dyDescent="0.25">
      <c r="B1560" s="142"/>
      <c r="C1560" s="142"/>
      <c r="D1560" s="2"/>
      <c r="E1560" s="241"/>
      <c r="F1560" s="241"/>
      <c r="G1560" s="241"/>
      <c r="H1560" s="240"/>
      <c r="I1560" s="241"/>
      <c r="J1560" s="241"/>
      <c r="K1560" s="241"/>
      <c r="L1560" s="241"/>
      <c r="M1560" s="241"/>
      <c r="N1560" s="241"/>
      <c r="O1560" s="240"/>
      <c r="P1560" s="2"/>
      <c r="AA1560" s="6"/>
      <c r="AB1560" s="6"/>
      <c r="AC1560" s="6"/>
    </row>
    <row r="1561" spans="2:29" ht="9.9" customHeight="1" x14ac:dyDescent="0.25">
      <c r="B1561" s="138"/>
      <c r="C1561" s="142"/>
      <c r="D1561" s="2"/>
      <c r="E1561" s="241"/>
      <c r="F1561" s="241"/>
      <c r="G1561" s="241"/>
      <c r="H1561" s="240"/>
      <c r="I1561" s="241"/>
      <c r="J1561" s="241"/>
      <c r="K1561" s="241"/>
      <c r="L1561" s="241"/>
      <c r="M1561" s="241"/>
      <c r="N1561" s="240"/>
      <c r="O1561" s="240"/>
      <c r="P1561" s="2"/>
      <c r="AA1561" s="6"/>
      <c r="AB1561" s="6"/>
      <c r="AC1561" s="6"/>
    </row>
    <row r="1562" spans="2:29" ht="9.9" customHeight="1" x14ac:dyDescent="0.25">
      <c r="B1562" s="138"/>
      <c r="C1562" s="142"/>
      <c r="D1562" s="2"/>
      <c r="E1562" s="241"/>
      <c r="F1562" s="241"/>
      <c r="G1562" s="241"/>
      <c r="H1562" s="240"/>
      <c r="I1562" s="241"/>
      <c r="J1562" s="241"/>
      <c r="K1562" s="241"/>
      <c r="L1562" s="241"/>
      <c r="M1562" s="241"/>
      <c r="N1562" s="240"/>
      <c r="O1562" s="240"/>
      <c r="P1562" s="2"/>
      <c r="AA1562" s="6"/>
      <c r="AB1562" s="6"/>
      <c r="AC1562" s="6"/>
    </row>
    <row r="1563" spans="2:29" ht="9.9" customHeight="1" x14ac:dyDescent="0.25">
      <c r="B1563" s="138"/>
      <c r="C1563" s="142"/>
      <c r="D1563" s="2"/>
      <c r="E1563" s="241"/>
      <c r="F1563" s="241"/>
      <c r="G1563" s="241"/>
      <c r="H1563" s="240"/>
      <c r="I1563" s="241"/>
      <c r="J1563" s="241"/>
      <c r="K1563" s="241"/>
      <c r="L1563" s="241"/>
      <c r="M1563" s="241"/>
      <c r="N1563" s="240"/>
      <c r="O1563" s="240"/>
      <c r="P1563" s="2"/>
      <c r="AA1563" s="6"/>
      <c r="AB1563" s="6"/>
      <c r="AC1563" s="6"/>
    </row>
    <row r="1564" spans="2:29" ht="9.9" customHeight="1" x14ac:dyDescent="0.25">
      <c r="B1564" s="138"/>
      <c r="C1564" s="142"/>
      <c r="D1564" s="2"/>
      <c r="E1564" s="241"/>
      <c r="F1564" s="241"/>
      <c r="G1564" s="241"/>
      <c r="H1564" s="240"/>
      <c r="I1564" s="241"/>
      <c r="J1564" s="241"/>
      <c r="K1564" s="241"/>
      <c r="L1564" s="241"/>
      <c r="M1564" s="241"/>
      <c r="N1564" s="240"/>
      <c r="O1564" s="240"/>
      <c r="P1564" s="2"/>
      <c r="AA1564" s="6"/>
      <c r="AB1564" s="6"/>
      <c r="AC1564" s="6"/>
    </row>
    <row r="1565" spans="2:29" ht="9.9" customHeight="1" x14ac:dyDescent="0.25">
      <c r="B1565" s="138"/>
      <c r="C1565" s="142"/>
      <c r="D1565" s="2"/>
      <c r="E1565" s="241"/>
      <c r="F1565" s="241"/>
      <c r="G1565" s="241"/>
      <c r="H1565" s="240"/>
      <c r="I1565" s="241"/>
      <c r="J1565" s="241"/>
      <c r="K1565" s="241"/>
      <c r="L1565" s="241"/>
      <c r="M1565" s="241"/>
      <c r="N1565" s="240"/>
      <c r="O1565" s="240"/>
      <c r="P1565" s="2"/>
      <c r="AA1565" s="6"/>
      <c r="AB1565" s="6"/>
      <c r="AC1565" s="6"/>
    </row>
    <row r="1566" spans="2:29" ht="9.9" customHeight="1" x14ac:dyDescent="0.25">
      <c r="B1566" s="138"/>
      <c r="C1566" s="142"/>
      <c r="D1566" s="2"/>
      <c r="E1566" s="241"/>
      <c r="F1566" s="241"/>
      <c r="G1566" s="241"/>
      <c r="H1566" s="240"/>
      <c r="I1566" s="241"/>
      <c r="J1566" s="241"/>
      <c r="K1566" s="241"/>
      <c r="L1566" s="241"/>
      <c r="M1566" s="241"/>
      <c r="N1566" s="240"/>
      <c r="O1566" s="240"/>
      <c r="P1566" s="2"/>
      <c r="AA1566" s="6"/>
      <c r="AB1566" s="6"/>
      <c r="AC1566" s="6"/>
    </row>
    <row r="1567" spans="2:29" ht="9.9" customHeight="1" x14ac:dyDescent="0.25">
      <c r="B1567" s="138"/>
      <c r="C1567" s="142"/>
      <c r="D1567" s="2"/>
      <c r="E1567" s="241"/>
      <c r="F1567" s="241"/>
      <c r="G1567" s="241"/>
      <c r="H1567" s="240"/>
      <c r="I1567" s="241"/>
      <c r="J1567" s="241"/>
      <c r="K1567" s="241"/>
      <c r="L1567" s="241"/>
      <c r="M1567" s="241"/>
      <c r="N1567" s="240"/>
      <c r="O1567" s="240"/>
      <c r="P1567" s="2"/>
      <c r="AA1567" s="6"/>
      <c r="AB1567" s="6"/>
      <c r="AC1567" s="6"/>
    </row>
    <row r="1568" spans="2:29" ht="9.9" customHeight="1" x14ac:dyDescent="0.25">
      <c r="B1568" s="138"/>
      <c r="C1568" s="142"/>
      <c r="D1568" s="2"/>
      <c r="E1568" s="241"/>
      <c r="F1568" s="241"/>
      <c r="G1568" s="241"/>
      <c r="H1568" s="240"/>
      <c r="I1568" s="241"/>
      <c r="J1568" s="241"/>
      <c r="K1568" s="241"/>
      <c r="L1568" s="241"/>
      <c r="M1568" s="241"/>
      <c r="N1568" s="240"/>
      <c r="O1568" s="240"/>
      <c r="P1568" s="2"/>
      <c r="AA1568" s="6"/>
      <c r="AB1568" s="6"/>
      <c r="AC1568" s="6"/>
    </row>
    <row r="1569" spans="1:29" ht="9.9" customHeight="1" x14ac:dyDescent="0.25">
      <c r="B1569" s="138"/>
      <c r="C1569" s="142"/>
      <c r="D1569" s="2"/>
      <c r="E1569" s="241"/>
      <c r="F1569" s="241"/>
      <c r="G1569" s="241"/>
      <c r="H1569" s="240"/>
      <c r="I1569" s="241"/>
      <c r="J1569" s="241"/>
      <c r="K1569" s="241"/>
      <c r="L1569" s="241"/>
      <c r="M1569" s="241"/>
      <c r="N1569" s="240"/>
      <c r="O1569" s="240"/>
      <c r="P1569" s="2"/>
      <c r="AA1569" s="6"/>
      <c r="AB1569" s="6"/>
      <c r="AC1569" s="6"/>
    </row>
    <row r="1570" spans="1:29" ht="9.9" customHeight="1" x14ac:dyDescent="0.25">
      <c r="B1570" s="138"/>
      <c r="C1570" s="142"/>
      <c r="D1570" s="2"/>
      <c r="E1570" s="241"/>
      <c r="F1570" s="241"/>
      <c r="G1570" s="241"/>
      <c r="H1570" s="240"/>
      <c r="I1570" s="241"/>
      <c r="J1570" s="241"/>
      <c r="K1570" s="241"/>
      <c r="L1570" s="241"/>
      <c r="M1570" s="241"/>
      <c r="N1570" s="240"/>
      <c r="O1570" s="240"/>
      <c r="P1570" s="2"/>
      <c r="AA1570" s="6"/>
      <c r="AB1570" s="6"/>
      <c r="AC1570" s="6"/>
    </row>
    <row r="1571" spans="1:29" ht="9.9" customHeight="1" x14ac:dyDescent="0.25">
      <c r="B1571" s="138"/>
      <c r="C1571" s="142"/>
      <c r="D1571" s="2"/>
      <c r="E1571" s="241"/>
      <c r="F1571" s="241"/>
      <c r="G1571" s="241"/>
      <c r="H1571" s="240"/>
      <c r="I1571" s="241"/>
      <c r="J1571" s="241"/>
      <c r="K1571" s="241"/>
      <c r="L1571" s="241"/>
      <c r="M1571" s="241"/>
      <c r="N1571" s="240"/>
      <c r="O1571" s="240"/>
      <c r="P1571" s="2"/>
      <c r="AA1571" s="6"/>
      <c r="AB1571" s="6"/>
      <c r="AC1571" s="6"/>
    </row>
    <row r="1572" spans="1:29" ht="9.9" customHeight="1" x14ac:dyDescent="0.25">
      <c r="B1572" s="138"/>
      <c r="C1572" s="142"/>
      <c r="D1572" s="2"/>
      <c r="E1572" s="241"/>
      <c r="F1572" s="241"/>
      <c r="G1572" s="241"/>
      <c r="H1572" s="240"/>
      <c r="I1572" s="241"/>
      <c r="J1572" s="241"/>
      <c r="K1572" s="241"/>
      <c r="L1572" s="241"/>
      <c r="M1572" s="241"/>
      <c r="N1572" s="240"/>
      <c r="O1572" s="240"/>
      <c r="P1572" s="2"/>
      <c r="AA1572" s="6"/>
      <c r="AB1572" s="6"/>
      <c r="AC1572" s="6"/>
    </row>
    <row r="1573" spans="1:29" ht="9.9" customHeight="1" x14ac:dyDescent="0.25">
      <c r="B1573" s="138"/>
      <c r="C1573" s="142"/>
      <c r="D1573" s="2"/>
      <c r="E1573" s="241"/>
      <c r="F1573" s="241"/>
      <c r="G1573" s="241"/>
      <c r="H1573" s="240"/>
      <c r="I1573" s="241"/>
      <c r="J1573" s="241"/>
      <c r="K1573" s="241"/>
      <c r="L1573" s="241"/>
      <c r="M1573" s="241"/>
      <c r="N1573" s="240"/>
      <c r="O1573" s="240"/>
      <c r="P1573" s="2"/>
      <c r="AA1573" s="6"/>
      <c r="AB1573" s="6"/>
      <c r="AC1573" s="6"/>
    </row>
    <row r="1574" spans="1:29" ht="9.9" customHeight="1" x14ac:dyDescent="0.25">
      <c r="B1574" s="138"/>
      <c r="C1574" s="142"/>
      <c r="D1574" s="2"/>
      <c r="E1574" s="241"/>
      <c r="F1574" s="241"/>
      <c r="G1574" s="241"/>
      <c r="H1574" s="240"/>
      <c r="I1574" s="241"/>
      <c r="J1574" s="241"/>
      <c r="K1574" s="241"/>
      <c r="L1574" s="241"/>
      <c r="M1574" s="241"/>
      <c r="N1574" s="240"/>
      <c r="O1574" s="240"/>
      <c r="P1574" s="2"/>
      <c r="AA1574" s="6"/>
      <c r="AB1574" s="6"/>
      <c r="AC1574" s="6"/>
    </row>
    <row r="1575" spans="1:29" ht="9.9" customHeight="1" x14ac:dyDescent="0.25">
      <c r="B1575" s="138"/>
      <c r="C1575" s="142"/>
      <c r="D1575" s="2"/>
      <c r="E1575" s="241"/>
      <c r="F1575" s="241"/>
      <c r="G1575" s="241"/>
      <c r="H1575" s="240"/>
      <c r="I1575" s="241"/>
      <c r="J1575" s="241"/>
      <c r="K1575" s="241"/>
      <c r="L1575" s="241"/>
      <c r="M1575" s="241"/>
      <c r="N1575" s="240"/>
      <c r="O1575" s="240"/>
      <c r="P1575" s="2"/>
      <c r="AA1575" s="6"/>
      <c r="AB1575" s="6"/>
      <c r="AC1575" s="6"/>
    </row>
    <row r="1576" spans="1:29" ht="9.9" customHeight="1" x14ac:dyDescent="0.25">
      <c r="B1576" s="138"/>
      <c r="C1576" s="142"/>
      <c r="D1576" s="2"/>
      <c r="E1576" s="241"/>
      <c r="F1576" s="241"/>
      <c r="G1576" s="241"/>
      <c r="H1576" s="240"/>
      <c r="I1576" s="241"/>
      <c r="J1576" s="241"/>
      <c r="K1576" s="241"/>
      <c r="L1576" s="241"/>
      <c r="M1576" s="241"/>
      <c r="N1576" s="240"/>
      <c r="O1576" s="240"/>
      <c r="P1576" s="2"/>
      <c r="AA1576" s="6"/>
      <c r="AB1576" s="6"/>
      <c r="AC1576" s="6"/>
    </row>
    <row r="1577" spans="1:29" ht="9.9" customHeight="1" x14ac:dyDescent="0.25">
      <c r="B1577" s="138"/>
      <c r="C1577" s="142"/>
      <c r="D1577" s="2"/>
      <c r="E1577" s="241"/>
      <c r="F1577" s="241"/>
      <c r="G1577" s="241"/>
      <c r="H1577" s="240"/>
      <c r="I1577" s="241"/>
      <c r="J1577" s="241"/>
      <c r="K1577" s="241"/>
      <c r="L1577" s="241"/>
      <c r="M1577" s="241"/>
      <c r="N1577" s="240"/>
      <c r="O1577" s="240"/>
      <c r="P1577" s="2"/>
      <c r="AA1577" s="6"/>
      <c r="AB1577" s="6"/>
      <c r="AC1577" s="6"/>
    </row>
    <row r="1578" spans="1:29" ht="9.9" customHeight="1" x14ac:dyDescent="0.25">
      <c r="B1578" s="138"/>
      <c r="C1578" s="142"/>
      <c r="D1578" s="2"/>
      <c r="E1578" s="241"/>
      <c r="F1578" s="241"/>
      <c r="G1578" s="241"/>
      <c r="H1578" s="240"/>
      <c r="I1578" s="241"/>
      <c r="J1578" s="241"/>
      <c r="K1578" s="241"/>
      <c r="L1578" s="241"/>
      <c r="M1578" s="241"/>
      <c r="N1578" s="240"/>
      <c r="O1578" s="240"/>
      <c r="P1578" s="2"/>
      <c r="AA1578" s="6"/>
      <c r="AB1578" s="6"/>
      <c r="AC1578" s="6"/>
    </row>
    <row r="1579" spans="1:29" ht="9.9" customHeight="1" x14ac:dyDescent="0.25">
      <c r="B1579" s="138"/>
      <c r="C1579" s="142"/>
      <c r="D1579" s="2"/>
      <c r="E1579" s="241"/>
      <c r="F1579" s="241"/>
      <c r="G1579" s="241"/>
      <c r="H1579" s="240"/>
      <c r="I1579" s="241"/>
      <c r="J1579" s="241"/>
      <c r="K1579" s="241"/>
      <c r="L1579" s="241"/>
      <c r="M1579" s="241"/>
      <c r="N1579" s="240"/>
      <c r="O1579" s="240"/>
      <c r="P1579" s="2"/>
      <c r="AA1579" s="6"/>
      <c r="AB1579" s="6"/>
      <c r="AC1579" s="6"/>
    </row>
    <row r="1580" spans="1:29" ht="9.9" customHeight="1" x14ac:dyDescent="0.25">
      <c r="B1580" s="138"/>
      <c r="C1580" s="142"/>
      <c r="D1580" s="2"/>
      <c r="E1580" s="241"/>
      <c r="F1580" s="241"/>
      <c r="G1580" s="241"/>
      <c r="H1580" s="240"/>
      <c r="I1580" s="241"/>
      <c r="J1580" s="241"/>
      <c r="K1580" s="241"/>
      <c r="L1580" s="241"/>
      <c r="P1580" s="2"/>
      <c r="AA1580" s="6"/>
      <c r="AB1580" s="6"/>
      <c r="AC1580" s="6"/>
    </row>
    <row r="1581" spans="1:29" ht="9.9" customHeight="1" x14ac:dyDescent="0.25">
      <c r="A1581" s="11"/>
      <c r="B1581" s="24"/>
      <c r="C1581" s="142"/>
      <c r="D1581" s="2"/>
      <c r="E1581" s="241"/>
      <c r="F1581" s="241"/>
      <c r="G1581" s="241"/>
      <c r="H1581" s="240"/>
      <c r="I1581" s="241"/>
      <c r="J1581" s="241"/>
      <c r="K1581" s="241"/>
      <c r="L1581" s="241"/>
      <c r="P1581" s="2"/>
      <c r="AA1581" s="6"/>
      <c r="AB1581" s="6"/>
      <c r="AC1581" s="6"/>
    </row>
    <row r="1582" spans="1:29" ht="9.9" customHeight="1" x14ac:dyDescent="0.25">
      <c r="A1582" s="28"/>
      <c r="B1582" s="142"/>
      <c r="C1582" s="142"/>
      <c r="D1582" s="2"/>
      <c r="I1582" s="241"/>
      <c r="J1582" s="241"/>
      <c r="K1582" s="241"/>
      <c r="L1582" s="241"/>
      <c r="O1582" s="2"/>
      <c r="P1582" s="2"/>
      <c r="AA1582" s="6"/>
      <c r="AB1582" s="6"/>
      <c r="AC1582" s="6"/>
    </row>
    <row r="1583" spans="1:29" ht="9.9" customHeight="1" x14ac:dyDescent="0.25">
      <c r="A1583" s="28"/>
      <c r="B1583" s="138"/>
      <c r="C1583" s="142"/>
      <c r="D1583" s="2"/>
      <c r="I1583" s="241"/>
      <c r="J1583" s="241"/>
      <c r="K1583" s="241"/>
      <c r="L1583" s="241"/>
      <c r="M1583" s="240"/>
      <c r="N1583" s="240"/>
      <c r="O1583" s="240"/>
      <c r="P1583" s="2"/>
      <c r="AA1583" s="6"/>
      <c r="AB1583" s="6"/>
      <c r="AC1583" s="6"/>
    </row>
    <row r="1584" spans="1:29" ht="9.9" customHeight="1" x14ac:dyDescent="0.25">
      <c r="A1584" s="28"/>
      <c r="B1584" s="138"/>
      <c r="C1584" s="142"/>
      <c r="D1584" s="2"/>
      <c r="I1584" s="241"/>
      <c r="J1584" s="241"/>
      <c r="K1584" s="241"/>
      <c r="L1584" s="241"/>
      <c r="M1584" s="240"/>
      <c r="N1584" s="240"/>
      <c r="O1584" s="240"/>
      <c r="P1584" s="2"/>
      <c r="AA1584" s="6"/>
      <c r="AB1584" s="6"/>
      <c r="AC1584" s="6"/>
    </row>
    <row r="1585" spans="1:29" ht="9.9" customHeight="1" x14ac:dyDescent="0.25">
      <c r="A1585" s="28"/>
      <c r="B1585" s="138"/>
      <c r="C1585" s="142"/>
      <c r="D1585" s="2"/>
      <c r="E1585" s="241"/>
      <c r="F1585" s="241"/>
      <c r="G1585" s="241"/>
      <c r="H1585" s="240"/>
      <c r="I1585" s="241"/>
      <c r="J1585" s="241"/>
      <c r="K1585" s="241"/>
      <c r="L1585" s="241"/>
      <c r="M1585" s="241"/>
      <c r="N1585" s="240"/>
      <c r="O1585" s="240"/>
      <c r="P1585" s="2"/>
      <c r="AA1585" s="6"/>
      <c r="AB1585" s="6"/>
      <c r="AC1585" s="6"/>
    </row>
    <row r="1586" spans="1:29" ht="9.9" customHeight="1" x14ac:dyDescent="0.25">
      <c r="A1586" s="28"/>
      <c r="B1586" s="138"/>
      <c r="C1586" s="142"/>
      <c r="D1586" s="2"/>
      <c r="E1586" s="241"/>
      <c r="F1586" s="241"/>
      <c r="G1586" s="241"/>
      <c r="H1586" s="240"/>
      <c r="I1586" s="241"/>
      <c r="J1586" s="241"/>
      <c r="K1586" s="241"/>
      <c r="L1586" s="241"/>
      <c r="M1586" s="241"/>
      <c r="N1586" s="240"/>
      <c r="O1586" s="240"/>
      <c r="P1586" s="2"/>
      <c r="AA1586" s="6"/>
      <c r="AB1586" s="6"/>
      <c r="AC1586" s="6"/>
    </row>
    <row r="1587" spans="1:29" ht="9.9" customHeight="1" x14ac:dyDescent="0.25">
      <c r="A1587" s="28"/>
      <c r="B1587" s="138"/>
      <c r="C1587" s="142"/>
      <c r="D1587" s="2"/>
      <c r="E1587" s="241"/>
      <c r="F1587" s="241"/>
      <c r="G1587" s="241"/>
      <c r="H1587" s="240"/>
      <c r="I1587" s="241"/>
      <c r="J1587" s="241"/>
      <c r="K1587" s="241"/>
      <c r="L1587" s="241"/>
      <c r="M1587" s="241"/>
      <c r="N1587" s="240"/>
      <c r="O1587" s="240"/>
      <c r="P1587" s="2"/>
      <c r="AA1587" s="6"/>
      <c r="AB1587" s="6"/>
      <c r="AC1587" s="6"/>
    </row>
    <row r="1588" spans="1:29" ht="9.9" customHeight="1" x14ac:dyDescent="0.25">
      <c r="A1588" s="28"/>
      <c r="B1588" s="138"/>
      <c r="C1588" s="142"/>
      <c r="D1588" s="2"/>
      <c r="E1588" s="241"/>
      <c r="F1588" s="241"/>
      <c r="G1588" s="241"/>
      <c r="H1588" s="240"/>
      <c r="I1588" s="241"/>
      <c r="J1588" s="241"/>
      <c r="K1588" s="241"/>
      <c r="L1588" s="241"/>
      <c r="M1588" s="241"/>
      <c r="N1588" s="240"/>
      <c r="O1588" s="240"/>
      <c r="P1588" s="2"/>
      <c r="AA1588" s="6"/>
      <c r="AB1588" s="6"/>
      <c r="AC1588" s="6"/>
    </row>
    <row r="1589" spans="1:29" ht="9.9" customHeight="1" x14ac:dyDescent="0.25">
      <c r="A1589" s="10"/>
      <c r="B1589" s="138"/>
      <c r="C1589" s="142"/>
      <c r="D1589" s="2"/>
      <c r="E1589" s="241"/>
      <c r="F1589" s="241"/>
      <c r="G1589" s="241"/>
      <c r="H1589" s="240"/>
      <c r="I1589" s="241"/>
      <c r="J1589" s="241"/>
      <c r="K1589" s="241"/>
      <c r="L1589" s="241"/>
      <c r="M1589" s="241"/>
      <c r="N1589" s="240"/>
      <c r="O1589" s="240"/>
      <c r="P1589" s="2"/>
      <c r="AA1589" s="6"/>
      <c r="AB1589" s="6"/>
      <c r="AC1589" s="6"/>
    </row>
    <row r="1590" spans="1:29" ht="9.9" customHeight="1" x14ac:dyDescent="0.25">
      <c r="A1590" s="10"/>
      <c r="B1590" s="138"/>
      <c r="C1590" s="142"/>
      <c r="D1590" s="2"/>
      <c r="E1590" s="241"/>
      <c r="F1590" s="241"/>
      <c r="G1590" s="241"/>
      <c r="H1590" s="240"/>
      <c r="I1590" s="241"/>
      <c r="J1590" s="241"/>
      <c r="K1590" s="241"/>
      <c r="L1590" s="140"/>
      <c r="M1590" s="241"/>
      <c r="N1590" s="240"/>
      <c r="O1590" s="240"/>
      <c r="P1590" s="2"/>
      <c r="AA1590" s="6"/>
      <c r="AB1590" s="6"/>
      <c r="AC1590" s="6"/>
    </row>
    <row r="1591" spans="1:29" ht="9.9" customHeight="1" x14ac:dyDescent="0.25">
      <c r="A1591" s="10"/>
      <c r="B1591" s="138"/>
      <c r="C1591" s="142"/>
      <c r="D1591" s="2"/>
      <c r="E1591" s="241"/>
      <c r="F1591" s="241"/>
      <c r="G1591" s="241"/>
      <c r="H1591" s="240"/>
      <c r="I1591" s="241"/>
      <c r="J1591" s="241"/>
      <c r="K1591" s="241"/>
      <c r="L1591" s="140"/>
      <c r="M1591" s="241"/>
      <c r="N1591" s="240"/>
      <c r="O1591" s="240"/>
      <c r="P1591" s="2"/>
      <c r="AA1591" s="6"/>
      <c r="AB1591" s="6"/>
      <c r="AC1591" s="6"/>
    </row>
    <row r="1592" spans="1:29" ht="9.9" customHeight="1" x14ac:dyDescent="0.25">
      <c r="A1592" s="10"/>
      <c r="B1592" s="138"/>
      <c r="C1592" s="142"/>
      <c r="D1592" s="2"/>
      <c r="E1592" s="241"/>
      <c r="F1592" s="241"/>
      <c r="G1592" s="241"/>
      <c r="H1592" s="240"/>
      <c r="I1592" s="241"/>
      <c r="J1592" s="241"/>
      <c r="K1592" s="241"/>
      <c r="L1592" s="140"/>
      <c r="M1592" s="241"/>
      <c r="N1592" s="240"/>
      <c r="O1592" s="240"/>
      <c r="P1592" s="2"/>
      <c r="AA1592" s="6"/>
      <c r="AB1592" s="6"/>
      <c r="AC1592" s="6"/>
    </row>
    <row r="1593" spans="1:29" ht="9.9" customHeight="1" x14ac:dyDescent="0.25">
      <c r="A1593" s="10"/>
      <c r="B1593" s="138"/>
      <c r="C1593" s="142"/>
      <c r="D1593" s="2"/>
      <c r="E1593" s="241"/>
      <c r="F1593" s="241"/>
      <c r="G1593" s="241"/>
      <c r="H1593" s="240"/>
      <c r="I1593" s="241"/>
      <c r="J1593" s="241"/>
      <c r="K1593" s="241"/>
      <c r="L1593" s="140"/>
      <c r="M1593" s="241"/>
      <c r="N1593" s="240"/>
      <c r="O1593" s="240"/>
      <c r="P1593" s="2"/>
      <c r="AA1593" s="6"/>
      <c r="AB1593" s="6"/>
      <c r="AC1593" s="6"/>
    </row>
    <row r="1594" spans="1:29" ht="9.9" customHeight="1" x14ac:dyDescent="0.25">
      <c r="A1594" s="10"/>
      <c r="B1594" s="138"/>
      <c r="C1594" s="142"/>
      <c r="D1594" s="2"/>
      <c r="E1594" s="241"/>
      <c r="F1594" s="241"/>
      <c r="G1594" s="241"/>
      <c r="H1594" s="240"/>
      <c r="I1594" s="241"/>
      <c r="J1594" s="241"/>
      <c r="K1594" s="241"/>
      <c r="L1594" s="140"/>
      <c r="M1594" s="241"/>
      <c r="N1594" s="240"/>
      <c r="O1594" s="240"/>
      <c r="P1594" s="2"/>
      <c r="AA1594" s="6"/>
      <c r="AB1594" s="6"/>
      <c r="AC1594" s="6"/>
    </row>
    <row r="1595" spans="1:29" ht="9.9" customHeight="1" x14ac:dyDescent="0.25">
      <c r="A1595" s="11"/>
      <c r="B1595" s="138"/>
      <c r="C1595" s="142"/>
      <c r="D1595" s="2"/>
      <c r="H1595" s="20"/>
      <c r="I1595" s="241"/>
      <c r="J1595" s="241"/>
      <c r="K1595" s="241"/>
      <c r="L1595" s="140"/>
      <c r="M1595" s="241"/>
      <c r="N1595" s="240"/>
      <c r="O1595" s="240"/>
      <c r="P1595" s="2"/>
      <c r="AA1595" s="6"/>
      <c r="AB1595" s="6"/>
      <c r="AC1595" s="6"/>
    </row>
    <row r="1596" spans="1:29" ht="9.9" customHeight="1" x14ac:dyDescent="0.25">
      <c r="B1596" s="138"/>
      <c r="C1596" s="142"/>
      <c r="D1596" s="2"/>
      <c r="E1596" s="241"/>
      <c r="F1596" s="241"/>
      <c r="G1596" s="241"/>
      <c r="H1596" s="240"/>
      <c r="I1596" s="241"/>
      <c r="J1596" s="241"/>
      <c r="K1596" s="241"/>
      <c r="L1596" s="140"/>
      <c r="M1596" s="241"/>
      <c r="N1596" s="240"/>
      <c r="O1596" s="240"/>
      <c r="P1596" s="2"/>
      <c r="AA1596" s="6"/>
      <c r="AB1596" s="6"/>
      <c r="AC1596" s="6"/>
    </row>
    <row r="1597" spans="1:29" ht="9.9" customHeight="1" x14ac:dyDescent="0.25">
      <c r="B1597" s="138"/>
      <c r="C1597" s="142"/>
      <c r="D1597" s="2"/>
      <c r="E1597" s="241"/>
      <c r="F1597" s="241"/>
      <c r="G1597" s="241"/>
      <c r="H1597" s="240"/>
      <c r="I1597" s="241"/>
      <c r="J1597" s="241"/>
      <c r="K1597" s="241"/>
      <c r="L1597" s="140"/>
      <c r="M1597" s="241"/>
      <c r="N1597" s="240"/>
      <c r="O1597" s="240"/>
      <c r="P1597" s="2"/>
      <c r="AA1597" s="6"/>
      <c r="AB1597" s="6"/>
      <c r="AC1597" s="6"/>
    </row>
    <row r="1598" spans="1:29" ht="9.9" customHeight="1" x14ac:dyDescent="0.25">
      <c r="B1598" s="138"/>
      <c r="C1598" s="142"/>
      <c r="D1598" s="2"/>
      <c r="E1598" s="241"/>
      <c r="F1598" s="241"/>
      <c r="G1598" s="241"/>
      <c r="H1598" s="240"/>
      <c r="I1598" s="241"/>
      <c r="J1598" s="241"/>
      <c r="K1598" s="241"/>
      <c r="L1598" s="140"/>
      <c r="M1598" s="241"/>
      <c r="N1598" s="240"/>
      <c r="O1598" s="240"/>
      <c r="P1598" s="2"/>
      <c r="AA1598" s="6"/>
      <c r="AB1598" s="6"/>
      <c r="AC1598" s="6"/>
    </row>
    <row r="1599" spans="1:29" ht="9.9" customHeight="1" x14ac:dyDescent="0.25">
      <c r="B1599" s="138"/>
      <c r="C1599" s="142"/>
      <c r="D1599" s="2"/>
      <c r="E1599" s="241"/>
      <c r="F1599" s="241"/>
      <c r="G1599" s="241"/>
      <c r="H1599" s="240"/>
      <c r="I1599" s="241"/>
      <c r="J1599" s="241"/>
      <c r="K1599" s="241"/>
      <c r="L1599" s="140"/>
      <c r="M1599" s="241"/>
      <c r="N1599" s="240"/>
      <c r="O1599" s="240"/>
      <c r="P1599" s="2"/>
      <c r="AA1599" s="6"/>
      <c r="AB1599" s="6"/>
      <c r="AC1599" s="6"/>
    </row>
    <row r="1600" spans="1:29" ht="9.9" customHeight="1" x14ac:dyDescent="0.25">
      <c r="B1600" s="138"/>
      <c r="C1600" s="142"/>
      <c r="D1600" s="2"/>
      <c r="E1600" s="241"/>
      <c r="F1600" s="241"/>
      <c r="G1600" s="241"/>
      <c r="H1600" s="240"/>
      <c r="I1600" s="241"/>
      <c r="J1600" s="241"/>
      <c r="K1600" s="241"/>
      <c r="L1600" s="140"/>
      <c r="M1600" s="241"/>
      <c r="N1600" s="240"/>
      <c r="O1600" s="240"/>
      <c r="P1600" s="2"/>
      <c r="AA1600" s="6"/>
      <c r="AB1600" s="6"/>
      <c r="AC1600" s="6"/>
    </row>
    <row r="1601" spans="1:29" ht="9.9" customHeight="1" x14ac:dyDescent="0.25">
      <c r="B1601" s="138"/>
      <c r="C1601" s="142"/>
      <c r="D1601" s="2"/>
      <c r="E1601" s="241"/>
      <c r="F1601" s="241"/>
      <c r="G1601" s="241"/>
      <c r="H1601" s="240"/>
      <c r="I1601" s="241"/>
      <c r="J1601" s="241"/>
      <c r="K1601" s="241"/>
      <c r="L1601" s="140"/>
      <c r="M1601" s="241"/>
      <c r="N1601" s="240"/>
      <c r="O1601" s="240"/>
      <c r="P1601" s="2"/>
      <c r="AA1601" s="6"/>
      <c r="AB1601" s="6"/>
      <c r="AC1601" s="6"/>
    </row>
    <row r="1602" spans="1:29" ht="9.9" customHeight="1" x14ac:dyDescent="0.25">
      <c r="B1602" s="138"/>
      <c r="C1602" s="142"/>
      <c r="D1602" s="2"/>
      <c r="E1602" s="241"/>
      <c r="F1602" s="241"/>
      <c r="G1602" s="241"/>
      <c r="H1602" s="240"/>
      <c r="I1602" s="241"/>
      <c r="J1602" s="241"/>
      <c r="K1602" s="241"/>
      <c r="L1602" s="140"/>
      <c r="M1602" s="241"/>
      <c r="N1602" s="240"/>
      <c r="O1602" s="240"/>
      <c r="P1602" s="2"/>
      <c r="AA1602" s="6"/>
      <c r="AB1602" s="6"/>
      <c r="AC1602" s="6"/>
    </row>
    <row r="1603" spans="1:29" ht="9.9" customHeight="1" x14ac:dyDescent="0.25">
      <c r="B1603" s="138"/>
      <c r="C1603" s="142"/>
      <c r="D1603" s="2"/>
      <c r="E1603" s="241"/>
      <c r="F1603" s="241"/>
      <c r="G1603" s="241"/>
      <c r="H1603" s="240"/>
      <c r="I1603" s="241"/>
      <c r="J1603" s="241"/>
      <c r="K1603" s="241"/>
      <c r="L1603" s="140"/>
      <c r="M1603" s="241"/>
      <c r="N1603" s="240"/>
      <c r="O1603" s="240"/>
      <c r="P1603" s="2"/>
      <c r="AA1603" s="6"/>
      <c r="AB1603" s="6"/>
      <c r="AC1603" s="6"/>
    </row>
    <row r="1604" spans="1:29" ht="9.9" customHeight="1" x14ac:dyDescent="0.25">
      <c r="B1604" s="141"/>
      <c r="C1604" s="142"/>
      <c r="D1604" s="2"/>
      <c r="H1604" s="20"/>
      <c r="I1604" s="241"/>
      <c r="J1604" s="241"/>
      <c r="K1604" s="241"/>
      <c r="L1604" s="13"/>
      <c r="P1604" s="2"/>
      <c r="AA1604" s="6"/>
      <c r="AB1604" s="6"/>
      <c r="AC1604" s="6"/>
    </row>
    <row r="1605" spans="1:29" ht="9.9" customHeight="1" x14ac:dyDescent="0.25">
      <c r="B1605" s="142"/>
      <c r="C1605" s="142"/>
      <c r="D1605" s="2"/>
      <c r="L1605" s="13"/>
      <c r="P1605" s="2"/>
      <c r="AA1605" s="6"/>
      <c r="AB1605" s="6"/>
      <c r="AC1605" s="6"/>
    </row>
    <row r="1606" spans="1:29" ht="9.9" customHeight="1" x14ac:dyDescent="0.25">
      <c r="B1606" s="138"/>
      <c r="C1606" s="142"/>
      <c r="D1606" s="2"/>
      <c r="I1606" s="331"/>
      <c r="J1606" s="332"/>
      <c r="K1606" s="241"/>
      <c r="L1606" s="241"/>
      <c r="P1606" s="2"/>
      <c r="AA1606" s="6"/>
      <c r="AB1606" s="6"/>
      <c r="AC1606" s="6"/>
    </row>
    <row r="1607" spans="1:29" ht="9.9" customHeight="1" x14ac:dyDescent="0.25">
      <c r="B1607" s="138"/>
      <c r="C1607" s="142"/>
      <c r="D1607" s="2"/>
      <c r="I1607" s="331"/>
      <c r="J1607" s="332"/>
      <c r="K1607" s="241"/>
      <c r="L1607" s="241"/>
      <c r="P1607" s="2"/>
      <c r="AA1607" s="6"/>
      <c r="AB1607" s="6"/>
      <c r="AC1607" s="6"/>
    </row>
    <row r="1608" spans="1:29" ht="9.9" customHeight="1" x14ac:dyDescent="0.25">
      <c r="B1608" s="138"/>
      <c r="C1608" s="142"/>
      <c r="D1608" s="2"/>
      <c r="I1608" s="331"/>
      <c r="J1608" s="332"/>
      <c r="K1608" s="241"/>
      <c r="L1608" s="241"/>
      <c r="P1608" s="2"/>
      <c r="AA1608" s="6"/>
      <c r="AB1608" s="6"/>
      <c r="AC1608" s="6"/>
    </row>
    <row r="1609" spans="1:29" ht="9.9" customHeight="1" x14ac:dyDescent="0.25">
      <c r="B1609" s="138"/>
      <c r="C1609" s="142"/>
      <c r="D1609" s="2"/>
      <c r="I1609" s="331"/>
      <c r="J1609" s="332"/>
      <c r="K1609" s="241"/>
      <c r="L1609" s="241"/>
      <c r="P1609" s="2"/>
      <c r="AA1609" s="6"/>
      <c r="AB1609" s="6"/>
      <c r="AC1609" s="6"/>
    </row>
    <row r="1610" spans="1:29" ht="9.9" customHeight="1" x14ac:dyDescent="0.25">
      <c r="B1610" s="138"/>
      <c r="C1610" s="142"/>
      <c r="D1610" s="2"/>
      <c r="I1610" s="331"/>
      <c r="J1610" s="332"/>
      <c r="K1610" s="241"/>
      <c r="L1610" s="241"/>
      <c r="P1610" s="2"/>
      <c r="AA1610" s="6"/>
      <c r="AB1610" s="6"/>
      <c r="AC1610" s="6"/>
    </row>
    <row r="1611" spans="1:29" ht="9.9" customHeight="1" x14ac:dyDescent="0.25">
      <c r="B1611" s="138"/>
      <c r="C1611" s="142"/>
      <c r="D1611" s="2"/>
      <c r="I1611" s="331"/>
      <c r="J1611" s="332"/>
      <c r="K1611" s="241"/>
      <c r="L1611" s="241"/>
      <c r="P1611" s="2"/>
      <c r="AA1611" s="6"/>
      <c r="AB1611" s="6"/>
      <c r="AC1611" s="6"/>
    </row>
    <row r="1612" spans="1:29" ht="9.9" customHeight="1" x14ac:dyDescent="0.25">
      <c r="B1612" s="138"/>
      <c r="C1612" s="142"/>
      <c r="D1612" s="2"/>
      <c r="I1612" s="331"/>
      <c r="J1612" s="332"/>
      <c r="K1612" s="241"/>
      <c r="L1612" s="241"/>
      <c r="P1612" s="2"/>
      <c r="AA1612" s="6"/>
      <c r="AB1612" s="6"/>
      <c r="AC1612" s="6"/>
    </row>
    <row r="1613" spans="1:29" ht="9.9" customHeight="1" x14ac:dyDescent="0.25">
      <c r="A1613" s="10"/>
      <c r="B1613" s="138"/>
      <c r="C1613" s="142"/>
      <c r="D1613" s="2"/>
      <c r="I1613" s="331"/>
      <c r="J1613" s="332"/>
      <c r="K1613" s="241"/>
      <c r="L1613" s="241"/>
      <c r="P1613" s="2"/>
      <c r="AA1613" s="6"/>
      <c r="AB1613" s="6"/>
      <c r="AC1613" s="6"/>
    </row>
    <row r="1614" spans="1:29" ht="9.9" customHeight="1" x14ac:dyDescent="0.25">
      <c r="A1614" s="10"/>
      <c r="B1614" s="138"/>
      <c r="C1614" s="142"/>
      <c r="D1614" s="2"/>
      <c r="I1614" s="331"/>
      <c r="J1614" s="332"/>
      <c r="K1614" s="241"/>
      <c r="L1614" s="241"/>
      <c r="P1614" s="2"/>
      <c r="AA1614" s="6"/>
      <c r="AB1614" s="6"/>
      <c r="AC1614" s="6"/>
    </row>
    <row r="1615" spans="1:29" ht="9.9" customHeight="1" x14ac:dyDescent="0.25">
      <c r="A1615" s="11"/>
      <c r="B1615" s="138"/>
      <c r="C1615" s="142"/>
      <c r="D1615" s="2"/>
      <c r="I1615" s="331"/>
      <c r="J1615" s="332"/>
      <c r="K1615" s="241"/>
      <c r="L1615" s="241"/>
      <c r="P1615" s="2"/>
      <c r="AA1615" s="6"/>
      <c r="AB1615" s="6"/>
      <c r="AC1615" s="6"/>
    </row>
    <row r="1616" spans="1:29" ht="9.9" customHeight="1" x14ac:dyDescent="0.25">
      <c r="B1616" s="138"/>
      <c r="C1616" s="142"/>
      <c r="D1616" s="2"/>
      <c r="I1616" s="331"/>
      <c r="J1616" s="332"/>
      <c r="K1616" s="241"/>
      <c r="L1616" s="241"/>
      <c r="P1616" s="2"/>
      <c r="AA1616" s="6"/>
      <c r="AB1616" s="6"/>
      <c r="AC1616" s="6"/>
    </row>
    <row r="1617" spans="2:29" ht="9.9" customHeight="1" x14ac:dyDescent="0.25">
      <c r="B1617" s="138"/>
      <c r="C1617" s="142"/>
      <c r="D1617" s="2"/>
      <c r="I1617" s="331"/>
      <c r="J1617" s="332"/>
      <c r="K1617" s="241"/>
      <c r="L1617" s="241"/>
      <c r="P1617" s="2"/>
      <c r="AA1617" s="6"/>
      <c r="AB1617" s="6"/>
      <c r="AC1617" s="6"/>
    </row>
    <row r="1618" spans="2:29" ht="9.9" customHeight="1" x14ac:dyDescent="0.25">
      <c r="B1618" s="138"/>
      <c r="C1618" s="142"/>
      <c r="D1618" s="2"/>
      <c r="I1618" s="331"/>
      <c r="J1618" s="332"/>
      <c r="K1618" s="241"/>
      <c r="L1618" s="241"/>
      <c r="P1618" s="2"/>
      <c r="AA1618" s="6"/>
      <c r="AB1618" s="6"/>
      <c r="AC1618" s="6"/>
    </row>
    <row r="1619" spans="2:29" ht="9.9" customHeight="1" x14ac:dyDescent="0.25">
      <c r="B1619" s="138"/>
      <c r="C1619" s="142"/>
      <c r="D1619" s="2"/>
      <c r="I1619" s="331"/>
      <c r="J1619" s="332"/>
      <c r="K1619" s="241"/>
      <c r="L1619" s="241"/>
      <c r="P1619" s="2"/>
      <c r="AA1619" s="6"/>
      <c r="AB1619" s="6"/>
      <c r="AC1619" s="6"/>
    </row>
    <row r="1620" spans="2:29" ht="9.9" customHeight="1" x14ac:dyDescent="0.25">
      <c r="B1620" s="138"/>
      <c r="C1620" s="148"/>
      <c r="D1620" s="2"/>
      <c r="I1620" s="241"/>
      <c r="J1620" s="241"/>
      <c r="K1620" s="241"/>
      <c r="L1620" s="241"/>
      <c r="P1620" s="2"/>
      <c r="AA1620" s="6"/>
      <c r="AB1620" s="6"/>
      <c r="AC1620" s="6"/>
    </row>
    <row r="1621" spans="2:29" ht="9.9" customHeight="1" x14ac:dyDescent="0.25">
      <c r="B1621" s="141"/>
      <c r="C1621" s="148"/>
      <c r="D1621" s="2"/>
      <c r="I1621" s="241"/>
      <c r="J1621" s="241"/>
      <c r="K1621" s="241"/>
      <c r="L1621" s="241"/>
      <c r="P1621" s="2"/>
      <c r="AA1621" s="6"/>
      <c r="AB1621" s="6"/>
      <c r="AC1621" s="6"/>
    </row>
    <row r="1622" spans="2:29" ht="9.9" customHeight="1" x14ac:dyDescent="0.25">
      <c r="B1622" s="141"/>
      <c r="C1622" s="148"/>
      <c r="D1622" s="2"/>
      <c r="I1622" s="241"/>
      <c r="J1622" s="241"/>
      <c r="K1622" s="241"/>
      <c r="L1622" s="140"/>
      <c r="P1622" s="2"/>
      <c r="AA1622" s="6"/>
      <c r="AB1622" s="6"/>
      <c r="AC1622" s="6"/>
    </row>
    <row r="1623" spans="2:29" ht="9.9" customHeight="1" x14ac:dyDescent="0.25">
      <c r="B1623" s="141"/>
      <c r="C1623" s="148"/>
      <c r="D1623" s="2"/>
      <c r="I1623" s="241"/>
      <c r="J1623" s="241"/>
      <c r="K1623" s="241"/>
      <c r="L1623" s="140"/>
      <c r="P1623" s="2"/>
      <c r="AA1623" s="6"/>
      <c r="AB1623" s="6"/>
      <c r="AC1623" s="6"/>
    </row>
    <row r="1624" spans="2:29" ht="9.9" customHeight="1" x14ac:dyDescent="0.25">
      <c r="B1624" s="138"/>
      <c r="C1624" s="142"/>
      <c r="D1624" s="2"/>
      <c r="I1624" s="241"/>
      <c r="J1624" s="241"/>
      <c r="K1624" s="241"/>
      <c r="L1624" s="241"/>
      <c r="P1624" s="2"/>
      <c r="AA1624" s="6"/>
      <c r="AB1624" s="6"/>
      <c r="AC1624" s="6"/>
    </row>
    <row r="1625" spans="2:29" ht="9.9" customHeight="1" x14ac:dyDescent="0.25">
      <c r="B1625" s="138"/>
      <c r="C1625" s="142"/>
      <c r="D1625" s="2"/>
      <c r="I1625" s="333"/>
      <c r="J1625" s="334"/>
      <c r="K1625" s="241"/>
      <c r="L1625" s="241"/>
      <c r="P1625" s="2"/>
      <c r="AA1625" s="6"/>
      <c r="AB1625" s="6"/>
      <c r="AC1625" s="6"/>
    </row>
    <row r="1626" spans="2:29" ht="9.9" customHeight="1" x14ac:dyDescent="0.25">
      <c r="B1626" s="138"/>
      <c r="C1626" s="148"/>
      <c r="D1626" s="2"/>
      <c r="I1626" s="241"/>
      <c r="J1626" s="241"/>
      <c r="K1626" s="241"/>
      <c r="L1626" s="241"/>
      <c r="P1626" s="2"/>
      <c r="AA1626" s="6"/>
      <c r="AB1626" s="6"/>
      <c r="AC1626" s="6"/>
    </row>
    <row r="1627" spans="2:29" ht="9.9" customHeight="1" x14ac:dyDescent="0.25">
      <c r="B1627" s="141"/>
      <c r="C1627" s="148"/>
      <c r="D1627" s="2"/>
      <c r="I1627" s="241"/>
      <c r="J1627" s="241"/>
      <c r="K1627" s="241"/>
      <c r="L1627" s="241"/>
      <c r="P1627" s="2"/>
      <c r="AA1627" s="6"/>
      <c r="AB1627" s="6"/>
      <c r="AC1627" s="6"/>
    </row>
    <row r="1628" spans="2:29" ht="9.9" customHeight="1" x14ac:dyDescent="0.25">
      <c r="B1628" s="141"/>
      <c r="C1628" s="148"/>
      <c r="D1628" s="2"/>
      <c r="H1628" s="20"/>
      <c r="I1628" s="241"/>
      <c r="J1628" s="241"/>
      <c r="K1628" s="241"/>
      <c r="L1628" s="241"/>
      <c r="P1628" s="2"/>
      <c r="AA1628" s="6"/>
      <c r="AB1628" s="6"/>
      <c r="AC1628" s="6"/>
    </row>
    <row r="1629" spans="2:29" ht="9.9" customHeight="1" x14ac:dyDescent="0.25">
      <c r="B1629" s="139"/>
      <c r="C1629" s="142"/>
      <c r="I1629" s="231"/>
      <c r="J1629" s="231"/>
      <c r="K1629" s="241"/>
      <c r="L1629" s="241"/>
      <c r="P1629" s="2"/>
      <c r="AA1629" s="6"/>
      <c r="AB1629" s="6"/>
      <c r="AC1629" s="6"/>
    </row>
    <row r="1630" spans="2:29" ht="9.9" customHeight="1" x14ac:dyDescent="0.25">
      <c r="B1630" s="142"/>
      <c r="C1630" s="142"/>
      <c r="I1630" s="231"/>
      <c r="J1630" s="231"/>
      <c r="K1630" s="241"/>
      <c r="L1630" s="241"/>
      <c r="P1630" s="2"/>
      <c r="AA1630" s="6"/>
      <c r="AB1630" s="6"/>
      <c r="AC1630" s="6"/>
    </row>
    <row r="1631" spans="2:29" ht="9.9" customHeight="1" x14ac:dyDescent="0.25">
      <c r="B1631" s="138"/>
      <c r="C1631" s="142"/>
      <c r="I1631" s="231"/>
      <c r="J1631" s="231"/>
      <c r="K1631" s="241"/>
      <c r="L1631" s="241"/>
      <c r="P1631" s="2"/>
      <c r="AA1631" s="6"/>
      <c r="AB1631" s="6"/>
      <c r="AC1631" s="6"/>
    </row>
    <row r="1632" spans="2:29" ht="9.9" customHeight="1" x14ac:dyDescent="0.25">
      <c r="B1632" s="138"/>
      <c r="C1632" s="142"/>
      <c r="D1632" s="241"/>
      <c r="E1632" s="241"/>
      <c r="F1632" s="240"/>
      <c r="G1632" s="241"/>
      <c r="H1632" s="240"/>
      <c r="I1632" s="241"/>
      <c r="J1632" s="241"/>
      <c r="K1632" s="241"/>
      <c r="L1632" s="241"/>
      <c r="P1632" s="2"/>
      <c r="AA1632" s="6"/>
      <c r="AB1632" s="6"/>
      <c r="AC1632" s="6"/>
    </row>
    <row r="1633" spans="1:29" ht="9.9" customHeight="1" x14ac:dyDescent="0.25">
      <c r="B1633" s="138"/>
      <c r="C1633" s="142"/>
      <c r="D1633" s="241"/>
      <c r="E1633" s="241"/>
      <c r="F1633" s="240"/>
      <c r="G1633" s="241"/>
      <c r="H1633" s="240"/>
      <c r="I1633" s="241"/>
      <c r="J1633" s="241"/>
      <c r="K1633" s="241"/>
      <c r="L1633" s="241"/>
      <c r="P1633" s="2"/>
      <c r="AA1633" s="6"/>
      <c r="AB1633" s="6"/>
      <c r="AC1633" s="6"/>
    </row>
    <row r="1634" spans="1:29" ht="9.9" customHeight="1" x14ac:dyDescent="0.25">
      <c r="B1634" s="138"/>
      <c r="C1634" s="142"/>
      <c r="F1634" s="240"/>
      <c r="G1634" s="241"/>
      <c r="H1634" s="240"/>
      <c r="I1634" s="231"/>
      <c r="J1634" s="231"/>
      <c r="K1634" s="241"/>
      <c r="L1634" s="241"/>
      <c r="P1634" s="2"/>
      <c r="AA1634" s="6"/>
      <c r="AB1634" s="6"/>
      <c r="AC1634" s="6"/>
    </row>
    <row r="1635" spans="1:29" ht="9.9" customHeight="1" x14ac:dyDescent="0.25">
      <c r="B1635" s="138"/>
      <c r="C1635" s="142"/>
      <c r="D1635" s="241"/>
      <c r="E1635" s="241"/>
      <c r="F1635" s="240"/>
      <c r="G1635" s="241"/>
      <c r="H1635" s="240"/>
      <c r="I1635" s="241"/>
      <c r="J1635" s="241"/>
      <c r="K1635" s="241"/>
      <c r="L1635" s="241"/>
      <c r="P1635" s="2"/>
      <c r="AA1635" s="6"/>
      <c r="AB1635" s="6"/>
      <c r="AC1635" s="6"/>
    </row>
    <row r="1636" spans="1:29" ht="9.9" customHeight="1" x14ac:dyDescent="0.25">
      <c r="B1636" s="138"/>
      <c r="C1636" s="142"/>
      <c r="D1636" s="241"/>
      <c r="E1636" s="241"/>
      <c r="F1636" s="240"/>
      <c r="G1636" s="241"/>
      <c r="H1636" s="240"/>
      <c r="I1636" s="241"/>
      <c r="J1636" s="241"/>
      <c r="K1636" s="241"/>
      <c r="L1636" s="241"/>
      <c r="P1636" s="2"/>
      <c r="AA1636" s="6"/>
      <c r="AB1636" s="6"/>
      <c r="AC1636" s="6"/>
    </row>
    <row r="1637" spans="1:29" ht="9.9" customHeight="1" x14ac:dyDescent="0.25">
      <c r="B1637" s="138"/>
      <c r="C1637" s="142"/>
      <c r="D1637" s="241"/>
      <c r="E1637" s="241"/>
      <c r="F1637" s="240"/>
      <c r="G1637" s="241"/>
      <c r="H1637" s="240"/>
      <c r="I1637" s="241"/>
      <c r="J1637" s="241"/>
      <c r="K1637" s="241"/>
      <c r="L1637" s="241"/>
      <c r="P1637" s="2"/>
      <c r="AA1637" s="6"/>
      <c r="AB1637" s="6"/>
      <c r="AC1637" s="6"/>
    </row>
    <row r="1638" spans="1:29" ht="9.9" customHeight="1" x14ac:dyDescent="0.25">
      <c r="B1638" s="138"/>
      <c r="C1638" s="142"/>
      <c r="D1638" s="241"/>
      <c r="E1638" s="241"/>
      <c r="F1638" s="240"/>
      <c r="G1638" s="241"/>
      <c r="H1638" s="240"/>
      <c r="I1638" s="241"/>
      <c r="J1638" s="241"/>
      <c r="K1638" s="241"/>
      <c r="L1638" s="241"/>
      <c r="P1638" s="2"/>
      <c r="AA1638" s="6"/>
      <c r="AB1638" s="6"/>
      <c r="AC1638" s="6"/>
    </row>
    <row r="1639" spans="1:29" ht="9.9" customHeight="1" x14ac:dyDescent="0.25">
      <c r="B1639" s="138"/>
      <c r="C1639" s="142"/>
      <c r="D1639" s="241"/>
      <c r="E1639" s="241"/>
      <c r="F1639" s="240"/>
      <c r="G1639" s="241"/>
      <c r="H1639" s="240"/>
      <c r="I1639" s="241"/>
      <c r="J1639" s="241"/>
      <c r="K1639" s="241"/>
      <c r="L1639" s="241"/>
      <c r="P1639" s="2"/>
      <c r="AA1639" s="6"/>
      <c r="AB1639" s="6"/>
      <c r="AC1639" s="6"/>
    </row>
    <row r="1640" spans="1:29" ht="9.9" customHeight="1" x14ac:dyDescent="0.25">
      <c r="B1640" s="138"/>
      <c r="C1640" s="142"/>
      <c r="D1640" s="241"/>
      <c r="E1640" s="241"/>
      <c r="F1640" s="240"/>
      <c r="G1640" s="241"/>
      <c r="H1640" s="240"/>
      <c r="I1640" s="241"/>
      <c r="J1640" s="241"/>
      <c r="K1640" s="241"/>
      <c r="L1640" s="241"/>
      <c r="P1640" s="2"/>
      <c r="AA1640" s="6"/>
      <c r="AB1640" s="6"/>
      <c r="AC1640" s="6"/>
    </row>
    <row r="1641" spans="1:29" ht="9.9" customHeight="1" x14ac:dyDescent="0.25">
      <c r="B1641" s="138"/>
      <c r="C1641" s="142"/>
      <c r="D1641" s="241"/>
      <c r="E1641" s="241"/>
      <c r="F1641" s="240"/>
      <c r="G1641" s="241"/>
      <c r="H1641" s="240"/>
      <c r="I1641" s="241"/>
      <c r="J1641" s="241"/>
      <c r="K1641" s="241"/>
      <c r="L1641" s="241"/>
      <c r="P1641" s="2"/>
      <c r="AA1641" s="6"/>
      <c r="AB1641" s="6"/>
      <c r="AC1641" s="6"/>
    </row>
    <row r="1642" spans="1:29" ht="9.9" customHeight="1" x14ac:dyDescent="0.25">
      <c r="B1642" s="138"/>
      <c r="C1642" s="142"/>
      <c r="D1642" s="241"/>
      <c r="E1642" s="241"/>
      <c r="F1642" s="240"/>
      <c r="G1642" s="241"/>
      <c r="H1642" s="240"/>
      <c r="I1642" s="241"/>
      <c r="J1642" s="241"/>
      <c r="K1642" s="241"/>
      <c r="L1642" s="241"/>
      <c r="P1642" s="2"/>
      <c r="AA1642" s="6"/>
      <c r="AB1642" s="6"/>
      <c r="AC1642" s="6"/>
    </row>
    <row r="1643" spans="1:29" ht="9.9" customHeight="1" x14ac:dyDescent="0.25">
      <c r="B1643" s="138"/>
      <c r="C1643" s="142"/>
      <c r="D1643" s="241"/>
      <c r="E1643" s="241"/>
      <c r="F1643" s="240"/>
      <c r="G1643" s="241"/>
      <c r="H1643" s="240"/>
      <c r="I1643" s="241"/>
      <c r="J1643" s="241"/>
      <c r="K1643" s="241"/>
      <c r="L1643" s="241"/>
      <c r="P1643" s="2"/>
      <c r="AA1643" s="6"/>
      <c r="AB1643" s="6"/>
      <c r="AC1643" s="6"/>
    </row>
    <row r="1644" spans="1:29" ht="9.9" customHeight="1" x14ac:dyDescent="0.25">
      <c r="B1644" s="138"/>
      <c r="C1644" s="142"/>
      <c r="D1644" s="241"/>
      <c r="E1644" s="241"/>
      <c r="F1644" s="240"/>
      <c r="G1644" s="241"/>
      <c r="H1644" s="240"/>
      <c r="I1644" s="241"/>
      <c r="J1644" s="241"/>
      <c r="K1644" s="241"/>
      <c r="L1644" s="241"/>
      <c r="P1644" s="2"/>
      <c r="AA1644" s="6"/>
      <c r="AB1644" s="6"/>
      <c r="AC1644" s="6"/>
    </row>
    <row r="1645" spans="1:29" ht="9.9" customHeight="1" x14ac:dyDescent="0.25">
      <c r="B1645" s="138"/>
      <c r="C1645" s="142"/>
      <c r="D1645" s="241"/>
      <c r="E1645" s="241"/>
      <c r="F1645" s="240"/>
      <c r="G1645" s="241"/>
      <c r="H1645" s="240"/>
      <c r="I1645" s="241"/>
      <c r="J1645" s="241"/>
      <c r="K1645" s="241"/>
      <c r="L1645" s="241"/>
      <c r="P1645" s="2"/>
      <c r="AA1645" s="6"/>
      <c r="AB1645" s="6"/>
      <c r="AC1645" s="6"/>
    </row>
    <row r="1646" spans="1:29" ht="9.9" customHeight="1" x14ac:dyDescent="0.25">
      <c r="B1646" s="138"/>
      <c r="C1646" s="142"/>
      <c r="D1646" s="241"/>
      <c r="E1646" s="241"/>
      <c r="F1646" s="240"/>
      <c r="G1646" s="241"/>
      <c r="H1646" s="240"/>
      <c r="I1646" s="241"/>
      <c r="J1646" s="241"/>
      <c r="K1646" s="241"/>
      <c r="L1646" s="241"/>
      <c r="P1646" s="2"/>
      <c r="AA1646" s="6"/>
      <c r="AB1646" s="6"/>
      <c r="AC1646" s="6"/>
    </row>
    <row r="1647" spans="1:29" ht="9.9" customHeight="1" x14ac:dyDescent="0.25">
      <c r="B1647" s="138"/>
      <c r="C1647" s="142"/>
      <c r="D1647" s="241"/>
      <c r="E1647" s="241"/>
      <c r="F1647" s="240"/>
      <c r="G1647" s="241"/>
      <c r="H1647" s="240"/>
      <c r="I1647" s="241"/>
      <c r="J1647" s="241"/>
      <c r="K1647" s="241"/>
      <c r="L1647" s="241"/>
      <c r="P1647" s="2"/>
      <c r="AA1647" s="6"/>
      <c r="AB1647" s="6"/>
      <c r="AC1647" s="6"/>
    </row>
    <row r="1648" spans="1:29" ht="9.9" customHeight="1" x14ac:dyDescent="0.25">
      <c r="A1648" s="11"/>
      <c r="B1648" s="138"/>
      <c r="C1648" s="142"/>
      <c r="D1648" s="241"/>
      <c r="E1648" s="241"/>
      <c r="F1648" s="240"/>
      <c r="G1648" s="241"/>
      <c r="H1648" s="240"/>
      <c r="I1648" s="241"/>
      <c r="J1648" s="241"/>
      <c r="K1648" s="241"/>
      <c r="L1648" s="241"/>
      <c r="P1648" s="2"/>
      <c r="AA1648" s="6"/>
      <c r="AB1648" s="6"/>
      <c r="AC1648" s="6"/>
    </row>
    <row r="1649" spans="2:29" ht="9.9" customHeight="1" x14ac:dyDescent="0.25">
      <c r="B1649" s="138"/>
      <c r="C1649" s="142"/>
      <c r="D1649" s="241"/>
      <c r="E1649" s="241"/>
      <c r="F1649" s="240"/>
      <c r="G1649" s="241"/>
      <c r="H1649" s="240"/>
      <c r="I1649" s="241"/>
      <c r="J1649" s="241"/>
      <c r="K1649" s="241"/>
      <c r="L1649" s="241"/>
      <c r="P1649" s="2"/>
      <c r="AA1649" s="6"/>
      <c r="AB1649" s="6"/>
      <c r="AC1649" s="6"/>
    </row>
    <row r="1650" spans="2:29" ht="9.9" customHeight="1" x14ac:dyDescent="0.25">
      <c r="B1650" s="138"/>
      <c r="C1650" s="142"/>
      <c r="D1650" s="241"/>
      <c r="E1650" s="241"/>
      <c r="F1650" s="240"/>
      <c r="G1650" s="241"/>
      <c r="H1650" s="240"/>
      <c r="I1650" s="241"/>
      <c r="J1650" s="241"/>
      <c r="K1650" s="241"/>
      <c r="L1650" s="241"/>
      <c r="P1650" s="2"/>
      <c r="AA1650" s="6"/>
      <c r="AB1650" s="6"/>
      <c r="AC1650" s="6"/>
    </row>
    <row r="1651" spans="2:29" ht="9.9" customHeight="1" x14ac:dyDescent="0.25">
      <c r="B1651" s="138"/>
      <c r="C1651" s="142"/>
      <c r="D1651" s="241"/>
      <c r="E1651" s="241"/>
      <c r="F1651" s="240"/>
      <c r="G1651" s="241"/>
      <c r="H1651" s="240"/>
      <c r="I1651" s="241"/>
      <c r="J1651" s="241"/>
      <c r="K1651" s="241"/>
      <c r="L1651" s="241"/>
      <c r="P1651" s="2"/>
      <c r="AA1651" s="6"/>
      <c r="AB1651" s="6"/>
      <c r="AC1651" s="6"/>
    </row>
    <row r="1652" spans="2:29" ht="9.9" customHeight="1" x14ac:dyDescent="0.25">
      <c r="B1652" s="138"/>
      <c r="C1652" s="142"/>
      <c r="D1652" s="241"/>
      <c r="E1652" s="241"/>
      <c r="F1652" s="240"/>
      <c r="G1652" s="241"/>
      <c r="H1652" s="240"/>
      <c r="I1652" s="241"/>
      <c r="J1652" s="241"/>
      <c r="K1652" s="241"/>
      <c r="L1652" s="241"/>
      <c r="P1652" s="2"/>
      <c r="AA1652" s="6"/>
      <c r="AB1652" s="6"/>
      <c r="AC1652" s="6"/>
    </row>
    <row r="1653" spans="2:29" ht="9.9" customHeight="1" x14ac:dyDescent="0.25">
      <c r="B1653" s="138"/>
      <c r="C1653" s="142"/>
      <c r="D1653" s="241"/>
      <c r="E1653" s="241"/>
      <c r="F1653" s="240"/>
      <c r="G1653" s="241"/>
      <c r="H1653" s="240"/>
      <c r="I1653" s="241"/>
      <c r="J1653" s="241"/>
      <c r="K1653" s="241"/>
      <c r="L1653" s="241"/>
      <c r="P1653" s="2"/>
      <c r="AA1653" s="6"/>
      <c r="AB1653" s="6"/>
      <c r="AC1653" s="6"/>
    </row>
    <row r="1654" spans="2:29" ht="9.9" customHeight="1" x14ac:dyDescent="0.25">
      <c r="B1654" s="138"/>
      <c r="C1654" s="142"/>
      <c r="D1654" s="241"/>
      <c r="E1654" s="241"/>
      <c r="F1654" s="240"/>
      <c r="G1654" s="241"/>
      <c r="H1654" s="240"/>
      <c r="I1654" s="241"/>
      <c r="J1654" s="241"/>
      <c r="K1654" s="241"/>
      <c r="L1654" s="241"/>
      <c r="P1654" s="2"/>
      <c r="AA1654" s="6"/>
      <c r="AB1654" s="6"/>
      <c r="AC1654" s="6"/>
    </row>
    <row r="1655" spans="2:29" ht="9.9" customHeight="1" x14ac:dyDescent="0.25">
      <c r="B1655" s="138"/>
      <c r="C1655" s="142"/>
      <c r="D1655" s="241"/>
      <c r="E1655" s="241"/>
      <c r="F1655" s="240"/>
      <c r="G1655" s="241"/>
      <c r="H1655" s="240"/>
      <c r="I1655" s="241"/>
      <c r="J1655" s="241"/>
      <c r="K1655" s="241"/>
      <c r="L1655" s="241"/>
      <c r="P1655" s="2"/>
      <c r="AA1655" s="6"/>
      <c r="AB1655" s="6"/>
      <c r="AC1655" s="6"/>
    </row>
    <row r="1656" spans="2:29" ht="9.9" customHeight="1" x14ac:dyDescent="0.25">
      <c r="B1656" s="138"/>
      <c r="C1656" s="142"/>
      <c r="D1656" s="241"/>
      <c r="E1656" s="241"/>
      <c r="F1656" s="240"/>
      <c r="G1656" s="241"/>
      <c r="H1656" s="240"/>
      <c r="I1656" s="241"/>
      <c r="J1656" s="241"/>
      <c r="K1656" s="241"/>
      <c r="L1656" s="241"/>
      <c r="P1656" s="2"/>
      <c r="AA1656" s="6"/>
      <c r="AB1656" s="6"/>
      <c r="AC1656" s="6"/>
    </row>
    <row r="1657" spans="2:29" ht="9.9" customHeight="1" x14ac:dyDescent="0.25">
      <c r="B1657" s="138"/>
      <c r="C1657" s="142"/>
      <c r="D1657" s="241"/>
      <c r="E1657" s="241"/>
      <c r="F1657" s="240"/>
      <c r="G1657" s="241"/>
      <c r="H1657" s="240"/>
      <c r="I1657" s="241"/>
      <c r="J1657" s="241"/>
      <c r="K1657" s="241"/>
      <c r="L1657" s="241"/>
      <c r="P1657" s="2"/>
      <c r="AA1657" s="6"/>
      <c r="AB1657" s="6"/>
      <c r="AC1657" s="6"/>
    </row>
    <row r="1658" spans="2:29" ht="9.9" customHeight="1" x14ac:dyDescent="0.25">
      <c r="B1658" s="138"/>
      <c r="C1658" s="142"/>
      <c r="D1658" s="241"/>
      <c r="E1658" s="241"/>
      <c r="F1658" s="240"/>
      <c r="G1658" s="241"/>
      <c r="H1658" s="240"/>
      <c r="I1658" s="241"/>
      <c r="J1658" s="241"/>
      <c r="K1658" s="241"/>
      <c r="L1658" s="241"/>
      <c r="P1658" s="2"/>
      <c r="AA1658" s="6"/>
      <c r="AB1658" s="6"/>
      <c r="AC1658" s="6"/>
    </row>
    <row r="1659" spans="2:29" ht="9.9" customHeight="1" x14ac:dyDescent="0.25">
      <c r="B1659" s="138"/>
      <c r="C1659" s="142"/>
      <c r="D1659" s="241"/>
      <c r="E1659" s="241"/>
      <c r="F1659" s="240"/>
      <c r="G1659" s="241"/>
      <c r="H1659" s="240"/>
      <c r="I1659" s="241"/>
      <c r="J1659" s="241"/>
      <c r="K1659" s="241"/>
      <c r="L1659" s="241"/>
      <c r="P1659" s="2"/>
      <c r="AA1659" s="6"/>
      <c r="AB1659" s="6"/>
      <c r="AC1659" s="6"/>
    </row>
    <row r="1660" spans="2:29" ht="9.9" customHeight="1" x14ac:dyDescent="0.25">
      <c r="B1660" s="138"/>
      <c r="C1660" s="142"/>
      <c r="D1660" s="241"/>
      <c r="E1660" s="241"/>
      <c r="F1660" s="240"/>
      <c r="G1660" s="241"/>
      <c r="H1660" s="240"/>
      <c r="I1660" s="241"/>
      <c r="J1660" s="241"/>
      <c r="K1660" s="241"/>
      <c r="L1660" s="241"/>
      <c r="P1660" s="2"/>
      <c r="AA1660" s="6"/>
      <c r="AB1660" s="6"/>
      <c r="AC1660" s="6"/>
    </row>
    <row r="1661" spans="2:29" ht="9.9" customHeight="1" x14ac:dyDescent="0.25">
      <c r="B1661" s="138"/>
      <c r="C1661" s="142"/>
      <c r="D1661" s="241"/>
      <c r="E1661" s="241"/>
      <c r="F1661" s="240"/>
      <c r="G1661" s="241"/>
      <c r="H1661" s="240"/>
      <c r="I1661" s="241"/>
      <c r="J1661" s="241"/>
      <c r="K1661" s="241"/>
      <c r="L1661" s="241"/>
      <c r="P1661" s="2"/>
      <c r="AA1661" s="6"/>
      <c r="AB1661" s="6"/>
      <c r="AC1661" s="6"/>
    </row>
    <row r="1662" spans="2:29" ht="9.9" customHeight="1" x14ac:dyDescent="0.25">
      <c r="B1662" s="138"/>
      <c r="C1662" s="142"/>
      <c r="D1662" s="241"/>
      <c r="E1662" s="241"/>
      <c r="F1662" s="240"/>
      <c r="G1662" s="241"/>
      <c r="H1662" s="240"/>
      <c r="I1662" s="241"/>
      <c r="J1662" s="241"/>
      <c r="K1662" s="241"/>
      <c r="L1662" s="241"/>
      <c r="P1662" s="2"/>
      <c r="AA1662" s="6"/>
      <c r="AB1662" s="6"/>
      <c r="AC1662" s="6"/>
    </row>
    <row r="1663" spans="2:29" ht="9.9" customHeight="1" x14ac:dyDescent="0.25">
      <c r="B1663" s="138"/>
      <c r="C1663" s="142"/>
      <c r="D1663" s="241"/>
      <c r="E1663" s="241"/>
      <c r="F1663" s="240"/>
      <c r="G1663" s="241"/>
      <c r="H1663" s="240"/>
      <c r="I1663" s="241"/>
      <c r="J1663" s="241"/>
      <c r="K1663" s="241"/>
      <c r="L1663" s="241"/>
      <c r="P1663" s="2"/>
      <c r="AA1663" s="6"/>
      <c r="AB1663" s="6"/>
      <c r="AC1663" s="6"/>
    </row>
    <row r="1664" spans="2:29" ht="9.9" customHeight="1" x14ac:dyDescent="0.25">
      <c r="B1664" s="138"/>
      <c r="C1664" s="142"/>
      <c r="D1664" s="241"/>
      <c r="E1664" s="241"/>
      <c r="F1664" s="240"/>
      <c r="G1664" s="241"/>
      <c r="H1664" s="240"/>
      <c r="I1664" s="241"/>
      <c r="J1664" s="241"/>
      <c r="K1664" s="241"/>
      <c r="L1664" s="241"/>
      <c r="P1664" s="2"/>
      <c r="AA1664" s="6"/>
      <c r="AB1664" s="6"/>
      <c r="AC1664" s="6"/>
    </row>
    <row r="1665" spans="1:29" ht="9.9" customHeight="1" x14ac:dyDescent="0.25">
      <c r="B1665" s="138"/>
      <c r="C1665" s="142"/>
      <c r="D1665" s="241"/>
      <c r="E1665" s="241"/>
      <c r="F1665" s="240"/>
      <c r="G1665" s="241"/>
      <c r="H1665" s="240"/>
      <c r="I1665" s="241"/>
      <c r="J1665" s="241"/>
      <c r="K1665" s="241"/>
      <c r="L1665" s="241"/>
      <c r="P1665" s="2"/>
      <c r="AA1665" s="6"/>
      <c r="AB1665" s="6"/>
      <c r="AC1665" s="6"/>
    </row>
    <row r="1666" spans="1:29" ht="9.9" customHeight="1" x14ac:dyDescent="0.25">
      <c r="B1666" s="138"/>
      <c r="C1666" s="142"/>
      <c r="D1666" s="241"/>
      <c r="E1666" s="241"/>
      <c r="F1666" s="240"/>
      <c r="G1666" s="241"/>
      <c r="H1666" s="240"/>
      <c r="I1666" s="241"/>
      <c r="J1666" s="241"/>
      <c r="K1666" s="241"/>
      <c r="L1666" s="241"/>
      <c r="P1666" s="2"/>
      <c r="AA1666" s="6"/>
      <c r="AB1666" s="6"/>
      <c r="AC1666" s="6"/>
    </row>
    <row r="1667" spans="1:29" ht="9.9" customHeight="1" x14ac:dyDescent="0.25">
      <c r="B1667" s="138"/>
      <c r="C1667" s="142"/>
      <c r="D1667" s="241"/>
      <c r="E1667" s="241"/>
      <c r="F1667" s="240"/>
      <c r="G1667" s="241"/>
      <c r="H1667" s="240"/>
      <c r="I1667" s="241"/>
      <c r="J1667" s="241"/>
      <c r="K1667" s="241"/>
      <c r="L1667" s="241"/>
      <c r="P1667" s="2"/>
      <c r="AA1667" s="6"/>
      <c r="AB1667" s="6"/>
      <c r="AC1667" s="6"/>
    </row>
    <row r="1668" spans="1:29" ht="9.9" customHeight="1" x14ac:dyDescent="0.25">
      <c r="B1668" s="138"/>
      <c r="C1668" s="142"/>
      <c r="D1668" s="241"/>
      <c r="E1668" s="241"/>
      <c r="F1668" s="240"/>
      <c r="G1668" s="241"/>
      <c r="H1668" s="240"/>
      <c r="I1668" s="241"/>
      <c r="J1668" s="241"/>
      <c r="K1668" s="241"/>
      <c r="L1668" s="241"/>
      <c r="P1668" s="2"/>
      <c r="AA1668" s="6"/>
      <c r="AB1668" s="6"/>
      <c r="AC1668" s="6"/>
    </row>
    <row r="1669" spans="1:29" ht="9.9" customHeight="1" x14ac:dyDescent="0.25">
      <c r="B1669" s="138"/>
      <c r="C1669" s="142"/>
      <c r="D1669" s="241"/>
      <c r="E1669" s="241"/>
      <c r="F1669" s="240"/>
      <c r="G1669" s="241"/>
      <c r="H1669" s="240"/>
      <c r="I1669" s="241"/>
      <c r="J1669" s="241"/>
      <c r="K1669" s="241"/>
      <c r="L1669" s="241"/>
      <c r="P1669" s="2"/>
      <c r="AA1669" s="6"/>
      <c r="AB1669" s="6"/>
      <c r="AC1669" s="6"/>
    </row>
    <row r="1670" spans="1:29" ht="9.9" customHeight="1" x14ac:dyDescent="0.25">
      <c r="B1670" s="138"/>
      <c r="C1670" s="142"/>
      <c r="D1670" s="241"/>
      <c r="E1670" s="241"/>
      <c r="F1670" s="240"/>
      <c r="G1670" s="241"/>
      <c r="H1670" s="240"/>
      <c r="I1670" s="241"/>
      <c r="J1670" s="241"/>
      <c r="K1670" s="241"/>
      <c r="L1670" s="241"/>
      <c r="P1670" s="2"/>
      <c r="AA1670" s="6"/>
      <c r="AB1670" s="6"/>
      <c r="AC1670" s="6"/>
    </row>
    <row r="1671" spans="1:29" ht="9.9" customHeight="1" x14ac:dyDescent="0.25">
      <c r="B1671" s="138"/>
      <c r="C1671" s="142"/>
      <c r="D1671" s="241"/>
      <c r="E1671" s="241"/>
      <c r="F1671" s="240"/>
      <c r="G1671" s="241"/>
      <c r="H1671" s="240"/>
      <c r="I1671" s="241"/>
      <c r="J1671" s="241"/>
      <c r="K1671" s="241"/>
      <c r="L1671" s="241"/>
      <c r="P1671" s="2"/>
      <c r="AA1671" s="6"/>
      <c r="AB1671" s="6"/>
      <c r="AC1671" s="6"/>
    </row>
    <row r="1672" spans="1:29" ht="9.9" customHeight="1" x14ac:dyDescent="0.25">
      <c r="B1672" s="138"/>
      <c r="C1672" s="142"/>
      <c r="D1672" s="241"/>
      <c r="E1672" s="241"/>
      <c r="F1672" s="240"/>
      <c r="G1672" s="241"/>
      <c r="H1672" s="240"/>
      <c r="I1672" s="241"/>
      <c r="J1672" s="241"/>
      <c r="K1672" s="241"/>
      <c r="L1672" s="241"/>
      <c r="P1672" s="2"/>
      <c r="AA1672" s="6"/>
      <c r="AB1672" s="6"/>
      <c r="AC1672" s="6"/>
    </row>
    <row r="1673" spans="1:29" ht="9.9" customHeight="1" x14ac:dyDescent="0.25">
      <c r="B1673" s="138"/>
      <c r="C1673" s="148"/>
      <c r="D1673" s="241"/>
      <c r="E1673" s="241"/>
      <c r="F1673" s="241"/>
      <c r="G1673" s="241"/>
      <c r="H1673" s="240"/>
      <c r="I1673" s="241"/>
      <c r="J1673" s="241"/>
      <c r="K1673" s="241"/>
      <c r="L1673" s="140"/>
      <c r="P1673" s="2"/>
      <c r="AA1673" s="6"/>
      <c r="AB1673" s="6"/>
      <c r="AC1673" s="6"/>
    </row>
    <row r="1674" spans="1:29" ht="9.9" customHeight="1" x14ac:dyDescent="0.25">
      <c r="B1674" s="141"/>
      <c r="C1674" s="14"/>
      <c r="D1674" s="241"/>
      <c r="E1674" s="241"/>
      <c r="F1674" s="241"/>
      <c r="G1674" s="241"/>
      <c r="H1674" s="240"/>
      <c r="I1674" s="241"/>
      <c r="J1674" s="241"/>
      <c r="K1674" s="241"/>
      <c r="L1674" s="13"/>
      <c r="P1674" s="2"/>
      <c r="AA1674" s="6"/>
      <c r="AB1674" s="6"/>
      <c r="AC1674" s="6"/>
    </row>
    <row r="1675" spans="1:29" ht="9.9" customHeight="1" x14ac:dyDescent="0.25">
      <c r="B1675" s="139"/>
      <c r="C1675" s="14"/>
      <c r="D1675" s="241"/>
      <c r="E1675" s="241"/>
      <c r="F1675" s="241"/>
      <c r="G1675" s="241"/>
      <c r="H1675" s="240"/>
      <c r="I1675" s="231"/>
      <c r="J1675" s="241"/>
      <c r="K1675" s="241"/>
      <c r="L1675" s="140"/>
      <c r="P1675" s="2"/>
      <c r="AA1675" s="6"/>
      <c r="AB1675" s="6"/>
      <c r="AC1675" s="6"/>
    </row>
    <row r="1676" spans="1:29" ht="9.9" customHeight="1" x14ac:dyDescent="0.25">
      <c r="A1676" s="11"/>
      <c r="B1676" s="142"/>
      <c r="C1676" s="83"/>
      <c r="D1676" s="241"/>
      <c r="E1676" s="241"/>
      <c r="F1676" s="241"/>
      <c r="G1676" s="241"/>
      <c r="H1676" s="240"/>
      <c r="I1676" s="231"/>
      <c r="J1676" s="241"/>
      <c r="K1676" s="241"/>
      <c r="L1676" s="13"/>
      <c r="P1676" s="2"/>
      <c r="AA1676" s="6"/>
      <c r="AB1676" s="6"/>
      <c r="AC1676" s="6"/>
    </row>
    <row r="1677" spans="1:29" ht="9.9" customHeight="1" x14ac:dyDescent="0.25">
      <c r="B1677" s="138"/>
      <c r="C1677" s="148"/>
      <c r="D1677" s="4"/>
      <c r="F1677" s="240"/>
      <c r="H1677" s="2"/>
      <c r="I1677" s="231"/>
      <c r="J1677" s="241"/>
      <c r="K1677" s="241"/>
      <c r="L1677" s="140"/>
      <c r="P1677" s="2"/>
      <c r="AA1677" s="6"/>
      <c r="AB1677" s="6"/>
      <c r="AC1677" s="6"/>
    </row>
    <row r="1678" spans="1:29" ht="9.9" customHeight="1" x14ac:dyDescent="0.25">
      <c r="B1678" s="138"/>
      <c r="C1678" s="14"/>
      <c r="D1678" s="241"/>
      <c r="E1678" s="241"/>
      <c r="F1678" s="241"/>
      <c r="G1678" s="241"/>
      <c r="H1678" s="240"/>
      <c r="I1678" s="241"/>
      <c r="J1678" s="241"/>
      <c r="K1678" s="241"/>
      <c r="L1678" s="241"/>
      <c r="P1678" s="2"/>
      <c r="AA1678" s="6"/>
      <c r="AB1678" s="6"/>
      <c r="AC1678" s="6"/>
    </row>
    <row r="1679" spans="1:29" ht="9.9" customHeight="1" x14ac:dyDescent="0.25">
      <c r="B1679" s="138"/>
      <c r="C1679" s="14"/>
      <c r="D1679" s="241"/>
      <c r="E1679" s="241"/>
      <c r="F1679" s="241"/>
      <c r="G1679" s="241"/>
      <c r="H1679" s="240"/>
      <c r="I1679" s="241"/>
      <c r="J1679" s="241"/>
      <c r="K1679" s="241"/>
      <c r="L1679" s="241"/>
      <c r="P1679" s="2"/>
      <c r="AA1679" s="6"/>
      <c r="AB1679" s="6"/>
      <c r="AC1679" s="6"/>
    </row>
    <row r="1680" spans="1:29" ht="9.9" customHeight="1" x14ac:dyDescent="0.25">
      <c r="B1680" s="138"/>
      <c r="C1680" s="14"/>
      <c r="D1680" s="241"/>
      <c r="E1680" s="241"/>
      <c r="F1680" s="241"/>
      <c r="G1680" s="241"/>
      <c r="H1680" s="240"/>
      <c r="I1680" s="231"/>
      <c r="J1680" s="241"/>
      <c r="K1680" s="241"/>
      <c r="L1680" s="241"/>
      <c r="P1680" s="2"/>
      <c r="AA1680" s="6"/>
      <c r="AB1680" s="6"/>
      <c r="AC1680" s="6"/>
    </row>
    <row r="1681" spans="2:29" ht="9.9" customHeight="1" x14ac:dyDescent="0.25">
      <c r="B1681" s="138"/>
      <c r="C1681" s="14"/>
      <c r="D1681" s="241"/>
      <c r="E1681" s="241"/>
      <c r="F1681" s="241"/>
      <c r="G1681" s="241"/>
      <c r="H1681" s="240"/>
      <c r="I1681" s="241"/>
      <c r="J1681" s="241"/>
      <c r="K1681" s="241"/>
      <c r="L1681" s="241"/>
      <c r="P1681" s="2"/>
      <c r="AA1681" s="6"/>
      <c r="AB1681" s="6"/>
      <c r="AC1681" s="6"/>
    </row>
    <row r="1682" spans="2:29" ht="9.9" customHeight="1" x14ac:dyDescent="0.25">
      <c r="B1682" s="138"/>
      <c r="C1682" s="148"/>
      <c r="D1682" s="241"/>
      <c r="E1682" s="241"/>
      <c r="F1682" s="241"/>
      <c r="G1682" s="241"/>
      <c r="H1682" s="240"/>
      <c r="I1682" s="241"/>
      <c r="J1682" s="241"/>
      <c r="K1682" s="241"/>
      <c r="L1682" s="241"/>
      <c r="P1682" s="2"/>
      <c r="AA1682" s="6"/>
      <c r="AB1682" s="6"/>
      <c r="AC1682" s="6"/>
    </row>
    <row r="1683" spans="2:29" ht="9.9" customHeight="1" x14ac:dyDescent="0.25">
      <c r="B1683" s="138"/>
      <c r="C1683" s="14"/>
      <c r="D1683" s="241"/>
      <c r="E1683" s="241"/>
      <c r="F1683" s="241"/>
      <c r="G1683" s="241"/>
      <c r="H1683" s="240"/>
      <c r="I1683" s="241"/>
      <c r="J1683" s="241"/>
      <c r="K1683" s="241"/>
      <c r="L1683" s="241"/>
      <c r="P1683" s="2"/>
      <c r="AA1683" s="6"/>
      <c r="AB1683" s="6"/>
      <c r="AC1683" s="6"/>
    </row>
    <row r="1684" spans="2:29" ht="9.9" customHeight="1" x14ac:dyDescent="0.25">
      <c r="B1684" s="138"/>
      <c r="C1684" s="14"/>
      <c r="D1684" s="241"/>
      <c r="E1684" s="241"/>
      <c r="F1684" s="241"/>
      <c r="G1684" s="241"/>
      <c r="H1684" s="240"/>
      <c r="I1684" s="241"/>
      <c r="J1684" s="241"/>
      <c r="K1684" s="241"/>
      <c r="L1684" s="241"/>
      <c r="P1684" s="2"/>
      <c r="AA1684" s="6"/>
      <c r="AB1684" s="6"/>
      <c r="AC1684" s="6"/>
    </row>
    <row r="1685" spans="2:29" ht="9.9" customHeight="1" x14ac:dyDescent="0.25">
      <c r="B1685" s="138"/>
      <c r="C1685" s="14"/>
      <c r="D1685" s="241"/>
      <c r="E1685" s="241"/>
      <c r="F1685" s="241"/>
      <c r="G1685" s="241"/>
      <c r="H1685" s="240"/>
      <c r="I1685" s="241"/>
      <c r="J1685" s="241"/>
      <c r="K1685" s="241"/>
      <c r="L1685" s="241"/>
      <c r="P1685" s="2"/>
      <c r="AA1685" s="6"/>
      <c r="AB1685" s="6"/>
      <c r="AC1685" s="6"/>
    </row>
    <row r="1686" spans="2:29" ht="9.9" customHeight="1" x14ac:dyDescent="0.25">
      <c r="B1686" s="138"/>
      <c r="C1686" s="14"/>
      <c r="D1686" s="241"/>
      <c r="E1686" s="241"/>
      <c r="F1686" s="241"/>
      <c r="G1686" s="241"/>
      <c r="H1686" s="240"/>
      <c r="I1686" s="241"/>
      <c r="J1686" s="241"/>
      <c r="K1686" s="241"/>
      <c r="L1686" s="241"/>
      <c r="P1686" s="2"/>
      <c r="AA1686" s="6"/>
      <c r="AB1686" s="6"/>
      <c r="AC1686" s="6"/>
    </row>
    <row r="1687" spans="2:29" ht="9.9" customHeight="1" x14ac:dyDescent="0.25">
      <c r="B1687" s="138"/>
      <c r="C1687" s="148"/>
      <c r="D1687" s="241"/>
      <c r="E1687" s="241"/>
      <c r="F1687" s="241"/>
      <c r="G1687" s="241"/>
      <c r="H1687" s="240"/>
      <c r="I1687" s="241"/>
      <c r="J1687" s="241"/>
      <c r="K1687" s="241"/>
      <c r="L1687" s="241"/>
      <c r="P1687" s="2"/>
      <c r="AA1687" s="6"/>
      <c r="AB1687" s="6"/>
      <c r="AC1687" s="6"/>
    </row>
    <row r="1688" spans="2:29" ht="9.9" customHeight="1" x14ac:dyDescent="0.25">
      <c r="B1688" s="138"/>
      <c r="C1688" s="14"/>
      <c r="D1688" s="241"/>
      <c r="E1688" s="241"/>
      <c r="F1688" s="241"/>
      <c r="G1688" s="241"/>
      <c r="H1688" s="240"/>
      <c r="I1688" s="241"/>
      <c r="J1688" s="241"/>
      <c r="K1688" s="241"/>
      <c r="L1688" s="241"/>
      <c r="P1688" s="2"/>
      <c r="AA1688" s="6"/>
      <c r="AB1688" s="6"/>
      <c r="AC1688" s="6"/>
    </row>
    <row r="1689" spans="2:29" ht="9.9" customHeight="1" x14ac:dyDescent="0.25">
      <c r="B1689" s="138"/>
      <c r="C1689" s="14"/>
      <c r="D1689" s="241"/>
      <c r="E1689" s="241"/>
      <c r="F1689" s="241"/>
      <c r="G1689" s="241"/>
      <c r="H1689" s="240"/>
      <c r="I1689" s="241"/>
      <c r="J1689" s="241"/>
      <c r="K1689" s="241"/>
      <c r="L1689" s="241"/>
      <c r="P1689" s="2"/>
      <c r="AA1689" s="6"/>
      <c r="AB1689" s="6"/>
      <c r="AC1689" s="6"/>
    </row>
    <row r="1690" spans="2:29" ht="9.9" customHeight="1" x14ac:dyDescent="0.25">
      <c r="B1690" s="138"/>
      <c r="C1690" s="14"/>
      <c r="D1690" s="241"/>
      <c r="E1690" s="241"/>
      <c r="F1690" s="241"/>
      <c r="G1690" s="241"/>
      <c r="H1690" s="240"/>
      <c r="I1690" s="241"/>
      <c r="J1690" s="241"/>
      <c r="K1690" s="241"/>
      <c r="L1690" s="241"/>
      <c r="P1690" s="2"/>
      <c r="AA1690" s="6"/>
      <c r="AB1690" s="6"/>
      <c r="AC1690" s="6"/>
    </row>
    <row r="1691" spans="2:29" ht="9.9" customHeight="1" x14ac:dyDescent="0.25">
      <c r="B1691" s="138"/>
      <c r="C1691" s="14"/>
      <c r="D1691" s="241"/>
      <c r="E1691" s="241"/>
      <c r="F1691" s="241"/>
      <c r="G1691" s="241"/>
      <c r="H1691" s="240"/>
      <c r="I1691" s="241"/>
      <c r="J1691" s="241"/>
      <c r="K1691" s="241"/>
      <c r="L1691" s="241"/>
      <c r="P1691" s="2"/>
      <c r="AA1691" s="6"/>
      <c r="AB1691" s="6"/>
      <c r="AC1691" s="6"/>
    </row>
    <row r="1692" spans="2:29" ht="9.9" customHeight="1" x14ac:dyDescent="0.25">
      <c r="B1692" s="138"/>
      <c r="C1692" s="148"/>
      <c r="D1692" s="241"/>
      <c r="E1692" s="241"/>
      <c r="F1692" s="241"/>
      <c r="G1692" s="241"/>
      <c r="H1692" s="240"/>
      <c r="I1692" s="241"/>
      <c r="J1692" s="241"/>
      <c r="K1692" s="241"/>
      <c r="L1692" s="241"/>
      <c r="P1692" s="2"/>
      <c r="AA1692" s="6"/>
      <c r="AB1692" s="6"/>
      <c r="AC1692" s="6"/>
    </row>
    <row r="1693" spans="2:29" ht="9.9" customHeight="1" x14ac:dyDescent="0.25">
      <c r="B1693" s="138"/>
      <c r="C1693" s="14"/>
      <c r="D1693" s="241"/>
      <c r="E1693" s="241"/>
      <c r="F1693" s="241"/>
      <c r="G1693" s="241"/>
      <c r="H1693" s="240"/>
      <c r="I1693" s="241"/>
      <c r="J1693" s="241"/>
      <c r="K1693" s="241"/>
      <c r="L1693" s="241"/>
      <c r="P1693" s="2"/>
      <c r="AA1693" s="6"/>
      <c r="AB1693" s="6"/>
      <c r="AC1693" s="6"/>
    </row>
    <row r="1694" spans="2:29" ht="9.9" customHeight="1" x14ac:dyDescent="0.25">
      <c r="B1694" s="138"/>
      <c r="C1694" s="14"/>
      <c r="D1694" s="241"/>
      <c r="E1694" s="241"/>
      <c r="F1694" s="241"/>
      <c r="G1694" s="241"/>
      <c r="H1694" s="240"/>
      <c r="I1694" s="241"/>
      <c r="J1694" s="241"/>
      <c r="K1694" s="241"/>
      <c r="L1694" s="241"/>
      <c r="P1694" s="2"/>
      <c r="AA1694" s="6"/>
      <c r="AB1694" s="6"/>
      <c r="AC1694" s="6"/>
    </row>
    <row r="1695" spans="2:29" ht="9.9" customHeight="1" x14ac:dyDescent="0.25">
      <c r="B1695" s="138"/>
      <c r="C1695" s="14"/>
      <c r="D1695" s="241"/>
      <c r="E1695" s="241"/>
      <c r="F1695" s="241"/>
      <c r="G1695" s="241"/>
      <c r="H1695" s="240"/>
      <c r="I1695" s="241"/>
      <c r="J1695" s="241"/>
      <c r="K1695" s="241"/>
      <c r="L1695" s="241"/>
      <c r="P1695" s="2"/>
      <c r="AA1695" s="6"/>
      <c r="AB1695" s="6"/>
      <c r="AC1695" s="6"/>
    </row>
    <row r="1696" spans="2:29" ht="9.9" customHeight="1" x14ac:dyDescent="0.25">
      <c r="B1696" s="138"/>
      <c r="C1696" s="14"/>
      <c r="D1696" s="241"/>
      <c r="E1696" s="241"/>
      <c r="F1696" s="241"/>
      <c r="G1696" s="241"/>
      <c r="H1696" s="240"/>
      <c r="I1696" s="241"/>
      <c r="J1696" s="241"/>
      <c r="K1696" s="241"/>
      <c r="L1696" s="241"/>
      <c r="P1696" s="2"/>
      <c r="AA1696" s="6"/>
      <c r="AB1696" s="6"/>
      <c r="AC1696" s="6"/>
    </row>
    <row r="1697" spans="1:29" ht="9.9" customHeight="1" x14ac:dyDescent="0.25">
      <c r="B1697" s="138"/>
      <c r="C1697" s="148"/>
      <c r="D1697" s="241"/>
      <c r="E1697" s="241"/>
      <c r="F1697" s="241"/>
      <c r="G1697" s="241"/>
      <c r="H1697" s="240"/>
      <c r="I1697" s="241"/>
      <c r="J1697" s="241"/>
      <c r="K1697" s="241"/>
      <c r="L1697" s="241"/>
      <c r="P1697" s="2"/>
      <c r="AA1697" s="6"/>
      <c r="AB1697" s="6"/>
      <c r="AC1697" s="6"/>
    </row>
    <row r="1698" spans="1:29" ht="9.9" customHeight="1" x14ac:dyDescent="0.25">
      <c r="B1698" s="138"/>
      <c r="C1698" s="14"/>
      <c r="D1698" s="241"/>
      <c r="E1698" s="241"/>
      <c r="F1698" s="241"/>
      <c r="G1698" s="241"/>
      <c r="H1698" s="240"/>
      <c r="I1698" s="241"/>
      <c r="J1698" s="241"/>
      <c r="K1698" s="241"/>
      <c r="L1698" s="241"/>
      <c r="P1698" s="2"/>
      <c r="AA1698" s="6"/>
      <c r="AB1698" s="6"/>
      <c r="AC1698" s="6"/>
    </row>
    <row r="1699" spans="1:29" ht="9.9" customHeight="1" x14ac:dyDescent="0.25">
      <c r="B1699" s="138"/>
      <c r="C1699" s="14"/>
      <c r="D1699" s="241"/>
      <c r="E1699" s="241"/>
      <c r="F1699" s="241"/>
      <c r="G1699" s="241"/>
      <c r="H1699" s="240"/>
      <c r="I1699" s="241"/>
      <c r="J1699" s="241"/>
      <c r="K1699" s="241"/>
      <c r="L1699" s="241"/>
      <c r="P1699" s="2"/>
      <c r="AA1699" s="6"/>
      <c r="AB1699" s="6"/>
      <c r="AC1699" s="6"/>
    </row>
    <row r="1700" spans="1:29" ht="9.9" customHeight="1" x14ac:dyDescent="0.25">
      <c r="B1700" s="138"/>
      <c r="C1700" s="14"/>
      <c r="D1700" s="241"/>
      <c r="E1700" s="241"/>
      <c r="F1700" s="241"/>
      <c r="G1700" s="241"/>
      <c r="H1700" s="240"/>
      <c r="I1700" s="241"/>
      <c r="J1700" s="241"/>
      <c r="K1700" s="241"/>
      <c r="L1700" s="241"/>
      <c r="P1700" s="2"/>
      <c r="AA1700" s="6"/>
      <c r="AB1700" s="6"/>
      <c r="AC1700" s="6"/>
    </row>
    <row r="1701" spans="1:29" ht="9.9" customHeight="1" x14ac:dyDescent="0.25">
      <c r="B1701" s="138"/>
      <c r="C1701" s="14"/>
      <c r="D1701" s="241"/>
      <c r="E1701" s="241"/>
      <c r="F1701" s="241"/>
      <c r="G1701" s="241"/>
      <c r="H1701" s="240"/>
      <c r="I1701" s="241"/>
      <c r="J1701" s="241"/>
      <c r="K1701" s="241"/>
      <c r="L1701" s="241"/>
      <c r="P1701" s="2"/>
      <c r="AA1701" s="6"/>
      <c r="AB1701" s="6"/>
      <c r="AC1701" s="6"/>
    </row>
    <row r="1702" spans="1:29" ht="9.9" customHeight="1" x14ac:dyDescent="0.25">
      <c r="B1702" s="138"/>
      <c r="C1702" s="14"/>
      <c r="D1702" s="241"/>
      <c r="E1702" s="241"/>
      <c r="F1702" s="241"/>
      <c r="G1702" s="241"/>
      <c r="H1702" s="240"/>
      <c r="I1702" s="241"/>
      <c r="J1702" s="241"/>
      <c r="K1702" s="241"/>
      <c r="L1702" s="241"/>
      <c r="P1702" s="2"/>
      <c r="AA1702" s="6"/>
      <c r="AB1702" s="6"/>
      <c r="AC1702" s="6"/>
    </row>
    <row r="1703" spans="1:29" ht="9.9" customHeight="1" x14ac:dyDescent="0.25">
      <c r="A1703" s="11"/>
      <c r="B1703" s="138"/>
      <c r="C1703" s="83"/>
      <c r="D1703" s="241"/>
      <c r="E1703" s="241"/>
      <c r="F1703" s="241"/>
      <c r="G1703" s="241"/>
      <c r="H1703" s="240"/>
      <c r="I1703" s="241"/>
      <c r="J1703" s="241"/>
      <c r="K1703" s="241"/>
      <c r="L1703" s="241"/>
      <c r="P1703" s="2"/>
      <c r="AA1703" s="6"/>
      <c r="AB1703" s="6"/>
      <c r="AC1703" s="6"/>
    </row>
    <row r="1704" spans="1:29" ht="9.9" customHeight="1" x14ac:dyDescent="0.25">
      <c r="B1704" s="138"/>
      <c r="C1704" s="149"/>
      <c r="D1704" s="2"/>
      <c r="I1704" s="241"/>
      <c r="J1704" s="241"/>
      <c r="K1704" s="241"/>
      <c r="L1704" s="241"/>
      <c r="P1704" s="2"/>
      <c r="AA1704" s="6"/>
      <c r="AB1704" s="6"/>
      <c r="AC1704" s="6"/>
    </row>
    <row r="1705" spans="1:29" ht="9.9" customHeight="1" x14ac:dyDescent="0.25">
      <c r="B1705" s="138"/>
      <c r="C1705" s="148"/>
      <c r="D1705" s="2"/>
      <c r="I1705" s="241"/>
      <c r="J1705" s="241"/>
      <c r="K1705" s="241"/>
      <c r="L1705" s="241"/>
      <c r="P1705" s="2"/>
      <c r="AA1705" s="6"/>
      <c r="AB1705" s="6"/>
      <c r="AC1705" s="6"/>
    </row>
    <row r="1706" spans="1:29" ht="9.9" customHeight="1" x14ac:dyDescent="0.25">
      <c r="B1706" s="138"/>
      <c r="C1706" s="14"/>
      <c r="D1706" s="2"/>
      <c r="I1706" s="241"/>
      <c r="J1706" s="241"/>
      <c r="K1706" s="241"/>
      <c r="L1706" s="241"/>
      <c r="P1706" s="2"/>
      <c r="AA1706" s="6"/>
      <c r="AB1706" s="6"/>
      <c r="AC1706" s="6"/>
    </row>
    <row r="1707" spans="1:29" ht="9.9" customHeight="1" x14ac:dyDescent="0.25">
      <c r="B1707" s="138"/>
      <c r="C1707" s="14"/>
      <c r="D1707" s="2"/>
      <c r="I1707" s="241"/>
      <c r="J1707" s="241"/>
      <c r="K1707" s="241"/>
      <c r="L1707" s="241"/>
      <c r="P1707" s="2"/>
      <c r="AA1707" s="6"/>
      <c r="AB1707" s="6"/>
      <c r="AC1707" s="6"/>
    </row>
    <row r="1708" spans="1:29" ht="9.9" customHeight="1" x14ac:dyDescent="0.25">
      <c r="B1708" s="138"/>
      <c r="C1708" s="14"/>
      <c r="D1708" s="2"/>
      <c r="I1708" s="241"/>
      <c r="J1708" s="241"/>
      <c r="K1708" s="241"/>
      <c r="L1708" s="241"/>
      <c r="P1708" s="2"/>
      <c r="AA1708" s="6"/>
      <c r="AB1708" s="6"/>
      <c r="AC1708" s="6"/>
    </row>
    <row r="1709" spans="1:29" ht="9.9" customHeight="1" x14ac:dyDescent="0.25">
      <c r="B1709" s="138"/>
      <c r="C1709" s="14"/>
      <c r="D1709" s="2"/>
      <c r="I1709" s="241"/>
      <c r="J1709" s="241"/>
      <c r="K1709" s="241"/>
      <c r="L1709" s="241"/>
      <c r="P1709" s="2"/>
      <c r="AA1709" s="6"/>
      <c r="AB1709" s="6"/>
      <c r="AC1709" s="6"/>
    </row>
    <row r="1710" spans="1:29" ht="9.9" customHeight="1" x14ac:dyDescent="0.25">
      <c r="B1710" s="138"/>
      <c r="C1710" s="148"/>
      <c r="D1710" s="2"/>
      <c r="I1710" s="241"/>
      <c r="J1710" s="241"/>
      <c r="K1710" s="241"/>
      <c r="L1710" s="241"/>
      <c r="P1710" s="2"/>
      <c r="AA1710" s="6"/>
      <c r="AB1710" s="6"/>
      <c r="AC1710" s="6"/>
    </row>
    <row r="1711" spans="1:29" ht="9.9" customHeight="1" x14ac:dyDescent="0.25">
      <c r="B1711" s="138"/>
      <c r="C1711" s="14"/>
      <c r="D1711" s="2"/>
      <c r="I1711" s="241"/>
      <c r="J1711" s="241"/>
      <c r="K1711" s="241"/>
      <c r="L1711" s="241"/>
      <c r="P1711" s="2"/>
      <c r="AA1711" s="6"/>
      <c r="AB1711" s="6"/>
      <c r="AC1711" s="6"/>
    </row>
    <row r="1712" spans="1:29" ht="9.9" customHeight="1" x14ac:dyDescent="0.25">
      <c r="B1712" s="138"/>
      <c r="C1712" s="14"/>
      <c r="D1712" s="2"/>
      <c r="I1712" s="241"/>
      <c r="J1712" s="241"/>
      <c r="K1712" s="241"/>
      <c r="L1712" s="241"/>
      <c r="P1712" s="2"/>
      <c r="AA1712" s="6"/>
      <c r="AB1712" s="6"/>
      <c r="AC1712" s="6"/>
    </row>
    <row r="1713" spans="1:29" ht="9.9" customHeight="1" x14ac:dyDescent="0.25">
      <c r="B1713" s="138"/>
      <c r="C1713" s="14"/>
      <c r="D1713" s="2"/>
      <c r="I1713" s="241"/>
      <c r="J1713" s="241"/>
      <c r="K1713" s="241"/>
      <c r="L1713" s="241"/>
      <c r="P1713" s="2"/>
      <c r="AA1713" s="6"/>
      <c r="AB1713" s="6"/>
      <c r="AC1713" s="6"/>
    </row>
    <row r="1714" spans="1:29" ht="9.9" customHeight="1" x14ac:dyDescent="0.25">
      <c r="B1714" s="138"/>
      <c r="C1714" s="14"/>
      <c r="D1714" s="2"/>
      <c r="I1714" s="241"/>
      <c r="J1714" s="241"/>
      <c r="K1714" s="241"/>
      <c r="L1714" s="241"/>
      <c r="P1714" s="2"/>
      <c r="AA1714" s="6"/>
      <c r="AB1714" s="6"/>
      <c r="AC1714" s="6"/>
    </row>
    <row r="1715" spans="1:29" ht="9.9" customHeight="1" x14ac:dyDescent="0.25">
      <c r="B1715" s="138"/>
      <c r="C1715" s="14"/>
      <c r="D1715" s="2"/>
      <c r="I1715" s="241"/>
      <c r="J1715" s="241"/>
      <c r="K1715" s="241"/>
      <c r="L1715" s="241"/>
      <c r="P1715" s="2"/>
      <c r="AA1715" s="6"/>
      <c r="AB1715" s="6"/>
      <c r="AC1715" s="6"/>
    </row>
    <row r="1716" spans="1:29" ht="9.9" customHeight="1" x14ac:dyDescent="0.25">
      <c r="B1716" s="138"/>
      <c r="C1716" s="14"/>
      <c r="D1716" s="2"/>
      <c r="I1716" s="241"/>
      <c r="J1716" s="241"/>
      <c r="K1716" s="241"/>
      <c r="L1716" s="241"/>
      <c r="P1716" s="2"/>
      <c r="AA1716" s="6"/>
      <c r="AB1716" s="6"/>
      <c r="AC1716" s="6"/>
    </row>
    <row r="1717" spans="1:29" ht="9.9" customHeight="1" x14ac:dyDescent="0.25">
      <c r="B1717" s="138"/>
      <c r="C1717" s="148"/>
      <c r="D1717" s="2"/>
      <c r="I1717" s="241"/>
      <c r="J1717" s="241"/>
      <c r="K1717" s="241"/>
      <c r="L1717" s="241"/>
      <c r="P1717" s="2"/>
      <c r="AA1717" s="6"/>
      <c r="AB1717" s="6"/>
      <c r="AC1717" s="6"/>
    </row>
    <row r="1718" spans="1:29" ht="9.9" customHeight="1" x14ac:dyDescent="0.25">
      <c r="B1718" s="138"/>
      <c r="C1718" s="14"/>
      <c r="D1718" s="2"/>
      <c r="I1718" s="241"/>
      <c r="J1718" s="241"/>
      <c r="K1718" s="241"/>
      <c r="L1718" s="241"/>
      <c r="P1718" s="2"/>
      <c r="AA1718" s="6"/>
      <c r="AB1718" s="6"/>
      <c r="AC1718" s="6"/>
    </row>
    <row r="1719" spans="1:29" ht="9.9" customHeight="1" x14ac:dyDescent="0.25">
      <c r="B1719" s="138"/>
      <c r="C1719" s="14"/>
      <c r="D1719" s="2"/>
      <c r="I1719" s="241"/>
      <c r="J1719" s="241"/>
      <c r="K1719" s="241"/>
      <c r="L1719" s="241"/>
      <c r="P1719" s="2"/>
      <c r="AA1719" s="6"/>
      <c r="AB1719" s="6"/>
      <c r="AC1719" s="6"/>
    </row>
    <row r="1720" spans="1:29" ht="9.9" customHeight="1" x14ac:dyDescent="0.25">
      <c r="A1720" s="11"/>
      <c r="B1720" s="24"/>
      <c r="C1720" s="142"/>
      <c r="D1720" s="241"/>
      <c r="E1720" s="241"/>
      <c r="F1720" s="241"/>
      <c r="G1720" s="241"/>
      <c r="H1720" s="240"/>
      <c r="I1720" s="241"/>
      <c r="J1720" s="241"/>
      <c r="K1720" s="241"/>
      <c r="L1720" s="13"/>
      <c r="P1720" s="2"/>
      <c r="AA1720" s="6"/>
      <c r="AB1720" s="6"/>
      <c r="AC1720" s="6"/>
    </row>
    <row r="1721" spans="1:29" ht="9.9" customHeight="1" x14ac:dyDescent="0.25">
      <c r="B1721" s="139"/>
      <c r="C1721" s="14"/>
      <c r="D1721" s="2"/>
      <c r="I1721" s="241"/>
      <c r="J1721" s="241"/>
      <c r="K1721" s="241"/>
      <c r="L1721" s="241"/>
      <c r="P1721" s="2"/>
      <c r="AA1721" s="6"/>
      <c r="AB1721" s="6"/>
      <c r="AC1721" s="6"/>
    </row>
    <row r="1722" spans="1:29" ht="9.9" customHeight="1" x14ac:dyDescent="0.25">
      <c r="B1722" s="142"/>
      <c r="C1722" s="14"/>
      <c r="D1722" s="2"/>
      <c r="I1722" s="241"/>
      <c r="J1722" s="241"/>
      <c r="K1722" s="241"/>
      <c r="L1722" s="241"/>
      <c r="P1722" s="2"/>
      <c r="AA1722" s="6"/>
      <c r="AB1722" s="6"/>
      <c r="AC1722" s="6"/>
    </row>
    <row r="1723" spans="1:29" ht="9.9" customHeight="1" x14ac:dyDescent="0.25">
      <c r="B1723" s="138"/>
      <c r="C1723" s="148"/>
      <c r="D1723" s="2"/>
      <c r="I1723" s="241"/>
      <c r="J1723" s="241"/>
      <c r="K1723" s="241"/>
      <c r="L1723" s="140"/>
      <c r="M1723" s="240"/>
      <c r="P1723" s="2"/>
      <c r="AA1723" s="6"/>
      <c r="AB1723" s="6"/>
      <c r="AC1723" s="6"/>
    </row>
    <row r="1724" spans="1:29" ht="9.9" customHeight="1" x14ac:dyDescent="0.25">
      <c r="B1724" s="138"/>
      <c r="C1724" s="14"/>
      <c r="D1724" s="2"/>
      <c r="I1724" s="241"/>
      <c r="J1724" s="241"/>
      <c r="K1724" s="241"/>
      <c r="L1724" s="241"/>
      <c r="M1724" s="240"/>
      <c r="N1724" s="240"/>
      <c r="P1724" s="2"/>
      <c r="AA1724" s="6"/>
      <c r="AB1724" s="6"/>
      <c r="AC1724" s="6"/>
    </row>
    <row r="1725" spans="1:29" ht="9.9" customHeight="1" x14ac:dyDescent="0.25">
      <c r="B1725" s="138"/>
      <c r="C1725" s="14"/>
      <c r="D1725" s="2"/>
      <c r="I1725" s="241"/>
      <c r="J1725" s="241"/>
      <c r="K1725" s="241"/>
      <c r="L1725" s="241"/>
      <c r="M1725" s="240"/>
      <c r="N1725" s="240"/>
      <c r="P1725" s="2"/>
      <c r="AA1725" s="6"/>
      <c r="AB1725" s="6"/>
      <c r="AC1725" s="6"/>
    </row>
    <row r="1726" spans="1:29" ht="9.9" customHeight="1" x14ac:dyDescent="0.25">
      <c r="B1726" s="138"/>
      <c r="C1726" s="14"/>
      <c r="D1726" s="2"/>
      <c r="I1726" s="241"/>
      <c r="J1726" s="241"/>
      <c r="K1726" s="241"/>
      <c r="L1726" s="241"/>
      <c r="M1726" s="240"/>
      <c r="N1726" s="240"/>
      <c r="P1726" s="2"/>
      <c r="AA1726" s="6"/>
      <c r="AB1726" s="6"/>
      <c r="AC1726" s="6"/>
    </row>
    <row r="1727" spans="1:29" ht="9.9" customHeight="1" x14ac:dyDescent="0.25">
      <c r="B1727" s="138"/>
      <c r="C1727" s="14"/>
      <c r="D1727" s="2"/>
      <c r="I1727" s="241"/>
      <c r="J1727" s="241"/>
      <c r="K1727" s="241"/>
      <c r="L1727" s="241"/>
      <c r="M1727" s="240"/>
      <c r="N1727" s="240"/>
      <c r="P1727" s="2"/>
      <c r="AA1727" s="6"/>
      <c r="AB1727" s="6"/>
      <c r="AC1727" s="6"/>
    </row>
    <row r="1728" spans="1:29" ht="9.9" customHeight="1" x14ac:dyDescent="0.25">
      <c r="B1728" s="138"/>
      <c r="C1728" s="14"/>
      <c r="D1728" s="2"/>
      <c r="I1728" s="241"/>
      <c r="J1728" s="241"/>
      <c r="K1728" s="241"/>
      <c r="L1728" s="241"/>
      <c r="M1728" s="240"/>
      <c r="N1728" s="240"/>
      <c r="P1728" s="2"/>
      <c r="AA1728" s="6"/>
      <c r="AB1728" s="6"/>
      <c r="AC1728" s="6"/>
    </row>
    <row r="1729" spans="1:29" ht="9.9" customHeight="1" x14ac:dyDescent="0.25">
      <c r="B1729" s="138"/>
      <c r="C1729" s="148"/>
      <c r="D1729" s="2"/>
      <c r="I1729" s="241"/>
      <c r="J1729" s="241"/>
      <c r="K1729" s="241"/>
      <c r="L1729" s="140"/>
      <c r="M1729" s="240"/>
      <c r="N1729" s="240"/>
      <c r="P1729" s="2"/>
      <c r="AA1729" s="6"/>
      <c r="AB1729" s="6"/>
      <c r="AC1729" s="6"/>
    </row>
    <row r="1730" spans="1:29" ht="9.9" customHeight="1" x14ac:dyDescent="0.25">
      <c r="B1730" s="138"/>
      <c r="C1730" s="14"/>
      <c r="D1730" s="2"/>
      <c r="I1730" s="241"/>
      <c r="J1730" s="241"/>
      <c r="K1730" s="241"/>
      <c r="L1730" s="241"/>
      <c r="M1730" s="240"/>
      <c r="N1730" s="240"/>
      <c r="P1730" s="2"/>
      <c r="AA1730" s="6"/>
      <c r="AB1730" s="6"/>
      <c r="AC1730" s="6"/>
    </row>
    <row r="1731" spans="1:29" ht="9.9" customHeight="1" x14ac:dyDescent="0.25">
      <c r="B1731" s="138"/>
      <c r="C1731" s="14"/>
      <c r="D1731" s="2"/>
      <c r="I1731" s="241"/>
      <c r="J1731" s="241"/>
      <c r="K1731" s="241"/>
      <c r="L1731" s="241"/>
      <c r="M1731" s="240"/>
      <c r="N1731" s="240"/>
      <c r="P1731" s="2"/>
      <c r="AA1731" s="6"/>
      <c r="AB1731" s="6"/>
      <c r="AC1731" s="6"/>
    </row>
    <row r="1732" spans="1:29" ht="9.9" customHeight="1" x14ac:dyDescent="0.25">
      <c r="B1732" s="138"/>
      <c r="C1732" s="14"/>
      <c r="D1732" s="2"/>
      <c r="I1732" s="241"/>
      <c r="J1732" s="241"/>
      <c r="K1732" s="241"/>
      <c r="L1732" s="241"/>
      <c r="M1732" s="240"/>
      <c r="N1732" s="240"/>
      <c r="P1732" s="2"/>
      <c r="AA1732" s="6"/>
      <c r="AB1732" s="6"/>
      <c r="AC1732" s="6"/>
    </row>
    <row r="1733" spans="1:29" ht="9.9" customHeight="1" x14ac:dyDescent="0.25">
      <c r="B1733" s="138"/>
      <c r="C1733" s="14"/>
      <c r="D1733" s="2"/>
      <c r="I1733" s="241"/>
      <c r="J1733" s="241"/>
      <c r="K1733" s="241"/>
      <c r="L1733" s="241"/>
      <c r="M1733" s="240"/>
      <c r="N1733" s="240"/>
      <c r="P1733" s="2"/>
      <c r="AA1733" s="6"/>
      <c r="AB1733" s="6"/>
      <c r="AC1733" s="6"/>
    </row>
    <row r="1734" spans="1:29" ht="9.9" customHeight="1" x14ac:dyDescent="0.25">
      <c r="B1734" s="138"/>
      <c r="C1734" s="14"/>
      <c r="D1734" s="241"/>
      <c r="E1734" s="241"/>
      <c r="F1734" s="241"/>
      <c r="G1734" s="241"/>
      <c r="H1734" s="240"/>
      <c r="I1734" s="241"/>
      <c r="J1734" s="241"/>
      <c r="K1734" s="241"/>
      <c r="L1734" s="140"/>
      <c r="M1734" s="240"/>
      <c r="N1734" s="240"/>
      <c r="P1734" s="2"/>
      <c r="AA1734" s="6"/>
      <c r="AB1734" s="6"/>
      <c r="AC1734" s="6"/>
    </row>
    <row r="1735" spans="1:29" ht="9.9" customHeight="1" x14ac:dyDescent="0.25">
      <c r="A1735" s="11"/>
      <c r="B1735" s="138"/>
      <c r="C1735" s="83"/>
      <c r="D1735" s="241"/>
      <c r="E1735" s="241"/>
      <c r="F1735" s="241"/>
      <c r="G1735" s="241"/>
      <c r="H1735" s="240"/>
      <c r="I1735" s="241"/>
      <c r="J1735" s="241"/>
      <c r="K1735" s="241"/>
      <c r="L1735" s="140"/>
      <c r="M1735" s="240"/>
      <c r="N1735" s="240"/>
      <c r="P1735" s="2"/>
      <c r="AA1735" s="6"/>
      <c r="AB1735" s="6"/>
      <c r="AC1735" s="6"/>
    </row>
    <row r="1736" spans="1:29" ht="9.9" customHeight="1" x14ac:dyDescent="0.25">
      <c r="B1736" s="138"/>
      <c r="C1736" s="148"/>
      <c r="D1736" s="241"/>
      <c r="E1736" s="241"/>
      <c r="F1736" s="241"/>
      <c r="G1736" s="241"/>
      <c r="H1736" s="240"/>
      <c r="I1736" s="241"/>
      <c r="J1736" s="241"/>
      <c r="K1736" s="241"/>
      <c r="L1736" s="140"/>
      <c r="M1736" s="240"/>
      <c r="N1736" s="240"/>
      <c r="P1736" s="2"/>
      <c r="AA1736" s="6"/>
      <c r="AB1736" s="6"/>
      <c r="AC1736" s="6"/>
    </row>
    <row r="1737" spans="1:29" ht="9.9" customHeight="1" x14ac:dyDescent="0.25">
      <c r="B1737" s="138"/>
      <c r="C1737" s="14"/>
      <c r="D1737" s="241"/>
      <c r="E1737" s="241"/>
      <c r="F1737" s="241"/>
      <c r="G1737" s="241"/>
      <c r="H1737" s="240"/>
      <c r="I1737" s="241"/>
      <c r="J1737" s="241"/>
      <c r="K1737" s="241"/>
      <c r="L1737" s="140"/>
      <c r="M1737" s="240"/>
      <c r="N1737" s="240"/>
      <c r="P1737" s="2"/>
      <c r="AA1737" s="6"/>
      <c r="AB1737" s="6"/>
      <c r="AC1737" s="6"/>
    </row>
    <row r="1738" spans="1:29" ht="9.9" customHeight="1" x14ac:dyDescent="0.25">
      <c r="B1738" s="138"/>
      <c r="C1738" s="14"/>
      <c r="D1738" s="241"/>
      <c r="E1738" s="241"/>
      <c r="F1738" s="241"/>
      <c r="G1738" s="241"/>
      <c r="H1738" s="240"/>
      <c r="I1738" s="241"/>
      <c r="J1738" s="241"/>
      <c r="K1738" s="241"/>
      <c r="L1738" s="140"/>
      <c r="M1738" s="240"/>
      <c r="N1738" s="240"/>
      <c r="P1738" s="2"/>
      <c r="AA1738" s="6"/>
      <c r="AB1738" s="6"/>
      <c r="AC1738" s="6"/>
    </row>
    <row r="1739" spans="1:29" ht="9.9" customHeight="1" x14ac:dyDescent="0.25">
      <c r="B1739" s="138"/>
      <c r="C1739" s="14"/>
      <c r="D1739" s="241"/>
      <c r="E1739" s="241"/>
      <c r="F1739" s="241"/>
      <c r="G1739" s="241"/>
      <c r="H1739" s="240"/>
      <c r="I1739" s="241"/>
      <c r="J1739" s="241"/>
      <c r="K1739" s="241"/>
      <c r="L1739" s="140"/>
      <c r="M1739" s="240"/>
      <c r="N1739" s="240"/>
      <c r="P1739" s="2"/>
      <c r="AA1739" s="6"/>
      <c r="AB1739" s="6"/>
      <c r="AC1739" s="6"/>
    </row>
    <row r="1740" spans="1:29" ht="9.9" customHeight="1" x14ac:dyDescent="0.25">
      <c r="B1740" s="138"/>
      <c r="C1740" s="14"/>
      <c r="D1740" s="241"/>
      <c r="E1740" s="241"/>
      <c r="F1740" s="241"/>
      <c r="G1740" s="241"/>
      <c r="H1740" s="240"/>
      <c r="I1740" s="241"/>
      <c r="J1740" s="241"/>
      <c r="K1740" s="241"/>
      <c r="L1740" s="140"/>
      <c r="M1740" s="240"/>
      <c r="N1740" s="240"/>
      <c r="P1740" s="2"/>
      <c r="AA1740" s="6"/>
      <c r="AB1740" s="6"/>
      <c r="AC1740" s="6"/>
    </row>
    <row r="1741" spans="1:29" ht="9.9" customHeight="1" x14ac:dyDescent="0.25">
      <c r="B1741" s="138"/>
      <c r="C1741" s="14"/>
      <c r="D1741" s="241"/>
      <c r="E1741" s="241"/>
      <c r="F1741" s="241"/>
      <c r="G1741" s="241"/>
      <c r="H1741" s="240"/>
      <c r="I1741" s="241"/>
      <c r="J1741" s="241"/>
      <c r="K1741" s="241"/>
      <c r="L1741" s="140"/>
      <c r="M1741" s="240"/>
      <c r="N1741" s="240"/>
      <c r="P1741" s="2"/>
      <c r="AA1741" s="6"/>
      <c r="AB1741" s="6"/>
      <c r="AC1741" s="6"/>
    </row>
    <row r="1742" spans="1:29" ht="9.9" customHeight="1" x14ac:dyDescent="0.25">
      <c r="B1742" s="138"/>
      <c r="C1742" s="14"/>
      <c r="D1742" s="241"/>
      <c r="E1742" s="241"/>
      <c r="F1742" s="241"/>
      <c r="G1742" s="241"/>
      <c r="H1742" s="240"/>
      <c r="I1742" s="241"/>
      <c r="J1742" s="241"/>
      <c r="K1742" s="241"/>
      <c r="L1742" s="140"/>
      <c r="M1742" s="240"/>
      <c r="N1742" s="240"/>
      <c r="P1742" s="2"/>
      <c r="AA1742" s="6"/>
      <c r="AB1742" s="6"/>
      <c r="AC1742" s="6"/>
    </row>
    <row r="1743" spans="1:29" ht="9.9" customHeight="1" x14ac:dyDescent="0.25">
      <c r="B1743" s="138"/>
      <c r="C1743" s="14"/>
      <c r="D1743" s="241"/>
      <c r="E1743" s="241"/>
      <c r="F1743" s="241"/>
      <c r="G1743" s="241"/>
      <c r="H1743" s="240"/>
      <c r="I1743" s="241"/>
      <c r="J1743" s="241"/>
      <c r="K1743" s="241"/>
      <c r="L1743" s="140"/>
      <c r="M1743" s="240"/>
      <c r="N1743" s="240"/>
      <c r="P1743" s="2"/>
      <c r="AA1743" s="6"/>
      <c r="AB1743" s="6"/>
      <c r="AC1743" s="6"/>
    </row>
    <row r="1744" spans="1:29" ht="9.9" customHeight="1" x14ac:dyDescent="0.25">
      <c r="B1744" s="138"/>
      <c r="C1744" s="14"/>
      <c r="D1744" s="241"/>
      <c r="E1744" s="241"/>
      <c r="F1744" s="241"/>
      <c r="G1744" s="241"/>
      <c r="H1744" s="240"/>
      <c r="I1744" s="241"/>
      <c r="J1744" s="241"/>
      <c r="K1744" s="241"/>
      <c r="L1744" s="140"/>
      <c r="M1744" s="240"/>
      <c r="N1744" s="240"/>
      <c r="P1744" s="2"/>
      <c r="AA1744" s="6"/>
      <c r="AB1744" s="6"/>
      <c r="AC1744" s="6"/>
    </row>
    <row r="1745" spans="2:29" ht="9.9" customHeight="1" x14ac:dyDescent="0.25">
      <c r="B1745" s="138"/>
      <c r="C1745" s="14"/>
      <c r="D1745" s="241"/>
      <c r="E1745" s="241"/>
      <c r="F1745" s="241"/>
      <c r="G1745" s="241"/>
      <c r="H1745" s="240"/>
      <c r="I1745" s="241"/>
      <c r="J1745" s="241"/>
      <c r="K1745" s="241"/>
      <c r="L1745" s="140"/>
      <c r="M1745" s="240"/>
      <c r="N1745" s="240"/>
      <c r="P1745" s="2"/>
      <c r="AA1745" s="6"/>
      <c r="AB1745" s="6"/>
      <c r="AC1745" s="6"/>
    </row>
    <row r="1746" spans="2:29" ht="9.9" customHeight="1" x14ac:dyDescent="0.25">
      <c r="B1746" s="138"/>
      <c r="C1746" s="14"/>
      <c r="D1746" s="241"/>
      <c r="E1746" s="241"/>
      <c r="F1746" s="241"/>
      <c r="G1746" s="241"/>
      <c r="H1746" s="240"/>
      <c r="I1746" s="241"/>
      <c r="J1746" s="241"/>
      <c r="K1746" s="241"/>
      <c r="L1746" s="140"/>
      <c r="M1746" s="240"/>
      <c r="N1746" s="240"/>
      <c r="P1746" s="2"/>
      <c r="AA1746" s="6"/>
      <c r="AB1746" s="6"/>
      <c r="AC1746" s="6"/>
    </row>
    <row r="1747" spans="2:29" ht="9.9" customHeight="1" x14ac:dyDescent="0.25">
      <c r="B1747" s="138"/>
      <c r="C1747" s="14"/>
      <c r="D1747" s="241"/>
      <c r="E1747" s="241"/>
      <c r="F1747" s="241"/>
      <c r="G1747" s="241"/>
      <c r="H1747" s="240"/>
      <c r="I1747" s="241"/>
      <c r="J1747" s="241"/>
      <c r="K1747" s="241"/>
      <c r="L1747" s="140"/>
      <c r="M1747" s="240"/>
      <c r="N1747" s="240"/>
      <c r="P1747" s="2"/>
      <c r="AA1747" s="6"/>
      <c r="AB1747" s="6"/>
      <c r="AC1747" s="6"/>
    </row>
    <row r="1748" spans="2:29" ht="9.9" customHeight="1" x14ac:dyDescent="0.25">
      <c r="B1748" s="138"/>
      <c r="C1748" s="14"/>
      <c r="D1748" s="241"/>
      <c r="E1748" s="241"/>
      <c r="F1748" s="241"/>
      <c r="G1748" s="241"/>
      <c r="H1748" s="240"/>
      <c r="I1748" s="241"/>
      <c r="J1748" s="241"/>
      <c r="K1748" s="241"/>
      <c r="L1748" s="140"/>
      <c r="M1748" s="240"/>
      <c r="N1748" s="240"/>
      <c r="P1748" s="2"/>
      <c r="AA1748" s="6"/>
      <c r="AB1748" s="6"/>
      <c r="AC1748" s="6"/>
    </row>
    <row r="1749" spans="2:29" ht="9.9" customHeight="1" x14ac:dyDescent="0.25">
      <c r="B1749" s="138"/>
      <c r="C1749" s="148"/>
      <c r="D1749" s="241"/>
      <c r="E1749" s="241"/>
      <c r="F1749" s="241"/>
      <c r="G1749" s="241"/>
      <c r="H1749" s="240"/>
      <c r="I1749" s="241"/>
      <c r="J1749" s="241"/>
      <c r="K1749" s="241"/>
      <c r="L1749" s="140"/>
      <c r="M1749" s="240"/>
      <c r="N1749" s="240"/>
      <c r="P1749" s="2"/>
      <c r="AA1749" s="6"/>
      <c r="AB1749" s="6"/>
      <c r="AC1749" s="6"/>
    </row>
    <row r="1750" spans="2:29" ht="9.9" customHeight="1" x14ac:dyDescent="0.25">
      <c r="B1750" s="138"/>
      <c r="C1750" s="14"/>
      <c r="D1750" s="241"/>
      <c r="E1750" s="241"/>
      <c r="F1750" s="241"/>
      <c r="G1750" s="241"/>
      <c r="H1750" s="240"/>
      <c r="I1750" s="241"/>
      <c r="J1750" s="241"/>
      <c r="K1750" s="241"/>
      <c r="L1750" s="140"/>
      <c r="M1750" s="240"/>
      <c r="N1750" s="240"/>
      <c r="P1750" s="2"/>
      <c r="AA1750" s="6"/>
      <c r="AB1750" s="6"/>
      <c r="AC1750" s="6"/>
    </row>
    <row r="1751" spans="2:29" ht="9.9" customHeight="1" x14ac:dyDescent="0.25">
      <c r="B1751" s="138"/>
      <c r="C1751" s="14"/>
      <c r="D1751" s="241"/>
      <c r="E1751" s="241"/>
      <c r="F1751" s="241"/>
      <c r="G1751" s="241"/>
      <c r="H1751" s="240"/>
      <c r="I1751" s="241"/>
      <c r="J1751" s="241"/>
      <c r="K1751" s="241"/>
      <c r="L1751" s="140"/>
      <c r="M1751" s="240"/>
      <c r="N1751" s="240"/>
      <c r="P1751" s="2"/>
      <c r="AA1751" s="6"/>
      <c r="AB1751" s="6"/>
      <c r="AC1751" s="6"/>
    </row>
    <row r="1752" spans="2:29" ht="9.9" customHeight="1" x14ac:dyDescent="0.25">
      <c r="B1752" s="138"/>
      <c r="C1752" s="14"/>
      <c r="D1752" s="241"/>
      <c r="E1752" s="241"/>
      <c r="F1752" s="241"/>
      <c r="G1752" s="241"/>
      <c r="H1752" s="240"/>
      <c r="I1752" s="241"/>
      <c r="J1752" s="241"/>
      <c r="K1752" s="241"/>
      <c r="L1752" s="140"/>
      <c r="M1752" s="240"/>
      <c r="N1752" s="240"/>
      <c r="P1752" s="2"/>
      <c r="AA1752" s="6"/>
      <c r="AB1752" s="6"/>
      <c r="AC1752" s="6"/>
    </row>
    <row r="1753" spans="2:29" ht="9.9" customHeight="1" x14ac:dyDescent="0.25">
      <c r="B1753" s="138"/>
      <c r="C1753" s="14"/>
      <c r="D1753" s="241"/>
      <c r="E1753" s="241"/>
      <c r="F1753" s="241"/>
      <c r="G1753" s="241"/>
      <c r="H1753" s="240"/>
      <c r="I1753" s="241"/>
      <c r="J1753" s="241"/>
      <c r="K1753" s="241"/>
      <c r="L1753" s="140"/>
      <c r="M1753" s="240"/>
      <c r="N1753" s="240"/>
      <c r="P1753" s="2"/>
      <c r="AA1753" s="6"/>
      <c r="AB1753" s="6"/>
      <c r="AC1753" s="6"/>
    </row>
    <row r="1754" spans="2:29" ht="9.9" customHeight="1" x14ac:dyDescent="0.25">
      <c r="B1754" s="138"/>
      <c r="C1754" s="14"/>
      <c r="D1754" s="241"/>
      <c r="E1754" s="241"/>
      <c r="F1754" s="241"/>
      <c r="G1754" s="241"/>
      <c r="H1754" s="240"/>
      <c r="I1754" s="241"/>
      <c r="J1754" s="241"/>
      <c r="K1754" s="241"/>
      <c r="L1754" s="140"/>
      <c r="M1754" s="240"/>
      <c r="N1754" s="240"/>
      <c r="P1754" s="2"/>
      <c r="AA1754" s="6"/>
      <c r="AB1754" s="6"/>
      <c r="AC1754" s="6"/>
    </row>
    <row r="1755" spans="2:29" ht="9.9" customHeight="1" x14ac:dyDescent="0.25">
      <c r="B1755" s="138"/>
      <c r="C1755" s="14"/>
      <c r="D1755" s="241"/>
      <c r="E1755" s="241"/>
      <c r="F1755" s="241"/>
      <c r="G1755" s="241"/>
      <c r="H1755" s="240"/>
      <c r="I1755" s="241"/>
      <c r="J1755" s="241"/>
      <c r="K1755" s="241"/>
      <c r="L1755" s="140"/>
      <c r="M1755" s="240"/>
      <c r="N1755" s="240"/>
      <c r="P1755" s="2"/>
      <c r="AA1755" s="6"/>
      <c r="AB1755" s="6"/>
      <c r="AC1755" s="6"/>
    </row>
    <row r="1756" spans="2:29" ht="9.9" customHeight="1" x14ac:dyDescent="0.25">
      <c r="B1756" s="138"/>
      <c r="C1756" s="14"/>
      <c r="D1756" s="241"/>
      <c r="E1756" s="241"/>
      <c r="F1756" s="241"/>
      <c r="G1756" s="241"/>
      <c r="H1756" s="240"/>
      <c r="I1756" s="241"/>
      <c r="J1756" s="241"/>
      <c r="K1756" s="241"/>
      <c r="L1756" s="140"/>
      <c r="M1756" s="240"/>
      <c r="N1756" s="240"/>
      <c r="P1756" s="2"/>
      <c r="AA1756" s="6"/>
      <c r="AB1756" s="6"/>
      <c r="AC1756" s="6"/>
    </row>
    <row r="1757" spans="2:29" ht="9.9" customHeight="1" x14ac:dyDescent="0.25">
      <c r="B1757" s="138"/>
      <c r="C1757" s="14"/>
      <c r="D1757" s="241"/>
      <c r="E1757" s="241"/>
      <c r="F1757" s="241"/>
      <c r="G1757" s="241"/>
      <c r="H1757" s="240"/>
      <c r="I1757" s="241"/>
      <c r="J1757" s="241"/>
      <c r="K1757" s="241"/>
      <c r="L1757" s="140"/>
      <c r="M1757" s="240"/>
      <c r="N1757" s="240"/>
      <c r="P1757" s="2"/>
      <c r="AA1757" s="6"/>
      <c r="AB1757" s="6"/>
      <c r="AC1757" s="6"/>
    </row>
    <row r="1758" spans="2:29" ht="9.9" customHeight="1" x14ac:dyDescent="0.25">
      <c r="B1758" s="138"/>
      <c r="C1758" s="14"/>
      <c r="D1758" s="241"/>
      <c r="E1758" s="241"/>
      <c r="F1758" s="241"/>
      <c r="G1758" s="241"/>
      <c r="H1758" s="240"/>
      <c r="I1758" s="241"/>
      <c r="J1758" s="241"/>
      <c r="K1758" s="241"/>
      <c r="L1758" s="140"/>
      <c r="M1758" s="240"/>
      <c r="N1758" s="240"/>
      <c r="P1758" s="2"/>
      <c r="AA1758" s="6"/>
      <c r="AB1758" s="6"/>
      <c r="AC1758" s="6"/>
    </row>
    <row r="1759" spans="2:29" ht="9.9" customHeight="1" x14ac:dyDescent="0.25">
      <c r="B1759" s="138"/>
      <c r="C1759" s="14"/>
      <c r="D1759" s="241"/>
      <c r="E1759" s="241"/>
      <c r="F1759" s="241"/>
      <c r="G1759" s="241"/>
      <c r="H1759" s="240"/>
      <c r="I1759" s="241"/>
      <c r="J1759" s="241"/>
      <c r="K1759" s="241"/>
      <c r="L1759" s="140"/>
      <c r="M1759" s="240"/>
      <c r="N1759" s="240"/>
      <c r="P1759" s="2"/>
      <c r="AA1759" s="6"/>
      <c r="AB1759" s="6"/>
      <c r="AC1759" s="6"/>
    </row>
    <row r="1760" spans="2:29" ht="9.9" customHeight="1" x14ac:dyDescent="0.25">
      <c r="B1760" s="138"/>
      <c r="C1760" s="14"/>
      <c r="D1760" s="241"/>
      <c r="E1760" s="241"/>
      <c r="F1760" s="241"/>
      <c r="G1760" s="241"/>
      <c r="H1760" s="240"/>
      <c r="I1760" s="241"/>
      <c r="J1760" s="241"/>
      <c r="K1760" s="241"/>
      <c r="L1760" s="140"/>
      <c r="M1760" s="240"/>
      <c r="N1760" s="240"/>
      <c r="P1760" s="2"/>
      <c r="AA1760" s="6"/>
      <c r="AB1760" s="6"/>
      <c r="AC1760" s="6"/>
    </row>
    <row r="1761" spans="1:29" ht="9.9" customHeight="1" x14ac:dyDescent="0.25">
      <c r="B1761" s="138"/>
      <c r="C1761" s="148"/>
      <c r="D1761" s="241"/>
      <c r="E1761" s="241"/>
      <c r="F1761" s="241"/>
      <c r="G1761" s="241"/>
      <c r="H1761" s="240"/>
      <c r="I1761" s="241"/>
      <c r="J1761" s="241"/>
      <c r="K1761" s="241"/>
      <c r="L1761" s="140"/>
      <c r="M1761" s="240"/>
      <c r="N1761" s="240"/>
      <c r="P1761" s="2"/>
      <c r="AA1761" s="6"/>
      <c r="AB1761" s="6"/>
      <c r="AC1761" s="6"/>
    </row>
    <row r="1762" spans="1:29" ht="9.9" customHeight="1" x14ac:dyDescent="0.25">
      <c r="B1762" s="138"/>
      <c r="C1762" s="14"/>
      <c r="D1762" s="241"/>
      <c r="E1762" s="241"/>
      <c r="F1762" s="241"/>
      <c r="G1762" s="241"/>
      <c r="H1762" s="240"/>
      <c r="I1762" s="241"/>
      <c r="J1762" s="241"/>
      <c r="K1762" s="241"/>
      <c r="L1762" s="140"/>
      <c r="M1762" s="240"/>
      <c r="N1762" s="240"/>
      <c r="P1762" s="2"/>
      <c r="AA1762" s="6"/>
      <c r="AB1762" s="6"/>
      <c r="AC1762" s="6"/>
    </row>
    <row r="1763" spans="1:29" ht="9.9" customHeight="1" x14ac:dyDescent="0.25">
      <c r="B1763" s="138"/>
      <c r="C1763" s="14"/>
      <c r="D1763" s="241"/>
      <c r="E1763" s="241"/>
      <c r="F1763" s="241"/>
      <c r="G1763" s="241"/>
      <c r="H1763" s="240"/>
      <c r="I1763" s="241"/>
      <c r="J1763" s="241"/>
      <c r="K1763" s="241"/>
      <c r="L1763" s="140"/>
      <c r="M1763" s="240"/>
      <c r="N1763" s="240"/>
      <c r="P1763" s="2"/>
      <c r="AA1763" s="6"/>
      <c r="AB1763" s="6"/>
      <c r="AC1763" s="6"/>
    </row>
    <row r="1764" spans="1:29" ht="9.9" customHeight="1" x14ac:dyDescent="0.25">
      <c r="B1764" s="138"/>
      <c r="C1764" s="14"/>
      <c r="D1764" s="241"/>
      <c r="E1764" s="241"/>
      <c r="F1764" s="241"/>
      <c r="G1764" s="241"/>
      <c r="H1764" s="240"/>
      <c r="I1764" s="241"/>
      <c r="J1764" s="241"/>
      <c r="K1764" s="241"/>
      <c r="L1764" s="140"/>
      <c r="M1764" s="240"/>
      <c r="N1764" s="240"/>
      <c r="P1764" s="2"/>
      <c r="AA1764" s="6"/>
      <c r="AB1764" s="6"/>
      <c r="AC1764" s="6"/>
    </row>
    <row r="1765" spans="1:29" ht="9.9" customHeight="1" x14ac:dyDescent="0.25">
      <c r="B1765" s="138"/>
      <c r="C1765" s="14"/>
      <c r="D1765" s="241"/>
      <c r="E1765" s="241"/>
      <c r="F1765" s="241"/>
      <c r="G1765" s="241"/>
      <c r="H1765" s="240"/>
      <c r="I1765" s="241"/>
      <c r="J1765" s="241"/>
      <c r="K1765" s="241"/>
      <c r="L1765" s="140"/>
      <c r="M1765" s="241"/>
      <c r="N1765" s="241"/>
      <c r="O1765" s="240"/>
      <c r="P1765" s="2"/>
      <c r="AA1765" s="6"/>
      <c r="AB1765" s="6"/>
      <c r="AC1765" s="6"/>
    </row>
    <row r="1766" spans="1:29" ht="9.9" customHeight="1" x14ac:dyDescent="0.25">
      <c r="B1766" s="141"/>
      <c r="C1766" s="14"/>
      <c r="D1766" s="241"/>
      <c r="E1766" s="241"/>
      <c r="F1766" s="241"/>
      <c r="G1766" s="241"/>
      <c r="H1766" s="240"/>
      <c r="I1766" s="241"/>
      <c r="J1766" s="241"/>
      <c r="K1766" s="241"/>
      <c r="L1766" s="13"/>
      <c r="M1766" s="241"/>
      <c r="N1766" s="241"/>
      <c r="O1766" s="240"/>
      <c r="P1766" s="2"/>
      <c r="AA1766" s="6"/>
      <c r="AB1766" s="6"/>
      <c r="AC1766" s="6"/>
    </row>
    <row r="1767" spans="1:29" ht="9.9" customHeight="1" x14ac:dyDescent="0.25">
      <c r="B1767" s="139"/>
      <c r="C1767" s="14"/>
      <c r="D1767" s="241"/>
      <c r="E1767" s="241"/>
      <c r="F1767" s="241"/>
      <c r="G1767" s="241"/>
      <c r="H1767" s="240"/>
      <c r="I1767" s="231"/>
      <c r="J1767" s="241"/>
      <c r="K1767" s="241"/>
      <c r="L1767" s="140"/>
      <c r="M1767" s="241"/>
      <c r="N1767" s="241"/>
      <c r="O1767" s="240"/>
      <c r="P1767" s="2"/>
      <c r="AA1767" s="6"/>
      <c r="AB1767" s="6"/>
      <c r="AC1767" s="6"/>
    </row>
    <row r="1768" spans="1:29" ht="9.9" customHeight="1" x14ac:dyDescent="0.25">
      <c r="A1768" s="11"/>
      <c r="B1768" s="142"/>
      <c r="C1768" s="83"/>
      <c r="D1768" s="241"/>
      <c r="E1768" s="241"/>
      <c r="F1768" s="241"/>
      <c r="G1768" s="241"/>
      <c r="H1768" s="240"/>
      <c r="I1768" s="231"/>
      <c r="J1768" s="241"/>
      <c r="K1768" s="241"/>
      <c r="L1768" s="13"/>
      <c r="M1768" s="241"/>
      <c r="N1768" s="241"/>
      <c r="O1768" s="240"/>
      <c r="P1768" s="2"/>
      <c r="AA1768" s="6"/>
      <c r="AB1768" s="6"/>
      <c r="AC1768" s="6"/>
    </row>
    <row r="1769" spans="1:29" ht="9.9" customHeight="1" x14ac:dyDescent="0.25">
      <c r="B1769" s="138"/>
      <c r="C1769" s="148"/>
      <c r="D1769" s="4"/>
      <c r="F1769" s="240"/>
      <c r="H1769" s="2"/>
      <c r="I1769" s="231"/>
      <c r="J1769" s="241"/>
      <c r="K1769" s="241"/>
      <c r="L1769" s="140"/>
      <c r="M1769" s="241"/>
      <c r="N1769" s="241"/>
      <c r="O1769" s="240"/>
      <c r="P1769" s="2"/>
      <c r="AA1769" s="6"/>
      <c r="AB1769" s="6"/>
      <c r="AC1769" s="6"/>
    </row>
    <row r="1770" spans="1:29" ht="9.9" customHeight="1" x14ac:dyDescent="0.25">
      <c r="B1770" s="138"/>
      <c r="C1770" s="14"/>
      <c r="D1770" s="241"/>
      <c r="E1770" s="241"/>
      <c r="F1770" s="241"/>
      <c r="G1770" s="241"/>
      <c r="H1770" s="240"/>
      <c r="I1770" s="241"/>
      <c r="J1770" s="241"/>
      <c r="K1770" s="241"/>
      <c r="L1770" s="241"/>
      <c r="M1770" s="241"/>
      <c r="N1770" s="241"/>
      <c r="O1770" s="240"/>
      <c r="P1770" s="2"/>
      <c r="AA1770" s="6"/>
      <c r="AB1770" s="6"/>
      <c r="AC1770" s="6"/>
    </row>
    <row r="1771" spans="1:29" ht="9.9" customHeight="1" x14ac:dyDescent="0.25">
      <c r="B1771" s="138"/>
      <c r="C1771" s="14"/>
      <c r="D1771" s="241"/>
      <c r="E1771" s="241"/>
      <c r="F1771" s="241"/>
      <c r="G1771" s="241"/>
      <c r="H1771" s="240"/>
      <c r="I1771" s="241"/>
      <c r="J1771" s="241"/>
      <c r="K1771" s="241"/>
      <c r="L1771" s="241"/>
      <c r="M1771" s="241"/>
      <c r="N1771" s="241"/>
      <c r="O1771" s="240"/>
      <c r="P1771" s="2"/>
      <c r="AA1771" s="6"/>
      <c r="AB1771" s="6"/>
      <c r="AC1771" s="6"/>
    </row>
    <row r="1772" spans="1:29" ht="9.9" customHeight="1" x14ac:dyDescent="0.25">
      <c r="B1772" s="138"/>
      <c r="C1772" s="14"/>
      <c r="D1772" s="241"/>
      <c r="E1772" s="241"/>
      <c r="F1772" s="241"/>
      <c r="G1772" s="241"/>
      <c r="H1772" s="240"/>
      <c r="I1772" s="231"/>
      <c r="J1772" s="241"/>
      <c r="K1772" s="241"/>
      <c r="L1772" s="241"/>
      <c r="M1772" s="241"/>
      <c r="N1772" s="241"/>
      <c r="O1772" s="240"/>
      <c r="P1772" s="2"/>
      <c r="AA1772" s="6"/>
      <c r="AB1772" s="6"/>
      <c r="AC1772" s="6"/>
    </row>
    <row r="1773" spans="1:29" ht="9.9" customHeight="1" x14ac:dyDescent="0.25">
      <c r="B1773" s="138"/>
      <c r="C1773" s="14"/>
      <c r="D1773" s="241"/>
      <c r="E1773" s="241"/>
      <c r="F1773" s="241"/>
      <c r="G1773" s="241"/>
      <c r="H1773" s="240"/>
      <c r="I1773" s="241"/>
      <c r="J1773" s="241"/>
      <c r="K1773" s="241"/>
      <c r="L1773" s="241"/>
      <c r="M1773" s="241"/>
      <c r="N1773" s="241"/>
      <c r="O1773" s="240"/>
      <c r="P1773" s="2"/>
      <c r="AA1773" s="6"/>
      <c r="AB1773" s="6"/>
      <c r="AC1773" s="6"/>
    </row>
    <row r="1774" spans="1:29" ht="9.9" customHeight="1" x14ac:dyDescent="0.25">
      <c r="B1774" s="138"/>
      <c r="C1774" s="148"/>
      <c r="D1774" s="241"/>
      <c r="E1774" s="241"/>
      <c r="F1774" s="241"/>
      <c r="G1774" s="241"/>
      <c r="H1774" s="240"/>
      <c r="I1774" s="241"/>
      <c r="J1774" s="241"/>
      <c r="K1774" s="241"/>
      <c r="L1774" s="241"/>
      <c r="M1774" s="241"/>
      <c r="N1774" s="241"/>
      <c r="O1774" s="240"/>
      <c r="P1774" s="2"/>
      <c r="AA1774" s="6"/>
      <c r="AB1774" s="6"/>
      <c r="AC1774" s="6"/>
    </row>
    <row r="1775" spans="1:29" ht="9.9" customHeight="1" x14ac:dyDescent="0.25">
      <c r="B1775" s="138"/>
      <c r="C1775" s="14"/>
      <c r="D1775" s="241"/>
      <c r="E1775" s="241"/>
      <c r="F1775" s="241"/>
      <c r="G1775" s="241"/>
      <c r="H1775" s="240"/>
      <c r="I1775" s="241"/>
      <c r="J1775" s="241"/>
      <c r="K1775" s="241"/>
      <c r="L1775" s="241"/>
      <c r="M1775" s="241"/>
      <c r="N1775" s="241"/>
      <c r="O1775" s="240"/>
      <c r="P1775" s="2"/>
      <c r="AA1775" s="6"/>
      <c r="AB1775" s="6"/>
      <c r="AC1775" s="6"/>
    </row>
    <row r="1776" spans="1:29" ht="9.9" customHeight="1" x14ac:dyDescent="0.25">
      <c r="B1776" s="138"/>
      <c r="C1776" s="14"/>
      <c r="D1776" s="241"/>
      <c r="E1776" s="241"/>
      <c r="F1776" s="241"/>
      <c r="G1776" s="241"/>
      <c r="H1776" s="240"/>
      <c r="I1776" s="241"/>
      <c r="J1776" s="241"/>
      <c r="K1776" s="241"/>
      <c r="L1776" s="241"/>
      <c r="M1776" s="241"/>
      <c r="N1776" s="241"/>
      <c r="O1776" s="240"/>
      <c r="P1776" s="2"/>
      <c r="AA1776" s="6"/>
      <c r="AB1776" s="6"/>
      <c r="AC1776" s="6"/>
    </row>
    <row r="1777" spans="2:29" ht="9.9" customHeight="1" x14ac:dyDescent="0.25">
      <c r="B1777" s="138"/>
      <c r="C1777" s="14"/>
      <c r="D1777" s="241"/>
      <c r="E1777" s="241"/>
      <c r="F1777" s="241"/>
      <c r="G1777" s="241"/>
      <c r="H1777" s="240"/>
      <c r="I1777" s="241"/>
      <c r="J1777" s="241"/>
      <c r="K1777" s="241"/>
      <c r="L1777" s="241"/>
      <c r="M1777" s="241"/>
      <c r="N1777" s="241"/>
      <c r="O1777" s="240"/>
      <c r="P1777" s="2"/>
      <c r="AA1777" s="6"/>
      <c r="AB1777" s="6"/>
      <c r="AC1777" s="6"/>
    </row>
    <row r="1778" spans="2:29" ht="9.9" customHeight="1" x14ac:dyDescent="0.25">
      <c r="B1778" s="138"/>
      <c r="C1778" s="14"/>
      <c r="D1778" s="241"/>
      <c r="E1778" s="241"/>
      <c r="F1778" s="241"/>
      <c r="G1778" s="241"/>
      <c r="H1778" s="240"/>
      <c r="I1778" s="241"/>
      <c r="J1778" s="241"/>
      <c r="K1778" s="241"/>
      <c r="L1778" s="241"/>
      <c r="M1778" s="241"/>
      <c r="N1778" s="241"/>
      <c r="O1778" s="240"/>
      <c r="P1778" s="2"/>
      <c r="AA1778" s="6"/>
      <c r="AB1778" s="6"/>
      <c r="AC1778" s="6"/>
    </row>
    <row r="1779" spans="2:29" ht="9.9" customHeight="1" x14ac:dyDescent="0.25">
      <c r="B1779" s="138"/>
      <c r="C1779" s="148"/>
      <c r="D1779" s="241"/>
      <c r="E1779" s="241"/>
      <c r="F1779" s="241"/>
      <c r="G1779" s="241"/>
      <c r="H1779" s="240"/>
      <c r="I1779" s="241"/>
      <c r="J1779" s="241"/>
      <c r="K1779" s="241"/>
      <c r="L1779" s="241"/>
      <c r="M1779" s="241"/>
      <c r="N1779" s="241"/>
      <c r="O1779" s="240"/>
      <c r="P1779" s="2"/>
      <c r="AA1779" s="6"/>
      <c r="AB1779" s="6"/>
      <c r="AC1779" s="6"/>
    </row>
    <row r="1780" spans="2:29" ht="9.9" customHeight="1" x14ac:dyDescent="0.25">
      <c r="B1780" s="138"/>
      <c r="C1780" s="14"/>
      <c r="D1780" s="241"/>
      <c r="E1780" s="241"/>
      <c r="F1780" s="241"/>
      <c r="G1780" s="241"/>
      <c r="H1780" s="240"/>
      <c r="I1780" s="241"/>
      <c r="J1780" s="241"/>
      <c r="K1780" s="241"/>
      <c r="L1780" s="241"/>
      <c r="M1780" s="241"/>
      <c r="N1780" s="241"/>
      <c r="O1780" s="240"/>
      <c r="P1780" s="2"/>
      <c r="AA1780" s="6"/>
      <c r="AB1780" s="6"/>
      <c r="AC1780" s="6"/>
    </row>
    <row r="1781" spans="2:29" ht="9.9" customHeight="1" x14ac:dyDescent="0.25">
      <c r="B1781" s="138"/>
      <c r="C1781" s="14"/>
      <c r="D1781" s="241"/>
      <c r="E1781" s="241"/>
      <c r="F1781" s="241"/>
      <c r="G1781" s="241"/>
      <c r="H1781" s="240"/>
      <c r="I1781" s="241"/>
      <c r="J1781" s="241"/>
      <c r="K1781" s="241"/>
      <c r="L1781" s="241"/>
      <c r="M1781" s="241"/>
      <c r="N1781" s="241"/>
      <c r="O1781" s="240"/>
      <c r="P1781" s="2"/>
      <c r="AA1781" s="6"/>
      <c r="AB1781" s="6"/>
      <c r="AC1781" s="6"/>
    </row>
    <row r="1782" spans="2:29" ht="9.9" customHeight="1" x14ac:dyDescent="0.25">
      <c r="B1782" s="138"/>
      <c r="C1782" s="14"/>
      <c r="D1782" s="241"/>
      <c r="E1782" s="241"/>
      <c r="F1782" s="241"/>
      <c r="G1782" s="241"/>
      <c r="H1782" s="240"/>
      <c r="I1782" s="241"/>
      <c r="J1782" s="241"/>
      <c r="K1782" s="241"/>
      <c r="L1782" s="241"/>
      <c r="M1782" s="241"/>
      <c r="N1782" s="241"/>
      <c r="O1782" s="240"/>
      <c r="P1782" s="2"/>
      <c r="AA1782" s="6"/>
      <c r="AB1782" s="6"/>
      <c r="AC1782" s="6"/>
    </row>
    <row r="1783" spans="2:29" ht="9.9" customHeight="1" x14ac:dyDescent="0.25">
      <c r="B1783" s="138"/>
      <c r="C1783" s="14"/>
      <c r="D1783" s="241"/>
      <c r="E1783" s="241"/>
      <c r="F1783" s="241"/>
      <c r="G1783" s="241"/>
      <c r="H1783" s="240"/>
      <c r="I1783" s="241"/>
      <c r="J1783" s="241"/>
      <c r="K1783" s="241"/>
      <c r="L1783" s="241"/>
      <c r="M1783" s="241"/>
      <c r="N1783" s="241"/>
      <c r="O1783" s="240"/>
      <c r="P1783" s="2"/>
      <c r="AA1783" s="6"/>
      <c r="AB1783" s="6"/>
      <c r="AC1783" s="6"/>
    </row>
    <row r="1784" spans="2:29" ht="10.5" customHeight="1" x14ac:dyDescent="0.25">
      <c r="B1784" s="138"/>
      <c r="C1784" s="148"/>
      <c r="D1784" s="241"/>
      <c r="E1784" s="241"/>
      <c r="F1784" s="241"/>
      <c r="G1784" s="241"/>
      <c r="H1784" s="240"/>
      <c r="I1784" s="241"/>
      <c r="J1784" s="241"/>
      <c r="K1784" s="241"/>
      <c r="L1784" s="241"/>
      <c r="M1784" s="241"/>
      <c r="N1784" s="241"/>
      <c r="O1784" s="240"/>
      <c r="P1784" s="2"/>
      <c r="AA1784" s="6"/>
      <c r="AB1784" s="6"/>
      <c r="AC1784" s="6"/>
    </row>
    <row r="1785" spans="2:29" ht="9.9" customHeight="1" x14ac:dyDescent="0.25">
      <c r="B1785" s="138"/>
      <c r="C1785" s="14"/>
      <c r="D1785" s="241"/>
      <c r="E1785" s="241"/>
      <c r="F1785" s="241"/>
      <c r="G1785" s="241"/>
      <c r="H1785" s="240"/>
      <c r="I1785" s="241"/>
      <c r="J1785" s="241"/>
      <c r="K1785" s="241"/>
      <c r="L1785" s="241"/>
      <c r="M1785" s="241"/>
      <c r="N1785" s="241"/>
      <c r="O1785" s="240"/>
      <c r="P1785" s="2"/>
      <c r="AA1785" s="6"/>
      <c r="AB1785" s="6"/>
      <c r="AC1785" s="6"/>
    </row>
    <row r="1786" spans="2:29" ht="9.9" customHeight="1" x14ac:dyDescent="0.25">
      <c r="B1786" s="138"/>
      <c r="C1786" s="14"/>
      <c r="D1786" s="241"/>
      <c r="E1786" s="241"/>
      <c r="F1786" s="241"/>
      <c r="G1786" s="241"/>
      <c r="H1786" s="240"/>
      <c r="I1786" s="241"/>
      <c r="J1786" s="241"/>
      <c r="K1786" s="241"/>
      <c r="L1786" s="241"/>
      <c r="M1786" s="241"/>
      <c r="N1786" s="241"/>
      <c r="O1786" s="240"/>
      <c r="P1786" s="2"/>
      <c r="AA1786" s="6"/>
      <c r="AB1786" s="6"/>
      <c r="AC1786" s="6"/>
    </row>
    <row r="1787" spans="2:29" ht="9.9" customHeight="1" x14ac:dyDescent="0.25">
      <c r="B1787" s="138"/>
      <c r="C1787" s="14"/>
      <c r="D1787" s="241"/>
      <c r="E1787" s="241"/>
      <c r="F1787" s="241"/>
      <c r="G1787" s="241"/>
      <c r="H1787" s="240"/>
      <c r="I1787" s="241"/>
      <c r="J1787" s="241"/>
      <c r="K1787" s="241"/>
      <c r="L1787" s="241"/>
      <c r="M1787" s="241"/>
      <c r="N1787" s="241"/>
      <c r="O1787" s="240"/>
      <c r="P1787" s="2"/>
      <c r="AA1787" s="6"/>
      <c r="AB1787" s="6"/>
      <c r="AC1787" s="6"/>
    </row>
    <row r="1788" spans="2:29" ht="9.9" customHeight="1" x14ac:dyDescent="0.25">
      <c r="B1788" s="138"/>
      <c r="C1788" s="14"/>
      <c r="D1788" s="241"/>
      <c r="E1788" s="241"/>
      <c r="F1788" s="241"/>
      <c r="G1788" s="241"/>
      <c r="H1788" s="240"/>
      <c r="I1788" s="241"/>
      <c r="J1788" s="241"/>
      <c r="K1788" s="241"/>
      <c r="L1788" s="241"/>
      <c r="M1788" s="241"/>
      <c r="N1788" s="241"/>
      <c r="O1788" s="240"/>
      <c r="P1788" s="2"/>
      <c r="AA1788" s="6"/>
      <c r="AB1788" s="6"/>
      <c r="AC1788" s="6"/>
    </row>
    <row r="1789" spans="2:29" ht="9.9" customHeight="1" x14ac:dyDescent="0.25">
      <c r="B1789" s="138"/>
      <c r="C1789" s="148"/>
      <c r="D1789" s="241"/>
      <c r="E1789" s="241"/>
      <c r="F1789" s="241"/>
      <c r="G1789" s="241"/>
      <c r="H1789" s="240"/>
      <c r="I1789" s="241"/>
      <c r="J1789" s="241"/>
      <c r="K1789" s="241"/>
      <c r="L1789" s="241"/>
      <c r="M1789" s="241"/>
      <c r="N1789" s="241"/>
      <c r="O1789" s="240"/>
      <c r="P1789" s="2"/>
      <c r="AA1789" s="6"/>
      <c r="AB1789" s="6"/>
      <c r="AC1789" s="6"/>
    </row>
    <row r="1790" spans="2:29" ht="9.9" customHeight="1" x14ac:dyDescent="0.25">
      <c r="B1790" s="138"/>
      <c r="C1790" s="14"/>
      <c r="D1790" s="241"/>
      <c r="E1790" s="241"/>
      <c r="F1790" s="241"/>
      <c r="G1790" s="241"/>
      <c r="H1790" s="240"/>
      <c r="I1790" s="241"/>
      <c r="J1790" s="241"/>
      <c r="K1790" s="241"/>
      <c r="L1790" s="241"/>
      <c r="M1790" s="241"/>
      <c r="N1790" s="241"/>
      <c r="O1790" s="240"/>
      <c r="P1790" s="2"/>
      <c r="AA1790" s="6"/>
      <c r="AB1790" s="6"/>
      <c r="AC1790" s="6"/>
    </row>
    <row r="1791" spans="2:29" ht="9.9" customHeight="1" x14ac:dyDescent="0.25">
      <c r="B1791" s="138"/>
      <c r="C1791" s="14"/>
      <c r="D1791" s="241"/>
      <c r="E1791" s="241"/>
      <c r="F1791" s="241"/>
      <c r="G1791" s="241"/>
      <c r="H1791" s="240"/>
      <c r="I1791" s="241"/>
      <c r="J1791" s="241"/>
      <c r="K1791" s="241"/>
      <c r="L1791" s="241"/>
      <c r="M1791" s="241"/>
      <c r="N1791" s="241"/>
      <c r="O1791" s="240"/>
      <c r="P1791" s="2"/>
      <c r="AA1791" s="6"/>
      <c r="AB1791" s="6"/>
      <c r="AC1791" s="6"/>
    </row>
    <row r="1792" spans="2:29" ht="9.9" customHeight="1" x14ac:dyDescent="0.25">
      <c r="B1792" s="138"/>
      <c r="C1792" s="14"/>
      <c r="D1792" s="241"/>
      <c r="E1792" s="241"/>
      <c r="F1792" s="241"/>
      <c r="G1792" s="241"/>
      <c r="H1792" s="240"/>
      <c r="I1792" s="241"/>
      <c r="J1792" s="241"/>
      <c r="K1792" s="241"/>
      <c r="L1792" s="241"/>
      <c r="M1792" s="241"/>
      <c r="N1792" s="241"/>
      <c r="O1792" s="240"/>
      <c r="P1792" s="2"/>
      <c r="AA1792" s="6"/>
      <c r="AB1792" s="6"/>
      <c r="AC1792" s="6"/>
    </row>
    <row r="1793" spans="1:29" ht="9.9" customHeight="1" x14ac:dyDescent="0.25">
      <c r="B1793" s="138"/>
      <c r="C1793" s="14"/>
      <c r="D1793" s="241"/>
      <c r="E1793" s="241"/>
      <c r="F1793" s="241"/>
      <c r="G1793" s="241"/>
      <c r="H1793" s="240"/>
      <c r="I1793" s="241"/>
      <c r="J1793" s="241"/>
      <c r="K1793" s="241"/>
      <c r="L1793" s="241"/>
      <c r="M1793" s="241"/>
      <c r="N1793" s="241"/>
      <c r="O1793" s="240"/>
      <c r="P1793" s="2"/>
      <c r="AA1793" s="6"/>
      <c r="AB1793" s="6"/>
      <c r="AC1793" s="6"/>
    </row>
    <row r="1794" spans="1:29" ht="9.9" customHeight="1" x14ac:dyDescent="0.25">
      <c r="B1794" s="138"/>
      <c r="C1794" s="14"/>
      <c r="D1794" s="241"/>
      <c r="E1794" s="241"/>
      <c r="F1794" s="241"/>
      <c r="G1794" s="241"/>
      <c r="H1794" s="240"/>
      <c r="I1794" s="241"/>
      <c r="J1794" s="241"/>
      <c r="K1794" s="241"/>
      <c r="L1794" s="241"/>
      <c r="M1794" s="240"/>
      <c r="N1794" s="240"/>
      <c r="O1794" s="240"/>
      <c r="P1794" s="2"/>
      <c r="AA1794" s="6"/>
      <c r="AB1794" s="6"/>
      <c r="AC1794" s="6"/>
    </row>
    <row r="1795" spans="1:29" ht="9.9" customHeight="1" x14ac:dyDescent="0.25">
      <c r="A1795" s="11"/>
      <c r="B1795" s="138"/>
      <c r="C1795" s="83"/>
      <c r="D1795" s="241"/>
      <c r="E1795" s="241"/>
      <c r="F1795" s="241"/>
      <c r="G1795" s="241"/>
      <c r="H1795" s="240"/>
      <c r="I1795" s="241"/>
      <c r="J1795" s="241"/>
      <c r="K1795" s="241"/>
      <c r="L1795" s="241"/>
      <c r="M1795" s="240"/>
      <c r="N1795" s="240"/>
      <c r="O1795" s="240"/>
      <c r="P1795" s="2"/>
      <c r="AA1795" s="6"/>
      <c r="AB1795" s="6"/>
      <c r="AC1795" s="6"/>
    </row>
    <row r="1796" spans="1:29" ht="9.9" customHeight="1" x14ac:dyDescent="0.25">
      <c r="B1796" s="138"/>
      <c r="C1796" s="149"/>
      <c r="D1796" s="2"/>
      <c r="I1796" s="241"/>
      <c r="J1796" s="241"/>
      <c r="K1796" s="241"/>
      <c r="L1796" s="241"/>
      <c r="O1796" s="20"/>
      <c r="P1796" s="2"/>
      <c r="AA1796" s="6"/>
      <c r="AB1796" s="6"/>
      <c r="AC1796" s="6"/>
    </row>
    <row r="1797" spans="1:29" ht="9.9" customHeight="1" x14ac:dyDescent="0.25">
      <c r="B1797" s="138"/>
      <c r="C1797" s="148"/>
      <c r="D1797" s="2"/>
      <c r="I1797" s="241"/>
      <c r="J1797" s="241"/>
      <c r="K1797" s="241"/>
      <c r="L1797" s="241"/>
      <c r="O1797" s="20"/>
      <c r="P1797" s="2"/>
      <c r="AA1797" s="6"/>
      <c r="AB1797" s="6"/>
      <c r="AC1797" s="6"/>
    </row>
    <row r="1798" spans="1:29" ht="9.9" customHeight="1" x14ac:dyDescent="0.25">
      <c r="B1798" s="138"/>
      <c r="C1798" s="14"/>
      <c r="D1798" s="2"/>
      <c r="I1798" s="241"/>
      <c r="J1798" s="241"/>
      <c r="K1798" s="241"/>
      <c r="L1798" s="241"/>
      <c r="P1798" s="2"/>
      <c r="AA1798" s="6"/>
      <c r="AB1798" s="6"/>
      <c r="AC1798" s="6"/>
    </row>
    <row r="1799" spans="1:29" ht="9.9" customHeight="1" x14ac:dyDescent="0.25">
      <c r="B1799" s="138"/>
      <c r="C1799" s="14"/>
      <c r="D1799" s="2"/>
      <c r="I1799" s="241"/>
      <c r="J1799" s="241"/>
      <c r="K1799" s="241"/>
      <c r="L1799" s="241"/>
      <c r="P1799" s="2"/>
      <c r="AA1799" s="6"/>
      <c r="AB1799" s="6"/>
      <c r="AC1799" s="6"/>
    </row>
    <row r="1800" spans="1:29" ht="9.9" customHeight="1" x14ac:dyDescent="0.25">
      <c r="B1800" s="138"/>
      <c r="C1800" s="14"/>
      <c r="D1800" s="2"/>
      <c r="I1800" s="241"/>
      <c r="J1800" s="241"/>
      <c r="K1800" s="241"/>
      <c r="L1800" s="241"/>
      <c r="P1800" s="2"/>
      <c r="AA1800" s="6"/>
      <c r="AB1800" s="6"/>
      <c r="AC1800" s="6"/>
    </row>
    <row r="1801" spans="1:29" ht="9.9" customHeight="1" x14ac:dyDescent="0.25">
      <c r="B1801" s="138"/>
      <c r="C1801" s="14"/>
      <c r="D1801" s="2"/>
      <c r="I1801" s="241"/>
      <c r="J1801" s="241"/>
      <c r="K1801" s="241"/>
      <c r="L1801" s="241"/>
      <c r="P1801" s="2"/>
      <c r="AA1801" s="6"/>
      <c r="AB1801" s="6"/>
      <c r="AC1801" s="6"/>
    </row>
    <row r="1802" spans="1:29" ht="9.9" customHeight="1" x14ac:dyDescent="0.25">
      <c r="B1802" s="138"/>
      <c r="C1802" s="148"/>
      <c r="D1802" s="2"/>
      <c r="I1802" s="241"/>
      <c r="J1802" s="241"/>
      <c r="K1802" s="241"/>
      <c r="L1802" s="241"/>
      <c r="P1802" s="2"/>
      <c r="AA1802" s="6"/>
      <c r="AB1802" s="6"/>
      <c r="AC1802" s="6"/>
    </row>
    <row r="1803" spans="1:29" ht="9.9" customHeight="1" x14ac:dyDescent="0.25">
      <c r="B1803" s="138"/>
      <c r="C1803" s="14"/>
      <c r="D1803" s="2"/>
      <c r="I1803" s="241"/>
      <c r="J1803" s="241"/>
      <c r="K1803" s="241"/>
      <c r="L1803" s="241"/>
      <c r="P1803" s="2"/>
      <c r="AA1803" s="6"/>
      <c r="AB1803" s="6"/>
      <c r="AC1803" s="6"/>
    </row>
    <row r="1804" spans="1:29" ht="9.9" customHeight="1" x14ac:dyDescent="0.25">
      <c r="B1804" s="138"/>
      <c r="C1804" s="14"/>
      <c r="D1804" s="2"/>
      <c r="I1804" s="241"/>
      <c r="J1804" s="241"/>
      <c r="K1804" s="241"/>
      <c r="L1804" s="241"/>
      <c r="P1804" s="2"/>
      <c r="AA1804" s="6"/>
      <c r="AB1804" s="6"/>
      <c r="AC1804" s="6"/>
    </row>
    <row r="1805" spans="1:29" ht="9.9" customHeight="1" x14ac:dyDescent="0.25">
      <c r="B1805" s="138"/>
      <c r="C1805" s="14"/>
      <c r="D1805" s="2"/>
      <c r="I1805" s="241"/>
      <c r="J1805" s="241"/>
      <c r="K1805" s="241"/>
      <c r="L1805" s="241"/>
      <c r="P1805" s="2"/>
      <c r="AA1805" s="6"/>
      <c r="AB1805" s="6"/>
      <c r="AC1805" s="6"/>
    </row>
    <row r="1806" spans="1:29" ht="9.9" customHeight="1" x14ac:dyDescent="0.25">
      <c r="B1806" s="138"/>
      <c r="C1806" s="14"/>
      <c r="D1806" s="2"/>
      <c r="I1806" s="241"/>
      <c r="J1806" s="241"/>
      <c r="K1806" s="241"/>
      <c r="L1806" s="241"/>
      <c r="P1806" s="2"/>
      <c r="AA1806" s="6"/>
      <c r="AB1806" s="6"/>
      <c r="AC1806" s="6"/>
    </row>
    <row r="1807" spans="1:29" ht="9.9" customHeight="1" x14ac:dyDescent="0.25">
      <c r="B1807" s="138"/>
      <c r="C1807" s="14"/>
      <c r="D1807" s="2"/>
      <c r="I1807" s="241"/>
      <c r="J1807" s="241"/>
      <c r="K1807" s="241"/>
      <c r="L1807" s="241"/>
      <c r="P1807" s="2"/>
      <c r="AA1807" s="6"/>
      <c r="AB1807" s="6"/>
      <c r="AC1807" s="6"/>
    </row>
    <row r="1808" spans="1:29" ht="9.9" customHeight="1" x14ac:dyDescent="0.25">
      <c r="B1808" s="138"/>
      <c r="C1808" s="14"/>
      <c r="D1808" s="2"/>
      <c r="I1808" s="241"/>
      <c r="J1808" s="241"/>
      <c r="K1808" s="241"/>
      <c r="L1808" s="241"/>
      <c r="P1808" s="2"/>
      <c r="AA1808" s="6"/>
      <c r="AB1808" s="6"/>
      <c r="AC1808" s="6"/>
    </row>
    <row r="1809" spans="1:29" ht="9.9" customHeight="1" x14ac:dyDescent="0.25">
      <c r="B1809" s="138"/>
      <c r="C1809" s="148"/>
      <c r="D1809" s="2"/>
      <c r="I1809" s="241"/>
      <c r="J1809" s="241"/>
      <c r="K1809" s="241"/>
      <c r="L1809" s="241"/>
      <c r="P1809" s="2"/>
      <c r="AA1809" s="6"/>
      <c r="AB1809" s="6"/>
      <c r="AC1809" s="6"/>
    </row>
    <row r="1810" spans="1:29" ht="9.9" customHeight="1" x14ac:dyDescent="0.25">
      <c r="B1810" s="138"/>
      <c r="C1810" s="14"/>
      <c r="D1810" s="2"/>
      <c r="I1810" s="241"/>
      <c r="J1810" s="241"/>
      <c r="K1810" s="241"/>
      <c r="L1810" s="241"/>
      <c r="P1810" s="2"/>
      <c r="AA1810" s="6"/>
      <c r="AB1810" s="6"/>
      <c r="AC1810" s="6"/>
    </row>
    <row r="1811" spans="1:29" ht="9.9" customHeight="1" x14ac:dyDescent="0.25">
      <c r="B1811" s="138"/>
      <c r="C1811" s="14"/>
      <c r="D1811" s="241"/>
      <c r="E1811" s="241"/>
      <c r="F1811" s="241"/>
      <c r="G1811" s="241"/>
      <c r="H1811" s="240"/>
      <c r="I1811" s="241"/>
      <c r="J1811" s="241"/>
      <c r="K1811" s="241"/>
      <c r="L1811" s="241"/>
      <c r="P1811" s="2"/>
      <c r="AA1811" s="6"/>
      <c r="AB1811" s="6"/>
      <c r="AC1811" s="6"/>
    </row>
    <row r="1812" spans="1:29" ht="9.9" customHeight="1" x14ac:dyDescent="0.25">
      <c r="A1812" s="10"/>
      <c r="B1812" s="67"/>
      <c r="C1812" s="142"/>
      <c r="D1812" s="241"/>
      <c r="E1812" s="241"/>
      <c r="F1812" s="241"/>
      <c r="G1812" s="241"/>
      <c r="H1812" s="240"/>
      <c r="I1812" s="241"/>
      <c r="J1812" s="241"/>
      <c r="K1812" s="241"/>
      <c r="L1812" s="241"/>
      <c r="P1812" s="2"/>
      <c r="AA1812" s="6"/>
      <c r="AB1812" s="6"/>
      <c r="AC1812" s="6"/>
    </row>
    <row r="1813" spans="1:29" ht="9.9" customHeight="1" x14ac:dyDescent="0.25">
      <c r="B1813" s="141"/>
      <c r="C1813" s="142"/>
      <c r="D1813" s="241"/>
      <c r="E1813" s="241"/>
      <c r="F1813" s="241"/>
      <c r="G1813" s="241"/>
      <c r="H1813" s="240"/>
      <c r="I1813" s="241"/>
      <c r="J1813" s="241"/>
      <c r="K1813" s="241"/>
      <c r="L1813" s="13"/>
      <c r="P1813" s="2"/>
      <c r="AA1813" s="6"/>
      <c r="AB1813" s="6"/>
      <c r="AC1813" s="6"/>
    </row>
    <row r="1814" spans="1:29" ht="9.9" customHeight="1" x14ac:dyDescent="0.25">
      <c r="B1814" s="139"/>
      <c r="C1814" s="142"/>
      <c r="D1814" s="2"/>
      <c r="I1814" s="241"/>
      <c r="J1814" s="241"/>
      <c r="K1814" s="241"/>
      <c r="L1814" s="241"/>
      <c r="P1814" s="2"/>
      <c r="AA1814" s="6"/>
      <c r="AB1814" s="6"/>
      <c r="AC1814" s="6"/>
    </row>
    <row r="1815" spans="1:29" ht="9.9" customHeight="1" x14ac:dyDescent="0.25">
      <c r="B1815" s="142"/>
      <c r="C1815" s="142"/>
      <c r="D1815" s="2"/>
      <c r="I1815" s="241"/>
      <c r="J1815" s="241"/>
      <c r="K1815" s="241"/>
      <c r="L1815" s="241"/>
      <c r="P1815" s="2"/>
      <c r="AA1815" s="6"/>
      <c r="AB1815" s="6"/>
      <c r="AC1815" s="6"/>
    </row>
    <row r="1816" spans="1:29" ht="9.9" customHeight="1" x14ac:dyDescent="0.25">
      <c r="B1816" s="138"/>
      <c r="C1816" s="142"/>
      <c r="D1816" s="2"/>
      <c r="I1816" s="241"/>
      <c r="J1816" s="241"/>
      <c r="K1816" s="241"/>
      <c r="L1816" s="241"/>
      <c r="P1816" s="2"/>
      <c r="AA1816" s="6"/>
      <c r="AB1816" s="6"/>
      <c r="AC1816" s="6"/>
    </row>
    <row r="1817" spans="1:29" ht="9.9" customHeight="1" x14ac:dyDescent="0.25">
      <c r="B1817" s="138"/>
      <c r="C1817" s="142"/>
      <c r="D1817" s="2"/>
      <c r="I1817" s="333"/>
      <c r="J1817" s="334"/>
      <c r="K1817" s="241"/>
      <c r="L1817" s="241"/>
      <c r="P1817" s="2"/>
      <c r="AA1817" s="6"/>
      <c r="AB1817" s="6"/>
      <c r="AC1817" s="6"/>
    </row>
    <row r="1818" spans="1:29" ht="9.9" customHeight="1" x14ac:dyDescent="0.25">
      <c r="B1818" s="138"/>
      <c r="C1818" s="142"/>
      <c r="D1818" s="2"/>
      <c r="I1818" s="333"/>
      <c r="J1818" s="334"/>
      <c r="K1818" s="241"/>
      <c r="L1818" s="241"/>
      <c r="P1818" s="2"/>
      <c r="AA1818" s="6"/>
      <c r="AB1818" s="6"/>
      <c r="AC1818" s="6"/>
    </row>
    <row r="1819" spans="1:29" ht="9.9" customHeight="1" x14ac:dyDescent="0.25">
      <c r="B1819" s="138"/>
      <c r="C1819" s="142"/>
      <c r="D1819" s="2"/>
      <c r="I1819" s="241"/>
      <c r="J1819" s="241"/>
      <c r="K1819" s="241"/>
      <c r="L1819" s="241"/>
      <c r="P1819" s="2"/>
      <c r="AA1819" s="6"/>
      <c r="AB1819" s="6"/>
      <c r="AC1819" s="6"/>
    </row>
    <row r="1820" spans="1:29" ht="9.9" customHeight="1" x14ac:dyDescent="0.25">
      <c r="B1820" s="138"/>
      <c r="C1820" s="142"/>
      <c r="D1820" s="2"/>
      <c r="I1820" s="333"/>
      <c r="J1820" s="334"/>
      <c r="K1820" s="241"/>
      <c r="L1820" s="241"/>
      <c r="P1820" s="2"/>
      <c r="AA1820" s="6"/>
      <c r="AB1820" s="6"/>
      <c r="AC1820" s="6"/>
    </row>
    <row r="1821" spans="1:29" ht="9.9" customHeight="1" x14ac:dyDescent="0.25">
      <c r="B1821" s="138"/>
      <c r="C1821" s="142"/>
      <c r="D1821" s="2"/>
      <c r="I1821" s="333"/>
      <c r="J1821" s="334"/>
      <c r="K1821" s="241"/>
      <c r="L1821" s="241"/>
      <c r="P1821" s="2"/>
      <c r="AA1821" s="6"/>
      <c r="AB1821" s="6"/>
      <c r="AC1821" s="6"/>
    </row>
    <row r="1822" spans="1:29" ht="9.9" customHeight="1" x14ac:dyDescent="0.25">
      <c r="B1822" s="138"/>
      <c r="C1822" s="142"/>
      <c r="D1822" s="2"/>
      <c r="I1822" s="241"/>
      <c r="J1822" s="241"/>
      <c r="K1822" s="241"/>
      <c r="L1822" s="241"/>
      <c r="P1822" s="2"/>
      <c r="AA1822" s="6"/>
      <c r="AB1822" s="6"/>
      <c r="AC1822" s="6"/>
    </row>
    <row r="1823" spans="1:29" ht="9.9" customHeight="1" x14ac:dyDescent="0.25">
      <c r="B1823" s="138"/>
      <c r="C1823" s="142"/>
      <c r="D1823" s="2"/>
      <c r="I1823" s="333"/>
      <c r="J1823" s="334"/>
      <c r="K1823" s="241"/>
      <c r="L1823" s="241"/>
      <c r="P1823" s="2"/>
      <c r="AA1823" s="6"/>
      <c r="AB1823" s="6"/>
      <c r="AC1823" s="6"/>
    </row>
    <row r="1824" spans="1:29" ht="9.9" customHeight="1" x14ac:dyDescent="0.25">
      <c r="B1824" s="138"/>
      <c r="C1824" s="142"/>
      <c r="D1824" s="2"/>
      <c r="I1824" s="333"/>
      <c r="J1824" s="334"/>
      <c r="K1824" s="241"/>
      <c r="L1824" s="241"/>
      <c r="P1824" s="2"/>
      <c r="AA1824" s="6"/>
      <c r="AB1824" s="6"/>
      <c r="AC1824" s="6"/>
    </row>
    <row r="1825" spans="2:29" ht="9.9" customHeight="1" x14ac:dyDescent="0.25">
      <c r="B1825" s="138"/>
      <c r="C1825" s="142"/>
      <c r="D1825" s="2"/>
      <c r="I1825" s="241"/>
      <c r="J1825" s="241"/>
      <c r="K1825" s="241"/>
      <c r="L1825" s="241"/>
      <c r="P1825" s="2"/>
      <c r="AA1825" s="6"/>
      <c r="AB1825" s="6"/>
      <c r="AC1825" s="6"/>
    </row>
    <row r="1826" spans="2:29" ht="9.9" customHeight="1" x14ac:dyDescent="0.25">
      <c r="B1826" s="138"/>
      <c r="C1826" s="142"/>
      <c r="D1826" s="2"/>
      <c r="I1826" s="333"/>
      <c r="J1826" s="334"/>
      <c r="K1826" s="241"/>
      <c r="L1826" s="241"/>
      <c r="P1826" s="2"/>
      <c r="AA1826" s="6"/>
      <c r="AB1826" s="6"/>
      <c r="AC1826" s="6"/>
    </row>
    <row r="1827" spans="2:29" ht="9.9" customHeight="1" x14ac:dyDescent="0.25">
      <c r="B1827" s="138"/>
      <c r="C1827" s="142"/>
      <c r="D1827" s="2"/>
      <c r="I1827" s="241"/>
      <c r="J1827" s="241"/>
      <c r="K1827" s="241"/>
      <c r="L1827" s="241"/>
      <c r="P1827" s="2"/>
      <c r="AA1827" s="6"/>
      <c r="AB1827" s="6"/>
      <c r="AC1827" s="6"/>
    </row>
    <row r="1828" spans="2:29" ht="9.9" customHeight="1" x14ac:dyDescent="0.25">
      <c r="B1828" s="138"/>
      <c r="C1828" s="142"/>
      <c r="D1828" s="2"/>
      <c r="I1828" s="333"/>
      <c r="J1828" s="334"/>
      <c r="K1828" s="241"/>
      <c r="L1828" s="241"/>
      <c r="P1828" s="2"/>
      <c r="AA1828" s="6"/>
      <c r="AB1828" s="6"/>
      <c r="AC1828" s="6"/>
    </row>
    <row r="1829" spans="2:29" ht="9.9" customHeight="1" x14ac:dyDescent="0.25">
      <c r="B1829" s="138"/>
      <c r="C1829" s="142"/>
      <c r="D1829" s="2"/>
      <c r="I1829" s="333"/>
      <c r="J1829" s="334"/>
      <c r="K1829" s="241"/>
      <c r="L1829" s="241"/>
      <c r="P1829" s="2"/>
      <c r="AA1829" s="6"/>
      <c r="AB1829" s="6"/>
      <c r="AC1829" s="6"/>
    </row>
    <row r="1830" spans="2:29" ht="9.9" customHeight="1" x14ac:dyDescent="0.25">
      <c r="B1830" s="138"/>
      <c r="C1830" s="142"/>
      <c r="D1830" s="2"/>
      <c r="I1830" s="241"/>
      <c r="J1830" s="241"/>
      <c r="K1830" s="241"/>
      <c r="L1830" s="241"/>
      <c r="P1830" s="2"/>
      <c r="AA1830" s="6"/>
      <c r="AB1830" s="6"/>
      <c r="AC1830" s="6"/>
    </row>
    <row r="1831" spans="2:29" ht="9.9" customHeight="1" x14ac:dyDescent="0.25">
      <c r="B1831" s="138"/>
      <c r="C1831" s="142"/>
      <c r="D1831" s="2"/>
      <c r="I1831" s="333"/>
      <c r="J1831" s="334"/>
      <c r="K1831" s="241"/>
      <c r="L1831" s="241"/>
      <c r="P1831" s="2"/>
      <c r="AA1831" s="6"/>
      <c r="AB1831" s="6"/>
      <c r="AC1831" s="6"/>
    </row>
    <row r="1832" spans="2:29" ht="9.9" customHeight="1" x14ac:dyDescent="0.25">
      <c r="B1832" s="138"/>
      <c r="C1832" s="142"/>
      <c r="D1832" s="2"/>
      <c r="I1832" s="333"/>
      <c r="J1832" s="334"/>
      <c r="K1832" s="241"/>
      <c r="L1832" s="241"/>
      <c r="P1832" s="2"/>
      <c r="AA1832" s="6"/>
      <c r="AB1832" s="6"/>
      <c r="AC1832" s="6"/>
    </row>
    <row r="1833" spans="2:29" ht="9.9" customHeight="1" x14ac:dyDescent="0.25">
      <c r="B1833" s="138"/>
      <c r="C1833" s="142"/>
      <c r="D1833" s="2"/>
      <c r="I1833" s="241"/>
      <c r="J1833" s="241"/>
      <c r="K1833" s="241"/>
      <c r="L1833" s="241"/>
      <c r="P1833" s="2"/>
      <c r="AA1833" s="6"/>
      <c r="AB1833" s="6"/>
      <c r="AC1833" s="6"/>
    </row>
    <row r="1834" spans="2:29" ht="9.9" customHeight="1" x14ac:dyDescent="0.25">
      <c r="B1834" s="138"/>
      <c r="C1834" s="142"/>
      <c r="D1834" s="2"/>
      <c r="I1834" s="333"/>
      <c r="J1834" s="334"/>
      <c r="K1834" s="241"/>
      <c r="L1834" s="241"/>
      <c r="P1834" s="2"/>
      <c r="AA1834" s="6"/>
      <c r="AB1834" s="6"/>
      <c r="AC1834" s="6"/>
    </row>
    <row r="1835" spans="2:29" ht="9.9" customHeight="1" x14ac:dyDescent="0.25">
      <c r="B1835" s="138"/>
      <c r="C1835" s="142"/>
      <c r="D1835" s="2"/>
      <c r="I1835" s="333"/>
      <c r="J1835" s="334"/>
      <c r="K1835" s="241"/>
      <c r="L1835" s="241"/>
      <c r="P1835" s="2"/>
      <c r="AA1835" s="6"/>
      <c r="AB1835" s="6"/>
      <c r="AC1835" s="6"/>
    </row>
    <row r="1836" spans="2:29" ht="9.9" customHeight="1" x14ac:dyDescent="0.25">
      <c r="B1836" s="138"/>
      <c r="C1836" s="142"/>
      <c r="D1836" s="2"/>
      <c r="I1836" s="241"/>
      <c r="J1836" s="241"/>
      <c r="K1836" s="241"/>
      <c r="L1836" s="241"/>
      <c r="P1836" s="2"/>
      <c r="AA1836" s="6"/>
      <c r="AB1836" s="6"/>
      <c r="AC1836" s="6"/>
    </row>
    <row r="1837" spans="2:29" ht="9.9" customHeight="1" x14ac:dyDescent="0.25">
      <c r="B1837" s="138"/>
      <c r="C1837" s="142"/>
      <c r="D1837" s="2"/>
      <c r="I1837" s="333"/>
      <c r="J1837" s="334"/>
      <c r="K1837" s="241"/>
      <c r="L1837" s="241"/>
      <c r="P1837" s="2"/>
      <c r="AA1837" s="6"/>
      <c r="AB1837" s="6"/>
      <c r="AC1837" s="6"/>
    </row>
    <row r="1838" spans="2:29" ht="9.9" customHeight="1" x14ac:dyDescent="0.25">
      <c r="B1838" s="138"/>
      <c r="C1838" s="142"/>
      <c r="D1838" s="2"/>
      <c r="I1838" s="333"/>
      <c r="J1838" s="334"/>
      <c r="K1838" s="241"/>
      <c r="L1838" s="241"/>
      <c r="P1838" s="2"/>
      <c r="AA1838" s="6"/>
      <c r="AB1838" s="6"/>
      <c r="AC1838" s="6"/>
    </row>
    <row r="1839" spans="2:29" ht="9.9" customHeight="1" x14ac:dyDescent="0.25">
      <c r="B1839" s="138"/>
      <c r="C1839" s="142"/>
      <c r="D1839" s="2"/>
      <c r="I1839" s="241"/>
      <c r="J1839" s="241"/>
      <c r="K1839" s="241"/>
      <c r="L1839" s="241"/>
      <c r="P1839" s="2"/>
      <c r="AA1839" s="6"/>
      <c r="AB1839" s="6"/>
      <c r="AC1839" s="6"/>
    </row>
    <row r="1840" spans="2:29" ht="9.9" customHeight="1" x14ac:dyDescent="0.25">
      <c r="B1840" s="138"/>
      <c r="C1840" s="142"/>
      <c r="D1840" s="2"/>
      <c r="I1840" s="333"/>
      <c r="J1840" s="334"/>
      <c r="K1840" s="241"/>
      <c r="L1840" s="241"/>
      <c r="P1840" s="2"/>
      <c r="AA1840" s="6"/>
      <c r="AB1840" s="6"/>
      <c r="AC1840" s="6"/>
    </row>
    <row r="1841" spans="2:29" ht="9.9" customHeight="1" x14ac:dyDescent="0.25">
      <c r="B1841" s="138"/>
      <c r="C1841" s="142"/>
      <c r="D1841" s="2"/>
      <c r="I1841" s="333"/>
      <c r="J1841" s="334"/>
      <c r="K1841" s="241"/>
      <c r="L1841" s="241"/>
      <c r="P1841" s="2"/>
      <c r="AA1841" s="6"/>
      <c r="AB1841" s="6"/>
      <c r="AC1841" s="6"/>
    </row>
    <row r="1842" spans="2:29" ht="9.9" customHeight="1" x14ac:dyDescent="0.25">
      <c r="B1842" s="138"/>
      <c r="C1842" s="142"/>
      <c r="D1842" s="2"/>
      <c r="I1842" s="241"/>
      <c r="J1842" s="241"/>
      <c r="K1842" s="241"/>
      <c r="L1842" s="241"/>
      <c r="P1842" s="2"/>
      <c r="AA1842" s="6"/>
      <c r="AB1842" s="6"/>
      <c r="AC1842" s="6"/>
    </row>
    <row r="1843" spans="2:29" ht="9.9" customHeight="1" x14ac:dyDescent="0.25">
      <c r="B1843" s="138"/>
      <c r="C1843" s="142"/>
      <c r="D1843" s="2"/>
      <c r="I1843" s="333"/>
      <c r="J1843" s="334"/>
      <c r="K1843" s="241"/>
      <c r="L1843" s="241"/>
      <c r="P1843" s="2"/>
      <c r="AA1843" s="6"/>
      <c r="AB1843" s="6"/>
      <c r="AC1843" s="6"/>
    </row>
    <row r="1844" spans="2:29" ht="9.9" customHeight="1" x14ac:dyDescent="0.25">
      <c r="B1844" s="138"/>
      <c r="C1844" s="142"/>
      <c r="D1844" s="2"/>
      <c r="I1844" s="333"/>
      <c r="J1844" s="334"/>
      <c r="K1844" s="241"/>
      <c r="L1844" s="241"/>
      <c r="P1844" s="2"/>
      <c r="AA1844" s="6"/>
      <c r="AB1844" s="6"/>
      <c r="AC1844" s="6"/>
    </row>
    <row r="1845" spans="2:29" ht="9.9" customHeight="1" x14ac:dyDescent="0.25">
      <c r="B1845" s="138"/>
      <c r="C1845" s="142"/>
      <c r="D1845" s="2"/>
      <c r="I1845" s="241"/>
      <c r="J1845" s="241"/>
      <c r="K1845" s="241"/>
      <c r="L1845" s="140"/>
      <c r="P1845" s="2"/>
      <c r="AA1845" s="6"/>
      <c r="AB1845" s="6"/>
      <c r="AC1845" s="6"/>
    </row>
    <row r="1846" spans="2:29" ht="9.9" customHeight="1" x14ac:dyDescent="0.25">
      <c r="B1846" s="138"/>
      <c r="C1846" s="142"/>
      <c r="D1846" s="2"/>
      <c r="I1846" s="333"/>
      <c r="J1846" s="334"/>
      <c r="K1846" s="241"/>
      <c r="L1846" s="241"/>
      <c r="P1846" s="2"/>
      <c r="AA1846" s="6"/>
      <c r="AB1846" s="6"/>
      <c r="AC1846" s="6"/>
    </row>
    <row r="1847" spans="2:29" ht="9.9" customHeight="1" x14ac:dyDescent="0.25">
      <c r="B1847" s="138"/>
      <c r="C1847" s="142"/>
      <c r="D1847" s="2"/>
      <c r="I1847" s="333"/>
      <c r="J1847" s="334"/>
      <c r="K1847" s="241"/>
      <c r="L1847" s="241"/>
      <c r="P1847" s="2"/>
      <c r="AA1847" s="6"/>
      <c r="AB1847" s="6"/>
      <c r="AC1847" s="6"/>
    </row>
    <row r="1848" spans="2:29" ht="9.9" customHeight="1" x14ac:dyDescent="0.25">
      <c r="B1848" s="138"/>
      <c r="C1848" s="142"/>
      <c r="D1848" s="2"/>
      <c r="I1848" s="241"/>
      <c r="J1848" s="241"/>
      <c r="K1848" s="241"/>
      <c r="L1848" s="241"/>
      <c r="P1848" s="2"/>
      <c r="AA1848" s="6"/>
      <c r="AB1848" s="6"/>
      <c r="AC1848" s="6"/>
    </row>
    <row r="1849" spans="2:29" ht="9.9" customHeight="1" x14ac:dyDescent="0.25">
      <c r="B1849" s="138"/>
      <c r="C1849" s="142"/>
      <c r="D1849" s="2"/>
      <c r="I1849" s="333"/>
      <c r="J1849" s="334"/>
      <c r="K1849" s="241"/>
      <c r="L1849" s="241"/>
      <c r="P1849" s="2"/>
      <c r="AA1849" s="6"/>
      <c r="AB1849" s="6"/>
      <c r="AC1849" s="6"/>
    </row>
    <row r="1850" spans="2:29" ht="9.9" customHeight="1" x14ac:dyDescent="0.25">
      <c r="B1850" s="138"/>
      <c r="C1850" s="142"/>
      <c r="D1850" s="2"/>
      <c r="I1850" s="333"/>
      <c r="J1850" s="334"/>
      <c r="K1850" s="241"/>
      <c r="L1850" s="241"/>
      <c r="P1850" s="2"/>
      <c r="AA1850" s="6"/>
      <c r="AB1850" s="6"/>
      <c r="AC1850" s="6"/>
    </row>
    <row r="1851" spans="2:29" ht="9.9" customHeight="1" x14ac:dyDescent="0.25">
      <c r="B1851" s="138"/>
      <c r="C1851" s="142"/>
      <c r="D1851" s="2"/>
      <c r="I1851" s="241"/>
      <c r="J1851" s="241"/>
      <c r="K1851" s="241"/>
      <c r="L1851" s="241"/>
      <c r="P1851" s="2"/>
      <c r="AA1851" s="6"/>
      <c r="AB1851" s="6"/>
      <c r="AC1851" s="6"/>
    </row>
    <row r="1852" spans="2:29" ht="9.9" customHeight="1" x14ac:dyDescent="0.25">
      <c r="B1852" s="138"/>
      <c r="C1852" s="142"/>
      <c r="D1852" s="2"/>
      <c r="I1852" s="333"/>
      <c r="J1852" s="334"/>
      <c r="K1852" s="241"/>
      <c r="L1852" s="241"/>
      <c r="P1852" s="2"/>
      <c r="AA1852" s="6"/>
      <c r="AB1852" s="6"/>
      <c r="AC1852" s="6"/>
    </row>
    <row r="1853" spans="2:29" ht="9.9" customHeight="1" x14ac:dyDescent="0.25">
      <c r="B1853" s="138"/>
      <c r="C1853" s="142"/>
      <c r="D1853" s="2"/>
      <c r="I1853" s="333"/>
      <c r="J1853" s="334"/>
      <c r="K1853" s="241"/>
      <c r="L1853" s="241"/>
      <c r="P1853" s="2"/>
      <c r="AA1853" s="6"/>
      <c r="AB1853" s="6"/>
      <c r="AC1853" s="6"/>
    </row>
    <row r="1854" spans="2:29" ht="9.9" customHeight="1" x14ac:dyDescent="0.25">
      <c r="B1854" s="138"/>
      <c r="C1854" s="142"/>
      <c r="D1854" s="2"/>
      <c r="I1854" s="241"/>
      <c r="J1854" s="241"/>
      <c r="K1854" s="241"/>
      <c r="L1854" s="241"/>
      <c r="P1854" s="2"/>
      <c r="AA1854" s="6"/>
      <c r="AB1854" s="6"/>
      <c r="AC1854" s="6"/>
    </row>
    <row r="1855" spans="2:29" ht="9.9" customHeight="1" x14ac:dyDescent="0.25">
      <c r="B1855" s="138"/>
      <c r="C1855" s="142"/>
      <c r="D1855" s="2"/>
      <c r="I1855" s="333"/>
      <c r="J1855" s="334"/>
      <c r="K1855" s="241"/>
      <c r="L1855" s="241"/>
      <c r="P1855" s="2"/>
      <c r="AA1855" s="6"/>
      <c r="AB1855" s="6"/>
      <c r="AC1855" s="6"/>
    </row>
    <row r="1856" spans="2:29" ht="9.9" customHeight="1" x14ac:dyDescent="0.25">
      <c r="B1856" s="138"/>
      <c r="C1856" s="142"/>
      <c r="D1856" s="2"/>
      <c r="I1856" s="333"/>
      <c r="J1856" s="334"/>
      <c r="K1856" s="241"/>
      <c r="L1856" s="241"/>
      <c r="P1856" s="2"/>
      <c r="AA1856" s="6"/>
      <c r="AB1856" s="6"/>
      <c r="AC1856" s="6"/>
    </row>
    <row r="1857" spans="1:29" ht="9.9" customHeight="1" x14ac:dyDescent="0.25">
      <c r="B1857" s="139"/>
      <c r="C1857" s="142"/>
      <c r="D1857" s="2"/>
      <c r="I1857" s="241"/>
      <c r="J1857" s="241"/>
      <c r="K1857" s="241"/>
      <c r="L1857" s="241"/>
      <c r="P1857" s="2"/>
      <c r="AA1857" s="6"/>
      <c r="AB1857" s="6"/>
      <c r="AC1857" s="6"/>
    </row>
    <row r="1858" spans="1:29" ht="9.9" customHeight="1" x14ac:dyDescent="0.25">
      <c r="B1858" s="142"/>
      <c r="C1858" s="142"/>
      <c r="D1858" s="2"/>
      <c r="I1858" s="241"/>
      <c r="J1858" s="241"/>
      <c r="K1858" s="241"/>
      <c r="L1858" s="241"/>
      <c r="P1858" s="2"/>
      <c r="AA1858" s="6"/>
      <c r="AB1858" s="6"/>
      <c r="AC1858" s="6"/>
    </row>
    <row r="1859" spans="1:29" ht="9.9" customHeight="1" x14ac:dyDescent="0.25">
      <c r="B1859" s="138"/>
      <c r="C1859" s="142"/>
      <c r="D1859" s="2"/>
      <c r="I1859" s="241"/>
      <c r="J1859" s="241"/>
      <c r="K1859" s="241"/>
      <c r="L1859" s="241"/>
      <c r="P1859" s="2"/>
      <c r="AA1859" s="6"/>
      <c r="AB1859" s="6"/>
      <c r="AC1859" s="6"/>
    </row>
    <row r="1860" spans="1:29" ht="9.9" customHeight="1" x14ac:dyDescent="0.25">
      <c r="B1860" s="138"/>
      <c r="C1860" s="142"/>
      <c r="D1860" s="2"/>
      <c r="I1860" s="333"/>
      <c r="J1860" s="334"/>
      <c r="K1860" s="241"/>
      <c r="L1860" s="241"/>
      <c r="P1860" s="2"/>
      <c r="AA1860" s="6"/>
      <c r="AB1860" s="6"/>
      <c r="AC1860" s="6"/>
    </row>
    <row r="1861" spans="1:29" ht="9.9" customHeight="1" x14ac:dyDescent="0.25">
      <c r="B1861" s="138"/>
      <c r="C1861" s="142"/>
      <c r="D1861" s="2"/>
      <c r="I1861" s="333"/>
      <c r="J1861" s="334"/>
      <c r="K1861" s="241"/>
      <c r="L1861" s="241"/>
      <c r="P1861" s="2"/>
      <c r="AA1861" s="6"/>
      <c r="AB1861" s="6"/>
      <c r="AC1861" s="6"/>
    </row>
    <row r="1862" spans="1:29" ht="9.9" customHeight="1" x14ac:dyDescent="0.25">
      <c r="B1862" s="138"/>
      <c r="C1862" s="142"/>
      <c r="D1862" s="2"/>
      <c r="I1862" s="241"/>
      <c r="J1862" s="241"/>
      <c r="K1862" s="241"/>
      <c r="L1862" s="241"/>
      <c r="P1862" s="2"/>
      <c r="AA1862" s="6"/>
      <c r="AB1862" s="6"/>
      <c r="AC1862" s="6"/>
    </row>
    <row r="1863" spans="1:29" ht="9.9" customHeight="1" x14ac:dyDescent="0.25">
      <c r="A1863" s="10"/>
      <c r="B1863" s="138"/>
      <c r="C1863" s="142"/>
      <c r="D1863" s="2"/>
      <c r="I1863" s="333"/>
      <c r="J1863" s="334"/>
      <c r="K1863" s="241"/>
      <c r="L1863" s="241"/>
      <c r="P1863" s="2"/>
      <c r="AA1863" s="6"/>
      <c r="AB1863" s="6"/>
      <c r="AC1863" s="6"/>
    </row>
    <row r="1864" spans="1:29" ht="9.9" customHeight="1" x14ac:dyDescent="0.25">
      <c r="A1864" s="11"/>
      <c r="B1864" s="138"/>
      <c r="C1864" s="142"/>
      <c r="D1864" s="2"/>
      <c r="I1864" s="333"/>
      <c r="J1864" s="334"/>
      <c r="K1864" s="241"/>
      <c r="L1864" s="241"/>
      <c r="P1864" s="2"/>
      <c r="AA1864" s="6"/>
      <c r="AB1864" s="6"/>
      <c r="AC1864" s="6"/>
    </row>
    <row r="1865" spans="1:29" ht="9.9" customHeight="1" x14ac:dyDescent="0.25">
      <c r="B1865" s="138"/>
      <c r="C1865" s="142"/>
      <c r="D1865" s="2"/>
      <c r="I1865" s="241"/>
      <c r="J1865" s="241"/>
      <c r="K1865" s="241"/>
      <c r="L1865" s="241"/>
      <c r="P1865" s="2"/>
      <c r="AA1865" s="6"/>
      <c r="AB1865" s="6"/>
      <c r="AC1865" s="6"/>
    </row>
    <row r="1866" spans="1:29" ht="9.9" customHeight="1" x14ac:dyDescent="0.25">
      <c r="B1866" s="138"/>
      <c r="C1866" s="142"/>
      <c r="D1866" s="2"/>
      <c r="I1866" s="333"/>
      <c r="J1866" s="334"/>
      <c r="K1866" s="241"/>
      <c r="L1866" s="241"/>
      <c r="P1866" s="2"/>
      <c r="AA1866" s="6"/>
      <c r="AB1866" s="6"/>
      <c r="AC1866" s="6"/>
    </row>
    <row r="1867" spans="1:29" ht="9.9" customHeight="1" x14ac:dyDescent="0.25">
      <c r="B1867" s="138"/>
      <c r="C1867" s="142"/>
      <c r="D1867" s="2"/>
      <c r="I1867" s="333"/>
      <c r="J1867" s="334"/>
      <c r="K1867" s="241"/>
      <c r="L1867" s="241"/>
      <c r="P1867" s="2"/>
      <c r="AA1867" s="6"/>
      <c r="AB1867" s="6"/>
      <c r="AC1867" s="6"/>
    </row>
    <row r="1868" spans="1:29" ht="9.9" customHeight="1" x14ac:dyDescent="0.25">
      <c r="B1868" s="138"/>
      <c r="C1868" s="142"/>
      <c r="D1868" s="2"/>
      <c r="I1868" s="241"/>
      <c r="J1868" s="241"/>
      <c r="K1868" s="241"/>
      <c r="L1868" s="241"/>
      <c r="P1868" s="2"/>
      <c r="AA1868" s="6"/>
      <c r="AB1868" s="6"/>
      <c r="AC1868" s="6"/>
    </row>
    <row r="1869" spans="1:29" ht="9.9" customHeight="1" x14ac:dyDescent="0.25">
      <c r="B1869" s="138"/>
      <c r="C1869" s="142"/>
      <c r="D1869" s="2"/>
      <c r="I1869" s="333"/>
      <c r="J1869" s="334"/>
      <c r="K1869" s="241"/>
      <c r="L1869" s="241"/>
      <c r="P1869" s="2"/>
      <c r="AA1869" s="6"/>
      <c r="AB1869" s="6"/>
      <c r="AC1869" s="6"/>
    </row>
    <row r="1870" spans="1:29" ht="9.9" customHeight="1" x14ac:dyDescent="0.25">
      <c r="B1870" s="138"/>
      <c r="C1870" s="142"/>
      <c r="D1870" s="2"/>
      <c r="I1870" s="333"/>
      <c r="J1870" s="334"/>
      <c r="K1870" s="241"/>
      <c r="L1870" s="241"/>
      <c r="P1870" s="2"/>
      <c r="AA1870" s="6"/>
      <c r="AB1870" s="6"/>
      <c r="AC1870" s="6"/>
    </row>
    <row r="1871" spans="1:29" ht="9.9" customHeight="1" x14ac:dyDescent="0.25">
      <c r="B1871" s="138"/>
      <c r="C1871" s="142"/>
      <c r="D1871" s="2"/>
      <c r="I1871" s="333"/>
      <c r="J1871" s="334"/>
      <c r="K1871" s="241"/>
      <c r="L1871" s="241"/>
      <c r="P1871" s="2"/>
      <c r="AA1871" s="6"/>
      <c r="AB1871" s="6"/>
      <c r="AC1871" s="6"/>
    </row>
    <row r="1872" spans="1:29" ht="9.9" customHeight="1" x14ac:dyDescent="0.25">
      <c r="B1872" s="138"/>
      <c r="C1872" s="142"/>
      <c r="D1872" s="2"/>
      <c r="I1872" s="333"/>
      <c r="J1872" s="334"/>
      <c r="K1872" s="241"/>
      <c r="L1872" s="241"/>
      <c r="P1872" s="2"/>
      <c r="AA1872" s="6"/>
      <c r="AB1872" s="6"/>
      <c r="AC1872" s="6"/>
    </row>
    <row r="1873" spans="2:29" ht="9.9" customHeight="1" x14ac:dyDescent="0.25">
      <c r="B1873" s="138"/>
      <c r="C1873" s="142"/>
      <c r="D1873" s="2"/>
      <c r="I1873" s="241"/>
      <c r="J1873" s="241"/>
      <c r="K1873" s="241"/>
      <c r="L1873" s="241"/>
      <c r="P1873" s="2"/>
      <c r="AA1873" s="6"/>
      <c r="AB1873" s="6"/>
      <c r="AC1873" s="6"/>
    </row>
    <row r="1874" spans="2:29" ht="9.9" customHeight="1" x14ac:dyDescent="0.25">
      <c r="B1874" s="138"/>
      <c r="C1874" s="142"/>
      <c r="D1874" s="2"/>
      <c r="I1874" s="333"/>
      <c r="J1874" s="334"/>
      <c r="K1874" s="241"/>
      <c r="L1874" s="241"/>
      <c r="P1874" s="2"/>
      <c r="AA1874" s="6"/>
      <c r="AB1874" s="6"/>
      <c r="AC1874" s="6"/>
    </row>
    <row r="1875" spans="2:29" ht="9.9" customHeight="1" x14ac:dyDescent="0.25">
      <c r="B1875" s="138"/>
      <c r="C1875" s="142"/>
      <c r="D1875" s="2"/>
      <c r="I1875" s="333"/>
      <c r="J1875" s="334"/>
      <c r="K1875" s="241"/>
      <c r="L1875" s="241"/>
      <c r="P1875" s="2"/>
      <c r="AA1875" s="6"/>
      <c r="AB1875" s="6"/>
      <c r="AC1875" s="6"/>
    </row>
    <row r="1876" spans="2:29" ht="9.9" customHeight="1" x14ac:dyDescent="0.25">
      <c r="B1876" s="138"/>
      <c r="C1876" s="142"/>
      <c r="D1876" s="2"/>
      <c r="I1876" s="241"/>
      <c r="J1876" s="241"/>
      <c r="K1876" s="241"/>
      <c r="L1876" s="241"/>
      <c r="P1876" s="2"/>
      <c r="AA1876" s="6"/>
      <c r="AB1876" s="6"/>
      <c r="AC1876" s="6"/>
    </row>
    <row r="1877" spans="2:29" ht="9.9" customHeight="1" x14ac:dyDescent="0.25">
      <c r="B1877" s="138"/>
      <c r="C1877" s="142"/>
      <c r="D1877" s="2"/>
      <c r="I1877" s="333"/>
      <c r="J1877" s="334"/>
      <c r="K1877" s="241"/>
      <c r="L1877" s="241"/>
      <c r="P1877" s="2"/>
      <c r="AA1877" s="6"/>
      <c r="AB1877" s="6"/>
      <c r="AC1877" s="6"/>
    </row>
    <row r="1878" spans="2:29" ht="9.9" customHeight="1" x14ac:dyDescent="0.25">
      <c r="B1878" s="138"/>
      <c r="C1878" s="142"/>
      <c r="D1878" s="2"/>
      <c r="I1878" s="333"/>
      <c r="J1878" s="334"/>
      <c r="K1878" s="241"/>
      <c r="L1878" s="241"/>
      <c r="P1878" s="2"/>
      <c r="AA1878" s="6"/>
      <c r="AB1878" s="6"/>
      <c r="AC1878" s="6"/>
    </row>
    <row r="1879" spans="2:29" ht="9.9" customHeight="1" x14ac:dyDescent="0.25">
      <c r="B1879" s="138"/>
      <c r="C1879" s="142"/>
      <c r="D1879" s="2"/>
      <c r="I1879" s="333"/>
      <c r="J1879" s="334"/>
      <c r="K1879" s="241"/>
      <c r="L1879" s="241"/>
      <c r="P1879" s="2"/>
      <c r="AA1879" s="6"/>
      <c r="AB1879" s="6"/>
      <c r="AC1879" s="6"/>
    </row>
    <row r="1880" spans="2:29" ht="9.9" customHeight="1" x14ac:dyDescent="0.25">
      <c r="B1880" s="138"/>
      <c r="C1880" s="142"/>
      <c r="D1880" s="2"/>
      <c r="I1880" s="333"/>
      <c r="J1880" s="334"/>
      <c r="K1880" s="241"/>
      <c r="L1880" s="241"/>
      <c r="P1880" s="2"/>
      <c r="AA1880" s="6"/>
      <c r="AB1880" s="6"/>
      <c r="AC1880" s="6"/>
    </row>
    <row r="1881" spans="2:29" ht="9.9" customHeight="1" x14ac:dyDescent="0.25">
      <c r="B1881" s="138"/>
      <c r="C1881" s="142"/>
      <c r="D1881" s="2"/>
      <c r="I1881" s="241"/>
      <c r="J1881" s="241"/>
      <c r="K1881" s="241"/>
      <c r="L1881" s="241"/>
      <c r="P1881" s="2"/>
      <c r="AA1881" s="6"/>
      <c r="AB1881" s="6"/>
      <c r="AC1881" s="6"/>
    </row>
    <row r="1882" spans="2:29" ht="9.9" customHeight="1" x14ac:dyDescent="0.25">
      <c r="B1882" s="138"/>
      <c r="C1882" s="142"/>
      <c r="D1882" s="2"/>
      <c r="I1882" s="333"/>
      <c r="J1882" s="334"/>
      <c r="K1882" s="241"/>
      <c r="L1882" s="241"/>
      <c r="P1882" s="2"/>
      <c r="AA1882" s="6"/>
      <c r="AB1882" s="6"/>
      <c r="AC1882" s="6"/>
    </row>
    <row r="1883" spans="2:29" ht="9.9" customHeight="1" x14ac:dyDescent="0.25">
      <c r="B1883" s="138"/>
      <c r="C1883" s="142"/>
      <c r="D1883" s="2"/>
      <c r="I1883" s="333"/>
      <c r="J1883" s="334"/>
      <c r="K1883" s="241"/>
      <c r="L1883" s="241"/>
      <c r="P1883" s="2"/>
      <c r="AA1883" s="6"/>
      <c r="AB1883" s="6"/>
      <c r="AC1883" s="6"/>
    </row>
    <row r="1884" spans="2:29" ht="9.9" customHeight="1" x14ac:dyDescent="0.25">
      <c r="B1884" s="138"/>
      <c r="C1884" s="142"/>
      <c r="D1884" s="2"/>
      <c r="I1884" s="333"/>
      <c r="J1884" s="334"/>
      <c r="K1884" s="241"/>
      <c r="L1884" s="241"/>
      <c r="P1884" s="2"/>
      <c r="AA1884" s="6"/>
      <c r="AB1884" s="6"/>
      <c r="AC1884" s="6"/>
    </row>
    <row r="1885" spans="2:29" ht="9.9" customHeight="1" x14ac:dyDescent="0.25">
      <c r="B1885" s="138"/>
      <c r="C1885" s="142"/>
      <c r="D1885" s="2"/>
      <c r="I1885" s="333"/>
      <c r="J1885" s="334"/>
      <c r="K1885" s="241"/>
      <c r="L1885" s="241"/>
      <c r="P1885" s="2"/>
      <c r="AA1885" s="6"/>
      <c r="AB1885" s="6"/>
      <c r="AC1885" s="6"/>
    </row>
    <row r="1886" spans="2:29" ht="9.9" customHeight="1" x14ac:dyDescent="0.25">
      <c r="B1886" s="138"/>
      <c r="C1886" s="142"/>
      <c r="D1886" s="2"/>
      <c r="I1886" s="241"/>
      <c r="J1886" s="241"/>
      <c r="K1886" s="241"/>
      <c r="L1886" s="241"/>
      <c r="P1886" s="2"/>
      <c r="AA1886" s="6"/>
      <c r="AB1886" s="6"/>
      <c r="AC1886" s="6"/>
    </row>
    <row r="1887" spans="2:29" ht="9.9" customHeight="1" x14ac:dyDescent="0.25">
      <c r="B1887" s="138"/>
      <c r="C1887" s="142"/>
      <c r="D1887" s="2"/>
      <c r="I1887" s="333"/>
      <c r="J1887" s="334"/>
      <c r="K1887" s="241"/>
      <c r="L1887" s="241"/>
      <c r="P1887" s="2"/>
      <c r="AA1887" s="6"/>
      <c r="AB1887" s="6"/>
      <c r="AC1887" s="6"/>
    </row>
    <row r="1888" spans="2:29" ht="9.9" customHeight="1" x14ac:dyDescent="0.25">
      <c r="B1888" s="138"/>
      <c r="C1888" s="142"/>
      <c r="D1888" s="2"/>
      <c r="I1888" s="333"/>
      <c r="J1888" s="334"/>
      <c r="K1888" s="241"/>
      <c r="L1888" s="241"/>
      <c r="P1888" s="2"/>
      <c r="AA1888" s="6"/>
      <c r="AB1888" s="6"/>
      <c r="AC1888" s="6"/>
    </row>
    <row r="1889" spans="1:29" ht="9.9" customHeight="1" x14ac:dyDescent="0.25">
      <c r="B1889" s="138"/>
      <c r="C1889" s="142"/>
      <c r="D1889" s="2"/>
      <c r="I1889" s="333"/>
      <c r="J1889" s="334"/>
      <c r="K1889" s="241"/>
      <c r="L1889" s="241"/>
      <c r="P1889" s="2"/>
      <c r="AA1889" s="6"/>
      <c r="AB1889" s="6"/>
      <c r="AC1889" s="6"/>
    </row>
    <row r="1890" spans="1:29" ht="9.9" customHeight="1" x14ac:dyDescent="0.25">
      <c r="B1890" s="138"/>
      <c r="C1890" s="142"/>
      <c r="D1890" s="2"/>
      <c r="I1890" s="333"/>
      <c r="J1890" s="334"/>
      <c r="K1890" s="241"/>
      <c r="L1890" s="241"/>
      <c r="P1890" s="2"/>
      <c r="AA1890" s="6"/>
      <c r="AB1890" s="6"/>
      <c r="AC1890" s="6"/>
    </row>
    <row r="1891" spans="1:29" ht="9.9" customHeight="1" x14ac:dyDescent="0.25">
      <c r="B1891" s="138"/>
      <c r="C1891" s="142"/>
      <c r="D1891" s="2"/>
      <c r="I1891" s="241"/>
      <c r="J1891" s="241"/>
      <c r="K1891" s="241"/>
      <c r="L1891" s="241"/>
      <c r="P1891" s="2"/>
      <c r="AA1891" s="6"/>
      <c r="AB1891" s="6"/>
      <c r="AC1891" s="6"/>
    </row>
    <row r="1892" spans="1:29" ht="9.9" customHeight="1" x14ac:dyDescent="0.25">
      <c r="B1892" s="138"/>
      <c r="C1892" s="142"/>
      <c r="D1892" s="2"/>
      <c r="I1892" s="333"/>
      <c r="J1892" s="334"/>
      <c r="K1892" s="241"/>
      <c r="L1892" s="241"/>
      <c r="P1892" s="2"/>
      <c r="AA1892" s="6"/>
      <c r="AB1892" s="6"/>
      <c r="AC1892" s="6"/>
    </row>
    <row r="1893" spans="1:29" ht="9.9" customHeight="1" x14ac:dyDescent="0.25">
      <c r="B1893" s="138"/>
      <c r="C1893" s="142"/>
      <c r="D1893" s="2"/>
      <c r="I1893" s="333"/>
      <c r="J1893" s="334"/>
      <c r="K1893" s="241"/>
      <c r="L1893" s="241"/>
      <c r="P1893" s="2"/>
      <c r="AA1893" s="6"/>
      <c r="AB1893" s="6"/>
      <c r="AC1893" s="6"/>
    </row>
    <row r="1894" spans="1:29" ht="9.9" customHeight="1" x14ac:dyDescent="0.25">
      <c r="B1894" s="138"/>
      <c r="C1894" s="142"/>
      <c r="D1894" s="2"/>
      <c r="I1894" s="333"/>
      <c r="J1894" s="334"/>
      <c r="K1894" s="241"/>
      <c r="L1894" s="241"/>
      <c r="P1894" s="2"/>
      <c r="AA1894" s="6"/>
      <c r="AB1894" s="6"/>
      <c r="AC1894" s="6"/>
    </row>
    <row r="1895" spans="1:29" ht="9.9" customHeight="1" x14ac:dyDescent="0.25">
      <c r="B1895" s="138"/>
      <c r="C1895" s="142"/>
      <c r="D1895" s="2"/>
      <c r="I1895" s="333"/>
      <c r="J1895" s="334"/>
      <c r="K1895" s="241"/>
      <c r="L1895" s="241"/>
      <c r="P1895" s="2"/>
      <c r="AA1895" s="6"/>
      <c r="AB1895" s="6"/>
      <c r="AC1895" s="6"/>
    </row>
    <row r="1896" spans="1:29" ht="9.9" customHeight="1" x14ac:dyDescent="0.25">
      <c r="B1896" s="138"/>
      <c r="C1896" s="142"/>
      <c r="D1896" s="2"/>
      <c r="I1896" s="241"/>
      <c r="J1896" s="241"/>
      <c r="K1896" s="241"/>
      <c r="L1896" s="241"/>
      <c r="P1896" s="2"/>
      <c r="AA1896" s="6"/>
      <c r="AB1896" s="6"/>
      <c r="AC1896" s="6"/>
    </row>
    <row r="1897" spans="1:29" ht="9.9" customHeight="1" x14ac:dyDescent="0.25">
      <c r="B1897" s="138"/>
      <c r="C1897" s="142"/>
      <c r="D1897" s="2"/>
      <c r="I1897" s="333"/>
      <c r="J1897" s="334"/>
      <c r="K1897" s="241"/>
      <c r="L1897" s="241"/>
      <c r="P1897" s="2"/>
      <c r="AA1897" s="6"/>
      <c r="AB1897" s="6"/>
      <c r="AC1897" s="6"/>
    </row>
    <row r="1898" spans="1:29" ht="9.9" customHeight="1" x14ac:dyDescent="0.25">
      <c r="B1898" s="138"/>
      <c r="C1898" s="142"/>
      <c r="D1898" s="2"/>
      <c r="I1898" s="333"/>
      <c r="J1898" s="334"/>
      <c r="K1898" s="241"/>
      <c r="L1898" s="241"/>
      <c r="P1898" s="2"/>
      <c r="AA1898" s="6"/>
      <c r="AB1898" s="6"/>
      <c r="AC1898" s="6"/>
    </row>
    <row r="1899" spans="1:29" ht="9.9" customHeight="1" x14ac:dyDescent="0.25">
      <c r="B1899" s="138"/>
      <c r="C1899" s="142"/>
      <c r="D1899" s="2"/>
      <c r="I1899" s="333"/>
      <c r="J1899" s="334"/>
      <c r="K1899" s="241"/>
      <c r="L1899" s="241"/>
      <c r="P1899" s="2"/>
      <c r="AA1899" s="6"/>
      <c r="AB1899" s="6"/>
      <c r="AC1899" s="6"/>
    </row>
    <row r="1900" spans="1:29" ht="9.9" customHeight="1" x14ac:dyDescent="0.25">
      <c r="B1900" s="138"/>
      <c r="C1900" s="142"/>
      <c r="D1900" s="2"/>
      <c r="I1900" s="333"/>
      <c r="J1900" s="334"/>
      <c r="K1900" s="241"/>
      <c r="L1900" s="241"/>
      <c r="P1900" s="2"/>
      <c r="AA1900" s="6"/>
      <c r="AB1900" s="6"/>
      <c r="AC1900" s="6"/>
    </row>
    <row r="1901" spans="1:29" ht="9.9" customHeight="1" x14ac:dyDescent="0.25">
      <c r="B1901" s="138"/>
      <c r="C1901" s="142"/>
      <c r="D1901" s="2"/>
      <c r="I1901" s="241"/>
      <c r="J1901" s="241"/>
      <c r="K1901" s="241"/>
      <c r="L1901" s="241"/>
      <c r="P1901" s="2"/>
      <c r="AA1901" s="6"/>
      <c r="AB1901" s="6"/>
      <c r="AC1901" s="6"/>
    </row>
    <row r="1902" spans="1:29" ht="9.9" customHeight="1" x14ac:dyDescent="0.25">
      <c r="B1902" s="138"/>
      <c r="C1902" s="142"/>
      <c r="D1902" s="2"/>
      <c r="I1902" s="333"/>
      <c r="J1902" s="334"/>
      <c r="K1902" s="241"/>
      <c r="L1902" s="241"/>
      <c r="P1902" s="2"/>
      <c r="AA1902" s="6"/>
      <c r="AB1902" s="6"/>
      <c r="AC1902" s="6"/>
    </row>
    <row r="1903" spans="1:29" ht="9.9" customHeight="1" x14ac:dyDescent="0.25">
      <c r="B1903" s="138"/>
      <c r="C1903" s="142"/>
      <c r="D1903" s="2"/>
      <c r="I1903" s="333"/>
      <c r="J1903" s="334"/>
      <c r="K1903" s="241"/>
      <c r="L1903" s="241"/>
      <c r="P1903" s="2"/>
      <c r="AA1903" s="6"/>
      <c r="AB1903" s="6"/>
      <c r="AC1903" s="6"/>
    </row>
    <row r="1904" spans="1:29" ht="9.9" customHeight="1" x14ac:dyDescent="0.25">
      <c r="A1904" s="11"/>
      <c r="B1904" s="138"/>
      <c r="C1904" s="142"/>
      <c r="D1904" s="2"/>
      <c r="I1904" s="333"/>
      <c r="J1904" s="334"/>
      <c r="K1904" s="241"/>
      <c r="L1904" s="241"/>
      <c r="P1904" s="2"/>
      <c r="AA1904" s="6"/>
      <c r="AB1904" s="6"/>
      <c r="AC1904" s="6"/>
    </row>
    <row r="1905" spans="2:29" ht="9.9" customHeight="1" x14ac:dyDescent="0.25">
      <c r="B1905" s="138"/>
      <c r="C1905" s="142"/>
      <c r="D1905" s="2"/>
      <c r="I1905" s="333"/>
      <c r="J1905" s="334"/>
      <c r="K1905" s="241"/>
      <c r="L1905" s="241"/>
      <c r="P1905" s="2"/>
      <c r="AA1905" s="6"/>
      <c r="AB1905" s="6"/>
      <c r="AC1905" s="6"/>
    </row>
    <row r="1906" spans="2:29" ht="9.9" customHeight="1" x14ac:dyDescent="0.25">
      <c r="B1906" s="138"/>
      <c r="C1906" s="142"/>
      <c r="D1906" s="2"/>
      <c r="I1906" s="241"/>
      <c r="J1906" s="241"/>
      <c r="K1906" s="241"/>
      <c r="L1906" s="241"/>
      <c r="P1906" s="2"/>
      <c r="AA1906" s="6"/>
      <c r="AB1906" s="6"/>
      <c r="AC1906" s="6"/>
    </row>
    <row r="1907" spans="2:29" ht="9.9" customHeight="1" x14ac:dyDescent="0.25">
      <c r="B1907" s="138"/>
      <c r="C1907" s="142"/>
      <c r="D1907" s="2"/>
      <c r="I1907" s="333"/>
      <c r="J1907" s="334"/>
      <c r="K1907" s="241"/>
      <c r="L1907" s="241"/>
      <c r="P1907" s="2"/>
      <c r="AA1907" s="6"/>
      <c r="AB1907" s="6"/>
      <c r="AC1907" s="6"/>
    </row>
    <row r="1908" spans="2:29" ht="9.9" customHeight="1" x14ac:dyDescent="0.25">
      <c r="B1908" s="138"/>
      <c r="C1908" s="142"/>
      <c r="D1908" s="2"/>
      <c r="I1908" s="333"/>
      <c r="J1908" s="334"/>
      <c r="K1908" s="241"/>
      <c r="L1908" s="241"/>
      <c r="P1908" s="2"/>
      <c r="AA1908" s="6"/>
      <c r="AB1908" s="6"/>
      <c r="AC1908" s="6"/>
    </row>
    <row r="1909" spans="2:29" ht="9.9" customHeight="1" x14ac:dyDescent="0.25">
      <c r="B1909" s="138"/>
      <c r="C1909" s="142"/>
      <c r="D1909" s="2"/>
      <c r="I1909" s="333"/>
      <c r="J1909" s="334"/>
      <c r="K1909" s="241"/>
      <c r="L1909" s="241"/>
      <c r="P1909" s="2"/>
      <c r="AA1909" s="6"/>
      <c r="AB1909" s="6"/>
      <c r="AC1909" s="6"/>
    </row>
    <row r="1910" spans="2:29" ht="9.9" customHeight="1" x14ac:dyDescent="0.25">
      <c r="B1910" s="138"/>
      <c r="C1910" s="142"/>
      <c r="D1910" s="2"/>
      <c r="I1910" s="333"/>
      <c r="J1910" s="334"/>
      <c r="K1910" s="241"/>
      <c r="L1910" s="241"/>
      <c r="P1910" s="2"/>
      <c r="AA1910" s="6"/>
      <c r="AB1910" s="6"/>
      <c r="AC1910" s="6"/>
    </row>
    <row r="1911" spans="2:29" ht="9.9" customHeight="1" x14ac:dyDescent="0.25">
      <c r="B1911" s="138"/>
      <c r="C1911" s="142"/>
      <c r="D1911" s="2"/>
      <c r="I1911" s="241"/>
      <c r="J1911" s="241"/>
      <c r="K1911" s="241"/>
      <c r="L1911" s="241"/>
      <c r="P1911" s="2"/>
      <c r="AA1911" s="6"/>
      <c r="AB1911" s="6"/>
      <c r="AC1911" s="6"/>
    </row>
    <row r="1912" spans="2:29" ht="9.9" customHeight="1" x14ac:dyDescent="0.25">
      <c r="B1912" s="138"/>
      <c r="C1912" s="142"/>
      <c r="D1912" s="2"/>
      <c r="I1912" s="333"/>
      <c r="J1912" s="334"/>
      <c r="K1912" s="241"/>
      <c r="L1912" s="241"/>
      <c r="P1912" s="2"/>
      <c r="AA1912" s="6"/>
      <c r="AB1912" s="6"/>
      <c r="AC1912" s="6"/>
    </row>
    <row r="1913" spans="2:29" ht="9.9" customHeight="1" x14ac:dyDescent="0.25">
      <c r="B1913" s="138"/>
      <c r="C1913" s="142"/>
      <c r="D1913" s="2"/>
      <c r="I1913" s="333"/>
      <c r="J1913" s="334"/>
      <c r="K1913" s="241"/>
      <c r="L1913" s="241"/>
      <c r="P1913" s="2"/>
      <c r="AA1913" s="6"/>
      <c r="AB1913" s="6"/>
      <c r="AC1913" s="6"/>
    </row>
    <row r="1914" spans="2:29" ht="9.9" customHeight="1" x14ac:dyDescent="0.25">
      <c r="B1914" s="138"/>
      <c r="C1914" s="142"/>
      <c r="D1914" s="2"/>
      <c r="I1914" s="241"/>
      <c r="J1914" s="241"/>
      <c r="K1914" s="241"/>
      <c r="L1914" s="241"/>
      <c r="P1914" s="2"/>
      <c r="AA1914" s="6"/>
      <c r="AB1914" s="6"/>
      <c r="AC1914" s="6"/>
    </row>
    <row r="1915" spans="2:29" ht="9.9" customHeight="1" x14ac:dyDescent="0.25">
      <c r="B1915" s="138"/>
      <c r="C1915" s="142"/>
      <c r="D1915" s="2"/>
      <c r="I1915" s="333"/>
      <c r="J1915" s="334"/>
      <c r="K1915" s="241"/>
      <c r="L1915" s="241"/>
      <c r="P1915" s="2"/>
      <c r="AA1915" s="6"/>
      <c r="AB1915" s="6"/>
      <c r="AC1915" s="6"/>
    </row>
    <row r="1916" spans="2:29" ht="9.9" customHeight="1" x14ac:dyDescent="0.25">
      <c r="B1916" s="138"/>
      <c r="C1916" s="142"/>
      <c r="D1916" s="2"/>
      <c r="I1916" s="333"/>
      <c r="J1916" s="334"/>
      <c r="K1916" s="241"/>
      <c r="L1916" s="241"/>
      <c r="P1916" s="2"/>
      <c r="AA1916" s="6"/>
      <c r="AB1916" s="6"/>
      <c r="AC1916" s="6"/>
    </row>
    <row r="1917" spans="2:29" ht="9.9" customHeight="1" x14ac:dyDescent="0.25">
      <c r="B1917" s="138"/>
      <c r="C1917" s="142"/>
      <c r="D1917" s="2"/>
      <c r="I1917" s="333"/>
      <c r="J1917" s="334"/>
      <c r="K1917" s="241"/>
      <c r="L1917" s="241"/>
      <c r="P1917" s="2"/>
      <c r="AA1917" s="6"/>
      <c r="AB1917" s="6"/>
      <c r="AC1917" s="6"/>
    </row>
    <row r="1918" spans="2:29" ht="9.9" customHeight="1" x14ac:dyDescent="0.25">
      <c r="B1918" s="138"/>
      <c r="C1918" s="142"/>
      <c r="D1918" s="2"/>
      <c r="I1918" s="241"/>
      <c r="J1918" s="241"/>
      <c r="K1918" s="241"/>
      <c r="L1918" s="241"/>
      <c r="P1918" s="2"/>
      <c r="AA1918" s="6"/>
      <c r="AB1918" s="6"/>
      <c r="AC1918" s="6"/>
    </row>
    <row r="1919" spans="2:29" ht="9.9" customHeight="1" x14ac:dyDescent="0.25">
      <c r="B1919" s="138"/>
      <c r="C1919" s="142"/>
      <c r="D1919" s="2"/>
      <c r="I1919" s="333"/>
      <c r="J1919" s="334"/>
      <c r="K1919" s="241"/>
      <c r="L1919" s="241"/>
      <c r="P1919" s="2"/>
      <c r="AA1919" s="6"/>
      <c r="AB1919" s="6"/>
      <c r="AC1919" s="6"/>
    </row>
    <row r="1920" spans="2:29" ht="9.9" customHeight="1" x14ac:dyDescent="0.25">
      <c r="B1920" s="138"/>
      <c r="C1920" s="142"/>
      <c r="D1920" s="2"/>
      <c r="I1920" s="333"/>
      <c r="J1920" s="334"/>
      <c r="K1920" s="241"/>
      <c r="L1920" s="241"/>
      <c r="P1920" s="2"/>
      <c r="AA1920" s="6"/>
      <c r="AB1920" s="6"/>
      <c r="AC1920" s="6"/>
    </row>
    <row r="1921" spans="2:29" ht="9.9" customHeight="1" x14ac:dyDescent="0.25">
      <c r="B1921" s="138"/>
      <c r="C1921" s="142"/>
      <c r="D1921" s="2"/>
      <c r="I1921" s="333"/>
      <c r="J1921" s="334"/>
      <c r="K1921" s="241"/>
      <c r="L1921" s="241"/>
      <c r="P1921" s="2"/>
      <c r="AA1921" s="6"/>
      <c r="AB1921" s="6"/>
      <c r="AC1921" s="6"/>
    </row>
    <row r="1922" spans="2:29" ht="9.9" customHeight="1" x14ac:dyDescent="0.25">
      <c r="B1922" s="138"/>
      <c r="C1922" s="142"/>
      <c r="D1922" s="2"/>
      <c r="I1922" s="333"/>
      <c r="J1922" s="334"/>
      <c r="K1922" s="241"/>
      <c r="L1922" s="241"/>
      <c r="P1922" s="2"/>
      <c r="AA1922" s="6"/>
      <c r="AB1922" s="6"/>
      <c r="AC1922" s="6"/>
    </row>
    <row r="1923" spans="2:29" ht="9.9" customHeight="1" x14ac:dyDescent="0.25">
      <c r="B1923" s="138"/>
      <c r="C1923" s="142"/>
      <c r="D1923" s="2"/>
      <c r="I1923" s="241"/>
      <c r="J1923" s="241"/>
      <c r="K1923" s="241"/>
      <c r="L1923" s="241"/>
      <c r="P1923" s="2"/>
      <c r="AA1923" s="6"/>
      <c r="AB1923" s="6"/>
      <c r="AC1923" s="6"/>
    </row>
    <row r="1924" spans="2:29" ht="9.9" customHeight="1" x14ac:dyDescent="0.25">
      <c r="B1924" s="138"/>
      <c r="C1924" s="142"/>
      <c r="D1924" s="2"/>
      <c r="I1924" s="333"/>
      <c r="J1924" s="334"/>
      <c r="K1924" s="241"/>
      <c r="L1924" s="241"/>
      <c r="P1924" s="2"/>
      <c r="AA1924" s="6"/>
      <c r="AB1924" s="6"/>
      <c r="AC1924" s="6"/>
    </row>
    <row r="1925" spans="2:29" ht="9.9" customHeight="1" x14ac:dyDescent="0.25">
      <c r="B1925" s="138"/>
      <c r="C1925" s="142"/>
      <c r="D1925" s="2"/>
      <c r="I1925" s="333"/>
      <c r="J1925" s="334"/>
      <c r="K1925" s="241"/>
      <c r="L1925" s="241"/>
      <c r="P1925" s="2"/>
      <c r="AA1925" s="6"/>
      <c r="AB1925" s="6"/>
      <c r="AC1925" s="6"/>
    </row>
    <row r="1926" spans="2:29" ht="9.9" customHeight="1" x14ac:dyDescent="0.25">
      <c r="B1926" s="138"/>
      <c r="C1926" s="142"/>
      <c r="D1926" s="2"/>
      <c r="I1926" s="241"/>
      <c r="J1926" s="241"/>
      <c r="K1926" s="241"/>
      <c r="L1926" s="241"/>
      <c r="P1926" s="2"/>
      <c r="AA1926" s="6"/>
      <c r="AB1926" s="6"/>
      <c r="AC1926" s="6"/>
    </row>
    <row r="1927" spans="2:29" ht="9.9" customHeight="1" x14ac:dyDescent="0.25">
      <c r="B1927" s="138"/>
      <c r="C1927" s="142"/>
      <c r="D1927" s="2"/>
      <c r="I1927" s="333"/>
      <c r="J1927" s="334"/>
      <c r="K1927" s="241"/>
      <c r="L1927" s="241"/>
      <c r="P1927" s="2"/>
      <c r="AA1927" s="6"/>
      <c r="AB1927" s="6"/>
      <c r="AC1927" s="6"/>
    </row>
    <row r="1928" spans="2:29" ht="9.9" customHeight="1" x14ac:dyDescent="0.25">
      <c r="B1928" s="138"/>
      <c r="C1928" s="142"/>
      <c r="D1928" s="2"/>
      <c r="I1928" s="333"/>
      <c r="J1928" s="334"/>
      <c r="K1928" s="241"/>
      <c r="L1928" s="241"/>
      <c r="P1928" s="2"/>
      <c r="AA1928" s="6"/>
      <c r="AB1928" s="6"/>
      <c r="AC1928" s="6"/>
    </row>
    <row r="1929" spans="2:29" ht="9.9" customHeight="1" x14ac:dyDescent="0.25">
      <c r="B1929" s="138"/>
      <c r="C1929" s="14"/>
      <c r="D1929" s="241"/>
      <c r="E1929" s="241"/>
      <c r="F1929" s="241"/>
      <c r="G1929" s="241"/>
      <c r="H1929" s="240"/>
      <c r="I1929" s="241"/>
      <c r="J1929" s="241"/>
      <c r="K1929" s="241"/>
      <c r="L1929" s="140"/>
      <c r="P1929" s="2"/>
      <c r="AA1929" s="6"/>
      <c r="AB1929" s="6"/>
      <c r="AC1929" s="6"/>
    </row>
    <row r="1930" spans="2:29" ht="9.9" customHeight="1" x14ac:dyDescent="0.25">
      <c r="B1930" s="141"/>
      <c r="C1930" s="148"/>
      <c r="D1930" s="241"/>
      <c r="E1930" s="241"/>
      <c r="F1930" s="241"/>
      <c r="G1930" s="241"/>
      <c r="I1930" s="241"/>
      <c r="J1930" s="241"/>
      <c r="K1930" s="241"/>
      <c r="L1930" s="140"/>
      <c r="P1930" s="2"/>
      <c r="AA1930" s="6"/>
      <c r="AB1930" s="6"/>
      <c r="AC1930" s="6"/>
    </row>
    <row r="1931" spans="2:29" ht="9.9" customHeight="1" x14ac:dyDescent="0.25">
      <c r="B1931" s="139"/>
      <c r="C1931" s="14"/>
      <c r="D1931" s="241"/>
      <c r="E1931" s="241"/>
      <c r="F1931" s="241"/>
      <c r="G1931" s="241"/>
      <c r="H1931" s="240"/>
      <c r="I1931" s="241"/>
      <c r="J1931" s="241"/>
      <c r="K1931" s="241"/>
      <c r="L1931" s="140"/>
      <c r="P1931" s="2"/>
      <c r="AA1931" s="6"/>
      <c r="AB1931" s="6"/>
      <c r="AC1931" s="6"/>
    </row>
    <row r="1932" spans="2:29" ht="9.9" customHeight="1" x14ac:dyDescent="0.25">
      <c r="B1932" s="142"/>
      <c r="C1932" s="14"/>
      <c r="D1932" s="241"/>
      <c r="E1932" s="241"/>
      <c r="F1932" s="241"/>
      <c r="G1932" s="241"/>
      <c r="H1932" s="240"/>
      <c r="I1932" s="241"/>
      <c r="J1932" s="241"/>
      <c r="K1932" s="241"/>
      <c r="L1932" s="140"/>
      <c r="P1932" s="2"/>
      <c r="AA1932" s="6"/>
      <c r="AB1932" s="6"/>
      <c r="AC1932" s="6"/>
    </row>
    <row r="1933" spans="2:29" ht="9.9" customHeight="1" x14ac:dyDescent="0.25">
      <c r="B1933" s="138"/>
      <c r="C1933" s="14"/>
      <c r="D1933" s="241"/>
      <c r="E1933" s="241"/>
      <c r="F1933" s="241"/>
      <c r="G1933" s="241"/>
      <c r="H1933" s="240"/>
      <c r="I1933" s="241"/>
      <c r="J1933" s="241"/>
      <c r="K1933" s="241"/>
      <c r="L1933" s="140"/>
      <c r="P1933" s="2"/>
      <c r="AA1933" s="6"/>
      <c r="AB1933" s="6"/>
      <c r="AC1933" s="6"/>
    </row>
    <row r="1934" spans="2:29" ht="9.9" customHeight="1" x14ac:dyDescent="0.25">
      <c r="B1934" s="138"/>
      <c r="C1934" s="14"/>
      <c r="D1934" s="241"/>
      <c r="E1934" s="241"/>
      <c r="F1934" s="241"/>
      <c r="G1934" s="241"/>
      <c r="H1934" s="240"/>
      <c r="I1934" s="241"/>
      <c r="J1934" s="241"/>
      <c r="K1934" s="241"/>
      <c r="L1934" s="140"/>
      <c r="P1934" s="2"/>
      <c r="AA1934" s="6"/>
      <c r="AB1934" s="6"/>
      <c r="AC1934" s="6"/>
    </row>
    <row r="1935" spans="2:29" ht="9.9" customHeight="1" x14ac:dyDescent="0.25">
      <c r="B1935" s="138"/>
      <c r="C1935" s="14"/>
      <c r="D1935" s="241"/>
      <c r="E1935" s="241"/>
      <c r="F1935" s="241"/>
      <c r="G1935" s="241"/>
      <c r="H1935" s="240"/>
      <c r="I1935" s="241"/>
      <c r="J1935" s="241"/>
      <c r="K1935" s="241"/>
      <c r="L1935" s="140"/>
      <c r="P1935" s="2"/>
      <c r="AA1935" s="6"/>
      <c r="AB1935" s="6"/>
      <c r="AC1935" s="6"/>
    </row>
    <row r="1936" spans="2:29" ht="9.9" customHeight="1" x14ac:dyDescent="0.25">
      <c r="B1936" s="138"/>
      <c r="C1936" s="14"/>
      <c r="D1936" s="241"/>
      <c r="E1936" s="241"/>
      <c r="F1936" s="241"/>
      <c r="G1936" s="241"/>
      <c r="H1936" s="240"/>
      <c r="I1936" s="241"/>
      <c r="J1936" s="241"/>
      <c r="K1936" s="241"/>
      <c r="L1936" s="140"/>
      <c r="P1936" s="2"/>
      <c r="AA1936" s="6"/>
      <c r="AB1936" s="6"/>
      <c r="AC1936" s="6"/>
    </row>
    <row r="1937" spans="1:29" ht="9.9" customHeight="1" x14ac:dyDescent="0.25">
      <c r="B1937" s="138"/>
      <c r="C1937" s="14"/>
      <c r="D1937" s="241"/>
      <c r="E1937" s="241"/>
      <c r="F1937" s="241"/>
      <c r="G1937" s="241"/>
      <c r="H1937" s="240"/>
      <c r="I1937" s="241"/>
      <c r="J1937" s="241"/>
      <c r="K1937" s="241"/>
      <c r="L1937" s="140"/>
      <c r="P1937" s="2"/>
      <c r="AA1937" s="6"/>
      <c r="AB1937" s="6"/>
      <c r="AC1937" s="6"/>
    </row>
    <row r="1938" spans="1:29" ht="9.9" customHeight="1" x14ac:dyDescent="0.25">
      <c r="B1938" s="138"/>
      <c r="C1938" s="14"/>
      <c r="D1938" s="241"/>
      <c r="E1938" s="241"/>
      <c r="F1938" s="241"/>
      <c r="G1938" s="241"/>
      <c r="H1938" s="240"/>
      <c r="I1938" s="241"/>
      <c r="J1938" s="241"/>
      <c r="K1938" s="241"/>
      <c r="L1938" s="140"/>
      <c r="P1938" s="2"/>
      <c r="AA1938" s="6"/>
      <c r="AB1938" s="6"/>
      <c r="AC1938" s="6"/>
    </row>
    <row r="1939" spans="1:29" ht="9.9" customHeight="1" x14ac:dyDescent="0.25">
      <c r="B1939" s="138"/>
      <c r="C1939" s="14"/>
      <c r="D1939" s="241"/>
      <c r="E1939" s="241"/>
      <c r="F1939" s="241"/>
      <c r="G1939" s="241"/>
      <c r="H1939" s="240"/>
      <c r="I1939" s="241"/>
      <c r="J1939" s="241"/>
      <c r="K1939" s="241"/>
      <c r="L1939" s="140"/>
      <c r="P1939" s="2"/>
      <c r="AA1939" s="6"/>
      <c r="AB1939" s="6"/>
      <c r="AC1939" s="6"/>
    </row>
    <row r="1940" spans="1:29" ht="9.9" customHeight="1" x14ac:dyDescent="0.25">
      <c r="B1940" s="138"/>
      <c r="C1940" s="14"/>
      <c r="D1940" s="241"/>
      <c r="E1940" s="241"/>
      <c r="F1940" s="241"/>
      <c r="G1940" s="241"/>
      <c r="H1940" s="240"/>
      <c r="I1940" s="241"/>
      <c r="J1940" s="241"/>
      <c r="K1940" s="241"/>
      <c r="L1940" s="140"/>
      <c r="P1940" s="2"/>
      <c r="AA1940" s="6"/>
      <c r="AB1940" s="6"/>
      <c r="AC1940" s="6"/>
    </row>
    <row r="1941" spans="1:29" ht="9.9" customHeight="1" x14ac:dyDescent="0.25">
      <c r="B1941" s="138"/>
      <c r="C1941" s="14"/>
      <c r="D1941" s="241"/>
      <c r="E1941" s="241"/>
      <c r="F1941" s="241"/>
      <c r="G1941" s="241"/>
      <c r="H1941" s="240"/>
      <c r="I1941" s="241"/>
      <c r="J1941" s="241"/>
      <c r="K1941" s="241"/>
      <c r="L1941" s="140"/>
      <c r="P1941" s="2"/>
      <c r="AA1941" s="6"/>
      <c r="AB1941" s="6"/>
      <c r="AC1941" s="6"/>
    </row>
    <row r="1942" spans="1:29" ht="9.9" customHeight="1" x14ac:dyDescent="0.25">
      <c r="B1942" s="138"/>
      <c r="C1942" s="14"/>
      <c r="D1942" s="241"/>
      <c r="E1942" s="241"/>
      <c r="F1942" s="241"/>
      <c r="G1942" s="241"/>
      <c r="H1942" s="240"/>
      <c r="I1942" s="241"/>
      <c r="J1942" s="241"/>
      <c r="K1942" s="241"/>
      <c r="L1942" s="140"/>
      <c r="P1942" s="2"/>
      <c r="AA1942" s="6"/>
      <c r="AB1942" s="6"/>
      <c r="AC1942" s="6"/>
    </row>
    <row r="1943" spans="1:29" ht="9.9" customHeight="1" x14ac:dyDescent="0.25">
      <c r="B1943" s="138"/>
      <c r="C1943" s="14"/>
      <c r="D1943" s="241"/>
      <c r="E1943" s="241"/>
      <c r="F1943" s="241"/>
      <c r="G1943" s="241"/>
      <c r="H1943" s="240"/>
      <c r="I1943" s="241"/>
      <c r="J1943" s="241"/>
      <c r="K1943" s="241"/>
      <c r="L1943" s="140"/>
      <c r="P1943" s="2"/>
      <c r="AA1943" s="6"/>
      <c r="AB1943" s="6"/>
      <c r="AC1943" s="6"/>
    </row>
    <row r="1944" spans="1:29" ht="9.9" customHeight="1" x14ac:dyDescent="0.25">
      <c r="A1944" s="11"/>
      <c r="B1944" s="138"/>
      <c r="C1944" s="83"/>
      <c r="D1944" s="241"/>
      <c r="E1944" s="241"/>
      <c r="F1944" s="241"/>
      <c r="G1944" s="241"/>
      <c r="H1944" s="240"/>
      <c r="I1944" s="241"/>
      <c r="J1944" s="241"/>
      <c r="K1944" s="241"/>
      <c r="L1944" s="13"/>
      <c r="P1944" s="2"/>
      <c r="AA1944" s="6"/>
      <c r="AB1944" s="6"/>
      <c r="AC1944" s="6"/>
    </row>
    <row r="1945" spans="1:29" ht="9.9" customHeight="1" x14ac:dyDescent="0.25">
      <c r="B1945" s="138"/>
      <c r="D1945" s="241"/>
      <c r="E1945" s="241"/>
      <c r="F1945" s="241"/>
      <c r="G1945" s="241"/>
      <c r="H1945" s="240"/>
      <c r="I1945" s="241"/>
      <c r="J1945" s="241"/>
      <c r="K1945" s="241"/>
      <c r="L1945" s="140"/>
      <c r="P1945" s="2"/>
      <c r="AA1945" s="6"/>
      <c r="AB1945" s="6"/>
      <c r="AC1945" s="6"/>
    </row>
    <row r="1946" spans="1:29" ht="9.9" customHeight="1" x14ac:dyDescent="0.25">
      <c r="B1946" s="138"/>
      <c r="C1946" s="148"/>
      <c r="D1946" s="241"/>
      <c r="E1946" s="241"/>
      <c r="F1946" s="241"/>
      <c r="G1946" s="241"/>
      <c r="H1946" s="240"/>
      <c r="I1946" s="241"/>
      <c r="J1946" s="241"/>
      <c r="K1946" s="241"/>
      <c r="P1946" s="2"/>
      <c r="AA1946" s="6"/>
      <c r="AB1946" s="6"/>
      <c r="AC1946" s="6"/>
    </row>
    <row r="1947" spans="1:29" ht="9.9" customHeight="1" x14ac:dyDescent="0.25">
      <c r="B1947" s="138"/>
      <c r="C1947" s="14"/>
      <c r="D1947" s="241"/>
      <c r="E1947" s="241"/>
      <c r="F1947" s="241"/>
      <c r="G1947" s="241"/>
      <c r="H1947" s="240"/>
      <c r="I1947" s="241"/>
      <c r="J1947" s="241"/>
      <c r="K1947" s="241"/>
      <c r="L1947" s="241"/>
      <c r="P1947" s="2"/>
      <c r="AA1947" s="6"/>
      <c r="AB1947" s="6"/>
      <c r="AC1947" s="6"/>
    </row>
    <row r="1948" spans="1:29" ht="9.9" customHeight="1" x14ac:dyDescent="0.25">
      <c r="B1948" s="138"/>
      <c r="C1948" s="14"/>
      <c r="D1948" s="241"/>
      <c r="E1948" s="241"/>
      <c r="F1948" s="241"/>
      <c r="G1948" s="241"/>
      <c r="H1948" s="240"/>
      <c r="I1948" s="241"/>
      <c r="J1948" s="241"/>
      <c r="K1948" s="241"/>
      <c r="L1948" s="241"/>
      <c r="P1948" s="2"/>
      <c r="AA1948" s="6"/>
      <c r="AB1948" s="6"/>
      <c r="AC1948" s="6"/>
    </row>
    <row r="1949" spans="1:29" ht="9.9" customHeight="1" x14ac:dyDescent="0.25">
      <c r="B1949" s="138"/>
      <c r="C1949" s="14"/>
      <c r="D1949" s="241"/>
      <c r="E1949" s="241"/>
      <c r="F1949" s="241"/>
      <c r="G1949" s="241"/>
      <c r="H1949" s="240"/>
      <c r="I1949" s="241"/>
      <c r="J1949" s="241"/>
      <c r="K1949" s="241"/>
      <c r="L1949" s="241"/>
      <c r="P1949" s="2"/>
      <c r="AA1949" s="6"/>
      <c r="AB1949" s="6"/>
      <c r="AC1949" s="6"/>
    </row>
    <row r="1950" spans="1:29" ht="9.9" customHeight="1" x14ac:dyDescent="0.25">
      <c r="B1950" s="138"/>
      <c r="C1950" s="14"/>
      <c r="D1950" s="241"/>
      <c r="E1950" s="241"/>
      <c r="F1950" s="241"/>
      <c r="G1950" s="241"/>
      <c r="H1950" s="240"/>
      <c r="I1950" s="241"/>
      <c r="J1950" s="241"/>
      <c r="K1950" s="241"/>
      <c r="L1950" s="241"/>
      <c r="P1950" s="2"/>
      <c r="AA1950" s="6"/>
      <c r="AB1950" s="6"/>
      <c r="AC1950" s="6"/>
    </row>
    <row r="1951" spans="1:29" ht="9.9" customHeight="1" x14ac:dyDescent="0.25">
      <c r="B1951" s="138"/>
      <c r="C1951" s="14"/>
      <c r="D1951" s="241"/>
      <c r="E1951" s="241"/>
      <c r="F1951" s="241"/>
      <c r="G1951" s="241"/>
      <c r="H1951" s="240"/>
      <c r="I1951" s="241"/>
      <c r="J1951" s="241"/>
      <c r="K1951" s="241"/>
      <c r="L1951" s="241"/>
      <c r="P1951" s="2"/>
      <c r="AA1951" s="6"/>
      <c r="AB1951" s="6"/>
      <c r="AC1951" s="6"/>
    </row>
    <row r="1952" spans="1:29" ht="9.9" customHeight="1" x14ac:dyDescent="0.25">
      <c r="B1952" s="138"/>
      <c r="C1952" s="14"/>
      <c r="D1952" s="241"/>
      <c r="E1952" s="241"/>
      <c r="F1952" s="241"/>
      <c r="G1952" s="241"/>
      <c r="H1952" s="240"/>
      <c r="I1952" s="241"/>
      <c r="J1952" s="241"/>
      <c r="K1952" s="241"/>
      <c r="L1952" s="241"/>
      <c r="P1952" s="2"/>
      <c r="AA1952" s="6"/>
      <c r="AB1952" s="6"/>
      <c r="AC1952" s="6"/>
    </row>
    <row r="1953" spans="2:29" ht="9.9" customHeight="1" x14ac:dyDescent="0.25">
      <c r="B1953" s="138"/>
      <c r="C1953" s="14"/>
      <c r="D1953" s="241"/>
      <c r="E1953" s="241"/>
      <c r="F1953" s="241"/>
      <c r="G1953" s="241"/>
      <c r="H1953" s="240"/>
      <c r="I1953" s="241"/>
      <c r="J1953" s="241"/>
      <c r="K1953" s="241"/>
      <c r="L1953" s="241"/>
      <c r="P1953" s="2"/>
      <c r="AA1953" s="6"/>
      <c r="AB1953" s="6"/>
      <c r="AC1953" s="6"/>
    </row>
    <row r="1954" spans="2:29" ht="9.9" customHeight="1" x14ac:dyDescent="0.25">
      <c r="B1954" s="138"/>
      <c r="C1954" s="148"/>
      <c r="D1954" s="241"/>
      <c r="E1954" s="241"/>
      <c r="F1954" s="241"/>
      <c r="G1954" s="241"/>
      <c r="H1954" s="240"/>
      <c r="I1954" s="241"/>
      <c r="J1954" s="241"/>
      <c r="K1954" s="241"/>
      <c r="L1954" s="241"/>
      <c r="P1954" s="2"/>
      <c r="AA1954" s="6"/>
      <c r="AB1954" s="6"/>
      <c r="AC1954" s="6"/>
    </row>
    <row r="1955" spans="2:29" ht="9.9" customHeight="1" x14ac:dyDescent="0.25">
      <c r="B1955" s="138"/>
      <c r="C1955" s="14"/>
      <c r="D1955" s="241"/>
      <c r="E1955" s="241"/>
      <c r="F1955" s="241"/>
      <c r="G1955" s="241"/>
      <c r="H1955" s="240"/>
      <c r="I1955" s="241"/>
      <c r="J1955" s="241"/>
      <c r="K1955" s="241"/>
      <c r="L1955" s="241"/>
      <c r="P1955" s="2"/>
      <c r="AA1955" s="6"/>
      <c r="AB1955" s="6"/>
      <c r="AC1955" s="6"/>
    </row>
    <row r="1956" spans="2:29" ht="9.9" customHeight="1" x14ac:dyDescent="0.25">
      <c r="B1956" s="138"/>
      <c r="C1956" s="14"/>
      <c r="D1956" s="241"/>
      <c r="E1956" s="241"/>
      <c r="F1956" s="241"/>
      <c r="G1956" s="241"/>
      <c r="H1956" s="240"/>
      <c r="I1956" s="241"/>
      <c r="J1956" s="241"/>
      <c r="K1956" s="241"/>
      <c r="L1956" s="241"/>
      <c r="P1956" s="2"/>
      <c r="AA1956" s="6"/>
      <c r="AB1956" s="6"/>
      <c r="AC1956" s="6"/>
    </row>
    <row r="1957" spans="2:29" ht="9.9" customHeight="1" x14ac:dyDescent="0.25">
      <c r="B1957" s="138"/>
      <c r="C1957" s="14"/>
      <c r="D1957" s="241"/>
      <c r="E1957" s="241"/>
      <c r="F1957" s="241"/>
      <c r="G1957" s="241"/>
      <c r="H1957" s="240"/>
      <c r="I1957" s="241"/>
      <c r="J1957" s="241"/>
      <c r="K1957" s="241"/>
      <c r="L1957" s="241"/>
      <c r="P1957" s="2"/>
      <c r="AA1957" s="6"/>
      <c r="AB1957" s="6"/>
      <c r="AC1957" s="6"/>
    </row>
    <row r="1958" spans="2:29" ht="9.9" customHeight="1" x14ac:dyDescent="0.25">
      <c r="B1958" s="138"/>
      <c r="C1958" s="14"/>
      <c r="D1958" s="241"/>
      <c r="E1958" s="241"/>
      <c r="F1958" s="241"/>
      <c r="G1958" s="241"/>
      <c r="H1958" s="240"/>
      <c r="I1958" s="241"/>
      <c r="J1958" s="241"/>
      <c r="K1958" s="241"/>
      <c r="L1958" s="241"/>
      <c r="P1958" s="2"/>
      <c r="AA1958" s="6"/>
      <c r="AB1958" s="6"/>
      <c r="AC1958" s="6"/>
    </row>
    <row r="1959" spans="2:29" ht="9.9" customHeight="1" x14ac:dyDescent="0.25">
      <c r="B1959" s="138"/>
      <c r="C1959" s="14"/>
      <c r="D1959" s="241"/>
      <c r="E1959" s="241"/>
      <c r="F1959" s="241"/>
      <c r="G1959" s="241"/>
      <c r="H1959" s="240"/>
      <c r="I1959" s="241"/>
      <c r="J1959" s="241"/>
      <c r="K1959" s="241"/>
      <c r="L1959" s="241"/>
      <c r="P1959" s="2"/>
      <c r="AA1959" s="6"/>
      <c r="AB1959" s="6"/>
      <c r="AC1959" s="6"/>
    </row>
    <row r="1960" spans="2:29" ht="9.9" customHeight="1" x14ac:dyDescent="0.25">
      <c r="B1960" s="138"/>
      <c r="C1960" s="148"/>
      <c r="D1960" s="241"/>
      <c r="E1960" s="241"/>
      <c r="F1960" s="241"/>
      <c r="G1960" s="241"/>
      <c r="H1960" s="240"/>
      <c r="I1960" s="241"/>
      <c r="J1960" s="241"/>
      <c r="K1960" s="241"/>
      <c r="L1960" s="241"/>
      <c r="P1960" s="2"/>
      <c r="AA1960" s="6"/>
      <c r="AB1960" s="6"/>
      <c r="AC1960" s="6"/>
    </row>
    <row r="1961" spans="2:29" ht="9.9" customHeight="1" x14ac:dyDescent="0.25">
      <c r="B1961" s="138"/>
      <c r="C1961" s="14"/>
      <c r="D1961" s="241"/>
      <c r="E1961" s="241"/>
      <c r="F1961" s="241"/>
      <c r="G1961" s="241"/>
      <c r="H1961" s="240"/>
      <c r="I1961" s="241"/>
      <c r="J1961" s="241"/>
      <c r="K1961" s="241"/>
      <c r="L1961" s="241"/>
      <c r="P1961" s="2"/>
      <c r="AA1961" s="6"/>
      <c r="AB1961" s="6"/>
      <c r="AC1961" s="6"/>
    </row>
    <row r="1962" spans="2:29" ht="9.9" customHeight="1" x14ac:dyDescent="0.25">
      <c r="B1962" s="138"/>
      <c r="C1962" s="148"/>
      <c r="D1962" s="241"/>
      <c r="E1962" s="241"/>
      <c r="F1962" s="241"/>
      <c r="G1962" s="241"/>
      <c r="H1962" s="240"/>
      <c r="I1962" s="241"/>
      <c r="J1962" s="241"/>
      <c r="K1962" s="241"/>
      <c r="L1962" s="241"/>
      <c r="P1962" s="2"/>
      <c r="AA1962" s="6"/>
      <c r="AB1962" s="6"/>
      <c r="AC1962" s="6"/>
    </row>
    <row r="1963" spans="2:29" ht="9.9" customHeight="1" x14ac:dyDescent="0.25">
      <c r="B1963" s="138"/>
      <c r="C1963" s="14"/>
      <c r="D1963" s="241"/>
      <c r="E1963" s="241"/>
      <c r="F1963" s="241"/>
      <c r="G1963" s="241"/>
      <c r="H1963" s="240"/>
      <c r="I1963" s="241"/>
      <c r="J1963" s="241"/>
      <c r="K1963" s="241"/>
      <c r="L1963" s="241"/>
      <c r="P1963" s="2"/>
      <c r="AA1963" s="6"/>
      <c r="AB1963" s="6"/>
      <c r="AC1963" s="6"/>
    </row>
    <row r="1964" spans="2:29" ht="9.9" customHeight="1" x14ac:dyDescent="0.25">
      <c r="B1964" s="138"/>
      <c r="C1964" s="14"/>
      <c r="D1964" s="241"/>
      <c r="E1964" s="241"/>
      <c r="F1964" s="241"/>
      <c r="G1964" s="241"/>
      <c r="H1964" s="240"/>
      <c r="I1964" s="241"/>
      <c r="J1964" s="241"/>
      <c r="K1964" s="241"/>
      <c r="L1964" s="241"/>
      <c r="P1964" s="2"/>
      <c r="AA1964" s="6"/>
      <c r="AB1964" s="6"/>
      <c r="AC1964" s="6"/>
    </row>
    <row r="1965" spans="2:29" ht="9.9" customHeight="1" x14ac:dyDescent="0.25">
      <c r="B1965" s="138"/>
      <c r="C1965" s="14"/>
      <c r="D1965" s="241"/>
      <c r="E1965" s="241"/>
      <c r="F1965" s="241"/>
      <c r="G1965" s="241"/>
      <c r="H1965" s="240"/>
      <c r="I1965" s="241"/>
      <c r="J1965" s="241"/>
      <c r="K1965" s="241"/>
      <c r="L1965" s="241"/>
      <c r="P1965" s="2"/>
      <c r="AA1965" s="6"/>
      <c r="AB1965" s="6"/>
      <c r="AC1965" s="6"/>
    </row>
    <row r="1966" spans="2:29" ht="9.9" customHeight="1" x14ac:dyDescent="0.25">
      <c r="B1966" s="138"/>
      <c r="C1966" s="14"/>
      <c r="D1966" s="241"/>
      <c r="E1966" s="241"/>
      <c r="F1966" s="241"/>
      <c r="G1966" s="241"/>
      <c r="H1966" s="240"/>
      <c r="I1966" s="241"/>
      <c r="J1966" s="241"/>
      <c r="K1966" s="241"/>
      <c r="L1966" s="241"/>
      <c r="P1966" s="2"/>
      <c r="AA1966" s="6"/>
      <c r="AB1966" s="6"/>
      <c r="AC1966" s="6"/>
    </row>
    <row r="1967" spans="2:29" ht="9.9" customHeight="1" x14ac:dyDescent="0.25">
      <c r="B1967" s="138"/>
      <c r="C1967" s="148"/>
      <c r="D1967" s="241"/>
      <c r="E1967" s="241"/>
      <c r="F1967" s="241"/>
      <c r="G1967" s="241"/>
      <c r="H1967" s="240"/>
      <c r="I1967" s="241"/>
      <c r="J1967" s="241"/>
      <c r="K1967" s="241"/>
      <c r="L1967" s="241"/>
      <c r="P1967" s="2"/>
      <c r="AA1967" s="6"/>
      <c r="AB1967" s="6"/>
      <c r="AC1967" s="6"/>
    </row>
    <row r="1968" spans="2:29" ht="9.9" customHeight="1" x14ac:dyDescent="0.25">
      <c r="B1968" s="138"/>
      <c r="C1968" s="14"/>
      <c r="D1968" s="241"/>
      <c r="E1968" s="241"/>
      <c r="F1968" s="241"/>
      <c r="G1968" s="241"/>
      <c r="H1968" s="240"/>
      <c r="I1968" s="241"/>
      <c r="J1968" s="241"/>
      <c r="K1968" s="241"/>
      <c r="L1968" s="241"/>
      <c r="P1968" s="2"/>
      <c r="AA1968" s="6"/>
      <c r="AB1968" s="6"/>
      <c r="AC1968" s="6"/>
    </row>
    <row r="1969" spans="1:29" ht="9.9" customHeight="1" x14ac:dyDescent="0.25">
      <c r="B1969" s="138"/>
      <c r="C1969" s="14"/>
      <c r="D1969" s="241"/>
      <c r="E1969" s="241"/>
      <c r="F1969" s="241"/>
      <c r="G1969" s="241"/>
      <c r="H1969" s="240"/>
      <c r="I1969" s="241"/>
      <c r="J1969" s="241"/>
      <c r="K1969" s="241"/>
      <c r="L1969" s="241"/>
      <c r="P1969" s="2"/>
      <c r="AA1969" s="6"/>
      <c r="AB1969" s="6"/>
      <c r="AC1969" s="6"/>
    </row>
    <row r="1970" spans="1:29" ht="9.9" customHeight="1" x14ac:dyDescent="0.25">
      <c r="B1970" s="138"/>
      <c r="C1970" s="14"/>
      <c r="D1970" s="241"/>
      <c r="E1970" s="241"/>
      <c r="F1970" s="241"/>
      <c r="G1970" s="241"/>
      <c r="H1970" s="240"/>
      <c r="I1970" s="241"/>
      <c r="J1970" s="241"/>
      <c r="K1970" s="241"/>
      <c r="L1970" s="241"/>
      <c r="P1970" s="2"/>
      <c r="AA1970" s="6"/>
      <c r="AB1970" s="6"/>
      <c r="AC1970" s="6"/>
    </row>
    <row r="1971" spans="1:29" ht="9.9" customHeight="1" x14ac:dyDescent="0.25">
      <c r="B1971" s="138"/>
      <c r="C1971" s="14"/>
      <c r="D1971" s="241"/>
      <c r="E1971" s="241"/>
      <c r="F1971" s="241"/>
      <c r="G1971" s="241"/>
      <c r="H1971" s="240"/>
      <c r="I1971" s="241"/>
      <c r="J1971" s="241"/>
      <c r="K1971" s="241"/>
      <c r="L1971" s="241"/>
      <c r="P1971" s="2"/>
      <c r="AA1971" s="6"/>
      <c r="AB1971" s="6"/>
      <c r="AC1971" s="6"/>
    </row>
    <row r="1972" spans="1:29" ht="9.9" customHeight="1" x14ac:dyDescent="0.25">
      <c r="B1972" s="138"/>
      <c r="C1972" s="14"/>
      <c r="D1972" s="241"/>
      <c r="E1972" s="241"/>
      <c r="F1972" s="241"/>
      <c r="G1972" s="241"/>
      <c r="H1972" s="240"/>
      <c r="I1972" s="241"/>
      <c r="J1972" s="241"/>
      <c r="K1972" s="241"/>
      <c r="L1972" s="241"/>
      <c r="P1972" s="2"/>
      <c r="AA1972" s="6"/>
      <c r="AB1972" s="6"/>
      <c r="AC1972" s="6"/>
    </row>
    <row r="1973" spans="1:29" ht="9.9" customHeight="1" x14ac:dyDescent="0.25">
      <c r="B1973" s="138"/>
      <c r="C1973" s="14"/>
      <c r="D1973" s="241"/>
      <c r="E1973" s="241"/>
      <c r="F1973" s="241"/>
      <c r="G1973" s="241"/>
      <c r="H1973" s="240"/>
      <c r="I1973" s="241"/>
      <c r="J1973" s="241"/>
      <c r="K1973" s="241"/>
      <c r="L1973" s="241"/>
      <c r="P1973" s="2"/>
      <c r="AA1973" s="6"/>
      <c r="AB1973" s="6"/>
      <c r="AC1973" s="6"/>
    </row>
    <row r="1974" spans="1:29" ht="9.9" customHeight="1" x14ac:dyDescent="0.25">
      <c r="B1974" s="139"/>
      <c r="C1974" s="14"/>
      <c r="D1974" s="241"/>
      <c r="E1974" s="241"/>
      <c r="F1974" s="241"/>
      <c r="G1974" s="241"/>
      <c r="H1974" s="240"/>
      <c r="I1974" s="241"/>
      <c r="J1974" s="241"/>
      <c r="K1974" s="241"/>
      <c r="L1974" s="241"/>
      <c r="P1974" s="2"/>
      <c r="AA1974" s="6"/>
      <c r="AB1974" s="6"/>
      <c r="AC1974" s="6"/>
    </row>
    <row r="1975" spans="1:29" ht="9.9" customHeight="1" x14ac:dyDescent="0.25">
      <c r="B1975" s="142"/>
      <c r="C1975" s="14"/>
      <c r="D1975" s="241"/>
      <c r="E1975" s="241"/>
      <c r="F1975" s="241"/>
      <c r="G1975" s="241"/>
      <c r="H1975" s="240"/>
      <c r="I1975" s="241"/>
      <c r="J1975" s="241"/>
      <c r="K1975" s="241"/>
      <c r="L1975" s="241"/>
      <c r="P1975" s="2"/>
      <c r="AA1975" s="6"/>
      <c r="AB1975" s="6"/>
      <c r="AC1975" s="6"/>
    </row>
    <row r="1976" spans="1:29" ht="9.9" customHeight="1" x14ac:dyDescent="0.25">
      <c r="B1976" s="138"/>
      <c r="C1976" s="14"/>
      <c r="D1976" s="241"/>
      <c r="E1976" s="241"/>
      <c r="F1976" s="241"/>
      <c r="G1976" s="241"/>
      <c r="H1976" s="240"/>
      <c r="I1976" s="241"/>
      <c r="J1976" s="241"/>
      <c r="K1976" s="241"/>
      <c r="L1976" s="241"/>
      <c r="P1976" s="2"/>
      <c r="AA1976" s="6"/>
      <c r="AB1976" s="6"/>
      <c r="AC1976" s="6"/>
    </row>
    <row r="1977" spans="1:29" ht="9.9" customHeight="1" x14ac:dyDescent="0.25">
      <c r="B1977" s="138"/>
      <c r="C1977" s="14"/>
      <c r="D1977" s="241"/>
      <c r="E1977" s="241"/>
      <c r="F1977" s="241"/>
      <c r="G1977" s="241"/>
      <c r="H1977" s="240"/>
      <c r="I1977" s="241"/>
      <c r="J1977" s="241"/>
      <c r="K1977" s="241"/>
      <c r="L1977" s="241"/>
      <c r="P1977" s="2"/>
      <c r="AA1977" s="6"/>
      <c r="AB1977" s="6"/>
      <c r="AC1977" s="6"/>
    </row>
    <row r="1978" spans="1:29" ht="9.9" customHeight="1" x14ac:dyDescent="0.25">
      <c r="B1978" s="138"/>
      <c r="C1978" s="14"/>
      <c r="D1978" s="241"/>
      <c r="E1978" s="241"/>
      <c r="F1978" s="241"/>
      <c r="G1978" s="241"/>
      <c r="H1978" s="240"/>
      <c r="I1978" s="241"/>
      <c r="J1978" s="241"/>
      <c r="K1978" s="241"/>
      <c r="L1978" s="241"/>
      <c r="P1978" s="2"/>
      <c r="AA1978" s="6"/>
      <c r="AB1978" s="6"/>
      <c r="AC1978" s="6"/>
    </row>
    <row r="1979" spans="1:29" ht="9.9" customHeight="1" x14ac:dyDescent="0.25">
      <c r="B1979" s="138"/>
      <c r="C1979" s="14"/>
      <c r="D1979" s="241"/>
      <c r="E1979" s="241"/>
      <c r="F1979" s="241"/>
      <c r="G1979" s="241"/>
      <c r="H1979" s="240"/>
      <c r="I1979" s="241"/>
      <c r="J1979" s="241"/>
      <c r="K1979" s="241"/>
      <c r="L1979" s="241"/>
      <c r="P1979" s="2"/>
      <c r="AA1979" s="6"/>
      <c r="AB1979" s="6"/>
      <c r="AC1979" s="6"/>
    </row>
    <row r="1980" spans="1:29" ht="9.9" customHeight="1" x14ac:dyDescent="0.25">
      <c r="B1980" s="138"/>
      <c r="C1980" s="14"/>
      <c r="D1980" s="241"/>
      <c r="E1980" s="241"/>
      <c r="F1980" s="241"/>
      <c r="G1980" s="241"/>
      <c r="H1980" s="240"/>
      <c r="I1980" s="241"/>
      <c r="J1980" s="241"/>
      <c r="K1980" s="241"/>
      <c r="L1980" s="241"/>
      <c r="P1980" s="2"/>
      <c r="AA1980" s="6"/>
      <c r="AB1980" s="6"/>
      <c r="AC1980" s="6"/>
    </row>
    <row r="1981" spans="1:29" ht="9.9" customHeight="1" x14ac:dyDescent="0.25">
      <c r="B1981" s="138"/>
      <c r="C1981" s="14"/>
      <c r="D1981" s="241"/>
      <c r="E1981" s="241"/>
      <c r="F1981" s="241"/>
      <c r="G1981" s="241"/>
      <c r="H1981" s="240"/>
      <c r="I1981" s="241"/>
      <c r="J1981" s="241"/>
      <c r="K1981" s="241"/>
      <c r="L1981" s="241"/>
      <c r="P1981" s="2"/>
      <c r="AA1981" s="6"/>
      <c r="AB1981" s="6"/>
      <c r="AC1981" s="6"/>
    </row>
    <row r="1982" spans="1:29" ht="9.9" customHeight="1" x14ac:dyDescent="0.25">
      <c r="B1982" s="138"/>
      <c r="C1982" s="14"/>
      <c r="D1982" s="241"/>
      <c r="E1982" s="241"/>
      <c r="F1982" s="241"/>
      <c r="G1982" s="241"/>
      <c r="H1982" s="240"/>
      <c r="I1982" s="241"/>
      <c r="J1982" s="241"/>
      <c r="K1982" s="241"/>
      <c r="L1982" s="241"/>
      <c r="P1982" s="2"/>
      <c r="AA1982" s="6"/>
      <c r="AB1982" s="6"/>
      <c r="AC1982" s="6"/>
    </row>
    <row r="1983" spans="1:29" ht="9.9" customHeight="1" x14ac:dyDescent="0.25">
      <c r="B1983" s="138"/>
      <c r="C1983" s="14"/>
      <c r="D1983" s="241"/>
      <c r="E1983" s="241"/>
      <c r="F1983" s="241"/>
      <c r="G1983" s="241"/>
      <c r="H1983" s="240"/>
      <c r="I1983" s="241"/>
      <c r="J1983" s="241"/>
      <c r="K1983" s="241"/>
      <c r="L1983" s="140"/>
      <c r="P1983" s="2"/>
      <c r="AA1983" s="6"/>
      <c r="AB1983" s="6"/>
      <c r="AC1983" s="6"/>
    </row>
    <row r="1984" spans="1:29" ht="9.9" customHeight="1" x14ac:dyDescent="0.25">
      <c r="A1984" s="11"/>
      <c r="B1984" s="138"/>
      <c r="C1984" s="83"/>
      <c r="D1984" s="241"/>
      <c r="E1984" s="241"/>
      <c r="F1984" s="241"/>
      <c r="G1984" s="241"/>
      <c r="H1984" s="240"/>
      <c r="I1984" s="241"/>
      <c r="J1984" s="241"/>
      <c r="K1984" s="241"/>
      <c r="L1984" s="13"/>
      <c r="P1984" s="2"/>
      <c r="AA1984" s="6"/>
      <c r="AB1984" s="6"/>
      <c r="AC1984" s="6"/>
    </row>
    <row r="1985" spans="2:29" ht="9.9" customHeight="1" x14ac:dyDescent="0.25">
      <c r="B1985" s="138"/>
      <c r="C1985" s="151"/>
      <c r="D1985" s="2"/>
      <c r="H1985" s="240"/>
      <c r="I1985" s="241"/>
      <c r="J1985" s="241"/>
      <c r="K1985" s="241"/>
      <c r="L1985" s="140"/>
      <c r="P1985" s="2"/>
      <c r="AA1985" s="6"/>
      <c r="AB1985" s="6"/>
      <c r="AC1985" s="6"/>
    </row>
    <row r="1986" spans="2:29" ht="9.9" customHeight="1" x14ac:dyDescent="0.25">
      <c r="B1986" s="138"/>
      <c r="C1986" s="148"/>
      <c r="D1986" s="241"/>
      <c r="E1986" s="241"/>
      <c r="F1986" s="241"/>
      <c r="G1986" s="241"/>
      <c r="H1986" s="240"/>
      <c r="L1986" s="13"/>
      <c r="P1986" s="2"/>
      <c r="AA1986" s="6"/>
      <c r="AB1986" s="6"/>
      <c r="AC1986" s="6"/>
    </row>
    <row r="1987" spans="2:29" ht="9.9" customHeight="1" x14ac:dyDescent="0.25">
      <c r="B1987" s="138"/>
      <c r="C1987" s="14"/>
      <c r="D1987" s="241"/>
      <c r="E1987" s="241"/>
      <c r="F1987" s="241"/>
      <c r="G1987" s="241"/>
      <c r="H1987" s="240"/>
      <c r="I1987" s="241"/>
      <c r="J1987" s="241"/>
      <c r="K1987" s="241"/>
      <c r="L1987" s="241"/>
      <c r="P1987" s="2"/>
      <c r="AA1987" s="6"/>
      <c r="AB1987" s="6"/>
      <c r="AC1987" s="6"/>
    </row>
    <row r="1988" spans="2:29" ht="9.9" customHeight="1" x14ac:dyDescent="0.25">
      <c r="B1988" s="138"/>
      <c r="C1988" s="14"/>
      <c r="D1988" s="241"/>
      <c r="E1988" s="241"/>
      <c r="F1988" s="241"/>
      <c r="G1988" s="241"/>
      <c r="H1988" s="240"/>
      <c r="I1988" s="241"/>
      <c r="J1988" s="241"/>
      <c r="K1988" s="241"/>
      <c r="L1988" s="241"/>
      <c r="P1988" s="2"/>
      <c r="AA1988" s="6"/>
      <c r="AB1988" s="6"/>
      <c r="AC1988" s="6"/>
    </row>
    <row r="1989" spans="2:29" ht="9.9" customHeight="1" x14ac:dyDescent="0.25">
      <c r="B1989" s="138"/>
      <c r="C1989" s="14"/>
      <c r="D1989" s="241"/>
      <c r="E1989" s="241"/>
      <c r="F1989" s="241"/>
      <c r="G1989" s="241"/>
      <c r="H1989" s="240"/>
      <c r="I1989" s="241"/>
      <c r="J1989" s="241"/>
      <c r="K1989" s="241"/>
      <c r="L1989" s="241"/>
      <c r="P1989" s="2"/>
      <c r="AA1989" s="6"/>
      <c r="AB1989" s="6"/>
      <c r="AC1989" s="6"/>
    </row>
    <row r="1990" spans="2:29" ht="9.9" customHeight="1" x14ac:dyDescent="0.25">
      <c r="B1990" s="138"/>
      <c r="C1990" s="14"/>
      <c r="D1990" s="2"/>
      <c r="H1990" s="240"/>
      <c r="I1990" s="241"/>
      <c r="J1990" s="241"/>
      <c r="K1990" s="241"/>
      <c r="L1990" s="241"/>
      <c r="P1990" s="2"/>
      <c r="AA1990" s="6"/>
      <c r="AB1990" s="6"/>
      <c r="AC1990" s="6"/>
    </row>
    <row r="1991" spans="2:29" ht="9.9" customHeight="1" x14ac:dyDescent="0.25">
      <c r="B1991" s="138"/>
      <c r="C1991" s="14"/>
      <c r="D1991" s="241"/>
      <c r="E1991" s="241"/>
      <c r="F1991" s="241"/>
      <c r="G1991" s="241"/>
      <c r="H1991" s="240"/>
      <c r="I1991" s="241"/>
      <c r="J1991" s="241"/>
      <c r="K1991" s="241"/>
      <c r="L1991" s="241"/>
      <c r="P1991" s="2"/>
      <c r="AA1991" s="6"/>
      <c r="AB1991" s="6"/>
      <c r="AC1991" s="6"/>
    </row>
    <row r="1992" spans="2:29" ht="9.9" customHeight="1" x14ac:dyDescent="0.25">
      <c r="B1992" s="138"/>
      <c r="C1992" s="14"/>
      <c r="D1992" s="241"/>
      <c r="E1992" s="241"/>
      <c r="F1992" s="241"/>
      <c r="G1992" s="241"/>
      <c r="H1992" s="240"/>
      <c r="I1992" s="241"/>
      <c r="J1992" s="241"/>
      <c r="K1992" s="241"/>
      <c r="L1992" s="241"/>
      <c r="P1992" s="2"/>
      <c r="AA1992" s="6"/>
      <c r="AB1992" s="6"/>
      <c r="AC1992" s="6"/>
    </row>
    <row r="1993" spans="2:29" ht="9.9" customHeight="1" x14ac:dyDescent="0.25">
      <c r="B1993" s="138"/>
      <c r="C1993" s="14"/>
      <c r="D1993" s="2"/>
      <c r="H1993" s="240"/>
      <c r="I1993" s="241"/>
      <c r="J1993" s="241"/>
      <c r="K1993" s="241"/>
      <c r="L1993" s="241"/>
      <c r="P1993" s="2"/>
      <c r="AA1993" s="6"/>
      <c r="AB1993" s="6"/>
      <c r="AC1993" s="6"/>
    </row>
    <row r="1994" spans="2:29" ht="9.9" customHeight="1" x14ac:dyDescent="0.25">
      <c r="B1994" s="138"/>
      <c r="C1994" s="148"/>
      <c r="D1994" s="241"/>
      <c r="E1994" s="241"/>
      <c r="F1994" s="241"/>
      <c r="G1994" s="241"/>
      <c r="H1994" s="240"/>
      <c r="I1994" s="241"/>
      <c r="J1994" s="241"/>
      <c r="K1994" s="241"/>
      <c r="L1994" s="241"/>
      <c r="P1994" s="2"/>
      <c r="AA1994" s="6"/>
      <c r="AB1994" s="6"/>
      <c r="AC1994" s="6"/>
    </row>
    <row r="1995" spans="2:29" ht="9.9" customHeight="1" x14ac:dyDescent="0.25">
      <c r="B1995" s="138"/>
      <c r="C1995" s="14"/>
      <c r="D1995" s="241"/>
      <c r="E1995" s="241"/>
      <c r="F1995" s="241"/>
      <c r="G1995" s="241"/>
      <c r="H1995" s="240"/>
      <c r="I1995" s="241"/>
      <c r="J1995" s="241"/>
      <c r="K1995" s="241"/>
      <c r="L1995" s="241"/>
      <c r="P1995" s="2"/>
      <c r="AA1995" s="6"/>
      <c r="AB1995" s="6"/>
      <c r="AC1995" s="6"/>
    </row>
    <row r="1996" spans="2:29" ht="9.9" customHeight="1" x14ac:dyDescent="0.25">
      <c r="B1996" s="138"/>
      <c r="C1996" s="14"/>
      <c r="D1996" s="241"/>
      <c r="E1996" s="241"/>
      <c r="F1996" s="241"/>
      <c r="G1996" s="241"/>
      <c r="H1996" s="240"/>
      <c r="I1996" s="241"/>
      <c r="J1996" s="241"/>
      <c r="K1996" s="241"/>
      <c r="L1996" s="241"/>
      <c r="P1996" s="2"/>
      <c r="AA1996" s="6"/>
      <c r="AB1996" s="6"/>
      <c r="AC1996" s="6"/>
    </row>
    <row r="1997" spans="2:29" ht="9.9" customHeight="1" x14ac:dyDescent="0.25">
      <c r="B1997" s="138"/>
      <c r="C1997" s="14"/>
      <c r="D1997" s="241"/>
      <c r="E1997" s="241"/>
      <c r="F1997" s="241"/>
      <c r="G1997" s="241"/>
      <c r="H1997" s="240"/>
      <c r="I1997" s="241"/>
      <c r="J1997" s="241"/>
      <c r="K1997" s="241"/>
      <c r="L1997" s="241"/>
      <c r="P1997" s="2"/>
      <c r="AA1997" s="6"/>
      <c r="AB1997" s="6"/>
      <c r="AC1997" s="6"/>
    </row>
    <row r="1998" spans="2:29" ht="9.9" customHeight="1" x14ac:dyDescent="0.25">
      <c r="B1998" s="138"/>
      <c r="C1998" s="14"/>
      <c r="D1998" s="2"/>
      <c r="H1998" s="240"/>
      <c r="I1998" s="241"/>
      <c r="J1998" s="241"/>
      <c r="K1998" s="241"/>
      <c r="L1998" s="241"/>
      <c r="P1998" s="2"/>
      <c r="AA1998" s="6"/>
      <c r="AB1998" s="6"/>
      <c r="AC1998" s="6"/>
    </row>
    <row r="1999" spans="2:29" ht="9.9" customHeight="1" x14ac:dyDescent="0.25">
      <c r="B1999" s="138"/>
      <c r="C1999" s="14"/>
      <c r="D1999" s="241"/>
      <c r="E1999" s="241"/>
      <c r="F1999" s="241"/>
      <c r="G1999" s="241"/>
      <c r="H1999" s="240"/>
      <c r="I1999" s="241"/>
      <c r="J1999" s="241"/>
      <c r="K1999" s="241"/>
      <c r="L1999" s="241"/>
      <c r="P1999" s="2"/>
      <c r="AA1999" s="6"/>
      <c r="AB1999" s="6"/>
      <c r="AC1999" s="6"/>
    </row>
    <row r="2000" spans="2:29" ht="9.9" customHeight="1" x14ac:dyDescent="0.25">
      <c r="B2000" s="138"/>
      <c r="C2000" s="148"/>
      <c r="D2000" s="241"/>
      <c r="E2000" s="241"/>
      <c r="F2000" s="241"/>
      <c r="G2000" s="241"/>
      <c r="H2000" s="240"/>
      <c r="I2000" s="241"/>
      <c r="J2000" s="241"/>
      <c r="K2000" s="241"/>
      <c r="L2000" s="241"/>
      <c r="P2000" s="2"/>
      <c r="AA2000" s="6"/>
      <c r="AB2000" s="6"/>
      <c r="AC2000" s="6"/>
    </row>
    <row r="2001" spans="2:29" ht="9.9" customHeight="1" x14ac:dyDescent="0.25">
      <c r="B2001" s="138"/>
      <c r="C2001" s="14"/>
      <c r="D2001" s="241"/>
      <c r="E2001" s="241"/>
      <c r="F2001" s="241"/>
      <c r="G2001" s="241"/>
      <c r="H2001" s="240"/>
      <c r="I2001" s="241"/>
      <c r="J2001" s="241"/>
      <c r="K2001" s="241"/>
      <c r="L2001" s="241"/>
      <c r="P2001" s="2"/>
      <c r="AA2001" s="6"/>
      <c r="AB2001" s="6"/>
      <c r="AC2001" s="6"/>
    </row>
    <row r="2002" spans="2:29" ht="9.9" customHeight="1" x14ac:dyDescent="0.25">
      <c r="B2002" s="138"/>
      <c r="C2002" s="148"/>
      <c r="D2002" s="241"/>
      <c r="E2002" s="241"/>
      <c r="F2002" s="241"/>
      <c r="G2002" s="241"/>
      <c r="H2002" s="240"/>
      <c r="I2002" s="241"/>
      <c r="J2002" s="241"/>
      <c r="K2002" s="241"/>
      <c r="L2002" s="140"/>
      <c r="P2002" s="2"/>
      <c r="AA2002" s="6"/>
      <c r="AB2002" s="6"/>
      <c r="AC2002" s="6"/>
    </row>
    <row r="2003" spans="2:29" ht="9.9" customHeight="1" x14ac:dyDescent="0.25">
      <c r="B2003" s="138"/>
      <c r="C2003" s="14"/>
      <c r="D2003" s="2"/>
      <c r="H2003" s="240"/>
      <c r="I2003" s="241"/>
      <c r="J2003" s="241"/>
      <c r="K2003" s="241"/>
      <c r="L2003" s="241"/>
      <c r="P2003" s="2"/>
      <c r="AA2003" s="6"/>
      <c r="AB2003" s="6"/>
      <c r="AC2003" s="6"/>
    </row>
    <row r="2004" spans="2:29" ht="9.9" customHeight="1" x14ac:dyDescent="0.25">
      <c r="B2004" s="138"/>
      <c r="C2004" s="14"/>
      <c r="D2004" s="241"/>
      <c r="E2004" s="241"/>
      <c r="F2004" s="241"/>
      <c r="G2004" s="241"/>
      <c r="H2004" s="240"/>
      <c r="I2004" s="241"/>
      <c r="J2004" s="241"/>
      <c r="K2004" s="241"/>
      <c r="L2004" s="241"/>
      <c r="P2004" s="2"/>
      <c r="AA2004" s="6"/>
      <c r="AB2004" s="6"/>
      <c r="AC2004" s="6"/>
    </row>
    <row r="2005" spans="2:29" ht="9.9" customHeight="1" x14ac:dyDescent="0.25">
      <c r="B2005" s="138"/>
      <c r="C2005" s="14"/>
      <c r="D2005" s="241"/>
      <c r="E2005" s="241"/>
      <c r="F2005" s="241"/>
      <c r="G2005" s="241"/>
      <c r="H2005" s="240"/>
      <c r="I2005" s="241"/>
      <c r="J2005" s="241"/>
      <c r="K2005" s="241"/>
      <c r="L2005" s="241"/>
      <c r="P2005" s="2"/>
      <c r="AA2005" s="6"/>
      <c r="AB2005" s="6"/>
      <c r="AC2005" s="6"/>
    </row>
    <row r="2006" spans="2:29" ht="9.9" customHeight="1" x14ac:dyDescent="0.25">
      <c r="B2006" s="138"/>
      <c r="C2006" s="14"/>
      <c r="D2006" s="241"/>
      <c r="E2006" s="241"/>
      <c r="F2006" s="241"/>
      <c r="G2006" s="241"/>
      <c r="H2006" s="240"/>
      <c r="I2006" s="241"/>
      <c r="J2006" s="241"/>
      <c r="K2006" s="241"/>
      <c r="L2006" s="241"/>
      <c r="P2006" s="2"/>
      <c r="AA2006" s="6"/>
      <c r="AB2006" s="6"/>
      <c r="AC2006" s="6"/>
    </row>
    <row r="2007" spans="2:29" ht="9.9" customHeight="1" x14ac:dyDescent="0.25">
      <c r="B2007" s="138"/>
      <c r="C2007" s="148"/>
      <c r="D2007" s="241"/>
      <c r="E2007" s="241"/>
      <c r="F2007" s="241"/>
      <c r="G2007" s="241"/>
      <c r="H2007" s="240"/>
      <c r="I2007" s="241"/>
      <c r="J2007" s="241"/>
      <c r="K2007" s="241"/>
      <c r="L2007" s="140"/>
      <c r="P2007" s="2"/>
      <c r="AA2007" s="6"/>
      <c r="AB2007" s="6"/>
      <c r="AC2007" s="6"/>
    </row>
    <row r="2008" spans="2:29" ht="9.9" customHeight="1" x14ac:dyDescent="0.25">
      <c r="B2008" s="138"/>
      <c r="C2008" s="14"/>
      <c r="D2008" s="2"/>
      <c r="H2008" s="240"/>
      <c r="I2008" s="241"/>
      <c r="J2008" s="241"/>
      <c r="K2008" s="241"/>
      <c r="L2008" s="241"/>
      <c r="P2008" s="2"/>
      <c r="AA2008" s="6"/>
      <c r="AB2008" s="6"/>
      <c r="AC2008" s="6"/>
    </row>
    <row r="2009" spans="2:29" ht="9.9" customHeight="1" x14ac:dyDescent="0.25">
      <c r="B2009" s="138"/>
      <c r="C2009" s="14"/>
      <c r="D2009" s="241"/>
      <c r="E2009" s="241"/>
      <c r="F2009" s="241"/>
      <c r="G2009" s="241"/>
      <c r="H2009" s="240"/>
      <c r="I2009" s="241"/>
      <c r="J2009" s="241"/>
      <c r="K2009" s="241"/>
      <c r="L2009" s="241"/>
      <c r="P2009" s="2"/>
      <c r="AA2009" s="6"/>
      <c r="AB2009" s="6"/>
      <c r="AC2009" s="6"/>
    </row>
    <row r="2010" spans="2:29" ht="9.9" customHeight="1" x14ac:dyDescent="0.25">
      <c r="B2010" s="138"/>
      <c r="C2010" s="14"/>
      <c r="D2010" s="241"/>
      <c r="E2010" s="241"/>
      <c r="F2010" s="241"/>
      <c r="G2010" s="241"/>
      <c r="H2010" s="240"/>
      <c r="I2010" s="241"/>
      <c r="J2010" s="241"/>
      <c r="K2010" s="241"/>
      <c r="L2010" s="241"/>
      <c r="P2010" s="2"/>
      <c r="AA2010" s="6"/>
      <c r="AB2010" s="6"/>
      <c r="AC2010" s="6"/>
    </row>
    <row r="2011" spans="2:29" ht="9.9" customHeight="1" x14ac:dyDescent="0.25">
      <c r="B2011" s="138"/>
      <c r="C2011" s="14"/>
      <c r="D2011" s="241"/>
      <c r="E2011" s="241"/>
      <c r="F2011" s="241"/>
      <c r="G2011" s="241"/>
      <c r="H2011" s="240"/>
      <c r="I2011" s="241"/>
      <c r="J2011" s="241"/>
      <c r="K2011" s="241"/>
      <c r="L2011" s="241"/>
      <c r="P2011" s="2"/>
      <c r="AA2011" s="6"/>
      <c r="AB2011" s="6"/>
      <c r="AC2011" s="6"/>
    </row>
    <row r="2012" spans="2:29" ht="9.9" customHeight="1" x14ac:dyDescent="0.25">
      <c r="B2012" s="138"/>
      <c r="C2012" s="14"/>
      <c r="D2012" s="241"/>
      <c r="E2012" s="241"/>
      <c r="F2012" s="241"/>
      <c r="G2012" s="241"/>
      <c r="H2012" s="240"/>
      <c r="I2012" s="241"/>
      <c r="J2012" s="241"/>
      <c r="K2012" s="241"/>
      <c r="L2012" s="241"/>
      <c r="P2012" s="2"/>
      <c r="AA2012" s="6"/>
      <c r="AB2012" s="6"/>
      <c r="AC2012" s="6"/>
    </row>
    <row r="2013" spans="2:29" ht="9.9" customHeight="1" x14ac:dyDescent="0.25">
      <c r="B2013" s="138"/>
      <c r="C2013" s="14"/>
      <c r="D2013" s="2"/>
      <c r="H2013" s="240"/>
      <c r="I2013" s="241"/>
      <c r="J2013" s="241"/>
      <c r="K2013" s="241"/>
      <c r="L2013" s="241"/>
      <c r="P2013" s="2"/>
      <c r="AA2013" s="6"/>
      <c r="AB2013" s="6"/>
      <c r="AC2013" s="6"/>
    </row>
    <row r="2014" spans="2:29" ht="9.9" customHeight="1" x14ac:dyDescent="0.25">
      <c r="B2014" s="138"/>
      <c r="C2014" s="14"/>
      <c r="D2014" s="241"/>
      <c r="E2014" s="241"/>
      <c r="F2014" s="241"/>
      <c r="G2014" s="241"/>
      <c r="H2014" s="240"/>
      <c r="I2014" s="241"/>
      <c r="J2014" s="241"/>
      <c r="K2014" s="241"/>
      <c r="L2014" s="241"/>
      <c r="P2014" s="2"/>
      <c r="AA2014" s="6"/>
      <c r="AB2014" s="6"/>
      <c r="AC2014" s="6"/>
    </row>
    <row r="2015" spans="2:29" ht="9.9" customHeight="1" x14ac:dyDescent="0.25">
      <c r="B2015" s="138"/>
      <c r="C2015" s="14"/>
      <c r="D2015" s="241"/>
      <c r="E2015" s="241"/>
      <c r="F2015" s="241"/>
      <c r="G2015" s="241"/>
      <c r="H2015" s="240"/>
      <c r="I2015" s="241"/>
      <c r="J2015" s="241"/>
      <c r="K2015" s="241"/>
      <c r="L2015" s="241"/>
      <c r="P2015" s="2"/>
      <c r="AA2015" s="6"/>
      <c r="AB2015" s="6"/>
      <c r="AC2015" s="6"/>
    </row>
    <row r="2016" spans="2:29" ht="9.9" customHeight="1" x14ac:dyDescent="0.25">
      <c r="B2016" s="138"/>
      <c r="C2016" s="14"/>
      <c r="D2016" s="241"/>
      <c r="E2016" s="241"/>
      <c r="F2016" s="241"/>
      <c r="G2016" s="241"/>
      <c r="H2016" s="240"/>
      <c r="I2016" s="241"/>
      <c r="J2016" s="241"/>
      <c r="K2016" s="241"/>
      <c r="L2016" s="241"/>
      <c r="P2016" s="2"/>
      <c r="AA2016" s="6"/>
      <c r="AB2016" s="6"/>
      <c r="AC2016" s="6"/>
    </row>
    <row r="2017" spans="1:29" ht="9.9" customHeight="1" x14ac:dyDescent="0.25">
      <c r="B2017" s="138"/>
      <c r="C2017" s="14"/>
      <c r="D2017" s="241"/>
      <c r="E2017" s="241"/>
      <c r="F2017" s="241"/>
      <c r="G2017" s="241"/>
      <c r="H2017" s="240"/>
      <c r="I2017" s="241"/>
      <c r="J2017" s="241"/>
      <c r="K2017" s="241"/>
      <c r="L2017" s="241"/>
      <c r="P2017" s="2"/>
      <c r="AA2017" s="6"/>
      <c r="AB2017" s="6"/>
      <c r="AC2017" s="6"/>
    </row>
    <row r="2018" spans="1:29" ht="9.9" customHeight="1" x14ac:dyDescent="0.25">
      <c r="B2018" s="138"/>
      <c r="C2018" s="14"/>
      <c r="D2018" s="2"/>
      <c r="H2018" s="240"/>
      <c r="I2018" s="241"/>
      <c r="J2018" s="241"/>
      <c r="K2018" s="241"/>
      <c r="L2018" s="241"/>
      <c r="P2018" s="2"/>
      <c r="AA2018" s="6"/>
      <c r="AB2018" s="6"/>
      <c r="AC2018" s="6"/>
    </row>
    <row r="2019" spans="1:29" ht="9.9" customHeight="1" x14ac:dyDescent="0.25">
      <c r="B2019" s="138"/>
      <c r="C2019" s="14"/>
      <c r="D2019" s="241"/>
      <c r="E2019" s="241"/>
      <c r="F2019" s="241"/>
      <c r="G2019" s="241"/>
      <c r="H2019" s="240"/>
      <c r="I2019" s="241"/>
      <c r="J2019" s="241"/>
      <c r="K2019" s="241"/>
      <c r="L2019" s="241"/>
      <c r="P2019" s="2"/>
      <c r="AA2019" s="6"/>
      <c r="AB2019" s="6"/>
      <c r="AC2019" s="6"/>
    </row>
    <row r="2020" spans="1:29" ht="9.9" customHeight="1" x14ac:dyDescent="0.25">
      <c r="B2020" s="138"/>
      <c r="C2020" s="14"/>
      <c r="D2020" s="241"/>
      <c r="E2020" s="241"/>
      <c r="F2020" s="241"/>
      <c r="G2020" s="241"/>
      <c r="H2020" s="240"/>
      <c r="I2020" s="241"/>
      <c r="J2020" s="241"/>
      <c r="K2020" s="241"/>
      <c r="L2020" s="241"/>
      <c r="P2020" s="2"/>
      <c r="AA2020" s="6"/>
      <c r="AB2020" s="6"/>
      <c r="AC2020" s="6"/>
    </row>
    <row r="2021" spans="1:29" ht="9.9" customHeight="1" x14ac:dyDescent="0.25">
      <c r="B2021" s="138"/>
      <c r="C2021" s="14"/>
      <c r="D2021" s="241"/>
      <c r="E2021" s="241"/>
      <c r="F2021" s="241"/>
      <c r="G2021" s="241"/>
      <c r="H2021" s="240"/>
      <c r="I2021" s="241"/>
      <c r="J2021" s="241"/>
      <c r="K2021" s="241"/>
      <c r="L2021" s="241"/>
      <c r="P2021" s="2"/>
      <c r="AA2021" s="6"/>
      <c r="AB2021" s="6"/>
      <c r="AC2021" s="6"/>
    </row>
    <row r="2022" spans="1:29" ht="9.9" customHeight="1" x14ac:dyDescent="0.25">
      <c r="B2022" s="138"/>
      <c r="C2022" s="14"/>
      <c r="D2022" s="241"/>
      <c r="E2022" s="241"/>
      <c r="F2022" s="241"/>
      <c r="G2022" s="241"/>
      <c r="H2022" s="240"/>
      <c r="I2022" s="241"/>
      <c r="J2022" s="241"/>
      <c r="K2022" s="241"/>
      <c r="L2022" s="241"/>
      <c r="P2022" s="2"/>
      <c r="AA2022" s="6"/>
      <c r="AB2022" s="6"/>
      <c r="AC2022" s="6"/>
    </row>
    <row r="2023" spans="1:29" ht="9.9" customHeight="1" x14ac:dyDescent="0.25">
      <c r="B2023" s="138"/>
      <c r="C2023" s="14"/>
      <c r="D2023" s="241"/>
      <c r="E2023" s="241"/>
      <c r="F2023" s="241"/>
      <c r="G2023" s="241"/>
      <c r="H2023" s="240"/>
      <c r="I2023" s="241"/>
      <c r="J2023" s="241"/>
      <c r="K2023" s="241"/>
      <c r="L2023" s="140"/>
      <c r="P2023" s="2"/>
      <c r="AA2023" s="6"/>
      <c r="AB2023" s="6"/>
      <c r="AC2023" s="6"/>
    </row>
    <row r="2024" spans="1:29" ht="9.9" customHeight="1" x14ac:dyDescent="0.25">
      <c r="A2024" s="11"/>
      <c r="B2024" s="138"/>
      <c r="C2024" s="83"/>
      <c r="D2024" s="241"/>
      <c r="E2024" s="241"/>
      <c r="F2024" s="241"/>
      <c r="G2024" s="241"/>
      <c r="H2024" s="240"/>
      <c r="I2024" s="241"/>
      <c r="J2024" s="241"/>
      <c r="K2024" s="241"/>
      <c r="L2024" s="140"/>
      <c r="O2024" s="20"/>
      <c r="P2024" s="2"/>
      <c r="AA2024" s="6"/>
      <c r="AB2024" s="6"/>
      <c r="AC2024" s="6"/>
    </row>
    <row r="2025" spans="1:29" ht="9.9" customHeight="1" x14ac:dyDescent="0.25">
      <c r="B2025" s="138"/>
      <c r="D2025" s="241"/>
      <c r="E2025" s="241"/>
      <c r="F2025" s="241"/>
      <c r="G2025" s="241"/>
      <c r="H2025" s="240"/>
      <c r="I2025" s="241"/>
      <c r="J2025" s="241"/>
      <c r="K2025" s="241"/>
      <c r="L2025" s="140"/>
      <c r="M2025" s="233"/>
      <c r="P2025" s="2"/>
      <c r="AA2025" s="6"/>
      <c r="AB2025" s="6"/>
      <c r="AC2025" s="6"/>
    </row>
    <row r="2026" spans="1:29" ht="9.9" customHeight="1" x14ac:dyDescent="0.25">
      <c r="B2026" s="138"/>
      <c r="C2026" s="148"/>
      <c r="D2026" s="241"/>
      <c r="E2026" s="241"/>
      <c r="F2026" s="241"/>
      <c r="G2026" s="241"/>
      <c r="H2026" s="240"/>
      <c r="I2026" s="241"/>
      <c r="J2026" s="241"/>
      <c r="K2026" s="241"/>
      <c r="L2026" s="140"/>
      <c r="M2026" s="2"/>
      <c r="P2026" s="2"/>
      <c r="AA2026" s="6"/>
      <c r="AB2026" s="6"/>
      <c r="AC2026" s="6"/>
    </row>
    <row r="2027" spans="1:29" ht="9.9" customHeight="1" x14ac:dyDescent="0.25">
      <c r="B2027" s="138"/>
      <c r="C2027" s="14"/>
      <c r="D2027" s="241"/>
      <c r="E2027" s="241"/>
      <c r="F2027" s="241"/>
      <c r="G2027" s="241"/>
      <c r="H2027" s="240"/>
      <c r="I2027" s="241"/>
      <c r="J2027" s="241"/>
      <c r="K2027" s="241"/>
      <c r="L2027" s="140"/>
      <c r="M2027" s="241"/>
      <c r="N2027" s="241"/>
      <c r="O2027" s="240"/>
      <c r="P2027" s="2"/>
      <c r="AA2027" s="6"/>
      <c r="AB2027" s="6"/>
      <c r="AC2027" s="6"/>
    </row>
    <row r="2028" spans="1:29" ht="9.9" customHeight="1" x14ac:dyDescent="0.25">
      <c r="B2028" s="138"/>
      <c r="C2028" s="14"/>
      <c r="D2028" s="241"/>
      <c r="E2028" s="241"/>
      <c r="F2028" s="241"/>
      <c r="G2028" s="241"/>
      <c r="H2028" s="240"/>
      <c r="I2028" s="241"/>
      <c r="J2028" s="241"/>
      <c r="K2028" s="241"/>
      <c r="L2028" s="140"/>
      <c r="M2028" s="241"/>
      <c r="N2028" s="241"/>
      <c r="O2028" s="240"/>
      <c r="P2028" s="2"/>
      <c r="AA2028" s="6"/>
      <c r="AB2028" s="6"/>
      <c r="AC2028" s="6"/>
    </row>
    <row r="2029" spans="1:29" ht="9.9" customHeight="1" x14ac:dyDescent="0.25">
      <c r="B2029" s="138"/>
      <c r="C2029" s="14"/>
      <c r="D2029" s="241"/>
      <c r="E2029" s="241"/>
      <c r="F2029" s="241"/>
      <c r="G2029" s="241"/>
      <c r="H2029" s="240"/>
      <c r="I2029" s="241"/>
      <c r="J2029" s="241"/>
      <c r="K2029" s="241"/>
      <c r="L2029" s="140"/>
      <c r="M2029" s="241"/>
      <c r="N2029" s="241"/>
      <c r="O2029" s="240"/>
      <c r="P2029" s="2"/>
      <c r="AA2029" s="6"/>
      <c r="AB2029" s="6"/>
      <c r="AC2029" s="6"/>
    </row>
    <row r="2030" spans="1:29" ht="9.9" customHeight="1" x14ac:dyDescent="0.25">
      <c r="B2030" s="138"/>
      <c r="C2030" s="14"/>
      <c r="D2030" s="241"/>
      <c r="E2030" s="241"/>
      <c r="F2030" s="241"/>
      <c r="G2030" s="241"/>
      <c r="H2030" s="240"/>
      <c r="I2030" s="241"/>
      <c r="J2030" s="241"/>
      <c r="K2030" s="241"/>
      <c r="L2030" s="140"/>
      <c r="M2030" s="241"/>
      <c r="N2030" s="241"/>
      <c r="O2030" s="240"/>
      <c r="P2030" s="2"/>
      <c r="AA2030" s="6"/>
      <c r="AB2030" s="6"/>
      <c r="AC2030" s="6"/>
    </row>
    <row r="2031" spans="1:29" ht="9.9" customHeight="1" x14ac:dyDescent="0.25">
      <c r="B2031" s="138"/>
      <c r="C2031" s="14"/>
      <c r="D2031" s="241"/>
      <c r="E2031" s="241"/>
      <c r="F2031" s="241"/>
      <c r="G2031" s="241"/>
      <c r="H2031" s="240"/>
      <c r="I2031" s="241"/>
      <c r="J2031" s="241"/>
      <c r="K2031" s="241"/>
      <c r="L2031" s="140"/>
      <c r="M2031" s="241"/>
      <c r="N2031" s="241"/>
      <c r="O2031" s="240"/>
      <c r="P2031" s="2"/>
      <c r="AA2031" s="6"/>
      <c r="AB2031" s="6"/>
      <c r="AC2031" s="6"/>
    </row>
    <row r="2032" spans="1:29" ht="9.9" customHeight="1" x14ac:dyDescent="0.25">
      <c r="B2032" s="138"/>
      <c r="C2032" s="14"/>
      <c r="D2032" s="241"/>
      <c r="E2032" s="241"/>
      <c r="F2032" s="241"/>
      <c r="G2032" s="241"/>
      <c r="H2032" s="240"/>
      <c r="I2032" s="241"/>
      <c r="J2032" s="241"/>
      <c r="K2032" s="241"/>
      <c r="L2032" s="140"/>
      <c r="M2032" s="241"/>
      <c r="N2032" s="241"/>
      <c r="O2032" s="240"/>
      <c r="P2032" s="2"/>
      <c r="AA2032" s="6"/>
      <c r="AB2032" s="6"/>
      <c r="AC2032" s="6"/>
    </row>
    <row r="2033" spans="2:29" ht="9.9" customHeight="1" x14ac:dyDescent="0.25">
      <c r="B2033" s="138"/>
      <c r="C2033" s="14"/>
      <c r="D2033" s="241"/>
      <c r="E2033" s="241"/>
      <c r="F2033" s="241"/>
      <c r="G2033" s="241"/>
      <c r="H2033" s="240"/>
      <c r="I2033" s="241"/>
      <c r="J2033" s="241"/>
      <c r="K2033" s="241"/>
      <c r="L2033" s="140"/>
      <c r="M2033" s="241"/>
      <c r="N2033" s="241"/>
      <c r="O2033" s="240"/>
      <c r="P2033" s="2"/>
      <c r="AA2033" s="6"/>
      <c r="AB2033" s="6"/>
      <c r="AC2033" s="6"/>
    </row>
    <row r="2034" spans="2:29" ht="9.9" customHeight="1" x14ac:dyDescent="0.25">
      <c r="B2034" s="138"/>
      <c r="C2034" s="148"/>
      <c r="D2034" s="241"/>
      <c r="E2034" s="241"/>
      <c r="F2034" s="241"/>
      <c r="G2034" s="241"/>
      <c r="H2034" s="240"/>
      <c r="I2034" s="241"/>
      <c r="J2034" s="241"/>
      <c r="K2034" s="241"/>
      <c r="L2034" s="140"/>
      <c r="M2034" s="241"/>
      <c r="N2034" s="241"/>
      <c r="O2034" s="240"/>
      <c r="P2034" s="2"/>
      <c r="AA2034" s="6"/>
      <c r="AB2034" s="6"/>
      <c r="AC2034" s="6"/>
    </row>
    <row r="2035" spans="2:29" ht="9.9" customHeight="1" x14ac:dyDescent="0.25">
      <c r="B2035" s="138"/>
      <c r="C2035" s="14"/>
      <c r="D2035" s="241"/>
      <c r="E2035" s="241"/>
      <c r="F2035" s="241"/>
      <c r="G2035" s="241"/>
      <c r="H2035" s="240"/>
      <c r="I2035" s="241"/>
      <c r="J2035" s="241"/>
      <c r="K2035" s="241"/>
      <c r="L2035" s="140"/>
      <c r="M2035" s="241"/>
      <c r="N2035" s="241"/>
      <c r="O2035" s="240"/>
      <c r="P2035" s="2"/>
      <c r="AA2035" s="6"/>
      <c r="AB2035" s="6"/>
      <c r="AC2035" s="6"/>
    </row>
    <row r="2036" spans="2:29" ht="9.9" customHeight="1" x14ac:dyDescent="0.25">
      <c r="B2036" s="138"/>
      <c r="C2036" s="14"/>
      <c r="D2036" s="241"/>
      <c r="E2036" s="241"/>
      <c r="F2036" s="241"/>
      <c r="G2036" s="241"/>
      <c r="H2036" s="240"/>
      <c r="I2036" s="241"/>
      <c r="J2036" s="241"/>
      <c r="K2036" s="241"/>
      <c r="L2036" s="140"/>
      <c r="M2036" s="241"/>
      <c r="N2036" s="241"/>
      <c r="O2036" s="240"/>
      <c r="P2036" s="2"/>
      <c r="AA2036" s="6"/>
      <c r="AB2036" s="6"/>
      <c r="AC2036" s="6"/>
    </row>
    <row r="2037" spans="2:29" ht="9.9" customHeight="1" x14ac:dyDescent="0.25">
      <c r="B2037" s="138"/>
      <c r="C2037" s="14"/>
      <c r="D2037" s="241"/>
      <c r="E2037" s="241"/>
      <c r="F2037" s="241"/>
      <c r="G2037" s="241"/>
      <c r="H2037" s="240"/>
      <c r="I2037" s="241"/>
      <c r="J2037" s="241"/>
      <c r="K2037" s="241"/>
      <c r="L2037" s="140"/>
      <c r="M2037" s="241"/>
      <c r="N2037" s="241"/>
      <c r="O2037" s="240"/>
      <c r="P2037" s="2"/>
      <c r="AA2037" s="6"/>
      <c r="AB2037" s="6"/>
      <c r="AC2037" s="6"/>
    </row>
    <row r="2038" spans="2:29" ht="9.9" customHeight="1" x14ac:dyDescent="0.25">
      <c r="B2038" s="138"/>
      <c r="C2038" s="14"/>
      <c r="D2038" s="241"/>
      <c r="E2038" s="241"/>
      <c r="F2038" s="241"/>
      <c r="G2038" s="241"/>
      <c r="H2038" s="240"/>
      <c r="I2038" s="241"/>
      <c r="J2038" s="241"/>
      <c r="K2038" s="241"/>
      <c r="L2038" s="140"/>
      <c r="M2038" s="241"/>
      <c r="N2038" s="241"/>
      <c r="O2038" s="240"/>
      <c r="P2038" s="2"/>
      <c r="AA2038" s="6"/>
      <c r="AB2038" s="6"/>
      <c r="AC2038" s="6"/>
    </row>
    <row r="2039" spans="2:29" ht="9.9" customHeight="1" x14ac:dyDescent="0.25">
      <c r="B2039" s="138"/>
      <c r="C2039" s="14"/>
      <c r="D2039" s="241"/>
      <c r="E2039" s="241"/>
      <c r="F2039" s="241"/>
      <c r="G2039" s="241"/>
      <c r="H2039" s="240"/>
      <c r="I2039" s="241"/>
      <c r="J2039" s="241"/>
      <c r="K2039" s="241"/>
      <c r="L2039" s="140"/>
      <c r="M2039" s="241"/>
      <c r="N2039" s="241"/>
      <c r="O2039" s="240"/>
      <c r="P2039" s="2"/>
      <c r="AA2039" s="6"/>
      <c r="AB2039" s="6"/>
      <c r="AC2039" s="6"/>
    </row>
    <row r="2040" spans="2:29" ht="9.9" customHeight="1" x14ac:dyDescent="0.25">
      <c r="B2040" s="138"/>
      <c r="C2040" s="148"/>
      <c r="D2040" s="241"/>
      <c r="E2040" s="241"/>
      <c r="F2040" s="241"/>
      <c r="G2040" s="241"/>
      <c r="H2040" s="240"/>
      <c r="I2040" s="241"/>
      <c r="J2040" s="241"/>
      <c r="K2040" s="241"/>
      <c r="L2040" s="140"/>
      <c r="M2040" s="241"/>
      <c r="N2040" s="241"/>
      <c r="O2040" s="240"/>
      <c r="P2040" s="2"/>
      <c r="AA2040" s="6"/>
      <c r="AB2040" s="6"/>
      <c r="AC2040" s="6"/>
    </row>
    <row r="2041" spans="2:29" ht="9.9" customHeight="1" x14ac:dyDescent="0.25">
      <c r="B2041" s="138"/>
      <c r="C2041" s="138"/>
      <c r="D2041" s="241"/>
      <c r="E2041" s="241"/>
      <c r="F2041" s="241"/>
      <c r="G2041" s="241"/>
      <c r="H2041" s="240"/>
      <c r="I2041" s="241"/>
      <c r="J2041" s="241"/>
      <c r="K2041" s="241"/>
      <c r="L2041" s="140"/>
      <c r="M2041" s="241"/>
      <c r="N2041" s="241"/>
      <c r="O2041" s="240"/>
      <c r="P2041" s="2"/>
      <c r="AA2041" s="6"/>
      <c r="AB2041" s="6"/>
      <c r="AC2041" s="6"/>
    </row>
    <row r="2042" spans="2:29" ht="9.9" customHeight="1" x14ac:dyDescent="0.25">
      <c r="B2042" s="138"/>
      <c r="C2042" s="142"/>
      <c r="D2042" s="241"/>
      <c r="E2042" s="241"/>
      <c r="F2042" s="241"/>
      <c r="G2042" s="241"/>
      <c r="H2042" s="240"/>
      <c r="I2042" s="241"/>
      <c r="J2042" s="241"/>
      <c r="K2042" s="241"/>
      <c r="L2042" s="140"/>
      <c r="M2042" s="241"/>
      <c r="N2042" s="241"/>
      <c r="O2042" s="240"/>
      <c r="P2042" s="2"/>
      <c r="AA2042" s="6"/>
      <c r="AB2042" s="6"/>
      <c r="AC2042" s="6"/>
    </row>
    <row r="2043" spans="2:29" ht="9.9" customHeight="1" x14ac:dyDescent="0.25">
      <c r="B2043" s="138"/>
      <c r="C2043" s="138"/>
      <c r="D2043" s="241"/>
      <c r="E2043" s="241"/>
      <c r="F2043" s="241"/>
      <c r="G2043" s="241"/>
      <c r="H2043" s="240"/>
      <c r="I2043" s="241"/>
      <c r="J2043" s="241"/>
      <c r="K2043" s="241"/>
      <c r="L2043" s="140"/>
      <c r="M2043" s="241"/>
      <c r="N2043" s="241"/>
      <c r="O2043" s="240"/>
      <c r="P2043" s="2"/>
      <c r="AA2043" s="6"/>
      <c r="AB2043" s="6"/>
      <c r="AC2043" s="6"/>
    </row>
    <row r="2044" spans="2:29" ht="9.9" customHeight="1" x14ac:dyDescent="0.25">
      <c r="B2044" s="138"/>
      <c r="C2044" s="138"/>
      <c r="D2044" s="241"/>
      <c r="E2044" s="241"/>
      <c r="F2044" s="241"/>
      <c r="G2044" s="241"/>
      <c r="H2044" s="240"/>
      <c r="I2044" s="241"/>
      <c r="J2044" s="241"/>
      <c r="K2044" s="241"/>
      <c r="L2044" s="140"/>
      <c r="M2044" s="241"/>
      <c r="N2044" s="241"/>
      <c r="O2044" s="240"/>
      <c r="P2044" s="2"/>
      <c r="AA2044" s="6"/>
      <c r="AB2044" s="6"/>
      <c r="AC2044" s="6"/>
    </row>
    <row r="2045" spans="2:29" ht="9.9" customHeight="1" x14ac:dyDescent="0.25">
      <c r="B2045" s="138"/>
      <c r="C2045" s="138"/>
      <c r="D2045" s="241"/>
      <c r="E2045" s="241"/>
      <c r="F2045" s="241"/>
      <c r="G2045" s="241"/>
      <c r="H2045" s="240"/>
      <c r="I2045" s="241"/>
      <c r="J2045" s="241"/>
      <c r="K2045" s="241"/>
      <c r="L2045" s="140"/>
      <c r="M2045" s="241"/>
      <c r="N2045" s="241"/>
      <c r="O2045" s="240"/>
      <c r="P2045" s="2"/>
      <c r="AA2045" s="6"/>
      <c r="AB2045" s="6"/>
      <c r="AC2045" s="6"/>
    </row>
    <row r="2046" spans="2:29" ht="9.9" customHeight="1" x14ac:dyDescent="0.25">
      <c r="B2046" s="138"/>
      <c r="C2046" s="138"/>
      <c r="D2046" s="241"/>
      <c r="E2046" s="241"/>
      <c r="F2046" s="241"/>
      <c r="G2046" s="241"/>
      <c r="H2046" s="240"/>
      <c r="I2046" s="241"/>
      <c r="J2046" s="241"/>
      <c r="K2046" s="241"/>
      <c r="L2046" s="140"/>
      <c r="M2046" s="241"/>
      <c r="N2046" s="241"/>
      <c r="O2046" s="240"/>
      <c r="P2046" s="2"/>
      <c r="AA2046" s="6"/>
      <c r="AB2046" s="6"/>
      <c r="AC2046" s="6"/>
    </row>
    <row r="2047" spans="2:29" ht="9.9" customHeight="1" x14ac:dyDescent="0.25">
      <c r="B2047" s="141"/>
      <c r="C2047" s="142"/>
      <c r="D2047" s="241"/>
      <c r="E2047" s="241"/>
      <c r="F2047" s="241"/>
      <c r="G2047" s="241"/>
      <c r="H2047" s="240"/>
      <c r="I2047" s="241"/>
      <c r="J2047" s="241"/>
      <c r="K2047" s="241"/>
      <c r="L2047" s="13"/>
      <c r="M2047" s="241"/>
      <c r="N2047" s="241"/>
      <c r="O2047" s="240"/>
      <c r="P2047" s="2"/>
      <c r="AA2047" s="6"/>
      <c r="AB2047" s="6"/>
      <c r="AC2047" s="6"/>
    </row>
    <row r="2048" spans="2:29" ht="9.9" customHeight="1" x14ac:dyDescent="0.25">
      <c r="B2048" s="138"/>
      <c r="C2048" s="138"/>
      <c r="D2048" s="241"/>
      <c r="E2048" s="241"/>
      <c r="F2048" s="241"/>
      <c r="G2048" s="241"/>
      <c r="H2048" s="240"/>
      <c r="I2048" s="241"/>
      <c r="J2048" s="241"/>
      <c r="K2048" s="241"/>
      <c r="L2048" s="140"/>
      <c r="M2048" s="241"/>
      <c r="N2048" s="241"/>
      <c r="O2048" s="240"/>
      <c r="P2048" s="2"/>
      <c r="AA2048" s="6"/>
      <c r="AB2048" s="6"/>
      <c r="AC2048" s="6"/>
    </row>
    <row r="2049" spans="1:29" ht="9.9" customHeight="1" x14ac:dyDescent="0.25">
      <c r="B2049" s="142"/>
      <c r="C2049" s="14"/>
      <c r="E2049" s="241"/>
      <c r="F2049" s="241"/>
      <c r="G2049" s="241"/>
      <c r="H2049" s="240"/>
      <c r="I2049" s="241"/>
      <c r="J2049" s="241"/>
      <c r="K2049" s="241"/>
      <c r="L2049" s="140"/>
      <c r="M2049" s="241"/>
      <c r="N2049" s="241"/>
      <c r="O2049" s="240"/>
      <c r="P2049" s="2"/>
      <c r="AA2049" s="6"/>
      <c r="AB2049" s="6"/>
      <c r="AC2049" s="6"/>
    </row>
    <row r="2050" spans="1:29" ht="9.9" customHeight="1" x14ac:dyDescent="0.25">
      <c r="B2050" s="138"/>
      <c r="C2050" s="14"/>
      <c r="E2050" s="241"/>
      <c r="F2050" s="241"/>
      <c r="G2050" s="241"/>
      <c r="H2050" s="240"/>
      <c r="I2050" s="241"/>
      <c r="J2050" s="241"/>
      <c r="K2050" s="241"/>
      <c r="L2050" s="140"/>
      <c r="M2050" s="241"/>
      <c r="N2050" s="241"/>
      <c r="O2050" s="240"/>
      <c r="P2050" s="2"/>
      <c r="AA2050" s="6"/>
      <c r="AB2050" s="6"/>
      <c r="AC2050" s="6"/>
    </row>
    <row r="2051" spans="1:29" ht="9.9" customHeight="1" x14ac:dyDescent="0.25">
      <c r="B2051" s="138"/>
      <c r="C2051" s="14"/>
      <c r="E2051" s="241"/>
      <c r="F2051" s="241"/>
      <c r="G2051" s="241"/>
      <c r="H2051" s="240"/>
      <c r="I2051" s="241"/>
      <c r="J2051" s="241"/>
      <c r="K2051" s="241"/>
      <c r="L2051" s="241"/>
      <c r="M2051" s="241"/>
      <c r="N2051" s="241"/>
      <c r="O2051" s="240"/>
      <c r="P2051" s="2"/>
      <c r="AA2051" s="6"/>
      <c r="AB2051" s="6"/>
      <c r="AC2051" s="6"/>
    </row>
    <row r="2052" spans="1:29" ht="9.9" customHeight="1" x14ac:dyDescent="0.25">
      <c r="B2052" s="138"/>
      <c r="C2052" s="14"/>
      <c r="E2052" s="241"/>
      <c r="F2052" s="241"/>
      <c r="G2052" s="241"/>
      <c r="H2052" s="240"/>
      <c r="I2052" s="241"/>
      <c r="J2052" s="241"/>
      <c r="K2052" s="241"/>
      <c r="L2052" s="241"/>
      <c r="M2052" s="241"/>
      <c r="N2052" s="241"/>
      <c r="O2052" s="240"/>
      <c r="P2052" s="2"/>
      <c r="AA2052" s="6"/>
      <c r="AB2052" s="6"/>
      <c r="AC2052" s="6"/>
    </row>
    <row r="2053" spans="1:29" ht="9.9" customHeight="1" x14ac:dyDescent="0.25">
      <c r="B2053" s="138"/>
      <c r="C2053" s="14"/>
      <c r="E2053" s="241"/>
      <c r="F2053" s="241"/>
      <c r="G2053" s="241"/>
      <c r="H2053" s="240"/>
      <c r="I2053" s="241"/>
      <c r="J2053" s="241"/>
      <c r="K2053" s="241"/>
      <c r="L2053" s="241"/>
      <c r="M2053" s="241"/>
      <c r="N2053" s="241"/>
      <c r="O2053" s="240"/>
      <c r="P2053" s="2"/>
      <c r="AA2053" s="6"/>
      <c r="AB2053" s="6"/>
      <c r="AC2053" s="6"/>
    </row>
    <row r="2054" spans="1:29" ht="9.9" customHeight="1" x14ac:dyDescent="0.25">
      <c r="B2054" s="138"/>
      <c r="C2054" s="14"/>
      <c r="E2054" s="241"/>
      <c r="F2054" s="241"/>
      <c r="G2054" s="241"/>
      <c r="H2054" s="240"/>
      <c r="I2054" s="241"/>
      <c r="J2054" s="241"/>
      <c r="K2054" s="241"/>
      <c r="L2054" s="241"/>
      <c r="M2054" s="241"/>
      <c r="N2054" s="241"/>
      <c r="O2054" s="240"/>
      <c r="P2054" s="2"/>
      <c r="AA2054" s="6"/>
      <c r="AB2054" s="6"/>
      <c r="AC2054" s="6"/>
    </row>
    <row r="2055" spans="1:29" ht="9.9" customHeight="1" x14ac:dyDescent="0.25">
      <c r="B2055" s="138"/>
      <c r="C2055" s="14"/>
      <c r="E2055" s="241"/>
      <c r="F2055" s="241"/>
      <c r="G2055" s="241"/>
      <c r="H2055" s="240"/>
      <c r="I2055" s="241"/>
      <c r="J2055" s="241"/>
      <c r="K2055" s="241"/>
      <c r="L2055" s="241"/>
      <c r="M2055" s="241"/>
      <c r="N2055" s="241"/>
      <c r="O2055" s="240"/>
      <c r="P2055" s="2"/>
      <c r="AA2055" s="6"/>
      <c r="AB2055" s="6"/>
      <c r="AC2055" s="6"/>
    </row>
    <row r="2056" spans="1:29" ht="9.9" customHeight="1" x14ac:dyDescent="0.25">
      <c r="B2056" s="138"/>
      <c r="C2056" s="14"/>
      <c r="E2056" s="241"/>
      <c r="F2056" s="241"/>
      <c r="G2056" s="241"/>
      <c r="H2056" s="240"/>
      <c r="I2056" s="241"/>
      <c r="J2056" s="241"/>
      <c r="K2056" s="241"/>
      <c r="L2056" s="241"/>
      <c r="M2056" s="241"/>
      <c r="N2056" s="241"/>
      <c r="O2056" s="240"/>
      <c r="P2056" s="2"/>
      <c r="AA2056" s="6"/>
      <c r="AB2056" s="6"/>
      <c r="AC2056" s="6"/>
    </row>
    <row r="2057" spans="1:29" ht="9.9" customHeight="1" x14ac:dyDescent="0.25">
      <c r="B2057" s="138"/>
      <c r="C2057" s="14"/>
      <c r="E2057" s="241"/>
      <c r="F2057" s="241"/>
      <c r="G2057" s="241"/>
      <c r="H2057" s="240"/>
      <c r="I2057" s="241"/>
      <c r="J2057" s="241"/>
      <c r="K2057" s="241"/>
      <c r="L2057" s="241"/>
      <c r="M2057" s="241"/>
      <c r="N2057" s="241"/>
      <c r="O2057" s="240"/>
      <c r="P2057" s="2"/>
      <c r="AA2057" s="6"/>
      <c r="AB2057" s="6"/>
      <c r="AC2057" s="6"/>
    </row>
    <row r="2058" spans="1:29" ht="9.9" customHeight="1" x14ac:dyDescent="0.25">
      <c r="B2058" s="138"/>
      <c r="C2058" s="14"/>
      <c r="E2058" s="241"/>
      <c r="F2058" s="241"/>
      <c r="G2058" s="241"/>
      <c r="H2058" s="240"/>
      <c r="I2058" s="241"/>
      <c r="J2058" s="241"/>
      <c r="K2058" s="241"/>
      <c r="L2058" s="241"/>
      <c r="M2058" s="241"/>
      <c r="N2058" s="241"/>
      <c r="O2058" s="240"/>
      <c r="P2058" s="2"/>
      <c r="AA2058" s="6"/>
      <c r="AB2058" s="6"/>
      <c r="AC2058" s="6"/>
    </row>
    <row r="2059" spans="1:29" ht="9.9" customHeight="1" x14ac:dyDescent="0.25">
      <c r="B2059" s="138"/>
      <c r="C2059" s="14"/>
      <c r="E2059" s="241"/>
      <c r="F2059" s="241"/>
      <c r="G2059" s="241"/>
      <c r="H2059" s="240"/>
      <c r="I2059" s="241"/>
      <c r="J2059" s="241"/>
      <c r="K2059" s="241"/>
      <c r="L2059" s="241"/>
      <c r="M2059" s="241"/>
      <c r="N2059" s="241"/>
      <c r="O2059" s="240"/>
      <c r="P2059" s="2"/>
      <c r="AA2059" s="6"/>
      <c r="AB2059" s="6"/>
      <c r="AC2059" s="6"/>
    </row>
    <row r="2060" spans="1:29" ht="9.9" customHeight="1" x14ac:dyDescent="0.25">
      <c r="B2060" s="138"/>
      <c r="C2060" s="14"/>
      <c r="E2060" s="241"/>
      <c r="F2060" s="241"/>
      <c r="G2060" s="241"/>
      <c r="H2060" s="240"/>
      <c r="I2060" s="241"/>
      <c r="J2060" s="241"/>
      <c r="K2060" s="241"/>
      <c r="L2060" s="241"/>
      <c r="M2060" s="241"/>
      <c r="N2060" s="241"/>
      <c r="O2060" s="240"/>
      <c r="P2060" s="2"/>
      <c r="AA2060" s="6"/>
      <c r="AB2060" s="6"/>
      <c r="AC2060" s="6"/>
    </row>
    <row r="2061" spans="1:29" ht="9.9" customHeight="1" x14ac:dyDescent="0.25">
      <c r="B2061" s="138"/>
      <c r="C2061" s="83"/>
      <c r="E2061" s="241"/>
      <c r="F2061" s="241"/>
      <c r="G2061" s="241"/>
      <c r="H2061" s="240"/>
      <c r="I2061" s="241"/>
      <c r="J2061" s="241"/>
      <c r="K2061" s="241"/>
      <c r="L2061" s="241"/>
      <c r="M2061" s="241"/>
      <c r="N2061" s="241"/>
      <c r="O2061" s="240"/>
      <c r="P2061" s="2"/>
      <c r="AA2061" s="6"/>
      <c r="AB2061" s="6"/>
      <c r="AC2061" s="6"/>
    </row>
    <row r="2062" spans="1:29" ht="9.9" customHeight="1" x14ac:dyDescent="0.25">
      <c r="B2062" s="138"/>
      <c r="E2062" s="241"/>
      <c r="F2062" s="241"/>
      <c r="G2062" s="241"/>
      <c r="H2062" s="240"/>
      <c r="I2062" s="241"/>
      <c r="J2062" s="241"/>
      <c r="K2062" s="241"/>
      <c r="L2062" s="241"/>
      <c r="M2062" s="241"/>
      <c r="N2062" s="241"/>
      <c r="O2062" s="240"/>
      <c r="P2062" s="2"/>
      <c r="AA2062" s="6"/>
      <c r="AB2062" s="6"/>
      <c r="AC2062" s="6"/>
    </row>
    <row r="2063" spans="1:29" ht="9.9" customHeight="1" x14ac:dyDescent="0.25">
      <c r="B2063" s="138"/>
      <c r="C2063" s="148"/>
      <c r="E2063" s="241"/>
      <c r="F2063" s="241"/>
      <c r="G2063" s="241"/>
      <c r="H2063" s="240"/>
      <c r="I2063" s="241"/>
      <c r="J2063" s="241"/>
      <c r="K2063" s="241"/>
      <c r="L2063" s="241"/>
      <c r="P2063" s="2"/>
      <c r="AA2063" s="6"/>
      <c r="AB2063" s="6"/>
      <c r="AC2063" s="6"/>
    </row>
    <row r="2064" spans="1:29" ht="9.9" customHeight="1" x14ac:dyDescent="0.25">
      <c r="A2064" s="10"/>
      <c r="B2064" s="138"/>
      <c r="C2064" s="14"/>
      <c r="E2064" s="241"/>
      <c r="F2064" s="241"/>
      <c r="G2064" s="241"/>
      <c r="H2064" s="240"/>
      <c r="I2064" s="241"/>
      <c r="J2064" s="241"/>
      <c r="K2064" s="241"/>
      <c r="L2064" s="241"/>
      <c r="P2064" s="2"/>
      <c r="AA2064" s="6"/>
      <c r="AB2064" s="6"/>
      <c r="AC2064" s="6"/>
    </row>
    <row r="2065" spans="1:29" ht="9.9" customHeight="1" x14ac:dyDescent="0.25">
      <c r="A2065" s="11"/>
      <c r="B2065" s="138"/>
      <c r="C2065" s="14"/>
      <c r="E2065" s="241"/>
      <c r="F2065" s="241"/>
      <c r="G2065" s="241"/>
      <c r="H2065" s="20"/>
      <c r="I2065" s="241"/>
      <c r="J2065" s="241"/>
      <c r="K2065" s="241"/>
      <c r="L2065" s="241"/>
      <c r="P2065" s="2"/>
      <c r="AA2065" s="6"/>
      <c r="AB2065" s="6"/>
      <c r="AC2065" s="6"/>
    </row>
    <row r="2066" spans="1:29" ht="9.9" customHeight="1" x14ac:dyDescent="0.25">
      <c r="B2066" s="138"/>
      <c r="C2066" s="14"/>
      <c r="I2066" s="241"/>
      <c r="J2066" s="241"/>
      <c r="K2066" s="241"/>
      <c r="L2066" s="241"/>
      <c r="P2066" s="2"/>
      <c r="AA2066" s="6"/>
      <c r="AB2066" s="6"/>
      <c r="AC2066" s="6"/>
    </row>
    <row r="2067" spans="1:29" ht="9.9" customHeight="1" x14ac:dyDescent="0.25">
      <c r="B2067" s="138"/>
      <c r="C2067" s="14"/>
      <c r="I2067" s="241"/>
      <c r="J2067" s="241"/>
      <c r="K2067" s="241"/>
      <c r="L2067" s="241"/>
      <c r="P2067" s="2"/>
      <c r="AA2067" s="6"/>
      <c r="AB2067" s="6"/>
      <c r="AC2067" s="6"/>
    </row>
    <row r="2068" spans="1:29" ht="9.9" customHeight="1" x14ac:dyDescent="0.25">
      <c r="B2068" s="138"/>
      <c r="C2068" s="14"/>
      <c r="I2068" s="241"/>
      <c r="J2068" s="241"/>
      <c r="K2068" s="241"/>
      <c r="L2068" s="241"/>
      <c r="P2068" s="2"/>
      <c r="AA2068" s="6"/>
      <c r="AB2068" s="6"/>
      <c r="AC2068" s="6"/>
    </row>
    <row r="2069" spans="1:29" ht="9.9" customHeight="1" x14ac:dyDescent="0.25">
      <c r="B2069" s="138"/>
      <c r="C2069" s="14"/>
      <c r="I2069" s="241"/>
      <c r="J2069" s="241"/>
      <c r="K2069" s="241"/>
      <c r="L2069" s="241"/>
      <c r="P2069" s="2"/>
      <c r="AA2069" s="6"/>
      <c r="AB2069" s="6"/>
      <c r="AC2069" s="6"/>
    </row>
    <row r="2070" spans="1:29" ht="9.9" customHeight="1" x14ac:dyDescent="0.25">
      <c r="B2070" s="138"/>
      <c r="C2070" s="14"/>
      <c r="I2070" s="241"/>
      <c r="J2070" s="241"/>
      <c r="K2070" s="241"/>
      <c r="L2070" s="241"/>
      <c r="P2070" s="2"/>
      <c r="AA2070" s="6"/>
      <c r="AB2070" s="6"/>
      <c r="AC2070" s="6"/>
    </row>
    <row r="2071" spans="1:29" ht="9.9" customHeight="1" x14ac:dyDescent="0.25">
      <c r="B2071" s="138"/>
      <c r="C2071" s="148"/>
      <c r="I2071" s="241"/>
      <c r="J2071" s="241"/>
      <c r="K2071" s="241"/>
      <c r="L2071" s="241"/>
      <c r="P2071" s="2"/>
      <c r="AA2071" s="6"/>
      <c r="AB2071" s="6"/>
      <c r="AC2071" s="6"/>
    </row>
    <row r="2072" spans="1:29" ht="9.9" customHeight="1" x14ac:dyDescent="0.25">
      <c r="B2072" s="138"/>
      <c r="C2072" s="14"/>
      <c r="I2072" s="241"/>
      <c r="J2072" s="241"/>
      <c r="K2072" s="241"/>
      <c r="L2072" s="241"/>
      <c r="P2072" s="2"/>
      <c r="AA2072" s="6"/>
      <c r="AB2072" s="6"/>
      <c r="AC2072" s="6"/>
    </row>
    <row r="2073" spans="1:29" ht="9.9" customHeight="1" x14ac:dyDescent="0.25">
      <c r="B2073" s="138"/>
      <c r="C2073" s="14"/>
      <c r="I2073" s="241"/>
      <c r="J2073" s="241"/>
      <c r="K2073" s="241"/>
      <c r="L2073" s="241"/>
      <c r="P2073" s="2"/>
      <c r="AA2073" s="6"/>
      <c r="AB2073" s="6"/>
      <c r="AC2073" s="6"/>
    </row>
    <row r="2074" spans="1:29" ht="9.9" customHeight="1" x14ac:dyDescent="0.25">
      <c r="B2074" s="138"/>
      <c r="C2074" s="14"/>
      <c r="I2074" s="241"/>
      <c r="J2074" s="241"/>
      <c r="K2074" s="241"/>
      <c r="L2074" s="241"/>
      <c r="P2074" s="2"/>
      <c r="AA2074" s="6"/>
      <c r="AB2074" s="6"/>
      <c r="AC2074" s="6"/>
    </row>
    <row r="2075" spans="1:29" ht="9.9" customHeight="1" x14ac:dyDescent="0.25">
      <c r="B2075" s="138"/>
      <c r="C2075" s="14"/>
      <c r="I2075" s="241"/>
      <c r="J2075" s="241"/>
      <c r="K2075" s="241"/>
      <c r="L2075" s="241"/>
      <c r="P2075" s="2"/>
      <c r="AA2075" s="6"/>
      <c r="AB2075" s="6"/>
      <c r="AC2075" s="6"/>
    </row>
    <row r="2076" spans="1:29" ht="9.9" customHeight="1" x14ac:dyDescent="0.25">
      <c r="B2076" s="138"/>
      <c r="C2076" s="14"/>
      <c r="I2076" s="241"/>
      <c r="J2076" s="241"/>
      <c r="K2076" s="241"/>
      <c r="L2076" s="241"/>
      <c r="P2076" s="2"/>
      <c r="AA2076" s="6"/>
      <c r="AB2076" s="6"/>
      <c r="AC2076" s="6"/>
    </row>
    <row r="2077" spans="1:29" ht="9.9" customHeight="1" x14ac:dyDescent="0.25">
      <c r="B2077" s="138"/>
      <c r="C2077" s="148"/>
      <c r="I2077" s="241"/>
      <c r="J2077" s="241"/>
      <c r="K2077" s="241"/>
      <c r="L2077" s="241"/>
      <c r="P2077" s="2"/>
      <c r="AA2077" s="6"/>
      <c r="AB2077" s="6"/>
      <c r="AC2077" s="6"/>
    </row>
    <row r="2078" spans="1:29" ht="9.9" customHeight="1" x14ac:dyDescent="0.25">
      <c r="B2078" s="138"/>
      <c r="C2078" s="14"/>
      <c r="E2078" s="241"/>
      <c r="F2078" s="241"/>
      <c r="G2078" s="241"/>
      <c r="H2078" s="240"/>
      <c r="I2078" s="241"/>
      <c r="J2078" s="241"/>
      <c r="K2078" s="241"/>
      <c r="L2078" s="241"/>
      <c r="P2078" s="2"/>
      <c r="AA2078" s="6"/>
      <c r="AB2078" s="6"/>
      <c r="AC2078" s="6"/>
    </row>
    <row r="2079" spans="1:29" ht="9.9" customHeight="1" x14ac:dyDescent="0.25">
      <c r="A2079" s="11"/>
      <c r="B2079" s="138"/>
      <c r="C2079" s="148"/>
      <c r="E2079" s="241"/>
      <c r="F2079" s="241"/>
      <c r="G2079" s="241"/>
      <c r="H2079" s="20"/>
      <c r="I2079" s="241"/>
      <c r="J2079" s="241"/>
      <c r="K2079" s="241"/>
      <c r="L2079" s="241"/>
      <c r="P2079" s="2"/>
      <c r="AA2079" s="6"/>
      <c r="AB2079" s="6"/>
      <c r="AC2079" s="6"/>
    </row>
    <row r="2080" spans="1:29" ht="9.9" customHeight="1" x14ac:dyDescent="0.25">
      <c r="B2080" s="138"/>
      <c r="C2080" s="14"/>
      <c r="E2080" s="241"/>
      <c r="F2080" s="241"/>
      <c r="G2080" s="241"/>
      <c r="H2080" s="240"/>
      <c r="I2080" s="241"/>
      <c r="J2080" s="241"/>
      <c r="K2080" s="241"/>
      <c r="L2080" s="241"/>
      <c r="P2080" s="2"/>
      <c r="AA2080" s="6"/>
      <c r="AB2080" s="6"/>
      <c r="AC2080" s="6"/>
    </row>
    <row r="2081" spans="1:29" ht="9.9" customHeight="1" x14ac:dyDescent="0.25">
      <c r="B2081" s="138"/>
      <c r="C2081" s="14"/>
      <c r="E2081" s="241"/>
      <c r="F2081" s="241"/>
      <c r="G2081" s="241"/>
      <c r="H2081" s="240"/>
      <c r="I2081" s="241"/>
      <c r="J2081" s="241"/>
      <c r="K2081" s="241"/>
      <c r="L2081" s="241"/>
      <c r="P2081" s="2"/>
      <c r="AA2081" s="6"/>
      <c r="AB2081" s="6"/>
      <c r="AC2081" s="6"/>
    </row>
    <row r="2082" spans="1:29" ht="9.9" customHeight="1" x14ac:dyDescent="0.25">
      <c r="B2082" s="138"/>
      <c r="C2082" s="14"/>
      <c r="E2082" s="241"/>
      <c r="F2082" s="241"/>
      <c r="G2082" s="241"/>
      <c r="H2082" s="240"/>
      <c r="I2082" s="241"/>
      <c r="J2082" s="241"/>
      <c r="K2082" s="241"/>
      <c r="L2082" s="241"/>
      <c r="P2082" s="2"/>
      <c r="AA2082" s="6"/>
      <c r="AB2082" s="6"/>
      <c r="AC2082" s="6"/>
    </row>
    <row r="2083" spans="1:29" ht="9.9" customHeight="1" x14ac:dyDescent="0.25">
      <c r="B2083" s="138"/>
      <c r="C2083" s="14"/>
      <c r="E2083" s="241"/>
      <c r="F2083" s="241"/>
      <c r="G2083" s="241"/>
      <c r="H2083" s="240"/>
      <c r="I2083" s="241"/>
      <c r="J2083" s="241"/>
      <c r="K2083" s="241"/>
      <c r="L2083" s="241"/>
      <c r="P2083" s="2"/>
      <c r="AA2083" s="6"/>
      <c r="AB2083" s="6"/>
      <c r="AC2083" s="6"/>
    </row>
    <row r="2084" spans="1:29" ht="9.9" customHeight="1" x14ac:dyDescent="0.25">
      <c r="B2084" s="138"/>
      <c r="C2084" s="148"/>
      <c r="E2084" s="241"/>
      <c r="F2084" s="241"/>
      <c r="G2084" s="241"/>
      <c r="H2084" s="240"/>
      <c r="I2084" s="241"/>
      <c r="J2084" s="241"/>
      <c r="K2084" s="241"/>
      <c r="L2084" s="241"/>
      <c r="P2084" s="2"/>
      <c r="AA2084" s="6"/>
      <c r="AB2084" s="6"/>
      <c r="AC2084" s="6"/>
    </row>
    <row r="2085" spans="1:29" ht="9.9" customHeight="1" x14ac:dyDescent="0.25">
      <c r="B2085" s="138"/>
      <c r="C2085" s="14"/>
      <c r="E2085" s="241"/>
      <c r="F2085" s="241"/>
      <c r="G2085" s="241"/>
      <c r="H2085" s="240"/>
      <c r="I2085" s="241"/>
      <c r="J2085" s="241"/>
      <c r="K2085" s="241"/>
      <c r="L2085" s="241"/>
      <c r="P2085" s="2"/>
      <c r="AA2085" s="6"/>
      <c r="AB2085" s="6"/>
      <c r="AC2085" s="6"/>
    </row>
    <row r="2086" spans="1:29" ht="9.9" customHeight="1" x14ac:dyDescent="0.25">
      <c r="B2086" s="138"/>
      <c r="C2086" s="14"/>
      <c r="E2086" s="241"/>
      <c r="F2086" s="241"/>
      <c r="G2086" s="241"/>
      <c r="H2086" s="240"/>
      <c r="I2086" s="241"/>
      <c r="J2086" s="241"/>
      <c r="K2086" s="241"/>
      <c r="L2086" s="241"/>
      <c r="P2086" s="2"/>
      <c r="AA2086" s="6"/>
      <c r="AB2086" s="6"/>
      <c r="AC2086" s="6"/>
    </row>
    <row r="2087" spans="1:29" ht="9.9" customHeight="1" x14ac:dyDescent="0.25">
      <c r="B2087" s="138"/>
      <c r="C2087" s="14"/>
      <c r="E2087" s="241"/>
      <c r="F2087" s="241"/>
      <c r="G2087" s="241"/>
      <c r="H2087" s="240"/>
      <c r="I2087" s="241"/>
      <c r="J2087" s="241"/>
      <c r="K2087" s="241"/>
      <c r="L2087" s="241"/>
      <c r="P2087" s="2"/>
      <c r="AA2087" s="6"/>
      <c r="AB2087" s="6"/>
      <c r="AC2087" s="6"/>
    </row>
    <row r="2088" spans="1:29" ht="9.9" customHeight="1" x14ac:dyDescent="0.25">
      <c r="B2088" s="138"/>
      <c r="C2088" s="14"/>
      <c r="E2088" s="241"/>
      <c r="F2088" s="241"/>
      <c r="G2088" s="241"/>
      <c r="H2088" s="240"/>
      <c r="I2088" s="241"/>
      <c r="J2088" s="241"/>
      <c r="K2088" s="241"/>
      <c r="L2088" s="241"/>
      <c r="P2088" s="2"/>
      <c r="AA2088" s="6"/>
      <c r="AB2088" s="6"/>
      <c r="AC2088" s="6"/>
    </row>
    <row r="2089" spans="1:29" ht="9.9" customHeight="1" x14ac:dyDescent="0.25">
      <c r="B2089" s="138"/>
      <c r="C2089" s="14"/>
      <c r="E2089" s="241"/>
      <c r="F2089" s="241"/>
      <c r="G2089" s="241"/>
      <c r="H2089" s="240"/>
      <c r="I2089" s="241"/>
      <c r="J2089" s="241"/>
      <c r="K2089" s="241"/>
      <c r="L2089" s="241"/>
      <c r="P2089" s="2"/>
      <c r="AA2089" s="6"/>
      <c r="AB2089" s="6"/>
      <c r="AC2089" s="6"/>
    </row>
    <row r="2090" spans="1:29" ht="9.9" customHeight="1" x14ac:dyDescent="0.25">
      <c r="B2090" s="138"/>
      <c r="C2090" s="14"/>
      <c r="E2090" s="241"/>
      <c r="F2090" s="241"/>
      <c r="G2090" s="241"/>
      <c r="H2090" s="240"/>
      <c r="I2090" s="241"/>
      <c r="J2090" s="241"/>
      <c r="K2090" s="241"/>
      <c r="L2090" s="241"/>
      <c r="P2090" s="2"/>
      <c r="AA2090" s="6"/>
      <c r="AB2090" s="6"/>
      <c r="AC2090" s="6"/>
    </row>
    <row r="2091" spans="1:29" ht="9.9" customHeight="1" x14ac:dyDescent="0.25">
      <c r="B2091" s="139"/>
      <c r="C2091" s="14"/>
      <c r="E2091" s="241"/>
      <c r="F2091" s="241"/>
      <c r="G2091" s="241"/>
      <c r="H2091" s="240"/>
      <c r="I2091" s="241"/>
      <c r="J2091" s="241"/>
      <c r="K2091" s="241"/>
      <c r="L2091" s="241"/>
      <c r="P2091" s="2"/>
      <c r="AA2091" s="6"/>
      <c r="AB2091" s="6"/>
      <c r="AC2091" s="6"/>
    </row>
    <row r="2092" spans="1:29" ht="9.9" customHeight="1" x14ac:dyDescent="0.25">
      <c r="B2092" s="142"/>
      <c r="C2092" s="14"/>
      <c r="E2092" s="241"/>
      <c r="F2092" s="241"/>
      <c r="G2092" s="241"/>
      <c r="H2092" s="240"/>
      <c r="I2092" s="241"/>
      <c r="J2092" s="241"/>
      <c r="K2092" s="241"/>
      <c r="L2092" s="241"/>
      <c r="P2092" s="2"/>
      <c r="AA2092" s="6"/>
      <c r="AB2092" s="6"/>
      <c r="AC2092" s="6"/>
    </row>
    <row r="2093" spans="1:29" ht="9.9" customHeight="1" x14ac:dyDescent="0.25">
      <c r="A2093" s="11"/>
      <c r="B2093" s="138"/>
      <c r="C2093" s="14"/>
      <c r="E2093" s="241"/>
      <c r="F2093" s="241"/>
      <c r="G2093" s="241"/>
      <c r="H2093" s="240"/>
      <c r="I2093" s="241"/>
      <c r="J2093" s="241"/>
      <c r="K2093" s="241"/>
      <c r="L2093" s="241"/>
      <c r="P2093" s="2"/>
      <c r="AA2093" s="6"/>
      <c r="AB2093" s="6"/>
      <c r="AC2093" s="6"/>
    </row>
    <row r="2094" spans="1:29" ht="9.9" customHeight="1" x14ac:dyDescent="0.25">
      <c r="B2094" s="138"/>
      <c r="C2094" s="14"/>
      <c r="E2094" s="241"/>
      <c r="F2094" s="241"/>
      <c r="G2094" s="241"/>
      <c r="H2094" s="240"/>
      <c r="I2094" s="241"/>
      <c r="J2094" s="241"/>
      <c r="K2094" s="241"/>
      <c r="L2094" s="241"/>
      <c r="P2094" s="2"/>
      <c r="AA2094" s="6"/>
      <c r="AB2094" s="6"/>
      <c r="AC2094" s="6"/>
    </row>
    <row r="2095" spans="1:29" ht="9.9" customHeight="1" x14ac:dyDescent="0.25">
      <c r="B2095" s="138"/>
      <c r="C2095" s="14"/>
      <c r="E2095" s="241"/>
      <c r="F2095" s="241"/>
      <c r="G2095" s="241"/>
      <c r="H2095" s="240"/>
      <c r="I2095" s="241"/>
      <c r="J2095" s="241"/>
      <c r="K2095" s="241"/>
      <c r="L2095" s="241"/>
      <c r="P2095" s="2"/>
      <c r="AA2095" s="6"/>
      <c r="AB2095" s="6"/>
      <c r="AC2095" s="6"/>
    </row>
    <row r="2096" spans="1:29" ht="9.9" customHeight="1" x14ac:dyDescent="0.25">
      <c r="B2096" s="138"/>
      <c r="C2096" s="14"/>
      <c r="E2096" s="241"/>
      <c r="F2096" s="241"/>
      <c r="G2096" s="241"/>
      <c r="H2096" s="240"/>
      <c r="I2096" s="241"/>
      <c r="J2096" s="241"/>
      <c r="K2096" s="241"/>
      <c r="L2096" s="241"/>
      <c r="P2096" s="2"/>
      <c r="AA2096" s="6"/>
      <c r="AB2096" s="6"/>
      <c r="AC2096" s="6"/>
    </row>
    <row r="2097" spans="1:29" ht="9.9" customHeight="1" x14ac:dyDescent="0.25">
      <c r="B2097" s="138"/>
      <c r="C2097" s="14"/>
      <c r="E2097" s="241"/>
      <c r="F2097" s="241"/>
      <c r="G2097" s="241"/>
      <c r="H2097" s="240"/>
      <c r="I2097" s="241"/>
      <c r="J2097" s="241"/>
      <c r="K2097" s="241"/>
      <c r="L2097" s="241"/>
      <c r="P2097" s="2"/>
      <c r="AA2097" s="6"/>
      <c r="AB2097" s="6"/>
      <c r="AC2097" s="6"/>
    </row>
    <row r="2098" spans="1:29" ht="9.9" customHeight="1" x14ac:dyDescent="0.25">
      <c r="B2098" s="138"/>
      <c r="C2098" s="14"/>
      <c r="E2098" s="241"/>
      <c r="F2098" s="241"/>
      <c r="G2098" s="241"/>
      <c r="H2098" s="240"/>
      <c r="I2098" s="241"/>
      <c r="J2098" s="241"/>
      <c r="K2098" s="241"/>
      <c r="L2098" s="241"/>
      <c r="P2098" s="2"/>
      <c r="AA2098" s="6"/>
      <c r="AB2098" s="6"/>
      <c r="AC2098" s="6"/>
    </row>
    <row r="2099" spans="1:29" ht="9.9" customHeight="1" x14ac:dyDescent="0.25">
      <c r="B2099" s="138"/>
      <c r="C2099" s="14"/>
      <c r="E2099" s="241"/>
      <c r="F2099" s="241"/>
      <c r="G2099" s="241"/>
      <c r="H2099" s="240"/>
      <c r="I2099" s="241"/>
      <c r="J2099" s="241"/>
      <c r="K2099" s="241"/>
      <c r="L2099" s="241"/>
      <c r="P2099" s="2"/>
      <c r="AA2099" s="6"/>
      <c r="AB2099" s="6"/>
      <c r="AC2099" s="6"/>
    </row>
    <row r="2100" spans="1:29" ht="9.9" customHeight="1" x14ac:dyDescent="0.25">
      <c r="B2100" s="138"/>
      <c r="C2100" s="14"/>
      <c r="E2100" s="241"/>
      <c r="F2100" s="241"/>
      <c r="G2100" s="241"/>
      <c r="H2100" s="240"/>
      <c r="I2100" s="241"/>
      <c r="J2100" s="241"/>
      <c r="K2100" s="241"/>
      <c r="L2100" s="241"/>
      <c r="P2100" s="2"/>
      <c r="AA2100" s="6"/>
      <c r="AB2100" s="6"/>
      <c r="AC2100" s="6"/>
    </row>
    <row r="2101" spans="1:29" ht="9.9" customHeight="1" x14ac:dyDescent="0.25">
      <c r="B2101" s="138"/>
      <c r="C2101" s="83"/>
      <c r="E2101" s="241"/>
      <c r="F2101" s="241"/>
      <c r="G2101" s="241"/>
      <c r="H2101" s="240"/>
      <c r="I2101" s="241"/>
      <c r="J2101" s="241"/>
      <c r="K2101" s="241"/>
      <c r="L2101" s="241"/>
      <c r="P2101" s="2"/>
      <c r="AA2101" s="6"/>
      <c r="AB2101" s="6"/>
      <c r="AC2101" s="6"/>
    </row>
    <row r="2102" spans="1:29" ht="9.9" customHeight="1" x14ac:dyDescent="0.25">
      <c r="B2102" s="138"/>
      <c r="C2102" s="151"/>
      <c r="E2102" s="241"/>
      <c r="F2102" s="241"/>
      <c r="G2102" s="241"/>
      <c r="H2102" s="240"/>
      <c r="I2102" s="2"/>
      <c r="J2102" s="241"/>
      <c r="K2102" s="241"/>
      <c r="L2102" s="241"/>
      <c r="P2102" s="2"/>
      <c r="AA2102" s="6"/>
      <c r="AB2102" s="6"/>
      <c r="AC2102" s="6"/>
    </row>
    <row r="2103" spans="1:29" ht="9.9" customHeight="1" x14ac:dyDescent="0.25">
      <c r="B2103" s="138"/>
      <c r="C2103" s="148"/>
      <c r="E2103" s="241"/>
      <c r="F2103" s="241"/>
      <c r="G2103" s="241"/>
      <c r="H2103" s="240"/>
      <c r="I2103" s="241"/>
      <c r="J2103" s="241"/>
      <c r="K2103" s="241"/>
      <c r="L2103" s="241"/>
      <c r="P2103" s="2"/>
      <c r="AA2103" s="6"/>
      <c r="AB2103" s="6"/>
      <c r="AC2103" s="6"/>
    </row>
    <row r="2104" spans="1:29" ht="9.9" customHeight="1" x14ac:dyDescent="0.25">
      <c r="B2104" s="138"/>
      <c r="C2104" s="14"/>
      <c r="E2104" s="241"/>
      <c r="F2104" s="241"/>
      <c r="G2104" s="241"/>
      <c r="H2104" s="240"/>
      <c r="I2104" s="241"/>
      <c r="J2104" s="241"/>
      <c r="K2104" s="241"/>
      <c r="L2104" s="241"/>
      <c r="P2104" s="2"/>
      <c r="AA2104" s="6"/>
      <c r="AB2104" s="6"/>
      <c r="AC2104" s="6"/>
    </row>
    <row r="2105" spans="1:29" ht="9.9" customHeight="1" x14ac:dyDescent="0.25">
      <c r="B2105" s="138"/>
      <c r="C2105" s="14"/>
      <c r="E2105" s="241"/>
      <c r="F2105" s="241"/>
      <c r="G2105" s="241"/>
      <c r="H2105" s="240"/>
      <c r="I2105" s="241"/>
      <c r="J2105" s="241"/>
      <c r="K2105" s="241"/>
      <c r="L2105" s="241"/>
      <c r="P2105" s="2"/>
      <c r="AA2105" s="6"/>
      <c r="AB2105" s="6"/>
      <c r="AC2105" s="6"/>
    </row>
    <row r="2106" spans="1:29" ht="9.9" customHeight="1" x14ac:dyDescent="0.25">
      <c r="B2106" s="138"/>
      <c r="C2106" s="14"/>
      <c r="E2106" s="241"/>
      <c r="F2106" s="241"/>
      <c r="G2106" s="241"/>
      <c r="H2106" s="240"/>
      <c r="I2106" s="241"/>
      <c r="J2106" s="241"/>
      <c r="K2106" s="241"/>
      <c r="L2106" s="241"/>
      <c r="P2106" s="2"/>
      <c r="AA2106" s="6"/>
      <c r="AB2106" s="6"/>
      <c r="AC2106" s="6"/>
    </row>
    <row r="2107" spans="1:29" ht="9.9" customHeight="1" x14ac:dyDescent="0.25">
      <c r="A2107" s="11"/>
      <c r="B2107" s="138"/>
      <c r="C2107" s="14"/>
      <c r="E2107" s="241"/>
      <c r="F2107" s="241"/>
      <c r="G2107" s="241"/>
      <c r="H2107" s="240"/>
      <c r="I2107" s="2"/>
      <c r="J2107" s="241"/>
      <c r="K2107" s="241"/>
      <c r="L2107" s="241"/>
      <c r="P2107" s="2"/>
      <c r="AA2107" s="6"/>
      <c r="AB2107" s="6"/>
      <c r="AC2107" s="6"/>
    </row>
    <row r="2108" spans="1:29" ht="9.9" customHeight="1" x14ac:dyDescent="0.25">
      <c r="B2108" s="138"/>
      <c r="C2108" s="14"/>
      <c r="I2108" s="241"/>
      <c r="J2108" s="241"/>
      <c r="K2108" s="241"/>
      <c r="L2108" s="241"/>
      <c r="P2108" s="2"/>
      <c r="AA2108" s="6"/>
      <c r="AB2108" s="6"/>
      <c r="AC2108" s="6"/>
    </row>
    <row r="2109" spans="1:29" ht="9.9" customHeight="1" x14ac:dyDescent="0.25">
      <c r="B2109" s="138"/>
      <c r="C2109" s="14"/>
      <c r="I2109" s="241"/>
      <c r="J2109" s="241"/>
      <c r="K2109" s="241"/>
      <c r="L2109" s="241"/>
      <c r="P2109" s="2"/>
      <c r="AA2109" s="6"/>
      <c r="AB2109" s="6"/>
      <c r="AC2109" s="6"/>
    </row>
    <row r="2110" spans="1:29" ht="9.9" customHeight="1" x14ac:dyDescent="0.25">
      <c r="B2110" s="138"/>
      <c r="C2110" s="14"/>
      <c r="I2110" s="2"/>
      <c r="J2110" s="241"/>
      <c r="K2110" s="241"/>
      <c r="L2110" s="241"/>
      <c r="P2110" s="2"/>
      <c r="AA2110" s="6"/>
      <c r="AB2110" s="6"/>
      <c r="AC2110" s="6"/>
    </row>
    <row r="2111" spans="1:29" ht="9.9" customHeight="1" x14ac:dyDescent="0.25">
      <c r="B2111" s="138"/>
      <c r="C2111" s="148"/>
      <c r="I2111" s="241"/>
      <c r="J2111" s="241"/>
      <c r="K2111" s="241"/>
      <c r="L2111" s="241"/>
      <c r="P2111" s="2"/>
      <c r="AA2111" s="6"/>
      <c r="AB2111" s="6"/>
      <c r="AC2111" s="6"/>
    </row>
    <row r="2112" spans="1:29" ht="9.9" customHeight="1" x14ac:dyDescent="0.25">
      <c r="B2112" s="138"/>
      <c r="C2112" s="14"/>
      <c r="I2112" s="241"/>
      <c r="J2112" s="241"/>
      <c r="K2112" s="241"/>
      <c r="L2112" s="241"/>
      <c r="P2112" s="2"/>
      <c r="AA2112" s="6"/>
      <c r="AB2112" s="6"/>
      <c r="AC2112" s="6"/>
    </row>
    <row r="2113" spans="1:29" ht="9.9" customHeight="1" x14ac:dyDescent="0.25">
      <c r="B2113" s="138"/>
      <c r="C2113" s="14"/>
      <c r="I2113" s="241"/>
      <c r="J2113" s="241"/>
      <c r="K2113" s="241"/>
      <c r="L2113" s="241"/>
      <c r="P2113" s="2"/>
      <c r="AA2113" s="6"/>
      <c r="AB2113" s="6"/>
      <c r="AC2113" s="6"/>
    </row>
    <row r="2114" spans="1:29" ht="9.9" customHeight="1" x14ac:dyDescent="0.25">
      <c r="B2114" s="138"/>
      <c r="C2114" s="14"/>
      <c r="I2114" s="241"/>
      <c r="J2114" s="241"/>
      <c r="K2114" s="241"/>
      <c r="L2114" s="241"/>
      <c r="P2114" s="2"/>
      <c r="AA2114" s="6"/>
      <c r="AB2114" s="6"/>
      <c r="AC2114" s="6"/>
    </row>
    <row r="2115" spans="1:29" ht="9.9" customHeight="1" x14ac:dyDescent="0.25">
      <c r="B2115" s="138"/>
      <c r="C2115" s="14"/>
      <c r="I2115" s="2"/>
      <c r="J2115" s="241"/>
      <c r="K2115" s="241"/>
      <c r="L2115" s="241"/>
      <c r="P2115" s="2"/>
      <c r="AA2115" s="6"/>
      <c r="AB2115" s="6"/>
      <c r="AC2115" s="6"/>
    </row>
    <row r="2116" spans="1:29" ht="9.9" customHeight="1" x14ac:dyDescent="0.25">
      <c r="B2116" s="138"/>
      <c r="C2116" s="14"/>
      <c r="I2116" s="241"/>
      <c r="J2116" s="241"/>
      <c r="K2116" s="241"/>
      <c r="L2116" s="241"/>
      <c r="P2116" s="2"/>
      <c r="AA2116" s="6"/>
      <c r="AB2116" s="6"/>
      <c r="AC2116" s="6"/>
    </row>
    <row r="2117" spans="1:29" ht="9.9" customHeight="1" x14ac:dyDescent="0.25">
      <c r="B2117" s="138"/>
      <c r="C2117" s="148"/>
      <c r="I2117" s="241"/>
      <c r="J2117" s="241"/>
      <c r="K2117" s="241"/>
      <c r="L2117" s="241"/>
      <c r="P2117" s="2"/>
      <c r="AA2117" s="6"/>
      <c r="AB2117" s="6"/>
      <c r="AC2117" s="6"/>
    </row>
    <row r="2118" spans="1:29" ht="9.9" customHeight="1" x14ac:dyDescent="0.25">
      <c r="B2118" s="138"/>
      <c r="C2118" s="14"/>
      <c r="I2118" s="241"/>
      <c r="J2118" s="241"/>
      <c r="K2118" s="241"/>
      <c r="L2118" s="241"/>
      <c r="P2118" s="2"/>
      <c r="AA2118" s="6"/>
      <c r="AB2118" s="6"/>
      <c r="AC2118" s="6"/>
    </row>
    <row r="2119" spans="1:29" ht="9.9" customHeight="1" x14ac:dyDescent="0.25">
      <c r="B2119" s="138"/>
      <c r="C2119" s="148"/>
      <c r="I2119" s="241"/>
      <c r="J2119" s="241"/>
      <c r="K2119" s="241"/>
      <c r="L2119" s="241"/>
      <c r="P2119" s="2"/>
      <c r="AA2119" s="6"/>
      <c r="AB2119" s="6"/>
      <c r="AC2119" s="6"/>
    </row>
    <row r="2120" spans="1:29" ht="9.9" customHeight="1" x14ac:dyDescent="0.25">
      <c r="B2120" s="138"/>
      <c r="C2120" s="14"/>
      <c r="E2120" s="241"/>
      <c r="F2120" s="241"/>
      <c r="G2120" s="241"/>
      <c r="H2120" s="240"/>
      <c r="I2120" s="2"/>
      <c r="J2120" s="241"/>
      <c r="K2120" s="241"/>
      <c r="L2120" s="241"/>
      <c r="P2120" s="2"/>
      <c r="AA2120" s="6"/>
      <c r="AB2120" s="6"/>
      <c r="AC2120" s="6"/>
    </row>
    <row r="2121" spans="1:29" ht="9.9" customHeight="1" x14ac:dyDescent="0.25">
      <c r="A2121" s="68"/>
      <c r="B2121" s="138"/>
      <c r="C2121" s="14"/>
      <c r="E2121" s="241"/>
      <c r="F2121" s="241"/>
      <c r="G2121" s="241"/>
      <c r="H2121" s="240"/>
      <c r="I2121" s="241"/>
      <c r="J2121" s="241"/>
      <c r="K2121" s="241"/>
      <c r="L2121" s="241"/>
      <c r="P2121" s="2"/>
      <c r="AA2121" s="6"/>
      <c r="AB2121" s="6"/>
      <c r="AC2121" s="6"/>
    </row>
    <row r="2122" spans="1:29" ht="9.9" customHeight="1" x14ac:dyDescent="0.25">
      <c r="B2122" s="138"/>
      <c r="C2122" s="14"/>
      <c r="E2122" s="241"/>
      <c r="F2122" s="241"/>
      <c r="G2122" s="241"/>
      <c r="H2122" s="240"/>
      <c r="I2122" s="241"/>
      <c r="J2122" s="241"/>
      <c r="K2122" s="241"/>
      <c r="L2122" s="241"/>
      <c r="P2122" s="2"/>
      <c r="AA2122" s="6"/>
      <c r="AB2122" s="6"/>
      <c r="AC2122" s="6"/>
    </row>
    <row r="2123" spans="1:29" ht="9.9" customHeight="1" x14ac:dyDescent="0.25">
      <c r="B2123" s="138"/>
      <c r="C2123" s="14"/>
      <c r="I2123" s="241"/>
      <c r="J2123" s="241"/>
      <c r="K2123" s="241"/>
      <c r="L2123" s="241"/>
      <c r="P2123" s="2"/>
      <c r="AA2123" s="6"/>
      <c r="AB2123" s="6"/>
      <c r="AC2123" s="6"/>
    </row>
    <row r="2124" spans="1:29" ht="9.9" customHeight="1" x14ac:dyDescent="0.25">
      <c r="B2124" s="138"/>
      <c r="C2124" s="148"/>
      <c r="I2124" s="241"/>
      <c r="J2124" s="241"/>
      <c r="K2124" s="241"/>
      <c r="L2124" s="241"/>
      <c r="P2124" s="2"/>
      <c r="AA2124" s="6"/>
      <c r="AB2124" s="6"/>
      <c r="AC2124" s="6"/>
    </row>
    <row r="2125" spans="1:29" ht="9.9" customHeight="1" x14ac:dyDescent="0.25">
      <c r="B2125" s="138"/>
      <c r="C2125" s="14"/>
      <c r="I2125" s="2"/>
      <c r="J2125" s="241"/>
      <c r="K2125" s="241"/>
      <c r="L2125" s="241"/>
      <c r="P2125" s="2"/>
      <c r="AA2125" s="6"/>
      <c r="AB2125" s="6"/>
      <c r="AC2125" s="6"/>
    </row>
    <row r="2126" spans="1:29" ht="9.9" customHeight="1" x14ac:dyDescent="0.25">
      <c r="B2126" s="138"/>
      <c r="C2126" s="14"/>
      <c r="I2126" s="241"/>
      <c r="J2126" s="241"/>
      <c r="K2126" s="241"/>
      <c r="L2126" s="241"/>
      <c r="P2126" s="2"/>
      <c r="AA2126" s="6"/>
      <c r="AB2126" s="6"/>
      <c r="AC2126" s="6"/>
    </row>
    <row r="2127" spans="1:29" ht="9.9" customHeight="1" x14ac:dyDescent="0.25">
      <c r="B2127" s="138"/>
      <c r="C2127" s="14"/>
      <c r="I2127" s="241"/>
      <c r="J2127" s="241"/>
      <c r="K2127" s="241"/>
      <c r="L2127" s="241"/>
      <c r="P2127" s="2"/>
      <c r="AA2127" s="6"/>
      <c r="AB2127" s="6"/>
      <c r="AC2127" s="6"/>
    </row>
    <row r="2128" spans="1:29" ht="9.9" customHeight="1" x14ac:dyDescent="0.25">
      <c r="B2128" s="138"/>
      <c r="C2128" s="14"/>
      <c r="I2128" s="241"/>
      <c r="J2128" s="241"/>
      <c r="K2128" s="241"/>
      <c r="L2128" s="241"/>
      <c r="P2128" s="2"/>
      <c r="AA2128" s="6"/>
      <c r="AB2128" s="6"/>
      <c r="AC2128" s="6"/>
    </row>
    <row r="2129" spans="2:29" ht="9.9" customHeight="1" x14ac:dyDescent="0.25">
      <c r="B2129" s="138"/>
      <c r="C2129" s="14"/>
      <c r="I2129" s="241"/>
      <c r="J2129" s="241"/>
      <c r="K2129" s="241"/>
      <c r="L2129" s="241"/>
      <c r="P2129" s="2"/>
      <c r="AA2129" s="6"/>
      <c r="AB2129" s="6"/>
      <c r="AC2129" s="6"/>
    </row>
    <row r="2130" spans="2:29" ht="9.9" customHeight="1" x14ac:dyDescent="0.25">
      <c r="B2130" s="138"/>
      <c r="C2130" s="14"/>
      <c r="I2130" s="2"/>
      <c r="J2130" s="241"/>
      <c r="K2130" s="241"/>
      <c r="L2130" s="241"/>
      <c r="P2130" s="2"/>
      <c r="AA2130" s="6"/>
      <c r="AB2130" s="6"/>
      <c r="AC2130" s="6"/>
    </row>
    <row r="2131" spans="2:29" ht="9.9" customHeight="1" x14ac:dyDescent="0.25">
      <c r="B2131" s="138"/>
      <c r="C2131" s="14"/>
      <c r="I2131" s="241"/>
      <c r="J2131" s="241"/>
      <c r="K2131" s="241"/>
      <c r="L2131" s="241"/>
      <c r="P2131" s="2"/>
      <c r="AA2131" s="6"/>
      <c r="AB2131" s="6"/>
      <c r="AC2131" s="6"/>
    </row>
    <row r="2132" spans="2:29" ht="9.9" customHeight="1" x14ac:dyDescent="0.25">
      <c r="B2132" s="138"/>
      <c r="C2132" s="14"/>
      <c r="I2132" s="241"/>
      <c r="J2132" s="241"/>
      <c r="K2132" s="241"/>
      <c r="L2132" s="241"/>
      <c r="P2132" s="2"/>
      <c r="AA2132" s="6"/>
      <c r="AB2132" s="6"/>
      <c r="AC2132" s="6"/>
    </row>
    <row r="2133" spans="2:29" ht="9.9" customHeight="1" x14ac:dyDescent="0.25">
      <c r="B2133" s="138"/>
      <c r="C2133" s="14"/>
      <c r="I2133" s="241"/>
      <c r="J2133" s="241"/>
      <c r="K2133" s="241"/>
      <c r="L2133" s="241"/>
      <c r="P2133" s="2"/>
      <c r="AA2133" s="6"/>
      <c r="AB2133" s="6"/>
      <c r="AC2133" s="6"/>
    </row>
    <row r="2134" spans="2:29" ht="9.9" customHeight="1" x14ac:dyDescent="0.25">
      <c r="B2134" s="138"/>
      <c r="C2134" s="14"/>
      <c r="I2134" s="241"/>
      <c r="J2134" s="241"/>
      <c r="K2134" s="241"/>
      <c r="L2134" s="241"/>
      <c r="P2134" s="2"/>
      <c r="AA2134" s="6"/>
      <c r="AB2134" s="6"/>
      <c r="AC2134" s="6"/>
    </row>
    <row r="2135" spans="2:29" ht="9.9" customHeight="1" x14ac:dyDescent="0.25">
      <c r="B2135" s="138"/>
      <c r="C2135" s="14"/>
      <c r="I2135" s="2"/>
      <c r="J2135" s="241"/>
      <c r="K2135" s="241"/>
      <c r="L2135" s="241"/>
      <c r="P2135" s="2"/>
      <c r="AA2135" s="6"/>
      <c r="AB2135" s="6"/>
      <c r="AC2135" s="6"/>
    </row>
    <row r="2136" spans="2:29" ht="9.9" customHeight="1" x14ac:dyDescent="0.25">
      <c r="B2136" s="138"/>
      <c r="C2136" s="14"/>
      <c r="I2136" s="241"/>
      <c r="J2136" s="241"/>
      <c r="K2136" s="241"/>
      <c r="L2136" s="241"/>
      <c r="P2136" s="2"/>
      <c r="AA2136" s="6"/>
      <c r="AB2136" s="6"/>
      <c r="AC2136" s="6"/>
    </row>
    <row r="2137" spans="2:29" ht="9.9" customHeight="1" x14ac:dyDescent="0.25">
      <c r="B2137" s="138"/>
      <c r="C2137" s="14"/>
      <c r="I2137" s="241"/>
      <c r="J2137" s="241"/>
      <c r="K2137" s="241"/>
      <c r="L2137" s="241"/>
      <c r="P2137" s="2"/>
      <c r="AA2137" s="6"/>
      <c r="AB2137" s="6"/>
      <c r="AC2137" s="6"/>
    </row>
    <row r="2138" spans="2:29" ht="9.9" customHeight="1" x14ac:dyDescent="0.25">
      <c r="B2138" s="138"/>
      <c r="C2138" s="14"/>
      <c r="I2138" s="241"/>
      <c r="J2138" s="241"/>
      <c r="K2138" s="241"/>
      <c r="L2138" s="241"/>
      <c r="P2138" s="2"/>
      <c r="AA2138" s="6"/>
      <c r="AB2138" s="6"/>
      <c r="AC2138" s="6"/>
    </row>
    <row r="2139" spans="2:29" ht="9.9" customHeight="1" x14ac:dyDescent="0.25">
      <c r="B2139" s="138"/>
      <c r="C2139" s="14"/>
      <c r="I2139" s="241"/>
      <c r="J2139" s="241"/>
      <c r="K2139" s="241"/>
      <c r="L2139" s="241"/>
      <c r="P2139" s="2"/>
      <c r="AA2139" s="6"/>
      <c r="AB2139" s="6"/>
      <c r="AC2139" s="6"/>
    </row>
    <row r="2140" spans="2:29" ht="9.9" customHeight="1" x14ac:dyDescent="0.25">
      <c r="B2140" s="138"/>
      <c r="C2140" s="14"/>
      <c r="I2140" s="241"/>
      <c r="J2140" s="241"/>
      <c r="K2140" s="241"/>
      <c r="L2140" s="241"/>
      <c r="P2140" s="2"/>
      <c r="AA2140" s="6"/>
      <c r="AB2140" s="6"/>
      <c r="AC2140" s="6"/>
    </row>
    <row r="2141" spans="2:29" ht="9.9" customHeight="1" x14ac:dyDescent="0.25">
      <c r="B2141" s="138"/>
      <c r="C2141" s="83"/>
      <c r="I2141" s="241"/>
      <c r="J2141" s="241"/>
      <c r="K2141" s="241"/>
      <c r="L2141" s="241"/>
      <c r="P2141" s="2"/>
      <c r="AA2141" s="6"/>
      <c r="AB2141" s="6"/>
      <c r="AC2141" s="6"/>
    </row>
    <row r="2142" spans="2:29" ht="9.9" customHeight="1" x14ac:dyDescent="0.25">
      <c r="B2142" s="138"/>
      <c r="I2142" s="241"/>
      <c r="J2142" s="241"/>
      <c r="K2142" s="241"/>
      <c r="L2142" s="241"/>
      <c r="P2142" s="2"/>
      <c r="AA2142" s="6"/>
      <c r="AB2142" s="6"/>
      <c r="AC2142" s="6"/>
    </row>
    <row r="2143" spans="2:29" ht="9.9" customHeight="1" x14ac:dyDescent="0.25">
      <c r="B2143" s="138"/>
      <c r="C2143" s="148"/>
      <c r="I2143" s="241"/>
      <c r="J2143" s="241"/>
      <c r="K2143" s="241"/>
      <c r="L2143" s="241"/>
      <c r="P2143" s="2"/>
      <c r="AA2143" s="6"/>
      <c r="AB2143" s="6"/>
      <c r="AC2143" s="6"/>
    </row>
    <row r="2144" spans="2:29" ht="9.9" customHeight="1" x14ac:dyDescent="0.25">
      <c r="B2144" s="138"/>
      <c r="C2144" s="14"/>
      <c r="I2144" s="241"/>
      <c r="J2144" s="241"/>
      <c r="K2144" s="241"/>
      <c r="L2144" s="241"/>
      <c r="P2144" s="2"/>
      <c r="AA2144" s="6"/>
      <c r="AB2144" s="6"/>
      <c r="AC2144" s="6"/>
    </row>
    <row r="2145" spans="1:29" ht="9.9" customHeight="1" x14ac:dyDescent="0.25">
      <c r="B2145" s="138"/>
      <c r="C2145" s="14"/>
      <c r="I2145" s="241"/>
      <c r="J2145" s="241"/>
      <c r="K2145" s="241"/>
      <c r="L2145" s="241"/>
      <c r="P2145" s="2"/>
      <c r="AA2145" s="6"/>
      <c r="AB2145" s="6"/>
      <c r="AC2145" s="6"/>
    </row>
    <row r="2146" spans="1:29" ht="9.9" customHeight="1" x14ac:dyDescent="0.25">
      <c r="B2146" s="138"/>
      <c r="C2146" s="14"/>
      <c r="I2146" s="241"/>
      <c r="J2146" s="241"/>
      <c r="K2146" s="241"/>
      <c r="L2146" s="241"/>
      <c r="P2146" s="2"/>
      <c r="AA2146" s="6"/>
      <c r="AB2146" s="6"/>
      <c r="AC2146" s="6"/>
    </row>
    <row r="2147" spans="1:29" ht="9.9" customHeight="1" x14ac:dyDescent="0.25">
      <c r="B2147" s="138"/>
      <c r="C2147" s="14"/>
      <c r="I2147" s="241"/>
      <c r="J2147" s="241"/>
      <c r="K2147" s="241"/>
      <c r="L2147" s="241"/>
      <c r="P2147" s="2"/>
      <c r="AA2147" s="6"/>
      <c r="AB2147" s="6"/>
      <c r="AC2147" s="6"/>
    </row>
    <row r="2148" spans="1:29" ht="9.9" customHeight="1" x14ac:dyDescent="0.25">
      <c r="B2148" s="138"/>
      <c r="C2148" s="14"/>
      <c r="I2148" s="241"/>
      <c r="J2148" s="241"/>
      <c r="K2148" s="241"/>
      <c r="L2148" s="241"/>
      <c r="P2148" s="2"/>
      <c r="AA2148" s="6"/>
      <c r="AB2148" s="6"/>
      <c r="AC2148" s="6"/>
    </row>
    <row r="2149" spans="1:29" ht="9.9" customHeight="1" x14ac:dyDescent="0.25">
      <c r="B2149" s="138"/>
      <c r="C2149" s="14"/>
      <c r="I2149" s="241"/>
      <c r="J2149" s="241"/>
      <c r="K2149" s="241"/>
      <c r="L2149" s="241"/>
      <c r="P2149" s="2"/>
      <c r="AA2149" s="6"/>
      <c r="AB2149" s="6"/>
      <c r="AC2149" s="6"/>
    </row>
    <row r="2150" spans="1:29" ht="9.9" customHeight="1" x14ac:dyDescent="0.25">
      <c r="B2150" s="138"/>
      <c r="C2150" s="14"/>
      <c r="I2150" s="241"/>
      <c r="J2150" s="241"/>
      <c r="K2150" s="241"/>
      <c r="L2150" s="241"/>
      <c r="P2150" s="13"/>
      <c r="AA2150" s="6"/>
      <c r="AB2150" s="6"/>
      <c r="AC2150" s="6"/>
    </row>
    <row r="2151" spans="1:29" ht="9.9" customHeight="1" x14ac:dyDescent="0.25">
      <c r="B2151" s="138"/>
      <c r="C2151" s="148"/>
      <c r="I2151" s="241"/>
      <c r="J2151" s="241"/>
      <c r="K2151" s="241"/>
      <c r="L2151" s="241"/>
      <c r="P2151" s="2"/>
      <c r="AA2151" s="6"/>
      <c r="AB2151" s="6"/>
      <c r="AC2151" s="6"/>
    </row>
    <row r="2152" spans="1:29" ht="9.9" customHeight="1" x14ac:dyDescent="0.25">
      <c r="B2152" s="138"/>
      <c r="C2152" s="14"/>
      <c r="E2152" s="241"/>
      <c r="F2152" s="241"/>
      <c r="G2152" s="241"/>
      <c r="H2152" s="240"/>
      <c r="I2152" s="241"/>
      <c r="J2152" s="241"/>
      <c r="K2152" s="241"/>
      <c r="L2152" s="241"/>
      <c r="P2152" s="2"/>
      <c r="AA2152" s="6"/>
      <c r="AB2152" s="6"/>
      <c r="AC2152" s="6"/>
    </row>
    <row r="2153" spans="1:29" ht="9.9" customHeight="1" x14ac:dyDescent="0.25">
      <c r="A2153" s="68"/>
      <c r="B2153" s="138"/>
      <c r="C2153" s="14"/>
      <c r="E2153" s="241"/>
      <c r="F2153" s="241"/>
      <c r="G2153" s="241"/>
      <c r="H2153" s="240"/>
      <c r="I2153" s="241"/>
      <c r="J2153" s="241"/>
      <c r="K2153" s="241"/>
      <c r="L2153" s="241"/>
      <c r="P2153" s="2"/>
      <c r="AA2153" s="6"/>
      <c r="AB2153" s="6"/>
      <c r="AC2153" s="6"/>
    </row>
    <row r="2154" spans="1:29" ht="9.9" customHeight="1" x14ac:dyDescent="0.25">
      <c r="B2154" s="138"/>
      <c r="C2154" s="14"/>
      <c r="E2154" s="241"/>
      <c r="F2154" s="241"/>
      <c r="G2154" s="241"/>
      <c r="H2154" s="240"/>
      <c r="I2154" s="241"/>
      <c r="J2154" s="241"/>
      <c r="K2154" s="241"/>
      <c r="L2154" s="241"/>
      <c r="O2154" s="20"/>
      <c r="P2154" s="2"/>
      <c r="AA2154" s="6"/>
      <c r="AB2154" s="6"/>
      <c r="AC2154" s="6"/>
    </row>
    <row r="2155" spans="1:29" ht="9.9" customHeight="1" x14ac:dyDescent="0.25">
      <c r="B2155" s="138"/>
      <c r="C2155" s="14"/>
      <c r="E2155" s="241"/>
      <c r="F2155" s="241"/>
      <c r="G2155" s="241"/>
      <c r="H2155" s="240"/>
      <c r="I2155" s="241"/>
      <c r="J2155" s="241"/>
      <c r="K2155" s="241"/>
      <c r="L2155" s="241"/>
      <c r="M2155" s="240"/>
      <c r="N2155" s="240"/>
      <c r="O2155" s="240"/>
      <c r="P2155" s="2"/>
      <c r="AA2155" s="6"/>
      <c r="AB2155" s="6"/>
      <c r="AC2155" s="6"/>
    </row>
    <row r="2156" spans="1:29" ht="9.9" customHeight="1" x14ac:dyDescent="0.25">
      <c r="B2156" s="138"/>
      <c r="C2156" s="14"/>
      <c r="E2156" s="241"/>
      <c r="F2156" s="241"/>
      <c r="G2156" s="241"/>
      <c r="H2156" s="240"/>
      <c r="I2156" s="241"/>
      <c r="J2156" s="241"/>
      <c r="K2156" s="241"/>
      <c r="L2156" s="241"/>
      <c r="P2156" s="2"/>
      <c r="AA2156" s="6"/>
      <c r="AB2156" s="6"/>
      <c r="AC2156" s="6"/>
    </row>
    <row r="2157" spans="1:29" ht="9.9" customHeight="1" x14ac:dyDescent="0.25">
      <c r="B2157" s="138"/>
      <c r="C2157" s="148"/>
      <c r="E2157" s="241"/>
      <c r="F2157" s="241"/>
      <c r="G2157" s="241"/>
      <c r="H2157" s="240"/>
      <c r="I2157" s="241"/>
      <c r="J2157" s="241"/>
      <c r="K2157" s="241"/>
      <c r="L2157" s="241"/>
      <c r="P2157" s="2"/>
      <c r="AA2157" s="6"/>
      <c r="AB2157" s="6"/>
      <c r="AC2157" s="6"/>
    </row>
    <row r="2158" spans="1:29" ht="9.9" customHeight="1" x14ac:dyDescent="0.25">
      <c r="B2158" s="138"/>
      <c r="C2158" s="138"/>
      <c r="E2158" s="241"/>
      <c r="F2158" s="241"/>
      <c r="G2158" s="241"/>
      <c r="H2158" s="240"/>
      <c r="I2158" s="241"/>
      <c r="J2158" s="241"/>
      <c r="K2158" s="241"/>
      <c r="L2158" s="241"/>
      <c r="O2158" s="20"/>
      <c r="P2158" s="2"/>
      <c r="AA2158" s="6"/>
      <c r="AB2158" s="6"/>
      <c r="AC2158" s="6"/>
    </row>
    <row r="2159" spans="1:29" ht="9.9" customHeight="1" x14ac:dyDescent="0.25">
      <c r="B2159" s="138"/>
      <c r="C2159" s="142"/>
      <c r="E2159" s="241"/>
      <c r="F2159" s="241"/>
      <c r="G2159" s="241"/>
      <c r="H2159" s="240"/>
      <c r="I2159" s="241"/>
      <c r="J2159" s="241"/>
      <c r="K2159" s="241"/>
      <c r="L2159" s="241"/>
      <c r="M2159" s="240"/>
      <c r="N2159" s="240"/>
      <c r="O2159" s="240"/>
      <c r="P2159" s="2"/>
      <c r="AA2159" s="6"/>
      <c r="AB2159" s="6"/>
      <c r="AC2159" s="6"/>
    </row>
    <row r="2160" spans="1:29" ht="9.9" customHeight="1" x14ac:dyDescent="0.25">
      <c r="B2160" s="138"/>
      <c r="C2160" s="138"/>
      <c r="E2160" s="241"/>
      <c r="F2160" s="241"/>
      <c r="G2160" s="241"/>
      <c r="H2160" s="240"/>
      <c r="I2160" s="241"/>
      <c r="J2160" s="241"/>
      <c r="K2160" s="241"/>
      <c r="L2160" s="241"/>
      <c r="M2160" s="240"/>
      <c r="N2160" s="240"/>
      <c r="O2160" s="240"/>
      <c r="P2160" s="2"/>
      <c r="AA2160" s="6"/>
      <c r="AB2160" s="6"/>
      <c r="AC2160" s="6"/>
    </row>
    <row r="2161" spans="1:29" ht="9.9" customHeight="1" x14ac:dyDescent="0.25">
      <c r="B2161" s="138"/>
      <c r="C2161" s="138"/>
      <c r="E2161" s="241"/>
      <c r="F2161" s="241"/>
      <c r="G2161" s="241"/>
      <c r="H2161" s="240"/>
      <c r="I2161" s="241"/>
      <c r="J2161" s="241"/>
      <c r="K2161" s="241"/>
      <c r="L2161" s="241"/>
      <c r="O2161" s="20"/>
      <c r="P2161" s="2"/>
      <c r="AA2161" s="6"/>
      <c r="AB2161" s="6"/>
      <c r="AC2161" s="6"/>
    </row>
    <row r="2162" spans="1:29" ht="9.9" customHeight="1" x14ac:dyDescent="0.25">
      <c r="B2162" s="138"/>
      <c r="C2162" s="138"/>
      <c r="E2162" s="241"/>
      <c r="F2162" s="241"/>
      <c r="G2162" s="241"/>
      <c r="H2162" s="240"/>
      <c r="I2162" s="241"/>
      <c r="J2162" s="241"/>
      <c r="K2162" s="241"/>
      <c r="L2162" s="241"/>
      <c r="P2162" s="2"/>
      <c r="AA2162" s="6"/>
      <c r="AB2162" s="6"/>
      <c r="AC2162" s="6"/>
    </row>
    <row r="2163" spans="1:29" ht="9.9" customHeight="1" x14ac:dyDescent="0.25">
      <c r="B2163" s="138"/>
      <c r="C2163" s="138"/>
      <c r="D2163" s="241"/>
      <c r="E2163" s="241"/>
      <c r="F2163" s="241"/>
      <c r="G2163" s="241"/>
      <c r="H2163" s="240"/>
      <c r="I2163" s="241"/>
      <c r="J2163" s="241"/>
      <c r="K2163" s="241"/>
      <c r="L2163" s="241"/>
      <c r="O2163" s="20"/>
      <c r="P2163" s="2"/>
      <c r="AA2163" s="6"/>
      <c r="AB2163" s="6"/>
      <c r="AC2163" s="6"/>
    </row>
    <row r="2164" spans="1:29" ht="9.9" customHeight="1" x14ac:dyDescent="0.25">
      <c r="A2164" s="11"/>
      <c r="B2164" s="24"/>
      <c r="C2164" s="142"/>
      <c r="D2164" s="241"/>
      <c r="E2164" s="241"/>
      <c r="F2164" s="241"/>
      <c r="G2164" s="241"/>
      <c r="H2164" s="240"/>
      <c r="I2164" s="241"/>
      <c r="J2164" s="241"/>
      <c r="K2164" s="241"/>
      <c r="L2164" s="13"/>
      <c r="P2164" s="2"/>
      <c r="AA2164" s="6"/>
      <c r="AB2164" s="6"/>
      <c r="AC2164" s="6"/>
    </row>
    <row r="2165" spans="1:29" ht="9.9" customHeight="1" x14ac:dyDescent="0.25">
      <c r="B2165" s="142"/>
      <c r="C2165" s="138"/>
      <c r="D2165" s="241"/>
      <c r="E2165" s="241"/>
      <c r="F2165" s="241"/>
      <c r="G2165" s="241"/>
      <c r="H2165" s="240"/>
      <c r="I2165" s="241"/>
      <c r="J2165" s="241"/>
      <c r="K2165" s="241"/>
      <c r="P2165" s="2"/>
      <c r="AA2165" s="6"/>
      <c r="AB2165" s="6"/>
      <c r="AC2165" s="6"/>
    </row>
    <row r="2166" spans="1:29" ht="9.9" customHeight="1" x14ac:dyDescent="0.25">
      <c r="B2166" s="138"/>
      <c r="C2166" s="138"/>
      <c r="D2166" s="241"/>
      <c r="E2166" s="241"/>
      <c r="F2166" s="241"/>
      <c r="G2166" s="241"/>
      <c r="H2166" s="240"/>
      <c r="I2166" s="241"/>
      <c r="J2166" s="241"/>
      <c r="K2166" s="241"/>
      <c r="L2166" s="241"/>
      <c r="P2166" s="2"/>
      <c r="AA2166" s="6"/>
      <c r="AB2166" s="6"/>
      <c r="AC2166" s="6"/>
    </row>
    <row r="2167" spans="1:29" ht="9.9" customHeight="1" x14ac:dyDescent="0.25">
      <c r="B2167" s="138"/>
      <c r="C2167" s="138"/>
      <c r="D2167" s="241"/>
      <c r="E2167" s="241"/>
      <c r="F2167" s="241"/>
      <c r="G2167" s="241"/>
      <c r="H2167" s="240"/>
      <c r="I2167" s="241"/>
      <c r="J2167" s="241"/>
      <c r="K2167" s="241"/>
      <c r="L2167" s="241"/>
      <c r="M2167" s="240"/>
      <c r="N2167" s="240"/>
      <c r="O2167" s="240"/>
      <c r="P2167" s="2"/>
      <c r="AA2167" s="6"/>
      <c r="AB2167" s="6"/>
      <c r="AC2167" s="6"/>
    </row>
    <row r="2168" spans="1:29" ht="9.9" customHeight="1" x14ac:dyDescent="0.25">
      <c r="B2168" s="138"/>
      <c r="C2168" s="138"/>
      <c r="D2168" s="241"/>
      <c r="E2168" s="241"/>
      <c r="F2168" s="241"/>
      <c r="G2168" s="241"/>
      <c r="H2168" s="240"/>
      <c r="I2168" s="241"/>
      <c r="J2168" s="241"/>
      <c r="K2168" s="241"/>
      <c r="L2168" s="241"/>
      <c r="M2168" s="240"/>
      <c r="N2168" s="240"/>
      <c r="O2168" s="240"/>
      <c r="P2168" s="2"/>
      <c r="AA2168" s="6"/>
      <c r="AB2168" s="6"/>
      <c r="AC2168" s="6"/>
    </row>
    <row r="2169" spans="1:29" ht="9.9" customHeight="1" x14ac:dyDescent="0.25">
      <c r="B2169" s="138"/>
      <c r="C2169" s="138"/>
      <c r="D2169" s="241"/>
      <c r="E2169" s="241"/>
      <c r="F2169" s="241"/>
      <c r="G2169" s="241"/>
      <c r="H2169" s="240"/>
      <c r="I2169" s="241"/>
      <c r="J2169" s="241"/>
      <c r="K2169" s="241"/>
      <c r="L2169" s="241"/>
      <c r="M2169" s="240"/>
      <c r="N2169" s="240"/>
      <c r="O2169" s="240"/>
      <c r="P2169" s="2"/>
      <c r="AA2169" s="6"/>
      <c r="AB2169" s="6"/>
      <c r="AC2169" s="6"/>
    </row>
    <row r="2170" spans="1:29" ht="9.9" customHeight="1" x14ac:dyDescent="0.25">
      <c r="B2170" s="138"/>
      <c r="C2170" s="138"/>
      <c r="D2170" s="241"/>
      <c r="E2170" s="241"/>
      <c r="F2170" s="241"/>
      <c r="G2170" s="241"/>
      <c r="H2170" s="240"/>
      <c r="I2170" s="241"/>
      <c r="J2170" s="241"/>
      <c r="K2170" s="241"/>
      <c r="L2170" s="241"/>
      <c r="M2170" s="240"/>
      <c r="N2170" s="240"/>
      <c r="O2170" s="240"/>
      <c r="P2170" s="2"/>
      <c r="AA2170" s="6"/>
      <c r="AB2170" s="6"/>
      <c r="AC2170" s="6"/>
    </row>
    <row r="2171" spans="1:29" ht="9.9" customHeight="1" x14ac:dyDescent="0.25">
      <c r="B2171" s="138"/>
      <c r="C2171" s="138"/>
      <c r="D2171" s="241"/>
      <c r="E2171" s="241"/>
      <c r="F2171" s="241"/>
      <c r="G2171" s="241"/>
      <c r="H2171" s="240"/>
      <c r="I2171" s="241"/>
      <c r="J2171" s="241"/>
      <c r="K2171" s="241"/>
      <c r="L2171" s="241"/>
      <c r="M2171" s="240"/>
      <c r="N2171" s="240"/>
      <c r="O2171" s="240"/>
      <c r="P2171" s="2"/>
      <c r="AA2171" s="6"/>
      <c r="AB2171" s="6"/>
      <c r="AC2171" s="6"/>
    </row>
    <row r="2172" spans="1:29" ht="9.9" customHeight="1" x14ac:dyDescent="0.25">
      <c r="B2172" s="138"/>
      <c r="C2172" s="138"/>
      <c r="D2172" s="241"/>
      <c r="E2172" s="241"/>
      <c r="F2172" s="241"/>
      <c r="G2172" s="241"/>
      <c r="H2172" s="240"/>
      <c r="I2172" s="241"/>
      <c r="J2172" s="241"/>
      <c r="K2172" s="241"/>
      <c r="L2172" s="241"/>
      <c r="M2172" s="240"/>
      <c r="N2172" s="240"/>
      <c r="O2172" s="240"/>
      <c r="P2172" s="2"/>
      <c r="AA2172" s="6"/>
      <c r="AB2172" s="6"/>
      <c r="AC2172" s="6"/>
    </row>
    <row r="2173" spans="1:29" ht="9.9" customHeight="1" x14ac:dyDescent="0.25">
      <c r="B2173" s="138"/>
      <c r="C2173" s="138"/>
      <c r="D2173" s="241"/>
      <c r="E2173" s="241"/>
      <c r="F2173" s="241"/>
      <c r="G2173" s="241"/>
      <c r="H2173" s="240"/>
      <c r="I2173" s="241"/>
      <c r="J2173" s="241"/>
      <c r="K2173" s="241"/>
      <c r="L2173" s="241"/>
      <c r="M2173" s="240"/>
      <c r="N2173" s="240"/>
      <c r="O2173" s="240"/>
      <c r="P2173" s="2"/>
      <c r="AA2173" s="6"/>
      <c r="AB2173" s="6"/>
      <c r="AC2173" s="6"/>
    </row>
    <row r="2174" spans="1:29" ht="9.9" customHeight="1" x14ac:dyDescent="0.25">
      <c r="B2174" s="138"/>
      <c r="C2174" s="138"/>
      <c r="D2174" s="241"/>
      <c r="E2174" s="241"/>
      <c r="F2174" s="241"/>
      <c r="G2174" s="241"/>
      <c r="H2174" s="240"/>
      <c r="I2174" s="241"/>
      <c r="J2174" s="241"/>
      <c r="K2174" s="241"/>
      <c r="L2174" s="241"/>
      <c r="M2174" s="240"/>
      <c r="N2174" s="240"/>
      <c r="O2174" s="240"/>
      <c r="P2174" s="2"/>
      <c r="AA2174" s="6"/>
      <c r="AB2174" s="6"/>
      <c r="AC2174" s="6"/>
    </row>
    <row r="2175" spans="1:29" ht="9.9" customHeight="1" x14ac:dyDescent="0.25">
      <c r="B2175" s="138"/>
      <c r="C2175" s="138"/>
      <c r="D2175" s="241"/>
      <c r="E2175" s="241"/>
      <c r="F2175" s="241"/>
      <c r="G2175" s="241"/>
      <c r="H2175" s="240"/>
      <c r="I2175" s="241"/>
      <c r="J2175" s="241"/>
      <c r="K2175" s="241"/>
      <c r="L2175" s="241"/>
      <c r="M2175" s="240"/>
      <c r="N2175" s="240"/>
      <c r="O2175" s="240"/>
      <c r="P2175" s="2"/>
      <c r="AA2175" s="6"/>
      <c r="AB2175" s="6"/>
      <c r="AC2175" s="6"/>
    </row>
    <row r="2176" spans="1:29" ht="9.9" customHeight="1" x14ac:dyDescent="0.25">
      <c r="B2176" s="138"/>
      <c r="C2176" s="138"/>
      <c r="D2176" s="241"/>
      <c r="E2176" s="241"/>
      <c r="F2176" s="241"/>
      <c r="G2176" s="241"/>
      <c r="H2176" s="240"/>
      <c r="I2176" s="241"/>
      <c r="J2176" s="241"/>
      <c r="K2176" s="241"/>
      <c r="L2176" s="241"/>
      <c r="M2176" s="240"/>
      <c r="N2176" s="240"/>
      <c r="O2176" s="240"/>
      <c r="P2176" s="2"/>
      <c r="AA2176" s="6"/>
      <c r="AB2176" s="6"/>
      <c r="AC2176" s="6"/>
    </row>
    <row r="2177" spans="1:29" ht="9.9" customHeight="1" x14ac:dyDescent="0.25">
      <c r="B2177" s="138"/>
      <c r="C2177" s="138"/>
      <c r="D2177" s="241"/>
      <c r="E2177" s="241"/>
      <c r="F2177" s="241"/>
      <c r="G2177" s="241"/>
      <c r="H2177" s="240"/>
      <c r="I2177" s="241"/>
      <c r="J2177" s="241"/>
      <c r="K2177" s="241"/>
      <c r="L2177" s="241"/>
      <c r="M2177" s="240"/>
      <c r="N2177" s="240"/>
      <c r="O2177" s="240"/>
      <c r="P2177" s="2"/>
      <c r="AA2177" s="6"/>
      <c r="AB2177" s="6"/>
      <c r="AC2177" s="6"/>
    </row>
    <row r="2178" spans="1:29" ht="9.9" customHeight="1" x14ac:dyDescent="0.15">
      <c r="A2178" s="28"/>
      <c r="B2178" s="138"/>
      <c r="C2178" s="29"/>
      <c r="D2178" s="12"/>
      <c r="E2178" s="12"/>
      <c r="F2178" s="12"/>
      <c r="G2178" s="12"/>
      <c r="H2178" s="2"/>
      <c r="I2178" s="112"/>
      <c r="J2178" s="90"/>
      <c r="K2178" s="90"/>
      <c r="L2178" s="119"/>
      <c r="M2178" s="240"/>
      <c r="N2178" s="240"/>
      <c r="O2178" s="240"/>
      <c r="P2178" s="13"/>
      <c r="Q2178" s="93"/>
      <c r="R2178" s="110"/>
      <c r="S2178" s="92"/>
      <c r="T2178" s="92"/>
      <c r="U2178" s="92"/>
      <c r="V2178" s="111"/>
      <c r="W2178" s="93"/>
      <c r="AA2178" s="6"/>
      <c r="AB2178" s="6"/>
      <c r="AC2178" s="6"/>
    </row>
    <row r="2179" spans="1:29" ht="9.9" customHeight="1" x14ac:dyDescent="0.15">
      <c r="A2179" s="28"/>
      <c r="B2179" s="138"/>
      <c r="C2179" s="29"/>
      <c r="D2179" s="12"/>
      <c r="E2179" s="12"/>
      <c r="F2179" s="12"/>
      <c r="G2179" s="12"/>
      <c r="H2179" s="2"/>
      <c r="I2179" s="112"/>
      <c r="J2179" s="90"/>
      <c r="K2179" s="96"/>
      <c r="L2179" s="119"/>
      <c r="M2179" s="240"/>
      <c r="N2179" s="240"/>
      <c r="O2179" s="240"/>
      <c r="P2179" s="13"/>
      <c r="Q2179" s="93"/>
      <c r="R2179" s="110"/>
      <c r="S2179" s="92"/>
      <c r="T2179" s="92"/>
      <c r="U2179" s="92"/>
      <c r="V2179" s="111"/>
      <c r="W2179" s="93"/>
      <c r="AA2179" s="6"/>
      <c r="AB2179" s="6"/>
      <c r="AC2179" s="6"/>
    </row>
    <row r="2180" spans="1:29" ht="9.9" customHeight="1" x14ac:dyDescent="0.25">
      <c r="A2180" s="28"/>
      <c r="B2180" s="138"/>
      <c r="C2180" s="29"/>
      <c r="D2180" s="230"/>
      <c r="E2180" s="23"/>
      <c r="F2180" s="23"/>
      <c r="G2180" s="23"/>
      <c r="H2180" s="4"/>
      <c r="M2180" s="240"/>
      <c r="N2180" s="240"/>
      <c r="O2180" s="240"/>
      <c r="P2180" s="15"/>
      <c r="T2180" s="4"/>
      <c r="Z2180" s="20"/>
      <c r="AA2180" s="6"/>
      <c r="AB2180" s="6"/>
      <c r="AC2180" s="6"/>
    </row>
    <row r="2181" spans="1:29" ht="9.9" customHeight="1" x14ac:dyDescent="0.25">
      <c r="A2181" s="238"/>
      <c r="B2181" s="138"/>
      <c r="C2181" s="14"/>
      <c r="D2181" s="240"/>
      <c r="E2181" s="240"/>
      <c r="F2181" s="240"/>
      <c r="G2181" s="22"/>
      <c r="H2181" s="240"/>
      <c r="I2181" s="241"/>
      <c r="J2181" s="241"/>
      <c r="M2181" s="240"/>
      <c r="N2181" s="240"/>
      <c r="O2181" s="240"/>
    </row>
    <row r="2182" spans="1:29" s="4" customFormat="1" ht="9.9" customHeight="1" x14ac:dyDescent="0.25">
      <c r="A2182" s="228"/>
      <c r="B2182" s="138"/>
      <c r="C2182" s="2"/>
      <c r="D2182" s="231"/>
      <c r="E2182" s="231"/>
      <c r="F2182" s="231"/>
      <c r="G2182" s="8"/>
      <c r="H2182" s="231"/>
      <c r="M2182" s="240"/>
      <c r="N2182" s="240"/>
      <c r="O2182" s="240"/>
      <c r="Q2182" s="231"/>
      <c r="R2182" s="231"/>
      <c r="S2182" s="231"/>
      <c r="T2182" s="231"/>
      <c r="U2182" s="231"/>
      <c r="V2182" s="231"/>
      <c r="W2182" s="231"/>
      <c r="X2182" s="231"/>
      <c r="Y2182" s="231"/>
      <c r="Z2182" s="231"/>
      <c r="AA2182" s="12"/>
      <c r="AB2182" s="2"/>
      <c r="AC2182" s="2"/>
    </row>
    <row r="2183" spans="1:29" s="4" customFormat="1" ht="9.9" customHeight="1" x14ac:dyDescent="0.25">
      <c r="A2183" s="228"/>
      <c r="B2183" s="138"/>
      <c r="C2183" s="2"/>
      <c r="D2183" s="231"/>
      <c r="E2183" s="231"/>
      <c r="F2183" s="231"/>
      <c r="G2183" s="8"/>
      <c r="H2183" s="231"/>
      <c r="M2183" s="240"/>
      <c r="N2183" s="240"/>
      <c r="O2183" s="240"/>
      <c r="Q2183" s="231"/>
      <c r="R2183" s="231"/>
      <c r="S2183" s="231"/>
      <c r="T2183" s="231"/>
      <c r="U2183" s="231"/>
      <c r="V2183" s="231"/>
      <c r="W2183" s="231"/>
      <c r="X2183" s="231"/>
      <c r="Y2183" s="231"/>
      <c r="Z2183" s="231"/>
      <c r="AA2183" s="12"/>
      <c r="AB2183" s="2"/>
      <c r="AC2183" s="2"/>
    </row>
    <row r="2184" spans="1:29" s="4" customFormat="1" ht="9.9" customHeight="1" x14ac:dyDescent="0.25">
      <c r="A2184" s="228"/>
      <c r="B2184" s="138"/>
      <c r="C2184" s="2"/>
      <c r="D2184" s="231"/>
      <c r="E2184" s="231"/>
      <c r="F2184" s="231"/>
      <c r="G2184" s="8"/>
      <c r="H2184" s="231"/>
      <c r="M2184" s="240"/>
      <c r="N2184" s="240"/>
      <c r="O2184" s="240"/>
      <c r="Q2184" s="231"/>
      <c r="R2184" s="231"/>
      <c r="S2184" s="231"/>
      <c r="T2184" s="231"/>
      <c r="U2184" s="231"/>
      <c r="V2184" s="231"/>
      <c r="W2184" s="231"/>
      <c r="X2184" s="231"/>
      <c r="Y2184" s="231"/>
      <c r="Z2184" s="231"/>
      <c r="AA2184" s="12"/>
      <c r="AB2184" s="2"/>
      <c r="AC2184" s="2"/>
    </row>
    <row r="2185" spans="1:29" s="4" customFormat="1" ht="9.9" customHeight="1" x14ac:dyDescent="0.25">
      <c r="A2185" s="228"/>
      <c r="B2185" s="138"/>
      <c r="C2185" s="2"/>
      <c r="D2185" s="231"/>
      <c r="E2185" s="231"/>
      <c r="F2185" s="231"/>
      <c r="G2185" s="8"/>
      <c r="H2185" s="231"/>
      <c r="M2185" s="240"/>
      <c r="N2185" s="240"/>
      <c r="O2185" s="240"/>
      <c r="Q2185" s="231"/>
      <c r="R2185" s="231"/>
      <c r="S2185" s="231"/>
      <c r="T2185" s="231"/>
      <c r="U2185" s="231"/>
      <c r="V2185" s="231"/>
      <c r="W2185" s="231"/>
      <c r="X2185" s="231"/>
      <c r="Y2185" s="231"/>
      <c r="Z2185" s="231"/>
      <c r="AA2185" s="12"/>
      <c r="AB2185" s="2"/>
      <c r="AC2185" s="2"/>
    </row>
    <row r="2186" spans="1:29" s="4" customFormat="1" ht="9.9" customHeight="1" x14ac:dyDescent="0.25">
      <c r="A2186" s="228"/>
      <c r="B2186" s="138"/>
      <c r="C2186" s="2"/>
      <c r="D2186" s="231"/>
      <c r="E2186" s="231"/>
      <c r="F2186" s="231"/>
      <c r="G2186" s="8"/>
      <c r="H2186" s="231"/>
      <c r="M2186" s="240"/>
      <c r="N2186" s="240"/>
      <c r="O2186" s="240"/>
      <c r="Q2186" s="231"/>
      <c r="R2186" s="231"/>
      <c r="S2186" s="231"/>
      <c r="T2186" s="231"/>
      <c r="U2186" s="231"/>
      <c r="V2186" s="231"/>
      <c r="W2186" s="231"/>
      <c r="X2186" s="231"/>
      <c r="Y2186" s="231"/>
      <c r="Z2186" s="231"/>
      <c r="AA2186" s="12"/>
      <c r="AB2186" s="2"/>
      <c r="AC2186" s="2"/>
    </row>
    <row r="2187" spans="1:29" s="4" customFormat="1" ht="9.9" customHeight="1" x14ac:dyDescent="0.25">
      <c r="A2187" s="228"/>
      <c r="B2187" s="138"/>
      <c r="C2187" s="2"/>
      <c r="D2187" s="231"/>
      <c r="E2187" s="231"/>
      <c r="F2187" s="231"/>
      <c r="G2187" s="8"/>
      <c r="H2187" s="231"/>
      <c r="M2187" s="240"/>
      <c r="N2187" s="240"/>
      <c r="O2187" s="240"/>
      <c r="Q2187" s="231"/>
      <c r="R2187" s="231"/>
      <c r="S2187" s="231"/>
      <c r="T2187" s="231"/>
      <c r="U2187" s="231"/>
      <c r="V2187" s="231"/>
      <c r="W2187" s="231"/>
      <c r="X2187" s="231"/>
      <c r="Y2187" s="231"/>
      <c r="Z2187" s="231"/>
      <c r="AA2187" s="12"/>
      <c r="AB2187" s="2"/>
      <c r="AC2187" s="2"/>
    </row>
    <row r="2188" spans="1:29" s="4" customFormat="1" ht="9.9" customHeight="1" x14ac:dyDescent="0.25">
      <c r="A2188" s="228"/>
      <c r="B2188" s="138"/>
      <c r="C2188" s="2"/>
      <c r="D2188" s="231"/>
      <c r="E2188" s="231"/>
      <c r="F2188" s="231"/>
      <c r="G2188" s="8"/>
      <c r="H2188" s="231"/>
      <c r="M2188" s="240"/>
      <c r="N2188" s="240"/>
      <c r="O2188" s="240"/>
      <c r="Q2188" s="231"/>
      <c r="R2188" s="231"/>
      <c r="S2188" s="231"/>
      <c r="T2188" s="231"/>
      <c r="U2188" s="231"/>
      <c r="V2188" s="231"/>
      <c r="W2188" s="231"/>
      <c r="X2188" s="231"/>
      <c r="Y2188" s="231"/>
      <c r="Z2188" s="231"/>
      <c r="AA2188" s="12"/>
      <c r="AB2188" s="2"/>
      <c r="AC2188" s="2"/>
    </row>
    <row r="2189" spans="1:29" s="4" customFormat="1" ht="9.9" customHeight="1" x14ac:dyDescent="0.25">
      <c r="A2189" s="228"/>
      <c r="B2189" s="138"/>
      <c r="C2189" s="2"/>
      <c r="D2189" s="231"/>
      <c r="E2189" s="231"/>
      <c r="F2189" s="231"/>
      <c r="G2189" s="8"/>
      <c r="H2189" s="231"/>
      <c r="M2189" s="240"/>
      <c r="N2189" s="240"/>
      <c r="O2189" s="240"/>
      <c r="Q2189" s="231"/>
      <c r="R2189" s="231"/>
      <c r="S2189" s="231"/>
      <c r="T2189" s="231"/>
      <c r="U2189" s="231"/>
      <c r="V2189" s="231"/>
      <c r="W2189" s="231"/>
      <c r="X2189" s="231"/>
      <c r="Y2189" s="231"/>
      <c r="Z2189" s="231"/>
      <c r="AA2189" s="12"/>
      <c r="AB2189" s="2"/>
      <c r="AC2189" s="2"/>
    </row>
    <row r="2190" spans="1:29" s="4" customFormat="1" ht="9.9" customHeight="1" x14ac:dyDescent="0.25">
      <c r="A2190" s="228"/>
      <c r="B2190" s="138"/>
      <c r="C2190" s="2"/>
      <c r="D2190" s="231"/>
      <c r="E2190" s="231"/>
      <c r="F2190" s="231"/>
      <c r="G2190" s="8"/>
      <c r="H2190" s="231"/>
      <c r="M2190" s="240"/>
      <c r="N2190" s="240"/>
      <c r="O2190" s="240"/>
      <c r="Q2190" s="231"/>
      <c r="R2190" s="231"/>
      <c r="S2190" s="231"/>
      <c r="T2190" s="231"/>
      <c r="U2190" s="231"/>
      <c r="V2190" s="231"/>
      <c r="W2190" s="231"/>
      <c r="X2190" s="231"/>
      <c r="Y2190" s="231"/>
      <c r="Z2190" s="231"/>
      <c r="AA2190" s="12"/>
      <c r="AB2190" s="2"/>
      <c r="AC2190" s="2"/>
    </row>
    <row r="2191" spans="1:29" s="4" customFormat="1" ht="9.9" customHeight="1" x14ac:dyDescent="0.25">
      <c r="A2191" s="228"/>
      <c r="B2191" s="138"/>
      <c r="C2191" s="2"/>
      <c r="D2191" s="231"/>
      <c r="E2191" s="231"/>
      <c r="F2191" s="231"/>
      <c r="G2191" s="8"/>
      <c r="H2191" s="231"/>
      <c r="M2191" s="240"/>
      <c r="N2191" s="240"/>
      <c r="O2191" s="240"/>
      <c r="Q2191" s="231"/>
      <c r="R2191" s="231"/>
      <c r="S2191" s="231"/>
      <c r="T2191" s="231"/>
      <c r="U2191" s="231"/>
      <c r="V2191" s="231"/>
      <c r="W2191" s="231"/>
      <c r="X2191" s="231"/>
      <c r="Y2191" s="231"/>
      <c r="Z2191" s="231"/>
      <c r="AA2191" s="12"/>
      <c r="AB2191" s="2"/>
      <c r="AC2191" s="2"/>
    </row>
    <row r="2192" spans="1:29" s="4" customFormat="1" ht="9.9" customHeight="1" x14ac:dyDescent="0.25">
      <c r="A2192" s="228"/>
      <c r="B2192" s="138"/>
      <c r="C2192" s="2"/>
      <c r="D2192" s="231"/>
      <c r="E2192" s="231"/>
      <c r="F2192" s="231"/>
      <c r="G2192" s="8"/>
      <c r="H2192" s="231"/>
      <c r="M2192" s="240"/>
      <c r="N2192" s="240"/>
      <c r="O2192" s="240"/>
      <c r="Q2192" s="231"/>
      <c r="R2192" s="231"/>
      <c r="S2192" s="231"/>
      <c r="T2192" s="231"/>
      <c r="U2192" s="231"/>
      <c r="V2192" s="231"/>
      <c r="W2192" s="231"/>
      <c r="X2192" s="231"/>
      <c r="Y2192" s="231"/>
      <c r="Z2192" s="231"/>
      <c r="AA2192" s="12"/>
      <c r="AB2192" s="2"/>
      <c r="AC2192" s="2"/>
    </row>
    <row r="2193" spans="1:29" s="4" customFormat="1" ht="9.9" customHeight="1" x14ac:dyDescent="0.25">
      <c r="A2193" s="228"/>
      <c r="B2193" s="138"/>
      <c r="C2193" s="2"/>
      <c r="D2193" s="231"/>
      <c r="E2193" s="231"/>
      <c r="F2193" s="231"/>
      <c r="G2193" s="8"/>
      <c r="H2193" s="231"/>
      <c r="M2193" s="240"/>
      <c r="N2193" s="240"/>
      <c r="O2193" s="240"/>
      <c r="Q2193" s="231"/>
      <c r="R2193" s="231"/>
      <c r="S2193" s="231"/>
      <c r="T2193" s="231"/>
      <c r="U2193" s="231"/>
      <c r="V2193" s="231"/>
      <c r="W2193" s="231"/>
      <c r="X2193" s="231"/>
      <c r="Y2193" s="231"/>
      <c r="Z2193" s="231"/>
      <c r="AA2193" s="12"/>
      <c r="AB2193" s="2"/>
      <c r="AC2193" s="2"/>
    </row>
    <row r="2194" spans="1:29" s="4" customFormat="1" ht="9.9" customHeight="1" x14ac:dyDescent="0.25">
      <c r="A2194" s="228"/>
      <c r="B2194" s="138"/>
      <c r="C2194" s="2"/>
      <c r="D2194" s="231"/>
      <c r="E2194" s="231"/>
      <c r="F2194" s="231"/>
      <c r="G2194" s="8"/>
      <c r="H2194" s="231"/>
      <c r="M2194" s="240"/>
      <c r="N2194" s="240"/>
      <c r="O2194" s="240"/>
      <c r="Q2194" s="231"/>
      <c r="R2194" s="231"/>
      <c r="S2194" s="231"/>
      <c r="T2194" s="231"/>
      <c r="U2194" s="231"/>
      <c r="V2194" s="231"/>
      <c r="W2194" s="231"/>
      <c r="X2194" s="231"/>
      <c r="Y2194" s="231"/>
      <c r="Z2194" s="231"/>
      <c r="AA2194" s="12"/>
      <c r="AB2194" s="2"/>
      <c r="AC2194" s="2"/>
    </row>
    <row r="2195" spans="1:29" s="4" customFormat="1" ht="9.9" customHeight="1" x14ac:dyDescent="0.25">
      <c r="A2195" s="228"/>
      <c r="B2195" s="138"/>
      <c r="C2195" s="2"/>
      <c r="D2195" s="231"/>
      <c r="E2195" s="231"/>
      <c r="F2195" s="231"/>
      <c r="G2195" s="8"/>
      <c r="H2195" s="231"/>
      <c r="M2195" s="240"/>
      <c r="N2195" s="240"/>
      <c r="O2195" s="240"/>
      <c r="Q2195" s="231"/>
      <c r="R2195" s="231"/>
      <c r="S2195" s="231"/>
      <c r="T2195" s="231"/>
      <c r="U2195" s="231"/>
      <c r="V2195" s="231"/>
      <c r="W2195" s="231"/>
      <c r="X2195" s="231"/>
      <c r="Y2195" s="231"/>
      <c r="Z2195" s="231"/>
      <c r="AA2195" s="12"/>
      <c r="AB2195" s="2"/>
      <c r="AC2195" s="2"/>
    </row>
    <row r="2196" spans="1:29" s="4" customFormat="1" ht="9.9" customHeight="1" x14ac:dyDescent="0.25">
      <c r="A2196" s="228"/>
      <c r="B2196" s="138"/>
      <c r="C2196" s="2"/>
      <c r="D2196" s="231"/>
      <c r="E2196" s="231"/>
      <c r="F2196" s="231"/>
      <c r="G2196" s="8"/>
      <c r="H2196" s="231"/>
      <c r="M2196" s="240"/>
      <c r="N2196" s="240"/>
      <c r="O2196" s="240"/>
      <c r="Q2196" s="231"/>
      <c r="R2196" s="231"/>
      <c r="S2196" s="231"/>
      <c r="T2196" s="231"/>
      <c r="U2196" s="231"/>
      <c r="V2196" s="231"/>
      <c r="W2196" s="231"/>
      <c r="X2196" s="231"/>
      <c r="Y2196" s="231"/>
      <c r="Z2196" s="231"/>
      <c r="AA2196" s="12"/>
      <c r="AB2196" s="2"/>
      <c r="AC2196" s="2"/>
    </row>
    <row r="2197" spans="1:29" s="4" customFormat="1" ht="9.9" customHeight="1" x14ac:dyDescent="0.25">
      <c r="A2197" s="228"/>
      <c r="B2197" s="138"/>
      <c r="C2197" s="2"/>
      <c r="D2197" s="231"/>
      <c r="E2197" s="231"/>
      <c r="F2197" s="231"/>
      <c r="G2197" s="8"/>
      <c r="H2197" s="231"/>
      <c r="M2197" s="240"/>
      <c r="N2197" s="240"/>
      <c r="O2197" s="240"/>
      <c r="Q2197" s="231"/>
      <c r="R2197" s="231"/>
      <c r="S2197" s="231"/>
      <c r="T2197" s="231"/>
      <c r="U2197" s="231"/>
      <c r="V2197" s="231"/>
      <c r="W2197" s="231"/>
      <c r="X2197" s="231"/>
      <c r="Y2197" s="231"/>
      <c r="Z2197" s="231"/>
      <c r="AA2197" s="12"/>
      <c r="AB2197" s="2"/>
      <c r="AC2197" s="2"/>
    </row>
    <row r="2198" spans="1:29" s="4" customFormat="1" ht="9.9" customHeight="1" x14ac:dyDescent="0.25">
      <c r="A2198" s="228"/>
      <c r="B2198" s="138"/>
      <c r="C2198" s="2"/>
      <c r="D2198" s="231"/>
      <c r="E2198" s="231"/>
      <c r="F2198" s="231"/>
      <c r="G2198" s="8"/>
      <c r="H2198" s="231"/>
      <c r="M2198" s="240"/>
      <c r="N2198" s="240"/>
      <c r="O2198" s="240"/>
      <c r="Q2198" s="231"/>
      <c r="R2198" s="231"/>
      <c r="S2198" s="231"/>
      <c r="T2198" s="231"/>
      <c r="U2198" s="231"/>
      <c r="V2198" s="231"/>
      <c r="W2198" s="231"/>
      <c r="X2198" s="231"/>
      <c r="Y2198" s="231"/>
      <c r="Z2198" s="231"/>
      <c r="AA2198" s="12"/>
      <c r="AB2198" s="2"/>
      <c r="AC2198" s="2"/>
    </row>
    <row r="2199" spans="1:29" s="4" customFormat="1" ht="9.9" customHeight="1" x14ac:dyDescent="0.25">
      <c r="A2199" s="228"/>
      <c r="B2199" s="138"/>
      <c r="C2199" s="2"/>
      <c r="D2199" s="231"/>
      <c r="E2199" s="231"/>
      <c r="F2199" s="231"/>
      <c r="G2199" s="8"/>
      <c r="H2199" s="231"/>
      <c r="M2199" s="240"/>
      <c r="N2199" s="240"/>
      <c r="O2199" s="240"/>
      <c r="Q2199" s="231"/>
      <c r="R2199" s="231"/>
      <c r="S2199" s="231"/>
      <c r="T2199" s="231"/>
      <c r="U2199" s="231"/>
      <c r="V2199" s="231"/>
      <c r="W2199" s="231"/>
      <c r="X2199" s="231"/>
      <c r="Y2199" s="231"/>
      <c r="Z2199" s="231"/>
      <c r="AA2199" s="12"/>
      <c r="AB2199" s="2"/>
      <c r="AC2199" s="2"/>
    </row>
    <row r="2200" spans="1:29" s="4" customFormat="1" ht="9.9" customHeight="1" x14ac:dyDescent="0.25">
      <c r="A2200" s="228"/>
      <c r="B2200" s="138"/>
      <c r="C2200" s="2"/>
      <c r="D2200" s="231"/>
      <c r="E2200" s="231"/>
      <c r="F2200" s="231"/>
      <c r="G2200" s="8"/>
      <c r="H2200" s="231"/>
      <c r="M2200" s="240"/>
      <c r="N2200" s="240"/>
      <c r="O2200" s="240"/>
      <c r="Q2200" s="231"/>
      <c r="R2200" s="231"/>
      <c r="S2200" s="231"/>
      <c r="T2200" s="231"/>
      <c r="U2200" s="231"/>
      <c r="V2200" s="231"/>
      <c r="W2200" s="231"/>
      <c r="X2200" s="231"/>
      <c r="Y2200" s="231"/>
      <c r="Z2200" s="231"/>
      <c r="AA2200" s="12"/>
      <c r="AB2200" s="2"/>
      <c r="AC2200" s="2"/>
    </row>
    <row r="2201" spans="1:29" s="4" customFormat="1" ht="9.9" customHeight="1" x14ac:dyDescent="0.25">
      <c r="A2201" s="228"/>
      <c r="B2201" s="138"/>
      <c r="C2201" s="2"/>
      <c r="D2201" s="231"/>
      <c r="E2201" s="231"/>
      <c r="F2201" s="231"/>
      <c r="G2201" s="8"/>
      <c r="H2201" s="231"/>
      <c r="M2201" s="240"/>
      <c r="N2201" s="240"/>
      <c r="O2201" s="240"/>
      <c r="Q2201" s="231"/>
      <c r="R2201" s="231"/>
      <c r="S2201" s="231"/>
      <c r="T2201" s="231"/>
      <c r="U2201" s="231"/>
      <c r="V2201" s="231"/>
      <c r="W2201" s="231"/>
      <c r="X2201" s="231"/>
      <c r="Y2201" s="231"/>
      <c r="Z2201" s="231"/>
      <c r="AA2201" s="12"/>
      <c r="AB2201" s="2"/>
      <c r="AC2201" s="2"/>
    </row>
    <row r="2202" spans="1:29" s="4" customFormat="1" ht="9.9" customHeight="1" x14ac:dyDescent="0.25">
      <c r="A2202" s="228"/>
      <c r="B2202" s="138"/>
      <c r="C2202" s="2"/>
      <c r="D2202" s="231"/>
      <c r="E2202" s="231"/>
      <c r="F2202" s="231"/>
      <c r="G2202" s="8"/>
      <c r="H2202" s="231"/>
      <c r="M2202" s="240"/>
      <c r="N2202" s="240"/>
      <c r="O2202" s="240"/>
      <c r="Q2202" s="231"/>
      <c r="R2202" s="231"/>
      <c r="S2202" s="231"/>
      <c r="T2202" s="231"/>
      <c r="U2202" s="231"/>
      <c r="V2202" s="231"/>
      <c r="W2202" s="231"/>
      <c r="X2202" s="231"/>
      <c r="Y2202" s="231"/>
      <c r="Z2202" s="231"/>
      <c r="AA2202" s="12"/>
      <c r="AB2202" s="2"/>
      <c r="AC2202" s="2"/>
    </row>
    <row r="2203" spans="1:29" s="4" customFormat="1" ht="9.9" customHeight="1" x14ac:dyDescent="0.25">
      <c r="A2203" s="228"/>
      <c r="B2203" s="138"/>
      <c r="C2203" s="2"/>
      <c r="D2203" s="231"/>
      <c r="E2203" s="231"/>
      <c r="F2203" s="231"/>
      <c r="G2203" s="8"/>
      <c r="H2203" s="231"/>
      <c r="M2203" s="240"/>
      <c r="N2203" s="240"/>
      <c r="O2203" s="240"/>
      <c r="Q2203" s="231"/>
      <c r="R2203" s="231"/>
      <c r="S2203" s="231"/>
      <c r="T2203" s="231"/>
      <c r="U2203" s="231"/>
      <c r="V2203" s="231"/>
      <c r="W2203" s="231"/>
      <c r="X2203" s="231"/>
      <c r="Y2203" s="231"/>
      <c r="Z2203" s="231"/>
      <c r="AA2203" s="12"/>
      <c r="AB2203" s="2"/>
      <c r="AC2203" s="2"/>
    </row>
    <row r="2204" spans="1:29" s="4" customFormat="1" ht="9.9" customHeight="1" x14ac:dyDescent="0.25">
      <c r="A2204" s="228"/>
      <c r="B2204" s="138"/>
      <c r="C2204" s="2"/>
      <c r="D2204" s="231"/>
      <c r="E2204" s="231"/>
      <c r="F2204" s="231"/>
      <c r="G2204" s="8"/>
      <c r="H2204" s="231"/>
      <c r="M2204" s="240"/>
      <c r="N2204" s="240"/>
      <c r="O2204" s="240"/>
      <c r="Q2204" s="231"/>
      <c r="R2204" s="231"/>
      <c r="S2204" s="231"/>
      <c r="T2204" s="231"/>
      <c r="U2204" s="231"/>
      <c r="V2204" s="231"/>
      <c r="W2204" s="231"/>
      <c r="X2204" s="231"/>
      <c r="Y2204" s="231"/>
      <c r="Z2204" s="231"/>
      <c r="AA2204" s="12"/>
      <c r="AB2204" s="2"/>
      <c r="AC2204" s="2"/>
    </row>
    <row r="2205" spans="1:29" s="4" customFormat="1" ht="9.9" customHeight="1" x14ac:dyDescent="0.25">
      <c r="A2205" s="228"/>
      <c r="B2205" s="138"/>
      <c r="C2205" s="2"/>
      <c r="D2205" s="231"/>
      <c r="E2205" s="231"/>
      <c r="F2205" s="231"/>
      <c r="G2205" s="8"/>
      <c r="H2205" s="231"/>
      <c r="M2205" s="240"/>
      <c r="N2205" s="240"/>
      <c r="O2205" s="240"/>
      <c r="Q2205" s="231"/>
      <c r="R2205" s="231"/>
      <c r="S2205" s="231"/>
      <c r="T2205" s="231"/>
      <c r="U2205" s="231"/>
      <c r="V2205" s="231"/>
      <c r="W2205" s="231"/>
      <c r="X2205" s="231"/>
      <c r="Y2205" s="231"/>
      <c r="Z2205" s="231"/>
      <c r="AA2205" s="12"/>
      <c r="AB2205" s="2"/>
      <c r="AC2205" s="2"/>
    </row>
    <row r="2206" spans="1:29" s="4" customFormat="1" ht="9.9" customHeight="1" x14ac:dyDescent="0.25">
      <c r="A2206" s="228"/>
      <c r="B2206" s="138"/>
      <c r="C2206" s="2"/>
      <c r="D2206" s="231"/>
      <c r="E2206" s="231"/>
      <c r="F2206" s="231"/>
      <c r="G2206" s="8"/>
      <c r="H2206" s="231"/>
      <c r="M2206" s="240"/>
      <c r="N2206" s="240"/>
      <c r="O2206" s="240"/>
      <c r="Q2206" s="231"/>
      <c r="R2206" s="231"/>
      <c r="S2206" s="231"/>
      <c r="T2206" s="231"/>
      <c r="U2206" s="231"/>
      <c r="V2206" s="231"/>
      <c r="W2206" s="231"/>
      <c r="X2206" s="231"/>
      <c r="Y2206" s="231"/>
      <c r="Z2206" s="231"/>
      <c r="AA2206" s="12"/>
      <c r="AB2206" s="2"/>
      <c r="AC2206" s="2"/>
    </row>
    <row r="2207" spans="1:29" s="4" customFormat="1" ht="9.9" customHeight="1" x14ac:dyDescent="0.25">
      <c r="A2207" s="228"/>
      <c r="B2207" s="139"/>
      <c r="C2207" s="2"/>
      <c r="D2207" s="231"/>
      <c r="E2207" s="231"/>
      <c r="F2207" s="231"/>
      <c r="G2207" s="8"/>
      <c r="H2207" s="231"/>
      <c r="M2207" s="231"/>
      <c r="N2207" s="240"/>
      <c r="O2207" s="240"/>
      <c r="Q2207" s="231"/>
      <c r="R2207" s="231"/>
      <c r="S2207" s="231"/>
      <c r="T2207" s="231"/>
      <c r="U2207" s="231"/>
      <c r="V2207" s="231"/>
      <c r="W2207" s="231"/>
      <c r="X2207" s="231"/>
      <c r="Y2207" s="231"/>
      <c r="Z2207" s="231"/>
      <c r="AA2207" s="12"/>
      <c r="AB2207" s="2"/>
      <c r="AC2207" s="2"/>
    </row>
    <row r="2208" spans="1:29" s="4" customFormat="1" ht="9.9" customHeight="1" x14ac:dyDescent="0.25">
      <c r="A2208" s="228"/>
      <c r="B2208" s="142"/>
      <c r="C2208" s="2"/>
      <c r="D2208" s="231"/>
      <c r="E2208" s="231"/>
      <c r="F2208" s="231"/>
      <c r="G2208" s="8"/>
      <c r="H2208" s="231"/>
      <c r="M2208" s="231"/>
      <c r="N2208" s="240"/>
      <c r="O2208" s="240"/>
      <c r="Q2208" s="231"/>
      <c r="R2208" s="231"/>
      <c r="S2208" s="231"/>
      <c r="T2208" s="231"/>
      <c r="U2208" s="231"/>
      <c r="V2208" s="231"/>
      <c r="W2208" s="231"/>
      <c r="X2208" s="231"/>
      <c r="Y2208" s="231"/>
      <c r="Z2208" s="231"/>
      <c r="AA2208" s="12"/>
      <c r="AB2208" s="2"/>
      <c r="AC2208" s="2"/>
    </row>
    <row r="2209" spans="1:29" s="4" customFormat="1" ht="9.9" customHeight="1" x14ac:dyDescent="0.25">
      <c r="A2209" s="228"/>
      <c r="B2209" s="138"/>
      <c r="C2209" s="2"/>
      <c r="D2209" s="231"/>
      <c r="E2209" s="231"/>
      <c r="F2209" s="231"/>
      <c r="G2209" s="8"/>
      <c r="H2209" s="231"/>
      <c r="M2209" s="231"/>
      <c r="N2209" s="240"/>
      <c r="O2209" s="240"/>
      <c r="Q2209" s="231"/>
      <c r="R2209" s="231"/>
      <c r="S2209" s="231"/>
      <c r="T2209" s="231"/>
      <c r="U2209" s="231"/>
      <c r="V2209" s="231"/>
      <c r="W2209" s="231"/>
      <c r="X2209" s="231"/>
      <c r="Y2209" s="231"/>
      <c r="Z2209" s="231"/>
      <c r="AA2209" s="12"/>
      <c r="AB2209" s="2"/>
      <c r="AC2209" s="2"/>
    </row>
    <row r="2210" spans="1:29" s="4" customFormat="1" ht="9.9" customHeight="1" x14ac:dyDescent="0.25">
      <c r="A2210" s="228"/>
      <c r="B2210" s="138"/>
      <c r="C2210" s="2"/>
      <c r="D2210" s="231"/>
      <c r="E2210" s="231"/>
      <c r="F2210" s="231"/>
      <c r="G2210" s="8"/>
      <c r="H2210" s="231"/>
      <c r="M2210" s="240"/>
      <c r="N2210" s="240"/>
      <c r="O2210" s="240"/>
      <c r="Q2210" s="231"/>
      <c r="R2210" s="231"/>
      <c r="S2210" s="231"/>
      <c r="T2210" s="231"/>
      <c r="U2210" s="231"/>
      <c r="V2210" s="231"/>
      <c r="W2210" s="231"/>
      <c r="X2210" s="231"/>
      <c r="Y2210" s="231"/>
      <c r="Z2210" s="231"/>
      <c r="AA2210" s="12"/>
      <c r="AB2210" s="2"/>
      <c r="AC2210" s="2"/>
    </row>
    <row r="2211" spans="1:29" s="4" customFormat="1" ht="9.9" customHeight="1" x14ac:dyDescent="0.25">
      <c r="A2211" s="228"/>
      <c r="B2211" s="138"/>
      <c r="C2211" s="2"/>
      <c r="D2211" s="231"/>
      <c r="E2211" s="231"/>
      <c r="F2211" s="231"/>
      <c r="G2211" s="8"/>
      <c r="H2211" s="231"/>
      <c r="M2211" s="240"/>
      <c r="N2211" s="240"/>
      <c r="O2211" s="240"/>
      <c r="Q2211" s="231"/>
      <c r="R2211" s="231"/>
      <c r="S2211" s="231"/>
      <c r="T2211" s="231"/>
      <c r="U2211" s="231"/>
      <c r="V2211" s="231"/>
      <c r="W2211" s="231"/>
      <c r="X2211" s="231"/>
      <c r="Y2211" s="231"/>
      <c r="Z2211" s="231"/>
      <c r="AA2211" s="12"/>
      <c r="AB2211" s="2"/>
      <c r="AC2211" s="2"/>
    </row>
    <row r="2212" spans="1:29" s="4" customFormat="1" ht="9.9" customHeight="1" x14ac:dyDescent="0.25">
      <c r="A2212" s="228"/>
      <c r="B2212" s="138"/>
      <c r="C2212" s="2"/>
      <c r="D2212" s="231"/>
      <c r="E2212" s="231"/>
      <c r="F2212" s="231"/>
      <c r="G2212" s="8"/>
      <c r="H2212" s="231"/>
      <c r="M2212" s="240"/>
      <c r="N2212" s="240"/>
      <c r="O2212" s="240"/>
      <c r="Q2212" s="231"/>
      <c r="R2212" s="231"/>
      <c r="S2212" s="231"/>
      <c r="T2212" s="231"/>
      <c r="U2212" s="231"/>
      <c r="V2212" s="231"/>
      <c r="W2212" s="231"/>
      <c r="X2212" s="231"/>
      <c r="Y2212" s="231"/>
      <c r="Z2212" s="231"/>
      <c r="AA2212" s="12"/>
      <c r="AB2212" s="2"/>
      <c r="AC2212" s="2"/>
    </row>
    <row r="2213" spans="1:29" s="4" customFormat="1" ht="9.9" customHeight="1" x14ac:dyDescent="0.25">
      <c r="A2213" s="228"/>
      <c r="B2213" s="138"/>
      <c r="C2213" s="2"/>
      <c r="D2213" s="231"/>
      <c r="E2213" s="231"/>
      <c r="F2213" s="231"/>
      <c r="G2213" s="8"/>
      <c r="H2213" s="231"/>
      <c r="M2213" s="240"/>
      <c r="N2213" s="240"/>
      <c r="O2213" s="240"/>
      <c r="Q2213" s="231"/>
      <c r="R2213" s="231"/>
      <c r="S2213" s="231"/>
      <c r="T2213" s="231"/>
      <c r="U2213" s="231"/>
      <c r="V2213" s="231"/>
      <c r="W2213" s="231"/>
      <c r="X2213" s="231"/>
      <c r="Y2213" s="231"/>
      <c r="Z2213" s="231"/>
      <c r="AA2213" s="12"/>
      <c r="AB2213" s="2"/>
      <c r="AC2213" s="2"/>
    </row>
    <row r="2214" spans="1:29" s="4" customFormat="1" ht="9.9" customHeight="1" x14ac:dyDescent="0.25">
      <c r="A2214" s="228"/>
      <c r="B2214" s="138"/>
      <c r="C2214" s="2"/>
      <c r="D2214" s="231"/>
      <c r="E2214" s="231"/>
      <c r="F2214" s="231"/>
      <c r="G2214" s="8"/>
      <c r="H2214" s="231"/>
      <c r="M2214" s="240"/>
      <c r="N2214" s="240"/>
      <c r="O2214" s="240"/>
      <c r="Q2214" s="231"/>
      <c r="R2214" s="231"/>
      <c r="S2214" s="231"/>
      <c r="T2214" s="231"/>
      <c r="U2214" s="231"/>
      <c r="V2214" s="231"/>
      <c r="W2214" s="231"/>
      <c r="X2214" s="231"/>
      <c r="Y2214" s="231"/>
      <c r="Z2214" s="231"/>
      <c r="AA2214" s="12"/>
      <c r="AB2214" s="2"/>
      <c r="AC2214" s="2"/>
    </row>
    <row r="2215" spans="1:29" s="4" customFormat="1" ht="9.9" customHeight="1" x14ac:dyDescent="0.25">
      <c r="A2215" s="228"/>
      <c r="B2215" s="138"/>
      <c r="C2215" s="2"/>
      <c r="D2215" s="231"/>
      <c r="E2215" s="231"/>
      <c r="F2215" s="231"/>
      <c r="G2215" s="8"/>
      <c r="H2215" s="231"/>
      <c r="M2215" s="240"/>
      <c r="N2215" s="240"/>
      <c r="O2215" s="240"/>
      <c r="Q2215" s="231"/>
      <c r="R2215" s="231"/>
      <c r="S2215" s="231"/>
      <c r="T2215" s="231"/>
      <c r="U2215" s="231"/>
      <c r="V2215" s="231"/>
      <c r="W2215" s="231"/>
      <c r="X2215" s="231"/>
      <c r="Y2215" s="231"/>
      <c r="Z2215" s="231"/>
      <c r="AA2215" s="12"/>
      <c r="AB2215" s="2"/>
      <c r="AC2215" s="2"/>
    </row>
    <row r="2216" spans="1:29" s="4" customFormat="1" ht="9.9" customHeight="1" x14ac:dyDescent="0.25">
      <c r="A2216" s="228"/>
      <c r="B2216" s="138"/>
      <c r="C2216" s="2"/>
      <c r="D2216" s="231"/>
      <c r="E2216" s="231"/>
      <c r="F2216" s="231"/>
      <c r="G2216" s="8"/>
      <c r="H2216" s="231"/>
      <c r="M2216" s="240"/>
      <c r="N2216" s="240"/>
      <c r="O2216" s="240"/>
      <c r="Q2216" s="231"/>
      <c r="R2216" s="231"/>
      <c r="S2216" s="231"/>
      <c r="T2216" s="231"/>
      <c r="U2216" s="231"/>
      <c r="V2216" s="231"/>
      <c r="W2216" s="231"/>
      <c r="X2216" s="231"/>
      <c r="Y2216" s="231"/>
      <c r="Z2216" s="231"/>
      <c r="AA2216" s="12"/>
      <c r="AB2216" s="2"/>
      <c r="AC2216" s="2"/>
    </row>
    <row r="2217" spans="1:29" s="4" customFormat="1" ht="9.9" customHeight="1" x14ac:dyDescent="0.25">
      <c r="A2217" s="228"/>
      <c r="B2217" s="138"/>
      <c r="C2217" s="2"/>
      <c r="D2217" s="231"/>
      <c r="E2217" s="231"/>
      <c r="F2217" s="231"/>
      <c r="G2217" s="8"/>
      <c r="H2217" s="231"/>
      <c r="M2217" s="240"/>
      <c r="N2217" s="240"/>
      <c r="O2217" s="240"/>
      <c r="Q2217" s="231"/>
      <c r="R2217" s="231"/>
      <c r="S2217" s="231"/>
      <c r="T2217" s="231"/>
      <c r="U2217" s="231"/>
      <c r="V2217" s="231"/>
      <c r="W2217" s="231"/>
      <c r="X2217" s="231"/>
      <c r="Y2217" s="231"/>
      <c r="Z2217" s="231"/>
      <c r="AA2217" s="12"/>
      <c r="AB2217" s="2"/>
      <c r="AC2217" s="2"/>
    </row>
    <row r="2218" spans="1:29" s="4" customFormat="1" ht="9.9" customHeight="1" x14ac:dyDescent="0.25">
      <c r="A2218" s="228"/>
      <c r="B2218" s="138"/>
      <c r="C2218" s="2"/>
      <c r="D2218" s="231"/>
      <c r="E2218" s="231"/>
      <c r="F2218" s="231"/>
      <c r="G2218" s="8"/>
      <c r="H2218" s="231"/>
      <c r="M2218" s="240"/>
      <c r="N2218" s="240"/>
      <c r="O2218" s="240"/>
      <c r="Q2218" s="231"/>
      <c r="R2218" s="231"/>
      <c r="S2218" s="231"/>
      <c r="T2218" s="231"/>
      <c r="U2218" s="231"/>
      <c r="V2218" s="231"/>
      <c r="W2218" s="231"/>
      <c r="X2218" s="231"/>
      <c r="Y2218" s="231"/>
      <c r="Z2218" s="231"/>
      <c r="AA2218" s="12"/>
      <c r="AB2218" s="2"/>
      <c r="AC2218" s="2"/>
    </row>
    <row r="2219" spans="1:29" s="4" customFormat="1" ht="9.9" customHeight="1" x14ac:dyDescent="0.25">
      <c r="A2219" s="228"/>
      <c r="B2219" s="138"/>
      <c r="C2219" s="2"/>
      <c r="D2219" s="231"/>
      <c r="E2219" s="231"/>
      <c r="F2219" s="231"/>
      <c r="G2219" s="8"/>
      <c r="H2219" s="231"/>
      <c r="M2219" s="240"/>
      <c r="N2219" s="240"/>
      <c r="O2219" s="240"/>
      <c r="Q2219" s="231"/>
      <c r="R2219" s="231"/>
      <c r="S2219" s="231"/>
      <c r="T2219" s="231"/>
      <c r="U2219" s="231"/>
      <c r="V2219" s="231"/>
      <c r="W2219" s="231"/>
      <c r="X2219" s="231"/>
      <c r="Y2219" s="231"/>
      <c r="Z2219" s="231"/>
      <c r="AA2219" s="12"/>
      <c r="AB2219" s="2"/>
      <c r="AC2219" s="2"/>
    </row>
    <row r="2220" spans="1:29" s="4" customFormat="1" ht="9.9" customHeight="1" x14ac:dyDescent="0.25">
      <c r="A2220" s="228"/>
      <c r="B2220" s="138"/>
      <c r="C2220" s="2"/>
      <c r="D2220" s="231"/>
      <c r="E2220" s="231"/>
      <c r="F2220" s="231"/>
      <c r="G2220" s="8"/>
      <c r="H2220" s="231"/>
      <c r="M2220" s="240"/>
      <c r="N2220" s="240"/>
      <c r="O2220" s="240"/>
      <c r="Q2220" s="231"/>
      <c r="R2220" s="231"/>
      <c r="S2220" s="231"/>
      <c r="T2220" s="231"/>
      <c r="U2220" s="231"/>
      <c r="V2220" s="231"/>
      <c r="W2220" s="231"/>
      <c r="X2220" s="231"/>
      <c r="Y2220" s="231"/>
      <c r="Z2220" s="231"/>
      <c r="AA2220" s="12"/>
      <c r="AB2220" s="2"/>
      <c r="AC2220" s="2"/>
    </row>
    <row r="2221" spans="1:29" s="4" customFormat="1" ht="9.9" customHeight="1" x14ac:dyDescent="0.25">
      <c r="A2221" s="228"/>
      <c r="B2221" s="138"/>
      <c r="C2221" s="2"/>
      <c r="D2221" s="231"/>
      <c r="E2221" s="231"/>
      <c r="F2221" s="231"/>
      <c r="G2221" s="8"/>
      <c r="H2221" s="231"/>
      <c r="M2221" s="240"/>
      <c r="N2221" s="240"/>
      <c r="O2221" s="240"/>
      <c r="Q2221" s="231"/>
      <c r="R2221" s="231"/>
      <c r="S2221" s="231"/>
      <c r="T2221" s="231"/>
      <c r="U2221" s="231"/>
      <c r="V2221" s="231"/>
      <c r="W2221" s="231"/>
      <c r="X2221" s="231"/>
      <c r="Y2221" s="231"/>
      <c r="Z2221" s="231"/>
      <c r="AA2221" s="12"/>
      <c r="AB2221" s="2"/>
      <c r="AC2221" s="2"/>
    </row>
    <row r="2222" spans="1:29" s="4" customFormat="1" ht="9.9" customHeight="1" x14ac:dyDescent="0.25">
      <c r="A2222" s="228"/>
      <c r="B2222" s="138"/>
      <c r="C2222" s="2"/>
      <c r="D2222" s="231"/>
      <c r="E2222" s="231"/>
      <c r="F2222" s="231"/>
      <c r="G2222" s="8"/>
      <c r="H2222" s="231"/>
      <c r="M2222" s="240"/>
      <c r="N2222" s="240"/>
      <c r="O2222" s="240"/>
      <c r="Q2222" s="231"/>
      <c r="R2222" s="231"/>
      <c r="S2222" s="231"/>
      <c r="T2222" s="231"/>
      <c r="U2222" s="231"/>
      <c r="V2222" s="231"/>
      <c r="W2222" s="231"/>
      <c r="X2222" s="231"/>
      <c r="Y2222" s="231"/>
      <c r="Z2222" s="231"/>
      <c r="AA2222" s="12"/>
      <c r="AB2222" s="2"/>
      <c r="AC2222" s="2"/>
    </row>
    <row r="2223" spans="1:29" s="4" customFormat="1" ht="9.9" customHeight="1" x14ac:dyDescent="0.25">
      <c r="A2223" s="228"/>
      <c r="B2223" s="138"/>
      <c r="C2223" s="2"/>
      <c r="D2223" s="231"/>
      <c r="E2223" s="231"/>
      <c r="F2223" s="231"/>
      <c r="G2223" s="8"/>
      <c r="H2223" s="231"/>
      <c r="M2223" s="240"/>
      <c r="N2223" s="240"/>
      <c r="O2223" s="240"/>
      <c r="Q2223" s="231"/>
      <c r="R2223" s="231"/>
      <c r="S2223" s="231"/>
      <c r="T2223" s="231"/>
      <c r="U2223" s="231"/>
      <c r="V2223" s="231"/>
      <c r="W2223" s="231"/>
      <c r="X2223" s="231"/>
      <c r="Y2223" s="231"/>
      <c r="Z2223" s="231"/>
      <c r="AA2223" s="12"/>
      <c r="AB2223" s="2"/>
      <c r="AC2223" s="2"/>
    </row>
    <row r="2224" spans="1:29" s="4" customFormat="1" ht="9.9" customHeight="1" x14ac:dyDescent="0.25">
      <c r="A2224" s="228"/>
      <c r="B2224" s="138"/>
      <c r="C2224" s="2"/>
      <c r="D2224" s="231"/>
      <c r="E2224" s="231"/>
      <c r="F2224" s="231"/>
      <c r="G2224" s="8"/>
      <c r="H2224" s="231"/>
      <c r="M2224" s="240"/>
      <c r="N2224" s="240"/>
      <c r="O2224" s="240"/>
      <c r="Q2224" s="231"/>
      <c r="R2224" s="231"/>
      <c r="S2224" s="231"/>
      <c r="T2224" s="231"/>
      <c r="U2224" s="231"/>
      <c r="V2224" s="231"/>
      <c r="W2224" s="231"/>
      <c r="X2224" s="231"/>
      <c r="Y2224" s="231"/>
      <c r="Z2224" s="231"/>
      <c r="AA2224" s="12"/>
      <c r="AB2224" s="2"/>
      <c r="AC2224" s="2"/>
    </row>
    <row r="2225" spans="1:29" s="4" customFormat="1" ht="9.9" customHeight="1" x14ac:dyDescent="0.25">
      <c r="A2225" s="228"/>
      <c r="B2225" s="138"/>
      <c r="C2225" s="2"/>
      <c r="D2225" s="231"/>
      <c r="E2225" s="231"/>
      <c r="F2225" s="231"/>
      <c r="G2225" s="8"/>
      <c r="H2225" s="231"/>
      <c r="M2225" s="240"/>
      <c r="N2225" s="240"/>
      <c r="O2225" s="240"/>
      <c r="Q2225" s="231"/>
      <c r="R2225" s="231"/>
      <c r="S2225" s="231"/>
      <c r="T2225" s="231"/>
      <c r="U2225" s="231"/>
      <c r="V2225" s="231"/>
      <c r="W2225" s="231"/>
      <c r="X2225" s="231"/>
      <c r="Y2225" s="231"/>
      <c r="Z2225" s="231"/>
      <c r="AA2225" s="12"/>
      <c r="AB2225" s="2"/>
      <c r="AC2225" s="2"/>
    </row>
    <row r="2226" spans="1:29" s="4" customFormat="1" ht="9.9" customHeight="1" x14ac:dyDescent="0.25">
      <c r="A2226" s="228"/>
      <c r="B2226" s="138"/>
      <c r="C2226" s="2"/>
      <c r="D2226" s="231"/>
      <c r="E2226" s="231"/>
      <c r="F2226" s="231"/>
      <c r="G2226" s="8"/>
      <c r="H2226" s="231"/>
      <c r="M2226" s="240"/>
      <c r="N2226" s="240"/>
      <c r="O2226" s="240"/>
      <c r="Q2226" s="231"/>
      <c r="R2226" s="231"/>
      <c r="S2226" s="231"/>
      <c r="T2226" s="231"/>
      <c r="U2226" s="231"/>
      <c r="V2226" s="231"/>
      <c r="W2226" s="231"/>
      <c r="X2226" s="231"/>
      <c r="Y2226" s="231"/>
      <c r="Z2226" s="231"/>
      <c r="AA2226" s="12"/>
      <c r="AB2226" s="2"/>
      <c r="AC2226" s="2"/>
    </row>
    <row r="2227" spans="1:29" s="4" customFormat="1" ht="9.9" customHeight="1" x14ac:dyDescent="0.25">
      <c r="A2227" s="228"/>
      <c r="B2227" s="138"/>
      <c r="C2227" s="2"/>
      <c r="D2227" s="231"/>
      <c r="E2227" s="231"/>
      <c r="F2227" s="231"/>
      <c r="G2227" s="8"/>
      <c r="H2227" s="231"/>
      <c r="M2227" s="240"/>
      <c r="N2227" s="240"/>
      <c r="O2227" s="240"/>
      <c r="Q2227" s="231"/>
      <c r="R2227" s="231"/>
      <c r="S2227" s="231"/>
      <c r="T2227" s="231"/>
      <c r="U2227" s="231"/>
      <c r="V2227" s="231"/>
      <c r="W2227" s="231"/>
      <c r="X2227" s="231"/>
      <c r="Y2227" s="231"/>
      <c r="Z2227" s="231"/>
      <c r="AA2227" s="12"/>
      <c r="AB2227" s="2"/>
      <c r="AC2227" s="2"/>
    </row>
    <row r="2228" spans="1:29" s="4" customFormat="1" ht="9.9" customHeight="1" x14ac:dyDescent="0.25">
      <c r="A2228" s="228"/>
      <c r="B2228" s="138"/>
      <c r="C2228" s="2"/>
      <c r="D2228" s="231"/>
      <c r="E2228" s="231"/>
      <c r="F2228" s="231"/>
      <c r="G2228" s="8"/>
      <c r="H2228" s="231"/>
      <c r="M2228" s="240"/>
      <c r="N2228" s="240"/>
      <c r="O2228" s="240"/>
      <c r="Q2228" s="231"/>
      <c r="R2228" s="231"/>
      <c r="S2228" s="231"/>
      <c r="T2228" s="231"/>
      <c r="U2228" s="231"/>
      <c r="V2228" s="231"/>
      <c r="W2228" s="231"/>
      <c r="X2228" s="231"/>
      <c r="Y2228" s="231"/>
      <c r="Z2228" s="231"/>
      <c r="AA2228" s="12"/>
      <c r="AB2228" s="2"/>
      <c r="AC2228" s="2"/>
    </row>
    <row r="2229" spans="1:29" s="4" customFormat="1" ht="9.9" customHeight="1" x14ac:dyDescent="0.25">
      <c r="A2229" s="228"/>
      <c r="B2229" s="138"/>
      <c r="C2229" s="2"/>
      <c r="D2229" s="231"/>
      <c r="E2229" s="231"/>
      <c r="F2229" s="231"/>
      <c r="G2229" s="8"/>
      <c r="H2229" s="231"/>
      <c r="M2229" s="240"/>
      <c r="N2229" s="240"/>
      <c r="O2229" s="240"/>
      <c r="Q2229" s="231"/>
      <c r="R2229" s="231"/>
      <c r="S2229" s="231"/>
      <c r="T2229" s="231"/>
      <c r="U2229" s="231"/>
      <c r="V2229" s="231"/>
      <c r="W2229" s="231"/>
      <c r="X2229" s="231"/>
      <c r="Y2229" s="231"/>
      <c r="Z2229" s="231"/>
      <c r="AA2229" s="12"/>
      <c r="AB2229" s="2"/>
      <c r="AC2229" s="2"/>
    </row>
    <row r="2230" spans="1:29" s="4" customFormat="1" ht="9.9" customHeight="1" x14ac:dyDescent="0.25">
      <c r="A2230" s="228"/>
      <c r="B2230" s="138"/>
      <c r="C2230" s="2"/>
      <c r="D2230" s="231"/>
      <c r="E2230" s="231"/>
      <c r="F2230" s="231"/>
      <c r="G2230" s="8"/>
      <c r="H2230" s="231"/>
      <c r="M2230" s="240"/>
      <c r="N2230" s="240"/>
      <c r="O2230" s="240"/>
      <c r="Q2230" s="231"/>
      <c r="R2230" s="231"/>
      <c r="S2230" s="231"/>
      <c r="T2230" s="231"/>
      <c r="U2230" s="231"/>
      <c r="V2230" s="231"/>
      <c r="W2230" s="231"/>
      <c r="X2230" s="231"/>
      <c r="Y2230" s="231"/>
      <c r="Z2230" s="231"/>
      <c r="AA2230" s="12"/>
      <c r="AB2230" s="2"/>
      <c r="AC2230" s="2"/>
    </row>
    <row r="2231" spans="1:29" s="4" customFormat="1" ht="9.9" customHeight="1" x14ac:dyDescent="0.25">
      <c r="A2231" s="228"/>
      <c r="B2231" s="138"/>
      <c r="C2231" s="2"/>
      <c r="D2231" s="231"/>
      <c r="E2231" s="231"/>
      <c r="F2231" s="231"/>
      <c r="G2231" s="8"/>
      <c r="H2231" s="231"/>
      <c r="M2231" s="240"/>
      <c r="N2231" s="240"/>
      <c r="O2231" s="240"/>
      <c r="Q2231" s="231"/>
      <c r="R2231" s="231"/>
      <c r="S2231" s="231"/>
      <c r="T2231" s="231"/>
      <c r="U2231" s="231"/>
      <c r="V2231" s="231"/>
      <c r="W2231" s="231"/>
      <c r="X2231" s="231"/>
      <c r="Y2231" s="231"/>
      <c r="Z2231" s="231"/>
      <c r="AA2231" s="12"/>
      <c r="AB2231" s="2"/>
      <c r="AC2231" s="2"/>
    </row>
    <row r="2232" spans="1:29" s="4" customFormat="1" ht="9.9" customHeight="1" x14ac:dyDescent="0.25">
      <c r="A2232" s="228"/>
      <c r="B2232" s="138"/>
      <c r="C2232" s="2"/>
      <c r="D2232" s="231"/>
      <c r="E2232" s="231"/>
      <c r="F2232" s="231"/>
      <c r="G2232" s="8"/>
      <c r="H2232" s="231"/>
      <c r="M2232" s="240"/>
      <c r="N2232" s="240"/>
      <c r="O2232" s="240"/>
      <c r="Q2232" s="231"/>
      <c r="R2232" s="231"/>
      <c r="S2232" s="231"/>
      <c r="T2232" s="231"/>
      <c r="U2232" s="231"/>
      <c r="V2232" s="231"/>
      <c r="W2232" s="231"/>
      <c r="X2232" s="231"/>
      <c r="Y2232" s="231"/>
      <c r="Z2232" s="231"/>
      <c r="AA2232" s="12"/>
      <c r="AB2232" s="2"/>
      <c r="AC2232" s="2"/>
    </row>
    <row r="2233" spans="1:29" s="4" customFormat="1" ht="9.9" customHeight="1" x14ac:dyDescent="0.25">
      <c r="A2233" s="228"/>
      <c r="B2233" s="138"/>
      <c r="C2233" s="2"/>
      <c r="D2233" s="231"/>
      <c r="E2233" s="231"/>
      <c r="F2233" s="231"/>
      <c r="G2233" s="8"/>
      <c r="H2233" s="231"/>
      <c r="M2233" s="240"/>
      <c r="N2233" s="240"/>
      <c r="O2233" s="240"/>
      <c r="Q2233" s="231"/>
      <c r="R2233" s="231"/>
      <c r="S2233" s="231"/>
      <c r="T2233" s="231"/>
      <c r="U2233" s="231"/>
      <c r="V2233" s="231"/>
      <c r="W2233" s="231"/>
      <c r="X2233" s="231"/>
      <c r="Y2233" s="231"/>
      <c r="Z2233" s="231"/>
      <c r="AA2233" s="12"/>
      <c r="AB2233" s="2"/>
      <c r="AC2233" s="2"/>
    </row>
    <row r="2234" spans="1:29" s="4" customFormat="1" ht="9.9" customHeight="1" x14ac:dyDescent="0.25">
      <c r="A2234" s="228"/>
      <c r="B2234" s="138"/>
      <c r="C2234" s="2"/>
      <c r="D2234" s="231"/>
      <c r="E2234" s="231"/>
      <c r="F2234" s="231"/>
      <c r="G2234" s="8"/>
      <c r="H2234" s="231"/>
      <c r="M2234" s="240"/>
      <c r="N2234" s="240"/>
      <c r="O2234" s="240"/>
      <c r="Q2234" s="231"/>
      <c r="R2234" s="231"/>
      <c r="S2234" s="231"/>
      <c r="T2234" s="231"/>
      <c r="U2234" s="231"/>
      <c r="V2234" s="231"/>
      <c r="W2234" s="231"/>
      <c r="X2234" s="231"/>
      <c r="Y2234" s="231"/>
      <c r="Z2234" s="231"/>
      <c r="AA2234" s="12"/>
      <c r="AB2234" s="2"/>
      <c r="AC2234" s="2"/>
    </row>
    <row r="2235" spans="1:29" s="4" customFormat="1" ht="9.9" customHeight="1" x14ac:dyDescent="0.25">
      <c r="A2235" s="228"/>
      <c r="B2235" s="138"/>
      <c r="C2235" s="2"/>
      <c r="D2235" s="231"/>
      <c r="E2235" s="231"/>
      <c r="F2235" s="231"/>
      <c r="G2235" s="8"/>
      <c r="H2235" s="231"/>
      <c r="M2235" s="240"/>
      <c r="N2235" s="240"/>
      <c r="O2235" s="240"/>
      <c r="Q2235" s="231"/>
      <c r="R2235" s="231"/>
      <c r="S2235" s="231"/>
      <c r="T2235" s="231"/>
      <c r="U2235" s="231"/>
      <c r="V2235" s="231"/>
      <c r="W2235" s="231"/>
      <c r="X2235" s="231"/>
      <c r="Y2235" s="231"/>
      <c r="Z2235" s="231"/>
      <c r="AA2235" s="12"/>
      <c r="AB2235" s="2"/>
      <c r="AC2235" s="2"/>
    </row>
    <row r="2236" spans="1:29" s="4" customFormat="1" ht="9.9" customHeight="1" x14ac:dyDescent="0.25">
      <c r="A2236" s="228"/>
      <c r="B2236" s="138"/>
      <c r="C2236" s="2"/>
      <c r="D2236" s="231"/>
      <c r="E2236" s="231"/>
      <c r="F2236" s="231"/>
      <c r="G2236" s="8"/>
      <c r="H2236" s="231"/>
      <c r="M2236" s="240"/>
      <c r="N2236" s="240"/>
      <c r="O2236" s="240"/>
      <c r="Q2236" s="231"/>
      <c r="R2236" s="231"/>
      <c r="S2236" s="231"/>
      <c r="T2236" s="231"/>
      <c r="U2236" s="231"/>
      <c r="V2236" s="231"/>
      <c r="W2236" s="231"/>
      <c r="X2236" s="231"/>
      <c r="Y2236" s="231"/>
      <c r="Z2236" s="231"/>
      <c r="AA2236" s="12"/>
      <c r="AB2236" s="2"/>
      <c r="AC2236" s="2"/>
    </row>
    <row r="2237" spans="1:29" s="4" customFormat="1" ht="9.9" customHeight="1" x14ac:dyDescent="0.25">
      <c r="A2237" s="228"/>
      <c r="B2237" s="138"/>
      <c r="C2237" s="2"/>
      <c r="D2237" s="231"/>
      <c r="E2237" s="231"/>
      <c r="F2237" s="231"/>
      <c r="G2237" s="8"/>
      <c r="H2237" s="231"/>
      <c r="M2237" s="240"/>
      <c r="N2237" s="240"/>
      <c r="O2237" s="240"/>
      <c r="Q2237" s="231"/>
      <c r="R2237" s="231"/>
      <c r="S2237" s="231"/>
      <c r="T2237" s="231"/>
      <c r="U2237" s="231"/>
      <c r="V2237" s="231"/>
      <c r="W2237" s="231"/>
      <c r="X2237" s="231"/>
      <c r="Y2237" s="231"/>
      <c r="Z2237" s="231"/>
      <c r="AA2237" s="12"/>
      <c r="AB2237" s="2"/>
      <c r="AC2237" s="2"/>
    </row>
    <row r="2238" spans="1:29" s="4" customFormat="1" ht="9.9" customHeight="1" x14ac:dyDescent="0.25">
      <c r="A2238" s="228"/>
      <c r="B2238" s="138"/>
      <c r="C2238" s="2"/>
      <c r="D2238" s="231"/>
      <c r="E2238" s="231"/>
      <c r="F2238" s="231"/>
      <c r="G2238" s="8"/>
      <c r="H2238" s="231"/>
      <c r="M2238" s="240"/>
      <c r="N2238" s="240"/>
      <c r="O2238" s="240"/>
      <c r="Q2238" s="231"/>
      <c r="R2238" s="231"/>
      <c r="S2238" s="231"/>
      <c r="T2238" s="231"/>
      <c r="U2238" s="231"/>
      <c r="V2238" s="231"/>
      <c r="W2238" s="231"/>
      <c r="X2238" s="231"/>
      <c r="Y2238" s="231"/>
      <c r="Z2238" s="231"/>
      <c r="AA2238" s="12"/>
      <c r="AB2238" s="2"/>
      <c r="AC2238" s="2"/>
    </row>
    <row r="2239" spans="1:29" s="4" customFormat="1" ht="9.9" customHeight="1" x14ac:dyDescent="0.25">
      <c r="A2239" s="228"/>
      <c r="B2239" s="138"/>
      <c r="C2239" s="2"/>
      <c r="D2239" s="231"/>
      <c r="E2239" s="231"/>
      <c r="F2239" s="231"/>
      <c r="G2239" s="8"/>
      <c r="H2239" s="231"/>
      <c r="M2239" s="240"/>
      <c r="N2239" s="240"/>
      <c r="O2239" s="240"/>
      <c r="Q2239" s="231"/>
      <c r="R2239" s="231"/>
      <c r="S2239" s="231"/>
      <c r="T2239" s="231"/>
      <c r="U2239" s="231"/>
      <c r="V2239" s="231"/>
      <c r="W2239" s="231"/>
      <c r="X2239" s="231"/>
      <c r="Y2239" s="231"/>
      <c r="Z2239" s="231"/>
      <c r="AA2239" s="12"/>
      <c r="AB2239" s="2"/>
      <c r="AC2239" s="2"/>
    </row>
    <row r="2240" spans="1:29" s="4" customFormat="1" ht="9.9" customHeight="1" x14ac:dyDescent="0.25">
      <c r="A2240" s="228"/>
      <c r="B2240" s="138"/>
      <c r="C2240" s="2"/>
      <c r="D2240" s="231"/>
      <c r="E2240" s="231"/>
      <c r="F2240" s="231"/>
      <c r="G2240" s="8"/>
      <c r="H2240" s="231"/>
      <c r="M2240" s="240"/>
      <c r="N2240" s="240"/>
      <c r="O2240" s="240"/>
      <c r="Q2240" s="231"/>
      <c r="R2240" s="231"/>
      <c r="S2240" s="231"/>
      <c r="T2240" s="231"/>
      <c r="U2240" s="231"/>
      <c r="V2240" s="231"/>
      <c r="W2240" s="231"/>
      <c r="X2240" s="231"/>
      <c r="Y2240" s="231"/>
      <c r="Z2240" s="231"/>
      <c r="AA2240" s="12"/>
      <c r="AB2240" s="2"/>
      <c r="AC2240" s="2"/>
    </row>
    <row r="2241" spans="1:29" s="4" customFormat="1" ht="9.9" customHeight="1" x14ac:dyDescent="0.25">
      <c r="A2241" s="228"/>
      <c r="B2241" s="138"/>
      <c r="C2241" s="2"/>
      <c r="D2241" s="231"/>
      <c r="E2241" s="231"/>
      <c r="F2241" s="231"/>
      <c r="G2241" s="8"/>
      <c r="H2241" s="231"/>
      <c r="M2241" s="240"/>
      <c r="N2241" s="240"/>
      <c r="O2241" s="240"/>
      <c r="Q2241" s="231"/>
      <c r="R2241" s="231"/>
      <c r="S2241" s="231"/>
      <c r="T2241" s="231"/>
      <c r="U2241" s="231"/>
      <c r="V2241" s="231"/>
      <c r="W2241" s="231"/>
      <c r="X2241" s="231"/>
      <c r="Y2241" s="231"/>
      <c r="Z2241" s="231"/>
      <c r="AA2241" s="12"/>
      <c r="AB2241" s="2"/>
      <c r="AC2241" s="2"/>
    </row>
    <row r="2242" spans="1:29" s="4" customFormat="1" ht="9.9" customHeight="1" x14ac:dyDescent="0.25">
      <c r="A2242" s="228"/>
      <c r="B2242" s="138"/>
      <c r="C2242" s="2"/>
      <c r="D2242" s="231"/>
      <c r="E2242" s="231"/>
      <c r="F2242" s="231"/>
      <c r="G2242" s="8"/>
      <c r="H2242" s="231"/>
      <c r="M2242" s="240"/>
      <c r="N2242" s="240"/>
      <c r="O2242" s="240"/>
      <c r="Q2242" s="231"/>
      <c r="R2242" s="231"/>
      <c r="S2242" s="231"/>
      <c r="T2242" s="231"/>
      <c r="U2242" s="231"/>
      <c r="V2242" s="231"/>
      <c r="W2242" s="231"/>
      <c r="X2242" s="231"/>
      <c r="Y2242" s="231"/>
      <c r="Z2242" s="231"/>
      <c r="AA2242" s="12"/>
      <c r="AB2242" s="2"/>
      <c r="AC2242" s="2"/>
    </row>
    <row r="2243" spans="1:29" s="4" customFormat="1" ht="9.9" customHeight="1" x14ac:dyDescent="0.25">
      <c r="A2243" s="228"/>
      <c r="B2243" s="138"/>
      <c r="C2243" s="2"/>
      <c r="D2243" s="231"/>
      <c r="E2243" s="231"/>
      <c r="F2243" s="231"/>
      <c r="G2243" s="8"/>
      <c r="H2243" s="231"/>
      <c r="M2243" s="240"/>
      <c r="N2243" s="240"/>
      <c r="O2243" s="240"/>
      <c r="Q2243" s="231"/>
      <c r="R2243" s="231"/>
      <c r="S2243" s="231"/>
      <c r="T2243" s="231"/>
      <c r="U2243" s="231"/>
      <c r="V2243" s="231"/>
      <c r="W2243" s="231"/>
      <c r="X2243" s="231"/>
      <c r="Y2243" s="231"/>
      <c r="Z2243" s="231"/>
      <c r="AA2243" s="12"/>
      <c r="AB2243" s="2"/>
      <c r="AC2243" s="2"/>
    </row>
    <row r="2244" spans="1:29" s="4" customFormat="1" ht="9.9" customHeight="1" x14ac:dyDescent="0.25">
      <c r="A2244" s="228"/>
      <c r="B2244" s="138"/>
      <c r="C2244" s="2"/>
      <c r="D2244" s="231"/>
      <c r="E2244" s="231"/>
      <c r="F2244" s="231"/>
      <c r="G2244" s="8"/>
      <c r="H2244" s="231"/>
      <c r="M2244" s="240"/>
      <c r="N2244" s="240"/>
      <c r="O2244" s="240"/>
      <c r="Q2244" s="231"/>
      <c r="R2244" s="231"/>
      <c r="S2244" s="231"/>
      <c r="T2244" s="231"/>
      <c r="U2244" s="231"/>
      <c r="V2244" s="231"/>
      <c r="W2244" s="231"/>
      <c r="X2244" s="231"/>
      <c r="Y2244" s="231"/>
      <c r="Z2244" s="231"/>
      <c r="AA2244" s="12"/>
      <c r="AB2244" s="2"/>
      <c r="AC2244" s="2"/>
    </row>
    <row r="2245" spans="1:29" s="4" customFormat="1" ht="9.9" customHeight="1" x14ac:dyDescent="0.25">
      <c r="A2245" s="228"/>
      <c r="B2245" s="138"/>
      <c r="C2245" s="2"/>
      <c r="D2245" s="231"/>
      <c r="E2245" s="231"/>
      <c r="F2245" s="231"/>
      <c r="G2245" s="8"/>
      <c r="H2245" s="231"/>
      <c r="M2245" s="240"/>
      <c r="N2245" s="240"/>
      <c r="O2245" s="240"/>
      <c r="Q2245" s="231"/>
      <c r="R2245" s="231"/>
      <c r="S2245" s="231"/>
      <c r="T2245" s="231"/>
      <c r="U2245" s="231"/>
      <c r="V2245" s="231"/>
      <c r="W2245" s="231"/>
      <c r="X2245" s="231"/>
      <c r="Y2245" s="231"/>
      <c r="Z2245" s="231"/>
      <c r="AA2245" s="12"/>
      <c r="AB2245" s="2"/>
      <c r="AC2245" s="2"/>
    </row>
    <row r="2246" spans="1:29" s="4" customFormat="1" ht="9.9" customHeight="1" x14ac:dyDescent="0.25">
      <c r="A2246" s="228"/>
      <c r="B2246" s="138"/>
      <c r="C2246" s="2"/>
      <c r="D2246" s="231"/>
      <c r="E2246" s="231"/>
      <c r="F2246" s="231"/>
      <c r="G2246" s="8"/>
      <c r="H2246" s="231"/>
      <c r="M2246" s="240"/>
      <c r="N2246" s="240"/>
      <c r="O2246" s="240"/>
      <c r="Q2246" s="231"/>
      <c r="R2246" s="231"/>
      <c r="S2246" s="231"/>
      <c r="T2246" s="231"/>
      <c r="U2246" s="231"/>
      <c r="V2246" s="231"/>
      <c r="W2246" s="231"/>
      <c r="X2246" s="231"/>
      <c r="Y2246" s="231"/>
      <c r="Z2246" s="231"/>
      <c r="AA2246" s="12"/>
      <c r="AB2246" s="2"/>
      <c r="AC2246" s="2"/>
    </row>
    <row r="2247" spans="1:29" s="4" customFormat="1" ht="9.9" customHeight="1" x14ac:dyDescent="0.25">
      <c r="A2247" s="228"/>
      <c r="B2247" s="138"/>
      <c r="C2247" s="2"/>
      <c r="D2247" s="231"/>
      <c r="E2247" s="231"/>
      <c r="F2247" s="231"/>
      <c r="G2247" s="8"/>
      <c r="H2247" s="231"/>
      <c r="M2247" s="240"/>
      <c r="N2247" s="240"/>
      <c r="O2247" s="240"/>
      <c r="Q2247" s="231"/>
      <c r="R2247" s="231"/>
      <c r="S2247" s="231"/>
      <c r="T2247" s="231"/>
      <c r="U2247" s="231"/>
      <c r="V2247" s="231"/>
      <c r="W2247" s="231"/>
      <c r="X2247" s="231"/>
      <c r="Y2247" s="231"/>
      <c r="Z2247" s="231"/>
      <c r="AA2247" s="12"/>
      <c r="AB2247" s="2"/>
      <c r="AC2247" s="2"/>
    </row>
    <row r="2248" spans="1:29" s="4" customFormat="1" ht="9.9" customHeight="1" x14ac:dyDescent="0.25">
      <c r="A2248" s="228"/>
      <c r="B2248" s="138"/>
      <c r="C2248" s="2"/>
      <c r="D2248" s="231"/>
      <c r="E2248" s="231"/>
      <c r="F2248" s="231"/>
      <c r="G2248" s="8"/>
      <c r="H2248" s="231"/>
      <c r="M2248" s="240"/>
      <c r="N2248" s="240"/>
      <c r="O2248" s="240"/>
      <c r="Q2248" s="231"/>
      <c r="R2248" s="231"/>
      <c r="S2248" s="231"/>
      <c r="T2248" s="231"/>
      <c r="U2248" s="231"/>
      <c r="V2248" s="231"/>
      <c r="W2248" s="231"/>
      <c r="X2248" s="231"/>
      <c r="Y2248" s="231"/>
      <c r="Z2248" s="231"/>
      <c r="AA2248" s="12"/>
      <c r="AB2248" s="2"/>
      <c r="AC2248" s="2"/>
    </row>
    <row r="2249" spans="1:29" s="4" customFormat="1" ht="9.9" customHeight="1" x14ac:dyDescent="0.25">
      <c r="A2249" s="228"/>
      <c r="B2249" s="138"/>
      <c r="C2249" s="2"/>
      <c r="D2249" s="231"/>
      <c r="E2249" s="231"/>
      <c r="F2249" s="231"/>
      <c r="G2249" s="8"/>
      <c r="H2249" s="231"/>
      <c r="M2249" s="240"/>
      <c r="N2249" s="240"/>
      <c r="O2249" s="240"/>
      <c r="Q2249" s="231"/>
      <c r="R2249" s="231"/>
      <c r="S2249" s="231"/>
      <c r="T2249" s="231"/>
      <c r="U2249" s="231"/>
      <c r="V2249" s="231"/>
      <c r="W2249" s="231"/>
      <c r="X2249" s="231"/>
      <c r="Y2249" s="231"/>
      <c r="Z2249" s="231"/>
      <c r="AA2249" s="12"/>
      <c r="AB2249" s="2"/>
      <c r="AC2249" s="2"/>
    </row>
    <row r="2250" spans="1:29" s="4" customFormat="1" ht="9.9" customHeight="1" x14ac:dyDescent="0.25">
      <c r="A2250" s="228"/>
      <c r="B2250" s="138"/>
      <c r="C2250" s="2"/>
      <c r="D2250" s="231"/>
      <c r="E2250" s="231"/>
      <c r="F2250" s="231"/>
      <c r="G2250" s="8"/>
      <c r="H2250" s="231"/>
      <c r="M2250" s="240"/>
      <c r="N2250" s="240"/>
      <c r="O2250" s="240"/>
      <c r="Q2250" s="231"/>
      <c r="R2250" s="231"/>
      <c r="S2250" s="231"/>
      <c r="T2250" s="231"/>
      <c r="U2250" s="231"/>
      <c r="V2250" s="231"/>
      <c r="W2250" s="231"/>
      <c r="X2250" s="231"/>
      <c r="Y2250" s="231"/>
      <c r="Z2250" s="231"/>
      <c r="AA2250" s="12"/>
      <c r="AB2250" s="2"/>
      <c r="AC2250" s="2"/>
    </row>
    <row r="2251" spans="1:29" s="4" customFormat="1" ht="9.9" customHeight="1" x14ac:dyDescent="0.25">
      <c r="A2251" s="228"/>
      <c r="B2251" s="138"/>
      <c r="C2251" s="2"/>
      <c r="D2251" s="231"/>
      <c r="E2251" s="231"/>
      <c r="F2251" s="231"/>
      <c r="G2251" s="8"/>
      <c r="H2251" s="231"/>
      <c r="M2251" s="240"/>
      <c r="N2251" s="240"/>
      <c r="O2251" s="240"/>
      <c r="Q2251" s="231"/>
      <c r="R2251" s="231"/>
      <c r="S2251" s="231"/>
      <c r="T2251" s="231"/>
      <c r="U2251" s="231"/>
      <c r="V2251" s="231"/>
      <c r="W2251" s="231"/>
      <c r="X2251" s="231"/>
      <c r="Y2251" s="231"/>
      <c r="Z2251" s="231"/>
      <c r="AA2251" s="12"/>
      <c r="AB2251" s="2"/>
      <c r="AC2251" s="2"/>
    </row>
    <row r="2252" spans="1:29" s="4" customFormat="1" ht="9.9" customHeight="1" x14ac:dyDescent="0.25">
      <c r="A2252" s="228"/>
      <c r="B2252" s="138"/>
      <c r="C2252" s="2"/>
      <c r="D2252" s="231"/>
      <c r="E2252" s="231"/>
      <c r="F2252" s="231"/>
      <c r="G2252" s="8"/>
      <c r="H2252" s="231"/>
      <c r="M2252" s="240"/>
      <c r="N2252" s="240"/>
      <c r="O2252" s="240"/>
      <c r="Q2252" s="231"/>
      <c r="R2252" s="231"/>
      <c r="S2252" s="231"/>
      <c r="T2252" s="231"/>
      <c r="U2252" s="231"/>
      <c r="V2252" s="231"/>
      <c r="W2252" s="231"/>
      <c r="X2252" s="231"/>
      <c r="Y2252" s="231"/>
      <c r="Z2252" s="231"/>
      <c r="AA2252" s="12"/>
      <c r="AB2252" s="2"/>
      <c r="AC2252" s="2"/>
    </row>
    <row r="2253" spans="1:29" s="4" customFormat="1" ht="9.9" customHeight="1" x14ac:dyDescent="0.25">
      <c r="A2253" s="228"/>
      <c r="B2253" s="138"/>
      <c r="C2253" s="2"/>
      <c r="D2253" s="231"/>
      <c r="E2253" s="231"/>
      <c r="F2253" s="231"/>
      <c r="G2253" s="8"/>
      <c r="H2253" s="231"/>
      <c r="M2253" s="240"/>
      <c r="N2253" s="240"/>
      <c r="O2253" s="240"/>
      <c r="Q2253" s="231"/>
      <c r="R2253" s="231"/>
      <c r="S2253" s="231"/>
      <c r="T2253" s="231"/>
      <c r="U2253" s="231"/>
      <c r="V2253" s="231"/>
      <c r="W2253" s="231"/>
      <c r="X2253" s="231"/>
      <c r="Y2253" s="231"/>
      <c r="Z2253" s="231"/>
      <c r="AA2253" s="12"/>
      <c r="AB2253" s="2"/>
      <c r="AC2253" s="2"/>
    </row>
    <row r="2254" spans="1:29" s="4" customFormat="1" ht="9.9" customHeight="1" x14ac:dyDescent="0.25">
      <c r="A2254" s="228"/>
      <c r="B2254" s="138"/>
      <c r="C2254" s="2"/>
      <c r="D2254" s="231"/>
      <c r="E2254" s="231"/>
      <c r="F2254" s="231"/>
      <c r="G2254" s="8"/>
      <c r="H2254" s="231"/>
      <c r="M2254" s="240"/>
      <c r="N2254" s="240"/>
      <c r="O2254" s="240"/>
      <c r="Q2254" s="231"/>
      <c r="R2254" s="231"/>
      <c r="S2254" s="231"/>
      <c r="T2254" s="231"/>
      <c r="U2254" s="231"/>
      <c r="V2254" s="231"/>
      <c r="W2254" s="231"/>
      <c r="X2254" s="231"/>
      <c r="Y2254" s="231"/>
      <c r="Z2254" s="231"/>
      <c r="AA2254" s="12"/>
      <c r="AB2254" s="2"/>
      <c r="AC2254" s="2"/>
    </row>
    <row r="2255" spans="1:29" s="4" customFormat="1" ht="9.9" customHeight="1" x14ac:dyDescent="0.25">
      <c r="A2255" s="228"/>
      <c r="B2255" s="138"/>
      <c r="C2255" s="2"/>
      <c r="D2255" s="231"/>
      <c r="E2255" s="231"/>
      <c r="F2255" s="231"/>
      <c r="G2255" s="8"/>
      <c r="H2255" s="231"/>
      <c r="M2255" s="240"/>
      <c r="N2255" s="240"/>
      <c r="O2255" s="240"/>
      <c r="Q2255" s="231"/>
      <c r="R2255" s="231"/>
      <c r="S2255" s="231"/>
      <c r="T2255" s="231"/>
      <c r="U2255" s="231"/>
      <c r="V2255" s="231"/>
      <c r="W2255" s="231"/>
      <c r="X2255" s="231"/>
      <c r="Y2255" s="231"/>
      <c r="Z2255" s="231"/>
      <c r="AA2255" s="12"/>
      <c r="AB2255" s="2"/>
      <c r="AC2255" s="2"/>
    </row>
    <row r="2256" spans="1:29" s="4" customFormat="1" ht="9.9" customHeight="1" x14ac:dyDescent="0.25">
      <c r="A2256" s="228"/>
      <c r="B2256" s="138"/>
      <c r="C2256" s="2"/>
      <c r="D2256" s="231"/>
      <c r="E2256" s="231"/>
      <c r="F2256" s="231"/>
      <c r="G2256" s="8"/>
      <c r="H2256" s="231"/>
      <c r="M2256" s="240"/>
      <c r="N2256" s="240"/>
      <c r="O2256" s="240"/>
      <c r="Q2256" s="231"/>
      <c r="R2256" s="231"/>
      <c r="S2256" s="231"/>
      <c r="T2256" s="231"/>
      <c r="U2256" s="231"/>
      <c r="V2256" s="231"/>
      <c r="W2256" s="231"/>
      <c r="X2256" s="231"/>
      <c r="Y2256" s="231"/>
      <c r="Z2256" s="231"/>
      <c r="AA2256" s="12"/>
      <c r="AB2256" s="2"/>
      <c r="AC2256" s="2"/>
    </row>
    <row r="2257" spans="1:29" s="4" customFormat="1" ht="9.9" customHeight="1" x14ac:dyDescent="0.25">
      <c r="A2257" s="228"/>
      <c r="B2257" s="138"/>
      <c r="C2257" s="2"/>
      <c r="D2257" s="231"/>
      <c r="E2257" s="231"/>
      <c r="F2257" s="231"/>
      <c r="G2257" s="8"/>
      <c r="H2257" s="231"/>
      <c r="M2257" s="240"/>
      <c r="N2257" s="240"/>
      <c r="O2257" s="240"/>
      <c r="Q2257" s="231"/>
      <c r="R2257" s="231"/>
      <c r="S2257" s="231"/>
      <c r="T2257" s="231"/>
      <c r="U2257" s="231"/>
      <c r="V2257" s="231"/>
      <c r="W2257" s="231"/>
      <c r="X2257" s="231"/>
      <c r="Y2257" s="231"/>
      <c r="Z2257" s="231"/>
      <c r="AA2257" s="12"/>
      <c r="AB2257" s="2"/>
      <c r="AC2257" s="2"/>
    </row>
    <row r="2258" spans="1:29" s="4" customFormat="1" ht="9.9" customHeight="1" x14ac:dyDescent="0.25">
      <c r="A2258" s="228"/>
      <c r="B2258" s="138"/>
      <c r="C2258" s="2"/>
      <c r="D2258" s="231"/>
      <c r="E2258" s="231"/>
      <c r="F2258" s="231"/>
      <c r="G2258" s="8"/>
      <c r="H2258" s="231"/>
      <c r="M2258" s="240"/>
      <c r="N2258" s="240"/>
      <c r="O2258" s="240"/>
      <c r="Q2258" s="231"/>
      <c r="R2258" s="231"/>
      <c r="S2258" s="231"/>
      <c r="T2258" s="231"/>
      <c r="U2258" s="231"/>
      <c r="V2258" s="231"/>
      <c r="W2258" s="231"/>
      <c r="X2258" s="231"/>
      <c r="Y2258" s="231"/>
      <c r="Z2258" s="231"/>
      <c r="AA2258" s="12"/>
      <c r="AB2258" s="2"/>
      <c r="AC2258" s="2"/>
    </row>
    <row r="2259" spans="1:29" s="4" customFormat="1" ht="9.9" customHeight="1" x14ac:dyDescent="0.25">
      <c r="A2259" s="228"/>
      <c r="B2259" s="138"/>
      <c r="C2259" s="2"/>
      <c r="D2259" s="231"/>
      <c r="E2259" s="231"/>
      <c r="F2259" s="231"/>
      <c r="G2259" s="8"/>
      <c r="H2259" s="231"/>
      <c r="M2259" s="240"/>
      <c r="N2259" s="240"/>
      <c r="O2259" s="240"/>
      <c r="Q2259" s="231"/>
      <c r="R2259" s="231"/>
      <c r="S2259" s="231"/>
      <c r="T2259" s="231"/>
      <c r="U2259" s="231"/>
      <c r="V2259" s="231"/>
      <c r="W2259" s="231"/>
      <c r="X2259" s="231"/>
      <c r="Y2259" s="231"/>
      <c r="Z2259" s="231"/>
      <c r="AA2259" s="12"/>
      <c r="AB2259" s="2"/>
      <c r="AC2259" s="2"/>
    </row>
    <row r="2260" spans="1:29" s="4" customFormat="1" ht="9.9" customHeight="1" x14ac:dyDescent="0.25">
      <c r="A2260" s="228"/>
      <c r="B2260" s="138"/>
      <c r="C2260" s="2"/>
      <c r="D2260" s="231"/>
      <c r="E2260" s="231"/>
      <c r="F2260" s="231"/>
      <c r="G2260" s="8"/>
      <c r="H2260" s="231"/>
      <c r="M2260" s="240"/>
      <c r="N2260" s="240"/>
      <c r="O2260" s="240"/>
      <c r="Q2260" s="231"/>
      <c r="R2260" s="231"/>
      <c r="S2260" s="231"/>
      <c r="T2260" s="231"/>
      <c r="U2260" s="231"/>
      <c r="V2260" s="231"/>
      <c r="W2260" s="231"/>
      <c r="X2260" s="231"/>
      <c r="Y2260" s="231"/>
      <c r="Z2260" s="231"/>
      <c r="AA2260" s="12"/>
      <c r="AB2260" s="2"/>
      <c r="AC2260" s="2"/>
    </row>
    <row r="2261" spans="1:29" s="4" customFormat="1" ht="9.9" customHeight="1" x14ac:dyDescent="0.25">
      <c r="A2261" s="228"/>
      <c r="B2261" s="138"/>
      <c r="C2261" s="2"/>
      <c r="D2261" s="231"/>
      <c r="E2261" s="231"/>
      <c r="F2261" s="231"/>
      <c r="G2261" s="8"/>
      <c r="H2261" s="231"/>
      <c r="M2261" s="240"/>
      <c r="N2261" s="240"/>
      <c r="O2261" s="240"/>
      <c r="Q2261" s="231"/>
      <c r="R2261" s="231"/>
      <c r="S2261" s="231"/>
      <c r="T2261" s="231"/>
      <c r="U2261" s="231"/>
      <c r="V2261" s="231"/>
      <c r="W2261" s="231"/>
      <c r="X2261" s="231"/>
      <c r="Y2261" s="231"/>
      <c r="Z2261" s="231"/>
      <c r="AA2261" s="12"/>
      <c r="AB2261" s="2"/>
      <c r="AC2261" s="2"/>
    </row>
    <row r="2262" spans="1:29" s="4" customFormat="1" ht="9.9" customHeight="1" x14ac:dyDescent="0.25">
      <c r="A2262" s="228"/>
      <c r="B2262" s="138"/>
      <c r="C2262" s="2"/>
      <c r="D2262" s="231"/>
      <c r="E2262" s="231"/>
      <c r="F2262" s="231"/>
      <c r="G2262" s="8"/>
      <c r="H2262" s="231"/>
      <c r="M2262" s="240"/>
      <c r="N2262" s="240"/>
      <c r="O2262" s="240"/>
      <c r="Q2262" s="231"/>
      <c r="R2262" s="231"/>
      <c r="S2262" s="231"/>
      <c r="T2262" s="231"/>
      <c r="U2262" s="231"/>
      <c r="V2262" s="231"/>
      <c r="W2262" s="231"/>
      <c r="X2262" s="231"/>
      <c r="Y2262" s="231"/>
      <c r="Z2262" s="231"/>
      <c r="AA2262" s="12"/>
      <c r="AB2262" s="2"/>
      <c r="AC2262" s="2"/>
    </row>
    <row r="2263" spans="1:29" s="4" customFormat="1" ht="9.9" customHeight="1" x14ac:dyDescent="0.25">
      <c r="A2263" s="228"/>
      <c r="B2263" s="138"/>
      <c r="C2263" s="2"/>
      <c r="D2263" s="231"/>
      <c r="E2263" s="231"/>
      <c r="F2263" s="231"/>
      <c r="G2263" s="8"/>
      <c r="H2263" s="231"/>
      <c r="M2263" s="240"/>
      <c r="N2263" s="240"/>
      <c r="O2263" s="240"/>
      <c r="Q2263" s="231"/>
      <c r="R2263" s="231"/>
      <c r="S2263" s="231"/>
      <c r="T2263" s="231"/>
      <c r="U2263" s="231"/>
      <c r="V2263" s="231"/>
      <c r="W2263" s="231"/>
      <c r="X2263" s="231"/>
      <c r="Y2263" s="231"/>
      <c r="Z2263" s="231"/>
      <c r="AA2263" s="12"/>
      <c r="AB2263" s="2"/>
      <c r="AC2263" s="2"/>
    </row>
    <row r="2264" spans="1:29" s="4" customFormat="1" ht="9.9" customHeight="1" x14ac:dyDescent="0.25">
      <c r="A2264" s="228"/>
      <c r="B2264" s="138"/>
      <c r="C2264" s="2"/>
      <c r="D2264" s="231"/>
      <c r="E2264" s="231"/>
      <c r="F2264" s="231"/>
      <c r="G2264" s="8"/>
      <c r="H2264" s="231"/>
      <c r="M2264" s="240"/>
      <c r="N2264" s="240"/>
      <c r="O2264" s="240"/>
      <c r="Q2264" s="231"/>
      <c r="R2264" s="231"/>
      <c r="S2264" s="231"/>
      <c r="T2264" s="231"/>
      <c r="U2264" s="231"/>
      <c r="V2264" s="231"/>
      <c r="W2264" s="231"/>
      <c r="X2264" s="231"/>
      <c r="Y2264" s="231"/>
      <c r="Z2264" s="231"/>
      <c r="AA2264" s="12"/>
      <c r="AB2264" s="2"/>
      <c r="AC2264" s="2"/>
    </row>
    <row r="2265" spans="1:29" s="4" customFormat="1" ht="9.9" customHeight="1" x14ac:dyDescent="0.25">
      <c r="A2265" s="228"/>
      <c r="B2265" s="138"/>
      <c r="C2265" s="2"/>
      <c r="D2265" s="231"/>
      <c r="E2265" s="231"/>
      <c r="F2265" s="231"/>
      <c r="G2265" s="8"/>
      <c r="H2265" s="231"/>
      <c r="M2265" s="240"/>
      <c r="N2265" s="240"/>
      <c r="O2265" s="240"/>
      <c r="Q2265" s="231"/>
      <c r="R2265" s="231"/>
      <c r="S2265" s="231"/>
      <c r="T2265" s="231"/>
      <c r="U2265" s="231"/>
      <c r="V2265" s="231"/>
      <c r="W2265" s="231"/>
      <c r="X2265" s="231"/>
      <c r="Y2265" s="231"/>
      <c r="Z2265" s="231"/>
      <c r="AA2265" s="12"/>
      <c r="AB2265" s="2"/>
      <c r="AC2265" s="2"/>
    </row>
    <row r="2266" spans="1:29" s="4" customFormat="1" ht="9.9" customHeight="1" x14ac:dyDescent="0.25">
      <c r="A2266" s="228"/>
      <c r="B2266" s="138"/>
      <c r="C2266" s="2"/>
      <c r="D2266" s="231"/>
      <c r="E2266" s="231"/>
      <c r="F2266" s="231"/>
      <c r="G2266" s="8"/>
      <c r="H2266" s="231"/>
      <c r="M2266" s="240"/>
      <c r="N2266" s="240"/>
      <c r="O2266" s="240"/>
      <c r="Q2266" s="231"/>
      <c r="R2266" s="231"/>
      <c r="S2266" s="231"/>
      <c r="T2266" s="231"/>
      <c r="U2266" s="231"/>
      <c r="V2266" s="231"/>
      <c r="W2266" s="231"/>
      <c r="X2266" s="231"/>
      <c r="Y2266" s="231"/>
      <c r="Z2266" s="231"/>
      <c r="AA2266" s="12"/>
      <c r="AB2266" s="2"/>
      <c r="AC2266" s="2"/>
    </row>
    <row r="2267" spans="1:29" s="4" customFormat="1" ht="9.9" customHeight="1" x14ac:dyDescent="0.25">
      <c r="A2267" s="228"/>
      <c r="B2267" s="138"/>
      <c r="C2267" s="2"/>
      <c r="D2267" s="231"/>
      <c r="E2267" s="231"/>
      <c r="F2267" s="231"/>
      <c r="G2267" s="8"/>
      <c r="H2267" s="231"/>
      <c r="M2267" s="240"/>
      <c r="N2267" s="240"/>
      <c r="O2267" s="240"/>
      <c r="Q2267" s="231"/>
      <c r="R2267" s="231"/>
      <c r="S2267" s="231"/>
      <c r="T2267" s="231"/>
      <c r="U2267" s="231"/>
      <c r="V2267" s="231"/>
      <c r="W2267" s="231"/>
      <c r="X2267" s="231"/>
      <c r="Y2267" s="231"/>
      <c r="Z2267" s="231"/>
      <c r="AA2267" s="12"/>
      <c r="AB2267" s="2"/>
      <c r="AC2267" s="2"/>
    </row>
    <row r="2268" spans="1:29" s="4" customFormat="1" ht="9.9" customHeight="1" x14ac:dyDescent="0.25">
      <c r="A2268" s="228"/>
      <c r="B2268" s="138"/>
      <c r="C2268" s="2"/>
      <c r="D2268" s="231"/>
      <c r="E2268" s="231"/>
      <c r="F2268" s="231"/>
      <c r="G2268" s="8"/>
      <c r="H2268" s="231"/>
      <c r="M2268" s="240"/>
      <c r="N2268" s="240"/>
      <c r="O2268" s="240"/>
      <c r="Q2268" s="231"/>
      <c r="R2268" s="231"/>
      <c r="S2268" s="231"/>
      <c r="T2268" s="231"/>
      <c r="U2268" s="231"/>
      <c r="V2268" s="231"/>
      <c r="W2268" s="231"/>
      <c r="X2268" s="231"/>
      <c r="Y2268" s="231"/>
      <c r="Z2268" s="231"/>
      <c r="AA2268" s="12"/>
      <c r="AB2268" s="2"/>
      <c r="AC2268" s="2"/>
    </row>
    <row r="2269" spans="1:29" s="4" customFormat="1" ht="9.9" customHeight="1" x14ac:dyDescent="0.25">
      <c r="A2269" s="228"/>
      <c r="B2269" s="138"/>
      <c r="C2269" s="2"/>
      <c r="D2269" s="231"/>
      <c r="E2269" s="231"/>
      <c r="F2269" s="231"/>
      <c r="G2269" s="8"/>
      <c r="H2269" s="231"/>
      <c r="M2269" s="240"/>
      <c r="N2269" s="240"/>
      <c r="O2269" s="240"/>
      <c r="Q2269" s="231"/>
      <c r="R2269" s="231"/>
      <c r="S2269" s="231"/>
      <c r="T2269" s="231"/>
      <c r="U2269" s="231"/>
      <c r="V2269" s="231"/>
      <c r="W2269" s="231"/>
      <c r="X2269" s="231"/>
      <c r="Y2269" s="231"/>
      <c r="Z2269" s="231"/>
      <c r="AA2269" s="12"/>
      <c r="AB2269" s="2"/>
      <c r="AC2269" s="2"/>
    </row>
    <row r="2270" spans="1:29" s="4" customFormat="1" ht="9.9" customHeight="1" x14ac:dyDescent="0.25">
      <c r="A2270" s="228"/>
      <c r="B2270" s="138"/>
      <c r="C2270" s="2"/>
      <c r="D2270" s="231"/>
      <c r="E2270" s="231"/>
      <c r="F2270" s="231"/>
      <c r="G2270" s="8"/>
      <c r="H2270" s="231"/>
      <c r="M2270" s="240"/>
      <c r="N2270" s="240"/>
      <c r="O2270" s="240"/>
      <c r="Q2270" s="231"/>
      <c r="R2270" s="231"/>
      <c r="S2270" s="231"/>
      <c r="T2270" s="231"/>
      <c r="U2270" s="231"/>
      <c r="V2270" s="231"/>
      <c r="W2270" s="231"/>
      <c r="X2270" s="231"/>
      <c r="Y2270" s="231"/>
      <c r="Z2270" s="231"/>
      <c r="AA2270" s="12"/>
      <c r="AB2270" s="2"/>
      <c r="AC2270" s="2"/>
    </row>
    <row r="2271" spans="1:29" s="4" customFormat="1" ht="9.9" customHeight="1" x14ac:dyDescent="0.25">
      <c r="A2271" s="228"/>
      <c r="B2271" s="138"/>
      <c r="C2271" s="2"/>
      <c r="D2271" s="231"/>
      <c r="E2271" s="231"/>
      <c r="F2271" s="231"/>
      <c r="G2271" s="8"/>
      <c r="H2271" s="231"/>
      <c r="M2271" s="240"/>
      <c r="N2271" s="240"/>
      <c r="O2271" s="240"/>
      <c r="Q2271" s="231"/>
      <c r="R2271" s="231"/>
      <c r="S2271" s="231"/>
      <c r="T2271" s="231"/>
      <c r="U2271" s="231"/>
      <c r="V2271" s="231"/>
      <c r="W2271" s="231"/>
      <c r="X2271" s="231"/>
      <c r="Y2271" s="231"/>
      <c r="Z2271" s="231"/>
      <c r="AA2271" s="12"/>
      <c r="AB2271" s="2"/>
      <c r="AC2271" s="2"/>
    </row>
    <row r="2272" spans="1:29" s="4" customFormat="1" ht="9.9" customHeight="1" x14ac:dyDescent="0.25">
      <c r="A2272" s="228"/>
      <c r="B2272" s="138"/>
      <c r="C2272" s="2"/>
      <c r="D2272" s="231"/>
      <c r="E2272" s="231"/>
      <c r="F2272" s="231"/>
      <c r="G2272" s="8"/>
      <c r="H2272" s="231"/>
      <c r="M2272" s="240"/>
      <c r="N2272" s="240"/>
      <c r="O2272" s="240"/>
      <c r="Q2272" s="231"/>
      <c r="R2272" s="231"/>
      <c r="S2272" s="231"/>
      <c r="T2272" s="231"/>
      <c r="U2272" s="231"/>
      <c r="V2272" s="231"/>
      <c r="W2272" s="231"/>
      <c r="X2272" s="231"/>
      <c r="Y2272" s="231"/>
      <c r="Z2272" s="231"/>
      <c r="AA2272" s="12"/>
      <c r="AB2272" s="2"/>
      <c r="AC2272" s="2"/>
    </row>
    <row r="2273" spans="1:29" s="4" customFormat="1" ht="9.9" customHeight="1" x14ac:dyDescent="0.25">
      <c r="A2273" s="228"/>
      <c r="B2273" s="138"/>
      <c r="C2273" s="2"/>
      <c r="D2273" s="231"/>
      <c r="E2273" s="231"/>
      <c r="F2273" s="231"/>
      <c r="G2273" s="8"/>
      <c r="H2273" s="231"/>
      <c r="M2273" s="240"/>
      <c r="N2273" s="240"/>
      <c r="O2273" s="240"/>
      <c r="Q2273" s="231"/>
      <c r="R2273" s="231"/>
      <c r="S2273" s="231"/>
      <c r="T2273" s="231"/>
      <c r="U2273" s="231"/>
      <c r="V2273" s="231"/>
      <c r="W2273" s="231"/>
      <c r="X2273" s="231"/>
      <c r="Y2273" s="231"/>
      <c r="Z2273" s="231"/>
      <c r="AA2273" s="12"/>
      <c r="AB2273" s="2"/>
      <c r="AC2273" s="2"/>
    </row>
    <row r="2274" spans="1:29" s="4" customFormat="1" ht="9.9" customHeight="1" x14ac:dyDescent="0.25">
      <c r="A2274" s="228"/>
      <c r="B2274" s="138"/>
      <c r="C2274" s="2"/>
      <c r="D2274" s="231"/>
      <c r="E2274" s="231"/>
      <c r="F2274" s="231"/>
      <c r="G2274" s="8"/>
      <c r="H2274" s="231"/>
      <c r="M2274" s="240"/>
      <c r="N2274" s="240"/>
      <c r="O2274" s="240"/>
      <c r="Q2274" s="231"/>
      <c r="R2274" s="231"/>
      <c r="S2274" s="231"/>
      <c r="T2274" s="231"/>
      <c r="U2274" s="231"/>
      <c r="V2274" s="231"/>
      <c r="W2274" s="231"/>
      <c r="X2274" s="231"/>
      <c r="Y2274" s="231"/>
      <c r="Z2274" s="231"/>
      <c r="AA2274" s="12"/>
      <c r="AB2274" s="2"/>
      <c r="AC2274" s="2"/>
    </row>
    <row r="2275" spans="1:29" s="4" customFormat="1" ht="9.9" customHeight="1" x14ac:dyDescent="0.25">
      <c r="A2275" s="228"/>
      <c r="B2275" s="138"/>
      <c r="C2275" s="2"/>
      <c r="D2275" s="231"/>
      <c r="E2275" s="231"/>
      <c r="F2275" s="231"/>
      <c r="G2275" s="8"/>
      <c r="H2275" s="231"/>
      <c r="M2275" s="240"/>
      <c r="N2275" s="240"/>
      <c r="O2275" s="240"/>
      <c r="Q2275" s="231"/>
      <c r="R2275" s="231"/>
      <c r="S2275" s="231"/>
      <c r="T2275" s="231"/>
      <c r="U2275" s="231"/>
      <c r="V2275" s="231"/>
      <c r="W2275" s="231"/>
      <c r="X2275" s="231"/>
      <c r="Y2275" s="231"/>
      <c r="Z2275" s="231"/>
      <c r="AA2275" s="12"/>
      <c r="AB2275" s="2"/>
      <c r="AC2275" s="2"/>
    </row>
    <row r="2276" spans="1:29" s="4" customFormat="1" ht="9.9" customHeight="1" x14ac:dyDescent="0.25">
      <c r="A2276" s="228"/>
      <c r="B2276" s="138"/>
      <c r="C2276" s="2"/>
      <c r="D2276" s="231"/>
      <c r="E2276" s="231"/>
      <c r="F2276" s="231"/>
      <c r="G2276" s="8"/>
      <c r="H2276" s="231"/>
      <c r="M2276" s="240"/>
      <c r="N2276" s="240"/>
      <c r="O2276" s="240"/>
      <c r="Q2276" s="231"/>
      <c r="R2276" s="231"/>
      <c r="S2276" s="231"/>
      <c r="T2276" s="231"/>
      <c r="U2276" s="231"/>
      <c r="V2276" s="231"/>
      <c r="W2276" s="231"/>
      <c r="X2276" s="231"/>
      <c r="Y2276" s="231"/>
      <c r="Z2276" s="231"/>
      <c r="AA2276" s="12"/>
      <c r="AB2276" s="2"/>
      <c r="AC2276" s="2"/>
    </row>
    <row r="2277" spans="1:29" s="4" customFormat="1" ht="9.9" customHeight="1" x14ac:dyDescent="0.25">
      <c r="A2277" s="228"/>
      <c r="B2277" s="138"/>
      <c r="C2277" s="2"/>
      <c r="D2277" s="231"/>
      <c r="E2277" s="231"/>
      <c r="F2277" s="231"/>
      <c r="G2277" s="8"/>
      <c r="H2277" s="231"/>
      <c r="M2277" s="240"/>
      <c r="N2277" s="240"/>
      <c r="O2277" s="240"/>
      <c r="Q2277" s="231"/>
      <c r="R2277" s="231"/>
      <c r="S2277" s="231"/>
      <c r="T2277" s="231"/>
      <c r="U2277" s="231"/>
      <c r="V2277" s="231"/>
      <c r="W2277" s="231"/>
      <c r="X2277" s="231"/>
      <c r="Y2277" s="231"/>
      <c r="Z2277" s="231"/>
      <c r="AA2277" s="12"/>
      <c r="AB2277" s="2"/>
      <c r="AC2277" s="2"/>
    </row>
    <row r="2278" spans="1:29" s="4" customFormat="1" ht="9.9" customHeight="1" x14ac:dyDescent="0.25">
      <c r="A2278" s="228"/>
      <c r="B2278" s="138"/>
      <c r="C2278" s="2"/>
      <c r="D2278" s="231"/>
      <c r="E2278" s="231"/>
      <c r="F2278" s="231"/>
      <c r="G2278" s="8"/>
      <c r="H2278" s="231"/>
      <c r="M2278" s="240"/>
      <c r="N2278" s="240"/>
      <c r="O2278" s="240"/>
      <c r="Q2278" s="231"/>
      <c r="R2278" s="231"/>
      <c r="S2278" s="231"/>
      <c r="T2278" s="231"/>
      <c r="U2278" s="231"/>
      <c r="V2278" s="231"/>
      <c r="W2278" s="231"/>
      <c r="X2278" s="231"/>
      <c r="Y2278" s="231"/>
      <c r="Z2278" s="231"/>
      <c r="AA2278" s="12"/>
      <c r="AB2278" s="2"/>
      <c r="AC2278" s="2"/>
    </row>
    <row r="2280" spans="1:29" s="4" customFormat="1" ht="9.9" customHeight="1" x14ac:dyDescent="0.25">
      <c r="A2280" s="228"/>
      <c r="B2280" s="141"/>
      <c r="C2280" s="142"/>
      <c r="D2280" s="241"/>
      <c r="E2280" s="241"/>
      <c r="F2280" s="241"/>
      <c r="G2280" s="241"/>
      <c r="H2280" s="240"/>
      <c r="I2280" s="241"/>
      <c r="J2280" s="241"/>
      <c r="K2280" s="241"/>
      <c r="L2280" s="13"/>
      <c r="M2280" s="231"/>
      <c r="N2280" s="231"/>
      <c r="O2280" s="231"/>
      <c r="Q2280" s="231"/>
      <c r="R2280" s="231"/>
      <c r="S2280" s="231"/>
      <c r="T2280" s="231"/>
      <c r="U2280" s="231"/>
      <c r="V2280" s="231"/>
      <c r="W2280" s="231"/>
      <c r="X2280" s="231"/>
      <c r="Y2280" s="231"/>
      <c r="Z2280" s="231"/>
      <c r="AA2280" s="12"/>
      <c r="AB2280" s="2"/>
      <c r="AC2280" s="2"/>
    </row>
    <row r="2281" spans="1:29" s="4" customFormat="1" ht="9.9" customHeight="1" x14ac:dyDescent="0.25">
      <c r="A2281" s="228"/>
      <c r="B2281" s="139"/>
      <c r="C2281" s="142"/>
      <c r="D2281" s="2"/>
      <c r="E2281" s="231"/>
      <c r="F2281" s="231"/>
      <c r="G2281" s="8"/>
      <c r="H2281" s="231"/>
      <c r="I2281" s="241"/>
      <c r="J2281" s="241"/>
      <c r="K2281" s="241"/>
      <c r="L2281" s="241"/>
      <c r="M2281" s="231"/>
      <c r="N2281" s="231"/>
      <c r="O2281" s="231"/>
      <c r="Q2281" s="231"/>
      <c r="R2281" s="231"/>
      <c r="S2281" s="231"/>
      <c r="T2281" s="231"/>
      <c r="U2281" s="231"/>
      <c r="V2281" s="231"/>
      <c r="W2281" s="231"/>
      <c r="X2281" s="231"/>
      <c r="Y2281" s="231"/>
      <c r="Z2281" s="231"/>
      <c r="AA2281" s="12"/>
      <c r="AB2281" s="2"/>
      <c r="AC2281" s="2"/>
    </row>
    <row r="2282" spans="1:29" s="4" customFormat="1" ht="9.9" customHeight="1" x14ac:dyDescent="0.25">
      <c r="A2282" s="228"/>
      <c r="B2282" s="142"/>
      <c r="C2282" s="142"/>
      <c r="D2282" s="2"/>
      <c r="E2282" s="231"/>
      <c r="F2282" s="231"/>
      <c r="G2282" s="8"/>
      <c r="H2282" s="231"/>
      <c r="I2282" s="241"/>
      <c r="J2282" s="241"/>
      <c r="K2282" s="241"/>
      <c r="L2282" s="241"/>
      <c r="M2282" s="231"/>
      <c r="N2282" s="231"/>
      <c r="O2282" s="231"/>
      <c r="Q2282" s="231"/>
      <c r="R2282" s="231"/>
      <c r="S2282" s="231"/>
      <c r="T2282" s="231"/>
      <c r="U2282" s="231"/>
      <c r="V2282" s="231"/>
      <c r="W2282" s="231"/>
      <c r="X2282" s="231"/>
      <c r="Y2282" s="231"/>
      <c r="Z2282" s="231"/>
      <c r="AA2282" s="12"/>
      <c r="AB2282" s="2"/>
      <c r="AC2282" s="2"/>
    </row>
    <row r="2283" spans="1:29" s="4" customFormat="1" ht="9.9" customHeight="1" x14ac:dyDescent="0.25">
      <c r="A2283" s="228"/>
      <c r="B2283" s="138"/>
      <c r="C2283" s="142"/>
      <c r="D2283" s="2"/>
      <c r="E2283" s="231"/>
      <c r="F2283" s="231"/>
      <c r="G2283" s="8"/>
      <c r="H2283" s="231"/>
      <c r="I2283" s="241"/>
      <c r="J2283" s="241"/>
      <c r="K2283" s="241"/>
      <c r="L2283" s="241"/>
      <c r="M2283" s="231"/>
      <c r="N2283" s="231"/>
      <c r="O2283" s="231"/>
      <c r="Q2283" s="231"/>
      <c r="R2283" s="231"/>
      <c r="S2283" s="231"/>
      <c r="T2283" s="231"/>
      <c r="U2283" s="231"/>
      <c r="V2283" s="231"/>
      <c r="W2283" s="231"/>
      <c r="X2283" s="231"/>
      <c r="Y2283" s="231"/>
      <c r="Z2283" s="231"/>
      <c r="AA2283" s="12"/>
      <c r="AB2283" s="2"/>
      <c r="AC2283" s="2"/>
    </row>
    <row r="2284" spans="1:29" s="4" customFormat="1" ht="9.9" customHeight="1" x14ac:dyDescent="0.25">
      <c r="A2284" s="228"/>
      <c r="B2284" s="138"/>
      <c r="C2284" s="142"/>
      <c r="D2284" s="2"/>
      <c r="E2284" s="231"/>
      <c r="F2284" s="231"/>
      <c r="G2284" s="8"/>
      <c r="H2284" s="231"/>
      <c r="I2284" s="333"/>
      <c r="J2284" s="334"/>
      <c r="K2284" s="241"/>
      <c r="L2284" s="241"/>
      <c r="M2284" s="231"/>
      <c r="N2284" s="231"/>
      <c r="O2284" s="231"/>
      <c r="Q2284" s="231"/>
      <c r="R2284" s="231"/>
      <c r="S2284" s="231"/>
      <c r="T2284" s="231"/>
      <c r="U2284" s="231"/>
      <c r="V2284" s="231"/>
      <c r="W2284" s="231"/>
      <c r="X2284" s="231"/>
      <c r="Y2284" s="231"/>
      <c r="Z2284" s="231"/>
      <c r="AA2284" s="12"/>
      <c r="AB2284" s="2"/>
      <c r="AC2284" s="2"/>
    </row>
    <row r="2285" spans="1:29" s="4" customFormat="1" ht="9.9" customHeight="1" x14ac:dyDescent="0.25">
      <c r="A2285" s="228"/>
      <c r="B2285" s="138"/>
      <c r="C2285" s="142"/>
      <c r="D2285" s="2"/>
      <c r="E2285" s="231"/>
      <c r="F2285" s="231"/>
      <c r="G2285" s="8"/>
      <c r="H2285" s="231"/>
      <c r="I2285" s="333"/>
      <c r="J2285" s="334"/>
      <c r="K2285" s="241"/>
      <c r="L2285" s="241"/>
      <c r="M2285" s="231"/>
      <c r="N2285" s="231"/>
      <c r="O2285" s="231"/>
      <c r="Q2285" s="231"/>
      <c r="R2285" s="231"/>
      <c r="S2285" s="231"/>
      <c r="T2285" s="231"/>
      <c r="U2285" s="231"/>
      <c r="V2285" s="231"/>
      <c r="W2285" s="231"/>
      <c r="X2285" s="231"/>
      <c r="Y2285" s="231"/>
      <c r="Z2285" s="231"/>
      <c r="AA2285" s="12"/>
      <c r="AB2285" s="2"/>
      <c r="AC2285" s="2"/>
    </row>
    <row r="2286" spans="1:29" s="4" customFormat="1" ht="9.9" customHeight="1" x14ac:dyDescent="0.25">
      <c r="A2286" s="228"/>
      <c r="B2286" s="138"/>
      <c r="C2286" s="142"/>
      <c r="D2286" s="2"/>
      <c r="E2286" s="231"/>
      <c r="F2286" s="231"/>
      <c r="G2286" s="8"/>
      <c r="H2286" s="231"/>
      <c r="I2286" s="241"/>
      <c r="J2286" s="241"/>
      <c r="K2286" s="241"/>
      <c r="L2286" s="241"/>
      <c r="M2286" s="231"/>
      <c r="N2286" s="231"/>
      <c r="O2286" s="231"/>
      <c r="Q2286" s="231"/>
      <c r="R2286" s="231"/>
      <c r="S2286" s="231"/>
      <c r="T2286" s="231"/>
      <c r="U2286" s="231"/>
      <c r="V2286" s="231"/>
      <c r="W2286" s="231"/>
      <c r="X2286" s="231"/>
      <c r="Y2286" s="231"/>
      <c r="Z2286" s="231"/>
      <c r="AA2286" s="12"/>
      <c r="AB2286" s="2"/>
      <c r="AC2286" s="2"/>
    </row>
    <row r="2287" spans="1:29" s="4" customFormat="1" ht="9.9" customHeight="1" x14ac:dyDescent="0.25">
      <c r="A2287" s="228"/>
      <c r="B2287" s="138"/>
      <c r="C2287" s="142"/>
      <c r="D2287" s="2"/>
      <c r="E2287" s="231"/>
      <c r="F2287" s="231"/>
      <c r="G2287" s="8"/>
      <c r="H2287" s="231"/>
      <c r="I2287" s="333"/>
      <c r="J2287" s="334"/>
      <c r="K2287" s="241"/>
      <c r="L2287" s="241"/>
      <c r="M2287" s="231"/>
      <c r="N2287" s="231"/>
      <c r="O2287" s="231"/>
      <c r="Q2287" s="231"/>
      <c r="R2287" s="231"/>
      <c r="S2287" s="231"/>
      <c r="T2287" s="231"/>
      <c r="U2287" s="231"/>
      <c r="V2287" s="231"/>
      <c r="W2287" s="231"/>
      <c r="X2287" s="231"/>
      <c r="Y2287" s="231"/>
      <c r="Z2287" s="231"/>
      <c r="AA2287" s="12"/>
      <c r="AB2287" s="2"/>
      <c r="AC2287" s="2"/>
    </row>
    <row r="2288" spans="1:29" s="4" customFormat="1" ht="9.9" customHeight="1" x14ac:dyDescent="0.25">
      <c r="A2288" s="228"/>
      <c r="B2288" s="138"/>
      <c r="C2288" s="142"/>
      <c r="D2288" s="2"/>
      <c r="E2288" s="231"/>
      <c r="F2288" s="231"/>
      <c r="G2288" s="8"/>
      <c r="H2288" s="231"/>
      <c r="I2288" s="333"/>
      <c r="J2288" s="334"/>
      <c r="K2288" s="241"/>
      <c r="L2288" s="241"/>
      <c r="M2288" s="231"/>
      <c r="N2288" s="231"/>
      <c r="O2288" s="231"/>
      <c r="Q2288" s="231"/>
      <c r="R2288" s="231"/>
      <c r="S2288" s="231"/>
      <c r="T2288" s="231"/>
      <c r="U2288" s="231"/>
      <c r="V2288" s="231"/>
      <c r="W2288" s="231"/>
      <c r="X2288" s="231"/>
      <c r="Y2288" s="231"/>
      <c r="Z2288" s="231"/>
      <c r="AA2288" s="12"/>
      <c r="AB2288" s="2"/>
      <c r="AC2288" s="2"/>
    </row>
    <row r="2289" spans="1:29" s="4" customFormat="1" ht="9.9" customHeight="1" x14ac:dyDescent="0.25">
      <c r="A2289" s="228"/>
      <c r="B2289" s="138"/>
      <c r="C2289" s="142"/>
      <c r="D2289" s="2"/>
      <c r="E2289" s="231"/>
      <c r="F2289" s="231"/>
      <c r="G2289" s="8"/>
      <c r="H2289" s="231"/>
      <c r="I2289" s="241"/>
      <c r="J2289" s="241"/>
      <c r="K2289" s="241"/>
      <c r="L2289" s="241"/>
      <c r="M2289" s="231"/>
      <c r="N2289" s="231"/>
      <c r="O2289" s="231"/>
      <c r="Q2289" s="231"/>
      <c r="R2289" s="231"/>
      <c r="S2289" s="231"/>
      <c r="T2289" s="231"/>
      <c r="U2289" s="231"/>
      <c r="V2289" s="231"/>
      <c r="W2289" s="231"/>
      <c r="X2289" s="231"/>
      <c r="Y2289" s="231"/>
      <c r="Z2289" s="231"/>
      <c r="AA2289" s="12"/>
      <c r="AB2289" s="2"/>
      <c r="AC2289" s="2"/>
    </row>
    <row r="2290" spans="1:29" s="4" customFormat="1" ht="9.9" customHeight="1" x14ac:dyDescent="0.25">
      <c r="A2290" s="228"/>
      <c r="B2290" s="138"/>
      <c r="C2290" s="142"/>
      <c r="D2290" s="2"/>
      <c r="E2290" s="231"/>
      <c r="F2290" s="231"/>
      <c r="G2290" s="8"/>
      <c r="H2290" s="231"/>
      <c r="I2290" s="333"/>
      <c r="J2290" s="334"/>
      <c r="K2290" s="241"/>
      <c r="L2290" s="241"/>
      <c r="M2290" s="231"/>
      <c r="N2290" s="231"/>
      <c r="O2290" s="231"/>
      <c r="Q2290" s="231"/>
      <c r="R2290" s="231"/>
      <c r="S2290" s="231"/>
      <c r="T2290" s="231"/>
      <c r="U2290" s="231"/>
      <c r="V2290" s="231"/>
      <c r="W2290" s="231"/>
      <c r="X2290" s="231"/>
      <c r="Y2290" s="231"/>
      <c r="Z2290" s="231"/>
      <c r="AA2290" s="12"/>
      <c r="AB2290" s="2"/>
      <c r="AC2290" s="2"/>
    </row>
    <row r="2291" spans="1:29" s="4" customFormat="1" ht="9.9" customHeight="1" x14ac:dyDescent="0.25">
      <c r="A2291" s="228"/>
      <c r="B2291" s="138"/>
      <c r="C2291" s="142"/>
      <c r="D2291" s="2"/>
      <c r="E2291" s="231"/>
      <c r="F2291" s="231"/>
      <c r="G2291" s="8"/>
      <c r="H2291" s="231"/>
      <c r="I2291" s="333"/>
      <c r="J2291" s="334"/>
      <c r="K2291" s="241"/>
      <c r="L2291" s="241"/>
      <c r="M2291" s="231"/>
      <c r="N2291" s="231"/>
      <c r="O2291" s="231"/>
      <c r="Q2291" s="231"/>
      <c r="R2291" s="231"/>
      <c r="S2291" s="231"/>
      <c r="T2291" s="231"/>
      <c r="U2291" s="231"/>
      <c r="V2291" s="231"/>
      <c r="W2291" s="231"/>
      <c r="X2291" s="231"/>
      <c r="Y2291" s="231"/>
      <c r="Z2291" s="231"/>
      <c r="AA2291" s="12"/>
      <c r="AB2291" s="2"/>
      <c r="AC2291" s="2"/>
    </row>
    <row r="2292" spans="1:29" s="4" customFormat="1" ht="9.9" customHeight="1" x14ac:dyDescent="0.25">
      <c r="A2292" s="228"/>
      <c r="B2292" s="138"/>
      <c r="C2292" s="142"/>
      <c r="D2292" s="2"/>
      <c r="E2292" s="231"/>
      <c r="F2292" s="231"/>
      <c r="G2292" s="8"/>
      <c r="H2292" s="231"/>
      <c r="I2292" s="241"/>
      <c r="J2292" s="241"/>
      <c r="K2292" s="241"/>
      <c r="L2292" s="241"/>
      <c r="M2292" s="231"/>
      <c r="N2292" s="231"/>
      <c r="O2292" s="231"/>
      <c r="Q2292" s="231"/>
      <c r="R2292" s="231"/>
      <c r="S2292" s="231"/>
      <c r="T2292" s="231"/>
      <c r="U2292" s="231"/>
      <c r="V2292" s="231"/>
      <c r="W2292" s="231"/>
      <c r="X2292" s="231"/>
      <c r="Y2292" s="231"/>
      <c r="Z2292" s="231"/>
      <c r="AA2292" s="12"/>
      <c r="AB2292" s="2"/>
      <c r="AC2292" s="2"/>
    </row>
    <row r="2293" spans="1:29" s="4" customFormat="1" ht="9.9" customHeight="1" x14ac:dyDescent="0.25">
      <c r="A2293" s="228"/>
      <c r="B2293" s="138"/>
      <c r="C2293" s="142"/>
      <c r="D2293" s="2"/>
      <c r="E2293" s="231"/>
      <c r="F2293" s="231"/>
      <c r="G2293" s="8"/>
      <c r="H2293" s="231"/>
      <c r="I2293" s="333"/>
      <c r="J2293" s="334"/>
      <c r="K2293" s="241"/>
      <c r="L2293" s="241"/>
      <c r="M2293" s="231"/>
      <c r="N2293" s="231"/>
      <c r="O2293" s="231"/>
      <c r="Q2293" s="231"/>
      <c r="R2293" s="231"/>
      <c r="S2293" s="231"/>
      <c r="T2293" s="231"/>
      <c r="U2293" s="231"/>
      <c r="V2293" s="231"/>
      <c r="W2293" s="231"/>
      <c r="X2293" s="231"/>
      <c r="Y2293" s="231"/>
      <c r="Z2293" s="231"/>
      <c r="AA2293" s="12"/>
      <c r="AB2293" s="2"/>
      <c r="AC2293" s="2"/>
    </row>
    <row r="2294" spans="1:29" s="231" customFormat="1" ht="9.9" customHeight="1" x14ac:dyDescent="0.25">
      <c r="A2294" s="228"/>
      <c r="B2294" s="138"/>
      <c r="C2294" s="142"/>
      <c r="D2294" s="2"/>
      <c r="G2294" s="8"/>
      <c r="I2294" s="241"/>
      <c r="J2294" s="241"/>
      <c r="K2294" s="241"/>
      <c r="L2294" s="241"/>
      <c r="P2294" s="4"/>
      <c r="AA2294" s="12"/>
      <c r="AB2294" s="2"/>
      <c r="AC2294" s="2"/>
    </row>
    <row r="2295" spans="1:29" s="231" customFormat="1" ht="9.9" customHeight="1" x14ac:dyDescent="0.25">
      <c r="A2295" s="228"/>
      <c r="B2295" s="138"/>
      <c r="C2295" s="142"/>
      <c r="D2295" s="2"/>
      <c r="G2295" s="8"/>
      <c r="I2295" s="333"/>
      <c r="J2295" s="334"/>
      <c r="K2295" s="241"/>
      <c r="L2295" s="241"/>
      <c r="P2295" s="4"/>
      <c r="AA2295" s="12"/>
      <c r="AB2295" s="2"/>
      <c r="AC2295" s="2"/>
    </row>
    <row r="2296" spans="1:29" s="231" customFormat="1" ht="9.9" customHeight="1" x14ac:dyDescent="0.25">
      <c r="A2296" s="228"/>
      <c r="B2296" s="138"/>
      <c r="C2296" s="142"/>
      <c r="D2296" s="2"/>
      <c r="G2296" s="8"/>
      <c r="I2296" s="333"/>
      <c r="J2296" s="334"/>
      <c r="K2296" s="241"/>
      <c r="L2296" s="241"/>
      <c r="P2296" s="4"/>
      <c r="AA2296" s="12"/>
      <c r="AB2296" s="2"/>
      <c r="AC2296" s="2"/>
    </row>
    <row r="2297" spans="1:29" s="231" customFormat="1" ht="9.9" customHeight="1" x14ac:dyDescent="0.25">
      <c r="A2297" s="228"/>
      <c r="B2297" s="138"/>
      <c r="C2297" s="142"/>
      <c r="D2297" s="2"/>
      <c r="G2297" s="8"/>
      <c r="I2297" s="241"/>
      <c r="J2297" s="241"/>
      <c r="K2297" s="241"/>
      <c r="L2297" s="241"/>
      <c r="P2297" s="4"/>
      <c r="AA2297" s="12"/>
      <c r="AB2297" s="2"/>
      <c r="AC2297" s="2"/>
    </row>
    <row r="2298" spans="1:29" s="231" customFormat="1" ht="9.9" customHeight="1" x14ac:dyDescent="0.25">
      <c r="A2298" s="228"/>
      <c r="B2298" s="138"/>
      <c r="C2298" s="142"/>
      <c r="D2298" s="2"/>
      <c r="G2298" s="8"/>
      <c r="I2298" s="333"/>
      <c r="J2298" s="334"/>
      <c r="K2298" s="241"/>
      <c r="L2298" s="241"/>
      <c r="P2298" s="4"/>
      <c r="AA2298" s="12"/>
      <c r="AB2298" s="2"/>
      <c r="AC2298" s="2"/>
    </row>
    <row r="2299" spans="1:29" s="231" customFormat="1" ht="9.9" customHeight="1" x14ac:dyDescent="0.25">
      <c r="A2299" s="228"/>
      <c r="B2299" s="138"/>
      <c r="C2299" s="142"/>
      <c r="D2299" s="2"/>
      <c r="G2299" s="8"/>
      <c r="I2299" s="333"/>
      <c r="J2299" s="334"/>
      <c r="K2299" s="241"/>
      <c r="L2299" s="241"/>
      <c r="P2299" s="4"/>
      <c r="AA2299" s="12"/>
      <c r="AB2299" s="2"/>
      <c r="AC2299" s="2"/>
    </row>
    <row r="2300" spans="1:29" s="231" customFormat="1" ht="9.9" customHeight="1" x14ac:dyDescent="0.25">
      <c r="A2300" s="228"/>
      <c r="B2300" s="138"/>
      <c r="C2300" s="142"/>
      <c r="D2300" s="2"/>
      <c r="G2300" s="8"/>
      <c r="I2300" s="241"/>
      <c r="J2300" s="241"/>
      <c r="K2300" s="241"/>
      <c r="L2300" s="241"/>
      <c r="P2300" s="4"/>
      <c r="AA2300" s="12"/>
      <c r="AB2300" s="2"/>
      <c r="AC2300" s="2"/>
    </row>
    <row r="2301" spans="1:29" s="231" customFormat="1" ht="9.9" customHeight="1" x14ac:dyDescent="0.25">
      <c r="A2301" s="228"/>
      <c r="B2301" s="138"/>
      <c r="C2301" s="142"/>
      <c r="D2301" s="2"/>
      <c r="G2301" s="8"/>
      <c r="I2301" s="333"/>
      <c r="J2301" s="334"/>
      <c r="K2301" s="241"/>
      <c r="L2301" s="241"/>
      <c r="P2301" s="4"/>
      <c r="AA2301" s="12"/>
      <c r="AB2301" s="2"/>
      <c r="AC2301" s="2"/>
    </row>
    <row r="2302" spans="1:29" s="231" customFormat="1" ht="9.9" customHeight="1" x14ac:dyDescent="0.25">
      <c r="A2302" s="228"/>
      <c r="B2302" s="138"/>
      <c r="C2302" s="142"/>
      <c r="D2302" s="2"/>
      <c r="G2302" s="8"/>
      <c r="I2302" s="333"/>
      <c r="J2302" s="334"/>
      <c r="K2302" s="241"/>
      <c r="L2302" s="241"/>
      <c r="P2302" s="4"/>
      <c r="AA2302" s="12"/>
      <c r="AB2302" s="2"/>
      <c r="AC2302" s="2"/>
    </row>
    <row r="2303" spans="1:29" s="231" customFormat="1" ht="9.9" customHeight="1" x14ac:dyDescent="0.25">
      <c r="A2303" s="228"/>
      <c r="B2303" s="138"/>
      <c r="C2303" s="142"/>
      <c r="D2303" s="2"/>
      <c r="G2303" s="8"/>
      <c r="I2303" s="241"/>
      <c r="J2303" s="241"/>
      <c r="K2303" s="241"/>
      <c r="L2303" s="241"/>
      <c r="P2303" s="4"/>
      <c r="AA2303" s="12"/>
      <c r="AB2303" s="2"/>
      <c r="AC2303" s="2"/>
    </row>
    <row r="2304" spans="1:29" s="231" customFormat="1" ht="9.9" customHeight="1" x14ac:dyDescent="0.25">
      <c r="A2304" s="228"/>
      <c r="B2304" s="138"/>
      <c r="C2304" s="142"/>
      <c r="D2304" s="2"/>
      <c r="G2304" s="8"/>
      <c r="I2304" s="333"/>
      <c r="J2304" s="334"/>
      <c r="K2304" s="241"/>
      <c r="L2304" s="241"/>
      <c r="P2304" s="4"/>
      <c r="AA2304" s="12"/>
      <c r="AB2304" s="2"/>
      <c r="AC2304" s="2"/>
    </row>
    <row r="2305" spans="1:29" s="231" customFormat="1" ht="9.9" customHeight="1" x14ac:dyDescent="0.25">
      <c r="A2305" s="228"/>
      <c r="B2305" s="138"/>
      <c r="C2305" s="142"/>
      <c r="D2305" s="2"/>
      <c r="G2305" s="8"/>
      <c r="I2305" s="333"/>
      <c r="J2305" s="334"/>
      <c r="K2305" s="241"/>
      <c r="L2305" s="241"/>
      <c r="P2305" s="4"/>
      <c r="AA2305" s="12"/>
      <c r="AB2305" s="2"/>
      <c r="AC2305" s="2"/>
    </row>
    <row r="2306" spans="1:29" s="231" customFormat="1" ht="9.9" customHeight="1" x14ac:dyDescent="0.25">
      <c r="A2306" s="228"/>
      <c r="B2306" s="138"/>
      <c r="C2306" s="142"/>
      <c r="D2306" s="2"/>
      <c r="G2306" s="8"/>
      <c r="I2306" s="241"/>
      <c r="J2306" s="241"/>
      <c r="K2306" s="241"/>
      <c r="L2306" s="241"/>
      <c r="P2306" s="4"/>
      <c r="AA2306" s="12"/>
      <c r="AB2306" s="2"/>
      <c r="AC2306" s="2"/>
    </row>
    <row r="2307" spans="1:29" s="231" customFormat="1" ht="9.9" customHeight="1" x14ac:dyDescent="0.25">
      <c r="A2307" s="228"/>
      <c r="B2307" s="138"/>
      <c r="C2307" s="142"/>
      <c r="D2307" s="2"/>
      <c r="G2307" s="8"/>
      <c r="I2307" s="333"/>
      <c r="J2307" s="334"/>
      <c r="K2307" s="241"/>
      <c r="L2307" s="241"/>
      <c r="P2307" s="4"/>
      <c r="AA2307" s="12"/>
      <c r="AB2307" s="2"/>
      <c r="AC2307" s="2"/>
    </row>
    <row r="2308" spans="1:29" s="231" customFormat="1" ht="9.9" customHeight="1" x14ac:dyDescent="0.25">
      <c r="A2308" s="228"/>
      <c r="B2308" s="138"/>
      <c r="C2308" s="142"/>
      <c r="D2308" s="2"/>
      <c r="G2308" s="8"/>
      <c r="I2308" s="333"/>
      <c r="J2308" s="334"/>
      <c r="K2308" s="241"/>
      <c r="L2308" s="241"/>
      <c r="P2308" s="4"/>
      <c r="AA2308" s="12"/>
      <c r="AB2308" s="2"/>
      <c r="AC2308" s="2"/>
    </row>
    <row r="2309" spans="1:29" s="231" customFormat="1" ht="9.9" customHeight="1" x14ac:dyDescent="0.25">
      <c r="A2309" s="228"/>
      <c r="B2309" s="138"/>
      <c r="C2309" s="142"/>
      <c r="D2309" s="2"/>
      <c r="G2309" s="8"/>
      <c r="I2309" s="241"/>
      <c r="J2309" s="241"/>
      <c r="K2309" s="241"/>
      <c r="L2309" s="241"/>
      <c r="P2309" s="4"/>
      <c r="AA2309" s="12"/>
      <c r="AB2309" s="2"/>
      <c r="AC2309" s="2"/>
    </row>
    <row r="2310" spans="1:29" s="231" customFormat="1" ht="9.9" customHeight="1" x14ac:dyDescent="0.25">
      <c r="A2310" s="228"/>
      <c r="B2310" s="138"/>
      <c r="C2310" s="142"/>
      <c r="D2310" s="2"/>
      <c r="G2310" s="8"/>
      <c r="I2310" s="333"/>
      <c r="J2310" s="334"/>
      <c r="K2310" s="241"/>
      <c r="L2310" s="241"/>
      <c r="P2310" s="4"/>
      <c r="AA2310" s="12"/>
      <c r="AB2310" s="2"/>
      <c r="AC2310" s="2"/>
    </row>
    <row r="2311" spans="1:29" s="231" customFormat="1" ht="9.9" customHeight="1" x14ac:dyDescent="0.25">
      <c r="A2311" s="228"/>
      <c r="B2311" s="138"/>
      <c r="C2311" s="142"/>
      <c r="D2311" s="2"/>
      <c r="G2311" s="8"/>
      <c r="I2311" s="333"/>
      <c r="J2311" s="334"/>
      <c r="K2311" s="241"/>
      <c r="L2311" s="241"/>
      <c r="P2311" s="4"/>
      <c r="AA2311" s="12"/>
      <c r="AB2311" s="2"/>
      <c r="AC2311" s="2"/>
    </row>
    <row r="2312" spans="1:29" s="231" customFormat="1" ht="9.9" customHeight="1" x14ac:dyDescent="0.25">
      <c r="A2312" s="228"/>
      <c r="B2312" s="138"/>
      <c r="C2312" s="142"/>
      <c r="D2312" s="2"/>
      <c r="G2312" s="8"/>
      <c r="I2312" s="241"/>
      <c r="J2312" s="241"/>
      <c r="K2312" s="241"/>
      <c r="L2312" s="140"/>
      <c r="P2312" s="4"/>
      <c r="AA2312" s="12"/>
      <c r="AB2312" s="2"/>
      <c r="AC2312" s="2"/>
    </row>
    <row r="2313" spans="1:29" s="231" customFormat="1" ht="9.9" customHeight="1" x14ac:dyDescent="0.25">
      <c r="A2313" s="228"/>
      <c r="B2313" s="138"/>
      <c r="C2313" s="142"/>
      <c r="D2313" s="2"/>
      <c r="G2313" s="8"/>
      <c r="I2313" s="333"/>
      <c r="J2313" s="334"/>
      <c r="K2313" s="241"/>
      <c r="L2313" s="241"/>
      <c r="P2313" s="4"/>
      <c r="AA2313" s="12"/>
      <c r="AB2313" s="2"/>
      <c r="AC2313" s="2"/>
    </row>
    <row r="2314" spans="1:29" s="231" customFormat="1" ht="9.9" customHeight="1" x14ac:dyDescent="0.25">
      <c r="A2314" s="228"/>
      <c r="B2314" s="138"/>
      <c r="C2314" s="142"/>
      <c r="D2314" s="2"/>
      <c r="G2314" s="8"/>
      <c r="I2314" s="333"/>
      <c r="J2314" s="334"/>
      <c r="K2314" s="241"/>
      <c r="L2314" s="241"/>
      <c r="P2314" s="4"/>
      <c r="AA2314" s="12"/>
      <c r="AB2314" s="2"/>
      <c r="AC2314" s="2"/>
    </row>
    <row r="2315" spans="1:29" s="231" customFormat="1" ht="9.9" customHeight="1" x14ac:dyDescent="0.25">
      <c r="A2315" s="228"/>
      <c r="B2315" s="138"/>
      <c r="C2315" s="142"/>
      <c r="D2315" s="2"/>
      <c r="G2315" s="8"/>
      <c r="I2315" s="241"/>
      <c r="J2315" s="241"/>
      <c r="K2315" s="241"/>
      <c r="L2315" s="241"/>
      <c r="P2315" s="4"/>
      <c r="AA2315" s="12"/>
      <c r="AB2315" s="2"/>
      <c r="AC2315" s="2"/>
    </row>
    <row r="2316" spans="1:29" s="231" customFormat="1" ht="9.9" customHeight="1" x14ac:dyDescent="0.25">
      <c r="A2316" s="228"/>
      <c r="B2316" s="138"/>
      <c r="C2316" s="142"/>
      <c r="D2316" s="2"/>
      <c r="G2316" s="8"/>
      <c r="I2316" s="333"/>
      <c r="J2316" s="334"/>
      <c r="K2316" s="241"/>
      <c r="L2316" s="241"/>
      <c r="P2316" s="4"/>
      <c r="AA2316" s="12"/>
      <c r="AB2316" s="2"/>
      <c r="AC2316" s="2"/>
    </row>
    <row r="2317" spans="1:29" s="231" customFormat="1" ht="9.9" customHeight="1" x14ac:dyDescent="0.25">
      <c r="A2317" s="228"/>
      <c r="B2317" s="138"/>
      <c r="C2317" s="142"/>
      <c r="D2317" s="2"/>
      <c r="G2317" s="8"/>
      <c r="I2317" s="333"/>
      <c r="J2317" s="334"/>
      <c r="K2317" s="241"/>
      <c r="L2317" s="241"/>
      <c r="P2317" s="4"/>
      <c r="AA2317" s="12"/>
      <c r="AB2317" s="2"/>
      <c r="AC2317" s="2"/>
    </row>
    <row r="2318" spans="1:29" s="231" customFormat="1" ht="9.9" customHeight="1" x14ac:dyDescent="0.25">
      <c r="A2318" s="228"/>
      <c r="B2318" s="138"/>
      <c r="C2318" s="142"/>
      <c r="D2318" s="2"/>
      <c r="G2318" s="8"/>
      <c r="I2318" s="241"/>
      <c r="J2318" s="241"/>
      <c r="K2318" s="241"/>
      <c r="L2318" s="241"/>
      <c r="P2318" s="4"/>
      <c r="AA2318" s="12"/>
      <c r="AB2318" s="2"/>
      <c r="AC2318" s="2"/>
    </row>
    <row r="2319" spans="1:29" s="231" customFormat="1" ht="9.9" customHeight="1" x14ac:dyDescent="0.25">
      <c r="A2319" s="228"/>
      <c r="B2319" s="138"/>
      <c r="C2319" s="142"/>
      <c r="D2319" s="2"/>
      <c r="G2319" s="8"/>
      <c r="I2319" s="333"/>
      <c r="J2319" s="334"/>
      <c r="K2319" s="241"/>
      <c r="L2319" s="241"/>
      <c r="P2319" s="4"/>
      <c r="AA2319" s="12"/>
      <c r="AB2319" s="2"/>
      <c r="AC2319" s="2"/>
    </row>
    <row r="2320" spans="1:29" s="231" customFormat="1" ht="9.9" customHeight="1" x14ac:dyDescent="0.25">
      <c r="A2320" s="228"/>
      <c r="B2320" s="138"/>
      <c r="C2320" s="142"/>
      <c r="D2320" s="2"/>
      <c r="G2320" s="8"/>
      <c r="I2320" s="333"/>
      <c r="J2320" s="334"/>
      <c r="K2320" s="241"/>
      <c r="L2320" s="241"/>
      <c r="P2320" s="4"/>
      <c r="AA2320" s="12"/>
      <c r="AB2320" s="2"/>
      <c r="AC2320" s="2"/>
    </row>
    <row r="2321" spans="1:29" s="231" customFormat="1" ht="9.9" customHeight="1" x14ac:dyDescent="0.25">
      <c r="A2321" s="228"/>
      <c r="B2321" s="138"/>
      <c r="C2321" s="142"/>
      <c r="D2321" s="2"/>
      <c r="G2321" s="8"/>
      <c r="I2321" s="241"/>
      <c r="J2321" s="241"/>
      <c r="K2321" s="241"/>
      <c r="L2321" s="241"/>
      <c r="P2321" s="4"/>
      <c r="AA2321" s="12"/>
      <c r="AB2321" s="2"/>
      <c r="AC2321" s="2"/>
    </row>
    <row r="2322" spans="1:29" s="231" customFormat="1" ht="9.9" customHeight="1" x14ac:dyDescent="0.25">
      <c r="A2322" s="228"/>
      <c r="B2322" s="138"/>
      <c r="C2322" s="142"/>
      <c r="D2322" s="2"/>
      <c r="G2322" s="8"/>
      <c r="I2322" s="333"/>
      <c r="J2322" s="334"/>
      <c r="K2322" s="241"/>
      <c r="L2322" s="241"/>
      <c r="P2322" s="4"/>
      <c r="AA2322" s="12"/>
      <c r="AB2322" s="2"/>
      <c r="AC2322" s="2"/>
    </row>
    <row r="2323" spans="1:29" s="231" customFormat="1" ht="9.9" customHeight="1" x14ac:dyDescent="0.25">
      <c r="A2323" s="228"/>
      <c r="B2323" s="138"/>
      <c r="C2323" s="142"/>
      <c r="D2323" s="2"/>
      <c r="G2323" s="8"/>
      <c r="I2323" s="333"/>
      <c r="J2323" s="334"/>
      <c r="K2323" s="241"/>
      <c r="L2323" s="241"/>
      <c r="P2323" s="4"/>
      <c r="AA2323" s="12"/>
      <c r="AB2323" s="2"/>
      <c r="AC2323" s="2"/>
    </row>
    <row r="2324" spans="1:29" s="231" customFormat="1" ht="9.9" customHeight="1" x14ac:dyDescent="0.25">
      <c r="A2324" s="228"/>
      <c r="B2324" s="139"/>
      <c r="C2324" s="142"/>
      <c r="D2324" s="2"/>
      <c r="G2324" s="8"/>
      <c r="I2324" s="241"/>
      <c r="J2324" s="241"/>
      <c r="K2324" s="241"/>
      <c r="L2324" s="241"/>
      <c r="P2324" s="4"/>
      <c r="AA2324" s="12"/>
      <c r="AB2324" s="2"/>
      <c r="AC2324" s="2"/>
    </row>
    <row r="2325" spans="1:29" s="231" customFormat="1" ht="9.9" customHeight="1" x14ac:dyDescent="0.25">
      <c r="A2325" s="228"/>
      <c r="B2325" s="142"/>
      <c r="C2325" s="142"/>
      <c r="D2325" s="2"/>
      <c r="G2325" s="8"/>
      <c r="I2325" s="241"/>
      <c r="J2325" s="241"/>
      <c r="K2325" s="241"/>
      <c r="L2325" s="241"/>
      <c r="P2325" s="4"/>
      <c r="AA2325" s="12"/>
      <c r="AB2325" s="2"/>
      <c r="AC2325" s="2"/>
    </row>
    <row r="2326" spans="1:29" s="231" customFormat="1" ht="9.9" customHeight="1" x14ac:dyDescent="0.25">
      <c r="A2326" s="228"/>
      <c r="B2326" s="138"/>
      <c r="C2326" s="142"/>
      <c r="D2326" s="2"/>
      <c r="G2326" s="8"/>
      <c r="I2326" s="241"/>
      <c r="J2326" s="241"/>
      <c r="K2326" s="241"/>
      <c r="L2326" s="241"/>
      <c r="P2326" s="4"/>
      <c r="AA2326" s="12"/>
      <c r="AB2326" s="2"/>
      <c r="AC2326" s="2"/>
    </row>
    <row r="2327" spans="1:29" s="231" customFormat="1" ht="9.9" customHeight="1" x14ac:dyDescent="0.25">
      <c r="A2327" s="228"/>
      <c r="B2327" s="138"/>
      <c r="C2327" s="142"/>
      <c r="D2327" s="2"/>
      <c r="G2327" s="8"/>
      <c r="I2327" s="333"/>
      <c r="J2327" s="334"/>
      <c r="K2327" s="241"/>
      <c r="L2327" s="241"/>
      <c r="P2327" s="4"/>
      <c r="AA2327" s="12"/>
      <c r="AB2327" s="2"/>
      <c r="AC2327" s="2"/>
    </row>
    <row r="2328" spans="1:29" s="231" customFormat="1" ht="9.9" customHeight="1" x14ac:dyDescent="0.25">
      <c r="A2328" s="228"/>
      <c r="B2328" s="138"/>
      <c r="C2328" s="142"/>
      <c r="D2328" s="2"/>
      <c r="G2328" s="8"/>
      <c r="I2328" s="333"/>
      <c r="J2328" s="334"/>
      <c r="K2328" s="241"/>
      <c r="L2328" s="241"/>
      <c r="P2328" s="4"/>
      <c r="AA2328" s="12"/>
      <c r="AB2328" s="2"/>
      <c r="AC2328" s="2"/>
    </row>
    <row r="2329" spans="1:29" s="231" customFormat="1" ht="9.9" customHeight="1" x14ac:dyDescent="0.25">
      <c r="A2329" s="228"/>
      <c r="B2329" s="138"/>
      <c r="C2329" s="142"/>
      <c r="D2329" s="2"/>
      <c r="G2329" s="8"/>
      <c r="I2329" s="241"/>
      <c r="J2329" s="241"/>
      <c r="K2329" s="241"/>
      <c r="L2329" s="241"/>
      <c r="P2329" s="4"/>
      <c r="AA2329" s="12"/>
      <c r="AB2329" s="2"/>
      <c r="AC2329" s="2"/>
    </row>
    <row r="2330" spans="1:29" s="231" customFormat="1" ht="9.9" customHeight="1" x14ac:dyDescent="0.25">
      <c r="A2330" s="10"/>
      <c r="B2330" s="138"/>
      <c r="C2330" s="142"/>
      <c r="D2330" s="2"/>
      <c r="G2330" s="8"/>
      <c r="I2330" s="333"/>
      <c r="J2330" s="334"/>
      <c r="K2330" s="241"/>
      <c r="L2330" s="241"/>
      <c r="P2330" s="4"/>
      <c r="AA2330" s="12"/>
      <c r="AB2330" s="2"/>
      <c r="AC2330" s="2"/>
    </row>
    <row r="2331" spans="1:29" s="231" customFormat="1" ht="9.9" customHeight="1" x14ac:dyDescent="0.25">
      <c r="A2331" s="11"/>
      <c r="B2331" s="138"/>
      <c r="C2331" s="142"/>
      <c r="D2331" s="2"/>
      <c r="G2331" s="8"/>
      <c r="I2331" s="333"/>
      <c r="J2331" s="334"/>
      <c r="K2331" s="241"/>
      <c r="L2331" s="241"/>
      <c r="P2331" s="4"/>
      <c r="AA2331" s="12"/>
      <c r="AB2331" s="2"/>
      <c r="AC2331" s="2"/>
    </row>
    <row r="2332" spans="1:29" s="231" customFormat="1" ht="9.9" customHeight="1" x14ac:dyDescent="0.25">
      <c r="A2332" s="228"/>
      <c r="B2332" s="138"/>
      <c r="C2332" s="142"/>
      <c r="D2332" s="2"/>
      <c r="G2332" s="8"/>
      <c r="I2332" s="241"/>
      <c r="J2332" s="241"/>
      <c r="K2332" s="241"/>
      <c r="L2332" s="241"/>
      <c r="P2332" s="4"/>
      <c r="AA2332" s="12"/>
      <c r="AB2332" s="2"/>
      <c r="AC2332" s="2"/>
    </row>
    <row r="2333" spans="1:29" s="231" customFormat="1" ht="9.9" customHeight="1" x14ac:dyDescent="0.25">
      <c r="A2333" s="228"/>
      <c r="B2333" s="138"/>
      <c r="C2333" s="142"/>
      <c r="D2333" s="2"/>
      <c r="G2333" s="8"/>
      <c r="I2333" s="333"/>
      <c r="J2333" s="334"/>
      <c r="K2333" s="241"/>
      <c r="L2333" s="241"/>
      <c r="P2333" s="4"/>
      <c r="AA2333" s="12"/>
      <c r="AB2333" s="2"/>
      <c r="AC2333" s="2"/>
    </row>
    <row r="2334" spans="1:29" s="231" customFormat="1" ht="9.9" customHeight="1" x14ac:dyDescent="0.25">
      <c r="A2334" s="228"/>
      <c r="B2334" s="138"/>
      <c r="C2334" s="142"/>
      <c r="D2334" s="2"/>
      <c r="G2334" s="8"/>
      <c r="I2334" s="333"/>
      <c r="J2334" s="334"/>
      <c r="K2334" s="241"/>
      <c r="L2334" s="241"/>
      <c r="P2334" s="4"/>
      <c r="AA2334" s="12"/>
      <c r="AB2334" s="2"/>
      <c r="AC2334" s="2"/>
    </row>
    <row r="2335" spans="1:29" s="231" customFormat="1" ht="9.9" customHeight="1" x14ac:dyDescent="0.25">
      <c r="A2335" s="228"/>
      <c r="B2335" s="138"/>
      <c r="C2335" s="142"/>
      <c r="D2335" s="2"/>
      <c r="G2335" s="8"/>
      <c r="I2335" s="241"/>
      <c r="J2335" s="241"/>
      <c r="K2335" s="241"/>
      <c r="L2335" s="241"/>
      <c r="P2335" s="4"/>
      <c r="AA2335" s="12"/>
      <c r="AB2335" s="2"/>
      <c r="AC2335" s="2"/>
    </row>
    <row r="2336" spans="1:29" s="231" customFormat="1" ht="9.9" customHeight="1" x14ac:dyDescent="0.25">
      <c r="A2336" s="228"/>
      <c r="B2336" s="138"/>
      <c r="C2336" s="142"/>
      <c r="D2336" s="2"/>
      <c r="G2336" s="8"/>
      <c r="I2336" s="333"/>
      <c r="J2336" s="334"/>
      <c r="K2336" s="241"/>
      <c r="L2336" s="241"/>
      <c r="P2336" s="4"/>
      <c r="AA2336" s="12"/>
      <c r="AB2336" s="2"/>
      <c r="AC2336" s="2"/>
    </row>
    <row r="2337" spans="1:29" s="231" customFormat="1" ht="9.9" customHeight="1" x14ac:dyDescent="0.25">
      <c r="A2337" s="228"/>
      <c r="B2337" s="138"/>
      <c r="C2337" s="142"/>
      <c r="D2337" s="2"/>
      <c r="G2337" s="8"/>
      <c r="I2337" s="333"/>
      <c r="J2337" s="334"/>
      <c r="K2337" s="241"/>
      <c r="L2337" s="241"/>
      <c r="P2337" s="4"/>
      <c r="AA2337" s="12"/>
      <c r="AB2337" s="2"/>
      <c r="AC2337" s="2"/>
    </row>
    <row r="2338" spans="1:29" s="231" customFormat="1" ht="9.9" customHeight="1" x14ac:dyDescent="0.25">
      <c r="A2338" s="228"/>
      <c r="B2338" s="138"/>
      <c r="C2338" s="142"/>
      <c r="D2338" s="2"/>
      <c r="G2338" s="8"/>
      <c r="I2338" s="333"/>
      <c r="J2338" s="334"/>
      <c r="K2338" s="241"/>
      <c r="L2338" s="241"/>
      <c r="P2338" s="4"/>
      <c r="AA2338" s="12"/>
      <c r="AB2338" s="2"/>
      <c r="AC2338" s="2"/>
    </row>
    <row r="2339" spans="1:29" s="231" customFormat="1" ht="9.9" customHeight="1" x14ac:dyDescent="0.25">
      <c r="A2339" s="228"/>
      <c r="B2339" s="138"/>
      <c r="C2339" s="142"/>
      <c r="D2339" s="2"/>
      <c r="G2339" s="8"/>
      <c r="I2339" s="333"/>
      <c r="J2339" s="334"/>
      <c r="K2339" s="241"/>
      <c r="L2339" s="241"/>
      <c r="P2339" s="4"/>
      <c r="AA2339" s="12"/>
      <c r="AB2339" s="2"/>
      <c r="AC2339" s="2"/>
    </row>
    <row r="2340" spans="1:29" s="231" customFormat="1" ht="9.9" customHeight="1" x14ac:dyDescent="0.25">
      <c r="A2340" s="228"/>
      <c r="B2340" s="138"/>
      <c r="C2340" s="142"/>
      <c r="D2340" s="2"/>
      <c r="G2340" s="8"/>
      <c r="I2340" s="241"/>
      <c r="J2340" s="241"/>
      <c r="K2340" s="241"/>
      <c r="L2340" s="241"/>
      <c r="P2340" s="4"/>
      <c r="AA2340" s="12"/>
      <c r="AB2340" s="2"/>
      <c r="AC2340" s="2"/>
    </row>
    <row r="2341" spans="1:29" s="231" customFormat="1" ht="9.9" customHeight="1" x14ac:dyDescent="0.25">
      <c r="A2341" s="228"/>
      <c r="B2341" s="138"/>
      <c r="C2341" s="142"/>
      <c r="D2341" s="2"/>
      <c r="G2341" s="8"/>
      <c r="I2341" s="333"/>
      <c r="J2341" s="334"/>
      <c r="K2341" s="241"/>
      <c r="L2341" s="241"/>
      <c r="P2341" s="4"/>
      <c r="AA2341" s="12"/>
      <c r="AB2341" s="2"/>
      <c r="AC2341" s="2"/>
    </row>
    <row r="2342" spans="1:29" s="231" customFormat="1" ht="9.9" customHeight="1" x14ac:dyDescent="0.25">
      <c r="A2342" s="228"/>
      <c r="B2342" s="138"/>
      <c r="C2342" s="142"/>
      <c r="D2342" s="2"/>
      <c r="G2342" s="8"/>
      <c r="I2342" s="333"/>
      <c r="J2342" s="334"/>
      <c r="K2342" s="241"/>
      <c r="L2342" s="241"/>
      <c r="P2342" s="4"/>
      <c r="AA2342" s="12"/>
      <c r="AB2342" s="2"/>
      <c r="AC2342" s="2"/>
    </row>
    <row r="2343" spans="1:29" s="231" customFormat="1" ht="9.9" customHeight="1" x14ac:dyDescent="0.25">
      <c r="A2343" s="228"/>
      <c r="B2343" s="138"/>
      <c r="C2343" s="142"/>
      <c r="D2343" s="2"/>
      <c r="G2343" s="8"/>
      <c r="I2343" s="241"/>
      <c r="J2343" s="241"/>
      <c r="K2343" s="241"/>
      <c r="L2343" s="241"/>
      <c r="P2343" s="4"/>
      <c r="AA2343" s="12"/>
      <c r="AB2343" s="2"/>
      <c r="AC2343" s="2"/>
    </row>
    <row r="2344" spans="1:29" s="231" customFormat="1" ht="9.9" customHeight="1" x14ac:dyDescent="0.25">
      <c r="A2344" s="228"/>
      <c r="B2344" s="138"/>
      <c r="C2344" s="142"/>
      <c r="D2344" s="2"/>
      <c r="G2344" s="8"/>
      <c r="I2344" s="333"/>
      <c r="J2344" s="334"/>
      <c r="K2344" s="241"/>
      <c r="L2344" s="241"/>
      <c r="P2344" s="4"/>
      <c r="AA2344" s="12"/>
      <c r="AB2344" s="2"/>
      <c r="AC2344" s="2"/>
    </row>
    <row r="2345" spans="1:29" s="231" customFormat="1" ht="9.9" customHeight="1" x14ac:dyDescent="0.25">
      <c r="A2345" s="228"/>
      <c r="B2345" s="138"/>
      <c r="C2345" s="142"/>
      <c r="D2345" s="2"/>
      <c r="G2345" s="8"/>
      <c r="I2345" s="333"/>
      <c r="J2345" s="334"/>
      <c r="K2345" s="241"/>
      <c r="L2345" s="241"/>
      <c r="P2345" s="4"/>
      <c r="AA2345" s="12"/>
      <c r="AB2345" s="2"/>
      <c r="AC2345" s="2"/>
    </row>
    <row r="2346" spans="1:29" s="231" customFormat="1" ht="9.9" customHeight="1" x14ac:dyDescent="0.25">
      <c r="A2346" s="228"/>
      <c r="B2346" s="138"/>
      <c r="C2346" s="142"/>
      <c r="D2346" s="2"/>
      <c r="G2346" s="8"/>
      <c r="I2346" s="333"/>
      <c r="J2346" s="334"/>
      <c r="K2346" s="241"/>
      <c r="L2346" s="241"/>
      <c r="P2346" s="4"/>
      <c r="AA2346" s="12"/>
      <c r="AB2346" s="2"/>
      <c r="AC2346" s="2"/>
    </row>
    <row r="2347" spans="1:29" s="231" customFormat="1" ht="9.9" customHeight="1" x14ac:dyDescent="0.25">
      <c r="A2347" s="228"/>
      <c r="B2347" s="138"/>
      <c r="C2347" s="142"/>
      <c r="D2347" s="2"/>
      <c r="G2347" s="8"/>
      <c r="I2347" s="333"/>
      <c r="J2347" s="334"/>
      <c r="K2347" s="241"/>
      <c r="L2347" s="241"/>
      <c r="P2347" s="4"/>
      <c r="AA2347" s="12"/>
      <c r="AB2347" s="2"/>
      <c r="AC2347" s="2"/>
    </row>
    <row r="2348" spans="1:29" s="231" customFormat="1" ht="9.9" customHeight="1" x14ac:dyDescent="0.25">
      <c r="A2348" s="228"/>
      <c r="B2348" s="138"/>
      <c r="C2348" s="142"/>
      <c r="D2348" s="2"/>
      <c r="G2348" s="8"/>
      <c r="I2348" s="241"/>
      <c r="J2348" s="241"/>
      <c r="K2348" s="241"/>
      <c r="L2348" s="241"/>
      <c r="P2348" s="4"/>
      <c r="AA2348" s="12"/>
      <c r="AB2348" s="2"/>
      <c r="AC2348" s="2"/>
    </row>
    <row r="2349" spans="1:29" s="231" customFormat="1" ht="9.9" customHeight="1" x14ac:dyDescent="0.25">
      <c r="A2349" s="228"/>
      <c r="B2349" s="138"/>
      <c r="C2349" s="142"/>
      <c r="D2349" s="2"/>
      <c r="G2349" s="8"/>
      <c r="I2349" s="333"/>
      <c r="J2349" s="334"/>
      <c r="K2349" s="241"/>
      <c r="L2349" s="241"/>
      <c r="P2349" s="4"/>
      <c r="AA2349" s="12"/>
      <c r="AB2349" s="2"/>
      <c r="AC2349" s="2"/>
    </row>
    <row r="2350" spans="1:29" s="231" customFormat="1" ht="9.9" customHeight="1" x14ac:dyDescent="0.25">
      <c r="A2350" s="228"/>
      <c r="B2350" s="138"/>
      <c r="C2350" s="142"/>
      <c r="D2350" s="2"/>
      <c r="G2350" s="8"/>
      <c r="I2350" s="333"/>
      <c r="J2350" s="334"/>
      <c r="K2350" s="241"/>
      <c r="L2350" s="241"/>
      <c r="P2350" s="4"/>
      <c r="AA2350" s="12"/>
      <c r="AB2350" s="2"/>
      <c r="AC2350" s="2"/>
    </row>
    <row r="2351" spans="1:29" s="231" customFormat="1" ht="9.9" customHeight="1" x14ac:dyDescent="0.25">
      <c r="A2351" s="228"/>
      <c r="B2351" s="138"/>
      <c r="C2351" s="142"/>
      <c r="D2351" s="2"/>
      <c r="G2351" s="8"/>
      <c r="I2351" s="333"/>
      <c r="J2351" s="334"/>
      <c r="K2351" s="241"/>
      <c r="L2351" s="241"/>
      <c r="P2351" s="4"/>
      <c r="AA2351" s="12"/>
      <c r="AB2351" s="2"/>
      <c r="AC2351" s="2"/>
    </row>
    <row r="2352" spans="1:29" s="231" customFormat="1" ht="9.9" customHeight="1" x14ac:dyDescent="0.25">
      <c r="A2352" s="228"/>
      <c r="B2352" s="138"/>
      <c r="C2352" s="142"/>
      <c r="D2352" s="2"/>
      <c r="G2352" s="8"/>
      <c r="I2352" s="333"/>
      <c r="J2352" s="334"/>
      <c r="K2352" s="241"/>
      <c r="L2352" s="241"/>
      <c r="P2352" s="4"/>
      <c r="AA2352" s="12"/>
      <c r="AB2352" s="2"/>
      <c r="AC2352" s="2"/>
    </row>
    <row r="2353" spans="1:29" s="231" customFormat="1" ht="9.9" customHeight="1" x14ac:dyDescent="0.25">
      <c r="A2353" s="228"/>
      <c r="B2353" s="138"/>
      <c r="C2353" s="142"/>
      <c r="D2353" s="2"/>
      <c r="G2353" s="8"/>
      <c r="I2353" s="241"/>
      <c r="J2353" s="241"/>
      <c r="K2353" s="241"/>
      <c r="L2353" s="241"/>
      <c r="P2353" s="4"/>
      <c r="AA2353" s="12"/>
      <c r="AB2353" s="2"/>
      <c r="AC2353" s="2"/>
    </row>
    <row r="2354" spans="1:29" s="231" customFormat="1" ht="9.9" customHeight="1" x14ac:dyDescent="0.25">
      <c r="A2354" s="228"/>
      <c r="B2354" s="138"/>
      <c r="C2354" s="142"/>
      <c r="D2354" s="2"/>
      <c r="G2354" s="8"/>
      <c r="I2354" s="333"/>
      <c r="J2354" s="334"/>
      <c r="K2354" s="241"/>
      <c r="L2354" s="241"/>
      <c r="P2354" s="4"/>
      <c r="AA2354" s="12"/>
      <c r="AB2354" s="2"/>
      <c r="AC2354" s="2"/>
    </row>
    <row r="2355" spans="1:29" s="231" customFormat="1" ht="9.9" customHeight="1" x14ac:dyDescent="0.25">
      <c r="A2355" s="228"/>
      <c r="B2355" s="138"/>
      <c r="C2355" s="142"/>
      <c r="D2355" s="2"/>
      <c r="G2355" s="8"/>
      <c r="I2355" s="333"/>
      <c r="J2355" s="334"/>
      <c r="K2355" s="241"/>
      <c r="L2355" s="241"/>
      <c r="P2355" s="4"/>
      <c r="AA2355" s="12"/>
      <c r="AB2355" s="2"/>
      <c r="AC2355" s="2"/>
    </row>
    <row r="2356" spans="1:29" s="231" customFormat="1" ht="9.9" customHeight="1" x14ac:dyDescent="0.25">
      <c r="A2356" s="228"/>
      <c r="B2356" s="138"/>
      <c r="C2356" s="142"/>
      <c r="D2356" s="2"/>
      <c r="G2356" s="8"/>
      <c r="I2356" s="333"/>
      <c r="J2356" s="334"/>
      <c r="K2356" s="241"/>
      <c r="L2356" s="241"/>
      <c r="P2356" s="4"/>
      <c r="AA2356" s="12"/>
      <c r="AB2356" s="2"/>
      <c r="AC2356" s="2"/>
    </row>
    <row r="2357" spans="1:29" s="231" customFormat="1" ht="9.9" customHeight="1" x14ac:dyDescent="0.25">
      <c r="A2357" s="228"/>
      <c r="B2357" s="138"/>
      <c r="C2357" s="142"/>
      <c r="D2357" s="2"/>
      <c r="G2357" s="8"/>
      <c r="I2357" s="333"/>
      <c r="J2357" s="334"/>
      <c r="K2357" s="241"/>
      <c r="L2357" s="241"/>
      <c r="P2357" s="4"/>
      <c r="AA2357" s="12"/>
      <c r="AB2357" s="2"/>
      <c r="AC2357" s="2"/>
    </row>
    <row r="2358" spans="1:29" s="231" customFormat="1" ht="9.9" customHeight="1" x14ac:dyDescent="0.25">
      <c r="A2358" s="228"/>
      <c r="B2358" s="138"/>
      <c r="C2358" s="142"/>
      <c r="D2358" s="2"/>
      <c r="G2358" s="8"/>
      <c r="I2358" s="241"/>
      <c r="J2358" s="241"/>
      <c r="K2358" s="241"/>
      <c r="L2358" s="241"/>
      <c r="P2358" s="4"/>
      <c r="AA2358" s="12"/>
      <c r="AB2358" s="2"/>
      <c r="AC2358" s="2"/>
    </row>
    <row r="2359" spans="1:29" s="231" customFormat="1" ht="9.9" customHeight="1" x14ac:dyDescent="0.25">
      <c r="A2359" s="228"/>
      <c r="B2359" s="138"/>
      <c r="C2359" s="142"/>
      <c r="D2359" s="2"/>
      <c r="G2359" s="8"/>
      <c r="I2359" s="333"/>
      <c r="J2359" s="334"/>
      <c r="K2359" s="241"/>
      <c r="L2359" s="241"/>
      <c r="P2359" s="4"/>
      <c r="AA2359" s="12"/>
      <c r="AB2359" s="2"/>
      <c r="AC2359" s="2"/>
    </row>
    <row r="2360" spans="1:29" s="231" customFormat="1" ht="9.9" customHeight="1" x14ac:dyDescent="0.25">
      <c r="A2360" s="228"/>
      <c r="B2360" s="138"/>
      <c r="C2360" s="142"/>
      <c r="D2360" s="2"/>
      <c r="G2360" s="8"/>
      <c r="I2360" s="333"/>
      <c r="J2360" s="334"/>
      <c r="K2360" s="241"/>
      <c r="L2360" s="241"/>
      <c r="P2360" s="4"/>
      <c r="AA2360" s="12"/>
      <c r="AB2360" s="2"/>
      <c r="AC2360" s="2"/>
    </row>
    <row r="2361" spans="1:29" s="231" customFormat="1" ht="9.9" customHeight="1" x14ac:dyDescent="0.25">
      <c r="A2361" s="228"/>
      <c r="B2361" s="138"/>
      <c r="C2361" s="142"/>
      <c r="D2361" s="2"/>
      <c r="G2361" s="8"/>
      <c r="I2361" s="333"/>
      <c r="J2361" s="334"/>
      <c r="K2361" s="241"/>
      <c r="L2361" s="241"/>
      <c r="P2361" s="4"/>
      <c r="AA2361" s="12"/>
      <c r="AB2361" s="2"/>
      <c r="AC2361" s="2"/>
    </row>
    <row r="2362" spans="1:29" s="231" customFormat="1" ht="9.9" customHeight="1" x14ac:dyDescent="0.25">
      <c r="A2362" s="228"/>
      <c r="B2362" s="138"/>
      <c r="C2362" s="142"/>
      <c r="D2362" s="2"/>
      <c r="G2362" s="8"/>
      <c r="I2362" s="333"/>
      <c r="J2362" s="334"/>
      <c r="K2362" s="241"/>
      <c r="L2362" s="241"/>
      <c r="P2362" s="4"/>
      <c r="AA2362" s="12"/>
      <c r="AB2362" s="2"/>
      <c r="AC2362" s="2"/>
    </row>
    <row r="2363" spans="1:29" s="231" customFormat="1" ht="9.9" customHeight="1" x14ac:dyDescent="0.25">
      <c r="A2363" s="228"/>
      <c r="B2363" s="138"/>
      <c r="C2363" s="142"/>
      <c r="D2363" s="2"/>
      <c r="G2363" s="8"/>
      <c r="I2363" s="241"/>
      <c r="J2363" s="241"/>
      <c r="K2363" s="241"/>
      <c r="L2363" s="241"/>
      <c r="P2363" s="4"/>
      <c r="AA2363" s="12"/>
      <c r="AB2363" s="2"/>
      <c r="AC2363" s="2"/>
    </row>
    <row r="2364" spans="1:29" s="231" customFormat="1" ht="9.9" customHeight="1" x14ac:dyDescent="0.25">
      <c r="A2364" s="228"/>
      <c r="B2364" s="138"/>
      <c r="C2364" s="142"/>
      <c r="D2364" s="2"/>
      <c r="G2364" s="8"/>
      <c r="I2364" s="333"/>
      <c r="J2364" s="334"/>
      <c r="K2364" s="241"/>
      <c r="L2364" s="241"/>
      <c r="P2364" s="4"/>
      <c r="AA2364" s="12"/>
      <c r="AB2364" s="2"/>
      <c r="AC2364" s="2"/>
    </row>
    <row r="2365" spans="1:29" s="231" customFormat="1" ht="9.9" customHeight="1" x14ac:dyDescent="0.25">
      <c r="A2365" s="228"/>
      <c r="B2365" s="138"/>
      <c r="C2365" s="142"/>
      <c r="D2365" s="2"/>
      <c r="G2365" s="8"/>
      <c r="I2365" s="333"/>
      <c r="J2365" s="334"/>
      <c r="K2365" s="241"/>
      <c r="L2365" s="241"/>
      <c r="P2365" s="4"/>
      <c r="AA2365" s="12"/>
      <c r="AB2365" s="2"/>
      <c r="AC2365" s="2"/>
    </row>
    <row r="2366" spans="1:29" s="231" customFormat="1" ht="9.9" customHeight="1" x14ac:dyDescent="0.25">
      <c r="A2366" s="228"/>
      <c r="B2366" s="138"/>
      <c r="C2366" s="142"/>
      <c r="D2366" s="2"/>
      <c r="G2366" s="8"/>
      <c r="I2366" s="333"/>
      <c r="J2366" s="334"/>
      <c r="K2366" s="241"/>
      <c r="L2366" s="241"/>
      <c r="P2366" s="4"/>
      <c r="AA2366" s="12"/>
      <c r="AB2366" s="2"/>
      <c r="AC2366" s="2"/>
    </row>
    <row r="2367" spans="1:29" s="231" customFormat="1" ht="9.9" customHeight="1" x14ac:dyDescent="0.25">
      <c r="A2367" s="228"/>
      <c r="B2367" s="138"/>
      <c r="C2367" s="142"/>
      <c r="D2367" s="2"/>
      <c r="G2367" s="8"/>
      <c r="I2367" s="333"/>
      <c r="J2367" s="334"/>
      <c r="K2367" s="241"/>
      <c r="L2367" s="241"/>
      <c r="P2367" s="4"/>
      <c r="AA2367" s="12"/>
      <c r="AB2367" s="2"/>
      <c r="AC2367" s="2"/>
    </row>
    <row r="2368" spans="1:29" s="231" customFormat="1" ht="9.9" customHeight="1" x14ac:dyDescent="0.25">
      <c r="A2368" s="228"/>
      <c r="B2368" s="138"/>
      <c r="C2368" s="142"/>
      <c r="D2368" s="2"/>
      <c r="G2368" s="8"/>
      <c r="I2368" s="241"/>
      <c r="J2368" s="241"/>
      <c r="K2368" s="241"/>
      <c r="L2368" s="241"/>
      <c r="P2368" s="4"/>
      <c r="AA2368" s="12"/>
      <c r="AB2368" s="2"/>
      <c r="AC2368" s="2"/>
    </row>
    <row r="2369" spans="1:29" s="231" customFormat="1" ht="9.9" customHeight="1" x14ac:dyDescent="0.25">
      <c r="A2369" s="228"/>
      <c r="B2369" s="138"/>
      <c r="C2369" s="142"/>
      <c r="D2369" s="2"/>
      <c r="G2369" s="8"/>
      <c r="I2369" s="333"/>
      <c r="J2369" s="334"/>
      <c r="K2369" s="241"/>
      <c r="L2369" s="241"/>
      <c r="P2369" s="4"/>
      <c r="AA2369" s="12"/>
      <c r="AB2369" s="2"/>
      <c r="AC2369" s="2"/>
    </row>
    <row r="2370" spans="1:29" s="231" customFormat="1" ht="9.9" customHeight="1" x14ac:dyDescent="0.25">
      <c r="A2370" s="228"/>
      <c r="B2370" s="138"/>
      <c r="C2370" s="142"/>
      <c r="D2370" s="2"/>
      <c r="G2370" s="8"/>
      <c r="I2370" s="333"/>
      <c r="J2370" s="334"/>
      <c r="K2370" s="241"/>
      <c r="L2370" s="241"/>
      <c r="P2370" s="4"/>
      <c r="AA2370" s="12"/>
      <c r="AB2370" s="2"/>
      <c r="AC2370" s="2"/>
    </row>
    <row r="2371" spans="1:29" s="231" customFormat="1" ht="9.9" customHeight="1" x14ac:dyDescent="0.25">
      <c r="A2371" s="11"/>
      <c r="B2371" s="138"/>
      <c r="C2371" s="142"/>
      <c r="D2371" s="2"/>
      <c r="G2371" s="8"/>
      <c r="I2371" s="333"/>
      <c r="J2371" s="334"/>
      <c r="K2371" s="241"/>
      <c r="L2371" s="241"/>
      <c r="P2371" s="4"/>
      <c r="AA2371" s="12"/>
      <c r="AB2371" s="2"/>
      <c r="AC2371" s="2"/>
    </row>
    <row r="2372" spans="1:29" s="231" customFormat="1" ht="9.9" customHeight="1" x14ac:dyDescent="0.25">
      <c r="A2372" s="228"/>
      <c r="B2372" s="138"/>
      <c r="C2372" s="142"/>
      <c r="D2372" s="2"/>
      <c r="G2372" s="8"/>
      <c r="I2372" s="333"/>
      <c r="J2372" s="334"/>
      <c r="K2372" s="241"/>
      <c r="L2372" s="241"/>
      <c r="P2372" s="4"/>
      <c r="AA2372" s="12"/>
      <c r="AB2372" s="2"/>
      <c r="AC2372" s="2"/>
    </row>
    <row r="2373" spans="1:29" s="231" customFormat="1" ht="9.9" customHeight="1" x14ac:dyDescent="0.25">
      <c r="A2373" s="228"/>
      <c r="B2373" s="138"/>
      <c r="C2373" s="142"/>
      <c r="D2373" s="2"/>
      <c r="G2373" s="8"/>
      <c r="I2373" s="241"/>
      <c r="J2373" s="241"/>
      <c r="K2373" s="241"/>
      <c r="L2373" s="241"/>
      <c r="P2373" s="4"/>
      <c r="AA2373" s="12"/>
      <c r="AB2373" s="2"/>
      <c r="AC2373" s="2"/>
    </row>
    <row r="2374" spans="1:29" s="231" customFormat="1" ht="9.9" customHeight="1" x14ac:dyDescent="0.25">
      <c r="A2374" s="228"/>
      <c r="B2374" s="138"/>
      <c r="C2374" s="142"/>
      <c r="D2374" s="2"/>
      <c r="G2374" s="8"/>
      <c r="I2374" s="333"/>
      <c r="J2374" s="334"/>
      <c r="K2374" s="241"/>
      <c r="L2374" s="241"/>
      <c r="P2374" s="4"/>
      <c r="AA2374" s="12"/>
      <c r="AB2374" s="2"/>
      <c r="AC2374" s="2"/>
    </row>
    <row r="2375" spans="1:29" s="231" customFormat="1" ht="9.9" customHeight="1" x14ac:dyDescent="0.25">
      <c r="A2375" s="228"/>
      <c r="B2375" s="138"/>
      <c r="C2375" s="142"/>
      <c r="D2375" s="2"/>
      <c r="G2375" s="8"/>
      <c r="I2375" s="333"/>
      <c r="J2375" s="334"/>
      <c r="K2375" s="241"/>
      <c r="L2375" s="241"/>
      <c r="P2375" s="4"/>
      <c r="AA2375" s="12"/>
      <c r="AB2375" s="2"/>
      <c r="AC2375" s="2"/>
    </row>
    <row r="2376" spans="1:29" s="231" customFormat="1" ht="9.9" customHeight="1" x14ac:dyDescent="0.25">
      <c r="A2376" s="228"/>
      <c r="B2376" s="138"/>
      <c r="C2376" s="142"/>
      <c r="D2376" s="2"/>
      <c r="G2376" s="8"/>
      <c r="I2376" s="333"/>
      <c r="J2376" s="334"/>
      <c r="K2376" s="241"/>
      <c r="L2376" s="241"/>
      <c r="P2376" s="4"/>
      <c r="AA2376" s="12"/>
      <c r="AB2376" s="2"/>
      <c r="AC2376" s="2"/>
    </row>
    <row r="2377" spans="1:29" s="231" customFormat="1" ht="9.9" customHeight="1" x14ac:dyDescent="0.25">
      <c r="A2377" s="228"/>
      <c r="B2377" s="138"/>
      <c r="C2377" s="142"/>
      <c r="D2377" s="2"/>
      <c r="G2377" s="8"/>
      <c r="I2377" s="333"/>
      <c r="J2377" s="334"/>
      <c r="K2377" s="241"/>
      <c r="L2377" s="241"/>
      <c r="P2377" s="4"/>
      <c r="AA2377" s="12"/>
      <c r="AB2377" s="2"/>
      <c r="AC2377" s="2"/>
    </row>
    <row r="2378" spans="1:29" s="231" customFormat="1" ht="9.9" customHeight="1" x14ac:dyDescent="0.25">
      <c r="A2378" s="228"/>
      <c r="B2378" s="138"/>
      <c r="C2378" s="142"/>
      <c r="D2378" s="2"/>
      <c r="G2378" s="8"/>
      <c r="I2378" s="241"/>
      <c r="J2378" s="241"/>
      <c r="K2378" s="241"/>
      <c r="L2378" s="241"/>
      <c r="P2378" s="4"/>
      <c r="AA2378" s="12"/>
      <c r="AB2378" s="2"/>
      <c r="AC2378" s="2"/>
    </row>
    <row r="2379" spans="1:29" s="231" customFormat="1" ht="9.9" customHeight="1" x14ac:dyDescent="0.25">
      <c r="A2379" s="228"/>
      <c r="B2379" s="138"/>
      <c r="C2379" s="142"/>
      <c r="D2379" s="2"/>
      <c r="G2379" s="8"/>
      <c r="I2379" s="333"/>
      <c r="J2379" s="334"/>
      <c r="K2379" s="241"/>
      <c r="L2379" s="241"/>
      <c r="P2379" s="4"/>
      <c r="AA2379" s="12"/>
      <c r="AB2379" s="2"/>
      <c r="AC2379" s="2"/>
    </row>
    <row r="2380" spans="1:29" s="231" customFormat="1" ht="9.9" customHeight="1" x14ac:dyDescent="0.25">
      <c r="A2380" s="228"/>
      <c r="B2380" s="138"/>
      <c r="C2380" s="142"/>
      <c r="D2380" s="2"/>
      <c r="G2380" s="8"/>
      <c r="I2380" s="333"/>
      <c r="J2380" s="334"/>
      <c r="K2380" s="241"/>
      <c r="L2380" s="241"/>
      <c r="P2380" s="4"/>
      <c r="AA2380" s="12"/>
      <c r="AB2380" s="2"/>
      <c r="AC2380" s="2"/>
    </row>
    <row r="2381" spans="1:29" s="231" customFormat="1" ht="9.9" customHeight="1" x14ac:dyDescent="0.25">
      <c r="A2381" s="228"/>
      <c r="B2381" s="138"/>
      <c r="C2381" s="142"/>
      <c r="D2381" s="2"/>
      <c r="G2381" s="8"/>
      <c r="I2381" s="241"/>
      <c r="J2381" s="241"/>
      <c r="K2381" s="241"/>
      <c r="L2381" s="241"/>
      <c r="P2381" s="4"/>
      <c r="AA2381" s="12"/>
      <c r="AB2381" s="2"/>
      <c r="AC2381" s="2"/>
    </row>
    <row r="2382" spans="1:29" s="231" customFormat="1" ht="9.9" customHeight="1" x14ac:dyDescent="0.25">
      <c r="A2382" s="228"/>
      <c r="B2382" s="138"/>
      <c r="C2382" s="142"/>
      <c r="D2382" s="2"/>
      <c r="G2382" s="8"/>
      <c r="I2382" s="333"/>
      <c r="J2382" s="334"/>
      <c r="K2382" s="241"/>
      <c r="L2382" s="241"/>
      <c r="P2382" s="4"/>
      <c r="AA2382" s="12"/>
      <c r="AB2382" s="2"/>
      <c r="AC2382" s="2"/>
    </row>
    <row r="2383" spans="1:29" s="231" customFormat="1" ht="9.9" customHeight="1" x14ac:dyDescent="0.25">
      <c r="A2383" s="228"/>
      <c r="B2383" s="138"/>
      <c r="C2383" s="142"/>
      <c r="D2383" s="2"/>
      <c r="G2383" s="8"/>
      <c r="I2383" s="333"/>
      <c r="J2383" s="334"/>
      <c r="K2383" s="241"/>
      <c r="L2383" s="241"/>
      <c r="P2383" s="4"/>
      <c r="AA2383" s="12"/>
      <c r="AB2383" s="2"/>
      <c r="AC2383" s="2"/>
    </row>
    <row r="2384" spans="1:29" s="231" customFormat="1" ht="9.9" customHeight="1" x14ac:dyDescent="0.25">
      <c r="A2384" s="228"/>
      <c r="B2384" s="138"/>
      <c r="C2384" s="142"/>
      <c r="D2384" s="2"/>
      <c r="G2384" s="8"/>
      <c r="I2384" s="333"/>
      <c r="J2384" s="334"/>
      <c r="K2384" s="241"/>
      <c r="L2384" s="241"/>
      <c r="P2384" s="4"/>
      <c r="AA2384" s="12"/>
      <c r="AB2384" s="2"/>
      <c r="AC2384" s="2"/>
    </row>
    <row r="2385" spans="1:29" s="231" customFormat="1" ht="9.9" customHeight="1" x14ac:dyDescent="0.25">
      <c r="A2385" s="228"/>
      <c r="B2385" s="138"/>
      <c r="C2385" s="142"/>
      <c r="D2385" s="2"/>
      <c r="G2385" s="8"/>
      <c r="I2385" s="241"/>
      <c r="J2385" s="241"/>
      <c r="K2385" s="241"/>
      <c r="L2385" s="241"/>
      <c r="P2385" s="4"/>
      <c r="AA2385" s="12"/>
      <c r="AB2385" s="2"/>
      <c r="AC2385" s="2"/>
    </row>
    <row r="2386" spans="1:29" s="231" customFormat="1" ht="9.9" customHeight="1" x14ac:dyDescent="0.25">
      <c r="A2386" s="228"/>
      <c r="B2386" s="138"/>
      <c r="C2386" s="142"/>
      <c r="D2386" s="2"/>
      <c r="G2386" s="8"/>
      <c r="I2386" s="333"/>
      <c r="J2386" s="334"/>
      <c r="K2386" s="241"/>
      <c r="L2386" s="241"/>
      <c r="P2386" s="4"/>
      <c r="AA2386" s="12"/>
      <c r="AB2386" s="2"/>
      <c r="AC2386" s="2"/>
    </row>
    <row r="2387" spans="1:29" s="231" customFormat="1" ht="9.9" customHeight="1" x14ac:dyDescent="0.25">
      <c r="A2387" s="228"/>
      <c r="B2387" s="138"/>
      <c r="C2387" s="142"/>
      <c r="D2387" s="2"/>
      <c r="G2387" s="8"/>
      <c r="I2387" s="333"/>
      <c r="J2387" s="334"/>
      <c r="K2387" s="241"/>
      <c r="L2387" s="241"/>
      <c r="P2387" s="4"/>
      <c r="AA2387" s="12"/>
      <c r="AB2387" s="2"/>
      <c r="AC2387" s="2"/>
    </row>
    <row r="2388" spans="1:29" s="231" customFormat="1" ht="9.9" customHeight="1" x14ac:dyDescent="0.25">
      <c r="A2388" s="228"/>
      <c r="B2388" s="138"/>
      <c r="C2388" s="142"/>
      <c r="D2388" s="2"/>
      <c r="G2388" s="8"/>
      <c r="I2388" s="333"/>
      <c r="J2388" s="334"/>
      <c r="K2388" s="241"/>
      <c r="L2388" s="241"/>
      <c r="P2388" s="4"/>
      <c r="AA2388" s="12"/>
      <c r="AB2388" s="2"/>
      <c r="AC2388" s="2"/>
    </row>
    <row r="2389" spans="1:29" s="231" customFormat="1" ht="9.9" customHeight="1" x14ac:dyDescent="0.25">
      <c r="A2389" s="228"/>
      <c r="B2389" s="138"/>
      <c r="C2389" s="142"/>
      <c r="D2389" s="2"/>
      <c r="G2389" s="8"/>
      <c r="I2389" s="333"/>
      <c r="J2389" s="334"/>
      <c r="K2389" s="241"/>
      <c r="L2389" s="241"/>
      <c r="P2389" s="4"/>
      <c r="AA2389" s="12"/>
      <c r="AB2389" s="2"/>
      <c r="AC2389" s="2"/>
    </row>
    <row r="2390" spans="1:29" s="231" customFormat="1" ht="9.9" customHeight="1" x14ac:dyDescent="0.25">
      <c r="A2390" s="228"/>
      <c r="B2390" s="138"/>
      <c r="C2390" s="142"/>
      <c r="D2390" s="2"/>
      <c r="G2390" s="8"/>
      <c r="I2390" s="241"/>
      <c r="J2390" s="241"/>
      <c r="K2390" s="241"/>
      <c r="L2390" s="241"/>
      <c r="P2390" s="4"/>
      <c r="AA2390" s="12"/>
      <c r="AB2390" s="2"/>
      <c r="AC2390" s="2"/>
    </row>
    <row r="2391" spans="1:29" s="231" customFormat="1" ht="9.9" customHeight="1" x14ac:dyDescent="0.25">
      <c r="A2391" s="228"/>
      <c r="B2391" s="138"/>
      <c r="C2391" s="142"/>
      <c r="D2391" s="2"/>
      <c r="G2391" s="8"/>
      <c r="I2391" s="333"/>
      <c r="J2391" s="334"/>
      <c r="K2391" s="241"/>
      <c r="L2391" s="241"/>
      <c r="P2391" s="4"/>
      <c r="AA2391" s="12"/>
      <c r="AB2391" s="2"/>
      <c r="AC2391" s="2"/>
    </row>
    <row r="2392" spans="1:29" s="231" customFormat="1" ht="9.9" customHeight="1" x14ac:dyDescent="0.25">
      <c r="A2392" s="228"/>
      <c r="B2392" s="138"/>
      <c r="C2392" s="142"/>
      <c r="D2392" s="2"/>
      <c r="G2392" s="8"/>
      <c r="I2392" s="333"/>
      <c r="J2392" s="334"/>
      <c r="K2392" s="241"/>
      <c r="L2392" s="241"/>
      <c r="P2392" s="4"/>
      <c r="AA2392" s="12"/>
      <c r="AB2392" s="2"/>
      <c r="AC2392" s="2"/>
    </row>
    <row r="2393" spans="1:29" s="231" customFormat="1" ht="9.9" customHeight="1" x14ac:dyDescent="0.25">
      <c r="A2393" s="228"/>
      <c r="B2393" s="138"/>
      <c r="C2393" s="142"/>
      <c r="D2393" s="2"/>
      <c r="G2393" s="8"/>
      <c r="I2393" s="241"/>
      <c r="J2393" s="241"/>
      <c r="K2393" s="241"/>
      <c r="L2393" s="241"/>
      <c r="P2393" s="4"/>
      <c r="AA2393" s="12"/>
      <c r="AB2393" s="2"/>
      <c r="AC2393" s="2"/>
    </row>
    <row r="2394" spans="1:29" s="231" customFormat="1" ht="9.9" customHeight="1" x14ac:dyDescent="0.25">
      <c r="A2394" s="228"/>
      <c r="B2394" s="138"/>
      <c r="C2394" s="142"/>
      <c r="D2394" s="2"/>
      <c r="G2394" s="8"/>
      <c r="I2394" s="333"/>
      <c r="J2394" s="334"/>
      <c r="K2394" s="241"/>
      <c r="L2394" s="241"/>
      <c r="P2394" s="4"/>
      <c r="AA2394" s="12"/>
      <c r="AB2394" s="2"/>
      <c r="AC2394" s="2"/>
    </row>
    <row r="2395" spans="1:29" s="231" customFormat="1" ht="9.9" customHeight="1" x14ac:dyDescent="0.25">
      <c r="A2395" s="228"/>
      <c r="B2395" s="138"/>
      <c r="C2395" s="142"/>
      <c r="D2395" s="2"/>
      <c r="G2395" s="8"/>
      <c r="I2395" s="333"/>
      <c r="J2395" s="334"/>
      <c r="K2395" s="241"/>
      <c r="L2395" s="241"/>
      <c r="P2395" s="4"/>
      <c r="AA2395" s="12"/>
      <c r="AB2395" s="2"/>
      <c r="AC2395" s="2"/>
    </row>
    <row r="2397" spans="1:29" s="231" customFormat="1" ht="9.9" customHeight="1" x14ac:dyDescent="0.25">
      <c r="A2397" s="10"/>
      <c r="B2397" s="67"/>
      <c r="C2397" s="142"/>
      <c r="G2397" s="8"/>
      <c r="I2397" s="4"/>
      <c r="J2397" s="4"/>
      <c r="K2397" s="4"/>
      <c r="L2397" s="4"/>
      <c r="P2397" s="4"/>
      <c r="AA2397" s="12"/>
      <c r="AB2397" s="2"/>
      <c r="AC2397" s="2"/>
    </row>
    <row r="2398" spans="1:29" s="231" customFormat="1" ht="9.9" customHeight="1" x14ac:dyDescent="0.25">
      <c r="A2398" s="228"/>
      <c r="B2398" s="141"/>
      <c r="C2398" s="142"/>
      <c r="G2398" s="8"/>
      <c r="I2398" s="4"/>
      <c r="J2398" s="4"/>
      <c r="K2398" s="4"/>
      <c r="L2398" s="4"/>
      <c r="P2398" s="4"/>
      <c r="AA2398" s="12"/>
      <c r="AB2398" s="2"/>
      <c r="AC2398" s="2"/>
    </row>
    <row r="2399" spans="1:29" s="231" customFormat="1" ht="9.9" customHeight="1" x14ac:dyDescent="0.25">
      <c r="A2399" s="228"/>
      <c r="B2399" s="142"/>
      <c r="C2399" s="142"/>
      <c r="D2399" s="2"/>
      <c r="G2399" s="8"/>
      <c r="I2399" s="241"/>
      <c r="J2399" s="241"/>
      <c r="K2399" s="241"/>
      <c r="L2399" s="241"/>
      <c r="P2399" s="4"/>
      <c r="AA2399" s="12"/>
      <c r="AB2399" s="2"/>
      <c r="AC2399" s="2"/>
    </row>
    <row r="2400" spans="1:29" s="231" customFormat="1" ht="9.9" customHeight="1" x14ac:dyDescent="0.25">
      <c r="A2400" s="228"/>
      <c r="B2400" s="138"/>
      <c r="C2400" s="142"/>
      <c r="D2400" s="2"/>
      <c r="G2400" s="8"/>
      <c r="I2400" s="241"/>
      <c r="J2400" s="241"/>
      <c r="K2400" s="241"/>
      <c r="L2400" s="241"/>
      <c r="P2400" s="4"/>
      <c r="AA2400" s="12"/>
      <c r="AB2400" s="2"/>
      <c r="AC2400" s="2"/>
    </row>
    <row r="2401" spans="1:29" s="231" customFormat="1" ht="9.9" customHeight="1" x14ac:dyDescent="0.25">
      <c r="A2401" s="228"/>
      <c r="B2401" s="138"/>
      <c r="C2401" s="142"/>
      <c r="D2401" s="2"/>
      <c r="G2401" s="8"/>
      <c r="I2401" s="333"/>
      <c r="J2401" s="334"/>
      <c r="K2401" s="241"/>
      <c r="L2401" s="241"/>
      <c r="P2401" s="4"/>
      <c r="AA2401" s="12"/>
      <c r="AB2401" s="2"/>
      <c r="AC2401" s="2"/>
    </row>
    <row r="2402" spans="1:29" s="231" customFormat="1" ht="9.9" customHeight="1" x14ac:dyDescent="0.25">
      <c r="A2402" s="228"/>
      <c r="B2402" s="138"/>
      <c r="C2402" s="142"/>
      <c r="D2402" s="2"/>
      <c r="G2402" s="8"/>
      <c r="I2402" s="333"/>
      <c r="J2402" s="334"/>
      <c r="K2402" s="241"/>
      <c r="L2402" s="241"/>
      <c r="P2402" s="4"/>
      <c r="AA2402" s="12"/>
      <c r="AB2402" s="2"/>
      <c r="AC2402" s="2"/>
    </row>
    <row r="2403" spans="1:29" s="231" customFormat="1" ht="9.9" customHeight="1" x14ac:dyDescent="0.25">
      <c r="A2403" s="228"/>
      <c r="B2403" s="138"/>
      <c r="C2403" s="142"/>
      <c r="D2403" s="2"/>
      <c r="G2403" s="8"/>
      <c r="I2403" s="241"/>
      <c r="J2403" s="241"/>
      <c r="K2403" s="241"/>
      <c r="L2403" s="241"/>
      <c r="P2403" s="4"/>
      <c r="AA2403" s="12"/>
      <c r="AB2403" s="2"/>
      <c r="AC2403" s="2"/>
    </row>
    <row r="2404" spans="1:29" s="231" customFormat="1" ht="9.9" customHeight="1" x14ac:dyDescent="0.25">
      <c r="A2404" s="228"/>
      <c r="B2404" s="138"/>
      <c r="C2404" s="142"/>
      <c r="D2404" s="2"/>
      <c r="G2404" s="8"/>
      <c r="I2404" s="333"/>
      <c r="J2404" s="334"/>
      <c r="K2404" s="241"/>
      <c r="L2404" s="241"/>
      <c r="P2404" s="4"/>
      <c r="AA2404" s="12"/>
      <c r="AB2404" s="2"/>
      <c r="AC2404" s="2"/>
    </row>
    <row r="2405" spans="1:29" s="231" customFormat="1" ht="9.9" customHeight="1" x14ac:dyDescent="0.25">
      <c r="A2405" s="228"/>
      <c r="B2405" s="138"/>
      <c r="C2405" s="142"/>
      <c r="D2405" s="2"/>
      <c r="G2405" s="8"/>
      <c r="I2405" s="333"/>
      <c r="J2405" s="334"/>
      <c r="K2405" s="241"/>
      <c r="L2405" s="241"/>
      <c r="P2405" s="4"/>
      <c r="AA2405" s="12"/>
      <c r="AB2405" s="2"/>
      <c r="AC2405" s="2"/>
    </row>
    <row r="2406" spans="1:29" s="231" customFormat="1" ht="9.9" customHeight="1" x14ac:dyDescent="0.25">
      <c r="A2406" s="228"/>
      <c r="B2406" s="138"/>
      <c r="C2406" s="142"/>
      <c r="D2406" s="2"/>
      <c r="G2406" s="8"/>
      <c r="I2406" s="333"/>
      <c r="J2406" s="334"/>
      <c r="K2406" s="241"/>
      <c r="L2406" s="241"/>
      <c r="P2406" s="4"/>
      <c r="AA2406" s="12"/>
      <c r="AB2406" s="2"/>
      <c r="AC2406" s="2"/>
    </row>
    <row r="2407" spans="1:29" s="231" customFormat="1" ht="9.9" customHeight="1" x14ac:dyDescent="0.25">
      <c r="A2407" s="228"/>
      <c r="B2407" s="138"/>
      <c r="C2407" s="142"/>
      <c r="D2407" s="2"/>
      <c r="G2407" s="8"/>
      <c r="I2407" s="241"/>
      <c r="J2407" s="241"/>
      <c r="K2407" s="241"/>
      <c r="L2407" s="241"/>
      <c r="P2407" s="4"/>
      <c r="AA2407" s="12"/>
      <c r="AB2407" s="2"/>
      <c r="AC2407" s="2"/>
    </row>
    <row r="2408" spans="1:29" s="231" customFormat="1" ht="9.9" customHeight="1" x14ac:dyDescent="0.25">
      <c r="A2408" s="228"/>
      <c r="B2408" s="138"/>
      <c r="C2408" s="142"/>
      <c r="D2408" s="2"/>
      <c r="G2408" s="8"/>
      <c r="I2408" s="333"/>
      <c r="J2408" s="334"/>
      <c r="K2408" s="241"/>
      <c r="L2408" s="241"/>
      <c r="P2408" s="4"/>
      <c r="AA2408" s="12"/>
      <c r="AB2408" s="2"/>
      <c r="AC2408" s="2"/>
    </row>
    <row r="2409" spans="1:29" s="231" customFormat="1" ht="9.9" customHeight="1" x14ac:dyDescent="0.25">
      <c r="A2409" s="228"/>
      <c r="B2409" s="138"/>
      <c r="C2409" s="142"/>
      <c r="D2409" s="2"/>
      <c r="G2409" s="8"/>
      <c r="I2409" s="333"/>
      <c r="J2409" s="334"/>
      <c r="K2409" s="241"/>
      <c r="L2409" s="241"/>
      <c r="P2409" s="4"/>
      <c r="AA2409" s="12"/>
      <c r="AB2409" s="2"/>
      <c r="AC2409" s="2"/>
    </row>
    <row r="2410" spans="1:29" s="231" customFormat="1" ht="9.9" customHeight="1" x14ac:dyDescent="0.25">
      <c r="A2410" s="228"/>
      <c r="B2410" s="138"/>
      <c r="C2410" s="142"/>
      <c r="D2410" s="2"/>
      <c r="G2410" s="8"/>
      <c r="I2410" s="241"/>
      <c r="J2410" s="241"/>
      <c r="K2410" s="241"/>
      <c r="L2410" s="241"/>
      <c r="P2410" s="4"/>
      <c r="AA2410" s="12"/>
      <c r="AB2410" s="2"/>
      <c r="AC2410" s="2"/>
    </row>
    <row r="2411" spans="1:29" s="231" customFormat="1" ht="9.9" customHeight="1" x14ac:dyDescent="0.25">
      <c r="A2411" s="228"/>
      <c r="B2411" s="138"/>
      <c r="C2411" s="142"/>
      <c r="D2411" s="2"/>
      <c r="G2411" s="8"/>
      <c r="I2411" s="333"/>
      <c r="J2411" s="334"/>
      <c r="K2411" s="241"/>
      <c r="L2411" s="241"/>
      <c r="P2411" s="4"/>
      <c r="AA2411" s="12"/>
      <c r="AB2411" s="2"/>
      <c r="AC2411" s="2"/>
    </row>
    <row r="2412" spans="1:29" s="231" customFormat="1" ht="9.9" customHeight="1" x14ac:dyDescent="0.25">
      <c r="A2412" s="228"/>
      <c r="B2412" s="138"/>
      <c r="C2412" s="142"/>
      <c r="D2412" s="2"/>
      <c r="G2412" s="8"/>
      <c r="I2412" s="333"/>
      <c r="J2412" s="334"/>
      <c r="K2412" s="241"/>
      <c r="L2412" s="241"/>
      <c r="P2412" s="4"/>
      <c r="AA2412" s="12"/>
      <c r="AB2412" s="2"/>
      <c r="AC2412" s="2"/>
    </row>
    <row r="2413" spans="1:29" s="231" customFormat="1" ht="9.9" customHeight="1" x14ac:dyDescent="0.25">
      <c r="A2413" s="228"/>
      <c r="B2413" s="138"/>
      <c r="C2413" s="142"/>
      <c r="D2413" s="2"/>
      <c r="G2413" s="8"/>
      <c r="I2413" s="333"/>
      <c r="J2413" s="334"/>
      <c r="K2413" s="241"/>
      <c r="L2413" s="241"/>
      <c r="P2413" s="4"/>
      <c r="AA2413" s="12"/>
      <c r="AB2413" s="2"/>
      <c r="AC2413" s="2"/>
    </row>
    <row r="2414" spans="1:29" s="231" customFormat="1" ht="9.9" customHeight="1" x14ac:dyDescent="0.25">
      <c r="A2414" s="228"/>
      <c r="B2414" s="138"/>
      <c r="C2414" s="142"/>
      <c r="D2414" s="2"/>
      <c r="G2414" s="8"/>
      <c r="I2414" s="333"/>
      <c r="J2414" s="334"/>
      <c r="K2414" s="241"/>
      <c r="L2414" s="241"/>
      <c r="P2414" s="4"/>
      <c r="AA2414" s="12"/>
      <c r="AB2414" s="2"/>
      <c r="AC2414" s="2"/>
    </row>
    <row r="2415" spans="1:29" s="231" customFormat="1" ht="9.9" customHeight="1" x14ac:dyDescent="0.25">
      <c r="A2415" s="228"/>
      <c r="B2415" s="138"/>
      <c r="C2415" s="142"/>
      <c r="D2415" s="2"/>
      <c r="G2415" s="8"/>
      <c r="I2415" s="241"/>
      <c r="J2415" s="241"/>
      <c r="K2415" s="241"/>
      <c r="L2415" s="241"/>
      <c r="P2415" s="4"/>
      <c r="AA2415" s="12"/>
      <c r="AB2415" s="2"/>
      <c r="AC2415" s="2"/>
    </row>
    <row r="2416" spans="1:29" s="231" customFormat="1" ht="9.9" customHeight="1" x14ac:dyDescent="0.25">
      <c r="A2416" s="228"/>
      <c r="B2416" s="138"/>
      <c r="C2416" s="142"/>
      <c r="D2416" s="2"/>
      <c r="G2416" s="8"/>
      <c r="I2416" s="333"/>
      <c r="J2416" s="334"/>
      <c r="K2416" s="241"/>
      <c r="L2416" s="241"/>
      <c r="P2416" s="4"/>
      <c r="AA2416" s="12"/>
      <c r="AB2416" s="2"/>
      <c r="AC2416" s="2"/>
    </row>
    <row r="2417" spans="1:29" s="231" customFormat="1" ht="9.9" customHeight="1" x14ac:dyDescent="0.25">
      <c r="A2417" s="228"/>
      <c r="B2417" s="138"/>
      <c r="C2417" s="142"/>
      <c r="D2417" s="2"/>
      <c r="G2417" s="8"/>
      <c r="I2417" s="333"/>
      <c r="J2417" s="334"/>
      <c r="K2417" s="241"/>
      <c r="L2417" s="241"/>
      <c r="P2417" s="4"/>
      <c r="AA2417" s="12"/>
      <c r="AB2417" s="2"/>
      <c r="AC2417" s="2"/>
    </row>
    <row r="2418" spans="1:29" s="231" customFormat="1" ht="9.9" customHeight="1" x14ac:dyDescent="0.25">
      <c r="A2418" s="228"/>
      <c r="B2418" s="138"/>
      <c r="C2418" s="142"/>
      <c r="D2418" s="2"/>
      <c r="G2418" s="8"/>
      <c r="I2418" s="241"/>
      <c r="J2418" s="241"/>
      <c r="K2418" s="241"/>
      <c r="L2418" s="241"/>
      <c r="P2418" s="4"/>
      <c r="AA2418" s="12"/>
      <c r="AB2418" s="2"/>
      <c r="AC2418" s="2"/>
    </row>
    <row r="2419" spans="1:29" s="231" customFormat="1" ht="9.9" customHeight="1" x14ac:dyDescent="0.25">
      <c r="A2419" s="228"/>
      <c r="B2419" s="138"/>
      <c r="C2419" s="142"/>
      <c r="D2419" s="2"/>
      <c r="G2419" s="8"/>
      <c r="I2419" s="333"/>
      <c r="J2419" s="334"/>
      <c r="K2419" s="241"/>
      <c r="L2419" s="241"/>
      <c r="P2419" s="4"/>
      <c r="AA2419" s="12"/>
      <c r="AB2419" s="2"/>
      <c r="AC2419" s="2"/>
    </row>
    <row r="2420" spans="1:29" s="231" customFormat="1" ht="9.9" customHeight="1" x14ac:dyDescent="0.25">
      <c r="A2420" s="228"/>
      <c r="B2420" s="138"/>
      <c r="C2420" s="142"/>
      <c r="D2420" s="2"/>
      <c r="G2420" s="8"/>
      <c r="I2420" s="333"/>
      <c r="J2420" s="334"/>
      <c r="K2420" s="241"/>
      <c r="L2420" s="241"/>
      <c r="P2420" s="4"/>
      <c r="AA2420" s="12"/>
      <c r="AB2420" s="2"/>
      <c r="AC2420" s="2"/>
    </row>
    <row r="2421" spans="1:29" s="231" customFormat="1" ht="9.9" customHeight="1" x14ac:dyDescent="0.25">
      <c r="A2421" s="228"/>
      <c r="B2421" s="138"/>
      <c r="C2421" s="142"/>
      <c r="D2421" s="2"/>
      <c r="G2421" s="8"/>
      <c r="I2421" s="333"/>
      <c r="J2421" s="334"/>
      <c r="K2421" s="241"/>
      <c r="L2421" s="241"/>
      <c r="P2421" s="4"/>
      <c r="AA2421" s="12"/>
      <c r="AB2421" s="2"/>
      <c r="AC2421" s="2"/>
    </row>
    <row r="2422" spans="1:29" s="231" customFormat="1" ht="9.9" customHeight="1" x14ac:dyDescent="0.25">
      <c r="A2422" s="228"/>
      <c r="B2422" s="138"/>
      <c r="C2422" s="142"/>
      <c r="D2422" s="2"/>
      <c r="G2422" s="8"/>
      <c r="I2422" s="333"/>
      <c r="J2422" s="334"/>
      <c r="K2422" s="241"/>
      <c r="L2422" s="241"/>
      <c r="P2422" s="4"/>
      <c r="AA2422" s="12"/>
      <c r="AB2422" s="2"/>
      <c r="AC2422" s="2"/>
    </row>
    <row r="2423" spans="1:29" s="231" customFormat="1" ht="9.9" customHeight="1" x14ac:dyDescent="0.25">
      <c r="A2423" s="228"/>
      <c r="B2423" s="138"/>
      <c r="C2423" s="142"/>
      <c r="D2423" s="2"/>
      <c r="G2423" s="8"/>
      <c r="I2423" s="241"/>
      <c r="J2423" s="241"/>
      <c r="K2423" s="241"/>
      <c r="L2423" s="241"/>
      <c r="P2423" s="4"/>
      <c r="AA2423" s="12"/>
      <c r="AB2423" s="2"/>
      <c r="AC2423" s="2"/>
    </row>
    <row r="2424" spans="1:29" s="231" customFormat="1" ht="9.9" customHeight="1" x14ac:dyDescent="0.25">
      <c r="A2424" s="228"/>
      <c r="B2424" s="138"/>
      <c r="C2424" s="142"/>
      <c r="D2424" s="2"/>
      <c r="G2424" s="8"/>
      <c r="I2424" s="333"/>
      <c r="J2424" s="334"/>
      <c r="K2424" s="241"/>
      <c r="L2424" s="241"/>
      <c r="P2424" s="4"/>
      <c r="AA2424" s="12"/>
      <c r="AB2424" s="2"/>
      <c r="AC2424" s="2"/>
    </row>
    <row r="2425" spans="1:29" s="231" customFormat="1" ht="9.9" customHeight="1" x14ac:dyDescent="0.25">
      <c r="A2425" s="228"/>
      <c r="B2425" s="138"/>
      <c r="C2425" s="142"/>
      <c r="D2425" s="2"/>
      <c r="G2425" s="8"/>
      <c r="I2425" s="333"/>
      <c r="J2425" s="334"/>
      <c r="K2425" s="241"/>
      <c r="L2425" s="241"/>
      <c r="P2425" s="4"/>
      <c r="AA2425" s="12"/>
      <c r="AB2425" s="2"/>
      <c r="AC2425" s="2"/>
    </row>
    <row r="2426" spans="1:29" s="231" customFormat="1" ht="9.9" customHeight="1" x14ac:dyDescent="0.25">
      <c r="A2426" s="228"/>
      <c r="B2426" s="138"/>
      <c r="C2426" s="142"/>
      <c r="D2426" s="2"/>
      <c r="G2426" s="8"/>
      <c r="I2426" s="333"/>
      <c r="J2426" s="334"/>
      <c r="K2426" s="241"/>
      <c r="L2426" s="241"/>
      <c r="P2426" s="4"/>
      <c r="AA2426" s="12"/>
      <c r="AB2426" s="2"/>
      <c r="AC2426" s="2"/>
    </row>
    <row r="2427" spans="1:29" s="231" customFormat="1" ht="9.9" customHeight="1" x14ac:dyDescent="0.25">
      <c r="A2427" s="228"/>
      <c r="B2427" s="138"/>
      <c r="C2427" s="142"/>
      <c r="D2427" s="2"/>
      <c r="G2427" s="8"/>
      <c r="I2427" s="333"/>
      <c r="J2427" s="334"/>
      <c r="K2427" s="241"/>
      <c r="L2427" s="241"/>
      <c r="P2427" s="4"/>
      <c r="AA2427" s="12"/>
      <c r="AB2427" s="2"/>
      <c r="AC2427" s="2"/>
    </row>
    <row r="2428" spans="1:29" s="231" customFormat="1" ht="9.9" customHeight="1" x14ac:dyDescent="0.25">
      <c r="A2428" s="228"/>
      <c r="B2428" s="138"/>
      <c r="C2428" s="142"/>
      <c r="D2428" s="2"/>
      <c r="G2428" s="8"/>
      <c r="I2428" s="333"/>
      <c r="J2428" s="334"/>
      <c r="K2428" s="241"/>
      <c r="L2428" s="241"/>
      <c r="P2428" s="4"/>
      <c r="AA2428" s="12"/>
      <c r="AB2428" s="2"/>
      <c r="AC2428" s="2"/>
    </row>
    <row r="2429" spans="1:29" s="231" customFormat="1" ht="9.9" customHeight="1" x14ac:dyDescent="0.25">
      <c r="A2429" s="228"/>
      <c r="B2429" s="138"/>
      <c r="C2429" s="142"/>
      <c r="D2429" s="2"/>
      <c r="G2429" s="8"/>
      <c r="I2429" s="333"/>
      <c r="J2429" s="334"/>
      <c r="K2429" s="241"/>
      <c r="L2429" s="241"/>
      <c r="P2429" s="4"/>
      <c r="AA2429" s="12"/>
      <c r="AB2429" s="2"/>
      <c r="AC2429" s="2"/>
    </row>
    <row r="2430" spans="1:29" s="231" customFormat="1" ht="9.9" customHeight="1" x14ac:dyDescent="0.25">
      <c r="A2430" s="228"/>
      <c r="B2430" s="138"/>
      <c r="C2430" s="142"/>
      <c r="D2430" s="2"/>
      <c r="G2430" s="8"/>
      <c r="I2430" s="241"/>
      <c r="J2430" s="241"/>
      <c r="K2430" s="241"/>
      <c r="L2430" s="241"/>
      <c r="P2430" s="4"/>
      <c r="AA2430" s="12"/>
      <c r="AB2430" s="2"/>
      <c r="AC2430" s="2"/>
    </row>
    <row r="2431" spans="1:29" s="231" customFormat="1" ht="9.9" customHeight="1" x14ac:dyDescent="0.25">
      <c r="A2431" s="228"/>
      <c r="B2431" s="138"/>
      <c r="C2431" s="142"/>
      <c r="D2431" s="2"/>
      <c r="G2431" s="8"/>
      <c r="I2431" s="333"/>
      <c r="J2431" s="334"/>
      <c r="K2431" s="241"/>
      <c r="L2431" s="241"/>
      <c r="P2431" s="4"/>
      <c r="AA2431" s="12"/>
      <c r="AB2431" s="2"/>
      <c r="AC2431" s="2"/>
    </row>
    <row r="2432" spans="1:29" s="231" customFormat="1" ht="9.9" customHeight="1" x14ac:dyDescent="0.25">
      <c r="A2432" s="228"/>
      <c r="B2432" s="138"/>
      <c r="C2432" s="142"/>
      <c r="D2432" s="2"/>
      <c r="G2432" s="8"/>
      <c r="I2432" s="333"/>
      <c r="J2432" s="334"/>
      <c r="K2432" s="241"/>
      <c r="L2432" s="241"/>
      <c r="P2432" s="4"/>
      <c r="AA2432" s="12"/>
      <c r="AB2432" s="2"/>
      <c r="AC2432" s="2"/>
    </row>
    <row r="2433" spans="1:29" s="231" customFormat="1" ht="9.9" customHeight="1" x14ac:dyDescent="0.25">
      <c r="A2433" s="228"/>
      <c r="B2433" s="138"/>
      <c r="C2433" s="142"/>
      <c r="D2433" s="2"/>
      <c r="G2433" s="8"/>
      <c r="I2433" s="333"/>
      <c r="J2433" s="334"/>
      <c r="K2433" s="241"/>
      <c r="L2433" s="241"/>
      <c r="P2433" s="4"/>
      <c r="AA2433" s="12"/>
      <c r="AB2433" s="2"/>
      <c r="AC2433" s="2"/>
    </row>
    <row r="2434" spans="1:29" s="231" customFormat="1" ht="9.9" customHeight="1" x14ac:dyDescent="0.25">
      <c r="A2434" s="228"/>
      <c r="B2434" s="138"/>
      <c r="C2434" s="142"/>
      <c r="D2434" s="2"/>
      <c r="G2434" s="8"/>
      <c r="I2434" s="333"/>
      <c r="J2434" s="334"/>
      <c r="K2434" s="241"/>
      <c r="L2434" s="241"/>
      <c r="P2434" s="4"/>
      <c r="AA2434" s="12"/>
      <c r="AB2434" s="2"/>
      <c r="AC2434" s="2"/>
    </row>
    <row r="2435" spans="1:29" s="231" customFormat="1" ht="9.9" customHeight="1" x14ac:dyDescent="0.25">
      <c r="A2435" s="228"/>
      <c r="B2435" s="138"/>
      <c r="C2435" s="142"/>
      <c r="D2435" s="2"/>
      <c r="G2435" s="8"/>
      <c r="I2435" s="241"/>
      <c r="J2435" s="241"/>
      <c r="K2435" s="241"/>
      <c r="L2435" s="241"/>
      <c r="P2435" s="4"/>
      <c r="AA2435" s="12"/>
      <c r="AB2435" s="2"/>
      <c r="AC2435" s="2"/>
    </row>
    <row r="2436" spans="1:29" s="231" customFormat="1" ht="9.9" customHeight="1" x14ac:dyDescent="0.25">
      <c r="A2436" s="228"/>
      <c r="B2436" s="138"/>
      <c r="C2436" s="142"/>
      <c r="D2436" s="2"/>
      <c r="G2436" s="8"/>
      <c r="I2436" s="333"/>
      <c r="J2436" s="334"/>
      <c r="K2436" s="241"/>
      <c r="L2436" s="241"/>
      <c r="P2436" s="4"/>
      <c r="AA2436" s="12"/>
      <c r="AB2436" s="2"/>
      <c r="AC2436" s="2"/>
    </row>
    <row r="2437" spans="1:29" s="231" customFormat="1" ht="9.9" customHeight="1" x14ac:dyDescent="0.25">
      <c r="A2437" s="228"/>
      <c r="B2437" s="138"/>
      <c r="C2437" s="142"/>
      <c r="D2437" s="2"/>
      <c r="G2437" s="8"/>
      <c r="I2437" s="333"/>
      <c r="J2437" s="334"/>
      <c r="K2437" s="241"/>
      <c r="L2437" s="241"/>
      <c r="P2437" s="4"/>
      <c r="AA2437" s="12"/>
      <c r="AB2437" s="2"/>
      <c r="AC2437" s="2"/>
    </row>
    <row r="2438" spans="1:29" s="231" customFormat="1" ht="9.9" customHeight="1" x14ac:dyDescent="0.25">
      <c r="A2438" s="228"/>
      <c r="B2438" s="138"/>
      <c r="C2438" s="142"/>
      <c r="D2438" s="2"/>
      <c r="G2438" s="8"/>
      <c r="I2438" s="333"/>
      <c r="J2438" s="334"/>
      <c r="K2438" s="241"/>
      <c r="L2438" s="241"/>
      <c r="P2438" s="4"/>
      <c r="AA2438" s="12"/>
      <c r="AB2438" s="2"/>
      <c r="AC2438" s="2"/>
    </row>
    <row r="2439" spans="1:29" s="231" customFormat="1" ht="9.9" customHeight="1" x14ac:dyDescent="0.25">
      <c r="A2439" s="228"/>
      <c r="B2439" s="138"/>
      <c r="C2439" s="142"/>
      <c r="D2439" s="2"/>
      <c r="G2439" s="8"/>
      <c r="I2439" s="333"/>
      <c r="J2439" s="334"/>
      <c r="K2439" s="241"/>
      <c r="L2439" s="241"/>
      <c r="P2439" s="4"/>
      <c r="AA2439" s="12"/>
      <c r="AB2439" s="2"/>
      <c r="AC2439" s="2"/>
    </row>
    <row r="2440" spans="1:29" s="231" customFormat="1" ht="9.9" customHeight="1" x14ac:dyDescent="0.25">
      <c r="A2440" s="228"/>
      <c r="B2440" s="138"/>
      <c r="C2440" s="142"/>
      <c r="D2440" s="2"/>
      <c r="G2440" s="8"/>
      <c r="I2440" s="241"/>
      <c r="J2440" s="241"/>
      <c r="K2440" s="241"/>
      <c r="L2440" s="241"/>
      <c r="P2440" s="4"/>
      <c r="AA2440" s="12"/>
      <c r="AB2440" s="2"/>
      <c r="AC2440" s="2"/>
    </row>
    <row r="2441" spans="1:29" s="231" customFormat="1" ht="9.9" customHeight="1" x14ac:dyDescent="0.25">
      <c r="A2441" s="228"/>
      <c r="B2441" s="138"/>
      <c r="C2441" s="142"/>
      <c r="D2441" s="2"/>
      <c r="G2441" s="8"/>
      <c r="I2441" s="333"/>
      <c r="J2441" s="334"/>
      <c r="K2441" s="241"/>
      <c r="L2441" s="241"/>
      <c r="P2441" s="4"/>
      <c r="AA2441" s="12"/>
      <c r="AB2441" s="2"/>
      <c r="AC2441" s="2"/>
    </row>
    <row r="2442" spans="1:29" s="231" customFormat="1" ht="9.9" customHeight="1" x14ac:dyDescent="0.25">
      <c r="A2442" s="228"/>
      <c r="B2442" s="138"/>
      <c r="C2442" s="142"/>
      <c r="D2442" s="2"/>
      <c r="G2442" s="8"/>
      <c r="I2442" s="333"/>
      <c r="J2442" s="334"/>
      <c r="K2442" s="241"/>
      <c r="L2442" s="241"/>
      <c r="P2442" s="4"/>
      <c r="AA2442" s="12"/>
      <c r="AB2442" s="2"/>
      <c r="AC2442" s="2"/>
    </row>
    <row r="2443" spans="1:29" s="231" customFormat="1" ht="9.9" customHeight="1" x14ac:dyDescent="0.25">
      <c r="A2443" s="228"/>
      <c r="B2443" s="138"/>
      <c r="C2443" s="142"/>
      <c r="D2443" s="2"/>
      <c r="G2443" s="8"/>
      <c r="I2443" s="333"/>
      <c r="J2443" s="334"/>
      <c r="K2443" s="241"/>
      <c r="L2443" s="241"/>
      <c r="P2443" s="4"/>
      <c r="AA2443" s="12"/>
      <c r="AB2443" s="2"/>
      <c r="AC2443" s="2"/>
    </row>
    <row r="2444" spans="1:29" s="231" customFormat="1" ht="9.9" customHeight="1" x14ac:dyDescent="0.25">
      <c r="A2444" s="228"/>
      <c r="B2444" s="138"/>
      <c r="C2444" s="142"/>
      <c r="D2444" s="2"/>
      <c r="G2444" s="8"/>
      <c r="I2444" s="333"/>
      <c r="J2444" s="334"/>
      <c r="K2444" s="241"/>
      <c r="L2444" s="241"/>
      <c r="P2444" s="4"/>
      <c r="AA2444" s="12"/>
      <c r="AB2444" s="2"/>
      <c r="AC2444" s="2"/>
    </row>
    <row r="2445" spans="1:29" s="231" customFormat="1" ht="9.9" customHeight="1" x14ac:dyDescent="0.25">
      <c r="A2445" s="228"/>
      <c r="B2445" s="138"/>
      <c r="C2445" s="142"/>
      <c r="D2445" s="2"/>
      <c r="G2445" s="8"/>
      <c r="I2445" s="241"/>
      <c r="J2445" s="241"/>
      <c r="K2445" s="241"/>
      <c r="L2445" s="241"/>
      <c r="P2445" s="4"/>
      <c r="AA2445" s="12"/>
      <c r="AB2445" s="2"/>
      <c r="AC2445" s="2"/>
    </row>
    <row r="2446" spans="1:29" s="231" customFormat="1" ht="9.9" customHeight="1" x14ac:dyDescent="0.25">
      <c r="A2446" s="228"/>
      <c r="B2446" s="138"/>
      <c r="C2446" s="142"/>
      <c r="D2446" s="2"/>
      <c r="G2446" s="8"/>
      <c r="I2446" s="333"/>
      <c r="J2446" s="334"/>
      <c r="K2446" s="241"/>
      <c r="L2446" s="241"/>
      <c r="P2446" s="4"/>
      <c r="AA2446" s="12"/>
      <c r="AB2446" s="2"/>
      <c r="AC2446" s="2"/>
    </row>
    <row r="2447" spans="1:29" s="231" customFormat="1" ht="9.9" customHeight="1" x14ac:dyDescent="0.25">
      <c r="A2447" s="228"/>
      <c r="B2447" s="138"/>
      <c r="C2447" s="142"/>
      <c r="D2447" s="2"/>
      <c r="G2447" s="8"/>
      <c r="I2447" s="333"/>
      <c r="J2447" s="334"/>
      <c r="K2447" s="241"/>
      <c r="L2447" s="241"/>
      <c r="P2447" s="4"/>
      <c r="AA2447" s="12"/>
      <c r="AB2447" s="2"/>
      <c r="AC2447" s="2"/>
    </row>
    <row r="2448" spans="1:29" s="231" customFormat="1" ht="9.9" customHeight="1" x14ac:dyDescent="0.25">
      <c r="A2448" s="228"/>
      <c r="B2448" s="138"/>
      <c r="C2448" s="142"/>
      <c r="D2448" s="2"/>
      <c r="G2448" s="8"/>
      <c r="I2448" s="333"/>
      <c r="J2448" s="334"/>
      <c r="K2448" s="241"/>
      <c r="L2448" s="241"/>
      <c r="P2448" s="4"/>
      <c r="AA2448" s="12"/>
      <c r="AB2448" s="2"/>
      <c r="AC2448" s="2"/>
    </row>
    <row r="2449" spans="1:29" s="231" customFormat="1" ht="9.9" customHeight="1" x14ac:dyDescent="0.25">
      <c r="A2449" s="228"/>
      <c r="B2449" s="138"/>
      <c r="C2449" s="142"/>
      <c r="D2449" s="2"/>
      <c r="G2449" s="8"/>
      <c r="I2449" s="333"/>
      <c r="J2449" s="334"/>
      <c r="K2449" s="241"/>
      <c r="L2449" s="241"/>
      <c r="P2449" s="4"/>
      <c r="AA2449" s="12"/>
      <c r="AB2449" s="2"/>
      <c r="AC2449" s="2"/>
    </row>
    <row r="2450" spans="1:29" s="231" customFormat="1" ht="9.9" customHeight="1" x14ac:dyDescent="0.25">
      <c r="A2450" s="228"/>
      <c r="B2450" s="138"/>
      <c r="C2450" s="142"/>
      <c r="D2450" s="2"/>
      <c r="G2450" s="8"/>
      <c r="I2450" s="241"/>
      <c r="J2450" s="241"/>
      <c r="K2450" s="241"/>
      <c r="L2450" s="241"/>
      <c r="P2450" s="4"/>
      <c r="AA2450" s="12"/>
      <c r="AB2450" s="2"/>
      <c r="AC2450" s="2"/>
    </row>
    <row r="2451" spans="1:29" s="231" customFormat="1" ht="9.9" customHeight="1" x14ac:dyDescent="0.25">
      <c r="A2451" s="228"/>
      <c r="B2451" s="138"/>
      <c r="C2451" s="142"/>
      <c r="D2451" s="2"/>
      <c r="G2451" s="8"/>
      <c r="I2451" s="333"/>
      <c r="J2451" s="334"/>
      <c r="K2451" s="241"/>
      <c r="L2451" s="241"/>
      <c r="P2451" s="4"/>
      <c r="AA2451" s="12"/>
      <c r="AB2451" s="2"/>
      <c r="AC2451" s="2"/>
    </row>
    <row r="2452" spans="1:29" s="231" customFormat="1" ht="9.9" customHeight="1" x14ac:dyDescent="0.25">
      <c r="A2452" s="228"/>
      <c r="B2452" s="138"/>
      <c r="C2452" s="142"/>
      <c r="D2452" s="2"/>
      <c r="G2452" s="8"/>
      <c r="I2452" s="333"/>
      <c r="J2452" s="334"/>
      <c r="K2452" s="241"/>
      <c r="L2452" s="241"/>
      <c r="P2452" s="4"/>
      <c r="AA2452" s="12"/>
      <c r="AB2452" s="2"/>
      <c r="AC2452" s="2"/>
    </row>
    <row r="2453" spans="1:29" s="231" customFormat="1" ht="9.9" customHeight="1" x14ac:dyDescent="0.25">
      <c r="A2453" s="228"/>
      <c r="B2453" s="138"/>
      <c r="C2453" s="142"/>
      <c r="D2453" s="2"/>
      <c r="G2453" s="8"/>
      <c r="I2453" s="333"/>
      <c r="J2453" s="334"/>
      <c r="K2453" s="241"/>
      <c r="L2453" s="241"/>
      <c r="P2453" s="4"/>
      <c r="AA2453" s="12"/>
      <c r="AB2453" s="2"/>
      <c r="AC2453" s="2"/>
    </row>
    <row r="2454" spans="1:29" s="231" customFormat="1" ht="9.9" customHeight="1" x14ac:dyDescent="0.25">
      <c r="A2454" s="228"/>
      <c r="B2454" s="138"/>
      <c r="C2454" s="142"/>
      <c r="D2454" s="2"/>
      <c r="G2454" s="8"/>
      <c r="I2454" s="333"/>
      <c r="J2454" s="334"/>
      <c r="K2454" s="241"/>
      <c r="L2454" s="241"/>
      <c r="P2454" s="4"/>
      <c r="AA2454" s="12"/>
      <c r="AB2454" s="2"/>
      <c r="AC2454" s="2"/>
    </row>
    <row r="2455" spans="1:29" s="231" customFormat="1" ht="9.9" customHeight="1" x14ac:dyDescent="0.25">
      <c r="A2455" s="228"/>
      <c r="B2455" s="138"/>
      <c r="C2455" s="142"/>
      <c r="D2455" s="2"/>
      <c r="G2455" s="8"/>
      <c r="I2455" s="241"/>
      <c r="J2455" s="241"/>
      <c r="K2455" s="241"/>
      <c r="L2455" s="241"/>
      <c r="P2455" s="4"/>
      <c r="AA2455" s="12"/>
      <c r="AB2455" s="2"/>
      <c r="AC2455" s="2"/>
    </row>
    <row r="2456" spans="1:29" s="231" customFormat="1" ht="9.9" customHeight="1" x14ac:dyDescent="0.25">
      <c r="A2456" s="228"/>
      <c r="B2456" s="138"/>
      <c r="C2456" s="142"/>
      <c r="D2456" s="2"/>
      <c r="G2456" s="8"/>
      <c r="I2456" s="333"/>
      <c r="J2456" s="334"/>
      <c r="K2456" s="241"/>
      <c r="L2456" s="241"/>
      <c r="P2456" s="4"/>
      <c r="AA2456" s="12"/>
      <c r="AB2456" s="2"/>
      <c r="AC2456" s="2"/>
    </row>
    <row r="2457" spans="1:29" s="231" customFormat="1" ht="9.9" customHeight="1" x14ac:dyDescent="0.25">
      <c r="A2457" s="228"/>
      <c r="B2457" s="138"/>
      <c r="C2457" s="142"/>
      <c r="D2457" s="2"/>
      <c r="G2457" s="8"/>
      <c r="I2457" s="333"/>
      <c r="J2457" s="334"/>
      <c r="K2457" s="241"/>
      <c r="L2457" s="241"/>
      <c r="P2457" s="4"/>
      <c r="AA2457" s="12"/>
      <c r="AB2457" s="2"/>
      <c r="AC2457" s="2"/>
    </row>
    <row r="2458" spans="1:29" s="231" customFormat="1" ht="9.9" customHeight="1" x14ac:dyDescent="0.25">
      <c r="A2458" s="228"/>
      <c r="B2458" s="138"/>
      <c r="C2458" s="142"/>
      <c r="D2458" s="2"/>
      <c r="G2458" s="8"/>
      <c r="I2458" s="333"/>
      <c r="J2458" s="334"/>
      <c r="K2458" s="241"/>
      <c r="L2458" s="241"/>
      <c r="P2458" s="4"/>
      <c r="AA2458" s="12"/>
      <c r="AB2458" s="2"/>
      <c r="AC2458" s="2"/>
    </row>
    <row r="2459" spans="1:29" s="231" customFormat="1" ht="9.9" customHeight="1" x14ac:dyDescent="0.25">
      <c r="A2459" s="228"/>
      <c r="B2459" s="138"/>
      <c r="C2459" s="142"/>
      <c r="D2459" s="2"/>
      <c r="G2459" s="8"/>
      <c r="I2459" s="333"/>
      <c r="J2459" s="334"/>
      <c r="K2459" s="241"/>
      <c r="L2459" s="241"/>
      <c r="P2459" s="4"/>
      <c r="AA2459" s="12"/>
      <c r="AB2459" s="2"/>
      <c r="AC2459" s="2"/>
    </row>
    <row r="2460" spans="1:29" s="231" customFormat="1" ht="9.9" customHeight="1" x14ac:dyDescent="0.25">
      <c r="A2460" s="228"/>
      <c r="B2460" s="138"/>
      <c r="C2460" s="142"/>
      <c r="D2460" s="2"/>
      <c r="G2460" s="8"/>
      <c r="I2460" s="241"/>
      <c r="J2460" s="241"/>
      <c r="K2460" s="241"/>
      <c r="L2460" s="241"/>
      <c r="P2460" s="4"/>
      <c r="AA2460" s="12"/>
      <c r="AB2460" s="2"/>
      <c r="AC2460" s="2"/>
    </row>
    <row r="2461" spans="1:29" s="231" customFormat="1" ht="9.9" customHeight="1" x14ac:dyDescent="0.25">
      <c r="A2461" s="228"/>
      <c r="B2461" s="138"/>
      <c r="C2461" s="142"/>
      <c r="D2461" s="2"/>
      <c r="G2461" s="8"/>
      <c r="I2461" s="333"/>
      <c r="J2461" s="334"/>
      <c r="K2461" s="241"/>
      <c r="L2461" s="241"/>
      <c r="P2461" s="4"/>
      <c r="AA2461" s="12"/>
      <c r="AB2461" s="2"/>
      <c r="AC2461" s="2"/>
    </row>
    <row r="2462" spans="1:29" s="231" customFormat="1" ht="9.9" customHeight="1" x14ac:dyDescent="0.25">
      <c r="A2462" s="228"/>
      <c r="B2462" s="138"/>
      <c r="C2462" s="142"/>
      <c r="D2462" s="2"/>
      <c r="G2462" s="8"/>
      <c r="I2462" s="333"/>
      <c r="J2462" s="334"/>
      <c r="K2462" s="241"/>
      <c r="L2462" s="241"/>
      <c r="P2462" s="4"/>
      <c r="AA2462" s="12"/>
      <c r="AB2462" s="2"/>
      <c r="AC2462" s="2"/>
    </row>
    <row r="2463" spans="1:29" s="231" customFormat="1" ht="9.9" customHeight="1" x14ac:dyDescent="0.25">
      <c r="A2463" s="228"/>
      <c r="B2463" s="138"/>
      <c r="C2463" s="142"/>
      <c r="D2463" s="2"/>
      <c r="G2463" s="8"/>
      <c r="I2463" s="333"/>
      <c r="J2463" s="334"/>
      <c r="K2463" s="241"/>
      <c r="L2463" s="241"/>
      <c r="P2463" s="4"/>
      <c r="AA2463" s="12"/>
      <c r="AB2463" s="2"/>
      <c r="AC2463" s="2"/>
    </row>
    <row r="2464" spans="1:29" s="231" customFormat="1" ht="9.9" customHeight="1" x14ac:dyDescent="0.25">
      <c r="A2464" s="228"/>
      <c r="B2464" s="138"/>
      <c r="C2464" s="142"/>
      <c r="D2464" s="2"/>
      <c r="G2464" s="8"/>
      <c r="I2464" s="333"/>
      <c r="J2464" s="334"/>
      <c r="K2464" s="241"/>
      <c r="L2464" s="241"/>
      <c r="P2464" s="4"/>
      <c r="AA2464" s="12"/>
      <c r="AB2464" s="2"/>
      <c r="AC2464" s="2"/>
    </row>
    <row r="2465" spans="1:29" s="231" customFormat="1" ht="9.9" customHeight="1" x14ac:dyDescent="0.25">
      <c r="A2465" s="228"/>
      <c r="B2465" s="138"/>
      <c r="C2465" s="142"/>
      <c r="D2465" s="2"/>
      <c r="G2465" s="8"/>
      <c r="I2465" s="241"/>
      <c r="J2465" s="241"/>
      <c r="K2465" s="241"/>
      <c r="L2465" s="241"/>
      <c r="P2465" s="4"/>
      <c r="AA2465" s="12"/>
      <c r="AB2465" s="2"/>
      <c r="AC2465" s="2"/>
    </row>
    <row r="2466" spans="1:29" s="231" customFormat="1" ht="9.9" customHeight="1" x14ac:dyDescent="0.25">
      <c r="A2466" s="228"/>
      <c r="B2466" s="138"/>
      <c r="C2466" s="142"/>
      <c r="D2466" s="2"/>
      <c r="G2466" s="8"/>
      <c r="I2466" s="333"/>
      <c r="J2466" s="334"/>
      <c r="K2466" s="241"/>
      <c r="L2466" s="241"/>
      <c r="P2466" s="4"/>
      <c r="AA2466" s="12"/>
      <c r="AB2466" s="2"/>
      <c r="AC2466" s="2"/>
    </row>
    <row r="2467" spans="1:29" s="231" customFormat="1" ht="9.9" customHeight="1" x14ac:dyDescent="0.25">
      <c r="A2467" s="228"/>
      <c r="B2467" s="138"/>
      <c r="C2467" s="142"/>
      <c r="D2467" s="2"/>
      <c r="G2467" s="8"/>
      <c r="I2467" s="333"/>
      <c r="J2467" s="334"/>
      <c r="K2467" s="241"/>
      <c r="L2467" s="241"/>
      <c r="P2467" s="4"/>
      <c r="AA2467" s="12"/>
      <c r="AB2467" s="2"/>
      <c r="AC2467" s="2"/>
    </row>
    <row r="2468" spans="1:29" s="231" customFormat="1" ht="9.9" customHeight="1" x14ac:dyDescent="0.25">
      <c r="A2468" s="228"/>
      <c r="B2468" s="138"/>
      <c r="C2468" s="142"/>
      <c r="D2468" s="2"/>
      <c r="G2468" s="8"/>
      <c r="I2468" s="333"/>
      <c r="J2468" s="334"/>
      <c r="K2468" s="241"/>
      <c r="L2468" s="241"/>
      <c r="P2468" s="4"/>
      <c r="AA2468" s="12"/>
      <c r="AB2468" s="2"/>
      <c r="AC2468" s="2"/>
    </row>
    <row r="2469" spans="1:29" s="231" customFormat="1" ht="9.9" customHeight="1" x14ac:dyDescent="0.25">
      <c r="A2469" s="228"/>
      <c r="B2469" s="138"/>
      <c r="C2469" s="142"/>
      <c r="D2469" s="2"/>
      <c r="G2469" s="8"/>
      <c r="I2469" s="333"/>
      <c r="J2469" s="334"/>
      <c r="K2469" s="241"/>
      <c r="L2469" s="241"/>
      <c r="P2469" s="4"/>
      <c r="AA2469" s="12"/>
      <c r="AB2469" s="2"/>
      <c r="AC2469" s="2"/>
    </row>
    <row r="2470" spans="1:29" s="231" customFormat="1" ht="9.9" customHeight="1" x14ac:dyDescent="0.25">
      <c r="A2470" s="228"/>
      <c r="B2470" s="138"/>
      <c r="C2470" s="142"/>
      <c r="D2470" s="2"/>
      <c r="G2470" s="8"/>
      <c r="I2470" s="241"/>
      <c r="J2470" s="241"/>
      <c r="K2470" s="241"/>
      <c r="L2470" s="241"/>
      <c r="P2470" s="4"/>
      <c r="AA2470" s="12"/>
      <c r="AB2470" s="2"/>
      <c r="AC2470" s="2"/>
    </row>
    <row r="2471" spans="1:29" s="231" customFormat="1" ht="9.9" customHeight="1" x14ac:dyDescent="0.25">
      <c r="A2471" s="228"/>
      <c r="B2471" s="138"/>
      <c r="C2471" s="142"/>
      <c r="D2471" s="2"/>
      <c r="G2471" s="8"/>
      <c r="I2471" s="333"/>
      <c r="J2471" s="334"/>
      <c r="K2471" s="241"/>
      <c r="L2471" s="241"/>
      <c r="P2471" s="4"/>
      <c r="AA2471" s="12"/>
      <c r="AB2471" s="2"/>
      <c r="AC2471" s="2"/>
    </row>
    <row r="2472" spans="1:29" s="231" customFormat="1" ht="9.9" customHeight="1" x14ac:dyDescent="0.25">
      <c r="A2472" s="228"/>
      <c r="B2472" s="138"/>
      <c r="C2472" s="142"/>
      <c r="D2472" s="2"/>
      <c r="G2472" s="8"/>
      <c r="I2472" s="333"/>
      <c r="J2472" s="334"/>
      <c r="K2472" s="241"/>
      <c r="L2472" s="241"/>
      <c r="P2472" s="4"/>
      <c r="AA2472" s="12"/>
      <c r="AB2472" s="2"/>
      <c r="AC2472" s="2"/>
    </row>
    <row r="2473" spans="1:29" s="231" customFormat="1" ht="9.9" customHeight="1" x14ac:dyDescent="0.25">
      <c r="A2473" s="228"/>
      <c r="B2473" s="138"/>
      <c r="C2473" s="142"/>
      <c r="D2473" s="2"/>
      <c r="G2473" s="8"/>
      <c r="I2473" s="333"/>
      <c r="J2473" s="334"/>
      <c r="K2473" s="241"/>
      <c r="L2473" s="241"/>
      <c r="P2473" s="4"/>
      <c r="AA2473" s="12"/>
      <c r="AB2473" s="2"/>
      <c r="AC2473" s="2"/>
    </row>
    <row r="2474" spans="1:29" s="231" customFormat="1" ht="9.9" customHeight="1" x14ac:dyDescent="0.25">
      <c r="A2474" s="228"/>
      <c r="B2474" s="138"/>
      <c r="C2474" s="142"/>
      <c r="D2474" s="2"/>
      <c r="G2474" s="8"/>
      <c r="I2474" s="241"/>
      <c r="J2474" s="241"/>
      <c r="K2474" s="241"/>
      <c r="L2474" s="241"/>
      <c r="P2474" s="4"/>
      <c r="AA2474" s="12"/>
      <c r="AB2474" s="2"/>
      <c r="AC2474" s="2"/>
    </row>
    <row r="2475" spans="1:29" s="231" customFormat="1" ht="9.9" customHeight="1" x14ac:dyDescent="0.25">
      <c r="A2475" s="228"/>
      <c r="B2475" s="138"/>
      <c r="C2475" s="142"/>
      <c r="D2475" s="2"/>
      <c r="G2475" s="8"/>
      <c r="I2475" s="333"/>
      <c r="J2475" s="334"/>
      <c r="K2475" s="241"/>
      <c r="L2475" s="241"/>
      <c r="P2475" s="4"/>
      <c r="AA2475" s="12"/>
      <c r="AB2475" s="2"/>
      <c r="AC2475" s="2"/>
    </row>
    <row r="2476" spans="1:29" s="231" customFormat="1" ht="9.9" customHeight="1" x14ac:dyDescent="0.25">
      <c r="A2476" s="228"/>
      <c r="B2476" s="138"/>
      <c r="C2476" s="142"/>
      <c r="D2476" s="2"/>
      <c r="G2476" s="8"/>
      <c r="I2476" s="333"/>
      <c r="J2476" s="334"/>
      <c r="K2476" s="241"/>
      <c r="L2476" s="241"/>
      <c r="P2476" s="4"/>
      <c r="AA2476" s="12"/>
      <c r="AB2476" s="2"/>
      <c r="AC2476" s="2"/>
    </row>
    <row r="2477" spans="1:29" s="231" customFormat="1" ht="9.9" customHeight="1" x14ac:dyDescent="0.25">
      <c r="A2477" s="228"/>
      <c r="B2477" s="138"/>
      <c r="C2477" s="142"/>
      <c r="D2477" s="2"/>
      <c r="G2477" s="8"/>
      <c r="I2477" s="333"/>
      <c r="J2477" s="334"/>
      <c r="K2477" s="241"/>
      <c r="L2477" s="241"/>
      <c r="P2477" s="4"/>
      <c r="AA2477" s="12"/>
      <c r="AB2477" s="2"/>
      <c r="AC2477" s="2"/>
    </row>
    <row r="2478" spans="1:29" s="231" customFormat="1" ht="9.9" customHeight="1" x14ac:dyDescent="0.25">
      <c r="A2478" s="228"/>
      <c r="B2478" s="138"/>
      <c r="C2478" s="142"/>
      <c r="D2478" s="2"/>
      <c r="G2478" s="8"/>
      <c r="I2478" s="241"/>
      <c r="J2478" s="241"/>
      <c r="K2478" s="241"/>
      <c r="L2478" s="241"/>
      <c r="P2478" s="4"/>
      <c r="AA2478" s="12"/>
      <c r="AB2478" s="2"/>
      <c r="AC2478" s="2"/>
    </row>
    <row r="2479" spans="1:29" s="231" customFormat="1" ht="9.9" customHeight="1" x14ac:dyDescent="0.25">
      <c r="A2479" s="228"/>
      <c r="B2479" s="138"/>
      <c r="C2479" s="142"/>
      <c r="D2479" s="2"/>
      <c r="G2479" s="8"/>
      <c r="I2479" s="333"/>
      <c r="J2479" s="334"/>
      <c r="K2479" s="241"/>
      <c r="L2479" s="241"/>
      <c r="P2479" s="4"/>
      <c r="AA2479" s="12"/>
      <c r="AB2479" s="2"/>
      <c r="AC2479" s="2"/>
    </row>
    <row r="2480" spans="1:29" s="231" customFormat="1" ht="9.9" customHeight="1" x14ac:dyDescent="0.25">
      <c r="A2480" s="228"/>
      <c r="B2480" s="138"/>
      <c r="C2480" s="142"/>
      <c r="D2480" s="2"/>
      <c r="G2480" s="8"/>
      <c r="I2480" s="333"/>
      <c r="J2480" s="334"/>
      <c r="K2480" s="241"/>
      <c r="L2480" s="241"/>
      <c r="P2480" s="4"/>
      <c r="AA2480" s="12"/>
      <c r="AB2480" s="2"/>
      <c r="AC2480" s="2"/>
    </row>
    <row r="2482" spans="1:29" s="231" customFormat="1" ht="9.9" customHeight="1" x14ac:dyDescent="0.25">
      <c r="A2482" s="228"/>
      <c r="B2482" s="141"/>
      <c r="C2482" s="148"/>
      <c r="G2482" s="8"/>
      <c r="H2482" s="20"/>
      <c r="I2482" s="4"/>
      <c r="J2482" s="4"/>
      <c r="K2482" s="4"/>
      <c r="L2482" s="4"/>
      <c r="P2482" s="4"/>
      <c r="AA2482" s="12"/>
      <c r="AB2482" s="2"/>
      <c r="AC2482" s="2"/>
    </row>
    <row r="2483" spans="1:29" s="231" customFormat="1" ht="9.9" customHeight="1" x14ac:dyDescent="0.25">
      <c r="A2483" s="228"/>
      <c r="B2483" s="142"/>
      <c r="C2483" s="2"/>
      <c r="G2483" s="8"/>
      <c r="I2483" s="4"/>
      <c r="J2483" s="4"/>
      <c r="K2483" s="4"/>
      <c r="L2483" s="4"/>
      <c r="P2483" s="4"/>
      <c r="AA2483" s="12"/>
      <c r="AB2483" s="2"/>
      <c r="AC2483" s="2"/>
    </row>
    <row r="2484" spans="1:29" s="231" customFormat="1" ht="9.9" customHeight="1" x14ac:dyDescent="0.25">
      <c r="A2484" s="228"/>
      <c r="B2484" s="138"/>
      <c r="C2484" s="2"/>
      <c r="G2484" s="8"/>
      <c r="I2484" s="4"/>
      <c r="J2484" s="4"/>
      <c r="K2484" s="4"/>
      <c r="L2484" s="4"/>
      <c r="P2484" s="4"/>
      <c r="AA2484" s="12"/>
      <c r="AB2484" s="2"/>
      <c r="AC2484" s="2"/>
    </row>
    <row r="2485" spans="1:29" s="231" customFormat="1" ht="9.9" customHeight="1" x14ac:dyDescent="0.25">
      <c r="A2485" s="228"/>
      <c r="B2485" s="138"/>
      <c r="C2485" s="2"/>
      <c r="D2485" s="240"/>
      <c r="E2485" s="240"/>
      <c r="F2485" s="240"/>
      <c r="G2485" s="22"/>
      <c r="H2485" s="240"/>
      <c r="I2485" s="4"/>
      <c r="J2485" s="4"/>
      <c r="K2485" s="4"/>
      <c r="L2485" s="4"/>
      <c r="P2485" s="4"/>
      <c r="AA2485" s="12"/>
      <c r="AB2485" s="2"/>
      <c r="AC2485" s="2"/>
    </row>
    <row r="2486" spans="1:29" s="4" customFormat="1" ht="9.9" customHeight="1" x14ac:dyDescent="0.25">
      <c r="A2486" s="228"/>
      <c r="B2486" s="138"/>
      <c r="C2486" s="2"/>
      <c r="D2486" s="240"/>
      <c r="E2486" s="240"/>
      <c r="F2486" s="240"/>
      <c r="G2486" s="22"/>
      <c r="H2486" s="240"/>
      <c r="M2486" s="231"/>
      <c r="N2486" s="231"/>
      <c r="O2486" s="231"/>
      <c r="Q2486" s="231"/>
      <c r="R2486" s="231"/>
      <c r="S2486" s="231"/>
      <c r="T2486" s="231"/>
      <c r="U2486" s="231"/>
      <c r="V2486" s="231"/>
      <c r="W2486" s="231"/>
      <c r="X2486" s="231"/>
      <c r="Y2486" s="231"/>
      <c r="Z2486" s="231"/>
      <c r="AA2486" s="12"/>
      <c r="AB2486" s="2"/>
      <c r="AC2486" s="2"/>
    </row>
    <row r="2487" spans="1:29" s="4" customFormat="1" ht="9.9" customHeight="1" x14ac:dyDescent="0.25">
      <c r="A2487" s="228"/>
      <c r="B2487" s="138"/>
      <c r="C2487" s="2"/>
      <c r="D2487" s="231"/>
      <c r="E2487" s="231"/>
      <c r="F2487" s="231"/>
      <c r="G2487" s="8"/>
      <c r="H2487" s="231"/>
      <c r="M2487" s="231"/>
      <c r="N2487" s="231"/>
      <c r="O2487" s="231"/>
      <c r="Q2487" s="231"/>
      <c r="R2487" s="231"/>
      <c r="S2487" s="231"/>
      <c r="T2487" s="231"/>
      <c r="U2487" s="231"/>
      <c r="V2487" s="231"/>
      <c r="W2487" s="231"/>
      <c r="X2487" s="231"/>
      <c r="Y2487" s="231"/>
      <c r="Z2487" s="231"/>
      <c r="AA2487" s="12"/>
      <c r="AB2487" s="2"/>
      <c r="AC2487" s="2"/>
    </row>
    <row r="2488" spans="1:29" s="4" customFormat="1" ht="9.9" customHeight="1" x14ac:dyDescent="0.25">
      <c r="A2488" s="228"/>
      <c r="B2488" s="138"/>
      <c r="C2488" s="2"/>
      <c r="D2488" s="240"/>
      <c r="E2488" s="240"/>
      <c r="F2488" s="240"/>
      <c r="G2488" s="22"/>
      <c r="H2488" s="240"/>
      <c r="M2488" s="231"/>
      <c r="N2488" s="231"/>
      <c r="O2488" s="231"/>
      <c r="Q2488" s="231"/>
      <c r="R2488" s="231"/>
      <c r="S2488" s="231"/>
      <c r="T2488" s="231"/>
      <c r="U2488" s="231"/>
      <c r="V2488" s="231"/>
      <c r="W2488" s="231"/>
      <c r="X2488" s="231"/>
      <c r="Y2488" s="231"/>
      <c r="Z2488" s="231"/>
      <c r="AA2488" s="12"/>
      <c r="AB2488" s="2"/>
      <c r="AC2488" s="2"/>
    </row>
    <row r="2489" spans="1:29" s="4" customFormat="1" ht="9.9" customHeight="1" x14ac:dyDescent="0.25">
      <c r="A2489" s="228"/>
      <c r="B2489" s="138"/>
      <c r="C2489" s="2"/>
      <c r="D2489" s="240"/>
      <c r="E2489" s="240"/>
      <c r="F2489" s="240"/>
      <c r="G2489" s="22"/>
      <c r="H2489" s="240"/>
      <c r="M2489" s="231"/>
      <c r="N2489" s="231"/>
      <c r="O2489" s="231"/>
      <c r="Q2489" s="231"/>
      <c r="R2489" s="231"/>
      <c r="S2489" s="231"/>
      <c r="T2489" s="231"/>
      <c r="U2489" s="231"/>
      <c r="V2489" s="231"/>
      <c r="W2489" s="231"/>
      <c r="X2489" s="231"/>
      <c r="Y2489" s="231"/>
      <c r="Z2489" s="231"/>
      <c r="AA2489" s="12"/>
      <c r="AB2489" s="2"/>
      <c r="AC2489" s="2"/>
    </row>
    <row r="2490" spans="1:29" s="4" customFormat="1" ht="9.9" customHeight="1" x14ac:dyDescent="0.25">
      <c r="A2490" s="228"/>
      <c r="B2490" s="138"/>
      <c r="C2490" s="2"/>
      <c r="D2490" s="240"/>
      <c r="E2490" s="240"/>
      <c r="F2490" s="240"/>
      <c r="G2490" s="22"/>
      <c r="H2490" s="240"/>
      <c r="M2490" s="231"/>
      <c r="N2490" s="231"/>
      <c r="O2490" s="231"/>
      <c r="Q2490" s="231"/>
      <c r="R2490" s="231"/>
      <c r="S2490" s="231"/>
      <c r="T2490" s="231"/>
      <c r="U2490" s="231"/>
      <c r="V2490" s="231"/>
      <c r="W2490" s="231"/>
      <c r="X2490" s="231"/>
      <c r="Y2490" s="231"/>
      <c r="Z2490" s="231"/>
      <c r="AA2490" s="12"/>
      <c r="AB2490" s="2"/>
      <c r="AC2490" s="2"/>
    </row>
    <row r="2491" spans="1:29" s="4" customFormat="1" ht="9.9" customHeight="1" x14ac:dyDescent="0.25">
      <c r="A2491" s="228"/>
      <c r="B2491" s="138"/>
      <c r="C2491" s="2"/>
      <c r="D2491" s="231"/>
      <c r="E2491" s="231"/>
      <c r="F2491" s="231"/>
      <c r="G2491" s="8"/>
      <c r="H2491" s="231"/>
      <c r="M2491" s="231"/>
      <c r="N2491" s="231"/>
      <c r="O2491" s="231"/>
      <c r="Q2491" s="231"/>
      <c r="R2491" s="231"/>
      <c r="S2491" s="231"/>
      <c r="T2491" s="231"/>
      <c r="U2491" s="231"/>
      <c r="V2491" s="231"/>
      <c r="W2491" s="231"/>
      <c r="X2491" s="231"/>
      <c r="Y2491" s="231"/>
      <c r="Z2491" s="231"/>
      <c r="AA2491" s="12"/>
      <c r="AB2491" s="2"/>
      <c r="AC2491" s="2"/>
    </row>
    <row r="2492" spans="1:29" s="4" customFormat="1" ht="9.9" customHeight="1" x14ac:dyDescent="0.25">
      <c r="A2492" s="228"/>
      <c r="B2492" s="138"/>
      <c r="C2492" s="2"/>
      <c r="D2492" s="240"/>
      <c r="E2492" s="240"/>
      <c r="F2492" s="240"/>
      <c r="G2492" s="22"/>
      <c r="H2492" s="240"/>
      <c r="M2492" s="231"/>
      <c r="N2492" s="231"/>
      <c r="O2492" s="231"/>
      <c r="Q2492" s="231"/>
      <c r="R2492" s="231"/>
      <c r="S2492" s="231"/>
      <c r="T2492" s="231"/>
      <c r="U2492" s="231"/>
      <c r="V2492" s="231"/>
      <c r="W2492" s="231"/>
      <c r="X2492" s="231"/>
      <c r="Y2492" s="231"/>
      <c r="Z2492" s="231"/>
      <c r="AA2492" s="12"/>
      <c r="AB2492" s="2"/>
      <c r="AC2492" s="2"/>
    </row>
    <row r="2493" spans="1:29" s="4" customFormat="1" ht="9.9" customHeight="1" x14ac:dyDescent="0.25">
      <c r="A2493" s="228"/>
      <c r="B2493" s="138"/>
      <c r="C2493" s="2"/>
      <c r="D2493" s="240"/>
      <c r="E2493" s="240"/>
      <c r="F2493" s="240"/>
      <c r="G2493" s="22"/>
      <c r="H2493" s="240"/>
      <c r="M2493" s="231"/>
      <c r="N2493" s="231"/>
      <c r="O2493" s="231"/>
      <c r="Q2493" s="231"/>
      <c r="R2493" s="231"/>
      <c r="S2493" s="231"/>
      <c r="T2493" s="231"/>
      <c r="U2493" s="231"/>
      <c r="V2493" s="231"/>
      <c r="W2493" s="231"/>
      <c r="X2493" s="231"/>
      <c r="Y2493" s="231"/>
      <c r="Z2493" s="231"/>
      <c r="AA2493" s="12"/>
      <c r="AB2493" s="2"/>
      <c r="AC2493" s="2"/>
    </row>
    <row r="2494" spans="1:29" s="4" customFormat="1" ht="9.9" customHeight="1" x14ac:dyDescent="0.25">
      <c r="A2494" s="228"/>
      <c r="B2494" s="138"/>
      <c r="C2494" s="2"/>
      <c r="D2494" s="231"/>
      <c r="E2494" s="231"/>
      <c r="F2494" s="231"/>
      <c r="G2494" s="8"/>
      <c r="H2494" s="231"/>
      <c r="M2494" s="231"/>
      <c r="N2494" s="231"/>
      <c r="O2494" s="231"/>
      <c r="Q2494" s="231"/>
      <c r="R2494" s="231"/>
      <c r="S2494" s="231"/>
      <c r="T2494" s="231"/>
      <c r="U2494" s="231"/>
      <c r="V2494" s="231"/>
      <c r="W2494" s="231"/>
      <c r="X2494" s="231"/>
      <c r="Y2494" s="231"/>
      <c r="Z2494" s="231"/>
      <c r="AA2494" s="12"/>
      <c r="AB2494" s="2"/>
      <c r="AC2494" s="2"/>
    </row>
    <row r="2495" spans="1:29" s="4" customFormat="1" ht="9.9" customHeight="1" x14ac:dyDescent="0.25">
      <c r="A2495" s="228"/>
      <c r="B2495" s="138"/>
      <c r="C2495" s="2"/>
      <c r="D2495" s="240"/>
      <c r="E2495" s="240"/>
      <c r="F2495" s="240"/>
      <c r="G2495" s="22"/>
      <c r="H2495" s="240"/>
      <c r="M2495" s="231"/>
      <c r="N2495" s="231"/>
      <c r="O2495" s="231"/>
      <c r="Q2495" s="231"/>
      <c r="R2495" s="231"/>
      <c r="S2495" s="231"/>
      <c r="T2495" s="231"/>
      <c r="U2495" s="231"/>
      <c r="V2495" s="231"/>
      <c r="W2495" s="231"/>
      <c r="X2495" s="231"/>
      <c r="Y2495" s="231"/>
      <c r="Z2495" s="231"/>
      <c r="AA2495" s="12"/>
      <c r="AB2495" s="2"/>
      <c r="AC2495" s="2"/>
    </row>
    <row r="2496" spans="1:29" s="4" customFormat="1" ht="9.9" customHeight="1" x14ac:dyDescent="0.25">
      <c r="A2496" s="228"/>
      <c r="B2496" s="138"/>
      <c r="C2496" s="2"/>
      <c r="D2496" s="240"/>
      <c r="E2496" s="240"/>
      <c r="F2496" s="240"/>
      <c r="G2496" s="22"/>
      <c r="H2496" s="240"/>
      <c r="M2496" s="231"/>
      <c r="N2496" s="231"/>
      <c r="O2496" s="231"/>
      <c r="Q2496" s="231"/>
      <c r="R2496" s="231"/>
      <c r="S2496" s="231"/>
      <c r="T2496" s="231"/>
      <c r="U2496" s="231"/>
      <c r="V2496" s="231"/>
      <c r="W2496" s="231"/>
      <c r="X2496" s="231"/>
      <c r="Y2496" s="231"/>
      <c r="Z2496" s="231"/>
      <c r="AA2496" s="12"/>
      <c r="AB2496" s="2"/>
      <c r="AC2496" s="2"/>
    </row>
    <row r="2497" spans="1:29" s="4" customFormat="1" ht="9.9" customHeight="1" x14ac:dyDescent="0.25">
      <c r="A2497" s="228"/>
      <c r="B2497" s="138"/>
      <c r="C2497" s="2"/>
      <c r="D2497" s="240"/>
      <c r="E2497" s="240"/>
      <c r="F2497" s="240"/>
      <c r="G2497" s="22"/>
      <c r="H2497" s="240"/>
      <c r="M2497" s="231"/>
      <c r="N2497" s="231"/>
      <c r="O2497" s="231"/>
      <c r="Q2497" s="231"/>
      <c r="R2497" s="231"/>
      <c r="S2497" s="231"/>
      <c r="T2497" s="231"/>
      <c r="U2497" s="231"/>
      <c r="V2497" s="231"/>
      <c r="W2497" s="231"/>
      <c r="X2497" s="231"/>
      <c r="Y2497" s="231"/>
      <c r="Z2497" s="231"/>
      <c r="AA2497" s="12"/>
      <c r="AB2497" s="2"/>
      <c r="AC2497" s="2"/>
    </row>
    <row r="2498" spans="1:29" s="4" customFormat="1" ht="9.9" customHeight="1" x14ac:dyDescent="0.25">
      <c r="A2498" s="228"/>
      <c r="B2498" s="138"/>
      <c r="C2498" s="2"/>
      <c r="D2498" s="240"/>
      <c r="E2498" s="240"/>
      <c r="F2498" s="240"/>
      <c r="G2498" s="22"/>
      <c r="H2498" s="240"/>
      <c r="M2498" s="231"/>
      <c r="N2498" s="231"/>
      <c r="O2498" s="231"/>
      <c r="Q2498" s="231"/>
      <c r="R2498" s="231"/>
      <c r="S2498" s="231"/>
      <c r="T2498" s="231"/>
      <c r="U2498" s="231"/>
      <c r="V2498" s="231"/>
      <c r="W2498" s="231"/>
      <c r="X2498" s="231"/>
      <c r="Y2498" s="231"/>
      <c r="Z2498" s="231"/>
      <c r="AA2498" s="12"/>
      <c r="AB2498" s="2"/>
      <c r="AC2498" s="2"/>
    </row>
    <row r="2499" spans="1:29" s="4" customFormat="1" ht="9.9" customHeight="1" x14ac:dyDescent="0.25">
      <c r="A2499" s="228"/>
      <c r="B2499" s="138"/>
      <c r="C2499" s="2"/>
      <c r="D2499" s="231"/>
      <c r="E2499" s="231"/>
      <c r="F2499" s="231"/>
      <c r="G2499" s="8"/>
      <c r="H2499" s="231"/>
      <c r="M2499" s="231"/>
      <c r="N2499" s="231"/>
      <c r="O2499" s="231"/>
      <c r="Q2499" s="231"/>
      <c r="R2499" s="231"/>
      <c r="S2499" s="231"/>
      <c r="T2499" s="231"/>
      <c r="U2499" s="231"/>
      <c r="V2499" s="231"/>
      <c r="W2499" s="231"/>
      <c r="X2499" s="231"/>
      <c r="Y2499" s="231"/>
      <c r="Z2499" s="231"/>
      <c r="AA2499" s="12"/>
      <c r="AB2499" s="2"/>
      <c r="AC2499" s="2"/>
    </row>
    <row r="2500" spans="1:29" s="4" customFormat="1" ht="9.9" customHeight="1" x14ac:dyDescent="0.25">
      <c r="A2500" s="228"/>
      <c r="B2500" s="138"/>
      <c r="C2500" s="2"/>
      <c r="D2500" s="240"/>
      <c r="E2500" s="240"/>
      <c r="F2500" s="240"/>
      <c r="G2500" s="22"/>
      <c r="H2500" s="240"/>
      <c r="M2500" s="231"/>
      <c r="N2500" s="231"/>
      <c r="O2500" s="231"/>
      <c r="Q2500" s="231"/>
      <c r="R2500" s="231"/>
      <c r="S2500" s="231"/>
      <c r="T2500" s="231"/>
      <c r="U2500" s="231"/>
      <c r="V2500" s="231"/>
      <c r="W2500" s="231"/>
      <c r="X2500" s="231"/>
      <c r="Y2500" s="231"/>
      <c r="Z2500" s="231"/>
      <c r="AA2500" s="12"/>
      <c r="AB2500" s="2"/>
      <c r="AC2500" s="2"/>
    </row>
    <row r="2501" spans="1:29" s="4" customFormat="1" ht="9.9" customHeight="1" x14ac:dyDescent="0.25">
      <c r="A2501" s="228"/>
      <c r="B2501" s="138"/>
      <c r="C2501" s="2"/>
      <c r="D2501" s="240"/>
      <c r="E2501" s="240"/>
      <c r="F2501" s="240"/>
      <c r="G2501" s="22"/>
      <c r="H2501" s="240"/>
      <c r="M2501" s="231"/>
      <c r="N2501" s="231"/>
      <c r="O2501" s="231"/>
      <c r="Q2501" s="231"/>
      <c r="R2501" s="231"/>
      <c r="S2501" s="231"/>
      <c r="T2501" s="231"/>
      <c r="U2501" s="231"/>
      <c r="V2501" s="231"/>
      <c r="W2501" s="231"/>
      <c r="X2501" s="231"/>
      <c r="Y2501" s="231"/>
      <c r="Z2501" s="231"/>
      <c r="AA2501" s="12"/>
      <c r="AB2501" s="2"/>
      <c r="AC2501" s="2"/>
    </row>
    <row r="2502" spans="1:29" s="4" customFormat="1" ht="9.9" customHeight="1" x14ac:dyDescent="0.25">
      <c r="A2502" s="228"/>
      <c r="B2502" s="138"/>
      <c r="C2502" s="2"/>
      <c r="D2502" s="231"/>
      <c r="E2502" s="231"/>
      <c r="F2502" s="231"/>
      <c r="G2502" s="8"/>
      <c r="H2502" s="231"/>
      <c r="M2502" s="231"/>
      <c r="N2502" s="231"/>
      <c r="O2502" s="231"/>
      <c r="Q2502" s="231"/>
      <c r="R2502" s="231"/>
      <c r="S2502" s="231"/>
      <c r="T2502" s="231"/>
      <c r="U2502" s="231"/>
      <c r="V2502" s="231"/>
      <c r="W2502" s="231"/>
      <c r="X2502" s="231"/>
      <c r="Y2502" s="231"/>
      <c r="Z2502" s="231"/>
      <c r="AA2502" s="12"/>
      <c r="AB2502" s="2"/>
      <c r="AC2502" s="2"/>
    </row>
    <row r="2503" spans="1:29" s="4" customFormat="1" ht="9.9" customHeight="1" x14ac:dyDescent="0.25">
      <c r="A2503" s="228"/>
      <c r="B2503" s="138"/>
      <c r="C2503" s="2"/>
      <c r="D2503" s="240"/>
      <c r="E2503" s="240"/>
      <c r="F2503" s="240"/>
      <c r="G2503" s="22"/>
      <c r="H2503" s="240"/>
      <c r="M2503" s="231"/>
      <c r="N2503" s="231"/>
      <c r="O2503" s="231"/>
      <c r="Q2503" s="231"/>
      <c r="R2503" s="231"/>
      <c r="S2503" s="231"/>
      <c r="T2503" s="231"/>
      <c r="U2503" s="231"/>
      <c r="V2503" s="231"/>
      <c r="W2503" s="231"/>
      <c r="X2503" s="231"/>
      <c r="Y2503" s="231"/>
      <c r="Z2503" s="231"/>
      <c r="AA2503" s="12"/>
      <c r="AB2503" s="2"/>
      <c r="AC2503" s="2"/>
    </row>
    <row r="2504" spans="1:29" s="4" customFormat="1" ht="9.9" customHeight="1" x14ac:dyDescent="0.25">
      <c r="A2504" s="228"/>
      <c r="B2504" s="138"/>
      <c r="C2504" s="2"/>
      <c r="D2504" s="240"/>
      <c r="E2504" s="240"/>
      <c r="F2504" s="240"/>
      <c r="G2504" s="22"/>
      <c r="H2504" s="240"/>
      <c r="M2504" s="231"/>
      <c r="N2504" s="231"/>
      <c r="O2504" s="231"/>
      <c r="Q2504" s="231"/>
      <c r="R2504" s="231"/>
      <c r="S2504" s="231"/>
      <c r="T2504" s="231"/>
      <c r="U2504" s="231"/>
      <c r="V2504" s="231"/>
      <c r="W2504" s="231"/>
      <c r="X2504" s="231"/>
      <c r="Y2504" s="231"/>
      <c r="Z2504" s="231"/>
      <c r="AA2504" s="12"/>
      <c r="AB2504" s="2"/>
      <c r="AC2504" s="2"/>
    </row>
    <row r="2505" spans="1:29" s="4" customFormat="1" ht="9.9" customHeight="1" x14ac:dyDescent="0.25">
      <c r="A2505" s="228"/>
      <c r="B2505" s="138"/>
      <c r="C2505" s="2"/>
      <c r="D2505" s="240"/>
      <c r="E2505" s="240"/>
      <c r="F2505" s="240"/>
      <c r="G2505" s="22"/>
      <c r="H2505" s="240"/>
      <c r="M2505" s="231"/>
      <c r="N2505" s="231"/>
      <c r="O2505" s="231"/>
      <c r="Q2505" s="231"/>
      <c r="R2505" s="231"/>
      <c r="S2505" s="231"/>
      <c r="T2505" s="231"/>
      <c r="U2505" s="231"/>
      <c r="V2505" s="231"/>
      <c r="W2505" s="231"/>
      <c r="X2505" s="231"/>
      <c r="Y2505" s="231"/>
      <c r="Z2505" s="231"/>
      <c r="AA2505" s="12"/>
      <c r="AB2505" s="2"/>
      <c r="AC2505" s="2"/>
    </row>
    <row r="2506" spans="1:29" s="4" customFormat="1" ht="9.9" customHeight="1" x14ac:dyDescent="0.25">
      <c r="A2506" s="228"/>
      <c r="B2506" s="138"/>
      <c r="C2506" s="2"/>
      <c r="D2506" s="240"/>
      <c r="E2506" s="240"/>
      <c r="F2506" s="240"/>
      <c r="G2506" s="22"/>
      <c r="H2506" s="240"/>
      <c r="M2506" s="231"/>
      <c r="N2506" s="231"/>
      <c r="O2506" s="231"/>
      <c r="Q2506" s="231"/>
      <c r="R2506" s="231"/>
      <c r="S2506" s="231"/>
      <c r="T2506" s="231"/>
      <c r="U2506" s="231"/>
      <c r="V2506" s="231"/>
      <c r="W2506" s="231"/>
      <c r="X2506" s="231"/>
      <c r="Y2506" s="231"/>
      <c r="Z2506" s="231"/>
      <c r="AA2506" s="12"/>
      <c r="AB2506" s="2"/>
      <c r="AC2506" s="2"/>
    </row>
    <row r="2507" spans="1:29" s="4" customFormat="1" ht="9.9" customHeight="1" x14ac:dyDescent="0.25">
      <c r="A2507" s="228"/>
      <c r="B2507" s="138"/>
      <c r="C2507" s="2"/>
      <c r="D2507" s="231"/>
      <c r="E2507" s="231"/>
      <c r="F2507" s="231"/>
      <c r="G2507" s="8"/>
      <c r="H2507" s="231"/>
      <c r="M2507" s="231"/>
      <c r="N2507" s="231"/>
      <c r="O2507" s="231"/>
      <c r="Q2507" s="231"/>
      <c r="R2507" s="231"/>
      <c r="S2507" s="231"/>
      <c r="T2507" s="231"/>
      <c r="U2507" s="231"/>
      <c r="V2507" s="231"/>
      <c r="W2507" s="231"/>
      <c r="X2507" s="231"/>
      <c r="Y2507" s="231"/>
      <c r="Z2507" s="231"/>
      <c r="AA2507" s="12"/>
      <c r="AB2507" s="2"/>
      <c r="AC2507" s="2"/>
    </row>
    <row r="2508" spans="1:29" s="4" customFormat="1" ht="9.9" customHeight="1" x14ac:dyDescent="0.25">
      <c r="A2508" s="228"/>
      <c r="B2508" s="138"/>
      <c r="C2508" s="2"/>
      <c r="D2508" s="240"/>
      <c r="E2508" s="240"/>
      <c r="F2508" s="240"/>
      <c r="G2508" s="22"/>
      <c r="H2508" s="240"/>
      <c r="M2508" s="231"/>
      <c r="N2508" s="231"/>
      <c r="O2508" s="231"/>
      <c r="Q2508" s="231"/>
      <c r="R2508" s="231"/>
      <c r="S2508" s="231"/>
      <c r="T2508" s="231"/>
      <c r="U2508" s="231"/>
      <c r="V2508" s="231"/>
      <c r="W2508" s="231"/>
      <c r="X2508" s="231"/>
      <c r="Y2508" s="231"/>
      <c r="Z2508" s="231"/>
      <c r="AA2508" s="12"/>
      <c r="AB2508" s="2"/>
      <c r="AC2508" s="2"/>
    </row>
    <row r="2509" spans="1:29" s="4" customFormat="1" ht="9.9" customHeight="1" x14ac:dyDescent="0.25">
      <c r="A2509" s="228"/>
      <c r="B2509" s="138"/>
      <c r="C2509" s="2"/>
      <c r="D2509" s="240"/>
      <c r="E2509" s="240"/>
      <c r="F2509" s="240"/>
      <c r="G2509" s="22"/>
      <c r="H2509" s="240"/>
      <c r="M2509" s="231"/>
      <c r="N2509" s="231"/>
      <c r="O2509" s="231"/>
      <c r="Q2509" s="231"/>
      <c r="R2509" s="231"/>
      <c r="S2509" s="231"/>
      <c r="T2509" s="231"/>
      <c r="U2509" s="231"/>
      <c r="V2509" s="231"/>
      <c r="W2509" s="231"/>
      <c r="X2509" s="231"/>
      <c r="Y2509" s="231"/>
      <c r="Z2509" s="231"/>
      <c r="AA2509" s="12"/>
      <c r="AB2509" s="2"/>
      <c r="AC2509" s="2"/>
    </row>
    <row r="2510" spans="1:29" s="4" customFormat="1" ht="9.9" customHeight="1" x14ac:dyDescent="0.25">
      <c r="A2510" s="228"/>
      <c r="B2510" s="138"/>
      <c r="C2510" s="2"/>
      <c r="D2510" s="240"/>
      <c r="E2510" s="240"/>
      <c r="F2510" s="240"/>
      <c r="G2510" s="22"/>
      <c r="H2510" s="240"/>
      <c r="M2510" s="231"/>
      <c r="N2510" s="231"/>
      <c r="O2510" s="231"/>
      <c r="Q2510" s="231"/>
      <c r="R2510" s="231"/>
      <c r="S2510" s="231"/>
      <c r="T2510" s="231"/>
      <c r="U2510" s="231"/>
      <c r="V2510" s="231"/>
      <c r="W2510" s="231"/>
      <c r="X2510" s="231"/>
      <c r="Y2510" s="231"/>
      <c r="Z2510" s="231"/>
      <c r="AA2510" s="12"/>
      <c r="AB2510" s="2"/>
      <c r="AC2510" s="2"/>
    </row>
    <row r="2511" spans="1:29" s="4" customFormat="1" ht="9.9" customHeight="1" x14ac:dyDescent="0.25">
      <c r="A2511" s="228"/>
      <c r="B2511" s="138"/>
      <c r="C2511" s="2"/>
      <c r="D2511" s="240"/>
      <c r="E2511" s="240"/>
      <c r="F2511" s="240"/>
      <c r="G2511" s="22"/>
      <c r="H2511" s="240"/>
      <c r="M2511" s="231"/>
      <c r="N2511" s="231"/>
      <c r="O2511" s="231"/>
      <c r="Q2511" s="231"/>
      <c r="R2511" s="231"/>
      <c r="S2511" s="231"/>
      <c r="T2511" s="231"/>
      <c r="U2511" s="231"/>
      <c r="V2511" s="231"/>
      <c r="W2511" s="231"/>
      <c r="X2511" s="231"/>
      <c r="Y2511" s="231"/>
      <c r="Z2511" s="231"/>
      <c r="AA2511" s="12"/>
      <c r="AB2511" s="2"/>
      <c r="AC2511" s="2"/>
    </row>
    <row r="2512" spans="1:29" s="4" customFormat="1" ht="9.9" customHeight="1" x14ac:dyDescent="0.25">
      <c r="A2512" s="228"/>
      <c r="B2512" s="138"/>
      <c r="C2512" s="2"/>
      <c r="D2512" s="240"/>
      <c r="E2512" s="240"/>
      <c r="F2512" s="240"/>
      <c r="G2512" s="22"/>
      <c r="H2512" s="240"/>
      <c r="M2512" s="231"/>
      <c r="N2512" s="231"/>
      <c r="O2512" s="231"/>
      <c r="Q2512" s="231"/>
      <c r="R2512" s="231"/>
      <c r="S2512" s="231"/>
      <c r="T2512" s="231"/>
      <c r="U2512" s="231"/>
      <c r="V2512" s="231"/>
      <c r="W2512" s="231"/>
      <c r="X2512" s="231"/>
      <c r="Y2512" s="231"/>
      <c r="Z2512" s="231"/>
      <c r="AA2512" s="12"/>
      <c r="AB2512" s="2"/>
      <c r="AC2512" s="2"/>
    </row>
    <row r="2513" spans="1:29" s="4" customFormat="1" ht="9.9" customHeight="1" x14ac:dyDescent="0.25">
      <c r="A2513" s="228"/>
      <c r="B2513" s="138"/>
      <c r="C2513" s="2"/>
      <c r="D2513" s="240"/>
      <c r="E2513" s="240"/>
      <c r="F2513" s="240"/>
      <c r="G2513" s="22"/>
      <c r="H2513" s="240"/>
      <c r="M2513" s="231"/>
      <c r="N2513" s="231"/>
      <c r="O2513" s="231"/>
      <c r="Q2513" s="231"/>
      <c r="R2513" s="231"/>
      <c r="S2513" s="231"/>
      <c r="T2513" s="231"/>
      <c r="U2513" s="231"/>
      <c r="V2513" s="231"/>
      <c r="W2513" s="231"/>
      <c r="X2513" s="231"/>
      <c r="Y2513" s="231"/>
      <c r="Z2513" s="231"/>
      <c r="AA2513" s="12"/>
      <c r="AB2513" s="2"/>
      <c r="AC2513" s="2"/>
    </row>
    <row r="2514" spans="1:29" s="4" customFormat="1" ht="9.9" customHeight="1" x14ac:dyDescent="0.25">
      <c r="A2514" s="228"/>
      <c r="B2514" s="138"/>
      <c r="C2514" s="2"/>
      <c r="D2514" s="231"/>
      <c r="E2514" s="231"/>
      <c r="F2514" s="231"/>
      <c r="G2514" s="8"/>
      <c r="H2514" s="231"/>
      <c r="M2514" s="231"/>
      <c r="N2514" s="231"/>
      <c r="O2514" s="231"/>
      <c r="Q2514" s="231"/>
      <c r="R2514" s="231"/>
      <c r="S2514" s="231"/>
      <c r="T2514" s="231"/>
      <c r="U2514" s="231"/>
      <c r="V2514" s="231"/>
      <c r="W2514" s="231"/>
      <c r="X2514" s="231"/>
      <c r="Y2514" s="231"/>
      <c r="Z2514" s="231"/>
      <c r="AA2514" s="12"/>
      <c r="AB2514" s="2"/>
      <c r="AC2514" s="2"/>
    </row>
    <row r="2515" spans="1:29" s="4" customFormat="1" ht="9.9" customHeight="1" x14ac:dyDescent="0.25">
      <c r="A2515" s="228"/>
      <c r="B2515" s="138"/>
      <c r="C2515" s="2"/>
      <c r="D2515" s="240"/>
      <c r="E2515" s="240"/>
      <c r="F2515" s="240"/>
      <c r="G2515" s="22"/>
      <c r="H2515" s="240"/>
      <c r="M2515" s="231"/>
      <c r="N2515" s="231"/>
      <c r="O2515" s="231"/>
      <c r="Q2515" s="231"/>
      <c r="R2515" s="231"/>
      <c r="S2515" s="231"/>
      <c r="T2515" s="231"/>
      <c r="U2515" s="231"/>
      <c r="V2515" s="231"/>
      <c r="W2515" s="231"/>
      <c r="X2515" s="231"/>
      <c r="Y2515" s="231"/>
      <c r="Z2515" s="231"/>
      <c r="AA2515" s="12"/>
      <c r="AB2515" s="2"/>
      <c r="AC2515" s="2"/>
    </row>
    <row r="2516" spans="1:29" s="4" customFormat="1" ht="9.9" customHeight="1" x14ac:dyDescent="0.25">
      <c r="A2516" s="228"/>
      <c r="B2516" s="138"/>
      <c r="C2516" s="2"/>
      <c r="D2516" s="240"/>
      <c r="E2516" s="240"/>
      <c r="F2516" s="240"/>
      <c r="G2516" s="22"/>
      <c r="H2516" s="240"/>
      <c r="M2516" s="231"/>
      <c r="N2516" s="231"/>
      <c r="O2516" s="231"/>
      <c r="Q2516" s="231"/>
      <c r="R2516" s="231"/>
      <c r="S2516" s="231"/>
      <c r="T2516" s="231"/>
      <c r="U2516" s="231"/>
      <c r="V2516" s="231"/>
      <c r="W2516" s="231"/>
      <c r="X2516" s="231"/>
      <c r="Y2516" s="231"/>
      <c r="Z2516" s="231"/>
      <c r="AA2516" s="12"/>
      <c r="AB2516" s="2"/>
      <c r="AC2516" s="2"/>
    </row>
    <row r="2517" spans="1:29" s="4" customFormat="1" ht="9.9" customHeight="1" x14ac:dyDescent="0.25">
      <c r="A2517" s="228"/>
      <c r="B2517" s="138"/>
      <c r="C2517" s="2"/>
      <c r="D2517" s="240"/>
      <c r="E2517" s="240"/>
      <c r="F2517" s="240"/>
      <c r="G2517" s="22"/>
      <c r="H2517" s="240"/>
      <c r="M2517" s="231"/>
      <c r="N2517" s="231"/>
      <c r="O2517" s="231"/>
      <c r="Q2517" s="231"/>
      <c r="R2517" s="231"/>
      <c r="S2517" s="231"/>
      <c r="T2517" s="231"/>
      <c r="U2517" s="231"/>
      <c r="V2517" s="231"/>
      <c r="W2517" s="231"/>
      <c r="X2517" s="231"/>
      <c r="Y2517" s="231"/>
      <c r="Z2517" s="231"/>
      <c r="AA2517" s="12"/>
      <c r="AB2517" s="2"/>
      <c r="AC2517" s="2"/>
    </row>
    <row r="2518" spans="1:29" s="4" customFormat="1" ht="9.9" customHeight="1" x14ac:dyDescent="0.25">
      <c r="A2518" s="228"/>
      <c r="B2518" s="138"/>
      <c r="C2518" s="2"/>
      <c r="D2518" s="240"/>
      <c r="E2518" s="240"/>
      <c r="F2518" s="240"/>
      <c r="G2518" s="22"/>
      <c r="H2518" s="240"/>
      <c r="M2518" s="231"/>
      <c r="N2518" s="231"/>
      <c r="O2518" s="231"/>
      <c r="Q2518" s="231"/>
      <c r="R2518" s="231"/>
      <c r="S2518" s="231"/>
      <c r="T2518" s="231"/>
      <c r="U2518" s="231"/>
      <c r="V2518" s="231"/>
      <c r="W2518" s="231"/>
      <c r="X2518" s="231"/>
      <c r="Y2518" s="231"/>
      <c r="Z2518" s="231"/>
      <c r="AA2518" s="12"/>
      <c r="AB2518" s="2"/>
      <c r="AC2518" s="2"/>
    </row>
    <row r="2519" spans="1:29" s="4" customFormat="1" ht="9.9" customHeight="1" x14ac:dyDescent="0.25">
      <c r="A2519" s="228"/>
      <c r="B2519" s="138"/>
      <c r="C2519" s="2"/>
      <c r="D2519" s="231"/>
      <c r="E2519" s="231"/>
      <c r="F2519" s="231"/>
      <c r="G2519" s="8"/>
      <c r="H2519" s="231"/>
      <c r="M2519" s="231"/>
      <c r="N2519" s="231"/>
      <c r="O2519" s="231"/>
      <c r="Q2519" s="231"/>
      <c r="R2519" s="231"/>
      <c r="S2519" s="231"/>
      <c r="T2519" s="231"/>
      <c r="U2519" s="231"/>
      <c r="V2519" s="231"/>
      <c r="W2519" s="231"/>
      <c r="X2519" s="231"/>
      <c r="Y2519" s="231"/>
      <c r="Z2519" s="231"/>
      <c r="AA2519" s="12"/>
      <c r="AB2519" s="2"/>
      <c r="AC2519" s="2"/>
    </row>
    <row r="2520" spans="1:29" s="4" customFormat="1" ht="9.9" customHeight="1" x14ac:dyDescent="0.25">
      <c r="A2520" s="228"/>
      <c r="B2520" s="138"/>
      <c r="C2520" s="2"/>
      <c r="D2520" s="240"/>
      <c r="E2520" s="240"/>
      <c r="F2520" s="240"/>
      <c r="G2520" s="22"/>
      <c r="H2520" s="240"/>
      <c r="M2520" s="231"/>
      <c r="N2520" s="231"/>
      <c r="O2520" s="231"/>
      <c r="Q2520" s="231"/>
      <c r="R2520" s="231"/>
      <c r="S2520" s="231"/>
      <c r="T2520" s="231"/>
      <c r="U2520" s="231"/>
      <c r="V2520" s="231"/>
      <c r="W2520" s="231"/>
      <c r="X2520" s="231"/>
      <c r="Y2520" s="231"/>
      <c r="Z2520" s="231"/>
      <c r="AA2520" s="12"/>
      <c r="AB2520" s="2"/>
      <c r="AC2520" s="2"/>
    </row>
    <row r="2521" spans="1:29" s="4" customFormat="1" ht="9.9" customHeight="1" x14ac:dyDescent="0.25">
      <c r="A2521" s="228"/>
      <c r="B2521" s="138"/>
      <c r="C2521" s="2"/>
      <c r="D2521" s="240"/>
      <c r="E2521" s="240"/>
      <c r="F2521" s="240"/>
      <c r="G2521" s="22"/>
      <c r="H2521" s="240"/>
      <c r="M2521" s="231"/>
      <c r="N2521" s="231"/>
      <c r="O2521" s="231"/>
      <c r="Q2521" s="231"/>
      <c r="R2521" s="231"/>
      <c r="S2521" s="231"/>
      <c r="T2521" s="231"/>
      <c r="U2521" s="231"/>
      <c r="V2521" s="231"/>
      <c r="W2521" s="231"/>
      <c r="X2521" s="231"/>
      <c r="Y2521" s="231"/>
      <c r="Z2521" s="231"/>
      <c r="AA2521" s="12"/>
      <c r="AB2521" s="2"/>
      <c r="AC2521" s="2"/>
    </row>
    <row r="2522" spans="1:29" s="4" customFormat="1" ht="9.9" customHeight="1" x14ac:dyDescent="0.25">
      <c r="A2522" s="228"/>
      <c r="B2522" s="138"/>
      <c r="C2522" s="2"/>
      <c r="D2522" s="240"/>
      <c r="E2522" s="240"/>
      <c r="F2522" s="240"/>
      <c r="G2522" s="22"/>
      <c r="H2522" s="240"/>
      <c r="M2522" s="231"/>
      <c r="N2522" s="231"/>
      <c r="O2522" s="231"/>
      <c r="Q2522" s="231"/>
      <c r="R2522" s="231"/>
      <c r="S2522" s="231"/>
      <c r="T2522" s="231"/>
      <c r="U2522" s="231"/>
      <c r="V2522" s="231"/>
      <c r="W2522" s="231"/>
      <c r="X2522" s="231"/>
      <c r="Y2522" s="231"/>
      <c r="Z2522" s="231"/>
      <c r="AA2522" s="12"/>
      <c r="AB2522" s="2"/>
      <c r="AC2522" s="2"/>
    </row>
    <row r="2523" spans="1:29" s="4" customFormat="1" ht="9.9" customHeight="1" x14ac:dyDescent="0.25">
      <c r="A2523" s="228"/>
      <c r="B2523" s="138"/>
      <c r="C2523" s="2"/>
      <c r="D2523" s="240"/>
      <c r="E2523" s="240"/>
      <c r="F2523" s="240"/>
      <c r="G2523" s="22"/>
      <c r="H2523" s="240"/>
      <c r="M2523" s="231"/>
      <c r="N2523" s="231"/>
      <c r="O2523" s="231"/>
      <c r="Q2523" s="231"/>
      <c r="R2523" s="231"/>
      <c r="S2523" s="231"/>
      <c r="T2523" s="231"/>
      <c r="U2523" s="231"/>
      <c r="V2523" s="231"/>
      <c r="W2523" s="231"/>
      <c r="X2523" s="231"/>
      <c r="Y2523" s="231"/>
      <c r="Z2523" s="231"/>
      <c r="AA2523" s="12"/>
      <c r="AB2523" s="2"/>
      <c r="AC2523" s="2"/>
    </row>
    <row r="2524" spans="1:29" s="4" customFormat="1" ht="9.9" customHeight="1" x14ac:dyDescent="0.25">
      <c r="A2524" s="228"/>
      <c r="B2524" s="138"/>
      <c r="C2524" s="2"/>
      <c r="D2524" s="231"/>
      <c r="E2524" s="231"/>
      <c r="F2524" s="231"/>
      <c r="G2524" s="8"/>
      <c r="H2524" s="231"/>
      <c r="M2524" s="231"/>
      <c r="N2524" s="231"/>
      <c r="O2524" s="231"/>
      <c r="Q2524" s="231"/>
      <c r="R2524" s="231"/>
      <c r="S2524" s="231"/>
      <c r="T2524" s="231"/>
      <c r="U2524" s="231"/>
      <c r="V2524" s="231"/>
      <c r="W2524" s="231"/>
      <c r="X2524" s="231"/>
      <c r="Y2524" s="231"/>
      <c r="Z2524" s="231"/>
      <c r="AA2524" s="12"/>
      <c r="AB2524" s="2"/>
      <c r="AC2524" s="2"/>
    </row>
    <row r="2525" spans="1:29" s="4" customFormat="1" ht="9.9" customHeight="1" x14ac:dyDescent="0.25">
      <c r="A2525" s="228"/>
      <c r="B2525" s="138"/>
      <c r="C2525" s="2"/>
      <c r="D2525" s="240"/>
      <c r="E2525" s="240"/>
      <c r="F2525" s="240"/>
      <c r="G2525" s="22"/>
      <c r="H2525" s="240"/>
      <c r="M2525" s="231"/>
      <c r="N2525" s="231"/>
      <c r="O2525" s="231"/>
      <c r="Q2525" s="231"/>
      <c r="R2525" s="231"/>
      <c r="S2525" s="231"/>
      <c r="T2525" s="231"/>
      <c r="U2525" s="231"/>
      <c r="V2525" s="231"/>
      <c r="W2525" s="231"/>
      <c r="X2525" s="231"/>
      <c r="Y2525" s="231"/>
      <c r="Z2525" s="231"/>
      <c r="AA2525" s="12"/>
      <c r="AB2525" s="2"/>
      <c r="AC2525" s="2"/>
    </row>
    <row r="2526" spans="1:29" s="4" customFormat="1" ht="9.9" customHeight="1" x14ac:dyDescent="0.25">
      <c r="A2526" s="228"/>
      <c r="B2526" s="138"/>
      <c r="C2526" s="2"/>
      <c r="D2526" s="240"/>
      <c r="E2526" s="240"/>
      <c r="F2526" s="240"/>
      <c r="G2526" s="22"/>
      <c r="H2526" s="240"/>
      <c r="M2526" s="231"/>
      <c r="N2526" s="231"/>
      <c r="O2526" s="231"/>
      <c r="Q2526" s="231"/>
      <c r="R2526" s="231"/>
      <c r="S2526" s="231"/>
      <c r="T2526" s="231"/>
      <c r="U2526" s="231"/>
      <c r="V2526" s="231"/>
      <c r="W2526" s="231"/>
      <c r="X2526" s="231"/>
      <c r="Y2526" s="231"/>
      <c r="Z2526" s="231"/>
      <c r="AA2526" s="12"/>
      <c r="AB2526" s="2"/>
      <c r="AC2526" s="2"/>
    </row>
    <row r="2527" spans="1:29" s="4" customFormat="1" ht="9.9" customHeight="1" x14ac:dyDescent="0.25">
      <c r="A2527" s="228"/>
      <c r="B2527" s="138"/>
      <c r="C2527" s="2"/>
      <c r="D2527" s="240"/>
      <c r="E2527" s="240"/>
      <c r="F2527" s="240"/>
      <c r="G2527" s="22"/>
      <c r="H2527" s="240"/>
      <c r="M2527" s="231"/>
      <c r="N2527" s="231"/>
      <c r="O2527" s="231"/>
      <c r="Q2527" s="231"/>
      <c r="R2527" s="231"/>
      <c r="S2527" s="231"/>
      <c r="T2527" s="231"/>
      <c r="U2527" s="231"/>
      <c r="V2527" s="231"/>
      <c r="W2527" s="231"/>
      <c r="X2527" s="231"/>
      <c r="Y2527" s="231"/>
      <c r="Z2527" s="231"/>
      <c r="AA2527" s="12"/>
      <c r="AB2527" s="2"/>
      <c r="AC2527" s="2"/>
    </row>
    <row r="2528" spans="1:29" s="4" customFormat="1" ht="9.9" customHeight="1" x14ac:dyDescent="0.25">
      <c r="A2528" s="228"/>
      <c r="B2528" s="138"/>
      <c r="C2528" s="2"/>
      <c r="D2528" s="240"/>
      <c r="E2528" s="240"/>
      <c r="F2528" s="240"/>
      <c r="G2528" s="22"/>
      <c r="H2528" s="240"/>
      <c r="M2528" s="231"/>
      <c r="N2528" s="231"/>
      <c r="O2528" s="231"/>
      <c r="Q2528" s="231"/>
      <c r="R2528" s="231"/>
      <c r="S2528" s="231"/>
      <c r="T2528" s="231"/>
      <c r="U2528" s="231"/>
      <c r="V2528" s="231"/>
      <c r="W2528" s="231"/>
      <c r="X2528" s="231"/>
      <c r="Y2528" s="231"/>
      <c r="Z2528" s="231"/>
      <c r="AA2528" s="12"/>
      <c r="AB2528" s="2"/>
      <c r="AC2528" s="2"/>
    </row>
    <row r="2529" spans="1:29" s="4" customFormat="1" ht="9.9" customHeight="1" x14ac:dyDescent="0.25">
      <c r="A2529" s="228"/>
      <c r="B2529" s="138"/>
      <c r="C2529" s="2"/>
      <c r="D2529" s="231"/>
      <c r="E2529" s="231"/>
      <c r="F2529" s="231"/>
      <c r="G2529" s="8"/>
      <c r="H2529" s="231"/>
      <c r="M2529" s="231"/>
      <c r="N2529" s="231"/>
      <c r="O2529" s="231"/>
      <c r="Q2529" s="231"/>
      <c r="R2529" s="231"/>
      <c r="S2529" s="231"/>
      <c r="T2529" s="231"/>
      <c r="U2529" s="231"/>
      <c r="V2529" s="231"/>
      <c r="W2529" s="231"/>
      <c r="X2529" s="231"/>
      <c r="Y2529" s="231"/>
      <c r="Z2529" s="231"/>
      <c r="AA2529" s="12"/>
      <c r="AB2529" s="2"/>
      <c r="AC2529" s="2"/>
    </row>
    <row r="2530" spans="1:29" s="4" customFormat="1" ht="9.9" customHeight="1" x14ac:dyDescent="0.25">
      <c r="A2530" s="228"/>
      <c r="B2530" s="138"/>
      <c r="C2530" s="2"/>
      <c r="D2530" s="240"/>
      <c r="E2530" s="240"/>
      <c r="F2530" s="240"/>
      <c r="G2530" s="22"/>
      <c r="H2530" s="240"/>
      <c r="M2530" s="231"/>
      <c r="N2530" s="231"/>
      <c r="O2530" s="231"/>
      <c r="Q2530" s="231"/>
      <c r="R2530" s="231"/>
      <c r="S2530" s="231"/>
      <c r="T2530" s="231"/>
      <c r="U2530" s="231"/>
      <c r="V2530" s="231"/>
      <c r="W2530" s="231"/>
      <c r="X2530" s="231"/>
      <c r="Y2530" s="231"/>
      <c r="Z2530" s="231"/>
      <c r="AA2530" s="12"/>
      <c r="AB2530" s="2"/>
      <c r="AC2530" s="2"/>
    </row>
    <row r="2531" spans="1:29" s="4" customFormat="1" ht="9.9" customHeight="1" x14ac:dyDescent="0.25">
      <c r="A2531" s="228"/>
      <c r="B2531" s="138"/>
      <c r="C2531" s="2"/>
      <c r="D2531" s="240"/>
      <c r="E2531" s="240"/>
      <c r="F2531" s="240"/>
      <c r="G2531" s="22"/>
      <c r="H2531" s="240"/>
      <c r="M2531" s="231"/>
      <c r="N2531" s="231"/>
      <c r="O2531" s="231"/>
      <c r="Q2531" s="231"/>
      <c r="R2531" s="231"/>
      <c r="S2531" s="231"/>
      <c r="T2531" s="231"/>
      <c r="U2531" s="231"/>
      <c r="V2531" s="231"/>
      <c r="W2531" s="231"/>
      <c r="X2531" s="231"/>
      <c r="Y2531" s="231"/>
      <c r="Z2531" s="231"/>
      <c r="AA2531" s="12"/>
      <c r="AB2531" s="2"/>
      <c r="AC2531" s="2"/>
    </row>
    <row r="2532" spans="1:29" s="4" customFormat="1" ht="9.9" customHeight="1" x14ac:dyDescent="0.25">
      <c r="A2532" s="228"/>
      <c r="B2532" s="138"/>
      <c r="C2532" s="2"/>
      <c r="D2532" s="240"/>
      <c r="E2532" s="240"/>
      <c r="F2532" s="240"/>
      <c r="G2532" s="22"/>
      <c r="H2532" s="240"/>
      <c r="M2532" s="231"/>
      <c r="N2532" s="231"/>
      <c r="O2532" s="231"/>
      <c r="Q2532" s="231"/>
      <c r="R2532" s="231"/>
      <c r="S2532" s="231"/>
      <c r="T2532" s="231"/>
      <c r="U2532" s="231"/>
      <c r="V2532" s="231"/>
      <c r="W2532" s="231"/>
      <c r="X2532" s="231"/>
      <c r="Y2532" s="231"/>
      <c r="Z2532" s="231"/>
      <c r="AA2532" s="12"/>
      <c r="AB2532" s="2"/>
      <c r="AC2532" s="2"/>
    </row>
    <row r="2533" spans="1:29" s="4" customFormat="1" ht="9.9" customHeight="1" x14ac:dyDescent="0.25">
      <c r="A2533" s="228"/>
      <c r="B2533" s="138"/>
      <c r="C2533" s="2"/>
      <c r="D2533" s="240"/>
      <c r="E2533" s="240"/>
      <c r="F2533" s="240"/>
      <c r="G2533" s="22"/>
      <c r="H2533" s="240"/>
      <c r="M2533" s="231"/>
      <c r="N2533" s="231"/>
      <c r="O2533" s="231"/>
      <c r="Q2533" s="231"/>
      <c r="R2533" s="231"/>
      <c r="S2533" s="231"/>
      <c r="T2533" s="231"/>
      <c r="U2533" s="231"/>
      <c r="V2533" s="231"/>
      <c r="W2533" s="231"/>
      <c r="X2533" s="231"/>
      <c r="Y2533" s="231"/>
      <c r="Z2533" s="231"/>
      <c r="AA2533" s="12"/>
      <c r="AB2533" s="2"/>
      <c r="AC2533" s="2"/>
    </row>
    <row r="2534" spans="1:29" s="4" customFormat="1" ht="9.9" customHeight="1" x14ac:dyDescent="0.25">
      <c r="A2534" s="228"/>
      <c r="B2534" s="138"/>
      <c r="C2534" s="2"/>
      <c r="D2534" s="231"/>
      <c r="E2534" s="231"/>
      <c r="F2534" s="231"/>
      <c r="G2534" s="8"/>
      <c r="H2534" s="231"/>
      <c r="M2534" s="231"/>
      <c r="N2534" s="231"/>
      <c r="O2534" s="231"/>
      <c r="Q2534" s="231"/>
      <c r="R2534" s="231"/>
      <c r="S2534" s="231"/>
      <c r="T2534" s="231"/>
      <c r="U2534" s="231"/>
      <c r="V2534" s="231"/>
      <c r="W2534" s="231"/>
      <c r="X2534" s="231"/>
      <c r="Y2534" s="231"/>
      <c r="Z2534" s="231"/>
      <c r="AA2534" s="12"/>
      <c r="AB2534" s="2"/>
      <c r="AC2534" s="2"/>
    </row>
    <row r="2535" spans="1:29" s="4" customFormat="1" ht="9.9" customHeight="1" x14ac:dyDescent="0.25">
      <c r="A2535" s="228"/>
      <c r="B2535" s="138"/>
      <c r="C2535" s="2"/>
      <c r="D2535" s="240"/>
      <c r="E2535" s="240"/>
      <c r="F2535" s="240"/>
      <c r="G2535" s="22"/>
      <c r="H2535" s="240"/>
      <c r="M2535" s="231"/>
      <c r="N2535" s="231"/>
      <c r="O2535" s="231"/>
      <c r="Q2535" s="231"/>
      <c r="R2535" s="231"/>
      <c r="S2535" s="231"/>
      <c r="T2535" s="231"/>
      <c r="U2535" s="231"/>
      <c r="V2535" s="231"/>
      <c r="W2535" s="231"/>
      <c r="X2535" s="231"/>
      <c r="Y2535" s="231"/>
      <c r="Z2535" s="231"/>
      <c r="AA2535" s="12"/>
      <c r="AB2535" s="2"/>
      <c r="AC2535" s="2"/>
    </row>
    <row r="2536" spans="1:29" s="4" customFormat="1" ht="9.9" customHeight="1" x14ac:dyDescent="0.25">
      <c r="A2536" s="228"/>
      <c r="B2536" s="138"/>
      <c r="C2536" s="2"/>
      <c r="D2536" s="240"/>
      <c r="E2536" s="240"/>
      <c r="F2536" s="240"/>
      <c r="G2536" s="22"/>
      <c r="H2536" s="240"/>
      <c r="M2536" s="231"/>
      <c r="N2536" s="231"/>
      <c r="O2536" s="231"/>
      <c r="Q2536" s="231"/>
      <c r="R2536" s="231"/>
      <c r="S2536" s="231"/>
      <c r="T2536" s="231"/>
      <c r="U2536" s="231"/>
      <c r="V2536" s="231"/>
      <c r="W2536" s="231"/>
      <c r="X2536" s="231"/>
      <c r="Y2536" s="231"/>
      <c r="Z2536" s="231"/>
      <c r="AA2536" s="12"/>
      <c r="AB2536" s="2"/>
      <c r="AC2536" s="2"/>
    </row>
    <row r="2537" spans="1:29" s="4" customFormat="1" ht="9.9" customHeight="1" x14ac:dyDescent="0.25">
      <c r="A2537" s="228"/>
      <c r="B2537" s="138"/>
      <c r="C2537" s="2"/>
      <c r="D2537" s="240"/>
      <c r="E2537" s="240"/>
      <c r="F2537" s="240"/>
      <c r="G2537" s="22"/>
      <c r="H2537" s="240"/>
      <c r="M2537" s="231"/>
      <c r="N2537" s="231"/>
      <c r="O2537" s="231"/>
      <c r="Q2537" s="231"/>
      <c r="R2537" s="231"/>
      <c r="S2537" s="231"/>
      <c r="T2537" s="231"/>
      <c r="U2537" s="231"/>
      <c r="V2537" s="231"/>
      <c r="W2537" s="231"/>
      <c r="X2537" s="231"/>
      <c r="Y2537" s="231"/>
      <c r="Z2537" s="231"/>
      <c r="AA2537" s="12"/>
      <c r="AB2537" s="2"/>
      <c r="AC2537" s="2"/>
    </row>
    <row r="2538" spans="1:29" s="4" customFormat="1" ht="9.9" customHeight="1" x14ac:dyDescent="0.25">
      <c r="A2538" s="228"/>
      <c r="B2538" s="138"/>
      <c r="C2538" s="2"/>
      <c r="D2538" s="240"/>
      <c r="E2538" s="240"/>
      <c r="F2538" s="240"/>
      <c r="G2538" s="22"/>
      <c r="H2538" s="240"/>
      <c r="M2538" s="231"/>
      <c r="N2538" s="231"/>
      <c r="O2538" s="231"/>
      <c r="Q2538" s="231"/>
      <c r="R2538" s="231"/>
      <c r="S2538" s="231"/>
      <c r="T2538" s="231"/>
      <c r="U2538" s="231"/>
      <c r="V2538" s="231"/>
      <c r="W2538" s="231"/>
      <c r="X2538" s="231"/>
      <c r="Y2538" s="231"/>
      <c r="Z2538" s="231"/>
      <c r="AA2538" s="12"/>
      <c r="AB2538" s="2"/>
      <c r="AC2538" s="2"/>
    </row>
    <row r="2539" spans="1:29" s="4" customFormat="1" ht="9.9" customHeight="1" x14ac:dyDescent="0.25">
      <c r="A2539" s="228"/>
      <c r="B2539" s="138"/>
      <c r="C2539" s="2"/>
      <c r="D2539" s="231"/>
      <c r="E2539" s="231"/>
      <c r="F2539" s="231"/>
      <c r="G2539" s="8"/>
      <c r="H2539" s="231"/>
      <c r="M2539" s="231"/>
      <c r="N2539" s="231"/>
      <c r="O2539" s="231"/>
      <c r="Q2539" s="231"/>
      <c r="R2539" s="231"/>
      <c r="S2539" s="231"/>
      <c r="T2539" s="231"/>
      <c r="U2539" s="231"/>
      <c r="V2539" s="231"/>
      <c r="W2539" s="231"/>
      <c r="X2539" s="231"/>
      <c r="Y2539" s="231"/>
      <c r="Z2539" s="231"/>
      <c r="AA2539" s="12"/>
      <c r="AB2539" s="2"/>
      <c r="AC2539" s="2"/>
    </row>
    <row r="2540" spans="1:29" s="4" customFormat="1" ht="9.9" customHeight="1" x14ac:dyDescent="0.25">
      <c r="A2540" s="228"/>
      <c r="B2540" s="138"/>
      <c r="C2540" s="2"/>
      <c r="D2540" s="240"/>
      <c r="E2540" s="240"/>
      <c r="F2540" s="240"/>
      <c r="G2540" s="22"/>
      <c r="H2540" s="240"/>
      <c r="M2540" s="231"/>
      <c r="N2540" s="231"/>
      <c r="O2540" s="231"/>
      <c r="Q2540" s="231"/>
      <c r="R2540" s="231"/>
      <c r="S2540" s="231"/>
      <c r="T2540" s="231"/>
      <c r="U2540" s="231"/>
      <c r="V2540" s="231"/>
      <c r="W2540" s="231"/>
      <c r="X2540" s="231"/>
      <c r="Y2540" s="231"/>
      <c r="Z2540" s="231"/>
      <c r="AA2540" s="12"/>
      <c r="AB2540" s="2"/>
      <c r="AC2540" s="2"/>
    </row>
    <row r="2541" spans="1:29" s="4" customFormat="1" ht="9.9" customHeight="1" x14ac:dyDescent="0.25">
      <c r="A2541" s="228"/>
      <c r="B2541" s="138"/>
      <c r="C2541" s="2"/>
      <c r="D2541" s="240"/>
      <c r="E2541" s="240"/>
      <c r="F2541" s="240"/>
      <c r="G2541" s="22"/>
      <c r="H2541" s="240"/>
      <c r="M2541" s="231"/>
      <c r="N2541" s="231"/>
      <c r="O2541" s="231"/>
      <c r="Q2541" s="231"/>
      <c r="R2541" s="231"/>
      <c r="S2541" s="231"/>
      <c r="T2541" s="231"/>
      <c r="U2541" s="231"/>
      <c r="V2541" s="231"/>
      <c r="W2541" s="231"/>
      <c r="X2541" s="231"/>
      <c r="Y2541" s="231"/>
      <c r="Z2541" s="231"/>
      <c r="AA2541" s="12"/>
      <c r="AB2541" s="2"/>
      <c r="AC2541" s="2"/>
    </row>
    <row r="2542" spans="1:29" s="4" customFormat="1" ht="9.9" customHeight="1" x14ac:dyDescent="0.25">
      <c r="A2542" s="228"/>
      <c r="B2542" s="138"/>
      <c r="C2542" s="2"/>
      <c r="D2542" s="240"/>
      <c r="E2542" s="240"/>
      <c r="F2542" s="240"/>
      <c r="G2542" s="22"/>
      <c r="H2542" s="240"/>
      <c r="M2542" s="231"/>
      <c r="N2542" s="231"/>
      <c r="O2542" s="231"/>
      <c r="Q2542" s="231"/>
      <c r="R2542" s="231"/>
      <c r="S2542" s="231"/>
      <c r="T2542" s="231"/>
      <c r="U2542" s="231"/>
      <c r="V2542" s="231"/>
      <c r="W2542" s="231"/>
      <c r="X2542" s="231"/>
      <c r="Y2542" s="231"/>
      <c r="Z2542" s="231"/>
      <c r="AA2542" s="12"/>
      <c r="AB2542" s="2"/>
      <c r="AC2542" s="2"/>
    </row>
    <row r="2543" spans="1:29" s="4" customFormat="1" ht="9.9" customHeight="1" x14ac:dyDescent="0.25">
      <c r="A2543" s="228"/>
      <c r="B2543" s="138"/>
      <c r="C2543" s="2"/>
      <c r="D2543" s="240"/>
      <c r="E2543" s="240"/>
      <c r="F2543" s="240"/>
      <c r="G2543" s="22"/>
      <c r="H2543" s="240"/>
      <c r="M2543" s="231"/>
      <c r="N2543" s="231"/>
      <c r="O2543" s="231"/>
      <c r="Q2543" s="231"/>
      <c r="R2543" s="231"/>
      <c r="S2543" s="231"/>
      <c r="T2543" s="231"/>
      <c r="U2543" s="231"/>
      <c r="V2543" s="231"/>
      <c r="W2543" s="231"/>
      <c r="X2543" s="231"/>
      <c r="Y2543" s="231"/>
      <c r="Z2543" s="231"/>
      <c r="AA2543" s="12"/>
      <c r="AB2543" s="2"/>
      <c r="AC2543" s="2"/>
    </row>
    <row r="2544" spans="1:29" s="4" customFormat="1" ht="9.9" customHeight="1" x14ac:dyDescent="0.25">
      <c r="A2544" s="228"/>
      <c r="B2544" s="138"/>
      <c r="C2544" s="2"/>
      <c r="D2544" s="231"/>
      <c r="E2544" s="231"/>
      <c r="F2544" s="231"/>
      <c r="G2544" s="8"/>
      <c r="H2544" s="231"/>
      <c r="M2544" s="231"/>
      <c r="N2544" s="231"/>
      <c r="O2544" s="231"/>
      <c r="Q2544" s="231"/>
      <c r="R2544" s="231"/>
      <c r="S2544" s="231"/>
      <c r="T2544" s="231"/>
      <c r="U2544" s="231"/>
      <c r="V2544" s="231"/>
      <c r="W2544" s="231"/>
      <c r="X2544" s="231"/>
      <c r="Y2544" s="231"/>
      <c r="Z2544" s="231"/>
      <c r="AA2544" s="12"/>
      <c r="AB2544" s="2"/>
      <c r="AC2544" s="2"/>
    </row>
    <row r="2545" spans="1:29" s="4" customFormat="1" ht="9.9" customHeight="1" x14ac:dyDescent="0.25">
      <c r="A2545" s="228"/>
      <c r="B2545" s="138"/>
      <c r="C2545" s="2"/>
      <c r="D2545" s="240"/>
      <c r="E2545" s="240"/>
      <c r="F2545" s="240"/>
      <c r="G2545" s="22"/>
      <c r="H2545" s="240"/>
      <c r="M2545" s="231"/>
      <c r="N2545" s="231"/>
      <c r="O2545" s="231"/>
      <c r="Q2545" s="231"/>
      <c r="R2545" s="231"/>
      <c r="S2545" s="231"/>
      <c r="T2545" s="231"/>
      <c r="U2545" s="231"/>
      <c r="V2545" s="231"/>
      <c r="W2545" s="231"/>
      <c r="X2545" s="231"/>
      <c r="Y2545" s="231"/>
      <c r="Z2545" s="231"/>
      <c r="AA2545" s="12"/>
      <c r="AB2545" s="2"/>
      <c r="AC2545" s="2"/>
    </row>
    <row r="2546" spans="1:29" s="4" customFormat="1" ht="9.9" customHeight="1" x14ac:dyDescent="0.25">
      <c r="A2546" s="228"/>
      <c r="B2546" s="138"/>
      <c r="C2546" s="2"/>
      <c r="D2546" s="240"/>
      <c r="E2546" s="240"/>
      <c r="F2546" s="240"/>
      <c r="G2546" s="22"/>
      <c r="H2546" s="240"/>
      <c r="M2546" s="231"/>
      <c r="N2546" s="231"/>
      <c r="O2546" s="231"/>
      <c r="Q2546" s="231"/>
      <c r="R2546" s="231"/>
      <c r="S2546" s="231"/>
      <c r="T2546" s="231"/>
      <c r="U2546" s="231"/>
      <c r="V2546" s="231"/>
      <c r="W2546" s="231"/>
      <c r="X2546" s="231"/>
      <c r="Y2546" s="231"/>
      <c r="Z2546" s="231"/>
      <c r="AA2546" s="12"/>
      <c r="AB2546" s="2"/>
      <c r="AC2546" s="2"/>
    </row>
    <row r="2547" spans="1:29" s="4" customFormat="1" ht="9.9" customHeight="1" x14ac:dyDescent="0.25">
      <c r="A2547" s="228"/>
      <c r="B2547" s="138"/>
      <c r="C2547" s="2"/>
      <c r="D2547" s="240"/>
      <c r="E2547" s="240"/>
      <c r="F2547" s="240"/>
      <c r="G2547" s="22"/>
      <c r="H2547" s="240"/>
      <c r="M2547" s="231"/>
      <c r="N2547" s="231"/>
      <c r="O2547" s="231"/>
      <c r="Q2547" s="231"/>
      <c r="R2547" s="231"/>
      <c r="S2547" s="231"/>
      <c r="T2547" s="231"/>
      <c r="U2547" s="231"/>
      <c r="V2547" s="231"/>
      <c r="W2547" s="231"/>
      <c r="X2547" s="231"/>
      <c r="Y2547" s="231"/>
      <c r="Z2547" s="231"/>
      <c r="AA2547" s="12"/>
      <c r="AB2547" s="2"/>
      <c r="AC2547" s="2"/>
    </row>
    <row r="2548" spans="1:29" s="4" customFormat="1" ht="9.9" customHeight="1" x14ac:dyDescent="0.25">
      <c r="A2548" s="228"/>
      <c r="B2548" s="138"/>
      <c r="C2548" s="2"/>
      <c r="D2548" s="240"/>
      <c r="E2548" s="240"/>
      <c r="F2548" s="240"/>
      <c r="G2548" s="22"/>
      <c r="H2548" s="240"/>
      <c r="M2548" s="231"/>
      <c r="N2548" s="231"/>
      <c r="O2548" s="231"/>
      <c r="Q2548" s="231"/>
      <c r="R2548" s="231"/>
      <c r="S2548" s="231"/>
      <c r="T2548" s="231"/>
      <c r="U2548" s="231"/>
      <c r="V2548" s="231"/>
      <c r="W2548" s="231"/>
      <c r="X2548" s="231"/>
      <c r="Y2548" s="231"/>
      <c r="Z2548" s="231"/>
      <c r="AA2548" s="12"/>
      <c r="AB2548" s="2"/>
      <c r="AC2548" s="2"/>
    </row>
    <row r="2549" spans="1:29" s="4" customFormat="1" ht="9.9" customHeight="1" x14ac:dyDescent="0.25">
      <c r="A2549" s="228"/>
      <c r="B2549" s="138"/>
      <c r="C2549" s="2"/>
      <c r="D2549" s="231"/>
      <c r="E2549" s="231"/>
      <c r="F2549" s="231"/>
      <c r="G2549" s="8"/>
      <c r="H2549" s="231"/>
      <c r="M2549" s="231"/>
      <c r="N2549" s="231"/>
      <c r="O2549" s="231"/>
      <c r="Q2549" s="231"/>
      <c r="R2549" s="231"/>
      <c r="S2549" s="231"/>
      <c r="T2549" s="231"/>
      <c r="U2549" s="231"/>
      <c r="V2549" s="231"/>
      <c r="W2549" s="231"/>
      <c r="X2549" s="231"/>
      <c r="Y2549" s="231"/>
      <c r="Z2549" s="231"/>
      <c r="AA2549" s="12"/>
      <c r="AB2549" s="2"/>
      <c r="AC2549" s="2"/>
    </row>
    <row r="2550" spans="1:29" s="4" customFormat="1" ht="9.9" customHeight="1" x14ac:dyDescent="0.25">
      <c r="A2550" s="228"/>
      <c r="B2550" s="138"/>
      <c r="C2550" s="2"/>
      <c r="D2550" s="240"/>
      <c r="E2550" s="240"/>
      <c r="F2550" s="240"/>
      <c r="G2550" s="22"/>
      <c r="H2550" s="240"/>
      <c r="M2550" s="231"/>
      <c r="N2550" s="231"/>
      <c r="O2550" s="231"/>
      <c r="Q2550" s="231"/>
      <c r="R2550" s="231"/>
      <c r="S2550" s="231"/>
      <c r="T2550" s="231"/>
      <c r="U2550" s="231"/>
      <c r="V2550" s="231"/>
      <c r="W2550" s="231"/>
      <c r="X2550" s="231"/>
      <c r="Y2550" s="231"/>
      <c r="Z2550" s="231"/>
      <c r="AA2550" s="12"/>
      <c r="AB2550" s="2"/>
      <c r="AC2550" s="2"/>
    </row>
    <row r="2551" spans="1:29" s="4" customFormat="1" ht="9.9" customHeight="1" x14ac:dyDescent="0.25">
      <c r="A2551" s="228"/>
      <c r="B2551" s="138"/>
      <c r="C2551" s="2"/>
      <c r="D2551" s="240"/>
      <c r="E2551" s="240"/>
      <c r="F2551" s="240"/>
      <c r="G2551" s="22"/>
      <c r="H2551" s="240"/>
      <c r="M2551" s="231"/>
      <c r="N2551" s="231"/>
      <c r="O2551" s="231"/>
      <c r="Q2551" s="231"/>
      <c r="R2551" s="231"/>
      <c r="S2551" s="231"/>
      <c r="T2551" s="231"/>
      <c r="U2551" s="231"/>
      <c r="V2551" s="231"/>
      <c r="W2551" s="231"/>
      <c r="X2551" s="231"/>
      <c r="Y2551" s="231"/>
      <c r="Z2551" s="231"/>
      <c r="AA2551" s="12"/>
      <c r="AB2551" s="2"/>
      <c r="AC2551" s="2"/>
    </row>
    <row r="2552" spans="1:29" s="4" customFormat="1" ht="9.9" customHeight="1" x14ac:dyDescent="0.25">
      <c r="A2552" s="228"/>
      <c r="B2552" s="138"/>
      <c r="C2552" s="2"/>
      <c r="D2552" s="240"/>
      <c r="E2552" s="240"/>
      <c r="F2552" s="240"/>
      <c r="G2552" s="22"/>
      <c r="H2552" s="240"/>
      <c r="M2552" s="231"/>
      <c r="N2552" s="231"/>
      <c r="O2552" s="231"/>
      <c r="Q2552" s="231"/>
      <c r="R2552" s="231"/>
      <c r="S2552" s="231"/>
      <c r="T2552" s="231"/>
      <c r="U2552" s="231"/>
      <c r="V2552" s="231"/>
      <c r="W2552" s="231"/>
      <c r="X2552" s="231"/>
      <c r="Y2552" s="231"/>
      <c r="Z2552" s="231"/>
      <c r="AA2552" s="12"/>
      <c r="AB2552" s="2"/>
      <c r="AC2552" s="2"/>
    </row>
    <row r="2553" spans="1:29" s="4" customFormat="1" ht="9.9" customHeight="1" x14ac:dyDescent="0.25">
      <c r="A2553" s="228"/>
      <c r="B2553" s="138"/>
      <c r="C2553" s="2"/>
      <c r="D2553" s="240"/>
      <c r="E2553" s="240"/>
      <c r="F2553" s="240"/>
      <c r="G2553" s="22"/>
      <c r="H2553" s="240"/>
      <c r="M2553" s="231"/>
      <c r="N2553" s="231"/>
      <c r="O2553" s="231"/>
      <c r="Q2553" s="231"/>
      <c r="R2553" s="231"/>
      <c r="S2553" s="231"/>
      <c r="T2553" s="231"/>
      <c r="U2553" s="231"/>
      <c r="V2553" s="231"/>
      <c r="W2553" s="231"/>
      <c r="X2553" s="231"/>
      <c r="Y2553" s="231"/>
      <c r="Z2553" s="231"/>
      <c r="AA2553" s="12"/>
      <c r="AB2553" s="2"/>
      <c r="AC2553" s="2"/>
    </row>
    <row r="2554" spans="1:29" s="4" customFormat="1" ht="9.9" customHeight="1" x14ac:dyDescent="0.25">
      <c r="A2554" s="228"/>
      <c r="B2554" s="138"/>
      <c r="C2554" s="2"/>
      <c r="D2554" s="231"/>
      <c r="E2554" s="231"/>
      <c r="F2554" s="231"/>
      <c r="G2554" s="8"/>
      <c r="H2554" s="231"/>
      <c r="M2554" s="231"/>
      <c r="N2554" s="231"/>
      <c r="O2554" s="231"/>
      <c r="Q2554" s="231"/>
      <c r="R2554" s="231"/>
      <c r="S2554" s="231"/>
      <c r="T2554" s="231"/>
      <c r="U2554" s="231"/>
      <c r="V2554" s="231"/>
      <c r="W2554" s="231"/>
      <c r="X2554" s="231"/>
      <c r="Y2554" s="231"/>
      <c r="Z2554" s="231"/>
      <c r="AA2554" s="12"/>
      <c r="AB2554" s="2"/>
      <c r="AC2554" s="2"/>
    </row>
    <row r="2555" spans="1:29" s="4" customFormat="1" ht="9.9" customHeight="1" x14ac:dyDescent="0.25">
      <c r="A2555" s="228"/>
      <c r="B2555" s="138"/>
      <c r="C2555" s="2"/>
      <c r="D2555" s="240"/>
      <c r="E2555" s="240"/>
      <c r="F2555" s="240"/>
      <c r="G2555" s="22"/>
      <c r="H2555" s="240"/>
      <c r="M2555" s="231"/>
      <c r="N2555" s="231"/>
      <c r="O2555" s="231"/>
      <c r="Q2555" s="231"/>
      <c r="R2555" s="231"/>
      <c r="S2555" s="231"/>
      <c r="T2555" s="231"/>
      <c r="U2555" s="231"/>
      <c r="V2555" s="231"/>
      <c r="W2555" s="231"/>
      <c r="X2555" s="231"/>
      <c r="Y2555" s="231"/>
      <c r="Z2555" s="231"/>
      <c r="AA2555" s="12"/>
      <c r="AB2555" s="2"/>
      <c r="AC2555" s="2"/>
    </row>
    <row r="2556" spans="1:29" s="4" customFormat="1" ht="9.9" customHeight="1" x14ac:dyDescent="0.25">
      <c r="A2556" s="228"/>
      <c r="B2556" s="138"/>
      <c r="C2556" s="2"/>
      <c r="D2556" s="240"/>
      <c r="E2556" s="240"/>
      <c r="F2556" s="240"/>
      <c r="G2556" s="22"/>
      <c r="H2556" s="240"/>
      <c r="M2556" s="231"/>
      <c r="N2556" s="231"/>
      <c r="O2556" s="231"/>
      <c r="Q2556" s="231"/>
      <c r="R2556" s="231"/>
      <c r="S2556" s="231"/>
      <c r="T2556" s="231"/>
      <c r="U2556" s="231"/>
      <c r="V2556" s="231"/>
      <c r="W2556" s="231"/>
      <c r="X2556" s="231"/>
      <c r="Y2556" s="231"/>
      <c r="Z2556" s="231"/>
      <c r="AA2556" s="12"/>
      <c r="AB2556" s="2"/>
      <c r="AC2556" s="2"/>
    </row>
    <row r="2557" spans="1:29" s="4" customFormat="1" ht="9.9" customHeight="1" x14ac:dyDescent="0.25">
      <c r="A2557" s="228"/>
      <c r="B2557" s="138"/>
      <c r="C2557" s="2"/>
      <c r="D2557" s="240"/>
      <c r="E2557" s="240"/>
      <c r="F2557" s="240"/>
      <c r="G2557" s="22"/>
      <c r="H2557" s="240"/>
      <c r="M2557" s="231"/>
      <c r="N2557" s="231"/>
      <c r="O2557" s="231"/>
      <c r="Q2557" s="231"/>
      <c r="R2557" s="231"/>
      <c r="S2557" s="231"/>
      <c r="T2557" s="231"/>
      <c r="U2557" s="231"/>
      <c r="V2557" s="231"/>
      <c r="W2557" s="231"/>
      <c r="X2557" s="231"/>
      <c r="Y2557" s="231"/>
      <c r="Z2557" s="231"/>
      <c r="AA2557" s="12"/>
      <c r="AB2557" s="2"/>
      <c r="AC2557" s="2"/>
    </row>
    <row r="2558" spans="1:29" s="4" customFormat="1" ht="9.9" customHeight="1" x14ac:dyDescent="0.25">
      <c r="A2558" s="228"/>
      <c r="B2558" s="138"/>
      <c r="C2558" s="2"/>
      <c r="D2558" s="240"/>
      <c r="E2558" s="240"/>
      <c r="F2558" s="240"/>
      <c r="G2558" s="22"/>
      <c r="H2558" s="240"/>
      <c r="M2558" s="231"/>
      <c r="N2558" s="231"/>
      <c r="O2558" s="231"/>
      <c r="Q2558" s="231"/>
      <c r="R2558" s="231"/>
      <c r="S2558" s="231"/>
      <c r="T2558" s="231"/>
      <c r="U2558" s="231"/>
      <c r="V2558" s="231"/>
      <c r="W2558" s="231"/>
      <c r="X2558" s="231"/>
      <c r="Y2558" s="231"/>
      <c r="Z2558" s="231"/>
      <c r="AA2558" s="12"/>
      <c r="AB2558" s="2"/>
      <c r="AC2558" s="2"/>
    </row>
    <row r="2559" spans="1:29" s="4" customFormat="1" ht="9.9" customHeight="1" x14ac:dyDescent="0.25">
      <c r="A2559" s="228"/>
      <c r="B2559" s="138"/>
      <c r="C2559" s="2"/>
      <c r="D2559" s="240"/>
      <c r="E2559" s="240"/>
      <c r="F2559" s="240"/>
      <c r="G2559" s="22"/>
      <c r="H2559" s="240"/>
      <c r="M2559" s="231"/>
      <c r="N2559" s="231"/>
      <c r="O2559" s="231"/>
      <c r="Q2559" s="231"/>
      <c r="R2559" s="231"/>
      <c r="S2559" s="231"/>
      <c r="T2559" s="231"/>
      <c r="U2559" s="231"/>
      <c r="V2559" s="231"/>
      <c r="W2559" s="231"/>
      <c r="X2559" s="231"/>
      <c r="Y2559" s="231"/>
      <c r="Z2559" s="231"/>
      <c r="AA2559" s="12"/>
      <c r="AB2559" s="2"/>
      <c r="AC2559" s="2"/>
    </row>
    <row r="2560" spans="1:29" s="4" customFormat="1" ht="9.9" customHeight="1" x14ac:dyDescent="0.25">
      <c r="A2560" s="228"/>
      <c r="B2560" s="138"/>
      <c r="C2560" s="2"/>
      <c r="D2560" s="240"/>
      <c r="E2560" s="240"/>
      <c r="F2560" s="240"/>
      <c r="G2560" s="22"/>
      <c r="H2560" s="240"/>
      <c r="M2560" s="231"/>
      <c r="N2560" s="231"/>
      <c r="O2560" s="231"/>
      <c r="Q2560" s="231"/>
      <c r="R2560" s="231"/>
      <c r="S2560" s="231"/>
      <c r="T2560" s="231"/>
      <c r="U2560" s="231"/>
      <c r="V2560" s="231"/>
      <c r="W2560" s="231"/>
      <c r="X2560" s="231"/>
      <c r="Y2560" s="231"/>
      <c r="Z2560" s="231"/>
      <c r="AA2560" s="12"/>
      <c r="AB2560" s="2"/>
      <c r="AC2560" s="2"/>
    </row>
    <row r="2561" spans="1:29" s="4" customFormat="1" ht="9.9" customHeight="1" x14ac:dyDescent="0.25">
      <c r="A2561" s="228"/>
      <c r="B2561" s="138"/>
      <c r="C2561" s="2"/>
      <c r="D2561" s="240"/>
      <c r="E2561" s="240"/>
      <c r="F2561" s="240"/>
      <c r="G2561" s="22"/>
      <c r="H2561" s="240"/>
      <c r="M2561" s="231"/>
      <c r="N2561" s="231"/>
      <c r="O2561" s="231"/>
      <c r="Q2561" s="231"/>
      <c r="R2561" s="231"/>
      <c r="S2561" s="231"/>
      <c r="T2561" s="231"/>
      <c r="U2561" s="231"/>
      <c r="V2561" s="231"/>
      <c r="W2561" s="231"/>
      <c r="X2561" s="231"/>
      <c r="Y2561" s="231"/>
      <c r="Z2561" s="231"/>
      <c r="AA2561" s="12"/>
      <c r="AB2561" s="2"/>
      <c r="AC2561" s="2"/>
    </row>
    <row r="2562" spans="1:29" s="4" customFormat="1" ht="9.9" customHeight="1" x14ac:dyDescent="0.25">
      <c r="A2562" s="228"/>
      <c r="B2562" s="138"/>
      <c r="C2562" s="2"/>
      <c r="D2562" s="231"/>
      <c r="E2562" s="231"/>
      <c r="F2562" s="231"/>
      <c r="G2562" s="8"/>
      <c r="H2562" s="231"/>
      <c r="M2562" s="231"/>
      <c r="N2562" s="231"/>
      <c r="O2562" s="231"/>
      <c r="Q2562" s="231"/>
      <c r="R2562" s="231"/>
      <c r="S2562" s="231"/>
      <c r="T2562" s="231"/>
      <c r="U2562" s="231"/>
      <c r="V2562" s="231"/>
      <c r="W2562" s="231"/>
      <c r="X2562" s="231"/>
      <c r="Y2562" s="231"/>
      <c r="Z2562" s="231"/>
      <c r="AA2562" s="12"/>
      <c r="AB2562" s="2"/>
      <c r="AC2562" s="2"/>
    </row>
    <row r="2563" spans="1:29" s="4" customFormat="1" ht="9.9" customHeight="1" x14ac:dyDescent="0.25">
      <c r="A2563" s="228"/>
      <c r="B2563" s="138"/>
      <c r="C2563" s="2"/>
      <c r="D2563" s="240"/>
      <c r="E2563" s="240"/>
      <c r="F2563" s="240"/>
      <c r="G2563" s="22"/>
      <c r="H2563" s="240"/>
      <c r="M2563" s="231"/>
      <c r="N2563" s="231"/>
      <c r="O2563" s="231"/>
      <c r="Q2563" s="231"/>
      <c r="R2563" s="231"/>
      <c r="S2563" s="231"/>
      <c r="T2563" s="231"/>
      <c r="U2563" s="231"/>
      <c r="V2563" s="231"/>
      <c r="W2563" s="231"/>
      <c r="X2563" s="231"/>
      <c r="Y2563" s="231"/>
      <c r="Z2563" s="231"/>
      <c r="AA2563" s="12"/>
      <c r="AB2563" s="2"/>
      <c r="AC2563" s="2"/>
    </row>
    <row r="2564" spans="1:29" s="4" customFormat="1" ht="9.9" customHeight="1" x14ac:dyDescent="0.25">
      <c r="A2564" s="228"/>
      <c r="B2564" s="138"/>
      <c r="C2564" s="2"/>
      <c r="D2564" s="240"/>
      <c r="E2564" s="240"/>
      <c r="F2564" s="240"/>
      <c r="G2564" s="22"/>
      <c r="H2564" s="240"/>
      <c r="M2564" s="231"/>
      <c r="N2564" s="231"/>
      <c r="O2564" s="231"/>
      <c r="Q2564" s="231"/>
      <c r="R2564" s="231"/>
      <c r="S2564" s="231"/>
      <c r="T2564" s="231"/>
      <c r="U2564" s="231"/>
      <c r="V2564" s="231"/>
      <c r="W2564" s="231"/>
      <c r="X2564" s="231"/>
      <c r="Y2564" s="231"/>
      <c r="Z2564" s="231"/>
      <c r="AA2564" s="12"/>
      <c r="AB2564" s="2"/>
      <c r="AC2564" s="2"/>
    </row>
    <row r="2565" spans="1:29" s="4" customFormat="1" ht="9.9" customHeight="1" x14ac:dyDescent="0.25">
      <c r="A2565" s="228"/>
      <c r="B2565" s="2"/>
      <c r="C2565" s="2"/>
      <c r="D2565" s="240"/>
      <c r="E2565" s="240"/>
      <c r="F2565" s="240"/>
      <c r="G2565" s="22"/>
      <c r="H2565" s="240"/>
      <c r="M2565" s="231"/>
      <c r="N2565" s="231"/>
      <c r="O2565" s="231"/>
      <c r="Q2565" s="231"/>
      <c r="R2565" s="231"/>
      <c r="S2565" s="231"/>
      <c r="T2565" s="231"/>
      <c r="U2565" s="231"/>
      <c r="V2565" s="231"/>
      <c r="W2565" s="231"/>
      <c r="X2565" s="231"/>
      <c r="Y2565" s="231"/>
      <c r="Z2565" s="231"/>
      <c r="AA2565" s="12"/>
      <c r="AB2565" s="2"/>
      <c r="AC2565" s="2"/>
    </row>
    <row r="2566" spans="1:29" s="231" customFormat="1" ht="9.9" customHeight="1" x14ac:dyDescent="0.25">
      <c r="A2566" s="228"/>
      <c r="B2566" s="141"/>
      <c r="C2566" s="142"/>
      <c r="G2566" s="8"/>
      <c r="I2566" s="4"/>
      <c r="J2566" s="4"/>
      <c r="K2566" s="4"/>
      <c r="L2566" s="13"/>
      <c r="P2566" s="4"/>
      <c r="AA2566" s="12"/>
      <c r="AB2566" s="2"/>
      <c r="AC2566" s="2"/>
    </row>
    <row r="2567" spans="1:29" s="231" customFormat="1" ht="9.9" customHeight="1" x14ac:dyDescent="0.25">
      <c r="A2567" s="228"/>
      <c r="B2567" s="142"/>
      <c r="C2567" s="2"/>
      <c r="G2567" s="8"/>
      <c r="I2567" s="4"/>
      <c r="J2567" s="4"/>
      <c r="K2567" s="4"/>
      <c r="L2567" s="4"/>
      <c r="P2567" s="4"/>
      <c r="AA2567" s="12"/>
      <c r="AB2567" s="2"/>
      <c r="AC2567" s="2"/>
    </row>
    <row r="2568" spans="1:29" s="231" customFormat="1" ht="9.9" customHeight="1" x14ac:dyDescent="0.25">
      <c r="A2568" s="228"/>
      <c r="B2568" s="138"/>
      <c r="C2568" s="2"/>
      <c r="G2568" s="8"/>
      <c r="I2568" s="4"/>
      <c r="J2568" s="4"/>
      <c r="K2568" s="4"/>
      <c r="L2568" s="4"/>
      <c r="P2568" s="4"/>
      <c r="AA2568" s="12"/>
      <c r="AB2568" s="2"/>
      <c r="AC2568" s="2"/>
    </row>
    <row r="2569" spans="1:29" s="231" customFormat="1" ht="9.9" customHeight="1" x14ac:dyDescent="0.25">
      <c r="A2569" s="228"/>
      <c r="B2569" s="138"/>
      <c r="C2569" s="2"/>
      <c r="D2569" s="240"/>
      <c r="E2569" s="240"/>
      <c r="F2569" s="240"/>
      <c r="G2569" s="22"/>
      <c r="H2569" s="240"/>
      <c r="I2569" s="241"/>
      <c r="J2569" s="241"/>
      <c r="K2569" s="241"/>
      <c r="L2569" s="241"/>
      <c r="P2569" s="4"/>
      <c r="AA2569" s="12"/>
      <c r="AB2569" s="2"/>
      <c r="AC2569" s="2"/>
    </row>
    <row r="2570" spans="1:29" s="231" customFormat="1" ht="9.9" customHeight="1" x14ac:dyDescent="0.25">
      <c r="A2570" s="228"/>
      <c r="B2570" s="138"/>
      <c r="C2570" s="2"/>
      <c r="D2570" s="240"/>
      <c r="E2570" s="240"/>
      <c r="F2570" s="240"/>
      <c r="G2570" s="22"/>
      <c r="H2570" s="240"/>
      <c r="I2570" s="241"/>
      <c r="J2570" s="241"/>
      <c r="K2570" s="241"/>
      <c r="L2570" s="241"/>
      <c r="P2570" s="4"/>
      <c r="AA2570" s="12"/>
      <c r="AB2570" s="2"/>
      <c r="AC2570" s="2"/>
    </row>
    <row r="2571" spans="1:29" s="231" customFormat="1" ht="9.9" customHeight="1" x14ac:dyDescent="0.25">
      <c r="A2571" s="228"/>
      <c r="B2571" s="138"/>
      <c r="C2571" s="2"/>
      <c r="G2571" s="8"/>
      <c r="I2571" s="4"/>
      <c r="J2571" s="4"/>
      <c r="K2571" s="4"/>
      <c r="L2571" s="4"/>
      <c r="P2571" s="4"/>
      <c r="AA2571" s="12"/>
      <c r="AB2571" s="2"/>
      <c r="AC2571" s="2"/>
    </row>
    <row r="2572" spans="1:29" s="231" customFormat="1" ht="9.9" customHeight="1" x14ac:dyDescent="0.25">
      <c r="A2572" s="228"/>
      <c r="B2572" s="138"/>
      <c r="C2572" s="2"/>
      <c r="D2572" s="240"/>
      <c r="E2572" s="240"/>
      <c r="F2572" s="240"/>
      <c r="G2572" s="22"/>
      <c r="H2572" s="240"/>
      <c r="I2572" s="241"/>
      <c r="J2572" s="241"/>
      <c r="K2572" s="241"/>
      <c r="L2572" s="241"/>
      <c r="P2572" s="4"/>
      <c r="AA2572" s="12"/>
      <c r="AB2572" s="2"/>
      <c r="AC2572" s="2"/>
    </row>
    <row r="2573" spans="1:29" s="231" customFormat="1" ht="9.9" customHeight="1" x14ac:dyDescent="0.25">
      <c r="A2573" s="228"/>
      <c r="B2573" s="138"/>
      <c r="C2573" s="2"/>
      <c r="D2573" s="240"/>
      <c r="E2573" s="240"/>
      <c r="F2573" s="240"/>
      <c r="G2573" s="22"/>
      <c r="H2573" s="240"/>
      <c r="I2573" s="241"/>
      <c r="J2573" s="241"/>
      <c r="K2573" s="241"/>
      <c r="L2573" s="241"/>
      <c r="P2573" s="4"/>
      <c r="AA2573" s="12"/>
      <c r="AB2573" s="2"/>
      <c r="AC2573" s="2"/>
    </row>
    <row r="2574" spans="1:29" s="231" customFormat="1" ht="9.9" customHeight="1" x14ac:dyDescent="0.25">
      <c r="A2574" s="228"/>
      <c r="B2574" s="138"/>
      <c r="C2574" s="2"/>
      <c r="D2574" s="240"/>
      <c r="E2574" s="240"/>
      <c r="F2574" s="240"/>
      <c r="G2574" s="22"/>
      <c r="H2574" s="240"/>
      <c r="I2574" s="241"/>
      <c r="J2574" s="241"/>
      <c r="K2574" s="241"/>
      <c r="L2574" s="241"/>
      <c r="P2574" s="4"/>
      <c r="AA2574" s="12"/>
      <c r="AB2574" s="2"/>
      <c r="AC2574" s="2"/>
    </row>
    <row r="2575" spans="1:29" s="231" customFormat="1" ht="9.9" customHeight="1" x14ac:dyDescent="0.25">
      <c r="A2575" s="228"/>
      <c r="B2575" s="138"/>
      <c r="C2575" s="2"/>
      <c r="G2575" s="8"/>
      <c r="I2575" s="4"/>
      <c r="J2575" s="4"/>
      <c r="K2575" s="4"/>
      <c r="L2575" s="4"/>
      <c r="P2575" s="4"/>
      <c r="AA2575" s="12"/>
      <c r="AB2575" s="2"/>
      <c r="AC2575" s="2"/>
    </row>
    <row r="2576" spans="1:29" s="231" customFormat="1" ht="9.9" customHeight="1" x14ac:dyDescent="0.25">
      <c r="A2576" s="228"/>
      <c r="B2576" s="138"/>
      <c r="C2576" s="2"/>
      <c r="D2576" s="240"/>
      <c r="E2576" s="240"/>
      <c r="F2576" s="240"/>
      <c r="G2576" s="22"/>
      <c r="H2576" s="240"/>
      <c r="I2576" s="241"/>
      <c r="J2576" s="241"/>
      <c r="K2576" s="241"/>
      <c r="L2576" s="241"/>
      <c r="P2576" s="4"/>
      <c r="AA2576" s="12"/>
      <c r="AB2576" s="2"/>
      <c r="AC2576" s="2"/>
    </row>
    <row r="2577" spans="1:29" s="231" customFormat="1" ht="9.9" customHeight="1" x14ac:dyDescent="0.25">
      <c r="A2577" s="228"/>
      <c r="B2577" s="138"/>
      <c r="C2577" s="2"/>
      <c r="D2577" s="240"/>
      <c r="E2577" s="240"/>
      <c r="F2577" s="240"/>
      <c r="G2577" s="22"/>
      <c r="H2577" s="240"/>
      <c r="I2577" s="241"/>
      <c r="J2577" s="241"/>
      <c r="K2577" s="241"/>
      <c r="L2577" s="241"/>
      <c r="P2577" s="4"/>
      <c r="AA2577" s="12"/>
      <c r="AB2577" s="2"/>
      <c r="AC2577" s="2"/>
    </row>
    <row r="2578" spans="1:29" s="231" customFormat="1" ht="9.9" customHeight="1" x14ac:dyDescent="0.25">
      <c r="A2578" s="228"/>
      <c r="B2578" s="138"/>
      <c r="C2578" s="2"/>
      <c r="G2578" s="8"/>
      <c r="I2578" s="4"/>
      <c r="J2578" s="4"/>
      <c r="K2578" s="4"/>
      <c r="L2578" s="4"/>
      <c r="P2578" s="4"/>
      <c r="AA2578" s="12"/>
      <c r="AB2578" s="2"/>
      <c r="AC2578" s="2"/>
    </row>
    <row r="2579" spans="1:29" s="231" customFormat="1" ht="9.9" customHeight="1" x14ac:dyDescent="0.25">
      <c r="A2579" s="228"/>
      <c r="B2579" s="138"/>
      <c r="C2579" s="2"/>
      <c r="D2579" s="240"/>
      <c r="E2579" s="240"/>
      <c r="F2579" s="240"/>
      <c r="G2579" s="22"/>
      <c r="H2579" s="240"/>
      <c r="I2579" s="241"/>
      <c r="J2579" s="241"/>
      <c r="K2579" s="241"/>
      <c r="L2579" s="241"/>
      <c r="P2579" s="4"/>
      <c r="AA2579" s="12"/>
      <c r="AB2579" s="2"/>
      <c r="AC2579" s="2"/>
    </row>
    <row r="2580" spans="1:29" s="231" customFormat="1" ht="9.9" customHeight="1" x14ac:dyDescent="0.25">
      <c r="A2580" s="228"/>
      <c r="B2580" s="138"/>
      <c r="C2580" s="2"/>
      <c r="D2580" s="240"/>
      <c r="E2580" s="240"/>
      <c r="F2580" s="240"/>
      <c r="G2580" s="22"/>
      <c r="H2580" s="240"/>
      <c r="I2580" s="241"/>
      <c r="J2580" s="241"/>
      <c r="K2580" s="241"/>
      <c r="L2580" s="241"/>
      <c r="P2580" s="4"/>
      <c r="AA2580" s="12"/>
      <c r="AB2580" s="2"/>
      <c r="AC2580" s="2"/>
    </row>
    <row r="2581" spans="1:29" s="231" customFormat="1" ht="9.9" customHeight="1" x14ac:dyDescent="0.25">
      <c r="A2581" s="228"/>
      <c r="B2581" s="138"/>
      <c r="C2581" s="2"/>
      <c r="D2581" s="240"/>
      <c r="E2581" s="240"/>
      <c r="F2581" s="240"/>
      <c r="G2581" s="22"/>
      <c r="H2581" s="240"/>
      <c r="I2581" s="241"/>
      <c r="J2581" s="241"/>
      <c r="K2581" s="241"/>
      <c r="L2581" s="241"/>
      <c r="P2581" s="4"/>
      <c r="AA2581" s="12"/>
      <c r="AB2581" s="2"/>
      <c r="AC2581" s="2"/>
    </row>
    <row r="2582" spans="1:29" s="231" customFormat="1" ht="9.9" customHeight="1" x14ac:dyDescent="0.25">
      <c r="A2582" s="228"/>
      <c r="B2582" s="138"/>
      <c r="C2582" s="2"/>
      <c r="D2582" s="240"/>
      <c r="E2582" s="240"/>
      <c r="F2582" s="240"/>
      <c r="G2582" s="22"/>
      <c r="H2582" s="240"/>
      <c r="I2582" s="241"/>
      <c r="J2582" s="241"/>
      <c r="K2582" s="241"/>
      <c r="L2582" s="241"/>
      <c r="P2582" s="4"/>
      <c r="AA2582" s="12"/>
      <c r="AB2582" s="2"/>
      <c r="AC2582" s="2"/>
    </row>
    <row r="2583" spans="1:29" s="231" customFormat="1" ht="9.9" customHeight="1" x14ac:dyDescent="0.25">
      <c r="A2583" s="228"/>
      <c r="B2583" s="138"/>
      <c r="C2583" s="2"/>
      <c r="G2583" s="8"/>
      <c r="I2583" s="4"/>
      <c r="J2583" s="4"/>
      <c r="K2583" s="4"/>
      <c r="L2583" s="4"/>
      <c r="P2583" s="4"/>
      <c r="AA2583" s="12"/>
      <c r="AB2583" s="2"/>
      <c r="AC2583" s="2"/>
    </row>
    <row r="2584" spans="1:29" s="231" customFormat="1" ht="9.9" customHeight="1" x14ac:dyDescent="0.25">
      <c r="A2584" s="228"/>
      <c r="B2584" s="138"/>
      <c r="C2584" s="2"/>
      <c r="D2584" s="240"/>
      <c r="E2584" s="240"/>
      <c r="F2584" s="240"/>
      <c r="G2584" s="22"/>
      <c r="H2584" s="240"/>
      <c r="I2584" s="241"/>
      <c r="J2584" s="241"/>
      <c r="K2584" s="241"/>
      <c r="L2584" s="241"/>
      <c r="P2584" s="4"/>
      <c r="AA2584" s="12"/>
      <c r="AB2584" s="2"/>
      <c r="AC2584" s="2"/>
    </row>
    <row r="2585" spans="1:29" s="231" customFormat="1" ht="9.9" customHeight="1" x14ac:dyDescent="0.25">
      <c r="A2585" s="228"/>
      <c r="B2585" s="138"/>
      <c r="C2585" s="2"/>
      <c r="D2585" s="240"/>
      <c r="E2585" s="240"/>
      <c r="F2585" s="240"/>
      <c r="G2585" s="22"/>
      <c r="H2585" s="240"/>
      <c r="I2585" s="241"/>
      <c r="J2585" s="241"/>
      <c r="K2585" s="241"/>
      <c r="L2585" s="241"/>
      <c r="P2585" s="4"/>
      <c r="AA2585" s="12"/>
      <c r="AB2585" s="2"/>
      <c r="AC2585" s="2"/>
    </row>
    <row r="2586" spans="1:29" s="231" customFormat="1" ht="9.9" customHeight="1" x14ac:dyDescent="0.25">
      <c r="A2586" s="228"/>
      <c r="B2586" s="138"/>
      <c r="C2586" s="2"/>
      <c r="G2586" s="8"/>
      <c r="I2586" s="4"/>
      <c r="J2586" s="4"/>
      <c r="K2586" s="4"/>
      <c r="L2586" s="4"/>
      <c r="P2586" s="4"/>
      <c r="AA2586" s="12"/>
      <c r="AB2586" s="2"/>
      <c r="AC2586" s="2"/>
    </row>
    <row r="2587" spans="1:29" s="231" customFormat="1" ht="9.9" customHeight="1" x14ac:dyDescent="0.25">
      <c r="A2587" s="228"/>
      <c r="B2587" s="138"/>
      <c r="C2587" s="2"/>
      <c r="D2587" s="240"/>
      <c r="E2587" s="240"/>
      <c r="F2587" s="240"/>
      <c r="G2587" s="22"/>
      <c r="H2587" s="240"/>
      <c r="I2587" s="241"/>
      <c r="J2587" s="241"/>
      <c r="K2587" s="241"/>
      <c r="L2587" s="241"/>
      <c r="P2587" s="4"/>
      <c r="AA2587" s="12"/>
      <c r="AB2587" s="2"/>
      <c r="AC2587" s="2"/>
    </row>
    <row r="2588" spans="1:29" s="231" customFormat="1" ht="9.9" customHeight="1" x14ac:dyDescent="0.25">
      <c r="A2588" s="228"/>
      <c r="B2588" s="138"/>
      <c r="C2588" s="2"/>
      <c r="D2588" s="240"/>
      <c r="E2588" s="240"/>
      <c r="F2588" s="240"/>
      <c r="G2588" s="22"/>
      <c r="H2588" s="240"/>
      <c r="I2588" s="241"/>
      <c r="J2588" s="241"/>
      <c r="K2588" s="241"/>
      <c r="L2588" s="241"/>
      <c r="P2588" s="4"/>
      <c r="AA2588" s="12"/>
      <c r="AB2588" s="2"/>
      <c r="AC2588" s="2"/>
    </row>
    <row r="2589" spans="1:29" s="231" customFormat="1" ht="9.9" customHeight="1" x14ac:dyDescent="0.25">
      <c r="A2589" s="228"/>
      <c r="B2589" s="138"/>
      <c r="C2589" s="2"/>
      <c r="D2589" s="240"/>
      <c r="E2589" s="240"/>
      <c r="F2589" s="240"/>
      <c r="G2589" s="22"/>
      <c r="H2589" s="240"/>
      <c r="I2589" s="241"/>
      <c r="J2589" s="241"/>
      <c r="K2589" s="241"/>
      <c r="L2589" s="241"/>
      <c r="P2589" s="4"/>
      <c r="AA2589" s="12"/>
      <c r="AB2589" s="2"/>
      <c r="AC2589" s="2"/>
    </row>
    <row r="2590" spans="1:29" s="231" customFormat="1" ht="9.9" customHeight="1" x14ac:dyDescent="0.25">
      <c r="A2590" s="228"/>
      <c r="B2590" s="138"/>
      <c r="C2590" s="2"/>
      <c r="D2590" s="240"/>
      <c r="E2590" s="240"/>
      <c r="F2590" s="240"/>
      <c r="G2590" s="22"/>
      <c r="H2590" s="240"/>
      <c r="I2590" s="241"/>
      <c r="J2590" s="241"/>
      <c r="K2590" s="241"/>
      <c r="L2590" s="241"/>
      <c r="P2590" s="4"/>
      <c r="AA2590" s="12"/>
      <c r="AB2590" s="2"/>
      <c r="AC2590" s="2"/>
    </row>
    <row r="2591" spans="1:29" s="231" customFormat="1" ht="9.9" customHeight="1" x14ac:dyDescent="0.25">
      <c r="A2591" s="228"/>
      <c r="B2591" s="138"/>
      <c r="C2591" s="2"/>
      <c r="G2591" s="8"/>
      <c r="I2591" s="4"/>
      <c r="J2591" s="4"/>
      <c r="K2591" s="4"/>
      <c r="L2591" s="4"/>
      <c r="P2591" s="4"/>
      <c r="AA2591" s="12"/>
      <c r="AB2591" s="2"/>
      <c r="AC2591" s="2"/>
    </row>
    <row r="2592" spans="1:29" s="231" customFormat="1" ht="9.9" customHeight="1" x14ac:dyDescent="0.25">
      <c r="A2592" s="228"/>
      <c r="B2592" s="138"/>
      <c r="C2592" s="2"/>
      <c r="D2592" s="240"/>
      <c r="E2592" s="240"/>
      <c r="F2592" s="240"/>
      <c r="G2592" s="22"/>
      <c r="H2592" s="240"/>
      <c r="I2592" s="241"/>
      <c r="J2592" s="241"/>
      <c r="K2592" s="241"/>
      <c r="L2592" s="241"/>
      <c r="P2592" s="4"/>
      <c r="AA2592" s="12"/>
      <c r="AB2592" s="2"/>
      <c r="AC2592" s="2"/>
    </row>
    <row r="2593" spans="1:29" s="231" customFormat="1" ht="9.9" customHeight="1" x14ac:dyDescent="0.25">
      <c r="A2593" s="228"/>
      <c r="B2593" s="138"/>
      <c r="C2593" s="2"/>
      <c r="D2593" s="240"/>
      <c r="E2593" s="240"/>
      <c r="F2593" s="240"/>
      <c r="G2593" s="22"/>
      <c r="H2593" s="240"/>
      <c r="I2593" s="241"/>
      <c r="J2593" s="241"/>
      <c r="K2593" s="241"/>
      <c r="L2593" s="241"/>
      <c r="P2593" s="4"/>
      <c r="AA2593" s="12"/>
      <c r="AB2593" s="2"/>
      <c r="AC2593" s="2"/>
    </row>
    <row r="2594" spans="1:29" s="231" customFormat="1" ht="9.9" customHeight="1" x14ac:dyDescent="0.25">
      <c r="A2594" s="228"/>
      <c r="B2594" s="138"/>
      <c r="C2594" s="2"/>
      <c r="D2594" s="240"/>
      <c r="E2594" s="240"/>
      <c r="F2594" s="240"/>
      <c r="G2594" s="22"/>
      <c r="H2594" s="240"/>
      <c r="I2594" s="241"/>
      <c r="J2594" s="241"/>
      <c r="K2594" s="241"/>
      <c r="L2594" s="241"/>
      <c r="P2594" s="4"/>
      <c r="AA2594" s="12"/>
      <c r="AB2594" s="2"/>
      <c r="AC2594" s="2"/>
    </row>
    <row r="2595" spans="1:29" s="231" customFormat="1" ht="9.9" customHeight="1" x14ac:dyDescent="0.25">
      <c r="A2595" s="228"/>
      <c r="B2595" s="138"/>
      <c r="C2595" s="2"/>
      <c r="D2595" s="240"/>
      <c r="E2595" s="240"/>
      <c r="F2595" s="240"/>
      <c r="G2595" s="22"/>
      <c r="H2595" s="240"/>
      <c r="I2595" s="241"/>
      <c r="J2595" s="241"/>
      <c r="K2595" s="241"/>
      <c r="L2595" s="241"/>
      <c r="P2595" s="4"/>
      <c r="AA2595" s="12"/>
      <c r="AB2595" s="2"/>
      <c r="AC2595" s="2"/>
    </row>
    <row r="2596" spans="1:29" s="231" customFormat="1" ht="9.9" customHeight="1" x14ac:dyDescent="0.25">
      <c r="A2596" s="228"/>
      <c r="B2596" s="138"/>
      <c r="C2596" s="2"/>
      <c r="D2596" s="240"/>
      <c r="E2596" s="240"/>
      <c r="F2596" s="240"/>
      <c r="G2596" s="22"/>
      <c r="H2596" s="240"/>
      <c r="I2596" s="241"/>
      <c r="J2596" s="241"/>
      <c r="K2596" s="241"/>
      <c r="L2596" s="241"/>
      <c r="P2596" s="4"/>
      <c r="AA2596" s="12"/>
      <c r="AB2596" s="2"/>
      <c r="AC2596" s="2"/>
    </row>
    <row r="2597" spans="1:29" s="231" customFormat="1" ht="9.9" customHeight="1" x14ac:dyDescent="0.25">
      <c r="A2597" s="228"/>
      <c r="B2597" s="138"/>
      <c r="C2597" s="2"/>
      <c r="D2597" s="240"/>
      <c r="E2597" s="240"/>
      <c r="F2597" s="240"/>
      <c r="G2597" s="22"/>
      <c r="H2597" s="240"/>
      <c r="I2597" s="241"/>
      <c r="J2597" s="241"/>
      <c r="K2597" s="241"/>
      <c r="L2597" s="241"/>
      <c r="P2597" s="4"/>
      <c r="AA2597" s="12"/>
      <c r="AB2597" s="2"/>
      <c r="AC2597" s="2"/>
    </row>
    <row r="2598" spans="1:29" s="231" customFormat="1" ht="9.9" customHeight="1" x14ac:dyDescent="0.25">
      <c r="A2598" s="228"/>
      <c r="B2598" s="138"/>
      <c r="C2598" s="2"/>
      <c r="G2598" s="8"/>
      <c r="I2598" s="4"/>
      <c r="J2598" s="4"/>
      <c r="K2598" s="4"/>
      <c r="L2598" s="4"/>
      <c r="P2598" s="4"/>
      <c r="AA2598" s="12"/>
      <c r="AB2598" s="2"/>
      <c r="AC2598" s="2"/>
    </row>
    <row r="2599" spans="1:29" s="231" customFormat="1" ht="9.9" customHeight="1" x14ac:dyDescent="0.25">
      <c r="A2599" s="228"/>
      <c r="B2599" s="138"/>
      <c r="C2599" s="2"/>
      <c r="D2599" s="240"/>
      <c r="E2599" s="240"/>
      <c r="F2599" s="240"/>
      <c r="G2599" s="22"/>
      <c r="H2599" s="240"/>
      <c r="I2599" s="241"/>
      <c r="J2599" s="241"/>
      <c r="K2599" s="241"/>
      <c r="L2599" s="241"/>
      <c r="P2599" s="4"/>
      <c r="AA2599" s="12"/>
      <c r="AB2599" s="2"/>
      <c r="AC2599" s="2"/>
    </row>
    <row r="2600" spans="1:29" s="231" customFormat="1" ht="9.9" customHeight="1" x14ac:dyDescent="0.25">
      <c r="A2600" s="228"/>
      <c r="B2600" s="138"/>
      <c r="C2600" s="2"/>
      <c r="D2600" s="240"/>
      <c r="E2600" s="240"/>
      <c r="F2600" s="240"/>
      <c r="G2600" s="22"/>
      <c r="H2600" s="240"/>
      <c r="I2600" s="241"/>
      <c r="J2600" s="241"/>
      <c r="K2600" s="241"/>
      <c r="L2600" s="241"/>
      <c r="P2600" s="4"/>
      <c r="AA2600" s="12"/>
      <c r="AB2600" s="2"/>
      <c r="AC2600" s="2"/>
    </row>
    <row r="2601" spans="1:29" s="231" customFormat="1" ht="9.9" customHeight="1" x14ac:dyDescent="0.25">
      <c r="A2601" s="228"/>
      <c r="B2601" s="138"/>
      <c r="C2601" s="2"/>
      <c r="D2601" s="240"/>
      <c r="E2601" s="240"/>
      <c r="F2601" s="240"/>
      <c r="G2601" s="22"/>
      <c r="H2601" s="240"/>
      <c r="I2601" s="241"/>
      <c r="J2601" s="241"/>
      <c r="K2601" s="241"/>
      <c r="L2601" s="241"/>
      <c r="P2601" s="4"/>
      <c r="AA2601" s="12"/>
      <c r="AB2601" s="2"/>
      <c r="AC2601" s="2"/>
    </row>
    <row r="2602" spans="1:29" s="231" customFormat="1" ht="9.9" customHeight="1" x14ac:dyDescent="0.25">
      <c r="A2602" s="228"/>
      <c r="B2602" s="138"/>
      <c r="C2602" s="2"/>
      <c r="D2602" s="240"/>
      <c r="E2602" s="240"/>
      <c r="F2602" s="240"/>
      <c r="G2602" s="22"/>
      <c r="H2602" s="240"/>
      <c r="I2602" s="241"/>
      <c r="J2602" s="241"/>
      <c r="K2602" s="241"/>
      <c r="L2602" s="241"/>
      <c r="P2602" s="4"/>
      <c r="AA2602" s="12"/>
      <c r="AB2602" s="2"/>
      <c r="AC2602" s="2"/>
    </row>
    <row r="2603" spans="1:29" s="231" customFormat="1" ht="9.9" customHeight="1" x14ac:dyDescent="0.25">
      <c r="A2603" s="228"/>
      <c r="B2603" s="138"/>
      <c r="C2603" s="2"/>
      <c r="G2603" s="8"/>
      <c r="I2603" s="4"/>
      <c r="J2603" s="4"/>
      <c r="K2603" s="4"/>
      <c r="L2603" s="4"/>
      <c r="P2603" s="4"/>
      <c r="AA2603" s="12"/>
      <c r="AB2603" s="2"/>
      <c r="AC2603" s="2"/>
    </row>
    <row r="2604" spans="1:29" s="231" customFormat="1" ht="9.9" customHeight="1" x14ac:dyDescent="0.25">
      <c r="A2604" s="228"/>
      <c r="B2604" s="138"/>
      <c r="C2604" s="2"/>
      <c r="D2604" s="240"/>
      <c r="E2604" s="240"/>
      <c r="F2604" s="240"/>
      <c r="G2604" s="22"/>
      <c r="H2604" s="240"/>
      <c r="I2604" s="241"/>
      <c r="J2604" s="241"/>
      <c r="K2604" s="241"/>
      <c r="L2604" s="241"/>
      <c r="P2604" s="4"/>
      <c r="AA2604" s="12"/>
      <c r="AB2604" s="2"/>
      <c r="AC2604" s="2"/>
    </row>
    <row r="2605" spans="1:29" s="231" customFormat="1" ht="9.9" customHeight="1" x14ac:dyDescent="0.25">
      <c r="A2605" s="228"/>
      <c r="B2605" s="138"/>
      <c r="C2605" s="2"/>
      <c r="D2605" s="240"/>
      <c r="E2605" s="240"/>
      <c r="F2605" s="240"/>
      <c r="G2605" s="22"/>
      <c r="H2605" s="240"/>
      <c r="I2605" s="241"/>
      <c r="J2605" s="241"/>
      <c r="K2605" s="241"/>
      <c r="L2605" s="241"/>
      <c r="P2605" s="4"/>
      <c r="AA2605" s="12"/>
      <c r="AB2605" s="2"/>
      <c r="AC2605" s="2"/>
    </row>
    <row r="2606" spans="1:29" s="231" customFormat="1" ht="9.9" customHeight="1" x14ac:dyDescent="0.25">
      <c r="A2606" s="228"/>
      <c r="B2606" s="138"/>
      <c r="C2606" s="2"/>
      <c r="D2606" s="240"/>
      <c r="E2606" s="240"/>
      <c r="F2606" s="240"/>
      <c r="G2606" s="22"/>
      <c r="H2606" s="240"/>
      <c r="I2606" s="241"/>
      <c r="J2606" s="241"/>
      <c r="K2606" s="241"/>
      <c r="L2606" s="241"/>
      <c r="P2606" s="4"/>
      <c r="AA2606" s="12"/>
      <c r="AB2606" s="2"/>
      <c r="AC2606" s="2"/>
    </row>
    <row r="2607" spans="1:29" s="231" customFormat="1" ht="9.9" customHeight="1" x14ac:dyDescent="0.25">
      <c r="A2607" s="228"/>
      <c r="B2607" s="138"/>
      <c r="C2607" s="2"/>
      <c r="D2607" s="240"/>
      <c r="E2607" s="240"/>
      <c r="F2607" s="240"/>
      <c r="G2607" s="22"/>
      <c r="H2607" s="240"/>
      <c r="I2607" s="241"/>
      <c r="J2607" s="241"/>
      <c r="K2607" s="241"/>
      <c r="L2607" s="241"/>
      <c r="P2607" s="4"/>
      <c r="AA2607" s="12"/>
      <c r="AB2607" s="2"/>
      <c r="AC2607" s="2"/>
    </row>
    <row r="2608" spans="1:29" s="231" customFormat="1" ht="9.9" customHeight="1" x14ac:dyDescent="0.25">
      <c r="A2608" s="228"/>
      <c r="B2608" s="138"/>
      <c r="C2608" s="2"/>
      <c r="G2608" s="8"/>
      <c r="I2608" s="4"/>
      <c r="J2608" s="4"/>
      <c r="K2608" s="4"/>
      <c r="L2608" s="4"/>
      <c r="P2608" s="4"/>
      <c r="AA2608" s="12"/>
      <c r="AB2608" s="2"/>
      <c r="AC2608" s="2"/>
    </row>
    <row r="2609" spans="1:29" s="231" customFormat="1" ht="9.9" customHeight="1" x14ac:dyDescent="0.25">
      <c r="A2609" s="228"/>
      <c r="B2609" s="138"/>
      <c r="C2609" s="2"/>
      <c r="D2609" s="240"/>
      <c r="E2609" s="240"/>
      <c r="F2609" s="240"/>
      <c r="G2609" s="22"/>
      <c r="H2609" s="240"/>
      <c r="I2609" s="241"/>
      <c r="J2609" s="241"/>
      <c r="K2609" s="241"/>
      <c r="L2609" s="241"/>
      <c r="P2609" s="4"/>
      <c r="AA2609" s="12"/>
      <c r="AB2609" s="2"/>
      <c r="AC2609" s="2"/>
    </row>
    <row r="2610" spans="1:29" s="231" customFormat="1" ht="9.9" customHeight="1" x14ac:dyDescent="0.25">
      <c r="A2610" s="228"/>
      <c r="B2610" s="138"/>
      <c r="C2610" s="2"/>
      <c r="D2610" s="240"/>
      <c r="E2610" s="240"/>
      <c r="F2610" s="240"/>
      <c r="G2610" s="22"/>
      <c r="H2610" s="240"/>
      <c r="I2610" s="241"/>
      <c r="J2610" s="241"/>
      <c r="K2610" s="241"/>
      <c r="L2610" s="241"/>
      <c r="P2610" s="4"/>
      <c r="AA2610" s="12"/>
      <c r="AB2610" s="2"/>
      <c r="AC2610" s="2"/>
    </row>
    <row r="2611" spans="1:29" s="231" customFormat="1" ht="9.9" customHeight="1" x14ac:dyDescent="0.25">
      <c r="A2611" s="228"/>
      <c r="B2611" s="138"/>
      <c r="C2611" s="2"/>
      <c r="D2611" s="240"/>
      <c r="E2611" s="240"/>
      <c r="F2611" s="240"/>
      <c r="G2611" s="22"/>
      <c r="H2611" s="240"/>
      <c r="I2611" s="241"/>
      <c r="J2611" s="241"/>
      <c r="K2611" s="241"/>
      <c r="L2611" s="241"/>
      <c r="P2611" s="4"/>
      <c r="AA2611" s="12"/>
      <c r="AB2611" s="2"/>
      <c r="AC2611" s="2"/>
    </row>
    <row r="2612" spans="1:29" s="231" customFormat="1" ht="9.9" customHeight="1" x14ac:dyDescent="0.25">
      <c r="A2612" s="228"/>
      <c r="B2612" s="138"/>
      <c r="C2612" s="2"/>
      <c r="D2612" s="240"/>
      <c r="E2612" s="240"/>
      <c r="F2612" s="240"/>
      <c r="G2612" s="22"/>
      <c r="H2612" s="240"/>
      <c r="I2612" s="241"/>
      <c r="J2612" s="241"/>
      <c r="K2612" s="241"/>
      <c r="L2612" s="241"/>
      <c r="P2612" s="4"/>
      <c r="AA2612" s="12"/>
      <c r="AB2612" s="2"/>
      <c r="AC2612" s="2"/>
    </row>
    <row r="2613" spans="1:29" s="231" customFormat="1" ht="9.9" customHeight="1" x14ac:dyDescent="0.25">
      <c r="A2613" s="228"/>
      <c r="B2613" s="138"/>
      <c r="C2613" s="2"/>
      <c r="G2613" s="8"/>
      <c r="I2613" s="4"/>
      <c r="J2613" s="4"/>
      <c r="K2613" s="4"/>
      <c r="L2613" s="4"/>
      <c r="P2613" s="4"/>
      <c r="AA2613" s="12"/>
      <c r="AB2613" s="2"/>
      <c r="AC2613" s="2"/>
    </row>
    <row r="2614" spans="1:29" s="231" customFormat="1" ht="9.9" customHeight="1" x14ac:dyDescent="0.25">
      <c r="A2614" s="228"/>
      <c r="B2614" s="138"/>
      <c r="C2614" s="2"/>
      <c r="D2614" s="240"/>
      <c r="E2614" s="240"/>
      <c r="F2614" s="240"/>
      <c r="G2614" s="22"/>
      <c r="H2614" s="240"/>
      <c r="I2614" s="241"/>
      <c r="J2614" s="241"/>
      <c r="K2614" s="241"/>
      <c r="L2614" s="241"/>
      <c r="P2614" s="4"/>
      <c r="AA2614" s="12"/>
      <c r="AB2614" s="2"/>
      <c r="AC2614" s="2"/>
    </row>
    <row r="2615" spans="1:29" s="231" customFormat="1" ht="9.9" customHeight="1" x14ac:dyDescent="0.25">
      <c r="A2615" s="228"/>
      <c r="B2615" s="138"/>
      <c r="C2615" s="2"/>
      <c r="D2615" s="240"/>
      <c r="E2615" s="240"/>
      <c r="F2615" s="240"/>
      <c r="G2615" s="22"/>
      <c r="H2615" s="240"/>
      <c r="I2615" s="241"/>
      <c r="J2615" s="241"/>
      <c r="K2615" s="241"/>
      <c r="L2615" s="241"/>
      <c r="P2615" s="4"/>
      <c r="AA2615" s="12"/>
      <c r="AB2615" s="2"/>
      <c r="AC2615" s="2"/>
    </row>
    <row r="2616" spans="1:29" s="231" customFormat="1" ht="9.9" customHeight="1" x14ac:dyDescent="0.25">
      <c r="A2616" s="228"/>
      <c r="B2616" s="138"/>
      <c r="C2616" s="2"/>
      <c r="D2616" s="240"/>
      <c r="E2616" s="240"/>
      <c r="F2616" s="240"/>
      <c r="G2616" s="22"/>
      <c r="H2616" s="240"/>
      <c r="I2616" s="241"/>
      <c r="J2616" s="241"/>
      <c r="K2616" s="241"/>
      <c r="L2616" s="241"/>
      <c r="P2616" s="4"/>
      <c r="AA2616" s="12"/>
      <c r="AB2616" s="2"/>
      <c r="AC2616" s="2"/>
    </row>
    <row r="2617" spans="1:29" s="231" customFormat="1" ht="9.9" customHeight="1" x14ac:dyDescent="0.25">
      <c r="A2617" s="228"/>
      <c r="B2617" s="138"/>
      <c r="C2617" s="2"/>
      <c r="D2617" s="240"/>
      <c r="E2617" s="240"/>
      <c r="F2617" s="240"/>
      <c r="G2617" s="22"/>
      <c r="H2617" s="240"/>
      <c r="I2617" s="241"/>
      <c r="J2617" s="241"/>
      <c r="K2617" s="241"/>
      <c r="L2617" s="241"/>
      <c r="P2617" s="4"/>
      <c r="AA2617" s="12"/>
      <c r="AB2617" s="2"/>
      <c r="AC2617" s="2"/>
    </row>
    <row r="2618" spans="1:29" s="231" customFormat="1" ht="9.9" customHeight="1" x14ac:dyDescent="0.25">
      <c r="A2618" s="228"/>
      <c r="B2618" s="138"/>
      <c r="C2618" s="2"/>
      <c r="G2618" s="8"/>
      <c r="I2618" s="4"/>
      <c r="J2618" s="4"/>
      <c r="K2618" s="4"/>
      <c r="L2618" s="4"/>
      <c r="P2618" s="4"/>
      <c r="AA2618" s="12"/>
      <c r="AB2618" s="2"/>
      <c r="AC2618" s="2"/>
    </row>
    <row r="2619" spans="1:29" s="231" customFormat="1" ht="9.9" customHeight="1" x14ac:dyDescent="0.25">
      <c r="A2619" s="228"/>
      <c r="B2619" s="138"/>
      <c r="C2619" s="2"/>
      <c r="D2619" s="240"/>
      <c r="E2619" s="240"/>
      <c r="F2619" s="240"/>
      <c r="G2619" s="22"/>
      <c r="H2619" s="240"/>
      <c r="I2619" s="241"/>
      <c r="J2619" s="241"/>
      <c r="K2619" s="241"/>
      <c r="L2619" s="241"/>
      <c r="P2619" s="4"/>
      <c r="AA2619" s="12"/>
      <c r="AB2619" s="2"/>
      <c r="AC2619" s="2"/>
    </row>
    <row r="2620" spans="1:29" s="231" customFormat="1" ht="9.9" customHeight="1" x14ac:dyDescent="0.25">
      <c r="A2620" s="228"/>
      <c r="B2620" s="138"/>
      <c r="C2620" s="2"/>
      <c r="D2620" s="240"/>
      <c r="E2620" s="240"/>
      <c r="F2620" s="240"/>
      <c r="G2620" s="22"/>
      <c r="H2620" s="240"/>
      <c r="I2620" s="241"/>
      <c r="J2620" s="241"/>
      <c r="K2620" s="241"/>
      <c r="L2620" s="241"/>
      <c r="P2620" s="4"/>
      <c r="AA2620" s="12"/>
      <c r="AB2620" s="2"/>
      <c r="AC2620" s="2"/>
    </row>
    <row r="2621" spans="1:29" s="231" customFormat="1" ht="9.9" customHeight="1" x14ac:dyDescent="0.25">
      <c r="A2621" s="228"/>
      <c r="B2621" s="138"/>
      <c r="C2621" s="2"/>
      <c r="D2621" s="240"/>
      <c r="E2621" s="240"/>
      <c r="F2621" s="240"/>
      <c r="G2621" s="22"/>
      <c r="H2621" s="240"/>
      <c r="I2621" s="241"/>
      <c r="J2621" s="241"/>
      <c r="K2621" s="241"/>
      <c r="L2621" s="241"/>
      <c r="P2621" s="4"/>
      <c r="AA2621" s="12"/>
      <c r="AB2621" s="2"/>
      <c r="AC2621" s="2"/>
    </row>
    <row r="2622" spans="1:29" s="231" customFormat="1" ht="9.9" customHeight="1" x14ac:dyDescent="0.25">
      <c r="A2622" s="228"/>
      <c r="B2622" s="138"/>
      <c r="C2622" s="2"/>
      <c r="D2622" s="240"/>
      <c r="E2622" s="240"/>
      <c r="F2622" s="240"/>
      <c r="G2622" s="22"/>
      <c r="H2622" s="240"/>
      <c r="I2622" s="241"/>
      <c r="J2622" s="241"/>
      <c r="K2622" s="241"/>
      <c r="L2622" s="241"/>
      <c r="P2622" s="4"/>
      <c r="AA2622" s="12"/>
      <c r="AB2622" s="2"/>
      <c r="AC2622" s="2"/>
    </row>
    <row r="2623" spans="1:29" s="231" customFormat="1" ht="9.9" customHeight="1" x14ac:dyDescent="0.25">
      <c r="A2623" s="228"/>
      <c r="B2623" s="138"/>
      <c r="C2623" s="2"/>
      <c r="G2623" s="8"/>
      <c r="I2623" s="4"/>
      <c r="J2623" s="4"/>
      <c r="K2623" s="4"/>
      <c r="L2623" s="4"/>
      <c r="P2623" s="4"/>
      <c r="AA2623" s="12"/>
      <c r="AB2623" s="2"/>
      <c r="AC2623" s="2"/>
    </row>
    <row r="2624" spans="1:29" s="231" customFormat="1" ht="9.9" customHeight="1" x14ac:dyDescent="0.25">
      <c r="A2624" s="228"/>
      <c r="B2624" s="138"/>
      <c r="C2624" s="2"/>
      <c r="D2624" s="240"/>
      <c r="E2624" s="240"/>
      <c r="F2624" s="240"/>
      <c r="G2624" s="22"/>
      <c r="H2624" s="240"/>
      <c r="I2624" s="241"/>
      <c r="J2624" s="241"/>
      <c r="K2624" s="241"/>
      <c r="L2624" s="241"/>
      <c r="P2624" s="4"/>
      <c r="AA2624" s="12"/>
      <c r="AB2624" s="2"/>
      <c r="AC2624" s="2"/>
    </row>
    <row r="2625" spans="1:29" s="231" customFormat="1" ht="9.9" customHeight="1" x14ac:dyDescent="0.25">
      <c r="A2625" s="228"/>
      <c r="B2625" s="138"/>
      <c r="C2625" s="2"/>
      <c r="D2625" s="240"/>
      <c r="E2625" s="240"/>
      <c r="F2625" s="240"/>
      <c r="G2625" s="22"/>
      <c r="H2625" s="240"/>
      <c r="I2625" s="241"/>
      <c r="J2625" s="241"/>
      <c r="K2625" s="241"/>
      <c r="L2625" s="241"/>
      <c r="P2625" s="4"/>
      <c r="AA2625" s="12"/>
      <c r="AB2625" s="2"/>
      <c r="AC2625" s="2"/>
    </row>
    <row r="2626" spans="1:29" s="231" customFormat="1" ht="9.9" customHeight="1" x14ac:dyDescent="0.25">
      <c r="A2626" s="228"/>
      <c r="B2626" s="138"/>
      <c r="C2626" s="2"/>
      <c r="D2626" s="240"/>
      <c r="E2626" s="240"/>
      <c r="F2626" s="240"/>
      <c r="G2626" s="22"/>
      <c r="H2626" s="240"/>
      <c r="I2626" s="241"/>
      <c r="J2626" s="241"/>
      <c r="K2626" s="241"/>
      <c r="L2626" s="241"/>
      <c r="P2626" s="4"/>
      <c r="AA2626" s="12"/>
      <c r="AB2626" s="2"/>
      <c r="AC2626" s="2"/>
    </row>
    <row r="2627" spans="1:29" s="231" customFormat="1" ht="9.9" customHeight="1" x14ac:dyDescent="0.25">
      <c r="A2627" s="228"/>
      <c r="B2627" s="138"/>
      <c r="C2627" s="2"/>
      <c r="D2627" s="240"/>
      <c r="E2627" s="240"/>
      <c r="F2627" s="240"/>
      <c r="G2627" s="22"/>
      <c r="H2627" s="240"/>
      <c r="I2627" s="241"/>
      <c r="J2627" s="241"/>
      <c r="K2627" s="241"/>
      <c r="L2627" s="241"/>
      <c r="P2627" s="4"/>
      <c r="AA2627" s="12"/>
      <c r="AB2627" s="2"/>
      <c r="AC2627" s="2"/>
    </row>
    <row r="2628" spans="1:29" s="231" customFormat="1" ht="9.9" customHeight="1" x14ac:dyDescent="0.25">
      <c r="A2628" s="228"/>
      <c r="B2628" s="138"/>
      <c r="C2628" s="2"/>
      <c r="G2628" s="8"/>
      <c r="I2628" s="4"/>
      <c r="J2628" s="4"/>
      <c r="K2628" s="4"/>
      <c r="L2628" s="4"/>
      <c r="P2628" s="4"/>
      <c r="AA2628" s="12"/>
      <c r="AB2628" s="2"/>
      <c r="AC2628" s="2"/>
    </row>
    <row r="2629" spans="1:29" s="231" customFormat="1" ht="9.9" customHeight="1" x14ac:dyDescent="0.25">
      <c r="A2629" s="228"/>
      <c r="B2629" s="138"/>
      <c r="C2629" s="2"/>
      <c r="D2629" s="240"/>
      <c r="E2629" s="240"/>
      <c r="F2629" s="240"/>
      <c r="G2629" s="22"/>
      <c r="H2629" s="240"/>
      <c r="I2629" s="241"/>
      <c r="J2629" s="241"/>
      <c r="K2629" s="241"/>
      <c r="L2629" s="241"/>
      <c r="P2629" s="4"/>
      <c r="AA2629" s="12"/>
      <c r="AB2629" s="2"/>
      <c r="AC2629" s="2"/>
    </row>
    <row r="2630" spans="1:29" s="231" customFormat="1" ht="9.9" customHeight="1" x14ac:dyDescent="0.25">
      <c r="A2630" s="228"/>
      <c r="B2630" s="138"/>
      <c r="C2630" s="2"/>
      <c r="D2630" s="240"/>
      <c r="E2630" s="240"/>
      <c r="F2630" s="240"/>
      <c r="G2630" s="22"/>
      <c r="H2630" s="240"/>
      <c r="I2630" s="241"/>
      <c r="J2630" s="241"/>
      <c r="K2630" s="241"/>
      <c r="L2630" s="241"/>
      <c r="P2630" s="4"/>
      <c r="AA2630" s="12"/>
      <c r="AB2630" s="2"/>
      <c r="AC2630" s="2"/>
    </row>
    <row r="2631" spans="1:29" s="231" customFormat="1" ht="9.9" customHeight="1" x14ac:dyDescent="0.25">
      <c r="A2631" s="228"/>
      <c r="B2631" s="138"/>
      <c r="C2631" s="2"/>
      <c r="D2631" s="240"/>
      <c r="E2631" s="240"/>
      <c r="F2631" s="240"/>
      <c r="G2631" s="22"/>
      <c r="H2631" s="240"/>
      <c r="I2631" s="241"/>
      <c r="J2631" s="241"/>
      <c r="K2631" s="241"/>
      <c r="L2631" s="241"/>
      <c r="P2631" s="4"/>
      <c r="AA2631" s="12"/>
      <c r="AB2631" s="2"/>
      <c r="AC2631" s="2"/>
    </row>
    <row r="2632" spans="1:29" s="231" customFormat="1" ht="9.9" customHeight="1" x14ac:dyDescent="0.25">
      <c r="A2632" s="228"/>
      <c r="B2632" s="138"/>
      <c r="C2632" s="2"/>
      <c r="D2632" s="240"/>
      <c r="E2632" s="240"/>
      <c r="F2632" s="240"/>
      <c r="G2632" s="22"/>
      <c r="H2632" s="240"/>
      <c r="I2632" s="241"/>
      <c r="J2632" s="241"/>
      <c r="K2632" s="241"/>
      <c r="L2632" s="241"/>
      <c r="P2632" s="4"/>
      <c r="AA2632" s="12"/>
      <c r="AB2632" s="2"/>
      <c r="AC2632" s="2"/>
    </row>
    <row r="2633" spans="1:29" s="231" customFormat="1" ht="9.9" customHeight="1" x14ac:dyDescent="0.25">
      <c r="A2633" s="228"/>
      <c r="B2633" s="138"/>
      <c r="C2633" s="2"/>
      <c r="G2633" s="8"/>
      <c r="I2633" s="4"/>
      <c r="J2633" s="4"/>
      <c r="K2633" s="4"/>
      <c r="L2633" s="4"/>
      <c r="P2633" s="4"/>
      <c r="AA2633" s="12"/>
      <c r="AB2633" s="2"/>
      <c r="AC2633" s="2"/>
    </row>
    <row r="2634" spans="1:29" s="231" customFormat="1" ht="9.9" customHeight="1" x14ac:dyDescent="0.25">
      <c r="A2634" s="228"/>
      <c r="B2634" s="138"/>
      <c r="C2634" s="2"/>
      <c r="D2634" s="240"/>
      <c r="E2634" s="240"/>
      <c r="F2634" s="240"/>
      <c r="G2634" s="22"/>
      <c r="H2634" s="240"/>
      <c r="I2634" s="241"/>
      <c r="J2634" s="241"/>
      <c r="K2634" s="241"/>
      <c r="L2634" s="241"/>
      <c r="P2634" s="4"/>
      <c r="AA2634" s="12"/>
      <c r="AB2634" s="2"/>
      <c r="AC2634" s="2"/>
    </row>
    <row r="2635" spans="1:29" s="231" customFormat="1" ht="9.9" customHeight="1" x14ac:dyDescent="0.25">
      <c r="A2635" s="228"/>
      <c r="B2635" s="138"/>
      <c r="C2635" s="2"/>
      <c r="D2635" s="240"/>
      <c r="E2635" s="240"/>
      <c r="F2635" s="240"/>
      <c r="G2635" s="22"/>
      <c r="H2635" s="240"/>
      <c r="I2635" s="241"/>
      <c r="J2635" s="241"/>
      <c r="K2635" s="241"/>
      <c r="L2635" s="241"/>
      <c r="P2635" s="4"/>
      <c r="AA2635" s="12"/>
      <c r="AB2635" s="2"/>
      <c r="AC2635" s="2"/>
    </row>
    <row r="2636" spans="1:29" s="231" customFormat="1" ht="9.9" customHeight="1" x14ac:dyDescent="0.25">
      <c r="A2636" s="228"/>
      <c r="B2636" s="138"/>
      <c r="C2636" s="2"/>
      <c r="D2636" s="240"/>
      <c r="E2636" s="240"/>
      <c r="F2636" s="240"/>
      <c r="G2636" s="22"/>
      <c r="H2636" s="240"/>
      <c r="I2636" s="241"/>
      <c r="J2636" s="241"/>
      <c r="K2636" s="241"/>
      <c r="L2636" s="241"/>
      <c r="P2636" s="4"/>
      <c r="AA2636" s="12"/>
      <c r="AB2636" s="2"/>
      <c r="AC2636" s="2"/>
    </row>
    <row r="2637" spans="1:29" s="231" customFormat="1" ht="9.9" customHeight="1" x14ac:dyDescent="0.25">
      <c r="A2637" s="228"/>
      <c r="B2637" s="138"/>
      <c r="C2637" s="2"/>
      <c r="D2637" s="240"/>
      <c r="E2637" s="240"/>
      <c r="F2637" s="240"/>
      <c r="G2637" s="22"/>
      <c r="H2637" s="240"/>
      <c r="I2637" s="241"/>
      <c r="J2637" s="241"/>
      <c r="K2637" s="241"/>
      <c r="L2637" s="241"/>
      <c r="P2637" s="4"/>
      <c r="AA2637" s="12"/>
      <c r="AB2637" s="2"/>
      <c r="AC2637" s="2"/>
    </row>
    <row r="2638" spans="1:29" s="231" customFormat="1" ht="9.9" customHeight="1" x14ac:dyDescent="0.25">
      <c r="A2638" s="228"/>
      <c r="B2638" s="138"/>
      <c r="C2638" s="2"/>
      <c r="G2638" s="8"/>
      <c r="I2638" s="4"/>
      <c r="J2638" s="4"/>
      <c r="K2638" s="4"/>
      <c r="L2638" s="4"/>
      <c r="P2638" s="4"/>
      <c r="AA2638" s="12"/>
      <c r="AB2638" s="2"/>
      <c r="AC2638" s="2"/>
    </row>
    <row r="2639" spans="1:29" s="231" customFormat="1" ht="9.9" customHeight="1" x14ac:dyDescent="0.25">
      <c r="A2639" s="228"/>
      <c r="B2639" s="138"/>
      <c r="C2639" s="2"/>
      <c r="D2639" s="240"/>
      <c r="E2639" s="240"/>
      <c r="F2639" s="240"/>
      <c r="G2639" s="22"/>
      <c r="H2639" s="240"/>
      <c r="I2639" s="241"/>
      <c r="J2639" s="241"/>
      <c r="K2639" s="241"/>
      <c r="L2639" s="241"/>
      <c r="P2639" s="4"/>
      <c r="AA2639" s="12"/>
      <c r="AB2639" s="2"/>
      <c r="AC2639" s="2"/>
    </row>
    <row r="2640" spans="1:29" s="231" customFormat="1" ht="9.9" customHeight="1" x14ac:dyDescent="0.25">
      <c r="A2640" s="228"/>
      <c r="B2640" s="138"/>
      <c r="C2640" s="2"/>
      <c r="D2640" s="240"/>
      <c r="E2640" s="240"/>
      <c r="F2640" s="240"/>
      <c r="G2640" s="22"/>
      <c r="H2640" s="240"/>
      <c r="I2640" s="241"/>
      <c r="J2640" s="241"/>
      <c r="K2640" s="241"/>
      <c r="L2640" s="241"/>
      <c r="P2640" s="4"/>
      <c r="AA2640" s="12"/>
      <c r="AB2640" s="2"/>
      <c r="AC2640" s="2"/>
    </row>
    <row r="2641" spans="1:29" s="231" customFormat="1" ht="9.9" customHeight="1" x14ac:dyDescent="0.25">
      <c r="A2641" s="228"/>
      <c r="B2641" s="138"/>
      <c r="C2641" s="2"/>
      <c r="D2641" s="240"/>
      <c r="E2641" s="240"/>
      <c r="F2641" s="240"/>
      <c r="G2641" s="22"/>
      <c r="H2641" s="240"/>
      <c r="I2641" s="241"/>
      <c r="J2641" s="241"/>
      <c r="K2641" s="241"/>
      <c r="L2641" s="241"/>
      <c r="P2641" s="4"/>
      <c r="AA2641" s="12"/>
      <c r="AB2641" s="2"/>
      <c r="AC2641" s="2"/>
    </row>
    <row r="2642" spans="1:29" s="231" customFormat="1" ht="9.9" customHeight="1" x14ac:dyDescent="0.25">
      <c r="A2642" s="228"/>
      <c r="B2642" s="138"/>
      <c r="C2642" s="2"/>
      <c r="D2642" s="240"/>
      <c r="E2642" s="240"/>
      <c r="F2642" s="240"/>
      <c r="G2642" s="22"/>
      <c r="H2642" s="240"/>
      <c r="I2642" s="4"/>
      <c r="J2642" s="4"/>
      <c r="K2642" s="4"/>
      <c r="L2642" s="4"/>
      <c r="P2642" s="4"/>
      <c r="AA2642" s="12"/>
      <c r="AB2642" s="2"/>
      <c r="AC2642" s="2"/>
    </row>
    <row r="2643" spans="1:29" s="231" customFormat="1" ht="9.9" customHeight="1" x14ac:dyDescent="0.25">
      <c r="A2643" s="228"/>
      <c r="B2643" s="138"/>
      <c r="C2643" s="2"/>
      <c r="D2643" s="240"/>
      <c r="E2643" s="240"/>
      <c r="F2643" s="240"/>
      <c r="G2643" s="22"/>
      <c r="H2643" s="240"/>
      <c r="I2643" s="241"/>
      <c r="J2643" s="241"/>
      <c r="K2643" s="241"/>
      <c r="L2643" s="241"/>
      <c r="P2643" s="4"/>
      <c r="AA2643" s="12"/>
      <c r="AB2643" s="2"/>
      <c r="AC2643" s="2"/>
    </row>
    <row r="2644" spans="1:29" s="231" customFormat="1" ht="9.9" customHeight="1" x14ac:dyDescent="0.25">
      <c r="A2644" s="228"/>
      <c r="B2644" s="138"/>
      <c r="C2644" s="2"/>
      <c r="D2644" s="240"/>
      <c r="E2644" s="240"/>
      <c r="F2644" s="240"/>
      <c r="G2644" s="22"/>
      <c r="H2644" s="240"/>
      <c r="I2644" s="241"/>
      <c r="J2644" s="241"/>
      <c r="K2644" s="241"/>
      <c r="L2644" s="241"/>
      <c r="P2644" s="4"/>
      <c r="AA2644" s="12"/>
      <c r="AB2644" s="2"/>
      <c r="AC2644" s="2"/>
    </row>
    <row r="2645" spans="1:29" s="231" customFormat="1" ht="9.9" customHeight="1" x14ac:dyDescent="0.25">
      <c r="A2645" s="228"/>
      <c r="B2645" s="138"/>
      <c r="C2645" s="2"/>
      <c r="D2645" s="240"/>
      <c r="E2645" s="240"/>
      <c r="F2645" s="240"/>
      <c r="G2645" s="22"/>
      <c r="H2645" s="240"/>
      <c r="I2645" s="241"/>
      <c r="J2645" s="241"/>
      <c r="K2645" s="241"/>
      <c r="L2645" s="241"/>
      <c r="P2645" s="4"/>
      <c r="AA2645" s="12"/>
      <c r="AB2645" s="2"/>
      <c r="AC2645" s="2"/>
    </row>
    <row r="2646" spans="1:29" s="231" customFormat="1" ht="9.9" customHeight="1" x14ac:dyDescent="0.25">
      <c r="A2646" s="228"/>
      <c r="B2646" s="138"/>
      <c r="C2646" s="2"/>
      <c r="G2646" s="8"/>
      <c r="I2646" s="4"/>
      <c r="J2646" s="4"/>
      <c r="K2646" s="4"/>
      <c r="L2646" s="4"/>
      <c r="P2646" s="4"/>
      <c r="AA2646" s="12"/>
      <c r="AB2646" s="2"/>
      <c r="AC2646" s="2"/>
    </row>
    <row r="2647" spans="1:29" s="231" customFormat="1" ht="9.9" customHeight="1" x14ac:dyDescent="0.25">
      <c r="A2647" s="228"/>
      <c r="B2647" s="138"/>
      <c r="C2647" s="2"/>
      <c r="D2647" s="240"/>
      <c r="E2647" s="240"/>
      <c r="F2647" s="240"/>
      <c r="G2647" s="22"/>
      <c r="H2647" s="240"/>
      <c r="I2647" s="241"/>
      <c r="J2647" s="241"/>
      <c r="K2647" s="241"/>
      <c r="L2647" s="241"/>
      <c r="P2647" s="4"/>
      <c r="AA2647" s="12"/>
      <c r="AB2647" s="2"/>
      <c r="AC2647" s="2"/>
    </row>
    <row r="2648" spans="1:29" s="231" customFormat="1" ht="9.9" customHeight="1" x14ac:dyDescent="0.25">
      <c r="A2648" s="228"/>
      <c r="B2648" s="138"/>
      <c r="C2648" s="2"/>
      <c r="D2648" s="240"/>
      <c r="E2648" s="240"/>
      <c r="F2648" s="240"/>
      <c r="G2648" s="22"/>
      <c r="H2648" s="240"/>
      <c r="I2648" s="241"/>
      <c r="J2648" s="241"/>
      <c r="K2648" s="241"/>
      <c r="L2648" s="241"/>
      <c r="P2648" s="4"/>
      <c r="AA2648" s="12"/>
      <c r="AB2648" s="2"/>
      <c r="AC2648" s="2"/>
    </row>
    <row r="2650" spans="1:29" s="231" customFormat="1" ht="9.9" customHeight="1" x14ac:dyDescent="0.25">
      <c r="A2650" s="228"/>
      <c r="B2650" s="141"/>
      <c r="C2650" s="142"/>
      <c r="G2650" s="8"/>
      <c r="I2650" s="4"/>
      <c r="J2650" s="4"/>
      <c r="K2650" s="4"/>
      <c r="L2650" s="13"/>
      <c r="P2650" s="4"/>
      <c r="AA2650" s="12"/>
      <c r="AB2650" s="2"/>
      <c r="AC2650" s="2"/>
    </row>
    <row r="2651" spans="1:29" s="231" customFormat="1" ht="9.9" customHeight="1" x14ac:dyDescent="0.25">
      <c r="A2651" s="228"/>
      <c r="B2651" s="142"/>
      <c r="C2651" s="142"/>
      <c r="D2651" s="2"/>
      <c r="G2651" s="8"/>
      <c r="I2651" s="241"/>
      <c r="J2651" s="241"/>
      <c r="K2651" s="241"/>
      <c r="L2651" s="241"/>
      <c r="P2651" s="4"/>
      <c r="AA2651" s="12"/>
      <c r="AB2651" s="2"/>
      <c r="AC2651" s="2"/>
    </row>
    <row r="2652" spans="1:29" s="231" customFormat="1" ht="9.9" customHeight="1" x14ac:dyDescent="0.25">
      <c r="A2652" s="228"/>
      <c r="B2652" s="138"/>
      <c r="C2652" s="142"/>
      <c r="D2652" s="2"/>
      <c r="G2652" s="8"/>
      <c r="I2652" s="241"/>
      <c r="J2652" s="241"/>
      <c r="K2652" s="241"/>
      <c r="L2652" s="241"/>
      <c r="P2652" s="4"/>
      <c r="AA2652" s="12"/>
      <c r="AB2652" s="2"/>
      <c r="AC2652" s="2"/>
    </row>
    <row r="2653" spans="1:29" s="231" customFormat="1" ht="9.9" customHeight="1" x14ac:dyDescent="0.25">
      <c r="A2653" s="228"/>
      <c r="B2653" s="138"/>
      <c r="C2653" s="142"/>
      <c r="D2653" s="2"/>
      <c r="G2653" s="8"/>
      <c r="I2653" s="333"/>
      <c r="J2653" s="334"/>
      <c r="K2653" s="241"/>
      <c r="L2653" s="241"/>
      <c r="P2653" s="4"/>
      <c r="AA2653" s="12"/>
      <c r="AB2653" s="2"/>
      <c r="AC2653" s="2"/>
    </row>
    <row r="2654" spans="1:29" s="231" customFormat="1" ht="9.9" customHeight="1" x14ac:dyDescent="0.25">
      <c r="A2654" s="228"/>
      <c r="B2654" s="138"/>
      <c r="C2654" s="142"/>
      <c r="D2654" s="2"/>
      <c r="G2654" s="8"/>
      <c r="I2654" s="333"/>
      <c r="J2654" s="334"/>
      <c r="K2654" s="241"/>
      <c r="L2654" s="241"/>
      <c r="P2654" s="4"/>
      <c r="AA2654" s="12"/>
      <c r="AB2654" s="2"/>
      <c r="AC2654" s="2"/>
    </row>
    <row r="2655" spans="1:29" s="231" customFormat="1" ht="9.9" customHeight="1" x14ac:dyDescent="0.25">
      <c r="A2655" s="228"/>
      <c r="B2655" s="138"/>
      <c r="C2655" s="142"/>
      <c r="D2655" s="2"/>
      <c r="G2655" s="8"/>
      <c r="I2655" s="241"/>
      <c r="J2655" s="241"/>
      <c r="K2655" s="241"/>
      <c r="L2655" s="241"/>
      <c r="P2655" s="4"/>
      <c r="AA2655" s="12"/>
      <c r="AB2655" s="2"/>
      <c r="AC2655" s="2"/>
    </row>
    <row r="2656" spans="1:29" s="231" customFormat="1" ht="9.9" customHeight="1" x14ac:dyDescent="0.25">
      <c r="A2656" s="228"/>
      <c r="B2656" s="138"/>
      <c r="C2656" s="142"/>
      <c r="D2656" s="2"/>
      <c r="G2656" s="8"/>
      <c r="I2656" s="333"/>
      <c r="J2656" s="334"/>
      <c r="K2656" s="241"/>
      <c r="L2656" s="241"/>
      <c r="P2656" s="4"/>
      <c r="AA2656" s="12"/>
      <c r="AB2656" s="2"/>
      <c r="AC2656" s="2"/>
    </row>
    <row r="2657" spans="1:29" s="231" customFormat="1" ht="9.9" customHeight="1" x14ac:dyDescent="0.25">
      <c r="A2657" s="228"/>
      <c r="B2657" s="138"/>
      <c r="C2657" s="142"/>
      <c r="D2657" s="2"/>
      <c r="G2657" s="8"/>
      <c r="I2657" s="333"/>
      <c r="J2657" s="334"/>
      <c r="K2657" s="241"/>
      <c r="L2657" s="241"/>
      <c r="P2657" s="4"/>
      <c r="AA2657" s="12"/>
      <c r="AB2657" s="2"/>
      <c r="AC2657" s="2"/>
    </row>
    <row r="2658" spans="1:29" s="231" customFormat="1" ht="9.9" customHeight="1" x14ac:dyDescent="0.25">
      <c r="A2658" s="228"/>
      <c r="B2658" s="138"/>
      <c r="C2658" s="142"/>
      <c r="D2658" s="2"/>
      <c r="G2658" s="8"/>
      <c r="I2658" s="333"/>
      <c r="J2658" s="334"/>
      <c r="K2658" s="241"/>
      <c r="L2658" s="241"/>
      <c r="P2658" s="4"/>
      <c r="AA2658" s="12"/>
      <c r="AB2658" s="2"/>
      <c r="AC2658" s="2"/>
    </row>
    <row r="2659" spans="1:29" s="231" customFormat="1" ht="9.9" customHeight="1" x14ac:dyDescent="0.25">
      <c r="A2659" s="228"/>
      <c r="B2659" s="138"/>
      <c r="C2659" s="142"/>
      <c r="D2659" s="2"/>
      <c r="G2659" s="8"/>
      <c r="I2659" s="241"/>
      <c r="J2659" s="241"/>
      <c r="K2659" s="241"/>
      <c r="L2659" s="241"/>
      <c r="P2659" s="4"/>
      <c r="AA2659" s="12"/>
      <c r="AB2659" s="2"/>
      <c r="AC2659" s="2"/>
    </row>
    <row r="2660" spans="1:29" s="231" customFormat="1" ht="9.9" customHeight="1" x14ac:dyDescent="0.25">
      <c r="A2660" s="228"/>
      <c r="B2660" s="138"/>
      <c r="C2660" s="142"/>
      <c r="D2660" s="2"/>
      <c r="G2660" s="8"/>
      <c r="I2660" s="333"/>
      <c r="J2660" s="334"/>
      <c r="K2660" s="241"/>
      <c r="L2660" s="241"/>
      <c r="P2660" s="4"/>
      <c r="AA2660" s="12"/>
      <c r="AB2660" s="2"/>
      <c r="AC2660" s="2"/>
    </row>
    <row r="2661" spans="1:29" s="231" customFormat="1" ht="9.9" customHeight="1" x14ac:dyDescent="0.25">
      <c r="A2661" s="228"/>
      <c r="B2661" s="138"/>
      <c r="C2661" s="142"/>
      <c r="D2661" s="2"/>
      <c r="G2661" s="8"/>
      <c r="I2661" s="333"/>
      <c r="J2661" s="334"/>
      <c r="K2661" s="241"/>
      <c r="L2661" s="241"/>
      <c r="P2661" s="4"/>
      <c r="AA2661" s="12"/>
      <c r="AB2661" s="2"/>
      <c r="AC2661" s="2"/>
    </row>
    <row r="2662" spans="1:29" s="231" customFormat="1" ht="9.9" customHeight="1" x14ac:dyDescent="0.25">
      <c r="A2662" s="228"/>
      <c r="B2662" s="138"/>
      <c r="C2662" s="142"/>
      <c r="D2662" s="2"/>
      <c r="G2662" s="8"/>
      <c r="I2662" s="241"/>
      <c r="J2662" s="241"/>
      <c r="K2662" s="241"/>
      <c r="L2662" s="241"/>
      <c r="P2662" s="4"/>
      <c r="AA2662" s="12"/>
      <c r="AB2662" s="2"/>
      <c r="AC2662" s="2"/>
    </row>
    <row r="2663" spans="1:29" s="231" customFormat="1" ht="9.9" customHeight="1" x14ac:dyDescent="0.25">
      <c r="A2663" s="228"/>
      <c r="B2663" s="138"/>
      <c r="C2663" s="142"/>
      <c r="D2663" s="2"/>
      <c r="G2663" s="8"/>
      <c r="I2663" s="333"/>
      <c r="J2663" s="334"/>
      <c r="K2663" s="241"/>
      <c r="L2663" s="241"/>
      <c r="P2663" s="4"/>
      <c r="AA2663" s="12"/>
      <c r="AB2663" s="2"/>
      <c r="AC2663" s="2"/>
    </row>
    <row r="2664" spans="1:29" s="231" customFormat="1" ht="9.9" customHeight="1" x14ac:dyDescent="0.25">
      <c r="A2664" s="228"/>
      <c r="B2664" s="138"/>
      <c r="C2664" s="142"/>
      <c r="D2664" s="2"/>
      <c r="G2664" s="8"/>
      <c r="I2664" s="333"/>
      <c r="J2664" s="334"/>
      <c r="K2664" s="241"/>
      <c r="L2664" s="241"/>
      <c r="P2664" s="4"/>
      <c r="AA2664" s="12"/>
      <c r="AB2664" s="2"/>
      <c r="AC2664" s="2"/>
    </row>
    <row r="2665" spans="1:29" s="231" customFormat="1" ht="9.9" customHeight="1" x14ac:dyDescent="0.25">
      <c r="A2665" s="228"/>
      <c r="B2665" s="138"/>
      <c r="C2665" s="142"/>
      <c r="D2665" s="2"/>
      <c r="G2665" s="8"/>
      <c r="I2665" s="333"/>
      <c r="J2665" s="334"/>
      <c r="K2665" s="241"/>
      <c r="L2665" s="241"/>
      <c r="P2665" s="4"/>
      <c r="AA2665" s="12"/>
      <c r="AB2665" s="2"/>
      <c r="AC2665" s="2"/>
    </row>
    <row r="2666" spans="1:29" s="231" customFormat="1" ht="9.9" customHeight="1" x14ac:dyDescent="0.25">
      <c r="A2666" s="228"/>
      <c r="B2666" s="138"/>
      <c r="C2666" s="142"/>
      <c r="D2666" s="2"/>
      <c r="G2666" s="8"/>
      <c r="I2666" s="333"/>
      <c r="J2666" s="334"/>
      <c r="K2666" s="241"/>
      <c r="L2666" s="241"/>
      <c r="P2666" s="4"/>
      <c r="AA2666" s="12"/>
      <c r="AB2666" s="2"/>
      <c r="AC2666" s="2"/>
    </row>
    <row r="2667" spans="1:29" s="231" customFormat="1" ht="9.9" customHeight="1" x14ac:dyDescent="0.25">
      <c r="A2667" s="228"/>
      <c r="B2667" s="138"/>
      <c r="C2667" s="142"/>
      <c r="D2667" s="2"/>
      <c r="G2667" s="8"/>
      <c r="I2667" s="241"/>
      <c r="J2667" s="241"/>
      <c r="K2667" s="241"/>
      <c r="L2667" s="241"/>
      <c r="P2667" s="4"/>
      <c r="AA2667" s="12"/>
      <c r="AB2667" s="2"/>
      <c r="AC2667" s="2"/>
    </row>
    <row r="2668" spans="1:29" s="231" customFormat="1" ht="9.9" customHeight="1" x14ac:dyDescent="0.25">
      <c r="A2668" s="228"/>
      <c r="B2668" s="138"/>
      <c r="C2668" s="142"/>
      <c r="D2668" s="2"/>
      <c r="G2668" s="8"/>
      <c r="I2668" s="333"/>
      <c r="J2668" s="334"/>
      <c r="K2668" s="241"/>
      <c r="L2668" s="241"/>
      <c r="P2668" s="4"/>
      <c r="AA2668" s="12"/>
      <c r="AB2668" s="2"/>
      <c r="AC2668" s="2"/>
    </row>
    <row r="2669" spans="1:29" s="231" customFormat="1" ht="9.9" customHeight="1" x14ac:dyDescent="0.25">
      <c r="A2669" s="228"/>
      <c r="B2669" s="138"/>
      <c r="C2669" s="142"/>
      <c r="D2669" s="2"/>
      <c r="G2669" s="8"/>
      <c r="I2669" s="333"/>
      <c r="J2669" s="334"/>
      <c r="K2669" s="241"/>
      <c r="L2669" s="241"/>
      <c r="P2669" s="4"/>
      <c r="AA2669" s="12"/>
      <c r="AB2669" s="2"/>
      <c r="AC2669" s="2"/>
    </row>
    <row r="2670" spans="1:29" s="231" customFormat="1" ht="9.9" customHeight="1" x14ac:dyDescent="0.25">
      <c r="A2670" s="228"/>
      <c r="B2670" s="138"/>
      <c r="C2670" s="142"/>
      <c r="D2670" s="2"/>
      <c r="G2670" s="8"/>
      <c r="I2670" s="241"/>
      <c r="J2670" s="241"/>
      <c r="K2670" s="241"/>
      <c r="L2670" s="241"/>
      <c r="P2670" s="4"/>
      <c r="AA2670" s="12"/>
      <c r="AB2670" s="2"/>
      <c r="AC2670" s="2"/>
    </row>
    <row r="2671" spans="1:29" s="231" customFormat="1" ht="9.9" customHeight="1" x14ac:dyDescent="0.25">
      <c r="A2671" s="228"/>
      <c r="B2671" s="138"/>
      <c r="C2671" s="142"/>
      <c r="D2671" s="2"/>
      <c r="G2671" s="8"/>
      <c r="I2671" s="333"/>
      <c r="J2671" s="334"/>
      <c r="K2671" s="241"/>
      <c r="L2671" s="241"/>
      <c r="P2671" s="4"/>
      <c r="AA2671" s="12"/>
      <c r="AB2671" s="2"/>
      <c r="AC2671" s="2"/>
    </row>
    <row r="2672" spans="1:29" s="231" customFormat="1" ht="9.9" customHeight="1" x14ac:dyDescent="0.25">
      <c r="A2672" s="228"/>
      <c r="B2672" s="138"/>
      <c r="C2672" s="142"/>
      <c r="D2672" s="2"/>
      <c r="G2672" s="8"/>
      <c r="I2672" s="333"/>
      <c r="J2672" s="334"/>
      <c r="K2672" s="241"/>
      <c r="L2672" s="241"/>
      <c r="P2672" s="4"/>
      <c r="AA2672" s="12"/>
      <c r="AB2672" s="2"/>
      <c r="AC2672" s="2"/>
    </row>
    <row r="2673" spans="1:29" s="231" customFormat="1" ht="9.9" customHeight="1" x14ac:dyDescent="0.25">
      <c r="A2673" s="228"/>
      <c r="B2673" s="138"/>
      <c r="C2673" s="142"/>
      <c r="D2673" s="2"/>
      <c r="G2673" s="8"/>
      <c r="I2673" s="333"/>
      <c r="J2673" s="334"/>
      <c r="K2673" s="241"/>
      <c r="L2673" s="241"/>
      <c r="P2673" s="4"/>
      <c r="AA2673" s="12"/>
      <c r="AB2673" s="2"/>
      <c r="AC2673" s="2"/>
    </row>
    <row r="2674" spans="1:29" s="231" customFormat="1" ht="9.9" customHeight="1" x14ac:dyDescent="0.25">
      <c r="A2674" s="228"/>
      <c r="B2674" s="138"/>
      <c r="C2674" s="142"/>
      <c r="D2674" s="2"/>
      <c r="G2674" s="8"/>
      <c r="I2674" s="333"/>
      <c r="J2674" s="334"/>
      <c r="K2674" s="241"/>
      <c r="L2674" s="241"/>
      <c r="P2674" s="4"/>
      <c r="AA2674" s="12"/>
      <c r="AB2674" s="2"/>
      <c r="AC2674" s="2"/>
    </row>
    <row r="2675" spans="1:29" s="231" customFormat="1" ht="9.9" customHeight="1" x14ac:dyDescent="0.25">
      <c r="A2675" s="228"/>
      <c r="B2675" s="138"/>
      <c r="C2675" s="142"/>
      <c r="D2675" s="2"/>
      <c r="G2675" s="8"/>
      <c r="I2675" s="241"/>
      <c r="J2675" s="241"/>
      <c r="K2675" s="241"/>
      <c r="L2675" s="241"/>
      <c r="P2675" s="4"/>
      <c r="AA2675" s="12"/>
      <c r="AB2675" s="2"/>
      <c r="AC2675" s="2"/>
    </row>
    <row r="2676" spans="1:29" s="231" customFormat="1" ht="9.9" customHeight="1" x14ac:dyDescent="0.25">
      <c r="A2676" s="228"/>
      <c r="B2676" s="138"/>
      <c r="C2676" s="142"/>
      <c r="D2676" s="2"/>
      <c r="G2676" s="8"/>
      <c r="I2676" s="333"/>
      <c r="J2676" s="334"/>
      <c r="K2676" s="241"/>
      <c r="L2676" s="241"/>
      <c r="P2676" s="4"/>
      <c r="AA2676" s="12"/>
      <c r="AB2676" s="2"/>
      <c r="AC2676" s="2"/>
    </row>
    <row r="2677" spans="1:29" s="231" customFormat="1" ht="9.9" customHeight="1" x14ac:dyDescent="0.25">
      <c r="A2677" s="228"/>
      <c r="B2677" s="138"/>
      <c r="C2677" s="142"/>
      <c r="D2677" s="2"/>
      <c r="G2677" s="8"/>
      <c r="I2677" s="333"/>
      <c r="J2677" s="334"/>
      <c r="K2677" s="241"/>
      <c r="L2677" s="241"/>
      <c r="P2677" s="4"/>
      <c r="AA2677" s="12"/>
      <c r="AB2677" s="2"/>
      <c r="AC2677" s="2"/>
    </row>
    <row r="2678" spans="1:29" s="231" customFormat="1" ht="9.9" customHeight="1" x14ac:dyDescent="0.25">
      <c r="A2678" s="228"/>
      <c r="B2678" s="138"/>
      <c r="C2678" s="142"/>
      <c r="D2678" s="2"/>
      <c r="G2678" s="8"/>
      <c r="I2678" s="333"/>
      <c r="J2678" s="334"/>
      <c r="K2678" s="241"/>
      <c r="L2678" s="241"/>
      <c r="P2678" s="4"/>
      <c r="AA2678" s="12"/>
      <c r="AB2678" s="2"/>
      <c r="AC2678" s="2"/>
    </row>
    <row r="2679" spans="1:29" s="231" customFormat="1" ht="9.9" customHeight="1" x14ac:dyDescent="0.25">
      <c r="A2679" s="228"/>
      <c r="B2679" s="138"/>
      <c r="C2679" s="142"/>
      <c r="D2679" s="2"/>
      <c r="G2679" s="8"/>
      <c r="I2679" s="333"/>
      <c r="J2679" s="334"/>
      <c r="K2679" s="241"/>
      <c r="L2679" s="241"/>
      <c r="P2679" s="4"/>
      <c r="AA2679" s="12"/>
      <c r="AB2679" s="2"/>
      <c r="AC2679" s="2"/>
    </row>
    <row r="2680" spans="1:29" s="231" customFormat="1" ht="9.9" customHeight="1" x14ac:dyDescent="0.25">
      <c r="A2680" s="228"/>
      <c r="B2680" s="138"/>
      <c r="C2680" s="142"/>
      <c r="D2680" s="2"/>
      <c r="G2680" s="8"/>
      <c r="I2680" s="333"/>
      <c r="J2680" s="334"/>
      <c r="K2680" s="241"/>
      <c r="L2680" s="241"/>
      <c r="P2680" s="4"/>
      <c r="AA2680" s="12"/>
      <c r="AB2680" s="2"/>
      <c r="AC2680" s="2"/>
    </row>
    <row r="2681" spans="1:29" s="231" customFormat="1" ht="9.9" customHeight="1" x14ac:dyDescent="0.25">
      <c r="A2681" s="228"/>
      <c r="B2681" s="138"/>
      <c r="C2681" s="142"/>
      <c r="D2681" s="2"/>
      <c r="G2681" s="8"/>
      <c r="I2681" s="333"/>
      <c r="J2681" s="334"/>
      <c r="K2681" s="241"/>
      <c r="L2681" s="241"/>
      <c r="P2681" s="4"/>
      <c r="AA2681" s="12"/>
      <c r="AB2681" s="2"/>
      <c r="AC2681" s="2"/>
    </row>
    <row r="2682" spans="1:29" s="231" customFormat="1" ht="9.9" customHeight="1" x14ac:dyDescent="0.25">
      <c r="A2682" s="228"/>
      <c r="B2682" s="138"/>
      <c r="C2682" s="142"/>
      <c r="D2682" s="2"/>
      <c r="G2682" s="8"/>
      <c r="I2682" s="241"/>
      <c r="J2682" s="241"/>
      <c r="K2682" s="241"/>
      <c r="L2682" s="241"/>
      <c r="P2682" s="4"/>
      <c r="AA2682" s="12"/>
      <c r="AB2682" s="2"/>
      <c r="AC2682" s="2"/>
    </row>
    <row r="2683" spans="1:29" s="231" customFormat="1" ht="9.9" customHeight="1" x14ac:dyDescent="0.25">
      <c r="A2683" s="228"/>
      <c r="B2683" s="138"/>
      <c r="C2683" s="142"/>
      <c r="D2683" s="2"/>
      <c r="G2683" s="8"/>
      <c r="I2683" s="333"/>
      <c r="J2683" s="334"/>
      <c r="K2683" s="241"/>
      <c r="L2683" s="241"/>
      <c r="P2683" s="4"/>
      <c r="AA2683" s="12"/>
      <c r="AB2683" s="2"/>
      <c r="AC2683" s="2"/>
    </row>
    <row r="2684" spans="1:29" s="231" customFormat="1" ht="9.9" customHeight="1" x14ac:dyDescent="0.25">
      <c r="A2684" s="228"/>
      <c r="B2684" s="138"/>
      <c r="C2684" s="142"/>
      <c r="D2684" s="2"/>
      <c r="G2684" s="8"/>
      <c r="I2684" s="333"/>
      <c r="J2684" s="334"/>
      <c r="K2684" s="241"/>
      <c r="L2684" s="241"/>
      <c r="P2684" s="4"/>
      <c r="AA2684" s="12"/>
      <c r="AB2684" s="2"/>
      <c r="AC2684" s="2"/>
    </row>
    <row r="2685" spans="1:29" s="231" customFormat="1" ht="9.9" customHeight="1" x14ac:dyDescent="0.25">
      <c r="A2685" s="228"/>
      <c r="B2685" s="138"/>
      <c r="C2685" s="142"/>
      <c r="D2685" s="2"/>
      <c r="G2685" s="8"/>
      <c r="I2685" s="333"/>
      <c r="J2685" s="334"/>
      <c r="K2685" s="241"/>
      <c r="L2685" s="241"/>
      <c r="P2685" s="4"/>
      <c r="AA2685" s="12"/>
      <c r="AB2685" s="2"/>
      <c r="AC2685" s="2"/>
    </row>
    <row r="2686" spans="1:29" s="231" customFormat="1" ht="9.9" customHeight="1" x14ac:dyDescent="0.25">
      <c r="A2686" s="228"/>
      <c r="B2686" s="138"/>
      <c r="C2686" s="142"/>
      <c r="D2686" s="2"/>
      <c r="G2686" s="8"/>
      <c r="I2686" s="333"/>
      <c r="J2686" s="334"/>
      <c r="K2686" s="241"/>
      <c r="L2686" s="241"/>
      <c r="P2686" s="4"/>
      <c r="AA2686" s="12"/>
      <c r="AB2686" s="2"/>
      <c r="AC2686" s="2"/>
    </row>
    <row r="2687" spans="1:29" s="231" customFormat="1" ht="9.9" customHeight="1" x14ac:dyDescent="0.25">
      <c r="A2687" s="228"/>
      <c r="B2687" s="138"/>
      <c r="C2687" s="142"/>
      <c r="D2687" s="2"/>
      <c r="G2687" s="8"/>
      <c r="I2687" s="241"/>
      <c r="J2687" s="241"/>
      <c r="K2687" s="241"/>
      <c r="L2687" s="241"/>
      <c r="P2687" s="4"/>
      <c r="AA2687" s="12"/>
      <c r="AB2687" s="2"/>
      <c r="AC2687" s="2"/>
    </row>
    <row r="2688" spans="1:29" s="231" customFormat="1" ht="9.9" customHeight="1" x14ac:dyDescent="0.25">
      <c r="A2688" s="228"/>
      <c r="B2688" s="138"/>
      <c r="C2688" s="142"/>
      <c r="D2688" s="2"/>
      <c r="G2688" s="8"/>
      <c r="I2688" s="333"/>
      <c r="J2688" s="334"/>
      <c r="K2688" s="241"/>
      <c r="L2688" s="241"/>
      <c r="P2688" s="4"/>
      <c r="AA2688" s="12"/>
      <c r="AB2688" s="2"/>
      <c r="AC2688" s="2"/>
    </row>
    <row r="2689" spans="1:29" s="231" customFormat="1" ht="9.9" customHeight="1" x14ac:dyDescent="0.25">
      <c r="A2689" s="228"/>
      <c r="B2689" s="138"/>
      <c r="C2689" s="142"/>
      <c r="D2689" s="2"/>
      <c r="G2689" s="8"/>
      <c r="I2689" s="333"/>
      <c r="J2689" s="334"/>
      <c r="K2689" s="241"/>
      <c r="L2689" s="241"/>
      <c r="P2689" s="4"/>
      <c r="AA2689" s="12"/>
      <c r="AB2689" s="2"/>
      <c r="AC2689" s="2"/>
    </row>
    <row r="2690" spans="1:29" s="231" customFormat="1" ht="9.9" customHeight="1" x14ac:dyDescent="0.25">
      <c r="A2690" s="228"/>
      <c r="B2690" s="138"/>
      <c r="C2690" s="142"/>
      <c r="D2690" s="2"/>
      <c r="G2690" s="8"/>
      <c r="I2690" s="333"/>
      <c r="J2690" s="334"/>
      <c r="K2690" s="241"/>
      <c r="L2690" s="241"/>
      <c r="P2690" s="4"/>
      <c r="AA2690" s="12"/>
      <c r="AB2690" s="2"/>
      <c r="AC2690" s="2"/>
    </row>
    <row r="2691" spans="1:29" s="231" customFormat="1" ht="9.9" customHeight="1" x14ac:dyDescent="0.25">
      <c r="A2691" s="228"/>
      <c r="B2691" s="138"/>
      <c r="C2691" s="142"/>
      <c r="D2691" s="2"/>
      <c r="G2691" s="8"/>
      <c r="I2691" s="333"/>
      <c r="J2691" s="334"/>
      <c r="K2691" s="241"/>
      <c r="L2691" s="241"/>
      <c r="P2691" s="4"/>
      <c r="AA2691" s="12"/>
      <c r="AB2691" s="2"/>
      <c r="AC2691" s="2"/>
    </row>
    <row r="2692" spans="1:29" s="231" customFormat="1" ht="9.9" customHeight="1" x14ac:dyDescent="0.25">
      <c r="A2692" s="228"/>
      <c r="B2692" s="138"/>
      <c r="C2692" s="142"/>
      <c r="D2692" s="2"/>
      <c r="G2692" s="8"/>
      <c r="I2692" s="241"/>
      <c r="J2692" s="241"/>
      <c r="K2692" s="241"/>
      <c r="L2692" s="241"/>
      <c r="P2692" s="4"/>
      <c r="AA2692" s="12"/>
      <c r="AB2692" s="2"/>
      <c r="AC2692" s="2"/>
    </row>
    <row r="2693" spans="1:29" s="231" customFormat="1" ht="9.9" customHeight="1" x14ac:dyDescent="0.25">
      <c r="A2693" s="228"/>
      <c r="B2693" s="138"/>
      <c r="C2693" s="142"/>
      <c r="D2693" s="2"/>
      <c r="G2693" s="8"/>
      <c r="I2693" s="333"/>
      <c r="J2693" s="334"/>
      <c r="K2693" s="241"/>
      <c r="L2693" s="241"/>
      <c r="P2693" s="4"/>
      <c r="AA2693" s="12"/>
      <c r="AB2693" s="2"/>
      <c r="AC2693" s="2"/>
    </row>
    <row r="2694" spans="1:29" s="231" customFormat="1" ht="9.9" customHeight="1" x14ac:dyDescent="0.25">
      <c r="A2694" s="228"/>
      <c r="B2694" s="138"/>
      <c r="C2694" s="142"/>
      <c r="D2694" s="2"/>
      <c r="G2694" s="8"/>
      <c r="I2694" s="333"/>
      <c r="J2694" s="334"/>
      <c r="K2694" s="241"/>
      <c r="L2694" s="241"/>
      <c r="P2694" s="4"/>
      <c r="AA2694" s="12"/>
      <c r="AB2694" s="2"/>
      <c r="AC2694" s="2"/>
    </row>
    <row r="2695" spans="1:29" s="231" customFormat="1" ht="9.9" customHeight="1" x14ac:dyDescent="0.25">
      <c r="A2695" s="228"/>
      <c r="B2695" s="138"/>
      <c r="C2695" s="142"/>
      <c r="D2695" s="2"/>
      <c r="G2695" s="8"/>
      <c r="I2695" s="333"/>
      <c r="J2695" s="334"/>
      <c r="K2695" s="241"/>
      <c r="L2695" s="241"/>
      <c r="P2695" s="4"/>
      <c r="AA2695" s="12"/>
      <c r="AB2695" s="2"/>
      <c r="AC2695" s="2"/>
    </row>
    <row r="2696" spans="1:29" s="231" customFormat="1" ht="9.9" customHeight="1" x14ac:dyDescent="0.25">
      <c r="A2696" s="228"/>
      <c r="B2696" s="138"/>
      <c r="C2696" s="142"/>
      <c r="D2696" s="2"/>
      <c r="G2696" s="8"/>
      <c r="I2696" s="333"/>
      <c r="J2696" s="334"/>
      <c r="K2696" s="241"/>
      <c r="L2696" s="241"/>
      <c r="P2696" s="4"/>
      <c r="AA2696" s="12"/>
      <c r="AB2696" s="2"/>
      <c r="AC2696" s="2"/>
    </row>
    <row r="2697" spans="1:29" s="231" customFormat="1" ht="9.9" customHeight="1" x14ac:dyDescent="0.25">
      <c r="A2697" s="228"/>
      <c r="B2697" s="138"/>
      <c r="C2697" s="142"/>
      <c r="D2697" s="2"/>
      <c r="G2697" s="8"/>
      <c r="I2697" s="241"/>
      <c r="J2697" s="241"/>
      <c r="K2697" s="241"/>
      <c r="L2697" s="241"/>
      <c r="P2697" s="4"/>
      <c r="AA2697" s="12"/>
      <c r="AB2697" s="2"/>
      <c r="AC2697" s="2"/>
    </row>
    <row r="2698" spans="1:29" s="231" customFormat="1" ht="9.9" customHeight="1" x14ac:dyDescent="0.25">
      <c r="A2698" s="228"/>
      <c r="B2698" s="138"/>
      <c r="C2698" s="142"/>
      <c r="D2698" s="2"/>
      <c r="G2698" s="8"/>
      <c r="I2698" s="333"/>
      <c r="J2698" s="334"/>
      <c r="K2698" s="241"/>
      <c r="L2698" s="241"/>
      <c r="P2698" s="4"/>
      <c r="AA2698" s="12"/>
      <c r="AB2698" s="2"/>
      <c r="AC2698" s="2"/>
    </row>
    <row r="2699" spans="1:29" s="231" customFormat="1" ht="9.9" customHeight="1" x14ac:dyDescent="0.25">
      <c r="A2699" s="228"/>
      <c r="B2699" s="138"/>
      <c r="C2699" s="142"/>
      <c r="D2699" s="2"/>
      <c r="G2699" s="8"/>
      <c r="I2699" s="333"/>
      <c r="J2699" s="334"/>
      <c r="K2699" s="241"/>
      <c r="L2699" s="241"/>
      <c r="P2699" s="4"/>
      <c r="AA2699" s="12"/>
      <c r="AB2699" s="2"/>
      <c r="AC2699" s="2"/>
    </row>
    <row r="2700" spans="1:29" s="231" customFormat="1" ht="9.9" customHeight="1" x14ac:dyDescent="0.25">
      <c r="A2700" s="228"/>
      <c r="B2700" s="138"/>
      <c r="C2700" s="142"/>
      <c r="D2700" s="2"/>
      <c r="G2700" s="8"/>
      <c r="I2700" s="333"/>
      <c r="J2700" s="334"/>
      <c r="K2700" s="241"/>
      <c r="L2700" s="241"/>
      <c r="P2700" s="4"/>
      <c r="AA2700" s="12"/>
      <c r="AB2700" s="2"/>
      <c r="AC2700" s="2"/>
    </row>
    <row r="2701" spans="1:29" s="231" customFormat="1" ht="9.9" customHeight="1" x14ac:dyDescent="0.25">
      <c r="A2701" s="228"/>
      <c r="B2701" s="138"/>
      <c r="C2701" s="142"/>
      <c r="D2701" s="2"/>
      <c r="G2701" s="8"/>
      <c r="I2701" s="333"/>
      <c r="J2701" s="334"/>
      <c r="K2701" s="241"/>
      <c r="L2701" s="241"/>
      <c r="P2701" s="4"/>
      <c r="AA2701" s="12"/>
      <c r="AB2701" s="2"/>
      <c r="AC2701" s="2"/>
    </row>
    <row r="2702" spans="1:29" s="231" customFormat="1" ht="9.9" customHeight="1" x14ac:dyDescent="0.25">
      <c r="A2702" s="228"/>
      <c r="B2702" s="138"/>
      <c r="C2702" s="142"/>
      <c r="D2702" s="2"/>
      <c r="G2702" s="8"/>
      <c r="I2702" s="241"/>
      <c r="J2702" s="241"/>
      <c r="K2702" s="241"/>
      <c r="L2702" s="241"/>
      <c r="P2702" s="4"/>
      <c r="AA2702" s="12"/>
      <c r="AB2702" s="2"/>
      <c r="AC2702" s="2"/>
    </row>
    <row r="2703" spans="1:29" s="231" customFormat="1" ht="9.9" customHeight="1" x14ac:dyDescent="0.25">
      <c r="A2703" s="228"/>
      <c r="B2703" s="138"/>
      <c r="C2703" s="142"/>
      <c r="D2703" s="2"/>
      <c r="G2703" s="8"/>
      <c r="I2703" s="333"/>
      <c r="J2703" s="334"/>
      <c r="K2703" s="241"/>
      <c r="L2703" s="241"/>
      <c r="P2703" s="4"/>
      <c r="AA2703" s="12"/>
      <c r="AB2703" s="2"/>
      <c r="AC2703" s="2"/>
    </row>
    <row r="2704" spans="1:29" s="231" customFormat="1" ht="9.9" customHeight="1" x14ac:dyDescent="0.25">
      <c r="A2704" s="228"/>
      <c r="B2704" s="138"/>
      <c r="C2704" s="142"/>
      <c r="D2704" s="2"/>
      <c r="G2704" s="8"/>
      <c r="I2704" s="333"/>
      <c r="J2704" s="334"/>
      <c r="K2704" s="241"/>
      <c r="L2704" s="241"/>
      <c r="P2704" s="4"/>
      <c r="AA2704" s="12"/>
      <c r="AB2704" s="2"/>
      <c r="AC2704" s="2"/>
    </row>
    <row r="2705" spans="1:29" s="231" customFormat="1" ht="9.9" customHeight="1" x14ac:dyDescent="0.25">
      <c r="A2705" s="228"/>
      <c r="B2705" s="138"/>
      <c r="C2705" s="142"/>
      <c r="D2705" s="2"/>
      <c r="G2705" s="8"/>
      <c r="I2705" s="333"/>
      <c r="J2705" s="334"/>
      <c r="K2705" s="241"/>
      <c r="L2705" s="241"/>
      <c r="P2705" s="4"/>
      <c r="AA2705" s="12"/>
      <c r="AB2705" s="2"/>
      <c r="AC2705" s="2"/>
    </row>
    <row r="2706" spans="1:29" s="231" customFormat="1" ht="9.9" customHeight="1" x14ac:dyDescent="0.25">
      <c r="A2706" s="228"/>
      <c r="B2706" s="138"/>
      <c r="C2706" s="142"/>
      <c r="D2706" s="2"/>
      <c r="G2706" s="8"/>
      <c r="I2706" s="333"/>
      <c r="J2706" s="334"/>
      <c r="K2706" s="241"/>
      <c r="L2706" s="241"/>
      <c r="P2706" s="4"/>
      <c r="AA2706" s="12"/>
      <c r="AB2706" s="2"/>
      <c r="AC2706" s="2"/>
    </row>
    <row r="2707" spans="1:29" s="231" customFormat="1" ht="9.9" customHeight="1" x14ac:dyDescent="0.25">
      <c r="A2707" s="228"/>
      <c r="B2707" s="138"/>
      <c r="C2707" s="142"/>
      <c r="D2707" s="2"/>
      <c r="G2707" s="8"/>
      <c r="I2707" s="241"/>
      <c r="J2707" s="241"/>
      <c r="K2707" s="241"/>
      <c r="L2707" s="241"/>
      <c r="P2707" s="4"/>
      <c r="AA2707" s="12"/>
      <c r="AB2707" s="2"/>
      <c r="AC2707" s="2"/>
    </row>
    <row r="2708" spans="1:29" s="231" customFormat="1" ht="9.9" customHeight="1" x14ac:dyDescent="0.25">
      <c r="A2708" s="228"/>
      <c r="B2708" s="138"/>
      <c r="C2708" s="142"/>
      <c r="D2708" s="2"/>
      <c r="G2708" s="8"/>
      <c r="I2708" s="333"/>
      <c r="J2708" s="334"/>
      <c r="K2708" s="241"/>
      <c r="L2708" s="241"/>
      <c r="P2708" s="4"/>
      <c r="AA2708" s="12"/>
      <c r="AB2708" s="2"/>
      <c r="AC2708" s="2"/>
    </row>
    <row r="2709" spans="1:29" s="231" customFormat="1" ht="9.9" customHeight="1" x14ac:dyDescent="0.25">
      <c r="A2709" s="228"/>
      <c r="B2709" s="138"/>
      <c r="C2709" s="142"/>
      <c r="D2709" s="2"/>
      <c r="G2709" s="8"/>
      <c r="I2709" s="333"/>
      <c r="J2709" s="334"/>
      <c r="K2709" s="241"/>
      <c r="L2709" s="241"/>
      <c r="P2709" s="4"/>
      <c r="AA2709" s="12"/>
      <c r="AB2709" s="2"/>
      <c r="AC2709" s="2"/>
    </row>
    <row r="2710" spans="1:29" s="231" customFormat="1" ht="9.9" customHeight="1" x14ac:dyDescent="0.25">
      <c r="A2710" s="228"/>
      <c r="B2710" s="138"/>
      <c r="C2710" s="142"/>
      <c r="D2710" s="2"/>
      <c r="G2710" s="8"/>
      <c r="I2710" s="333"/>
      <c r="J2710" s="334"/>
      <c r="K2710" s="241"/>
      <c r="L2710" s="241"/>
      <c r="P2710" s="4"/>
      <c r="AA2710" s="12"/>
      <c r="AB2710" s="2"/>
      <c r="AC2710" s="2"/>
    </row>
    <row r="2711" spans="1:29" s="231" customFormat="1" ht="9.9" customHeight="1" x14ac:dyDescent="0.25">
      <c r="A2711" s="228"/>
      <c r="B2711" s="138"/>
      <c r="C2711" s="142"/>
      <c r="D2711" s="2"/>
      <c r="G2711" s="8"/>
      <c r="I2711" s="333"/>
      <c r="J2711" s="334"/>
      <c r="K2711" s="241"/>
      <c r="L2711" s="241"/>
      <c r="P2711" s="4"/>
      <c r="AA2711" s="12"/>
      <c r="AB2711" s="2"/>
      <c r="AC2711" s="2"/>
    </row>
    <row r="2712" spans="1:29" s="231" customFormat="1" ht="9.9" customHeight="1" x14ac:dyDescent="0.25">
      <c r="A2712" s="228"/>
      <c r="B2712" s="138"/>
      <c r="C2712" s="142"/>
      <c r="D2712" s="2"/>
      <c r="G2712" s="8"/>
      <c r="I2712" s="241"/>
      <c r="J2712" s="241"/>
      <c r="K2712" s="241"/>
      <c r="L2712" s="241"/>
      <c r="P2712" s="4"/>
      <c r="AA2712" s="12"/>
      <c r="AB2712" s="2"/>
      <c r="AC2712" s="2"/>
    </row>
    <row r="2713" spans="1:29" s="231" customFormat="1" ht="9.9" customHeight="1" x14ac:dyDescent="0.25">
      <c r="A2713" s="228"/>
      <c r="B2713" s="138"/>
      <c r="C2713" s="142"/>
      <c r="D2713" s="2"/>
      <c r="G2713" s="8"/>
      <c r="I2713" s="333"/>
      <c r="J2713" s="334"/>
      <c r="K2713" s="241"/>
      <c r="L2713" s="241"/>
      <c r="P2713" s="4"/>
      <c r="AA2713" s="12"/>
      <c r="AB2713" s="2"/>
      <c r="AC2713" s="2"/>
    </row>
    <row r="2714" spans="1:29" s="231" customFormat="1" ht="9.9" customHeight="1" x14ac:dyDescent="0.25">
      <c r="A2714" s="228"/>
      <c r="B2714" s="138"/>
      <c r="C2714" s="142"/>
      <c r="D2714" s="2"/>
      <c r="G2714" s="8"/>
      <c r="I2714" s="333"/>
      <c r="J2714" s="334"/>
      <c r="K2714" s="241"/>
      <c r="L2714" s="241"/>
      <c r="P2714" s="4"/>
      <c r="AA2714" s="12"/>
      <c r="AB2714" s="2"/>
      <c r="AC2714" s="2"/>
    </row>
    <row r="2715" spans="1:29" s="231" customFormat="1" ht="9.9" customHeight="1" x14ac:dyDescent="0.25">
      <c r="A2715" s="228"/>
      <c r="B2715" s="138"/>
      <c r="C2715" s="142"/>
      <c r="D2715" s="2"/>
      <c r="G2715" s="8"/>
      <c r="I2715" s="333"/>
      <c r="J2715" s="334"/>
      <c r="K2715" s="241"/>
      <c r="L2715" s="241"/>
      <c r="P2715" s="4"/>
      <c r="AA2715" s="12"/>
      <c r="AB2715" s="2"/>
      <c r="AC2715" s="2"/>
    </row>
    <row r="2716" spans="1:29" s="231" customFormat="1" ht="9.9" customHeight="1" x14ac:dyDescent="0.25">
      <c r="A2716" s="228"/>
      <c r="B2716" s="138"/>
      <c r="C2716" s="142"/>
      <c r="D2716" s="2"/>
      <c r="G2716" s="8"/>
      <c r="I2716" s="333"/>
      <c r="J2716" s="334"/>
      <c r="K2716" s="241"/>
      <c r="L2716" s="241"/>
      <c r="P2716" s="4"/>
      <c r="AA2716" s="12"/>
      <c r="AB2716" s="2"/>
      <c r="AC2716" s="2"/>
    </row>
    <row r="2717" spans="1:29" s="231" customFormat="1" ht="9.9" customHeight="1" x14ac:dyDescent="0.25">
      <c r="A2717" s="228"/>
      <c r="B2717" s="138"/>
      <c r="C2717" s="142"/>
      <c r="D2717" s="2"/>
      <c r="G2717" s="8"/>
      <c r="I2717" s="241"/>
      <c r="J2717" s="241"/>
      <c r="K2717" s="241"/>
      <c r="L2717" s="241"/>
      <c r="P2717" s="4"/>
      <c r="AA2717" s="12"/>
      <c r="AB2717" s="2"/>
      <c r="AC2717" s="2"/>
    </row>
    <row r="2718" spans="1:29" s="231" customFormat="1" ht="9.9" customHeight="1" x14ac:dyDescent="0.25">
      <c r="A2718" s="228"/>
      <c r="B2718" s="138"/>
      <c r="C2718" s="142"/>
      <c r="D2718" s="2"/>
      <c r="G2718" s="8"/>
      <c r="I2718" s="333"/>
      <c r="J2718" s="334"/>
      <c r="K2718" s="241"/>
      <c r="L2718" s="241"/>
      <c r="P2718" s="4"/>
      <c r="AA2718" s="12"/>
      <c r="AB2718" s="2"/>
      <c r="AC2718" s="2"/>
    </row>
    <row r="2719" spans="1:29" s="231" customFormat="1" ht="9.9" customHeight="1" x14ac:dyDescent="0.25">
      <c r="A2719" s="228"/>
      <c r="B2719" s="138"/>
      <c r="C2719" s="142"/>
      <c r="D2719" s="2"/>
      <c r="G2719" s="8"/>
      <c r="I2719" s="333"/>
      <c r="J2719" s="334"/>
      <c r="K2719" s="241"/>
      <c r="L2719" s="241"/>
      <c r="P2719" s="4"/>
      <c r="AA2719" s="12"/>
      <c r="AB2719" s="2"/>
      <c r="AC2719" s="2"/>
    </row>
    <row r="2720" spans="1:29" s="231" customFormat="1" ht="9.9" customHeight="1" x14ac:dyDescent="0.25">
      <c r="A2720" s="228"/>
      <c r="B2720" s="138"/>
      <c r="C2720" s="142"/>
      <c r="D2720" s="2"/>
      <c r="G2720" s="8"/>
      <c r="I2720" s="333"/>
      <c r="J2720" s="334"/>
      <c r="K2720" s="241"/>
      <c r="L2720" s="241"/>
      <c r="P2720" s="4"/>
      <c r="AA2720" s="12"/>
      <c r="AB2720" s="2"/>
      <c r="AC2720" s="2"/>
    </row>
    <row r="2721" spans="1:29" s="231" customFormat="1" ht="9.9" customHeight="1" x14ac:dyDescent="0.25">
      <c r="A2721" s="228"/>
      <c r="B2721" s="138"/>
      <c r="C2721" s="142"/>
      <c r="D2721" s="2"/>
      <c r="G2721" s="8"/>
      <c r="I2721" s="333"/>
      <c r="J2721" s="334"/>
      <c r="K2721" s="241"/>
      <c r="L2721" s="241"/>
      <c r="P2721" s="4"/>
      <c r="AA2721" s="12"/>
      <c r="AB2721" s="2"/>
      <c r="AC2721" s="2"/>
    </row>
    <row r="2722" spans="1:29" s="231" customFormat="1" ht="9.9" customHeight="1" x14ac:dyDescent="0.25">
      <c r="A2722" s="228"/>
      <c r="B2722" s="138"/>
      <c r="C2722" s="142"/>
      <c r="D2722" s="2"/>
      <c r="G2722" s="8"/>
      <c r="I2722" s="241"/>
      <c r="J2722" s="241"/>
      <c r="K2722" s="241"/>
      <c r="L2722" s="241"/>
      <c r="P2722" s="4"/>
      <c r="AA2722" s="12"/>
      <c r="AB2722" s="2"/>
      <c r="AC2722" s="2"/>
    </row>
    <row r="2723" spans="1:29" s="231" customFormat="1" ht="9.9" customHeight="1" x14ac:dyDescent="0.25">
      <c r="A2723" s="228"/>
      <c r="B2723" s="138"/>
      <c r="C2723" s="142"/>
      <c r="D2723" s="2"/>
      <c r="G2723" s="8"/>
      <c r="I2723" s="333"/>
      <c r="J2723" s="334"/>
      <c r="K2723" s="241"/>
      <c r="L2723" s="241"/>
      <c r="P2723" s="4"/>
      <c r="AA2723" s="12"/>
      <c r="AB2723" s="2"/>
      <c r="AC2723" s="2"/>
    </row>
    <row r="2724" spans="1:29" s="231" customFormat="1" ht="9.9" customHeight="1" x14ac:dyDescent="0.25">
      <c r="A2724" s="228"/>
      <c r="B2724" s="138"/>
      <c r="C2724" s="142"/>
      <c r="D2724" s="2"/>
      <c r="G2724" s="8"/>
      <c r="I2724" s="333"/>
      <c r="J2724" s="334"/>
      <c r="K2724" s="241"/>
      <c r="L2724" s="241"/>
      <c r="P2724" s="4"/>
      <c r="AA2724" s="12"/>
      <c r="AB2724" s="2"/>
      <c r="AC2724" s="2"/>
    </row>
    <row r="2725" spans="1:29" s="231" customFormat="1" ht="9.9" customHeight="1" x14ac:dyDescent="0.25">
      <c r="A2725" s="228"/>
      <c r="B2725" s="138"/>
      <c r="C2725" s="142"/>
      <c r="D2725" s="2"/>
      <c r="G2725" s="8"/>
      <c r="I2725" s="333"/>
      <c r="J2725" s="334"/>
      <c r="K2725" s="241"/>
      <c r="L2725" s="241"/>
      <c r="P2725" s="4"/>
      <c r="AA2725" s="12"/>
      <c r="AB2725" s="2"/>
      <c r="AC2725" s="2"/>
    </row>
    <row r="2726" spans="1:29" s="4" customFormat="1" ht="9.9" customHeight="1" x14ac:dyDescent="0.25">
      <c r="A2726" s="228"/>
      <c r="B2726" s="138"/>
      <c r="C2726" s="142"/>
      <c r="D2726" s="2"/>
      <c r="E2726" s="231"/>
      <c r="F2726" s="231"/>
      <c r="G2726" s="8"/>
      <c r="H2726" s="231"/>
      <c r="I2726" s="241"/>
      <c r="J2726" s="241"/>
      <c r="K2726" s="241"/>
      <c r="L2726" s="241"/>
      <c r="M2726" s="231"/>
      <c r="N2726" s="231"/>
      <c r="O2726" s="231"/>
      <c r="Q2726" s="231"/>
      <c r="R2726" s="231"/>
      <c r="S2726" s="231"/>
      <c r="T2726" s="231"/>
      <c r="U2726" s="231"/>
      <c r="V2726" s="231"/>
      <c r="W2726" s="231"/>
      <c r="X2726" s="231"/>
      <c r="Y2726" s="231"/>
      <c r="Z2726" s="231"/>
      <c r="AA2726" s="12"/>
      <c r="AB2726" s="2"/>
      <c r="AC2726" s="2"/>
    </row>
    <row r="2727" spans="1:29" s="4" customFormat="1" ht="9.9" customHeight="1" x14ac:dyDescent="0.25">
      <c r="A2727" s="228"/>
      <c r="B2727" s="138"/>
      <c r="C2727" s="142"/>
      <c r="D2727" s="2"/>
      <c r="E2727" s="231"/>
      <c r="F2727" s="231"/>
      <c r="G2727" s="8"/>
      <c r="H2727" s="231"/>
      <c r="I2727" s="333"/>
      <c r="J2727" s="334"/>
      <c r="K2727" s="241"/>
      <c r="L2727" s="241"/>
      <c r="M2727" s="231"/>
      <c r="N2727" s="231"/>
      <c r="O2727" s="231"/>
      <c r="Q2727" s="231"/>
      <c r="R2727" s="231"/>
      <c r="S2727" s="231"/>
      <c r="T2727" s="231"/>
      <c r="U2727" s="231"/>
      <c r="V2727" s="231"/>
      <c r="W2727" s="231"/>
      <c r="X2727" s="231"/>
      <c r="Y2727" s="231"/>
      <c r="Z2727" s="231"/>
      <c r="AA2727" s="12"/>
      <c r="AB2727" s="2"/>
      <c r="AC2727" s="2"/>
    </row>
    <row r="2728" spans="1:29" s="4" customFormat="1" ht="9.9" customHeight="1" x14ac:dyDescent="0.25">
      <c r="A2728" s="228"/>
      <c r="B2728" s="138"/>
      <c r="C2728" s="142"/>
      <c r="D2728" s="2"/>
      <c r="E2728" s="231"/>
      <c r="F2728" s="231"/>
      <c r="G2728" s="8"/>
      <c r="H2728" s="231"/>
      <c r="I2728" s="333"/>
      <c r="J2728" s="334"/>
      <c r="K2728" s="241"/>
      <c r="L2728" s="241"/>
      <c r="M2728" s="231"/>
      <c r="N2728" s="231"/>
      <c r="O2728" s="231"/>
      <c r="Q2728" s="231"/>
      <c r="R2728" s="231"/>
      <c r="S2728" s="231"/>
      <c r="T2728" s="231"/>
      <c r="U2728" s="231"/>
      <c r="V2728" s="231"/>
      <c r="W2728" s="231"/>
      <c r="X2728" s="231"/>
      <c r="Y2728" s="231"/>
      <c r="Z2728" s="231"/>
      <c r="AA2728" s="12"/>
      <c r="AB2728" s="2"/>
      <c r="AC2728" s="2"/>
    </row>
    <row r="2729" spans="1:29" s="4" customFormat="1" ht="9.9" customHeight="1" x14ac:dyDescent="0.25">
      <c r="A2729" s="228"/>
      <c r="B2729" s="138"/>
      <c r="C2729" s="142"/>
      <c r="D2729" s="2"/>
      <c r="E2729" s="231"/>
      <c r="F2729" s="231"/>
      <c r="G2729" s="8"/>
      <c r="H2729" s="231"/>
      <c r="I2729" s="333"/>
      <c r="J2729" s="334"/>
      <c r="K2729" s="241"/>
      <c r="L2729" s="241"/>
      <c r="M2729" s="231"/>
      <c r="N2729" s="231"/>
      <c r="O2729" s="231"/>
      <c r="Q2729" s="231"/>
      <c r="R2729" s="231"/>
      <c r="S2729" s="231"/>
      <c r="T2729" s="231"/>
      <c r="U2729" s="231"/>
      <c r="V2729" s="231"/>
      <c r="W2729" s="231"/>
      <c r="X2729" s="231"/>
      <c r="Y2729" s="231"/>
      <c r="Z2729" s="231"/>
      <c r="AA2729" s="12"/>
      <c r="AB2729" s="2"/>
      <c r="AC2729" s="2"/>
    </row>
    <row r="2730" spans="1:29" s="4" customFormat="1" ht="9.9" customHeight="1" x14ac:dyDescent="0.25">
      <c r="A2730" s="228"/>
      <c r="B2730" s="138"/>
      <c r="C2730" s="142"/>
      <c r="D2730" s="2"/>
      <c r="E2730" s="231"/>
      <c r="F2730" s="231"/>
      <c r="G2730" s="8"/>
      <c r="H2730" s="231"/>
      <c r="I2730" s="241"/>
      <c r="J2730" s="241"/>
      <c r="K2730" s="241"/>
      <c r="L2730" s="241"/>
      <c r="M2730" s="231"/>
      <c r="N2730" s="231"/>
      <c r="O2730" s="231"/>
      <c r="Q2730" s="231"/>
      <c r="R2730" s="231"/>
      <c r="S2730" s="231"/>
      <c r="T2730" s="231"/>
      <c r="U2730" s="231"/>
      <c r="V2730" s="231"/>
      <c r="W2730" s="231"/>
      <c r="X2730" s="231"/>
      <c r="Y2730" s="231"/>
      <c r="Z2730" s="231"/>
      <c r="AA2730" s="12"/>
      <c r="AB2730" s="2"/>
      <c r="AC2730" s="2"/>
    </row>
    <row r="2731" spans="1:29" s="4" customFormat="1" ht="9.9" customHeight="1" x14ac:dyDescent="0.25">
      <c r="A2731" s="228"/>
      <c r="B2731" s="138"/>
      <c r="C2731" s="142"/>
      <c r="D2731" s="2"/>
      <c r="E2731" s="231"/>
      <c r="F2731" s="231"/>
      <c r="G2731" s="8"/>
      <c r="H2731" s="231"/>
      <c r="I2731" s="333"/>
      <c r="J2731" s="334"/>
      <c r="K2731" s="241"/>
      <c r="L2731" s="241"/>
      <c r="M2731" s="231"/>
      <c r="N2731" s="231"/>
      <c r="O2731" s="231"/>
      <c r="Q2731" s="231"/>
      <c r="R2731" s="231"/>
      <c r="S2731" s="231"/>
      <c r="T2731" s="231"/>
      <c r="U2731" s="231"/>
      <c r="V2731" s="231"/>
      <c r="W2731" s="231"/>
      <c r="X2731" s="231"/>
      <c r="Y2731" s="231"/>
      <c r="Z2731" s="231"/>
      <c r="AA2731" s="12"/>
      <c r="AB2731" s="2"/>
      <c r="AC2731" s="2"/>
    </row>
    <row r="2732" spans="1:29" s="4" customFormat="1" ht="9.9" customHeight="1" x14ac:dyDescent="0.25">
      <c r="A2732" s="228"/>
      <c r="B2732" s="138"/>
      <c r="C2732" s="142"/>
      <c r="D2732" s="2"/>
      <c r="E2732" s="231"/>
      <c r="F2732" s="231"/>
      <c r="G2732" s="8"/>
      <c r="H2732" s="231"/>
      <c r="I2732" s="333"/>
      <c r="J2732" s="334"/>
      <c r="K2732" s="241"/>
      <c r="L2732" s="241"/>
      <c r="M2732" s="231"/>
      <c r="N2732" s="231"/>
      <c r="O2732" s="231"/>
      <c r="Q2732" s="231"/>
      <c r="R2732" s="231"/>
      <c r="S2732" s="231"/>
      <c r="T2732" s="231"/>
      <c r="U2732" s="231"/>
      <c r="V2732" s="231"/>
      <c r="W2732" s="231"/>
      <c r="X2732" s="231"/>
      <c r="Y2732" s="231"/>
      <c r="Z2732" s="231"/>
      <c r="AA2732" s="12"/>
      <c r="AB2732" s="2"/>
      <c r="AC2732" s="2"/>
    </row>
    <row r="2734" spans="1:29" s="4" customFormat="1" ht="9.9" customHeight="1" x14ac:dyDescent="0.25">
      <c r="A2734" s="10"/>
      <c r="B2734" s="67"/>
      <c r="C2734" s="142"/>
      <c r="D2734" s="231"/>
      <c r="E2734" s="231"/>
      <c r="F2734" s="231"/>
      <c r="G2734" s="8"/>
      <c r="H2734" s="231"/>
      <c r="M2734" s="231"/>
      <c r="N2734" s="231"/>
      <c r="O2734" s="231"/>
      <c r="Q2734" s="231"/>
      <c r="R2734" s="231"/>
      <c r="S2734" s="231"/>
      <c r="T2734" s="231"/>
      <c r="U2734" s="231"/>
      <c r="V2734" s="231"/>
      <c r="W2734" s="231"/>
      <c r="X2734" s="231"/>
      <c r="Y2734" s="231"/>
      <c r="Z2734" s="231"/>
      <c r="AA2734" s="12"/>
      <c r="AB2734" s="2"/>
      <c r="AC2734" s="2"/>
    </row>
    <row r="2735" spans="1:29" s="4" customFormat="1" ht="9.9" customHeight="1" x14ac:dyDescent="0.25">
      <c r="A2735" s="228"/>
      <c r="B2735" s="141"/>
      <c r="C2735" s="142"/>
      <c r="D2735" s="231"/>
      <c r="E2735" s="231"/>
      <c r="F2735" s="231"/>
      <c r="G2735" s="8"/>
      <c r="H2735" s="231"/>
      <c r="M2735" s="231"/>
      <c r="N2735" s="231"/>
      <c r="O2735" s="231"/>
      <c r="Q2735" s="231"/>
      <c r="R2735" s="231"/>
      <c r="S2735" s="231"/>
      <c r="T2735" s="231"/>
      <c r="U2735" s="231"/>
      <c r="V2735" s="231"/>
      <c r="W2735" s="231"/>
      <c r="X2735" s="231"/>
      <c r="Y2735" s="231"/>
      <c r="Z2735" s="231"/>
      <c r="AA2735" s="12"/>
      <c r="AB2735" s="2"/>
      <c r="AC2735" s="2"/>
    </row>
    <row r="2736" spans="1:29" s="4" customFormat="1" ht="9.9" customHeight="1" x14ac:dyDescent="0.25">
      <c r="A2736" s="228"/>
      <c r="B2736" s="139"/>
      <c r="C2736" s="142"/>
      <c r="D2736" s="231"/>
      <c r="E2736" s="231"/>
      <c r="F2736" s="231"/>
      <c r="G2736" s="8"/>
      <c r="H2736" s="231"/>
      <c r="M2736" s="231"/>
      <c r="N2736" s="231"/>
      <c r="O2736" s="231"/>
      <c r="Q2736" s="231"/>
      <c r="R2736" s="231"/>
      <c r="S2736" s="231"/>
      <c r="T2736" s="231"/>
      <c r="U2736" s="231"/>
      <c r="V2736" s="231"/>
      <c r="W2736" s="231"/>
      <c r="X2736" s="231"/>
      <c r="Y2736" s="231"/>
      <c r="Z2736" s="231"/>
      <c r="AA2736" s="12"/>
      <c r="AB2736" s="2"/>
      <c r="AC2736" s="2"/>
    </row>
    <row r="2737" spans="1:29" s="4" customFormat="1" ht="9.9" customHeight="1" x14ac:dyDescent="0.25">
      <c r="A2737" s="228"/>
      <c r="B2737" s="142"/>
      <c r="C2737" s="142"/>
      <c r="D2737" s="231"/>
      <c r="E2737" s="231"/>
      <c r="F2737" s="231"/>
      <c r="G2737" s="8"/>
      <c r="H2737" s="231"/>
      <c r="M2737" s="231"/>
      <c r="N2737" s="231"/>
      <c r="O2737" s="231"/>
      <c r="Q2737" s="231"/>
      <c r="R2737" s="231"/>
      <c r="S2737" s="231"/>
      <c r="T2737" s="231"/>
      <c r="U2737" s="231"/>
      <c r="V2737" s="231"/>
      <c r="W2737" s="231"/>
      <c r="X2737" s="231"/>
      <c r="Y2737" s="231"/>
      <c r="Z2737" s="231"/>
      <c r="AA2737" s="12"/>
      <c r="AB2737" s="2"/>
      <c r="AC2737" s="2"/>
    </row>
    <row r="2738" spans="1:29" s="4" customFormat="1" ht="9.9" customHeight="1" x14ac:dyDescent="0.25">
      <c r="A2738" s="228"/>
      <c r="B2738" s="138"/>
      <c r="C2738" s="142"/>
      <c r="D2738" s="231"/>
      <c r="E2738" s="231"/>
      <c r="F2738" s="231"/>
      <c r="G2738" s="8"/>
      <c r="H2738" s="231"/>
      <c r="M2738" s="231"/>
      <c r="N2738" s="231"/>
      <c r="O2738" s="231"/>
      <c r="Q2738" s="231"/>
      <c r="R2738" s="231"/>
      <c r="S2738" s="231"/>
      <c r="T2738" s="231"/>
      <c r="U2738" s="231"/>
      <c r="V2738" s="231"/>
      <c r="W2738" s="231"/>
      <c r="X2738" s="231"/>
      <c r="Y2738" s="231"/>
      <c r="Z2738" s="231"/>
      <c r="AA2738" s="12"/>
      <c r="AB2738" s="2"/>
      <c r="AC2738" s="2"/>
    </row>
    <row r="2739" spans="1:29" s="4" customFormat="1" ht="9.9" customHeight="1" x14ac:dyDescent="0.25">
      <c r="A2739" s="228"/>
      <c r="B2739" s="138"/>
      <c r="C2739" s="142"/>
      <c r="D2739" s="231"/>
      <c r="E2739" s="231"/>
      <c r="F2739" s="231"/>
      <c r="G2739" s="8"/>
      <c r="H2739" s="231"/>
      <c r="M2739" s="241"/>
      <c r="N2739" s="240"/>
      <c r="O2739" s="240"/>
      <c r="Q2739" s="231"/>
      <c r="R2739" s="231"/>
      <c r="S2739" s="231"/>
      <c r="T2739" s="231"/>
      <c r="U2739" s="231"/>
      <c r="V2739" s="231"/>
      <c r="W2739" s="231"/>
      <c r="X2739" s="231"/>
      <c r="Y2739" s="231"/>
      <c r="Z2739" s="231"/>
      <c r="AA2739" s="12"/>
      <c r="AB2739" s="2"/>
      <c r="AC2739" s="2"/>
    </row>
    <row r="2740" spans="1:29" s="4" customFormat="1" ht="9.9" customHeight="1" x14ac:dyDescent="0.25">
      <c r="A2740" s="228"/>
      <c r="B2740" s="138"/>
      <c r="C2740" s="142"/>
      <c r="D2740" s="231"/>
      <c r="E2740" s="231"/>
      <c r="F2740" s="231"/>
      <c r="G2740" s="8"/>
      <c r="H2740" s="231"/>
      <c r="M2740" s="241"/>
      <c r="N2740" s="240"/>
      <c r="O2740" s="240"/>
      <c r="Q2740" s="231"/>
      <c r="R2740" s="231"/>
      <c r="S2740" s="231"/>
      <c r="T2740" s="231"/>
      <c r="U2740" s="231"/>
      <c r="V2740" s="231"/>
      <c r="W2740" s="231"/>
      <c r="X2740" s="231"/>
      <c r="Y2740" s="231"/>
      <c r="Z2740" s="231"/>
      <c r="AA2740" s="12"/>
      <c r="AB2740" s="2"/>
      <c r="AC2740" s="2"/>
    </row>
    <row r="2741" spans="1:29" s="4" customFormat="1" ht="9.9" customHeight="1" x14ac:dyDescent="0.25">
      <c r="A2741" s="228"/>
      <c r="B2741" s="138"/>
      <c r="C2741" s="142"/>
      <c r="D2741" s="231"/>
      <c r="E2741" s="231"/>
      <c r="F2741" s="231"/>
      <c r="G2741" s="8"/>
      <c r="H2741" s="231"/>
      <c r="M2741" s="231"/>
      <c r="N2741" s="240"/>
      <c r="O2741" s="240"/>
      <c r="Q2741" s="231"/>
      <c r="R2741" s="231"/>
      <c r="S2741" s="231"/>
      <c r="T2741" s="231"/>
      <c r="U2741" s="231"/>
      <c r="V2741" s="231"/>
      <c r="W2741" s="231"/>
      <c r="X2741" s="231"/>
      <c r="Y2741" s="231"/>
      <c r="Z2741" s="231"/>
      <c r="AA2741" s="12"/>
      <c r="AB2741" s="2"/>
      <c r="AC2741" s="2"/>
    </row>
    <row r="2742" spans="1:29" s="4" customFormat="1" ht="9.9" customHeight="1" x14ac:dyDescent="0.25">
      <c r="A2742" s="228"/>
      <c r="B2742" s="138"/>
      <c r="C2742" s="142"/>
      <c r="D2742" s="231"/>
      <c r="E2742" s="231"/>
      <c r="F2742" s="231"/>
      <c r="G2742" s="8"/>
      <c r="H2742" s="231"/>
      <c r="M2742" s="241"/>
      <c r="N2742" s="240"/>
      <c r="O2742" s="240"/>
      <c r="Q2742" s="231"/>
      <c r="R2742" s="231"/>
      <c r="S2742" s="231"/>
      <c r="T2742" s="231"/>
      <c r="U2742" s="231"/>
      <c r="V2742" s="231"/>
      <c r="W2742" s="231"/>
      <c r="X2742" s="231"/>
      <c r="Y2742" s="231"/>
      <c r="Z2742" s="231"/>
      <c r="AA2742" s="12"/>
      <c r="AB2742" s="2"/>
      <c r="AC2742" s="2"/>
    </row>
    <row r="2743" spans="1:29" s="4" customFormat="1" ht="9.9" customHeight="1" x14ac:dyDescent="0.25">
      <c r="A2743" s="228"/>
      <c r="B2743" s="138"/>
      <c r="C2743" s="142"/>
      <c r="D2743" s="231"/>
      <c r="E2743" s="231"/>
      <c r="F2743" s="231"/>
      <c r="G2743" s="8"/>
      <c r="H2743" s="231"/>
      <c r="M2743" s="241"/>
      <c r="N2743" s="240"/>
      <c r="O2743" s="240"/>
      <c r="Q2743" s="231"/>
      <c r="R2743" s="231"/>
      <c r="S2743" s="231"/>
      <c r="T2743" s="231"/>
      <c r="U2743" s="231"/>
      <c r="V2743" s="231"/>
      <c r="W2743" s="231"/>
      <c r="X2743" s="231"/>
      <c r="Y2743" s="231"/>
      <c r="Z2743" s="231"/>
      <c r="AA2743" s="12"/>
      <c r="AB2743" s="2"/>
      <c r="AC2743" s="2"/>
    </row>
    <row r="2744" spans="1:29" s="4" customFormat="1" ht="9.9" customHeight="1" x14ac:dyDescent="0.25">
      <c r="A2744" s="228"/>
      <c r="B2744" s="138"/>
      <c r="C2744" s="142"/>
      <c r="D2744" s="231"/>
      <c r="E2744" s="231"/>
      <c r="F2744" s="231"/>
      <c r="G2744" s="8"/>
      <c r="H2744" s="231"/>
      <c r="M2744" s="241"/>
      <c r="N2744" s="240"/>
      <c r="O2744" s="240"/>
      <c r="Q2744" s="231"/>
      <c r="R2744" s="231"/>
      <c r="S2744" s="231"/>
      <c r="T2744" s="231"/>
      <c r="U2744" s="231"/>
      <c r="V2744" s="231"/>
      <c r="W2744" s="231"/>
      <c r="X2744" s="231"/>
      <c r="Y2744" s="231"/>
      <c r="Z2744" s="231"/>
      <c r="AA2744" s="12"/>
      <c r="AB2744" s="2"/>
      <c r="AC2744" s="2"/>
    </row>
    <row r="2745" spans="1:29" s="4" customFormat="1" ht="9.9" customHeight="1" x14ac:dyDescent="0.25">
      <c r="A2745" s="228"/>
      <c r="B2745" s="138"/>
      <c r="C2745" s="142"/>
      <c r="D2745" s="231"/>
      <c r="E2745" s="231"/>
      <c r="F2745" s="231"/>
      <c r="G2745" s="8"/>
      <c r="H2745" s="231"/>
      <c r="M2745" s="241"/>
      <c r="N2745" s="240"/>
      <c r="O2745" s="240"/>
      <c r="Q2745" s="231"/>
      <c r="R2745" s="231"/>
      <c r="S2745" s="231"/>
      <c r="T2745" s="231"/>
      <c r="U2745" s="231"/>
      <c r="V2745" s="231"/>
      <c r="W2745" s="231"/>
      <c r="X2745" s="231"/>
      <c r="Y2745" s="231"/>
      <c r="Z2745" s="231"/>
      <c r="AA2745" s="12"/>
      <c r="AB2745" s="2"/>
      <c r="AC2745" s="2"/>
    </row>
    <row r="2746" spans="1:29" s="4" customFormat="1" ht="9.9" customHeight="1" x14ac:dyDescent="0.25">
      <c r="A2746" s="228"/>
      <c r="B2746" s="138"/>
      <c r="C2746" s="142"/>
      <c r="D2746" s="231"/>
      <c r="E2746" s="231"/>
      <c r="F2746" s="231"/>
      <c r="G2746" s="8"/>
      <c r="H2746" s="231"/>
      <c r="M2746" s="241"/>
      <c r="N2746" s="240"/>
      <c r="O2746" s="240"/>
      <c r="Q2746" s="231"/>
      <c r="R2746" s="231"/>
      <c r="S2746" s="231"/>
      <c r="T2746" s="231"/>
      <c r="U2746" s="231"/>
      <c r="V2746" s="231"/>
      <c r="W2746" s="231"/>
      <c r="X2746" s="231"/>
      <c r="Y2746" s="231"/>
      <c r="Z2746" s="231"/>
      <c r="AA2746" s="12"/>
      <c r="AB2746" s="2"/>
      <c r="AC2746" s="2"/>
    </row>
    <row r="2747" spans="1:29" s="4" customFormat="1" ht="9.9" customHeight="1" x14ac:dyDescent="0.25">
      <c r="A2747" s="228"/>
      <c r="B2747" s="138"/>
      <c r="C2747" s="142"/>
      <c r="D2747" s="231"/>
      <c r="E2747" s="231"/>
      <c r="F2747" s="231"/>
      <c r="G2747" s="8"/>
      <c r="H2747" s="231"/>
      <c r="M2747" s="241"/>
      <c r="N2747" s="240"/>
      <c r="O2747" s="240"/>
      <c r="Q2747" s="231"/>
      <c r="R2747" s="231"/>
      <c r="S2747" s="231"/>
      <c r="T2747" s="231"/>
      <c r="U2747" s="231"/>
      <c r="V2747" s="231"/>
      <c r="W2747" s="231"/>
      <c r="X2747" s="231"/>
      <c r="Y2747" s="231"/>
      <c r="Z2747" s="231"/>
      <c r="AA2747" s="12"/>
      <c r="AB2747" s="2"/>
      <c r="AC2747" s="2"/>
    </row>
    <row r="2748" spans="1:29" s="4" customFormat="1" ht="9.9" customHeight="1" x14ac:dyDescent="0.25">
      <c r="A2748" s="228"/>
      <c r="B2748" s="138"/>
      <c r="C2748" s="142"/>
      <c r="D2748" s="231"/>
      <c r="E2748" s="231"/>
      <c r="F2748" s="231"/>
      <c r="G2748" s="8"/>
      <c r="H2748" s="231"/>
      <c r="M2748" s="241"/>
      <c r="N2748" s="240"/>
      <c r="O2748" s="240"/>
      <c r="Q2748" s="231"/>
      <c r="R2748" s="231"/>
      <c r="S2748" s="231"/>
      <c r="T2748" s="231"/>
      <c r="U2748" s="231"/>
      <c r="V2748" s="231"/>
      <c r="W2748" s="231"/>
      <c r="X2748" s="231"/>
      <c r="Y2748" s="231"/>
      <c r="Z2748" s="231"/>
      <c r="AA2748" s="12"/>
      <c r="AB2748" s="2"/>
      <c r="AC2748" s="2"/>
    </row>
    <row r="2749" spans="1:29" s="4" customFormat="1" ht="9.9" customHeight="1" x14ac:dyDescent="0.25">
      <c r="A2749" s="228"/>
      <c r="B2749" s="138"/>
      <c r="C2749" s="142"/>
      <c r="D2749" s="231"/>
      <c r="E2749" s="231"/>
      <c r="F2749" s="231"/>
      <c r="G2749" s="8"/>
      <c r="H2749" s="231"/>
      <c r="M2749" s="241"/>
      <c r="N2749" s="240"/>
      <c r="O2749" s="240"/>
      <c r="Q2749" s="231"/>
      <c r="R2749" s="231"/>
      <c r="S2749" s="231"/>
      <c r="T2749" s="231"/>
      <c r="U2749" s="231"/>
      <c r="V2749" s="231"/>
      <c r="W2749" s="231"/>
      <c r="X2749" s="231"/>
      <c r="Y2749" s="231"/>
      <c r="Z2749" s="231"/>
      <c r="AA2749" s="12"/>
      <c r="AB2749" s="2"/>
      <c r="AC2749" s="2"/>
    </row>
    <row r="2750" spans="1:29" s="4" customFormat="1" ht="9.9" customHeight="1" x14ac:dyDescent="0.25">
      <c r="A2750" s="228"/>
      <c r="B2750" s="138"/>
      <c r="C2750" s="142"/>
      <c r="D2750" s="231"/>
      <c r="E2750" s="231"/>
      <c r="F2750" s="231"/>
      <c r="G2750" s="8"/>
      <c r="H2750" s="231"/>
      <c r="M2750" s="241"/>
      <c r="N2750" s="240"/>
      <c r="O2750" s="240"/>
      <c r="Q2750" s="231"/>
      <c r="R2750" s="231"/>
      <c r="S2750" s="231"/>
      <c r="T2750" s="231"/>
      <c r="U2750" s="231"/>
      <c r="V2750" s="231"/>
      <c r="W2750" s="231"/>
      <c r="X2750" s="231"/>
      <c r="Y2750" s="231"/>
      <c r="Z2750" s="231"/>
      <c r="AA2750" s="12"/>
      <c r="AB2750" s="2"/>
      <c r="AC2750" s="2"/>
    </row>
    <row r="2751" spans="1:29" s="4" customFormat="1" ht="9.9" customHeight="1" x14ac:dyDescent="0.25">
      <c r="A2751" s="228"/>
      <c r="B2751" s="138"/>
      <c r="C2751" s="142"/>
      <c r="D2751" s="231"/>
      <c r="E2751" s="231"/>
      <c r="F2751" s="231"/>
      <c r="G2751" s="8"/>
      <c r="H2751" s="231"/>
      <c r="M2751" s="241"/>
      <c r="N2751" s="240"/>
      <c r="O2751" s="240"/>
      <c r="Q2751" s="231"/>
      <c r="R2751" s="231"/>
      <c r="S2751" s="231"/>
      <c r="T2751" s="231"/>
      <c r="U2751" s="231"/>
      <c r="V2751" s="231"/>
      <c r="W2751" s="231"/>
      <c r="X2751" s="231"/>
      <c r="Y2751" s="231"/>
      <c r="Z2751" s="231"/>
      <c r="AA2751" s="12"/>
      <c r="AB2751" s="2"/>
      <c r="AC2751" s="2"/>
    </row>
    <row r="2752" spans="1:29" s="4" customFormat="1" ht="9.9" customHeight="1" x14ac:dyDescent="0.25">
      <c r="A2752" s="228"/>
      <c r="B2752" s="138"/>
      <c r="C2752" s="142"/>
      <c r="D2752" s="231"/>
      <c r="E2752" s="231"/>
      <c r="F2752" s="231"/>
      <c r="G2752" s="8"/>
      <c r="H2752" s="231"/>
      <c r="M2752" s="241"/>
      <c r="N2752" s="240"/>
      <c r="O2752" s="240"/>
      <c r="Q2752" s="231"/>
      <c r="R2752" s="231"/>
      <c r="S2752" s="231"/>
      <c r="T2752" s="231"/>
      <c r="U2752" s="231"/>
      <c r="V2752" s="231"/>
      <c r="W2752" s="231"/>
      <c r="X2752" s="231"/>
      <c r="Y2752" s="231"/>
      <c r="Z2752" s="231"/>
      <c r="AA2752" s="12"/>
      <c r="AB2752" s="2"/>
      <c r="AC2752" s="2"/>
    </row>
    <row r="2753" spans="1:29" s="4" customFormat="1" ht="9.9" customHeight="1" x14ac:dyDescent="0.25">
      <c r="A2753" s="228"/>
      <c r="B2753" s="138"/>
      <c r="C2753" s="142"/>
      <c r="D2753" s="231"/>
      <c r="E2753" s="231"/>
      <c r="F2753" s="231"/>
      <c r="G2753" s="8"/>
      <c r="H2753" s="231"/>
      <c r="M2753" s="241"/>
      <c r="N2753" s="240"/>
      <c r="O2753" s="240"/>
      <c r="Q2753" s="231"/>
      <c r="R2753" s="231"/>
      <c r="S2753" s="231"/>
      <c r="T2753" s="231"/>
      <c r="U2753" s="231"/>
      <c r="V2753" s="231"/>
      <c r="W2753" s="231"/>
      <c r="X2753" s="231"/>
      <c r="Y2753" s="231"/>
      <c r="Z2753" s="231"/>
      <c r="AA2753" s="12"/>
      <c r="AB2753" s="2"/>
      <c r="AC2753" s="2"/>
    </row>
    <row r="2754" spans="1:29" s="4" customFormat="1" ht="9.9" customHeight="1" x14ac:dyDescent="0.25">
      <c r="A2754" s="228"/>
      <c r="B2754" s="138"/>
      <c r="C2754" s="142"/>
      <c r="D2754" s="231"/>
      <c r="E2754" s="231"/>
      <c r="F2754" s="231"/>
      <c r="G2754" s="8"/>
      <c r="H2754" s="231"/>
      <c r="M2754" s="241"/>
      <c r="N2754" s="240"/>
      <c r="O2754" s="240"/>
      <c r="Q2754" s="231"/>
      <c r="R2754" s="231"/>
      <c r="S2754" s="231"/>
      <c r="T2754" s="231"/>
      <c r="U2754" s="231"/>
      <c r="V2754" s="231"/>
      <c r="W2754" s="231"/>
      <c r="X2754" s="231"/>
      <c r="Y2754" s="231"/>
      <c r="Z2754" s="231"/>
      <c r="AA2754" s="12"/>
      <c r="AB2754" s="2"/>
      <c r="AC2754" s="2"/>
    </row>
    <row r="2755" spans="1:29" s="4" customFormat="1" ht="9.9" customHeight="1" x14ac:dyDescent="0.25">
      <c r="A2755" s="228"/>
      <c r="B2755" s="138"/>
      <c r="C2755" s="142"/>
      <c r="D2755" s="231"/>
      <c r="E2755" s="231"/>
      <c r="F2755" s="231"/>
      <c r="G2755" s="8"/>
      <c r="H2755" s="231"/>
      <c r="M2755" s="241"/>
      <c r="N2755" s="240"/>
      <c r="O2755" s="240"/>
      <c r="Q2755" s="231"/>
      <c r="R2755" s="231"/>
      <c r="S2755" s="231"/>
      <c r="T2755" s="231"/>
      <c r="U2755" s="231"/>
      <c r="V2755" s="231"/>
      <c r="W2755" s="231"/>
      <c r="X2755" s="231"/>
      <c r="Y2755" s="231"/>
      <c r="Z2755" s="231"/>
      <c r="AA2755" s="12"/>
      <c r="AB2755" s="2"/>
      <c r="AC2755" s="2"/>
    </row>
    <row r="2756" spans="1:29" s="4" customFormat="1" ht="9.9" customHeight="1" x14ac:dyDescent="0.25">
      <c r="A2756" s="228"/>
      <c r="B2756" s="138"/>
      <c r="C2756" s="142"/>
      <c r="D2756" s="231"/>
      <c r="E2756" s="231"/>
      <c r="F2756" s="231"/>
      <c r="G2756" s="8"/>
      <c r="H2756" s="231"/>
      <c r="M2756" s="241"/>
      <c r="N2756" s="240"/>
      <c r="O2756" s="240"/>
      <c r="Q2756" s="231"/>
      <c r="R2756" s="231"/>
      <c r="S2756" s="231"/>
      <c r="T2756" s="231"/>
      <c r="U2756" s="231"/>
      <c r="V2756" s="231"/>
      <c r="W2756" s="231"/>
      <c r="X2756" s="231"/>
      <c r="Y2756" s="231"/>
      <c r="Z2756" s="231"/>
      <c r="AA2756" s="12"/>
      <c r="AB2756" s="2"/>
      <c r="AC2756" s="2"/>
    </row>
    <row r="2757" spans="1:29" s="4" customFormat="1" ht="9.9" customHeight="1" x14ac:dyDescent="0.25">
      <c r="A2757" s="228"/>
      <c r="B2757" s="138"/>
      <c r="C2757" s="142"/>
      <c r="D2757" s="231"/>
      <c r="E2757" s="231"/>
      <c r="F2757" s="231"/>
      <c r="G2757" s="8"/>
      <c r="H2757" s="231"/>
      <c r="M2757" s="241"/>
      <c r="N2757" s="240"/>
      <c r="O2757" s="240"/>
      <c r="Q2757" s="231"/>
      <c r="R2757" s="231"/>
      <c r="S2757" s="231"/>
      <c r="T2757" s="231"/>
      <c r="U2757" s="231"/>
      <c r="V2757" s="231"/>
      <c r="W2757" s="231"/>
      <c r="X2757" s="231"/>
      <c r="Y2757" s="231"/>
      <c r="Z2757" s="231"/>
      <c r="AA2757" s="12"/>
      <c r="AB2757" s="2"/>
      <c r="AC2757" s="2"/>
    </row>
    <row r="2758" spans="1:29" s="4" customFormat="1" ht="9.9" customHeight="1" x14ac:dyDescent="0.25">
      <c r="A2758" s="228"/>
      <c r="B2758" s="138"/>
      <c r="C2758" s="142"/>
      <c r="D2758" s="231"/>
      <c r="E2758" s="231"/>
      <c r="F2758" s="231"/>
      <c r="G2758" s="8"/>
      <c r="H2758" s="231"/>
      <c r="M2758" s="241"/>
      <c r="N2758" s="240"/>
      <c r="O2758" s="240"/>
      <c r="Q2758" s="231"/>
      <c r="R2758" s="231"/>
      <c r="S2758" s="231"/>
      <c r="T2758" s="231"/>
      <c r="U2758" s="231"/>
      <c r="V2758" s="231"/>
      <c r="W2758" s="231"/>
      <c r="X2758" s="231"/>
      <c r="Y2758" s="231"/>
      <c r="Z2758" s="231"/>
      <c r="AA2758" s="12"/>
      <c r="AB2758" s="2"/>
      <c r="AC2758" s="2"/>
    </row>
    <row r="2759" spans="1:29" s="4" customFormat="1" ht="9.9" customHeight="1" x14ac:dyDescent="0.25">
      <c r="A2759" s="228"/>
      <c r="B2759" s="138"/>
      <c r="C2759" s="142"/>
      <c r="D2759" s="231"/>
      <c r="E2759" s="231"/>
      <c r="F2759" s="231"/>
      <c r="G2759" s="8"/>
      <c r="H2759" s="231"/>
      <c r="M2759" s="241"/>
      <c r="N2759" s="240"/>
      <c r="O2759" s="240"/>
      <c r="Q2759" s="231"/>
      <c r="R2759" s="231"/>
      <c r="S2759" s="231"/>
      <c r="T2759" s="231"/>
      <c r="U2759" s="231"/>
      <c r="V2759" s="231"/>
      <c r="W2759" s="231"/>
      <c r="X2759" s="231"/>
      <c r="Y2759" s="231"/>
      <c r="Z2759" s="231"/>
      <c r="AA2759" s="12"/>
      <c r="AB2759" s="2"/>
      <c r="AC2759" s="2"/>
    </row>
    <row r="2760" spans="1:29" s="4" customFormat="1" ht="9.9" customHeight="1" x14ac:dyDescent="0.25">
      <c r="A2760" s="228"/>
      <c r="B2760" s="138"/>
      <c r="C2760" s="142"/>
      <c r="D2760" s="231"/>
      <c r="E2760" s="231"/>
      <c r="F2760" s="231"/>
      <c r="G2760" s="8"/>
      <c r="H2760" s="231"/>
      <c r="M2760" s="241"/>
      <c r="N2760" s="240"/>
      <c r="O2760" s="240"/>
      <c r="Q2760" s="231"/>
      <c r="R2760" s="231"/>
      <c r="S2760" s="231"/>
      <c r="T2760" s="231"/>
      <c r="U2760" s="231"/>
      <c r="V2760" s="231"/>
      <c r="W2760" s="231"/>
      <c r="X2760" s="231"/>
      <c r="Y2760" s="231"/>
      <c r="Z2760" s="231"/>
      <c r="AA2760" s="12"/>
      <c r="AB2760" s="2"/>
      <c r="AC2760" s="2"/>
    </row>
    <row r="2761" spans="1:29" s="4" customFormat="1" ht="9.9" customHeight="1" x14ac:dyDescent="0.25">
      <c r="A2761" s="228"/>
      <c r="B2761" s="138"/>
      <c r="C2761" s="142"/>
      <c r="D2761" s="231"/>
      <c r="E2761" s="231"/>
      <c r="F2761" s="231"/>
      <c r="G2761" s="8"/>
      <c r="H2761" s="231"/>
      <c r="M2761" s="241"/>
      <c r="N2761" s="240"/>
      <c r="O2761" s="240"/>
      <c r="Q2761" s="231"/>
      <c r="R2761" s="231"/>
      <c r="S2761" s="231"/>
      <c r="T2761" s="231"/>
      <c r="U2761" s="231"/>
      <c r="V2761" s="231"/>
      <c r="W2761" s="231"/>
      <c r="X2761" s="231"/>
      <c r="Y2761" s="231"/>
      <c r="Z2761" s="231"/>
      <c r="AA2761" s="12"/>
      <c r="AB2761" s="2"/>
      <c r="AC2761" s="2"/>
    </row>
    <row r="2762" spans="1:29" s="4" customFormat="1" ht="9.9" customHeight="1" x14ac:dyDescent="0.25">
      <c r="A2762" s="228"/>
      <c r="B2762" s="138"/>
      <c r="C2762" s="142"/>
      <c r="D2762" s="231"/>
      <c r="E2762" s="231"/>
      <c r="F2762" s="231"/>
      <c r="G2762" s="8"/>
      <c r="H2762" s="231"/>
      <c r="M2762" s="241"/>
      <c r="N2762" s="240"/>
      <c r="O2762" s="240"/>
      <c r="Q2762" s="231"/>
      <c r="R2762" s="231"/>
      <c r="S2762" s="231"/>
      <c r="T2762" s="231"/>
      <c r="U2762" s="231"/>
      <c r="V2762" s="231"/>
      <c r="W2762" s="231"/>
      <c r="X2762" s="231"/>
      <c r="Y2762" s="231"/>
      <c r="Z2762" s="231"/>
      <c r="AA2762" s="12"/>
      <c r="AB2762" s="2"/>
      <c r="AC2762" s="2"/>
    </row>
    <row r="2763" spans="1:29" s="4" customFormat="1" ht="9.9" customHeight="1" x14ac:dyDescent="0.25">
      <c r="A2763" s="228"/>
      <c r="B2763" s="138"/>
      <c r="C2763" s="142"/>
      <c r="D2763" s="231"/>
      <c r="E2763" s="231"/>
      <c r="F2763" s="231"/>
      <c r="G2763" s="8"/>
      <c r="H2763" s="231"/>
      <c r="M2763" s="241"/>
      <c r="N2763" s="240"/>
      <c r="O2763" s="240"/>
      <c r="Q2763" s="231"/>
      <c r="R2763" s="231"/>
      <c r="S2763" s="231"/>
      <c r="T2763" s="231"/>
      <c r="U2763" s="231"/>
      <c r="V2763" s="231"/>
      <c r="W2763" s="231"/>
      <c r="X2763" s="231"/>
      <c r="Y2763" s="231"/>
      <c r="Z2763" s="231"/>
      <c r="AA2763" s="12"/>
      <c r="AB2763" s="2"/>
      <c r="AC2763" s="2"/>
    </row>
    <row r="2764" spans="1:29" s="4" customFormat="1" ht="9.9" customHeight="1" x14ac:dyDescent="0.25">
      <c r="A2764" s="228"/>
      <c r="B2764" s="138"/>
      <c r="C2764" s="142"/>
      <c r="D2764" s="231"/>
      <c r="E2764" s="231"/>
      <c r="F2764" s="231"/>
      <c r="G2764" s="8"/>
      <c r="H2764" s="231"/>
      <c r="M2764" s="241"/>
      <c r="N2764" s="240"/>
      <c r="O2764" s="240"/>
      <c r="Q2764" s="231"/>
      <c r="R2764" s="231"/>
      <c r="S2764" s="231"/>
      <c r="T2764" s="231"/>
      <c r="U2764" s="231"/>
      <c r="V2764" s="231"/>
      <c r="W2764" s="231"/>
      <c r="X2764" s="231"/>
      <c r="Y2764" s="231"/>
      <c r="Z2764" s="231"/>
      <c r="AA2764" s="12"/>
      <c r="AB2764" s="2"/>
      <c r="AC2764" s="2"/>
    </row>
    <row r="2765" spans="1:29" s="4" customFormat="1" ht="9.9" customHeight="1" x14ac:dyDescent="0.25">
      <c r="A2765" s="228"/>
      <c r="B2765" s="138"/>
      <c r="C2765" s="142"/>
      <c r="D2765" s="231"/>
      <c r="E2765" s="231"/>
      <c r="F2765" s="231"/>
      <c r="G2765" s="8"/>
      <c r="H2765" s="231"/>
      <c r="M2765" s="241"/>
      <c r="N2765" s="240"/>
      <c r="O2765" s="240"/>
      <c r="Q2765" s="231"/>
      <c r="R2765" s="231"/>
      <c r="S2765" s="231"/>
      <c r="T2765" s="231"/>
      <c r="U2765" s="231"/>
      <c r="V2765" s="231"/>
      <c r="W2765" s="231"/>
      <c r="X2765" s="231"/>
      <c r="Y2765" s="231"/>
      <c r="Z2765" s="231"/>
      <c r="AA2765" s="12"/>
      <c r="AB2765" s="2"/>
      <c r="AC2765" s="2"/>
    </row>
    <row r="2766" spans="1:29" s="4" customFormat="1" ht="9.9" customHeight="1" x14ac:dyDescent="0.25">
      <c r="A2766" s="228"/>
      <c r="B2766" s="138"/>
      <c r="C2766" s="142"/>
      <c r="D2766" s="231"/>
      <c r="E2766" s="231"/>
      <c r="F2766" s="231"/>
      <c r="G2766" s="8"/>
      <c r="H2766" s="231"/>
      <c r="M2766" s="241"/>
      <c r="N2766" s="240"/>
      <c r="O2766" s="240"/>
      <c r="Q2766" s="231"/>
      <c r="R2766" s="231"/>
      <c r="S2766" s="231"/>
      <c r="T2766" s="231"/>
      <c r="U2766" s="231"/>
      <c r="V2766" s="231"/>
      <c r="W2766" s="231"/>
      <c r="X2766" s="231"/>
      <c r="Y2766" s="231"/>
      <c r="Z2766" s="231"/>
      <c r="AA2766" s="12"/>
      <c r="AB2766" s="2"/>
      <c r="AC2766" s="2"/>
    </row>
    <row r="2767" spans="1:29" s="4" customFormat="1" ht="9.9" customHeight="1" x14ac:dyDescent="0.25">
      <c r="A2767" s="228"/>
      <c r="B2767" s="138"/>
      <c r="C2767" s="142"/>
      <c r="D2767" s="231"/>
      <c r="E2767" s="231"/>
      <c r="F2767" s="231"/>
      <c r="G2767" s="8"/>
      <c r="H2767" s="231"/>
      <c r="M2767" s="241"/>
      <c r="N2767" s="240"/>
      <c r="O2767" s="240"/>
      <c r="Q2767" s="231"/>
      <c r="R2767" s="231"/>
      <c r="S2767" s="231"/>
      <c r="T2767" s="231"/>
      <c r="U2767" s="231"/>
      <c r="V2767" s="231"/>
      <c r="W2767" s="231"/>
      <c r="X2767" s="231"/>
      <c r="Y2767" s="231"/>
      <c r="Z2767" s="231"/>
      <c r="AA2767" s="12"/>
      <c r="AB2767" s="2"/>
      <c r="AC2767" s="2"/>
    </row>
    <row r="2768" spans="1:29" s="4" customFormat="1" ht="9.9" customHeight="1" x14ac:dyDescent="0.25">
      <c r="A2768" s="228"/>
      <c r="B2768" s="138"/>
      <c r="C2768" s="142"/>
      <c r="D2768" s="231"/>
      <c r="E2768" s="231"/>
      <c r="F2768" s="231"/>
      <c r="G2768" s="8"/>
      <c r="H2768" s="231"/>
      <c r="M2768" s="241"/>
      <c r="N2768" s="240"/>
      <c r="O2768" s="240"/>
      <c r="Q2768" s="231"/>
      <c r="R2768" s="231"/>
      <c r="S2768" s="231"/>
      <c r="T2768" s="231"/>
      <c r="U2768" s="231"/>
      <c r="V2768" s="231"/>
      <c r="W2768" s="231"/>
      <c r="X2768" s="231"/>
      <c r="Y2768" s="231"/>
      <c r="Z2768" s="231"/>
      <c r="AA2768" s="12"/>
      <c r="AB2768" s="2"/>
      <c r="AC2768" s="2"/>
    </row>
    <row r="2769" spans="1:29" s="4" customFormat="1" ht="9.9" customHeight="1" x14ac:dyDescent="0.25">
      <c r="A2769" s="228"/>
      <c r="B2769" s="138"/>
      <c r="C2769" s="142"/>
      <c r="D2769" s="231"/>
      <c r="E2769" s="231"/>
      <c r="F2769" s="231"/>
      <c r="G2769" s="8"/>
      <c r="H2769" s="231"/>
      <c r="M2769" s="241"/>
      <c r="N2769" s="240"/>
      <c r="O2769" s="240"/>
      <c r="Q2769" s="231"/>
      <c r="R2769" s="231"/>
      <c r="S2769" s="231"/>
      <c r="T2769" s="231"/>
      <c r="U2769" s="231"/>
      <c r="V2769" s="231"/>
      <c r="W2769" s="231"/>
      <c r="X2769" s="231"/>
      <c r="Y2769" s="231"/>
      <c r="Z2769" s="231"/>
      <c r="AA2769" s="12"/>
      <c r="AB2769" s="2"/>
      <c r="AC2769" s="2"/>
    </row>
    <row r="2770" spans="1:29" s="4" customFormat="1" ht="9.9" customHeight="1" x14ac:dyDescent="0.25">
      <c r="A2770" s="228"/>
      <c r="B2770" s="138"/>
      <c r="C2770" s="142"/>
      <c r="D2770" s="231"/>
      <c r="E2770" s="231"/>
      <c r="F2770" s="231"/>
      <c r="G2770" s="8"/>
      <c r="H2770" s="231"/>
      <c r="M2770" s="241"/>
      <c r="N2770" s="240"/>
      <c r="O2770" s="240"/>
      <c r="Q2770" s="231"/>
      <c r="R2770" s="231"/>
      <c r="S2770" s="231"/>
      <c r="T2770" s="231"/>
      <c r="U2770" s="231"/>
      <c r="V2770" s="231"/>
      <c r="W2770" s="231"/>
      <c r="X2770" s="231"/>
      <c r="Y2770" s="231"/>
      <c r="Z2770" s="231"/>
      <c r="AA2770" s="12"/>
      <c r="AB2770" s="2"/>
      <c r="AC2770" s="2"/>
    </row>
    <row r="2771" spans="1:29" s="4" customFormat="1" ht="9.9" customHeight="1" x14ac:dyDescent="0.25">
      <c r="A2771" s="228"/>
      <c r="B2771" s="138"/>
      <c r="C2771" s="142"/>
      <c r="D2771" s="231"/>
      <c r="E2771" s="231"/>
      <c r="F2771" s="231"/>
      <c r="G2771" s="8"/>
      <c r="H2771" s="231"/>
      <c r="M2771" s="241"/>
      <c r="N2771" s="240"/>
      <c r="O2771" s="240"/>
      <c r="Q2771" s="231"/>
      <c r="R2771" s="231"/>
      <c r="S2771" s="231"/>
      <c r="T2771" s="231"/>
      <c r="U2771" s="231"/>
      <c r="V2771" s="231"/>
      <c r="W2771" s="231"/>
      <c r="X2771" s="231"/>
      <c r="Y2771" s="231"/>
      <c r="Z2771" s="231"/>
      <c r="AA2771" s="12"/>
      <c r="AB2771" s="2"/>
      <c r="AC2771" s="2"/>
    </row>
    <row r="2772" spans="1:29" s="4" customFormat="1" ht="9.9" customHeight="1" x14ac:dyDescent="0.25">
      <c r="A2772" s="228"/>
      <c r="B2772" s="138"/>
      <c r="C2772" s="142"/>
      <c r="D2772" s="231"/>
      <c r="E2772" s="231"/>
      <c r="F2772" s="231"/>
      <c r="G2772" s="8"/>
      <c r="H2772" s="231"/>
      <c r="M2772" s="241"/>
      <c r="N2772" s="240"/>
      <c r="O2772" s="240"/>
      <c r="Q2772" s="231"/>
      <c r="R2772" s="231"/>
      <c r="S2772" s="231"/>
      <c r="T2772" s="231"/>
      <c r="U2772" s="231"/>
      <c r="V2772" s="231"/>
      <c r="W2772" s="231"/>
      <c r="X2772" s="231"/>
      <c r="Y2772" s="231"/>
      <c r="Z2772" s="231"/>
      <c r="AA2772" s="12"/>
      <c r="AB2772" s="2"/>
      <c r="AC2772" s="2"/>
    </row>
    <row r="2773" spans="1:29" s="4" customFormat="1" ht="9.9" customHeight="1" x14ac:dyDescent="0.25">
      <c r="A2773" s="228"/>
      <c r="B2773" s="138"/>
      <c r="C2773" s="142"/>
      <c r="D2773" s="231"/>
      <c r="E2773" s="231"/>
      <c r="F2773" s="231"/>
      <c r="G2773" s="8"/>
      <c r="H2773" s="231"/>
      <c r="M2773" s="241"/>
      <c r="N2773" s="240"/>
      <c r="O2773" s="240"/>
      <c r="Q2773" s="231"/>
      <c r="R2773" s="231"/>
      <c r="S2773" s="231"/>
      <c r="T2773" s="231"/>
      <c r="U2773" s="231"/>
      <c r="V2773" s="231"/>
      <c r="W2773" s="231"/>
      <c r="X2773" s="231"/>
      <c r="Y2773" s="231"/>
      <c r="Z2773" s="231"/>
      <c r="AA2773" s="12"/>
      <c r="AB2773" s="2"/>
      <c r="AC2773" s="2"/>
    </row>
    <row r="2774" spans="1:29" s="4" customFormat="1" ht="9.9" customHeight="1" x14ac:dyDescent="0.25">
      <c r="A2774" s="228"/>
      <c r="B2774" s="138"/>
      <c r="C2774" s="142"/>
      <c r="D2774" s="231"/>
      <c r="E2774" s="231"/>
      <c r="F2774" s="231"/>
      <c r="G2774" s="8"/>
      <c r="H2774" s="231"/>
      <c r="M2774" s="241"/>
      <c r="N2774" s="240"/>
      <c r="O2774" s="240"/>
      <c r="Q2774" s="231"/>
      <c r="R2774" s="231"/>
      <c r="S2774" s="231"/>
      <c r="T2774" s="231"/>
      <c r="U2774" s="231"/>
      <c r="V2774" s="231"/>
      <c r="W2774" s="231"/>
      <c r="X2774" s="231"/>
      <c r="Y2774" s="231"/>
      <c r="Z2774" s="231"/>
      <c r="AA2774" s="12"/>
      <c r="AB2774" s="2"/>
      <c r="AC2774" s="2"/>
    </row>
    <row r="2775" spans="1:29" s="4" customFormat="1" ht="9.9" customHeight="1" x14ac:dyDescent="0.25">
      <c r="A2775" s="228"/>
      <c r="B2775" s="138"/>
      <c r="C2775" s="142"/>
      <c r="D2775" s="231"/>
      <c r="E2775" s="231"/>
      <c r="F2775" s="231"/>
      <c r="G2775" s="8"/>
      <c r="H2775" s="231"/>
      <c r="M2775" s="241"/>
      <c r="N2775" s="240"/>
      <c r="O2775" s="240"/>
      <c r="Q2775" s="231"/>
      <c r="R2775" s="231"/>
      <c r="S2775" s="231"/>
      <c r="T2775" s="231"/>
      <c r="U2775" s="231"/>
      <c r="V2775" s="231"/>
      <c r="W2775" s="231"/>
      <c r="X2775" s="231"/>
      <c r="Y2775" s="231"/>
      <c r="Z2775" s="231"/>
      <c r="AA2775" s="12"/>
      <c r="AB2775" s="2"/>
      <c r="AC2775" s="2"/>
    </row>
    <row r="2776" spans="1:29" s="4" customFormat="1" ht="9.9" customHeight="1" x14ac:dyDescent="0.25">
      <c r="A2776" s="228"/>
      <c r="B2776" s="138"/>
      <c r="C2776" s="142"/>
      <c r="D2776" s="231"/>
      <c r="E2776" s="231"/>
      <c r="F2776" s="231"/>
      <c r="G2776" s="8"/>
      <c r="H2776" s="231"/>
      <c r="M2776" s="241"/>
      <c r="N2776" s="240"/>
      <c r="O2776" s="240"/>
      <c r="Q2776" s="231"/>
      <c r="R2776" s="231"/>
      <c r="S2776" s="231"/>
      <c r="T2776" s="231"/>
      <c r="U2776" s="231"/>
      <c r="V2776" s="231"/>
      <c r="W2776" s="231"/>
      <c r="X2776" s="231"/>
      <c r="Y2776" s="231"/>
      <c r="Z2776" s="231"/>
      <c r="AA2776" s="12"/>
      <c r="AB2776" s="2"/>
      <c r="AC2776" s="2"/>
    </row>
    <row r="2777" spans="1:29" s="4" customFormat="1" ht="9.9" customHeight="1" x14ac:dyDescent="0.25">
      <c r="A2777" s="228"/>
      <c r="B2777" s="138"/>
      <c r="C2777" s="142"/>
      <c r="D2777" s="231"/>
      <c r="E2777" s="231"/>
      <c r="F2777" s="231"/>
      <c r="G2777" s="8"/>
      <c r="H2777" s="231"/>
      <c r="M2777" s="241"/>
      <c r="N2777" s="240"/>
      <c r="O2777" s="240"/>
      <c r="Q2777" s="231"/>
      <c r="R2777" s="231"/>
      <c r="S2777" s="231"/>
      <c r="T2777" s="231"/>
      <c r="U2777" s="231"/>
      <c r="V2777" s="231"/>
      <c r="W2777" s="231"/>
      <c r="X2777" s="231"/>
      <c r="Y2777" s="231"/>
      <c r="Z2777" s="231"/>
      <c r="AA2777" s="12"/>
      <c r="AB2777" s="2"/>
      <c r="AC2777" s="2"/>
    </row>
    <row r="2778" spans="1:29" s="4" customFormat="1" ht="9.9" customHeight="1" x14ac:dyDescent="0.25">
      <c r="A2778" s="228"/>
      <c r="B2778" s="138"/>
      <c r="C2778" s="142"/>
      <c r="D2778" s="231"/>
      <c r="E2778" s="231"/>
      <c r="F2778" s="231"/>
      <c r="G2778" s="8"/>
      <c r="H2778" s="231"/>
      <c r="M2778" s="241"/>
      <c r="N2778" s="240"/>
      <c r="O2778" s="240"/>
      <c r="Q2778" s="231"/>
      <c r="R2778" s="231"/>
      <c r="S2778" s="231"/>
      <c r="T2778" s="231"/>
      <c r="U2778" s="231"/>
      <c r="V2778" s="231"/>
      <c r="W2778" s="231"/>
      <c r="X2778" s="231"/>
      <c r="Y2778" s="231"/>
      <c r="Z2778" s="231"/>
      <c r="AA2778" s="12"/>
      <c r="AB2778" s="2"/>
      <c r="AC2778" s="2"/>
    </row>
    <row r="2779" spans="1:29" s="4" customFormat="1" ht="9.9" customHeight="1" x14ac:dyDescent="0.25">
      <c r="A2779" s="228"/>
      <c r="B2779" s="138"/>
      <c r="C2779" s="142"/>
      <c r="D2779" s="231"/>
      <c r="E2779" s="231"/>
      <c r="F2779" s="231"/>
      <c r="G2779" s="8"/>
      <c r="H2779" s="231"/>
      <c r="M2779" s="241"/>
      <c r="N2779" s="240"/>
      <c r="O2779" s="240"/>
      <c r="Q2779" s="231"/>
      <c r="R2779" s="231"/>
      <c r="S2779" s="231"/>
      <c r="T2779" s="231"/>
      <c r="U2779" s="231"/>
      <c r="V2779" s="231"/>
      <c r="W2779" s="231"/>
      <c r="X2779" s="231"/>
      <c r="Y2779" s="231"/>
      <c r="Z2779" s="231"/>
      <c r="AA2779" s="12"/>
      <c r="AB2779" s="2"/>
      <c r="AC2779" s="2"/>
    </row>
    <row r="2781" spans="1:29" s="4" customFormat="1" ht="9.9" customHeight="1" x14ac:dyDescent="0.25">
      <c r="A2781" s="228"/>
      <c r="B2781" s="141"/>
      <c r="C2781" s="142"/>
      <c r="D2781" s="231"/>
      <c r="E2781" s="231"/>
      <c r="F2781" s="231"/>
      <c r="G2781" s="8"/>
      <c r="H2781" s="231"/>
      <c r="M2781" s="231"/>
      <c r="N2781" s="231"/>
      <c r="O2781" s="231"/>
      <c r="Q2781" s="231"/>
      <c r="R2781" s="231"/>
      <c r="S2781" s="231"/>
      <c r="T2781" s="231"/>
      <c r="U2781" s="231"/>
      <c r="V2781" s="231"/>
      <c r="W2781" s="231"/>
      <c r="X2781" s="231"/>
      <c r="Y2781" s="231"/>
      <c r="Z2781" s="231"/>
      <c r="AA2781" s="12"/>
      <c r="AB2781" s="2"/>
      <c r="AC2781" s="2"/>
    </row>
    <row r="2782" spans="1:29" s="4" customFormat="1" ht="9.9" customHeight="1" x14ac:dyDescent="0.25">
      <c r="A2782" s="228"/>
      <c r="B2782" s="139"/>
      <c r="C2782" s="14"/>
      <c r="D2782" s="241"/>
      <c r="E2782" s="231"/>
      <c r="F2782" s="231"/>
      <c r="G2782" s="8"/>
      <c r="H2782" s="231"/>
      <c r="M2782" s="241"/>
      <c r="N2782" s="231"/>
      <c r="O2782" s="231"/>
      <c r="Q2782" s="231"/>
      <c r="R2782" s="231"/>
      <c r="S2782" s="231"/>
      <c r="T2782" s="231"/>
      <c r="U2782" s="231"/>
      <c r="V2782" s="231"/>
      <c r="W2782" s="231"/>
      <c r="X2782" s="231"/>
      <c r="Y2782" s="231"/>
      <c r="Z2782" s="231"/>
      <c r="AA2782" s="12"/>
      <c r="AB2782" s="2"/>
      <c r="AC2782" s="2"/>
    </row>
    <row r="2783" spans="1:29" s="4" customFormat="1" ht="9.9" customHeight="1" x14ac:dyDescent="0.25">
      <c r="A2783" s="228"/>
      <c r="B2783" s="142"/>
      <c r="C2783" s="14"/>
      <c r="D2783" s="241"/>
      <c r="E2783" s="231"/>
      <c r="F2783" s="231"/>
      <c r="G2783" s="8"/>
      <c r="H2783" s="231"/>
      <c r="M2783" s="241"/>
      <c r="N2783" s="231"/>
      <c r="O2783" s="231"/>
      <c r="Q2783" s="231"/>
      <c r="R2783" s="231"/>
      <c r="S2783" s="231"/>
      <c r="T2783" s="231"/>
      <c r="U2783" s="231"/>
      <c r="V2783" s="231"/>
      <c r="W2783" s="231"/>
      <c r="X2783" s="231"/>
      <c r="Y2783" s="231"/>
      <c r="Z2783" s="231"/>
      <c r="AA2783" s="12"/>
      <c r="AB2783" s="2"/>
      <c r="AC2783" s="2"/>
    </row>
    <row r="2784" spans="1:29" s="4" customFormat="1" ht="9.9" customHeight="1" x14ac:dyDescent="0.25">
      <c r="A2784" s="228"/>
      <c r="B2784" s="138"/>
      <c r="C2784" s="14"/>
      <c r="D2784" s="241"/>
      <c r="E2784" s="231"/>
      <c r="F2784" s="231"/>
      <c r="G2784" s="8"/>
      <c r="H2784" s="231"/>
      <c r="M2784" s="241"/>
      <c r="N2784" s="231"/>
      <c r="O2784" s="231"/>
      <c r="Q2784" s="231"/>
      <c r="R2784" s="231"/>
      <c r="S2784" s="231"/>
      <c r="T2784" s="231"/>
      <c r="U2784" s="231"/>
      <c r="V2784" s="231"/>
      <c r="W2784" s="231"/>
      <c r="X2784" s="231"/>
      <c r="Y2784" s="231"/>
      <c r="Z2784" s="231"/>
      <c r="AA2784" s="12"/>
      <c r="AB2784" s="2"/>
      <c r="AC2784" s="2"/>
    </row>
    <row r="2785" spans="1:29" s="4" customFormat="1" ht="9.9" customHeight="1" x14ac:dyDescent="0.25">
      <c r="A2785" s="228"/>
      <c r="B2785" s="138"/>
      <c r="C2785" s="14"/>
      <c r="D2785" s="241"/>
      <c r="E2785" s="231"/>
      <c r="F2785" s="231"/>
      <c r="G2785" s="8"/>
      <c r="H2785" s="231"/>
      <c r="M2785" s="241"/>
      <c r="N2785" s="240"/>
      <c r="O2785" s="240"/>
      <c r="Q2785" s="231"/>
      <c r="R2785" s="231"/>
      <c r="S2785" s="231"/>
      <c r="T2785" s="231"/>
      <c r="U2785" s="231"/>
      <c r="V2785" s="231"/>
      <c r="W2785" s="231"/>
      <c r="X2785" s="231"/>
      <c r="Y2785" s="231"/>
      <c r="Z2785" s="231"/>
      <c r="AA2785" s="12"/>
      <c r="AB2785" s="2"/>
      <c r="AC2785" s="2"/>
    </row>
    <row r="2786" spans="1:29" s="4" customFormat="1" ht="9.9" customHeight="1" x14ac:dyDescent="0.25">
      <c r="A2786" s="228"/>
      <c r="B2786" s="138"/>
      <c r="C2786" s="14"/>
      <c r="D2786" s="241"/>
      <c r="E2786" s="231"/>
      <c r="F2786" s="231"/>
      <c r="G2786" s="8"/>
      <c r="H2786" s="231"/>
      <c r="M2786" s="241"/>
      <c r="N2786" s="240"/>
      <c r="O2786" s="240"/>
      <c r="Q2786" s="231"/>
      <c r="R2786" s="231"/>
      <c r="S2786" s="231"/>
      <c r="T2786" s="231"/>
      <c r="U2786" s="231"/>
      <c r="V2786" s="231"/>
      <c r="W2786" s="231"/>
      <c r="X2786" s="231"/>
      <c r="Y2786" s="231"/>
      <c r="Z2786" s="231"/>
      <c r="AA2786" s="12"/>
      <c r="AB2786" s="2"/>
      <c r="AC2786" s="2"/>
    </row>
    <row r="2787" spans="1:29" s="4" customFormat="1" ht="9.9" customHeight="1" x14ac:dyDescent="0.25">
      <c r="A2787" s="228"/>
      <c r="B2787" s="138"/>
      <c r="C2787" s="14"/>
      <c r="D2787" s="241"/>
      <c r="E2787" s="231"/>
      <c r="F2787" s="231"/>
      <c r="G2787" s="8"/>
      <c r="H2787" s="231"/>
      <c r="M2787" s="241"/>
      <c r="N2787" s="240"/>
      <c r="O2787" s="240"/>
      <c r="Q2787" s="231"/>
      <c r="R2787" s="231"/>
      <c r="S2787" s="231"/>
      <c r="T2787" s="231"/>
      <c r="U2787" s="231"/>
      <c r="V2787" s="231"/>
      <c r="W2787" s="231"/>
      <c r="X2787" s="231"/>
      <c r="Y2787" s="231"/>
      <c r="Z2787" s="231"/>
      <c r="AA2787" s="12"/>
      <c r="AB2787" s="2"/>
      <c r="AC2787" s="2"/>
    </row>
    <row r="2788" spans="1:29" s="4" customFormat="1" ht="9.9" customHeight="1" x14ac:dyDescent="0.25">
      <c r="A2788" s="228"/>
      <c r="B2788" s="138"/>
      <c r="C2788" s="14"/>
      <c r="D2788" s="241"/>
      <c r="E2788" s="231"/>
      <c r="F2788" s="231"/>
      <c r="G2788" s="8"/>
      <c r="H2788" s="231"/>
      <c r="M2788" s="241"/>
      <c r="N2788" s="240"/>
      <c r="O2788" s="240"/>
      <c r="Q2788" s="231"/>
      <c r="R2788" s="231"/>
      <c r="S2788" s="231"/>
      <c r="T2788" s="231"/>
      <c r="U2788" s="231"/>
      <c r="V2788" s="231"/>
      <c r="W2788" s="231"/>
      <c r="X2788" s="231"/>
      <c r="Y2788" s="231"/>
      <c r="Z2788" s="231"/>
      <c r="AA2788" s="12"/>
      <c r="AB2788" s="2"/>
      <c r="AC2788" s="2"/>
    </row>
    <row r="2789" spans="1:29" s="4" customFormat="1" ht="9.9" customHeight="1" x14ac:dyDescent="0.25">
      <c r="A2789" s="228"/>
      <c r="B2789" s="138"/>
      <c r="C2789" s="14"/>
      <c r="D2789" s="241"/>
      <c r="E2789" s="231"/>
      <c r="F2789" s="231"/>
      <c r="G2789" s="8"/>
      <c r="H2789" s="231"/>
      <c r="M2789" s="241"/>
      <c r="N2789" s="240"/>
      <c r="O2789" s="240"/>
      <c r="Q2789" s="231"/>
      <c r="R2789" s="231"/>
      <c r="S2789" s="231"/>
      <c r="T2789" s="231"/>
      <c r="U2789" s="231"/>
      <c r="V2789" s="231"/>
      <c r="W2789" s="231"/>
      <c r="X2789" s="231"/>
      <c r="Y2789" s="231"/>
      <c r="Z2789" s="231"/>
      <c r="AA2789" s="12"/>
      <c r="AB2789" s="2"/>
      <c r="AC2789" s="2"/>
    </row>
    <row r="2790" spans="1:29" s="4" customFormat="1" ht="9.9" customHeight="1" x14ac:dyDescent="0.25">
      <c r="A2790" s="228"/>
      <c r="B2790" s="138"/>
      <c r="C2790" s="14"/>
      <c r="D2790" s="241"/>
      <c r="E2790" s="231"/>
      <c r="F2790" s="231"/>
      <c r="G2790" s="8"/>
      <c r="H2790" s="231"/>
      <c r="M2790" s="241"/>
      <c r="N2790" s="240"/>
      <c r="O2790" s="240"/>
      <c r="Q2790" s="231"/>
      <c r="R2790" s="231"/>
      <c r="S2790" s="231"/>
      <c r="T2790" s="231"/>
      <c r="U2790" s="231"/>
      <c r="V2790" s="231"/>
      <c r="W2790" s="231"/>
      <c r="X2790" s="231"/>
      <c r="Y2790" s="231"/>
      <c r="Z2790" s="231"/>
      <c r="AA2790" s="12"/>
      <c r="AB2790" s="2"/>
      <c r="AC2790" s="2"/>
    </row>
    <row r="2791" spans="1:29" s="4" customFormat="1" ht="9.9" customHeight="1" x14ac:dyDescent="0.25">
      <c r="A2791" s="228"/>
      <c r="B2791" s="138"/>
      <c r="C2791" s="14"/>
      <c r="D2791" s="241"/>
      <c r="E2791" s="231"/>
      <c r="F2791" s="231"/>
      <c r="G2791" s="8"/>
      <c r="H2791" s="231"/>
      <c r="M2791" s="241"/>
      <c r="N2791" s="240"/>
      <c r="O2791" s="240"/>
      <c r="Q2791" s="231"/>
      <c r="R2791" s="231"/>
      <c r="S2791" s="231"/>
      <c r="T2791" s="231"/>
      <c r="U2791" s="231"/>
      <c r="V2791" s="231"/>
      <c r="W2791" s="231"/>
      <c r="X2791" s="231"/>
      <c r="Y2791" s="231"/>
      <c r="Z2791" s="231"/>
      <c r="AA2791" s="12"/>
      <c r="AB2791" s="2"/>
      <c r="AC2791" s="2"/>
    </row>
    <row r="2792" spans="1:29" s="4" customFormat="1" ht="9.9" customHeight="1" x14ac:dyDescent="0.25">
      <c r="A2792" s="228"/>
      <c r="B2792" s="138"/>
      <c r="C2792" s="14"/>
      <c r="D2792" s="241"/>
      <c r="E2792" s="231"/>
      <c r="F2792" s="231"/>
      <c r="G2792" s="8"/>
      <c r="H2792" s="231"/>
      <c r="M2792" s="241"/>
      <c r="N2792" s="240"/>
      <c r="O2792" s="240"/>
      <c r="Q2792" s="231"/>
      <c r="R2792" s="231"/>
      <c r="S2792" s="231"/>
      <c r="T2792" s="231"/>
      <c r="U2792" s="231"/>
      <c r="V2792" s="231"/>
      <c r="W2792" s="231"/>
      <c r="X2792" s="231"/>
      <c r="Y2792" s="231"/>
      <c r="Z2792" s="231"/>
      <c r="AA2792" s="12"/>
      <c r="AB2792" s="2"/>
      <c r="AC2792" s="2"/>
    </row>
    <row r="2793" spans="1:29" s="4" customFormat="1" ht="9.9" customHeight="1" x14ac:dyDescent="0.25">
      <c r="A2793" s="228"/>
      <c r="B2793" s="138"/>
      <c r="C2793" s="14"/>
      <c r="D2793" s="241"/>
      <c r="E2793" s="231"/>
      <c r="F2793" s="231"/>
      <c r="G2793" s="8"/>
      <c r="H2793" s="231"/>
      <c r="M2793" s="241"/>
      <c r="N2793" s="240"/>
      <c r="O2793" s="240"/>
      <c r="Q2793" s="231"/>
      <c r="R2793" s="231"/>
      <c r="S2793" s="231"/>
      <c r="T2793" s="231"/>
      <c r="U2793" s="231"/>
      <c r="V2793" s="231"/>
      <c r="W2793" s="231"/>
      <c r="X2793" s="231"/>
      <c r="Y2793" s="231"/>
      <c r="Z2793" s="231"/>
      <c r="AA2793" s="12"/>
      <c r="AB2793" s="2"/>
      <c r="AC2793" s="2"/>
    </row>
    <row r="2794" spans="1:29" s="4" customFormat="1" ht="9.9" customHeight="1" x14ac:dyDescent="0.25">
      <c r="A2794" s="228"/>
      <c r="B2794" s="138"/>
      <c r="C2794" s="14"/>
      <c r="D2794" s="241"/>
      <c r="E2794" s="231"/>
      <c r="F2794" s="231"/>
      <c r="G2794" s="8"/>
      <c r="H2794" s="231"/>
      <c r="M2794" s="241"/>
      <c r="N2794" s="240"/>
      <c r="O2794" s="240"/>
      <c r="Q2794" s="231"/>
      <c r="R2794" s="231"/>
      <c r="S2794" s="231"/>
      <c r="T2794" s="231"/>
      <c r="U2794" s="231"/>
      <c r="V2794" s="231"/>
      <c r="W2794" s="231"/>
      <c r="X2794" s="231"/>
      <c r="Y2794" s="231"/>
      <c r="Z2794" s="231"/>
      <c r="AA2794" s="12"/>
      <c r="AB2794" s="2"/>
      <c r="AC2794" s="2"/>
    </row>
    <row r="2795" spans="1:29" s="4" customFormat="1" ht="9.9" customHeight="1" x14ac:dyDescent="0.25">
      <c r="A2795" s="228"/>
      <c r="B2795" s="138"/>
      <c r="C2795" s="83"/>
      <c r="D2795" s="241"/>
      <c r="E2795" s="231"/>
      <c r="F2795" s="231"/>
      <c r="G2795" s="8"/>
      <c r="H2795" s="231"/>
      <c r="M2795" s="241"/>
      <c r="N2795" s="240"/>
      <c r="O2795" s="240"/>
      <c r="Q2795" s="231"/>
      <c r="R2795" s="231"/>
      <c r="S2795" s="231"/>
      <c r="T2795" s="231"/>
      <c r="U2795" s="231"/>
      <c r="V2795" s="231"/>
      <c r="W2795" s="231"/>
      <c r="X2795" s="231"/>
      <c r="Y2795" s="231"/>
      <c r="Z2795" s="231"/>
      <c r="AA2795" s="12"/>
      <c r="AB2795" s="2"/>
      <c r="AC2795" s="2"/>
    </row>
    <row r="2796" spans="1:29" s="4" customFormat="1" ht="9.9" customHeight="1" x14ac:dyDescent="0.25">
      <c r="A2796" s="228"/>
      <c r="B2796" s="138"/>
      <c r="C2796" s="2"/>
      <c r="D2796" s="241"/>
      <c r="E2796" s="231"/>
      <c r="F2796" s="231"/>
      <c r="G2796" s="8"/>
      <c r="H2796" s="231"/>
      <c r="M2796" s="241"/>
      <c r="N2796" s="240"/>
      <c r="O2796" s="240"/>
      <c r="Q2796" s="231"/>
      <c r="R2796" s="231"/>
      <c r="S2796" s="231"/>
      <c r="T2796" s="231"/>
      <c r="U2796" s="231"/>
      <c r="V2796" s="231"/>
      <c r="W2796" s="231"/>
      <c r="X2796" s="231"/>
      <c r="Y2796" s="231"/>
      <c r="Z2796" s="231"/>
      <c r="AA2796" s="12"/>
      <c r="AB2796" s="2"/>
      <c r="AC2796" s="2"/>
    </row>
    <row r="2797" spans="1:29" s="4" customFormat="1" ht="9.9" customHeight="1" x14ac:dyDescent="0.25">
      <c r="A2797" s="228"/>
      <c r="B2797" s="138"/>
      <c r="C2797" s="148"/>
      <c r="D2797" s="241"/>
      <c r="E2797" s="231"/>
      <c r="F2797" s="231"/>
      <c r="G2797" s="8"/>
      <c r="H2797" s="231"/>
      <c r="M2797" s="241"/>
      <c r="N2797" s="240"/>
      <c r="O2797" s="240"/>
      <c r="Q2797" s="231"/>
      <c r="R2797" s="231"/>
      <c r="S2797" s="231"/>
      <c r="T2797" s="231"/>
      <c r="U2797" s="231"/>
      <c r="V2797" s="231"/>
      <c r="W2797" s="231"/>
      <c r="X2797" s="231"/>
      <c r="Y2797" s="231"/>
      <c r="Z2797" s="231"/>
      <c r="AA2797" s="12"/>
      <c r="AB2797" s="2"/>
      <c r="AC2797" s="2"/>
    </row>
    <row r="2798" spans="1:29" s="4" customFormat="1" ht="9.9" customHeight="1" x14ac:dyDescent="0.25">
      <c r="A2798" s="228"/>
      <c r="B2798" s="138"/>
      <c r="C2798" s="14"/>
      <c r="D2798" s="241"/>
      <c r="E2798" s="231"/>
      <c r="F2798" s="231"/>
      <c r="G2798" s="8"/>
      <c r="H2798" s="231"/>
      <c r="M2798" s="241"/>
      <c r="N2798" s="240"/>
      <c r="O2798" s="240"/>
      <c r="Q2798" s="231"/>
      <c r="R2798" s="231"/>
      <c r="S2798" s="231"/>
      <c r="T2798" s="231"/>
      <c r="U2798" s="231"/>
      <c r="V2798" s="231"/>
      <c r="W2798" s="231"/>
      <c r="X2798" s="231"/>
      <c r="Y2798" s="231"/>
      <c r="Z2798" s="231"/>
      <c r="AA2798" s="12"/>
      <c r="AB2798" s="2"/>
      <c r="AC2798" s="2"/>
    </row>
    <row r="2799" spans="1:29" s="4" customFormat="1" ht="9.9" customHeight="1" x14ac:dyDescent="0.25">
      <c r="A2799" s="228"/>
      <c r="B2799" s="138"/>
      <c r="C2799" s="14"/>
      <c r="D2799" s="241"/>
      <c r="E2799" s="231"/>
      <c r="F2799" s="231"/>
      <c r="G2799" s="8"/>
      <c r="H2799" s="231"/>
      <c r="M2799" s="241"/>
      <c r="N2799" s="240"/>
      <c r="O2799" s="240"/>
      <c r="Q2799" s="231"/>
      <c r="R2799" s="231"/>
      <c r="S2799" s="231"/>
      <c r="T2799" s="231"/>
      <c r="U2799" s="231"/>
      <c r="V2799" s="231"/>
      <c r="W2799" s="231"/>
      <c r="X2799" s="231"/>
      <c r="Y2799" s="231"/>
      <c r="Z2799" s="231"/>
      <c r="AA2799" s="12"/>
      <c r="AB2799" s="2"/>
      <c r="AC2799" s="2"/>
    </row>
    <row r="2800" spans="1:29" s="4" customFormat="1" ht="9.9" customHeight="1" x14ac:dyDescent="0.25">
      <c r="A2800" s="228"/>
      <c r="B2800" s="138"/>
      <c r="C2800" s="14"/>
      <c r="D2800" s="241"/>
      <c r="E2800" s="231"/>
      <c r="F2800" s="231"/>
      <c r="G2800" s="8"/>
      <c r="H2800" s="231"/>
      <c r="M2800" s="241"/>
      <c r="N2800" s="240"/>
      <c r="O2800" s="240"/>
      <c r="Q2800" s="231"/>
      <c r="R2800" s="231"/>
      <c r="S2800" s="231"/>
      <c r="T2800" s="231"/>
      <c r="U2800" s="231"/>
      <c r="V2800" s="231"/>
      <c r="W2800" s="231"/>
      <c r="X2800" s="231"/>
      <c r="Y2800" s="231"/>
      <c r="Z2800" s="231"/>
      <c r="AA2800" s="12"/>
      <c r="AB2800" s="2"/>
      <c r="AC2800" s="2"/>
    </row>
    <row r="2801" spans="1:29" s="4" customFormat="1" ht="9.9" customHeight="1" x14ac:dyDescent="0.25">
      <c r="A2801" s="228"/>
      <c r="B2801" s="138"/>
      <c r="C2801" s="14"/>
      <c r="D2801" s="241"/>
      <c r="E2801" s="231"/>
      <c r="F2801" s="231"/>
      <c r="G2801" s="8"/>
      <c r="H2801" s="231"/>
      <c r="M2801" s="241"/>
      <c r="N2801" s="240"/>
      <c r="O2801" s="240"/>
      <c r="Q2801" s="231"/>
      <c r="R2801" s="231"/>
      <c r="S2801" s="231"/>
      <c r="T2801" s="231"/>
      <c r="U2801" s="231"/>
      <c r="V2801" s="231"/>
      <c r="W2801" s="231"/>
      <c r="X2801" s="231"/>
      <c r="Y2801" s="231"/>
      <c r="Z2801" s="231"/>
      <c r="AA2801" s="12"/>
      <c r="AB2801" s="2"/>
      <c r="AC2801" s="2"/>
    </row>
    <row r="2802" spans="1:29" s="4" customFormat="1" ht="9.9" customHeight="1" x14ac:dyDescent="0.25">
      <c r="A2802" s="228"/>
      <c r="B2802" s="138"/>
      <c r="C2802" s="14"/>
      <c r="D2802" s="241"/>
      <c r="E2802" s="231"/>
      <c r="F2802" s="231"/>
      <c r="G2802" s="8"/>
      <c r="H2802" s="231"/>
      <c r="M2802" s="241"/>
      <c r="N2802" s="240"/>
      <c r="O2802" s="240"/>
      <c r="Q2802" s="231"/>
      <c r="R2802" s="231"/>
      <c r="S2802" s="231"/>
      <c r="T2802" s="231"/>
      <c r="U2802" s="231"/>
      <c r="V2802" s="231"/>
      <c r="W2802" s="231"/>
      <c r="X2802" s="231"/>
      <c r="Y2802" s="231"/>
      <c r="Z2802" s="231"/>
      <c r="AA2802" s="12"/>
      <c r="AB2802" s="2"/>
      <c r="AC2802" s="2"/>
    </row>
    <row r="2803" spans="1:29" s="4" customFormat="1" ht="9.9" customHeight="1" x14ac:dyDescent="0.25">
      <c r="A2803" s="228"/>
      <c r="B2803" s="138"/>
      <c r="C2803" s="14"/>
      <c r="D2803" s="241"/>
      <c r="E2803" s="231"/>
      <c r="F2803" s="231"/>
      <c r="G2803" s="8"/>
      <c r="H2803" s="231"/>
      <c r="M2803" s="241"/>
      <c r="N2803" s="240"/>
      <c r="O2803" s="240"/>
      <c r="Q2803" s="231"/>
      <c r="R2803" s="231"/>
      <c r="S2803" s="231"/>
      <c r="T2803" s="231"/>
      <c r="U2803" s="231"/>
      <c r="V2803" s="231"/>
      <c r="W2803" s="231"/>
      <c r="X2803" s="231"/>
      <c r="Y2803" s="231"/>
      <c r="Z2803" s="231"/>
      <c r="AA2803" s="12"/>
      <c r="AB2803" s="2"/>
      <c r="AC2803" s="2"/>
    </row>
    <row r="2804" spans="1:29" s="4" customFormat="1" ht="9.9" customHeight="1" x14ac:dyDescent="0.25">
      <c r="A2804" s="228"/>
      <c r="B2804" s="138"/>
      <c r="C2804" s="14"/>
      <c r="D2804" s="241"/>
      <c r="E2804" s="231"/>
      <c r="F2804" s="231"/>
      <c r="G2804" s="8"/>
      <c r="H2804" s="231"/>
      <c r="M2804" s="241"/>
      <c r="N2804" s="240"/>
      <c r="O2804" s="240"/>
      <c r="Q2804" s="231"/>
      <c r="R2804" s="231"/>
      <c r="S2804" s="231"/>
      <c r="T2804" s="231"/>
      <c r="U2804" s="231"/>
      <c r="V2804" s="231"/>
      <c r="W2804" s="231"/>
      <c r="X2804" s="231"/>
      <c r="Y2804" s="231"/>
      <c r="Z2804" s="231"/>
      <c r="AA2804" s="12"/>
      <c r="AB2804" s="2"/>
      <c r="AC2804" s="2"/>
    </row>
    <row r="2805" spans="1:29" s="4" customFormat="1" ht="9.9" customHeight="1" x14ac:dyDescent="0.25">
      <c r="A2805" s="228"/>
      <c r="B2805" s="138"/>
      <c r="C2805" s="148"/>
      <c r="D2805" s="241"/>
      <c r="E2805" s="231"/>
      <c r="F2805" s="231"/>
      <c r="G2805" s="8"/>
      <c r="H2805" s="231"/>
      <c r="M2805" s="241"/>
      <c r="N2805" s="240"/>
      <c r="O2805" s="240"/>
      <c r="Q2805" s="231"/>
      <c r="R2805" s="231"/>
      <c r="S2805" s="231"/>
      <c r="T2805" s="231"/>
      <c r="U2805" s="231"/>
      <c r="V2805" s="231"/>
      <c r="W2805" s="231"/>
      <c r="X2805" s="231"/>
      <c r="Y2805" s="231"/>
      <c r="Z2805" s="231"/>
      <c r="AA2805" s="12"/>
      <c r="AB2805" s="2"/>
      <c r="AC2805" s="2"/>
    </row>
    <row r="2806" spans="1:29" s="4" customFormat="1" ht="9.9" customHeight="1" x14ac:dyDescent="0.25">
      <c r="A2806" s="228"/>
      <c r="B2806" s="138"/>
      <c r="C2806" s="14"/>
      <c r="D2806" s="241"/>
      <c r="E2806" s="231"/>
      <c r="F2806" s="231"/>
      <c r="G2806" s="8"/>
      <c r="H2806" s="231"/>
      <c r="M2806" s="241"/>
      <c r="N2806" s="240"/>
      <c r="O2806" s="240"/>
      <c r="Q2806" s="231"/>
      <c r="R2806" s="231"/>
      <c r="S2806" s="231"/>
      <c r="T2806" s="231"/>
      <c r="U2806" s="231"/>
      <c r="V2806" s="231"/>
      <c r="W2806" s="231"/>
      <c r="X2806" s="231"/>
      <c r="Y2806" s="231"/>
      <c r="Z2806" s="231"/>
      <c r="AA2806" s="12"/>
      <c r="AB2806" s="2"/>
      <c r="AC2806" s="2"/>
    </row>
    <row r="2807" spans="1:29" s="4" customFormat="1" ht="9.9" customHeight="1" x14ac:dyDescent="0.25">
      <c r="A2807" s="228"/>
      <c r="B2807" s="138"/>
      <c r="C2807" s="14"/>
      <c r="D2807" s="241"/>
      <c r="E2807" s="231"/>
      <c r="F2807" s="231"/>
      <c r="G2807" s="8"/>
      <c r="H2807" s="231"/>
      <c r="M2807" s="241"/>
      <c r="N2807" s="240"/>
      <c r="O2807" s="240"/>
      <c r="Q2807" s="231"/>
      <c r="R2807" s="231"/>
      <c r="S2807" s="231"/>
      <c r="T2807" s="231"/>
      <c r="U2807" s="231"/>
      <c r="V2807" s="231"/>
      <c r="W2807" s="231"/>
      <c r="X2807" s="231"/>
      <c r="Y2807" s="231"/>
      <c r="Z2807" s="231"/>
      <c r="AA2807" s="12"/>
      <c r="AB2807" s="2"/>
      <c r="AC2807" s="2"/>
    </row>
    <row r="2808" spans="1:29" s="4" customFormat="1" ht="9.9" customHeight="1" x14ac:dyDescent="0.25">
      <c r="A2808" s="228"/>
      <c r="B2808" s="138"/>
      <c r="C2808" s="14"/>
      <c r="D2808" s="241"/>
      <c r="E2808" s="231"/>
      <c r="F2808" s="231"/>
      <c r="G2808" s="8"/>
      <c r="H2808" s="231"/>
      <c r="M2808" s="241"/>
      <c r="N2808" s="240"/>
      <c r="O2808" s="240"/>
      <c r="Q2808" s="231"/>
      <c r="R2808" s="231"/>
      <c r="S2808" s="231"/>
      <c r="T2808" s="231"/>
      <c r="U2808" s="231"/>
      <c r="V2808" s="231"/>
      <c r="W2808" s="231"/>
      <c r="X2808" s="231"/>
      <c r="Y2808" s="231"/>
      <c r="Z2808" s="231"/>
      <c r="AA2808" s="12"/>
      <c r="AB2808" s="2"/>
      <c r="AC2808" s="2"/>
    </row>
    <row r="2809" spans="1:29" s="4" customFormat="1" ht="9.9" customHeight="1" x14ac:dyDescent="0.25">
      <c r="A2809" s="228"/>
      <c r="B2809" s="138"/>
      <c r="C2809" s="14"/>
      <c r="D2809" s="241"/>
      <c r="E2809" s="231"/>
      <c r="F2809" s="231"/>
      <c r="G2809" s="8"/>
      <c r="H2809" s="231"/>
      <c r="M2809" s="241"/>
      <c r="N2809" s="240"/>
      <c r="O2809" s="240"/>
      <c r="Q2809" s="231"/>
      <c r="R2809" s="231"/>
      <c r="S2809" s="231"/>
      <c r="T2809" s="231"/>
      <c r="U2809" s="231"/>
      <c r="V2809" s="231"/>
      <c r="W2809" s="231"/>
      <c r="X2809" s="231"/>
      <c r="Y2809" s="231"/>
      <c r="Z2809" s="231"/>
      <c r="AA2809" s="12"/>
      <c r="AB2809" s="2"/>
      <c r="AC2809" s="2"/>
    </row>
    <row r="2810" spans="1:29" s="4" customFormat="1" ht="9.9" customHeight="1" x14ac:dyDescent="0.25">
      <c r="A2810" s="228"/>
      <c r="B2810" s="138"/>
      <c r="C2810" s="14"/>
      <c r="D2810" s="241"/>
      <c r="E2810" s="231"/>
      <c r="F2810" s="231"/>
      <c r="G2810" s="8"/>
      <c r="H2810" s="231"/>
      <c r="M2810" s="241"/>
      <c r="N2810" s="240"/>
      <c r="O2810" s="240"/>
      <c r="Q2810" s="231"/>
      <c r="R2810" s="231"/>
      <c r="S2810" s="231"/>
      <c r="T2810" s="231"/>
      <c r="U2810" s="231"/>
      <c r="V2810" s="231"/>
      <c r="W2810" s="231"/>
      <c r="X2810" s="231"/>
      <c r="Y2810" s="231"/>
      <c r="Z2810" s="231"/>
      <c r="AA2810" s="12"/>
      <c r="AB2810" s="2"/>
      <c r="AC2810" s="2"/>
    </row>
    <row r="2811" spans="1:29" s="4" customFormat="1" ht="9.9" customHeight="1" x14ac:dyDescent="0.25">
      <c r="A2811" s="228"/>
      <c r="B2811" s="138"/>
      <c r="C2811" s="148"/>
      <c r="D2811" s="241"/>
      <c r="E2811" s="231"/>
      <c r="F2811" s="231"/>
      <c r="G2811" s="8"/>
      <c r="H2811" s="231"/>
      <c r="M2811" s="241"/>
      <c r="N2811" s="240"/>
      <c r="O2811" s="240"/>
      <c r="Q2811" s="231"/>
      <c r="R2811" s="231"/>
      <c r="S2811" s="231"/>
      <c r="T2811" s="231"/>
      <c r="U2811" s="231"/>
      <c r="V2811" s="231"/>
      <c r="W2811" s="231"/>
      <c r="X2811" s="231"/>
      <c r="Y2811" s="231"/>
      <c r="Z2811" s="231"/>
      <c r="AA2811" s="12"/>
      <c r="AB2811" s="2"/>
      <c r="AC2811" s="2"/>
    </row>
    <row r="2812" spans="1:29" s="4" customFormat="1" ht="9.9" customHeight="1" x14ac:dyDescent="0.25">
      <c r="A2812" s="228"/>
      <c r="B2812" s="138"/>
      <c r="C2812" s="14"/>
      <c r="D2812" s="241"/>
      <c r="E2812" s="231"/>
      <c r="F2812" s="231"/>
      <c r="G2812" s="8"/>
      <c r="H2812" s="231"/>
      <c r="M2812" s="241"/>
      <c r="N2812" s="240"/>
      <c r="O2812" s="240"/>
      <c r="Q2812" s="231"/>
      <c r="R2812" s="231"/>
      <c r="S2812" s="231"/>
      <c r="T2812" s="231"/>
      <c r="U2812" s="231"/>
      <c r="V2812" s="231"/>
      <c r="W2812" s="231"/>
      <c r="X2812" s="231"/>
      <c r="Y2812" s="231"/>
      <c r="Z2812" s="231"/>
      <c r="AA2812" s="12"/>
      <c r="AB2812" s="2"/>
      <c r="AC2812" s="2"/>
    </row>
    <row r="2813" spans="1:29" s="4" customFormat="1" ht="9.9" customHeight="1" x14ac:dyDescent="0.25">
      <c r="A2813" s="228"/>
      <c r="B2813" s="138"/>
      <c r="C2813" s="148"/>
      <c r="D2813" s="241"/>
      <c r="E2813" s="231"/>
      <c r="F2813" s="231"/>
      <c r="G2813" s="8"/>
      <c r="H2813" s="231"/>
      <c r="M2813" s="241"/>
      <c r="N2813" s="240"/>
      <c r="O2813" s="240"/>
      <c r="Q2813" s="231"/>
      <c r="R2813" s="231"/>
      <c r="S2813" s="231"/>
      <c r="T2813" s="231"/>
      <c r="U2813" s="231"/>
      <c r="V2813" s="231"/>
      <c r="W2813" s="231"/>
      <c r="X2813" s="231"/>
      <c r="Y2813" s="231"/>
      <c r="Z2813" s="231"/>
      <c r="AA2813" s="12"/>
      <c r="AB2813" s="2"/>
      <c r="AC2813" s="2"/>
    </row>
    <row r="2814" spans="1:29" s="4" customFormat="1" ht="9.9" customHeight="1" x14ac:dyDescent="0.25">
      <c r="A2814" s="228"/>
      <c r="B2814" s="138"/>
      <c r="C2814" s="14"/>
      <c r="D2814" s="241"/>
      <c r="E2814" s="231"/>
      <c r="F2814" s="231"/>
      <c r="G2814" s="8"/>
      <c r="H2814" s="231"/>
      <c r="M2814" s="241"/>
      <c r="N2814" s="240"/>
      <c r="O2814" s="240"/>
      <c r="Q2814" s="231"/>
      <c r="R2814" s="231"/>
      <c r="S2814" s="231"/>
      <c r="T2814" s="231"/>
      <c r="U2814" s="231"/>
      <c r="V2814" s="231"/>
      <c r="W2814" s="231"/>
      <c r="X2814" s="231"/>
      <c r="Y2814" s="231"/>
      <c r="Z2814" s="231"/>
      <c r="AA2814" s="12"/>
      <c r="AB2814" s="2"/>
      <c r="AC2814" s="2"/>
    </row>
    <row r="2815" spans="1:29" s="4" customFormat="1" ht="9.9" customHeight="1" x14ac:dyDescent="0.25">
      <c r="A2815" s="228"/>
      <c r="B2815" s="138"/>
      <c r="C2815" s="14"/>
      <c r="D2815" s="241"/>
      <c r="E2815" s="231"/>
      <c r="F2815" s="231"/>
      <c r="G2815" s="8"/>
      <c r="H2815" s="231"/>
      <c r="M2815" s="241"/>
      <c r="N2815" s="240"/>
      <c r="O2815" s="240"/>
      <c r="Q2815" s="231"/>
      <c r="R2815" s="231"/>
      <c r="S2815" s="231"/>
      <c r="T2815" s="231"/>
      <c r="U2815" s="231"/>
      <c r="V2815" s="231"/>
      <c r="W2815" s="231"/>
      <c r="X2815" s="231"/>
      <c r="Y2815" s="231"/>
      <c r="Z2815" s="231"/>
      <c r="AA2815" s="12"/>
      <c r="AB2815" s="2"/>
      <c r="AC2815" s="2"/>
    </row>
    <row r="2816" spans="1:29" s="4" customFormat="1" ht="9.9" customHeight="1" x14ac:dyDescent="0.25">
      <c r="A2816" s="228"/>
      <c r="B2816" s="138"/>
      <c r="C2816" s="14"/>
      <c r="D2816" s="241"/>
      <c r="E2816" s="231"/>
      <c r="F2816" s="231"/>
      <c r="G2816" s="8"/>
      <c r="H2816" s="231"/>
      <c r="M2816" s="241"/>
      <c r="N2816" s="240"/>
      <c r="O2816" s="240"/>
      <c r="Q2816" s="231"/>
      <c r="R2816" s="231"/>
      <c r="S2816" s="231"/>
      <c r="T2816" s="231"/>
      <c r="U2816" s="231"/>
      <c r="V2816" s="231"/>
      <c r="W2816" s="231"/>
      <c r="X2816" s="231"/>
      <c r="Y2816" s="231"/>
      <c r="Z2816" s="231"/>
      <c r="AA2816" s="12"/>
      <c r="AB2816" s="2"/>
      <c r="AC2816" s="2"/>
    </row>
    <row r="2817" spans="1:29" s="4" customFormat="1" ht="9.9" customHeight="1" x14ac:dyDescent="0.25">
      <c r="A2817" s="228"/>
      <c r="B2817" s="138"/>
      <c r="C2817" s="14"/>
      <c r="D2817" s="241"/>
      <c r="E2817" s="231"/>
      <c r="F2817" s="231"/>
      <c r="G2817" s="8"/>
      <c r="H2817" s="231"/>
      <c r="M2817" s="241"/>
      <c r="N2817" s="240"/>
      <c r="O2817" s="240"/>
      <c r="Q2817" s="231"/>
      <c r="R2817" s="231"/>
      <c r="S2817" s="231"/>
      <c r="T2817" s="231"/>
      <c r="U2817" s="231"/>
      <c r="V2817" s="231"/>
      <c r="W2817" s="231"/>
      <c r="X2817" s="231"/>
      <c r="Y2817" s="231"/>
      <c r="Z2817" s="231"/>
      <c r="AA2817" s="12"/>
      <c r="AB2817" s="2"/>
      <c r="AC2817" s="2"/>
    </row>
    <row r="2818" spans="1:29" s="4" customFormat="1" ht="9.9" customHeight="1" x14ac:dyDescent="0.25">
      <c r="A2818" s="228"/>
      <c r="B2818" s="138"/>
      <c r="C2818" s="148"/>
      <c r="D2818" s="241"/>
      <c r="E2818" s="231"/>
      <c r="F2818" s="231"/>
      <c r="G2818" s="8"/>
      <c r="H2818" s="231"/>
      <c r="M2818" s="241"/>
      <c r="N2818" s="240"/>
      <c r="O2818" s="240"/>
      <c r="Q2818" s="231"/>
      <c r="R2818" s="231"/>
      <c r="S2818" s="231"/>
      <c r="T2818" s="231"/>
      <c r="U2818" s="231"/>
      <c r="V2818" s="231"/>
      <c r="W2818" s="231"/>
      <c r="X2818" s="231"/>
      <c r="Y2818" s="231"/>
      <c r="Z2818" s="231"/>
      <c r="AA2818" s="12"/>
      <c r="AB2818" s="2"/>
      <c r="AC2818" s="2"/>
    </row>
    <row r="2819" spans="1:29" s="4" customFormat="1" ht="9.9" customHeight="1" x14ac:dyDescent="0.25">
      <c r="A2819" s="228"/>
      <c r="B2819" s="138"/>
      <c r="C2819" s="14"/>
      <c r="D2819" s="241"/>
      <c r="E2819" s="231"/>
      <c r="F2819" s="231"/>
      <c r="G2819" s="8"/>
      <c r="H2819" s="231"/>
      <c r="M2819" s="241"/>
      <c r="N2819" s="240"/>
      <c r="O2819" s="240"/>
      <c r="Q2819" s="231"/>
      <c r="R2819" s="231"/>
      <c r="S2819" s="231"/>
      <c r="T2819" s="231"/>
      <c r="U2819" s="231"/>
      <c r="V2819" s="231"/>
      <c r="W2819" s="231"/>
      <c r="X2819" s="231"/>
      <c r="Y2819" s="231"/>
      <c r="Z2819" s="231"/>
      <c r="AA2819" s="12"/>
      <c r="AB2819" s="2"/>
      <c r="AC2819" s="2"/>
    </row>
    <row r="2820" spans="1:29" s="4" customFormat="1" ht="9.9" customHeight="1" x14ac:dyDescent="0.25">
      <c r="A2820" s="228"/>
      <c r="B2820" s="138"/>
      <c r="C2820" s="14"/>
      <c r="D2820" s="241"/>
      <c r="E2820" s="231"/>
      <c r="F2820" s="231"/>
      <c r="G2820" s="8"/>
      <c r="H2820" s="231"/>
      <c r="M2820" s="241"/>
      <c r="N2820" s="240"/>
      <c r="O2820" s="240"/>
      <c r="Q2820" s="231"/>
      <c r="R2820" s="231"/>
      <c r="S2820" s="231"/>
      <c r="T2820" s="231"/>
      <c r="U2820" s="231"/>
      <c r="V2820" s="231"/>
      <c r="W2820" s="231"/>
      <c r="X2820" s="231"/>
      <c r="Y2820" s="231"/>
      <c r="Z2820" s="231"/>
      <c r="AA2820" s="12"/>
      <c r="AB2820" s="2"/>
      <c r="AC2820" s="2"/>
    </row>
    <row r="2821" spans="1:29" s="4" customFormat="1" ht="9.9" customHeight="1" x14ac:dyDescent="0.25">
      <c r="A2821" s="228"/>
      <c r="B2821" s="138"/>
      <c r="C2821" s="14"/>
      <c r="D2821" s="241"/>
      <c r="E2821" s="231"/>
      <c r="F2821" s="231"/>
      <c r="G2821" s="8"/>
      <c r="H2821" s="231"/>
      <c r="M2821" s="241"/>
      <c r="N2821" s="240"/>
      <c r="O2821" s="240"/>
      <c r="Q2821" s="231"/>
      <c r="R2821" s="231"/>
      <c r="S2821" s="231"/>
      <c r="T2821" s="231"/>
      <c r="U2821" s="231"/>
      <c r="V2821" s="231"/>
      <c r="W2821" s="231"/>
      <c r="X2821" s="231"/>
      <c r="Y2821" s="231"/>
      <c r="Z2821" s="231"/>
      <c r="AA2821" s="12"/>
      <c r="AB2821" s="2"/>
      <c r="AC2821" s="2"/>
    </row>
    <row r="2822" spans="1:29" s="4" customFormat="1" ht="9.9" customHeight="1" x14ac:dyDescent="0.25">
      <c r="A2822" s="228"/>
      <c r="B2822" s="138"/>
      <c r="C2822" s="14"/>
      <c r="D2822" s="241"/>
      <c r="E2822" s="231"/>
      <c r="F2822" s="231"/>
      <c r="G2822" s="8"/>
      <c r="H2822" s="231"/>
      <c r="M2822" s="241"/>
      <c r="N2822" s="240"/>
      <c r="O2822" s="240"/>
      <c r="Q2822" s="231"/>
      <c r="R2822" s="231"/>
      <c r="S2822" s="231"/>
      <c r="T2822" s="231"/>
      <c r="U2822" s="231"/>
      <c r="V2822" s="231"/>
      <c r="W2822" s="231"/>
      <c r="X2822" s="231"/>
      <c r="Y2822" s="231"/>
      <c r="Z2822" s="231"/>
      <c r="AA2822" s="12"/>
      <c r="AB2822" s="2"/>
      <c r="AC2822" s="2"/>
    </row>
    <row r="2823" spans="1:29" s="4" customFormat="1" ht="9.9" customHeight="1" x14ac:dyDescent="0.25">
      <c r="A2823" s="228"/>
      <c r="B2823" s="138"/>
      <c r="C2823" s="14"/>
      <c r="D2823" s="241"/>
      <c r="E2823" s="231"/>
      <c r="F2823" s="231"/>
      <c r="G2823" s="8"/>
      <c r="H2823" s="231"/>
      <c r="M2823" s="241"/>
      <c r="N2823" s="240"/>
      <c r="O2823" s="240"/>
      <c r="Q2823" s="231"/>
      <c r="R2823" s="231"/>
      <c r="S2823" s="231"/>
      <c r="T2823" s="231"/>
      <c r="U2823" s="231"/>
      <c r="V2823" s="231"/>
      <c r="W2823" s="231"/>
      <c r="X2823" s="231"/>
      <c r="Y2823" s="231"/>
      <c r="Z2823" s="231"/>
      <c r="AA2823" s="12"/>
      <c r="AB2823" s="2"/>
      <c r="AC2823" s="2"/>
    </row>
    <row r="2824" spans="1:29" s="4" customFormat="1" ht="9.9" customHeight="1" x14ac:dyDescent="0.25">
      <c r="A2824" s="228"/>
      <c r="B2824" s="138"/>
      <c r="C2824" s="14"/>
      <c r="D2824" s="241"/>
      <c r="E2824" s="231"/>
      <c r="F2824" s="231"/>
      <c r="G2824" s="8"/>
      <c r="H2824" s="231"/>
      <c r="M2824" s="241"/>
      <c r="N2824" s="240"/>
      <c r="O2824" s="240"/>
      <c r="Q2824" s="231"/>
      <c r="R2824" s="231"/>
      <c r="S2824" s="231"/>
      <c r="T2824" s="231"/>
      <c r="U2824" s="231"/>
      <c r="V2824" s="231"/>
      <c r="W2824" s="231"/>
      <c r="X2824" s="231"/>
      <c r="Y2824" s="231"/>
      <c r="Z2824" s="231"/>
      <c r="AA2824" s="12"/>
      <c r="AB2824" s="2"/>
      <c r="AC2824" s="2"/>
    </row>
    <row r="2825" spans="1:29" s="4" customFormat="1" ht="9.9" customHeight="1" x14ac:dyDescent="0.25">
      <c r="A2825" s="228"/>
      <c r="B2825" s="139"/>
      <c r="C2825" s="14"/>
      <c r="D2825" s="241"/>
      <c r="E2825" s="231"/>
      <c r="F2825" s="231"/>
      <c r="G2825" s="8"/>
      <c r="H2825" s="231"/>
      <c r="M2825" s="241"/>
      <c r="N2825" s="240"/>
      <c r="O2825" s="240"/>
      <c r="Q2825" s="231"/>
      <c r="R2825" s="231"/>
      <c r="S2825" s="231"/>
      <c r="T2825" s="231"/>
      <c r="U2825" s="231"/>
      <c r="V2825" s="231"/>
      <c r="W2825" s="231"/>
      <c r="X2825" s="231"/>
      <c r="Y2825" s="231"/>
      <c r="Z2825" s="231"/>
      <c r="AA2825" s="12"/>
      <c r="AB2825" s="2"/>
      <c r="AC2825" s="2"/>
    </row>
    <row r="2826" spans="1:29" s="4" customFormat="1" ht="9.9" customHeight="1" x14ac:dyDescent="0.25">
      <c r="A2826" s="228"/>
      <c r="B2826" s="142"/>
      <c r="C2826" s="14"/>
      <c r="D2826" s="241"/>
      <c r="E2826" s="231"/>
      <c r="F2826" s="231"/>
      <c r="G2826" s="8"/>
      <c r="H2826" s="231"/>
      <c r="M2826" s="241"/>
      <c r="N2826" s="240"/>
      <c r="O2826" s="240"/>
      <c r="Q2826" s="231"/>
      <c r="R2826" s="231"/>
      <c r="S2826" s="231"/>
      <c r="T2826" s="231"/>
      <c r="U2826" s="231"/>
      <c r="V2826" s="231"/>
      <c r="W2826" s="231"/>
      <c r="X2826" s="231"/>
      <c r="Y2826" s="231"/>
      <c r="Z2826" s="231"/>
      <c r="AA2826" s="12"/>
      <c r="AB2826" s="2"/>
      <c r="AC2826" s="2"/>
    </row>
    <row r="2827" spans="1:29" s="4" customFormat="1" ht="9.9" customHeight="1" x14ac:dyDescent="0.25">
      <c r="A2827" s="228"/>
      <c r="B2827" s="138"/>
      <c r="C2827" s="14"/>
      <c r="D2827" s="241"/>
      <c r="E2827" s="231"/>
      <c r="F2827" s="231"/>
      <c r="G2827" s="8"/>
      <c r="H2827" s="231"/>
      <c r="M2827" s="241"/>
      <c r="N2827" s="240"/>
      <c r="O2827" s="240"/>
      <c r="Q2827" s="231"/>
      <c r="R2827" s="231"/>
      <c r="S2827" s="231"/>
      <c r="T2827" s="231"/>
      <c r="U2827" s="231"/>
      <c r="V2827" s="231"/>
      <c r="W2827" s="231"/>
      <c r="X2827" s="231"/>
      <c r="Y2827" s="231"/>
      <c r="Z2827" s="231"/>
      <c r="AA2827" s="12"/>
      <c r="AB2827" s="2"/>
      <c r="AC2827" s="2"/>
    </row>
    <row r="2828" spans="1:29" s="4" customFormat="1" ht="9.9" customHeight="1" x14ac:dyDescent="0.25">
      <c r="A2828" s="228"/>
      <c r="B2828" s="138"/>
      <c r="C2828" s="14"/>
      <c r="D2828" s="241"/>
      <c r="E2828" s="231"/>
      <c r="F2828" s="231"/>
      <c r="G2828" s="8"/>
      <c r="H2828" s="231"/>
      <c r="M2828" s="241"/>
      <c r="N2828" s="240"/>
      <c r="O2828" s="240"/>
      <c r="Q2828" s="231"/>
      <c r="R2828" s="231"/>
      <c r="S2828" s="231"/>
      <c r="T2828" s="231"/>
      <c r="U2828" s="231"/>
      <c r="V2828" s="231"/>
      <c r="W2828" s="231"/>
      <c r="X2828" s="231"/>
      <c r="Y2828" s="231"/>
      <c r="Z2828" s="231"/>
      <c r="AA2828" s="12"/>
      <c r="AB2828" s="2"/>
      <c r="AC2828" s="2"/>
    </row>
    <row r="2829" spans="1:29" s="4" customFormat="1" ht="9.9" customHeight="1" x14ac:dyDescent="0.25">
      <c r="A2829" s="228"/>
      <c r="B2829" s="138"/>
      <c r="C2829" s="14"/>
      <c r="D2829" s="241"/>
      <c r="E2829" s="231"/>
      <c r="F2829" s="231"/>
      <c r="G2829" s="8"/>
      <c r="H2829" s="231"/>
      <c r="M2829" s="241"/>
      <c r="N2829" s="240"/>
      <c r="O2829" s="240"/>
      <c r="Q2829" s="231"/>
      <c r="R2829" s="231"/>
      <c r="S2829" s="231"/>
      <c r="T2829" s="231"/>
      <c r="U2829" s="231"/>
      <c r="V2829" s="231"/>
      <c r="W2829" s="231"/>
      <c r="X2829" s="231"/>
      <c r="Y2829" s="231"/>
      <c r="Z2829" s="231"/>
      <c r="AA2829" s="12"/>
      <c r="AB2829" s="2"/>
      <c r="AC2829" s="2"/>
    </row>
    <row r="2830" spans="1:29" s="4" customFormat="1" ht="9.9" customHeight="1" x14ac:dyDescent="0.25">
      <c r="A2830" s="228"/>
      <c r="B2830" s="138"/>
      <c r="C2830" s="14"/>
      <c r="D2830" s="241"/>
      <c r="E2830" s="231"/>
      <c r="F2830" s="231"/>
      <c r="G2830" s="8"/>
      <c r="H2830" s="231"/>
      <c r="M2830" s="241"/>
      <c r="N2830" s="240"/>
      <c r="O2830" s="240"/>
      <c r="Q2830" s="231"/>
      <c r="R2830" s="231"/>
      <c r="S2830" s="231"/>
      <c r="T2830" s="231"/>
      <c r="U2830" s="231"/>
      <c r="V2830" s="231"/>
      <c r="W2830" s="231"/>
      <c r="X2830" s="231"/>
      <c r="Y2830" s="231"/>
      <c r="Z2830" s="231"/>
      <c r="AA2830" s="12"/>
      <c r="AB2830" s="2"/>
      <c r="AC2830" s="2"/>
    </row>
    <row r="2831" spans="1:29" s="4" customFormat="1" ht="9.9" customHeight="1" x14ac:dyDescent="0.25">
      <c r="A2831" s="228"/>
      <c r="B2831" s="138"/>
      <c r="C2831" s="14"/>
      <c r="D2831" s="241"/>
      <c r="E2831" s="231"/>
      <c r="F2831" s="231"/>
      <c r="G2831" s="8"/>
      <c r="H2831" s="231"/>
      <c r="M2831" s="241"/>
      <c r="N2831" s="240"/>
      <c r="O2831" s="240"/>
      <c r="Q2831" s="231"/>
      <c r="R2831" s="231"/>
      <c r="S2831" s="231"/>
      <c r="T2831" s="231"/>
      <c r="U2831" s="231"/>
      <c r="V2831" s="231"/>
      <c r="W2831" s="231"/>
      <c r="X2831" s="231"/>
      <c r="Y2831" s="231"/>
      <c r="Z2831" s="231"/>
      <c r="AA2831" s="12"/>
      <c r="AB2831" s="2"/>
      <c r="AC2831" s="2"/>
    </row>
    <row r="2832" spans="1:29" s="4" customFormat="1" ht="9.9" customHeight="1" x14ac:dyDescent="0.25">
      <c r="A2832" s="228"/>
      <c r="B2832" s="138"/>
      <c r="C2832" s="14"/>
      <c r="D2832" s="241"/>
      <c r="E2832" s="231"/>
      <c r="F2832" s="231"/>
      <c r="G2832" s="8"/>
      <c r="H2832" s="231"/>
      <c r="M2832" s="241"/>
      <c r="N2832" s="240"/>
      <c r="O2832" s="240"/>
      <c r="Q2832" s="231"/>
      <c r="R2832" s="231"/>
      <c r="S2832" s="231"/>
      <c r="T2832" s="231"/>
      <c r="U2832" s="231"/>
      <c r="V2832" s="231"/>
      <c r="W2832" s="231"/>
      <c r="X2832" s="231"/>
      <c r="Y2832" s="231"/>
      <c r="Z2832" s="231"/>
      <c r="AA2832" s="12"/>
      <c r="AB2832" s="2"/>
      <c r="AC2832" s="2"/>
    </row>
    <row r="2833" spans="1:29" s="4" customFormat="1" ht="9.9" customHeight="1" x14ac:dyDescent="0.25">
      <c r="A2833" s="228"/>
      <c r="B2833" s="138"/>
      <c r="C2833" s="14"/>
      <c r="D2833" s="241"/>
      <c r="E2833" s="231"/>
      <c r="F2833" s="231"/>
      <c r="G2833" s="8"/>
      <c r="H2833" s="231"/>
      <c r="M2833" s="241"/>
      <c r="N2833" s="240"/>
      <c r="O2833" s="240"/>
      <c r="Q2833" s="231"/>
      <c r="R2833" s="231"/>
      <c r="S2833" s="231"/>
      <c r="T2833" s="231"/>
      <c r="U2833" s="231"/>
      <c r="V2833" s="231"/>
      <c r="W2833" s="231"/>
      <c r="X2833" s="231"/>
      <c r="Y2833" s="231"/>
      <c r="Z2833" s="231"/>
      <c r="AA2833" s="12"/>
      <c r="AB2833" s="2"/>
      <c r="AC2833" s="2"/>
    </row>
    <row r="2834" spans="1:29" s="4" customFormat="1" ht="9.9" customHeight="1" x14ac:dyDescent="0.25">
      <c r="A2834" s="228"/>
      <c r="B2834" s="138"/>
      <c r="C2834" s="14"/>
      <c r="D2834" s="241"/>
      <c r="E2834" s="231"/>
      <c r="F2834" s="231"/>
      <c r="G2834" s="8"/>
      <c r="H2834" s="231"/>
      <c r="M2834" s="241"/>
      <c r="N2834" s="240"/>
      <c r="O2834" s="240"/>
      <c r="Q2834" s="231"/>
      <c r="R2834" s="231"/>
      <c r="S2834" s="231"/>
      <c r="T2834" s="231"/>
      <c r="U2834" s="231"/>
      <c r="V2834" s="231"/>
      <c r="W2834" s="231"/>
      <c r="X2834" s="231"/>
      <c r="Y2834" s="231"/>
      <c r="Z2834" s="231"/>
      <c r="AA2834" s="12"/>
      <c r="AB2834" s="2"/>
      <c r="AC2834" s="2"/>
    </row>
    <row r="2835" spans="1:29" s="4" customFormat="1" ht="9.9" customHeight="1" x14ac:dyDescent="0.25">
      <c r="A2835" s="228"/>
      <c r="B2835" s="138"/>
      <c r="C2835" s="83"/>
      <c r="D2835" s="241"/>
      <c r="E2835" s="231"/>
      <c r="F2835" s="231"/>
      <c r="G2835" s="8"/>
      <c r="H2835" s="231"/>
      <c r="M2835" s="241"/>
      <c r="N2835" s="240"/>
      <c r="O2835" s="240"/>
      <c r="Q2835" s="231"/>
      <c r="R2835" s="231"/>
      <c r="S2835" s="231"/>
      <c r="T2835" s="231"/>
      <c r="U2835" s="231"/>
      <c r="V2835" s="231"/>
      <c r="W2835" s="231"/>
      <c r="X2835" s="231"/>
      <c r="Y2835" s="231"/>
      <c r="Z2835" s="231"/>
      <c r="AA2835" s="12"/>
      <c r="AB2835" s="2"/>
      <c r="AC2835" s="2"/>
    </row>
    <row r="2836" spans="1:29" s="4" customFormat="1" ht="9.9" customHeight="1" x14ac:dyDescent="0.25">
      <c r="A2836" s="228"/>
      <c r="B2836" s="138"/>
      <c r="C2836" s="151"/>
      <c r="D2836" s="2"/>
      <c r="E2836" s="231"/>
      <c r="F2836" s="231"/>
      <c r="G2836" s="8"/>
      <c r="H2836" s="231"/>
      <c r="M2836" s="2"/>
      <c r="N2836" s="240"/>
      <c r="O2836" s="240"/>
      <c r="Q2836" s="231"/>
      <c r="R2836" s="231"/>
      <c r="S2836" s="231"/>
      <c r="T2836" s="231"/>
      <c r="U2836" s="231"/>
      <c r="V2836" s="231"/>
      <c r="W2836" s="231"/>
      <c r="X2836" s="231"/>
      <c r="Y2836" s="231"/>
      <c r="Z2836" s="231"/>
      <c r="AA2836" s="12"/>
      <c r="AB2836" s="2"/>
      <c r="AC2836" s="2"/>
    </row>
    <row r="2837" spans="1:29" s="4" customFormat="1" ht="9.9" customHeight="1" x14ac:dyDescent="0.25">
      <c r="A2837" s="228"/>
      <c r="B2837" s="138"/>
      <c r="C2837" s="148"/>
      <c r="D2837" s="241"/>
      <c r="E2837" s="231"/>
      <c r="F2837" s="231"/>
      <c r="G2837" s="8"/>
      <c r="H2837" s="231"/>
      <c r="M2837" s="241"/>
      <c r="N2837" s="240"/>
      <c r="O2837" s="240"/>
      <c r="Q2837" s="231"/>
      <c r="R2837" s="231"/>
      <c r="S2837" s="231"/>
      <c r="T2837" s="231"/>
      <c r="U2837" s="231"/>
      <c r="V2837" s="231"/>
      <c r="W2837" s="231"/>
      <c r="X2837" s="231"/>
      <c r="Y2837" s="231"/>
      <c r="Z2837" s="231"/>
      <c r="AA2837" s="12"/>
      <c r="AB2837" s="2"/>
      <c r="AC2837" s="2"/>
    </row>
    <row r="2838" spans="1:29" s="4" customFormat="1" ht="9.9" customHeight="1" x14ac:dyDescent="0.25">
      <c r="A2838" s="228"/>
      <c r="B2838" s="138"/>
      <c r="C2838" s="14"/>
      <c r="D2838" s="241"/>
      <c r="E2838" s="231"/>
      <c r="F2838" s="231"/>
      <c r="G2838" s="8"/>
      <c r="H2838" s="231"/>
      <c r="M2838" s="241"/>
      <c r="N2838" s="240"/>
      <c r="O2838" s="240"/>
      <c r="Q2838" s="231"/>
      <c r="R2838" s="231"/>
      <c r="S2838" s="231"/>
      <c r="T2838" s="231"/>
      <c r="U2838" s="231"/>
      <c r="V2838" s="231"/>
      <c r="W2838" s="231"/>
      <c r="X2838" s="231"/>
      <c r="Y2838" s="231"/>
      <c r="Z2838" s="231"/>
      <c r="AA2838" s="12"/>
      <c r="AB2838" s="2"/>
      <c r="AC2838" s="2"/>
    </row>
    <row r="2839" spans="1:29" s="4" customFormat="1" ht="9.9" customHeight="1" x14ac:dyDescent="0.25">
      <c r="A2839" s="228"/>
      <c r="B2839" s="138"/>
      <c r="C2839" s="14"/>
      <c r="D2839" s="241"/>
      <c r="E2839" s="231"/>
      <c r="F2839" s="231"/>
      <c r="G2839" s="8"/>
      <c r="H2839" s="231"/>
      <c r="M2839" s="241"/>
      <c r="N2839" s="240"/>
      <c r="O2839" s="240"/>
      <c r="Q2839" s="231"/>
      <c r="R2839" s="231"/>
      <c r="S2839" s="231"/>
      <c r="T2839" s="231"/>
      <c r="U2839" s="231"/>
      <c r="V2839" s="231"/>
      <c r="W2839" s="231"/>
      <c r="X2839" s="231"/>
      <c r="Y2839" s="231"/>
      <c r="Z2839" s="231"/>
      <c r="AA2839" s="12"/>
      <c r="AB2839" s="2"/>
      <c r="AC2839" s="2"/>
    </row>
    <row r="2840" spans="1:29" s="4" customFormat="1" ht="9.9" customHeight="1" x14ac:dyDescent="0.25">
      <c r="A2840" s="228"/>
      <c r="B2840" s="138"/>
      <c r="C2840" s="14"/>
      <c r="D2840" s="241"/>
      <c r="E2840" s="231"/>
      <c r="F2840" s="231"/>
      <c r="G2840" s="8"/>
      <c r="H2840" s="231"/>
      <c r="M2840" s="241"/>
      <c r="N2840" s="240"/>
      <c r="O2840" s="240"/>
      <c r="Q2840" s="231"/>
      <c r="R2840" s="231"/>
      <c r="S2840" s="231"/>
      <c r="T2840" s="231"/>
      <c r="U2840" s="231"/>
      <c r="V2840" s="231"/>
      <c r="W2840" s="231"/>
      <c r="X2840" s="231"/>
      <c r="Y2840" s="231"/>
      <c r="Z2840" s="231"/>
      <c r="AA2840" s="12"/>
      <c r="AB2840" s="2"/>
      <c r="AC2840" s="2"/>
    </row>
    <row r="2841" spans="1:29" s="4" customFormat="1" ht="9.9" customHeight="1" x14ac:dyDescent="0.25">
      <c r="A2841" s="228"/>
      <c r="B2841" s="138"/>
      <c r="C2841" s="14"/>
      <c r="D2841" s="2"/>
      <c r="E2841" s="231"/>
      <c r="F2841" s="231"/>
      <c r="G2841" s="8"/>
      <c r="H2841" s="231"/>
      <c r="M2841" s="2"/>
      <c r="N2841" s="240"/>
      <c r="O2841" s="240"/>
      <c r="Q2841" s="231"/>
      <c r="R2841" s="231"/>
      <c r="S2841" s="231"/>
      <c r="T2841" s="231"/>
      <c r="U2841" s="231"/>
      <c r="V2841" s="231"/>
      <c r="W2841" s="231"/>
      <c r="X2841" s="231"/>
      <c r="Y2841" s="231"/>
      <c r="Z2841" s="231"/>
      <c r="AA2841" s="12"/>
      <c r="AB2841" s="2"/>
      <c r="AC2841" s="2"/>
    </row>
    <row r="2842" spans="1:29" s="4" customFormat="1" ht="9.9" customHeight="1" x14ac:dyDescent="0.25">
      <c r="A2842" s="228"/>
      <c r="B2842" s="138"/>
      <c r="C2842" s="14"/>
      <c r="D2842" s="241"/>
      <c r="E2842" s="231"/>
      <c r="F2842" s="231"/>
      <c r="G2842" s="8"/>
      <c r="H2842" s="231"/>
      <c r="M2842" s="241"/>
      <c r="N2842" s="240"/>
      <c r="O2842" s="240"/>
      <c r="Q2842" s="231"/>
      <c r="R2842" s="231"/>
      <c r="S2842" s="231"/>
      <c r="T2842" s="231"/>
      <c r="U2842" s="231"/>
      <c r="V2842" s="231"/>
      <c r="W2842" s="231"/>
      <c r="X2842" s="231"/>
      <c r="Y2842" s="231"/>
      <c r="Z2842" s="231"/>
      <c r="AA2842" s="12"/>
      <c r="AB2842" s="2"/>
      <c r="AC2842" s="2"/>
    </row>
    <row r="2843" spans="1:29" s="4" customFormat="1" ht="9.9" customHeight="1" x14ac:dyDescent="0.25">
      <c r="A2843" s="228"/>
      <c r="B2843" s="138"/>
      <c r="C2843" s="14"/>
      <c r="D2843" s="241"/>
      <c r="E2843" s="231"/>
      <c r="F2843" s="231"/>
      <c r="G2843" s="8"/>
      <c r="H2843" s="231"/>
      <c r="M2843" s="241"/>
      <c r="N2843" s="240"/>
      <c r="O2843" s="240"/>
      <c r="Q2843" s="231"/>
      <c r="R2843" s="231"/>
      <c r="S2843" s="231"/>
      <c r="T2843" s="231"/>
      <c r="U2843" s="231"/>
      <c r="V2843" s="231"/>
      <c r="W2843" s="231"/>
      <c r="X2843" s="231"/>
      <c r="Y2843" s="231"/>
      <c r="Z2843" s="231"/>
      <c r="AA2843" s="12"/>
      <c r="AB2843" s="2"/>
      <c r="AC2843" s="2"/>
    </row>
    <row r="2844" spans="1:29" s="4" customFormat="1" ht="9.9" customHeight="1" x14ac:dyDescent="0.25">
      <c r="A2844" s="228"/>
      <c r="B2844" s="138"/>
      <c r="C2844" s="14"/>
      <c r="D2844" s="2"/>
      <c r="E2844" s="231"/>
      <c r="F2844" s="231"/>
      <c r="G2844" s="8"/>
      <c r="H2844" s="231"/>
      <c r="M2844" s="2"/>
      <c r="N2844" s="240"/>
      <c r="O2844" s="240"/>
      <c r="Q2844" s="231"/>
      <c r="R2844" s="231"/>
      <c r="S2844" s="231"/>
      <c r="T2844" s="231"/>
      <c r="U2844" s="231"/>
      <c r="V2844" s="231"/>
      <c r="W2844" s="231"/>
      <c r="X2844" s="231"/>
      <c r="Y2844" s="231"/>
      <c r="Z2844" s="231"/>
      <c r="AA2844" s="12"/>
      <c r="AB2844" s="2"/>
      <c r="AC2844" s="2"/>
    </row>
    <row r="2845" spans="1:29" s="4" customFormat="1" ht="9.9" customHeight="1" x14ac:dyDescent="0.25">
      <c r="A2845" s="228"/>
      <c r="B2845" s="138"/>
      <c r="C2845" s="148"/>
      <c r="D2845" s="241"/>
      <c r="E2845" s="231"/>
      <c r="F2845" s="231"/>
      <c r="G2845" s="8"/>
      <c r="H2845" s="231"/>
      <c r="M2845" s="241"/>
      <c r="N2845" s="240"/>
      <c r="O2845" s="240"/>
      <c r="Q2845" s="231"/>
      <c r="R2845" s="231"/>
      <c r="S2845" s="231"/>
      <c r="T2845" s="231"/>
      <c r="U2845" s="231"/>
      <c r="V2845" s="231"/>
      <c r="W2845" s="231"/>
      <c r="X2845" s="231"/>
      <c r="Y2845" s="231"/>
      <c r="Z2845" s="231"/>
      <c r="AA2845" s="12"/>
      <c r="AB2845" s="2"/>
      <c r="AC2845" s="2"/>
    </row>
    <row r="2846" spans="1:29" s="4" customFormat="1" ht="9.9" customHeight="1" x14ac:dyDescent="0.25">
      <c r="A2846" s="228"/>
      <c r="B2846" s="138"/>
      <c r="C2846" s="14"/>
      <c r="D2846" s="241"/>
      <c r="E2846" s="231"/>
      <c r="F2846" s="231"/>
      <c r="G2846" s="8"/>
      <c r="H2846" s="231"/>
      <c r="M2846" s="241"/>
      <c r="N2846" s="240"/>
      <c r="O2846" s="240"/>
      <c r="Q2846" s="231"/>
      <c r="R2846" s="231"/>
      <c r="S2846" s="231"/>
      <c r="T2846" s="231"/>
      <c r="U2846" s="231"/>
      <c r="V2846" s="231"/>
      <c r="W2846" s="231"/>
      <c r="X2846" s="231"/>
      <c r="Y2846" s="231"/>
      <c r="Z2846" s="231"/>
      <c r="AA2846" s="12"/>
      <c r="AB2846" s="2"/>
      <c r="AC2846" s="2"/>
    </row>
    <row r="2847" spans="1:29" s="4" customFormat="1" ht="9.9" customHeight="1" x14ac:dyDescent="0.25">
      <c r="A2847" s="228"/>
      <c r="B2847" s="138"/>
      <c r="C2847" s="14"/>
      <c r="D2847" s="241"/>
      <c r="E2847" s="231"/>
      <c r="F2847" s="231"/>
      <c r="G2847" s="8"/>
      <c r="H2847" s="231"/>
      <c r="M2847" s="241"/>
      <c r="N2847" s="240"/>
      <c r="O2847" s="240"/>
      <c r="Q2847" s="231"/>
      <c r="R2847" s="231"/>
      <c r="S2847" s="231"/>
      <c r="T2847" s="231"/>
      <c r="U2847" s="231"/>
      <c r="V2847" s="231"/>
      <c r="W2847" s="231"/>
      <c r="X2847" s="231"/>
      <c r="Y2847" s="231"/>
      <c r="Z2847" s="231"/>
      <c r="AA2847" s="12"/>
      <c r="AB2847" s="2"/>
      <c r="AC2847" s="2"/>
    </row>
    <row r="2848" spans="1:29" s="4" customFormat="1" ht="9.9" customHeight="1" x14ac:dyDescent="0.25">
      <c r="A2848" s="228"/>
      <c r="B2848" s="138"/>
      <c r="C2848" s="14"/>
      <c r="D2848" s="241"/>
      <c r="E2848" s="231"/>
      <c r="F2848" s="231"/>
      <c r="G2848" s="8"/>
      <c r="H2848" s="231"/>
      <c r="M2848" s="241"/>
      <c r="N2848" s="240"/>
      <c r="O2848" s="240"/>
      <c r="Q2848" s="231"/>
      <c r="R2848" s="231"/>
      <c r="S2848" s="231"/>
      <c r="T2848" s="231"/>
      <c r="U2848" s="231"/>
      <c r="V2848" s="231"/>
      <c r="W2848" s="231"/>
      <c r="X2848" s="231"/>
      <c r="Y2848" s="231"/>
      <c r="Z2848" s="231"/>
      <c r="AA2848" s="12"/>
      <c r="AB2848" s="2"/>
      <c r="AC2848" s="2"/>
    </row>
    <row r="2849" spans="1:29" s="4" customFormat="1" ht="9.9" customHeight="1" x14ac:dyDescent="0.25">
      <c r="A2849" s="228"/>
      <c r="B2849" s="138"/>
      <c r="C2849" s="14"/>
      <c r="D2849" s="2"/>
      <c r="E2849" s="231"/>
      <c r="F2849" s="231"/>
      <c r="G2849" s="8"/>
      <c r="H2849" s="231"/>
      <c r="M2849" s="2"/>
      <c r="N2849" s="240"/>
      <c r="O2849" s="240"/>
      <c r="Q2849" s="231"/>
      <c r="R2849" s="231"/>
      <c r="S2849" s="231"/>
      <c r="T2849" s="231"/>
      <c r="U2849" s="231"/>
      <c r="V2849" s="231"/>
      <c r="W2849" s="231"/>
      <c r="X2849" s="231"/>
      <c r="Y2849" s="231"/>
      <c r="Z2849" s="231"/>
      <c r="AA2849" s="12"/>
      <c r="AB2849" s="2"/>
      <c r="AC2849" s="2"/>
    </row>
    <row r="2850" spans="1:29" s="4" customFormat="1" ht="9.9" customHeight="1" x14ac:dyDescent="0.25">
      <c r="A2850" s="228"/>
      <c r="B2850" s="138"/>
      <c r="C2850" s="14"/>
      <c r="D2850" s="241"/>
      <c r="E2850" s="231"/>
      <c r="F2850" s="231"/>
      <c r="G2850" s="8"/>
      <c r="H2850" s="231"/>
      <c r="M2850" s="241"/>
      <c r="N2850" s="240"/>
      <c r="O2850" s="240"/>
      <c r="Q2850" s="231"/>
      <c r="R2850" s="231"/>
      <c r="S2850" s="231"/>
      <c r="T2850" s="231"/>
      <c r="U2850" s="231"/>
      <c r="V2850" s="231"/>
      <c r="W2850" s="231"/>
      <c r="X2850" s="231"/>
      <c r="Y2850" s="231"/>
      <c r="Z2850" s="231"/>
      <c r="AA2850" s="12"/>
      <c r="AB2850" s="2"/>
      <c r="AC2850" s="2"/>
    </row>
    <row r="2851" spans="1:29" s="4" customFormat="1" ht="9.9" customHeight="1" x14ac:dyDescent="0.25">
      <c r="A2851" s="228"/>
      <c r="B2851" s="138"/>
      <c r="C2851" s="148"/>
      <c r="D2851" s="241"/>
      <c r="E2851" s="231"/>
      <c r="F2851" s="231"/>
      <c r="G2851" s="8"/>
      <c r="H2851" s="231"/>
      <c r="M2851" s="241"/>
      <c r="N2851" s="240"/>
      <c r="O2851" s="240"/>
      <c r="Q2851" s="231"/>
      <c r="R2851" s="231"/>
      <c r="S2851" s="231"/>
      <c r="T2851" s="231"/>
      <c r="U2851" s="231"/>
      <c r="V2851" s="231"/>
      <c r="W2851" s="231"/>
      <c r="X2851" s="231"/>
      <c r="Y2851" s="231"/>
      <c r="Z2851" s="231"/>
      <c r="AA2851" s="12"/>
      <c r="AB2851" s="2"/>
      <c r="AC2851" s="2"/>
    </row>
    <row r="2852" spans="1:29" s="4" customFormat="1" ht="9.9" customHeight="1" x14ac:dyDescent="0.25">
      <c r="A2852" s="228"/>
      <c r="B2852" s="138"/>
      <c r="C2852" s="14"/>
      <c r="D2852" s="241"/>
      <c r="E2852" s="231"/>
      <c r="F2852" s="231"/>
      <c r="G2852" s="8"/>
      <c r="H2852" s="231"/>
      <c r="M2852" s="241"/>
      <c r="N2852" s="240"/>
      <c r="O2852" s="240"/>
      <c r="Q2852" s="231"/>
      <c r="R2852" s="231"/>
      <c r="S2852" s="231"/>
      <c r="T2852" s="231"/>
      <c r="U2852" s="231"/>
      <c r="V2852" s="231"/>
      <c r="W2852" s="231"/>
      <c r="X2852" s="231"/>
      <c r="Y2852" s="231"/>
      <c r="Z2852" s="231"/>
      <c r="AA2852" s="12"/>
      <c r="AB2852" s="2"/>
      <c r="AC2852" s="2"/>
    </row>
    <row r="2853" spans="1:29" s="4" customFormat="1" ht="9.9" customHeight="1" x14ac:dyDescent="0.25">
      <c r="A2853" s="228"/>
      <c r="B2853" s="138"/>
      <c r="C2853" s="148"/>
      <c r="D2853" s="241"/>
      <c r="E2853" s="231"/>
      <c r="F2853" s="231"/>
      <c r="G2853" s="8"/>
      <c r="H2853" s="231"/>
      <c r="M2853" s="241"/>
      <c r="N2853" s="240"/>
      <c r="O2853" s="240"/>
      <c r="Q2853" s="231"/>
      <c r="R2853" s="231"/>
      <c r="S2853" s="231"/>
      <c r="T2853" s="231"/>
      <c r="U2853" s="231"/>
      <c r="V2853" s="231"/>
      <c r="W2853" s="231"/>
      <c r="X2853" s="231"/>
      <c r="Y2853" s="231"/>
      <c r="Z2853" s="231"/>
      <c r="AA2853" s="12"/>
      <c r="AB2853" s="2"/>
      <c r="AC2853" s="2"/>
    </row>
    <row r="2854" spans="1:29" s="4" customFormat="1" ht="9.9" customHeight="1" x14ac:dyDescent="0.25">
      <c r="A2854" s="228"/>
      <c r="B2854" s="138"/>
      <c r="C2854" s="14"/>
      <c r="D2854" s="2"/>
      <c r="E2854" s="231"/>
      <c r="F2854" s="231"/>
      <c r="G2854" s="8"/>
      <c r="H2854" s="231"/>
      <c r="M2854" s="2"/>
      <c r="N2854" s="240"/>
      <c r="O2854" s="240"/>
      <c r="Q2854" s="231"/>
      <c r="R2854" s="231"/>
      <c r="S2854" s="231"/>
      <c r="T2854" s="231"/>
      <c r="U2854" s="231"/>
      <c r="V2854" s="231"/>
      <c r="W2854" s="231"/>
      <c r="X2854" s="231"/>
      <c r="Y2854" s="231"/>
      <c r="Z2854" s="231"/>
      <c r="AA2854" s="12"/>
      <c r="AB2854" s="2"/>
      <c r="AC2854" s="2"/>
    </row>
    <row r="2855" spans="1:29" s="4" customFormat="1" ht="9.9" customHeight="1" x14ac:dyDescent="0.25">
      <c r="A2855" s="228"/>
      <c r="B2855" s="138"/>
      <c r="C2855" s="14"/>
      <c r="D2855" s="241"/>
      <c r="E2855" s="231"/>
      <c r="F2855" s="231"/>
      <c r="G2855" s="8"/>
      <c r="H2855" s="231"/>
      <c r="M2855" s="241"/>
      <c r="N2855" s="240"/>
      <c r="O2855" s="240"/>
      <c r="Q2855" s="231"/>
      <c r="R2855" s="231"/>
      <c r="S2855" s="231"/>
      <c r="T2855" s="231"/>
      <c r="U2855" s="231"/>
      <c r="V2855" s="231"/>
      <c r="W2855" s="231"/>
      <c r="X2855" s="231"/>
      <c r="Y2855" s="231"/>
      <c r="Z2855" s="231"/>
      <c r="AA2855" s="12"/>
      <c r="AB2855" s="2"/>
      <c r="AC2855" s="2"/>
    </row>
    <row r="2856" spans="1:29" s="4" customFormat="1" ht="9.9" customHeight="1" x14ac:dyDescent="0.25">
      <c r="A2856" s="228"/>
      <c r="B2856" s="138"/>
      <c r="C2856" s="14"/>
      <c r="D2856" s="241"/>
      <c r="E2856" s="231"/>
      <c r="F2856" s="231"/>
      <c r="G2856" s="8"/>
      <c r="H2856" s="231"/>
      <c r="M2856" s="241"/>
      <c r="N2856" s="240"/>
      <c r="O2856" s="240"/>
      <c r="Q2856" s="231"/>
      <c r="R2856" s="231"/>
      <c r="S2856" s="231"/>
      <c r="T2856" s="231"/>
      <c r="U2856" s="231"/>
      <c r="V2856" s="231"/>
      <c r="W2856" s="231"/>
      <c r="X2856" s="231"/>
      <c r="Y2856" s="231"/>
      <c r="Z2856" s="231"/>
      <c r="AA2856" s="12"/>
      <c r="AB2856" s="2"/>
      <c r="AC2856" s="2"/>
    </row>
    <row r="2857" spans="1:29" s="4" customFormat="1" ht="9.9" customHeight="1" x14ac:dyDescent="0.25">
      <c r="A2857" s="228"/>
      <c r="B2857" s="138"/>
      <c r="C2857" s="14"/>
      <c r="D2857" s="241"/>
      <c r="E2857" s="231"/>
      <c r="F2857" s="231"/>
      <c r="G2857" s="8"/>
      <c r="H2857" s="231"/>
      <c r="M2857" s="241"/>
      <c r="N2857" s="240"/>
      <c r="O2857" s="240"/>
      <c r="Q2857" s="231"/>
      <c r="R2857" s="231"/>
      <c r="S2857" s="231"/>
      <c r="T2857" s="231"/>
      <c r="U2857" s="231"/>
      <c r="V2857" s="231"/>
      <c r="W2857" s="231"/>
      <c r="X2857" s="231"/>
      <c r="Y2857" s="231"/>
      <c r="Z2857" s="231"/>
      <c r="AA2857" s="12"/>
      <c r="AB2857" s="2"/>
      <c r="AC2857" s="2"/>
    </row>
    <row r="2858" spans="1:29" s="4" customFormat="1" ht="9.9" customHeight="1" x14ac:dyDescent="0.25">
      <c r="A2858" s="228"/>
      <c r="B2858" s="138"/>
      <c r="C2858" s="148"/>
      <c r="D2858" s="241"/>
      <c r="E2858" s="231"/>
      <c r="F2858" s="231"/>
      <c r="G2858" s="8"/>
      <c r="H2858" s="231"/>
      <c r="M2858" s="241"/>
      <c r="N2858" s="240"/>
      <c r="O2858" s="240"/>
      <c r="Q2858" s="231"/>
      <c r="R2858" s="231"/>
      <c r="S2858" s="231"/>
      <c r="T2858" s="231"/>
      <c r="U2858" s="231"/>
      <c r="V2858" s="231"/>
      <c r="W2858" s="231"/>
      <c r="X2858" s="231"/>
      <c r="Y2858" s="231"/>
      <c r="Z2858" s="231"/>
      <c r="AA2858" s="12"/>
      <c r="AB2858" s="2"/>
      <c r="AC2858" s="2"/>
    </row>
    <row r="2859" spans="1:29" s="4" customFormat="1" ht="9.9" customHeight="1" x14ac:dyDescent="0.25">
      <c r="A2859" s="228"/>
      <c r="B2859" s="138"/>
      <c r="C2859" s="14"/>
      <c r="D2859" s="2"/>
      <c r="E2859" s="231"/>
      <c r="F2859" s="231"/>
      <c r="G2859" s="8"/>
      <c r="H2859" s="231"/>
      <c r="M2859" s="2"/>
      <c r="N2859" s="240"/>
      <c r="O2859" s="240"/>
      <c r="Q2859" s="231"/>
      <c r="R2859" s="231"/>
      <c r="S2859" s="231"/>
      <c r="T2859" s="231"/>
      <c r="U2859" s="231"/>
      <c r="V2859" s="231"/>
      <c r="W2859" s="231"/>
      <c r="X2859" s="231"/>
      <c r="Y2859" s="231"/>
      <c r="Z2859" s="231"/>
      <c r="AA2859" s="12"/>
      <c r="AB2859" s="2"/>
      <c r="AC2859" s="2"/>
    </row>
    <row r="2860" spans="1:29" s="4" customFormat="1" ht="9.9" customHeight="1" x14ac:dyDescent="0.25">
      <c r="A2860" s="228"/>
      <c r="B2860" s="138"/>
      <c r="C2860" s="14"/>
      <c r="D2860" s="241"/>
      <c r="E2860" s="231"/>
      <c r="F2860" s="231"/>
      <c r="G2860" s="8"/>
      <c r="H2860" s="231"/>
      <c r="M2860" s="241"/>
      <c r="N2860" s="240"/>
      <c r="O2860" s="240"/>
      <c r="Q2860" s="231"/>
      <c r="R2860" s="231"/>
      <c r="S2860" s="231"/>
      <c r="T2860" s="231"/>
      <c r="U2860" s="231"/>
      <c r="V2860" s="231"/>
      <c r="W2860" s="231"/>
      <c r="X2860" s="231"/>
      <c r="Y2860" s="231"/>
      <c r="Z2860" s="231"/>
      <c r="AA2860" s="12"/>
      <c r="AB2860" s="2"/>
      <c r="AC2860" s="2"/>
    </row>
    <row r="2861" spans="1:29" s="4" customFormat="1" ht="9.9" customHeight="1" x14ac:dyDescent="0.25">
      <c r="A2861" s="228"/>
      <c r="B2861" s="138"/>
      <c r="C2861" s="14"/>
      <c r="D2861" s="241"/>
      <c r="E2861" s="231"/>
      <c r="F2861" s="231"/>
      <c r="G2861" s="8"/>
      <c r="H2861" s="231"/>
      <c r="M2861" s="241"/>
      <c r="N2861" s="240"/>
      <c r="O2861" s="240"/>
      <c r="Q2861" s="231"/>
      <c r="R2861" s="231"/>
      <c r="S2861" s="231"/>
      <c r="T2861" s="231"/>
      <c r="U2861" s="231"/>
      <c r="V2861" s="231"/>
      <c r="W2861" s="231"/>
      <c r="X2861" s="231"/>
      <c r="Y2861" s="231"/>
      <c r="Z2861" s="231"/>
      <c r="AA2861" s="12"/>
      <c r="AB2861" s="2"/>
      <c r="AC2861" s="2"/>
    </row>
    <row r="2862" spans="1:29" s="4" customFormat="1" ht="9.9" customHeight="1" x14ac:dyDescent="0.25">
      <c r="A2862" s="228"/>
      <c r="B2862" s="138"/>
      <c r="C2862" s="14"/>
      <c r="D2862" s="241"/>
      <c r="E2862" s="231"/>
      <c r="F2862" s="231"/>
      <c r="G2862" s="8"/>
      <c r="H2862" s="231"/>
      <c r="M2862" s="241"/>
      <c r="N2862" s="240"/>
      <c r="O2862" s="240"/>
      <c r="Q2862" s="231"/>
      <c r="R2862" s="231"/>
      <c r="S2862" s="231"/>
      <c r="T2862" s="231"/>
      <c r="U2862" s="231"/>
      <c r="V2862" s="231"/>
      <c r="W2862" s="231"/>
      <c r="X2862" s="231"/>
      <c r="Y2862" s="231"/>
      <c r="Z2862" s="231"/>
      <c r="AA2862" s="12"/>
      <c r="AB2862" s="2"/>
      <c r="AC2862" s="2"/>
    </row>
    <row r="2863" spans="1:29" s="4" customFormat="1" ht="9.9" customHeight="1" x14ac:dyDescent="0.25">
      <c r="A2863" s="228"/>
      <c r="B2863" s="138"/>
      <c r="C2863" s="14"/>
      <c r="D2863" s="241"/>
      <c r="E2863" s="231"/>
      <c r="F2863" s="231"/>
      <c r="G2863" s="8"/>
      <c r="H2863" s="231"/>
      <c r="M2863" s="241"/>
      <c r="N2863" s="240"/>
      <c r="O2863" s="240"/>
      <c r="Q2863" s="231"/>
      <c r="R2863" s="231"/>
      <c r="S2863" s="231"/>
      <c r="T2863" s="231"/>
      <c r="U2863" s="231"/>
      <c r="V2863" s="231"/>
      <c r="W2863" s="231"/>
      <c r="X2863" s="231"/>
      <c r="Y2863" s="231"/>
      <c r="Z2863" s="231"/>
      <c r="AA2863" s="12"/>
      <c r="AB2863" s="2"/>
      <c r="AC2863" s="2"/>
    </row>
    <row r="2864" spans="1:29" s="4" customFormat="1" ht="9.9" customHeight="1" x14ac:dyDescent="0.25">
      <c r="A2864" s="228"/>
      <c r="B2864" s="138"/>
      <c r="C2864" s="14"/>
      <c r="D2864" s="2"/>
      <c r="E2864" s="231"/>
      <c r="F2864" s="231"/>
      <c r="G2864" s="8"/>
      <c r="H2864" s="231"/>
      <c r="M2864" s="2"/>
      <c r="N2864" s="240"/>
      <c r="O2864" s="240"/>
      <c r="Q2864" s="231"/>
      <c r="R2864" s="231"/>
      <c r="S2864" s="231"/>
      <c r="T2864" s="231"/>
      <c r="U2864" s="231"/>
      <c r="V2864" s="231"/>
      <c r="W2864" s="231"/>
      <c r="X2864" s="231"/>
      <c r="Y2864" s="231"/>
      <c r="Z2864" s="231"/>
      <c r="AA2864" s="12"/>
      <c r="AB2864" s="2"/>
      <c r="AC2864" s="2"/>
    </row>
    <row r="2865" spans="1:29" s="4" customFormat="1" ht="9.9" customHeight="1" x14ac:dyDescent="0.25">
      <c r="A2865" s="228"/>
      <c r="B2865" s="138"/>
      <c r="C2865" s="14"/>
      <c r="D2865" s="241"/>
      <c r="E2865" s="231"/>
      <c r="F2865" s="231"/>
      <c r="G2865" s="8"/>
      <c r="H2865" s="231"/>
      <c r="M2865" s="241"/>
      <c r="N2865" s="240"/>
      <c r="O2865" s="240"/>
      <c r="Q2865" s="231"/>
      <c r="R2865" s="231"/>
      <c r="S2865" s="231"/>
      <c r="T2865" s="231"/>
      <c r="U2865" s="231"/>
      <c r="V2865" s="231"/>
      <c r="W2865" s="231"/>
      <c r="X2865" s="231"/>
      <c r="Y2865" s="231"/>
      <c r="Z2865" s="231"/>
      <c r="AA2865" s="12"/>
      <c r="AB2865" s="2"/>
      <c r="AC2865" s="2"/>
    </row>
    <row r="2866" spans="1:29" s="4" customFormat="1" ht="9.9" customHeight="1" x14ac:dyDescent="0.25">
      <c r="A2866" s="228"/>
      <c r="B2866" s="138"/>
      <c r="C2866" s="14"/>
      <c r="D2866" s="241"/>
      <c r="E2866" s="231"/>
      <c r="F2866" s="231"/>
      <c r="G2866" s="8"/>
      <c r="H2866" s="231"/>
      <c r="M2866" s="241"/>
      <c r="N2866" s="240"/>
      <c r="O2866" s="240"/>
      <c r="Q2866" s="231"/>
      <c r="R2866" s="231"/>
      <c r="S2866" s="231"/>
      <c r="T2866" s="231"/>
      <c r="U2866" s="231"/>
      <c r="V2866" s="231"/>
      <c r="W2866" s="231"/>
      <c r="X2866" s="231"/>
      <c r="Y2866" s="231"/>
      <c r="Z2866" s="231"/>
      <c r="AA2866" s="12"/>
      <c r="AB2866" s="2"/>
      <c r="AC2866" s="2"/>
    </row>
    <row r="2867" spans="1:29" s="4" customFormat="1" ht="9.9" customHeight="1" x14ac:dyDescent="0.25">
      <c r="A2867" s="228"/>
      <c r="B2867" s="138"/>
      <c r="C2867" s="14"/>
      <c r="D2867" s="241"/>
      <c r="E2867" s="231"/>
      <c r="F2867" s="231"/>
      <c r="G2867" s="8"/>
      <c r="H2867" s="231"/>
      <c r="M2867" s="241"/>
      <c r="N2867" s="240"/>
      <c r="O2867" s="240"/>
      <c r="Q2867" s="231"/>
      <c r="R2867" s="231"/>
      <c r="S2867" s="231"/>
      <c r="T2867" s="231"/>
      <c r="U2867" s="231"/>
      <c r="V2867" s="231"/>
      <c r="W2867" s="231"/>
      <c r="X2867" s="231"/>
      <c r="Y2867" s="231"/>
      <c r="Z2867" s="231"/>
      <c r="AA2867" s="12"/>
      <c r="AB2867" s="2"/>
      <c r="AC2867" s="2"/>
    </row>
    <row r="2868" spans="1:29" s="4" customFormat="1" ht="9.9" customHeight="1" x14ac:dyDescent="0.25">
      <c r="A2868" s="228"/>
      <c r="B2868" s="138"/>
      <c r="C2868" s="14"/>
      <c r="D2868" s="241"/>
      <c r="E2868" s="231"/>
      <c r="F2868" s="231"/>
      <c r="G2868" s="8"/>
      <c r="H2868" s="231"/>
      <c r="M2868" s="241"/>
      <c r="N2868" s="240"/>
      <c r="O2868" s="240"/>
      <c r="Q2868" s="231"/>
      <c r="R2868" s="231"/>
      <c r="S2868" s="231"/>
      <c r="T2868" s="231"/>
      <c r="U2868" s="231"/>
      <c r="V2868" s="231"/>
      <c r="W2868" s="231"/>
      <c r="X2868" s="231"/>
      <c r="Y2868" s="231"/>
      <c r="Z2868" s="231"/>
      <c r="AA2868" s="12"/>
      <c r="AB2868" s="2"/>
      <c r="AC2868" s="2"/>
    </row>
    <row r="2869" spans="1:29" s="4" customFormat="1" ht="9.9" customHeight="1" x14ac:dyDescent="0.25">
      <c r="A2869" s="228"/>
      <c r="B2869" s="138"/>
      <c r="C2869" s="14"/>
      <c r="D2869" s="2"/>
      <c r="E2869" s="231"/>
      <c r="F2869" s="231"/>
      <c r="G2869" s="8"/>
      <c r="H2869" s="231"/>
      <c r="M2869" s="2"/>
      <c r="N2869" s="240"/>
      <c r="O2869" s="240"/>
      <c r="Q2869" s="231"/>
      <c r="R2869" s="231"/>
      <c r="S2869" s="231"/>
      <c r="T2869" s="231"/>
      <c r="U2869" s="231"/>
      <c r="V2869" s="231"/>
      <c r="W2869" s="231"/>
      <c r="X2869" s="231"/>
      <c r="Y2869" s="231"/>
      <c r="Z2869" s="231"/>
      <c r="AA2869" s="12"/>
      <c r="AB2869" s="2"/>
      <c r="AC2869" s="2"/>
    </row>
    <row r="2870" spans="1:29" s="4" customFormat="1" ht="9.9" customHeight="1" x14ac:dyDescent="0.25">
      <c r="A2870" s="228"/>
      <c r="B2870" s="138"/>
      <c r="C2870" s="14"/>
      <c r="D2870" s="241"/>
      <c r="E2870" s="231"/>
      <c r="F2870" s="231"/>
      <c r="G2870" s="8"/>
      <c r="H2870" s="231"/>
      <c r="M2870" s="241"/>
      <c r="N2870" s="240"/>
      <c r="O2870" s="240"/>
      <c r="Q2870" s="231"/>
      <c r="R2870" s="231"/>
      <c r="S2870" s="231"/>
      <c r="T2870" s="231"/>
      <c r="U2870" s="231"/>
      <c r="V2870" s="231"/>
      <c r="W2870" s="231"/>
      <c r="X2870" s="231"/>
      <c r="Y2870" s="231"/>
      <c r="Z2870" s="231"/>
      <c r="AA2870" s="12"/>
      <c r="AB2870" s="2"/>
      <c r="AC2870" s="2"/>
    </row>
    <row r="2871" spans="1:29" s="4" customFormat="1" ht="9.9" customHeight="1" x14ac:dyDescent="0.25">
      <c r="A2871" s="228"/>
      <c r="B2871" s="138"/>
      <c r="C2871" s="14"/>
      <c r="D2871" s="241"/>
      <c r="E2871" s="231"/>
      <c r="F2871" s="231"/>
      <c r="G2871" s="8"/>
      <c r="H2871" s="231"/>
      <c r="M2871" s="241"/>
      <c r="N2871" s="240"/>
      <c r="O2871" s="240"/>
      <c r="Q2871" s="231"/>
      <c r="R2871" s="231"/>
      <c r="S2871" s="231"/>
      <c r="T2871" s="231"/>
      <c r="U2871" s="231"/>
      <c r="V2871" s="231"/>
      <c r="W2871" s="231"/>
      <c r="X2871" s="231"/>
      <c r="Y2871" s="231"/>
      <c r="Z2871" s="231"/>
      <c r="AA2871" s="12"/>
      <c r="AB2871" s="2"/>
      <c r="AC2871" s="2"/>
    </row>
    <row r="2872" spans="1:29" s="4" customFormat="1" ht="9.9" customHeight="1" x14ac:dyDescent="0.25">
      <c r="A2872" s="228"/>
      <c r="B2872" s="138"/>
      <c r="C2872" s="14"/>
      <c r="D2872" s="241"/>
      <c r="E2872" s="231"/>
      <c r="F2872" s="231"/>
      <c r="G2872" s="8"/>
      <c r="H2872" s="231"/>
      <c r="M2872" s="241"/>
      <c r="N2872" s="240"/>
      <c r="O2872" s="240"/>
      <c r="Q2872" s="231"/>
      <c r="R2872" s="231"/>
      <c r="S2872" s="231"/>
      <c r="T2872" s="231"/>
      <c r="U2872" s="231"/>
      <c r="V2872" s="231"/>
      <c r="W2872" s="231"/>
      <c r="X2872" s="231"/>
      <c r="Y2872" s="231"/>
      <c r="Z2872" s="231"/>
      <c r="AA2872" s="12"/>
      <c r="AB2872" s="2"/>
      <c r="AC2872" s="2"/>
    </row>
    <row r="2873" spans="1:29" s="4" customFormat="1" ht="9.9" customHeight="1" x14ac:dyDescent="0.25">
      <c r="A2873" s="228"/>
      <c r="B2873" s="138"/>
      <c r="C2873" s="14"/>
      <c r="D2873" s="241"/>
      <c r="E2873" s="231"/>
      <c r="F2873" s="231"/>
      <c r="G2873" s="8"/>
      <c r="H2873" s="231"/>
      <c r="M2873" s="241"/>
      <c r="N2873" s="240"/>
      <c r="O2873" s="240"/>
      <c r="Q2873" s="231"/>
      <c r="R2873" s="231"/>
      <c r="S2873" s="231"/>
      <c r="T2873" s="231"/>
      <c r="U2873" s="231"/>
      <c r="V2873" s="231"/>
      <c r="W2873" s="231"/>
      <c r="X2873" s="231"/>
      <c r="Y2873" s="231"/>
      <c r="Z2873" s="231"/>
      <c r="AA2873" s="12"/>
      <c r="AB2873" s="2"/>
      <c r="AC2873" s="2"/>
    </row>
    <row r="2874" spans="1:29" s="4" customFormat="1" ht="9.9" customHeight="1" x14ac:dyDescent="0.25">
      <c r="A2874" s="228"/>
      <c r="B2874" s="138"/>
      <c r="C2874" s="14"/>
      <c r="D2874" s="241"/>
      <c r="E2874" s="231"/>
      <c r="F2874" s="231"/>
      <c r="G2874" s="8"/>
      <c r="H2874" s="231"/>
      <c r="M2874" s="241"/>
      <c r="N2874" s="240"/>
      <c r="O2874" s="240"/>
      <c r="Q2874" s="231"/>
      <c r="R2874" s="231"/>
      <c r="S2874" s="231"/>
      <c r="T2874" s="231"/>
      <c r="U2874" s="231"/>
      <c r="V2874" s="231"/>
      <c r="W2874" s="231"/>
      <c r="X2874" s="231"/>
      <c r="Y2874" s="231"/>
      <c r="Z2874" s="231"/>
      <c r="AA2874" s="12"/>
      <c r="AB2874" s="2"/>
      <c r="AC2874" s="2"/>
    </row>
    <row r="2875" spans="1:29" s="4" customFormat="1" ht="9.9" customHeight="1" x14ac:dyDescent="0.25">
      <c r="A2875" s="228"/>
      <c r="B2875" s="138"/>
      <c r="C2875" s="83"/>
      <c r="D2875" s="241"/>
      <c r="E2875" s="231"/>
      <c r="F2875" s="231"/>
      <c r="G2875" s="8"/>
      <c r="H2875" s="231"/>
      <c r="M2875" s="241"/>
      <c r="N2875" s="240"/>
      <c r="O2875" s="240"/>
      <c r="Q2875" s="231"/>
      <c r="R2875" s="231"/>
      <c r="S2875" s="231"/>
      <c r="T2875" s="231"/>
      <c r="U2875" s="231"/>
      <c r="V2875" s="231"/>
      <c r="W2875" s="231"/>
      <c r="X2875" s="231"/>
      <c r="Y2875" s="231"/>
      <c r="Z2875" s="231"/>
      <c r="AA2875" s="12"/>
      <c r="AB2875" s="2"/>
      <c r="AC2875" s="2"/>
    </row>
    <row r="2876" spans="1:29" s="4" customFormat="1" ht="9.9" customHeight="1" x14ac:dyDescent="0.25">
      <c r="A2876" s="228"/>
      <c r="B2876" s="138"/>
      <c r="C2876" s="2"/>
      <c r="D2876" s="241"/>
      <c r="E2876" s="231"/>
      <c r="F2876" s="231"/>
      <c r="G2876" s="8"/>
      <c r="H2876" s="231"/>
      <c r="M2876" s="241"/>
      <c r="N2876" s="240"/>
      <c r="O2876" s="240"/>
      <c r="Q2876" s="231"/>
      <c r="R2876" s="231"/>
      <c r="S2876" s="231"/>
      <c r="T2876" s="231"/>
      <c r="U2876" s="231"/>
      <c r="V2876" s="231"/>
      <c r="W2876" s="231"/>
      <c r="X2876" s="231"/>
      <c r="Y2876" s="231"/>
      <c r="Z2876" s="231"/>
      <c r="AA2876" s="12"/>
      <c r="AB2876" s="2"/>
      <c r="AC2876" s="2"/>
    </row>
    <row r="2877" spans="1:29" s="4" customFormat="1" ht="9.9" customHeight="1" x14ac:dyDescent="0.25">
      <c r="A2877" s="228"/>
      <c r="B2877" s="138"/>
      <c r="C2877" s="148"/>
      <c r="D2877" s="241"/>
      <c r="E2877" s="231"/>
      <c r="F2877" s="231"/>
      <c r="G2877" s="8"/>
      <c r="H2877" s="231"/>
      <c r="M2877" s="241"/>
      <c r="N2877" s="240"/>
      <c r="O2877" s="240"/>
      <c r="Q2877" s="231"/>
      <c r="R2877" s="231"/>
      <c r="S2877" s="231"/>
      <c r="T2877" s="231"/>
      <c r="U2877" s="231"/>
      <c r="V2877" s="231"/>
      <c r="W2877" s="231"/>
      <c r="X2877" s="231"/>
      <c r="Y2877" s="231"/>
      <c r="Z2877" s="231"/>
      <c r="AA2877" s="12"/>
      <c r="AB2877" s="2"/>
      <c r="AC2877" s="2"/>
    </row>
    <row r="2878" spans="1:29" s="4" customFormat="1" ht="9.9" customHeight="1" x14ac:dyDescent="0.25">
      <c r="A2878" s="228"/>
      <c r="B2878" s="138"/>
      <c r="C2878" s="14"/>
      <c r="D2878" s="241"/>
      <c r="E2878" s="231"/>
      <c r="F2878" s="231"/>
      <c r="G2878" s="8"/>
      <c r="H2878" s="231"/>
      <c r="M2878" s="241"/>
      <c r="N2878" s="240"/>
      <c r="O2878" s="240"/>
      <c r="Q2878" s="231"/>
      <c r="R2878" s="231"/>
      <c r="S2878" s="231"/>
      <c r="T2878" s="231"/>
      <c r="U2878" s="231"/>
      <c r="V2878" s="231"/>
      <c r="W2878" s="231"/>
      <c r="X2878" s="231"/>
      <c r="Y2878" s="231"/>
      <c r="Z2878" s="231"/>
      <c r="AA2878" s="12"/>
      <c r="AB2878" s="2"/>
      <c r="AC2878" s="2"/>
    </row>
    <row r="2879" spans="1:29" s="4" customFormat="1" ht="9.9" customHeight="1" x14ac:dyDescent="0.25">
      <c r="A2879" s="228"/>
      <c r="B2879" s="138"/>
      <c r="C2879" s="14"/>
      <c r="D2879" s="241"/>
      <c r="E2879" s="231"/>
      <c r="F2879" s="231"/>
      <c r="G2879" s="8"/>
      <c r="H2879" s="231"/>
      <c r="M2879" s="241"/>
      <c r="N2879" s="240"/>
      <c r="O2879" s="240"/>
      <c r="Q2879" s="231"/>
      <c r="R2879" s="231"/>
      <c r="S2879" s="231"/>
      <c r="T2879" s="231"/>
      <c r="U2879" s="231"/>
      <c r="V2879" s="231"/>
      <c r="W2879" s="231"/>
      <c r="X2879" s="231"/>
      <c r="Y2879" s="231"/>
      <c r="Z2879" s="231"/>
      <c r="AA2879" s="12"/>
      <c r="AB2879" s="2"/>
      <c r="AC2879" s="2"/>
    </row>
    <row r="2880" spans="1:29" s="4" customFormat="1" ht="9.9" customHeight="1" x14ac:dyDescent="0.25">
      <c r="A2880" s="228"/>
      <c r="B2880" s="138"/>
      <c r="C2880" s="14"/>
      <c r="D2880" s="241"/>
      <c r="E2880" s="231"/>
      <c r="F2880" s="231"/>
      <c r="G2880" s="8"/>
      <c r="H2880" s="231"/>
      <c r="M2880" s="241"/>
      <c r="N2880" s="240"/>
      <c r="O2880" s="240"/>
      <c r="Q2880" s="231"/>
      <c r="R2880" s="231"/>
      <c r="S2880" s="231"/>
      <c r="T2880" s="231"/>
      <c r="U2880" s="231"/>
      <c r="V2880" s="231"/>
      <c r="W2880" s="231"/>
      <c r="X2880" s="231"/>
      <c r="Y2880" s="231"/>
      <c r="Z2880" s="231"/>
      <c r="AA2880" s="12"/>
      <c r="AB2880" s="2"/>
      <c r="AC2880" s="2"/>
    </row>
    <row r="2881" spans="1:29" s="4" customFormat="1" ht="9.9" customHeight="1" x14ac:dyDescent="0.25">
      <c r="A2881" s="228"/>
      <c r="B2881" s="138"/>
      <c r="C2881" s="14"/>
      <c r="D2881" s="241"/>
      <c r="E2881" s="231"/>
      <c r="F2881" s="231"/>
      <c r="G2881" s="8"/>
      <c r="H2881" s="231"/>
      <c r="M2881" s="241"/>
      <c r="N2881" s="240"/>
      <c r="O2881" s="240"/>
      <c r="Q2881" s="231"/>
      <c r="R2881" s="231"/>
      <c r="S2881" s="231"/>
      <c r="T2881" s="231"/>
      <c r="U2881" s="231"/>
      <c r="V2881" s="231"/>
      <c r="W2881" s="231"/>
      <c r="X2881" s="231"/>
      <c r="Y2881" s="231"/>
      <c r="Z2881" s="231"/>
      <c r="AA2881" s="12"/>
      <c r="AB2881" s="2"/>
      <c r="AC2881" s="2"/>
    </row>
    <row r="2882" spans="1:29" s="4" customFormat="1" ht="9.9" customHeight="1" x14ac:dyDescent="0.25">
      <c r="A2882" s="228"/>
      <c r="B2882" s="138"/>
      <c r="C2882" s="14"/>
      <c r="D2882" s="241"/>
      <c r="E2882" s="231"/>
      <c r="F2882" s="231"/>
      <c r="G2882" s="8"/>
      <c r="H2882" s="231"/>
      <c r="M2882" s="241"/>
      <c r="N2882" s="240"/>
      <c r="O2882" s="240"/>
      <c r="Q2882" s="231"/>
      <c r="R2882" s="231"/>
      <c r="S2882" s="231"/>
      <c r="T2882" s="231"/>
      <c r="U2882" s="231"/>
      <c r="V2882" s="231"/>
      <c r="W2882" s="231"/>
      <c r="X2882" s="231"/>
      <c r="Y2882" s="231"/>
      <c r="Z2882" s="231"/>
      <c r="AA2882" s="12"/>
      <c r="AB2882" s="2"/>
      <c r="AC2882" s="2"/>
    </row>
    <row r="2883" spans="1:29" s="4" customFormat="1" ht="9.9" customHeight="1" x14ac:dyDescent="0.25">
      <c r="A2883" s="228"/>
      <c r="B2883" s="138"/>
      <c r="C2883" s="14"/>
      <c r="D2883" s="241"/>
      <c r="E2883" s="231"/>
      <c r="F2883" s="231"/>
      <c r="G2883" s="8"/>
      <c r="H2883" s="231"/>
      <c r="M2883" s="241"/>
      <c r="N2883" s="240"/>
      <c r="O2883" s="240"/>
      <c r="Q2883" s="231"/>
      <c r="R2883" s="231"/>
      <c r="S2883" s="231"/>
      <c r="T2883" s="231"/>
      <c r="U2883" s="231"/>
      <c r="V2883" s="231"/>
      <c r="W2883" s="231"/>
      <c r="X2883" s="231"/>
      <c r="Y2883" s="231"/>
      <c r="Z2883" s="231"/>
      <c r="AA2883" s="12"/>
      <c r="AB2883" s="2"/>
      <c r="AC2883" s="2"/>
    </row>
    <row r="2884" spans="1:29" s="4" customFormat="1" ht="9.9" customHeight="1" x14ac:dyDescent="0.25">
      <c r="A2884" s="228"/>
      <c r="B2884" s="138"/>
      <c r="C2884" s="14"/>
      <c r="D2884" s="241"/>
      <c r="E2884" s="231"/>
      <c r="F2884" s="231"/>
      <c r="G2884" s="8"/>
      <c r="H2884" s="231"/>
      <c r="M2884" s="241"/>
      <c r="N2884" s="240"/>
      <c r="O2884" s="240"/>
      <c r="Q2884" s="231"/>
      <c r="R2884" s="231"/>
      <c r="S2884" s="231"/>
      <c r="T2884" s="231"/>
      <c r="U2884" s="231"/>
      <c r="V2884" s="231"/>
      <c r="W2884" s="231"/>
      <c r="X2884" s="231"/>
      <c r="Y2884" s="231"/>
      <c r="Z2884" s="231"/>
      <c r="AA2884" s="12"/>
      <c r="AB2884" s="2"/>
      <c r="AC2884" s="2"/>
    </row>
    <row r="2885" spans="1:29" s="4" customFormat="1" ht="9.9" customHeight="1" x14ac:dyDescent="0.25">
      <c r="A2885" s="228"/>
      <c r="B2885" s="138"/>
      <c r="C2885" s="148"/>
      <c r="D2885" s="241"/>
      <c r="E2885" s="231"/>
      <c r="F2885" s="231"/>
      <c r="G2885" s="8"/>
      <c r="H2885" s="231"/>
      <c r="M2885" s="241"/>
      <c r="N2885" s="240"/>
      <c r="O2885" s="240"/>
      <c r="Q2885" s="231"/>
      <c r="R2885" s="231"/>
      <c r="S2885" s="231"/>
      <c r="T2885" s="231"/>
      <c r="U2885" s="231"/>
      <c r="V2885" s="231"/>
      <c r="W2885" s="231"/>
      <c r="X2885" s="231"/>
      <c r="Y2885" s="231"/>
      <c r="Z2885" s="231"/>
      <c r="AA2885" s="12"/>
      <c r="AB2885" s="2"/>
      <c r="AC2885" s="2"/>
    </row>
    <row r="2886" spans="1:29" s="4" customFormat="1" ht="9.9" customHeight="1" x14ac:dyDescent="0.25">
      <c r="A2886" s="228"/>
      <c r="B2886" s="138"/>
      <c r="C2886" s="14"/>
      <c r="D2886" s="241"/>
      <c r="E2886" s="231"/>
      <c r="F2886" s="231"/>
      <c r="G2886" s="8"/>
      <c r="H2886" s="231"/>
      <c r="M2886" s="241"/>
      <c r="N2886" s="240"/>
      <c r="O2886" s="240"/>
      <c r="Q2886" s="231"/>
      <c r="R2886" s="231"/>
      <c r="S2886" s="231"/>
      <c r="T2886" s="231"/>
      <c r="U2886" s="231"/>
      <c r="V2886" s="231"/>
      <c r="W2886" s="231"/>
      <c r="X2886" s="231"/>
      <c r="Y2886" s="231"/>
      <c r="Z2886" s="231"/>
      <c r="AA2886" s="12"/>
      <c r="AB2886" s="2"/>
      <c r="AC2886" s="2"/>
    </row>
    <row r="2887" spans="1:29" s="4" customFormat="1" ht="9.9" customHeight="1" x14ac:dyDescent="0.25">
      <c r="A2887" s="228"/>
      <c r="B2887" s="138"/>
      <c r="C2887" s="14"/>
      <c r="D2887" s="241"/>
      <c r="E2887" s="231"/>
      <c r="F2887" s="231"/>
      <c r="G2887" s="8"/>
      <c r="H2887" s="231"/>
      <c r="M2887" s="241"/>
      <c r="N2887" s="240"/>
      <c r="O2887" s="240"/>
      <c r="Q2887" s="231"/>
      <c r="R2887" s="231"/>
      <c r="S2887" s="231"/>
      <c r="T2887" s="231"/>
      <c r="U2887" s="231"/>
      <c r="V2887" s="231"/>
      <c r="W2887" s="231"/>
      <c r="X2887" s="231"/>
      <c r="Y2887" s="231"/>
      <c r="Z2887" s="231"/>
      <c r="AA2887" s="12"/>
      <c r="AB2887" s="2"/>
      <c r="AC2887" s="2"/>
    </row>
    <row r="2888" spans="1:29" s="4" customFormat="1" ht="9.9" customHeight="1" x14ac:dyDescent="0.25">
      <c r="A2888" s="228"/>
      <c r="B2888" s="138"/>
      <c r="C2888" s="14"/>
      <c r="D2888" s="241"/>
      <c r="E2888" s="231"/>
      <c r="F2888" s="231"/>
      <c r="G2888" s="8"/>
      <c r="H2888" s="231"/>
      <c r="M2888" s="241"/>
      <c r="N2888" s="240"/>
      <c r="O2888" s="240"/>
      <c r="Q2888" s="231"/>
      <c r="R2888" s="231"/>
      <c r="S2888" s="231"/>
      <c r="T2888" s="231"/>
      <c r="U2888" s="231"/>
      <c r="V2888" s="231"/>
      <c r="W2888" s="231"/>
      <c r="X2888" s="231"/>
      <c r="Y2888" s="231"/>
      <c r="Z2888" s="231"/>
      <c r="AA2888" s="12"/>
      <c r="AB2888" s="2"/>
      <c r="AC2888" s="2"/>
    </row>
    <row r="2889" spans="1:29" s="4" customFormat="1" ht="9.9" customHeight="1" x14ac:dyDescent="0.25">
      <c r="A2889" s="228"/>
      <c r="B2889" s="138"/>
      <c r="C2889" s="14"/>
      <c r="D2889" s="241"/>
      <c r="E2889" s="231"/>
      <c r="F2889" s="231"/>
      <c r="G2889" s="8"/>
      <c r="H2889" s="231"/>
      <c r="M2889" s="241"/>
      <c r="N2889" s="240"/>
      <c r="O2889" s="240"/>
      <c r="Q2889" s="231"/>
      <c r="R2889" s="231"/>
      <c r="S2889" s="231"/>
      <c r="T2889" s="231"/>
      <c r="U2889" s="231"/>
      <c r="V2889" s="231"/>
      <c r="W2889" s="231"/>
      <c r="X2889" s="231"/>
      <c r="Y2889" s="231"/>
      <c r="Z2889" s="231"/>
      <c r="AA2889" s="12"/>
      <c r="AB2889" s="2"/>
      <c r="AC2889" s="2"/>
    </row>
    <row r="2890" spans="1:29" s="4" customFormat="1" ht="9.9" customHeight="1" x14ac:dyDescent="0.25">
      <c r="A2890" s="228"/>
      <c r="B2890" s="138"/>
      <c r="C2890" s="14"/>
      <c r="D2890" s="241"/>
      <c r="E2890" s="231"/>
      <c r="F2890" s="231"/>
      <c r="G2890" s="8"/>
      <c r="H2890" s="231"/>
      <c r="M2890" s="241"/>
      <c r="N2890" s="240"/>
      <c r="O2890" s="240"/>
      <c r="Q2890" s="231"/>
      <c r="R2890" s="231"/>
      <c r="S2890" s="231"/>
      <c r="T2890" s="231"/>
      <c r="U2890" s="231"/>
      <c r="V2890" s="231"/>
      <c r="W2890" s="231"/>
      <c r="X2890" s="231"/>
      <c r="Y2890" s="231"/>
      <c r="Z2890" s="231"/>
      <c r="AA2890" s="12"/>
      <c r="AB2890" s="2"/>
      <c r="AC2890" s="2"/>
    </row>
    <row r="2891" spans="1:29" s="4" customFormat="1" ht="9.9" customHeight="1" x14ac:dyDescent="0.25">
      <c r="A2891" s="228"/>
      <c r="B2891" s="138"/>
      <c r="C2891" s="148"/>
      <c r="D2891" s="241"/>
      <c r="E2891" s="231"/>
      <c r="F2891" s="231"/>
      <c r="G2891" s="8"/>
      <c r="H2891" s="231"/>
      <c r="M2891" s="241"/>
      <c r="N2891" s="240"/>
      <c r="O2891" s="240"/>
      <c r="Q2891" s="231"/>
      <c r="R2891" s="231"/>
      <c r="S2891" s="231"/>
      <c r="T2891" s="231"/>
      <c r="U2891" s="231"/>
      <c r="V2891" s="231"/>
      <c r="W2891" s="231"/>
      <c r="X2891" s="231"/>
      <c r="Y2891" s="231"/>
      <c r="Z2891" s="231"/>
      <c r="AA2891" s="12"/>
      <c r="AB2891" s="2"/>
      <c r="AC2891" s="2"/>
    </row>
    <row r="2892" spans="1:29" s="4" customFormat="1" ht="9.9" customHeight="1" x14ac:dyDescent="0.25">
      <c r="A2892" s="228"/>
      <c r="B2892" s="138"/>
      <c r="C2892" s="138"/>
      <c r="D2892" s="241"/>
      <c r="E2892" s="231"/>
      <c r="F2892" s="231"/>
      <c r="G2892" s="8"/>
      <c r="H2892" s="231"/>
      <c r="M2892" s="241"/>
      <c r="N2892" s="240"/>
      <c r="O2892" s="240"/>
      <c r="Q2892" s="231"/>
      <c r="R2892" s="231"/>
      <c r="S2892" s="231"/>
      <c r="T2892" s="231"/>
      <c r="U2892" s="231"/>
      <c r="V2892" s="231"/>
      <c r="W2892" s="231"/>
      <c r="X2892" s="231"/>
      <c r="Y2892" s="231"/>
      <c r="Z2892" s="231"/>
      <c r="AA2892" s="12"/>
      <c r="AB2892" s="2"/>
      <c r="AC2892" s="2"/>
    </row>
    <row r="2893" spans="1:29" s="4" customFormat="1" ht="9.9" customHeight="1" x14ac:dyDescent="0.25">
      <c r="A2893" s="228"/>
      <c r="B2893" s="138"/>
      <c r="C2893" s="142"/>
      <c r="D2893" s="241"/>
      <c r="E2893" s="231"/>
      <c r="F2893" s="231"/>
      <c r="G2893" s="8"/>
      <c r="H2893" s="231"/>
      <c r="M2893" s="241"/>
      <c r="N2893" s="240"/>
      <c r="O2893" s="240"/>
      <c r="Q2893" s="231"/>
      <c r="R2893" s="231"/>
      <c r="S2893" s="231"/>
      <c r="T2893" s="231"/>
      <c r="U2893" s="231"/>
      <c r="V2893" s="231"/>
      <c r="W2893" s="231"/>
      <c r="X2893" s="231"/>
      <c r="Y2893" s="231"/>
      <c r="Z2893" s="231"/>
      <c r="AA2893" s="12"/>
      <c r="AB2893" s="2"/>
      <c r="AC2893" s="2"/>
    </row>
    <row r="2894" spans="1:29" s="4" customFormat="1" ht="9.9" customHeight="1" x14ac:dyDescent="0.25">
      <c r="A2894" s="228"/>
      <c r="B2894" s="138"/>
      <c r="C2894" s="138"/>
      <c r="D2894" s="241"/>
      <c r="E2894" s="231"/>
      <c r="F2894" s="231"/>
      <c r="G2894" s="8"/>
      <c r="H2894" s="231"/>
      <c r="M2894" s="241"/>
      <c r="N2894" s="240"/>
      <c r="O2894" s="240"/>
      <c r="Q2894" s="231"/>
      <c r="R2894" s="231"/>
      <c r="S2894" s="231"/>
      <c r="T2894" s="231"/>
      <c r="U2894" s="231"/>
      <c r="V2894" s="231"/>
      <c r="W2894" s="231"/>
      <c r="X2894" s="231"/>
      <c r="Y2894" s="231"/>
      <c r="Z2894" s="231"/>
      <c r="AA2894" s="12"/>
      <c r="AB2894" s="2"/>
      <c r="AC2894" s="2"/>
    </row>
    <row r="2895" spans="1:29" s="4" customFormat="1" ht="9.9" customHeight="1" x14ac:dyDescent="0.25">
      <c r="A2895" s="228"/>
      <c r="B2895" s="138"/>
      <c r="C2895" s="138"/>
      <c r="D2895" s="241"/>
      <c r="E2895" s="231"/>
      <c r="F2895" s="231"/>
      <c r="G2895" s="8"/>
      <c r="H2895" s="231"/>
      <c r="M2895" s="241"/>
      <c r="N2895" s="240"/>
      <c r="O2895" s="240"/>
      <c r="Q2895" s="231"/>
      <c r="R2895" s="231"/>
      <c r="S2895" s="231"/>
      <c r="T2895" s="231"/>
      <c r="U2895" s="231"/>
      <c r="V2895" s="231"/>
      <c r="W2895" s="231"/>
      <c r="X2895" s="231"/>
      <c r="Y2895" s="231"/>
      <c r="Z2895" s="231"/>
      <c r="AA2895" s="12"/>
      <c r="AB2895" s="2"/>
      <c r="AC2895" s="2"/>
    </row>
    <row r="2896" spans="1:29" s="4" customFormat="1" ht="9.9" customHeight="1" x14ac:dyDescent="0.25">
      <c r="A2896" s="228"/>
      <c r="B2896" s="138"/>
      <c r="C2896" s="138"/>
      <c r="D2896" s="241"/>
      <c r="E2896" s="231"/>
      <c r="F2896" s="231"/>
      <c r="G2896" s="8"/>
      <c r="H2896" s="231"/>
      <c r="M2896" s="241"/>
      <c r="N2896" s="240"/>
      <c r="O2896" s="240"/>
      <c r="Q2896" s="231"/>
      <c r="R2896" s="231"/>
      <c r="S2896" s="231"/>
      <c r="T2896" s="231"/>
      <c r="U2896" s="231"/>
      <c r="V2896" s="231"/>
      <c r="W2896" s="231"/>
      <c r="X2896" s="231"/>
      <c r="Y2896" s="231"/>
      <c r="Z2896" s="231"/>
      <c r="AA2896" s="12"/>
      <c r="AB2896" s="2"/>
      <c r="AC2896" s="2"/>
    </row>
    <row r="2899" spans="1:29" s="4" customFormat="1" ht="9.9" customHeight="1" x14ac:dyDescent="0.25">
      <c r="A2899" s="228"/>
      <c r="B2899" s="141"/>
      <c r="C2899" s="142"/>
      <c r="D2899" s="231"/>
      <c r="E2899" s="231"/>
      <c r="F2899" s="231"/>
      <c r="G2899" s="8"/>
      <c r="H2899" s="231"/>
      <c r="M2899" s="231"/>
      <c r="N2899" s="231"/>
      <c r="O2899" s="231"/>
      <c r="Q2899" s="231"/>
      <c r="R2899" s="231"/>
      <c r="S2899" s="231"/>
      <c r="T2899" s="231"/>
      <c r="U2899" s="231"/>
      <c r="V2899" s="231"/>
      <c r="W2899" s="231"/>
      <c r="X2899" s="231"/>
      <c r="Y2899" s="231"/>
      <c r="Z2899" s="231"/>
      <c r="AA2899" s="12"/>
      <c r="AB2899" s="2"/>
      <c r="AC2899" s="2"/>
    </row>
    <row r="2900" spans="1:29" s="4" customFormat="1" ht="9.9" customHeight="1" x14ac:dyDescent="0.25">
      <c r="A2900" s="228"/>
      <c r="B2900" s="134"/>
      <c r="C2900" s="2"/>
      <c r="D2900" s="231"/>
      <c r="E2900" s="231"/>
      <c r="F2900" s="231"/>
      <c r="G2900" s="8"/>
      <c r="H2900" s="231"/>
      <c r="M2900" s="231"/>
      <c r="N2900" s="231"/>
      <c r="O2900" s="231"/>
      <c r="Q2900" s="231"/>
      <c r="R2900" s="231"/>
      <c r="S2900" s="231"/>
      <c r="T2900" s="231"/>
      <c r="U2900" s="231"/>
      <c r="V2900" s="231"/>
      <c r="W2900" s="231"/>
      <c r="X2900" s="231"/>
      <c r="Y2900" s="231"/>
      <c r="Z2900" s="231"/>
      <c r="AA2900" s="12"/>
      <c r="AB2900" s="2"/>
      <c r="AC2900" s="2"/>
    </row>
    <row r="2901" spans="1:29" s="4" customFormat="1" ht="9.9" customHeight="1" x14ac:dyDescent="0.25">
      <c r="A2901" s="228"/>
      <c r="B2901" s="142"/>
      <c r="C2901" s="2"/>
      <c r="D2901" s="231"/>
      <c r="E2901" s="231"/>
      <c r="F2901" s="231"/>
      <c r="G2901" s="8"/>
      <c r="H2901" s="231"/>
      <c r="M2901" s="231"/>
      <c r="N2901" s="231"/>
      <c r="O2901" s="231"/>
      <c r="Q2901" s="231"/>
      <c r="R2901" s="231"/>
      <c r="S2901" s="231"/>
      <c r="T2901" s="231"/>
      <c r="U2901" s="231"/>
      <c r="V2901" s="231"/>
      <c r="W2901" s="231"/>
      <c r="X2901" s="231"/>
      <c r="Y2901" s="231"/>
      <c r="Z2901" s="231"/>
      <c r="AA2901" s="12"/>
      <c r="AB2901" s="2"/>
      <c r="AC2901" s="2"/>
    </row>
    <row r="2902" spans="1:29" s="12" customFormat="1" ht="9.9" customHeight="1" x14ac:dyDescent="0.25">
      <c r="A2902" s="228"/>
      <c r="B2902" s="141"/>
      <c r="C2902" s="2"/>
      <c r="D2902" s="231"/>
      <c r="E2902" s="231"/>
      <c r="F2902" s="231"/>
      <c r="G2902" s="8"/>
      <c r="H2902" s="231"/>
      <c r="I2902" s="4"/>
      <c r="J2902" s="4"/>
      <c r="K2902" s="4"/>
      <c r="L2902" s="4"/>
      <c r="M2902" s="231"/>
      <c r="N2902" s="231"/>
      <c r="O2902" s="231"/>
      <c r="P2902" s="4"/>
      <c r="Q2902" s="231"/>
      <c r="R2902" s="231"/>
      <c r="S2902" s="231"/>
      <c r="T2902" s="231"/>
      <c r="U2902" s="231"/>
      <c r="V2902" s="231"/>
      <c r="W2902" s="231"/>
      <c r="X2902" s="231"/>
      <c r="Y2902" s="231"/>
      <c r="Z2902" s="231"/>
      <c r="AB2902" s="2"/>
      <c r="AC2902" s="2"/>
    </row>
    <row r="2903" spans="1:29" s="12" customFormat="1" ht="9.9" customHeight="1" x14ac:dyDescent="0.25">
      <c r="A2903" s="228"/>
      <c r="B2903" s="138"/>
      <c r="C2903" s="2"/>
      <c r="D2903" s="231"/>
      <c r="E2903" s="231"/>
      <c r="F2903" s="231"/>
      <c r="G2903" s="8"/>
      <c r="H2903" s="231"/>
      <c r="I2903" s="331"/>
      <c r="J2903" s="332"/>
      <c r="K2903" s="241"/>
      <c r="L2903" s="241"/>
      <c r="M2903" s="231"/>
      <c r="N2903" s="231"/>
      <c r="O2903" s="231"/>
      <c r="P2903" s="4"/>
      <c r="Q2903" s="231"/>
      <c r="R2903" s="231"/>
      <c r="S2903" s="231"/>
      <c r="T2903" s="231"/>
      <c r="U2903" s="231"/>
      <c r="V2903" s="231"/>
      <c r="W2903" s="231"/>
      <c r="X2903" s="231"/>
      <c r="Y2903" s="231"/>
      <c r="Z2903" s="231"/>
      <c r="AB2903" s="2"/>
      <c r="AC2903" s="2"/>
    </row>
    <row r="2904" spans="1:29" s="12" customFormat="1" ht="9.9" customHeight="1" x14ac:dyDescent="0.25">
      <c r="A2904" s="228"/>
      <c r="B2904" s="138"/>
      <c r="C2904" s="2"/>
      <c r="D2904" s="231"/>
      <c r="E2904" s="231"/>
      <c r="F2904" s="231"/>
      <c r="G2904" s="8"/>
      <c r="H2904" s="231"/>
      <c r="I2904" s="331"/>
      <c r="J2904" s="332"/>
      <c r="K2904" s="241"/>
      <c r="L2904" s="241"/>
      <c r="M2904" s="231"/>
      <c r="N2904" s="231"/>
      <c r="O2904" s="231"/>
      <c r="P2904" s="4"/>
      <c r="Q2904" s="231"/>
      <c r="R2904" s="231"/>
      <c r="S2904" s="231"/>
      <c r="T2904" s="231"/>
      <c r="U2904" s="231"/>
      <c r="V2904" s="231"/>
      <c r="W2904" s="231"/>
      <c r="X2904" s="231"/>
      <c r="Y2904" s="231"/>
      <c r="Z2904" s="231"/>
      <c r="AB2904" s="2"/>
      <c r="AC2904" s="2"/>
    </row>
    <row r="2905" spans="1:29" s="12" customFormat="1" ht="9.9" customHeight="1" x14ac:dyDescent="0.25">
      <c r="A2905" s="228"/>
      <c r="B2905" s="138"/>
      <c r="C2905" s="2"/>
      <c r="D2905" s="231"/>
      <c r="E2905" s="231"/>
      <c r="F2905" s="231"/>
      <c r="G2905" s="8"/>
      <c r="H2905" s="231"/>
      <c r="I2905" s="331"/>
      <c r="J2905" s="332"/>
      <c r="K2905" s="241"/>
      <c r="L2905" s="241"/>
      <c r="M2905" s="231"/>
      <c r="N2905" s="231"/>
      <c r="O2905" s="231"/>
      <c r="P2905" s="4"/>
      <c r="Q2905" s="231"/>
      <c r="R2905" s="231"/>
      <c r="S2905" s="231"/>
      <c r="T2905" s="231"/>
      <c r="U2905" s="231"/>
      <c r="V2905" s="231"/>
      <c r="W2905" s="231"/>
      <c r="X2905" s="231"/>
      <c r="Y2905" s="231"/>
      <c r="Z2905" s="231"/>
      <c r="AB2905" s="2"/>
      <c r="AC2905" s="2"/>
    </row>
    <row r="2906" spans="1:29" s="12" customFormat="1" ht="9.9" customHeight="1" x14ac:dyDescent="0.25">
      <c r="A2906" s="228"/>
      <c r="B2906" s="141"/>
      <c r="C2906" s="2"/>
      <c r="D2906" s="231"/>
      <c r="E2906" s="231"/>
      <c r="F2906" s="231"/>
      <c r="G2906" s="8"/>
      <c r="H2906" s="231"/>
      <c r="I2906" s="241"/>
      <c r="J2906" s="241"/>
      <c r="K2906" s="241"/>
      <c r="L2906" s="241"/>
      <c r="M2906" s="231"/>
      <c r="N2906" s="231"/>
      <c r="O2906" s="231"/>
      <c r="P2906" s="4"/>
      <c r="Q2906" s="231"/>
      <c r="R2906" s="231"/>
      <c r="S2906" s="231"/>
      <c r="T2906" s="231"/>
      <c r="U2906" s="231"/>
      <c r="V2906" s="231"/>
      <c r="W2906" s="231"/>
      <c r="X2906" s="231"/>
      <c r="Y2906" s="231"/>
      <c r="Z2906" s="231"/>
      <c r="AB2906" s="2"/>
      <c r="AC2906" s="2"/>
    </row>
    <row r="2907" spans="1:29" s="12" customFormat="1" ht="9.9" customHeight="1" x14ac:dyDescent="0.25">
      <c r="A2907" s="228"/>
      <c r="B2907" s="138"/>
      <c r="C2907" s="2"/>
      <c r="D2907" s="231"/>
      <c r="E2907" s="231"/>
      <c r="F2907" s="231"/>
      <c r="G2907" s="8"/>
      <c r="H2907" s="231"/>
      <c r="I2907" s="331"/>
      <c r="J2907" s="332"/>
      <c r="K2907" s="241"/>
      <c r="L2907" s="241"/>
      <c r="M2907" s="231"/>
      <c r="N2907" s="231"/>
      <c r="O2907" s="231"/>
      <c r="P2907" s="4"/>
      <c r="Q2907" s="231"/>
      <c r="R2907" s="231"/>
      <c r="S2907" s="231"/>
      <c r="T2907" s="231"/>
      <c r="U2907" s="231"/>
      <c r="V2907" s="231"/>
      <c r="W2907" s="231"/>
      <c r="X2907" s="231"/>
      <c r="Y2907" s="231"/>
      <c r="Z2907" s="231"/>
      <c r="AB2907" s="2"/>
      <c r="AC2907" s="2"/>
    </row>
    <row r="2908" spans="1:29" s="12" customFormat="1" ht="9.9" customHeight="1" x14ac:dyDescent="0.25">
      <c r="A2908" s="228"/>
      <c r="B2908" s="138"/>
      <c r="C2908" s="2"/>
      <c r="D2908" s="231"/>
      <c r="E2908" s="231"/>
      <c r="F2908" s="231"/>
      <c r="G2908" s="8"/>
      <c r="H2908" s="231"/>
      <c r="I2908" s="331"/>
      <c r="J2908" s="332"/>
      <c r="K2908" s="241"/>
      <c r="L2908" s="241"/>
      <c r="M2908" s="231"/>
      <c r="N2908" s="231"/>
      <c r="O2908" s="231"/>
      <c r="P2908" s="4"/>
      <c r="Q2908" s="231"/>
      <c r="R2908" s="231"/>
      <c r="S2908" s="231"/>
      <c r="T2908" s="231"/>
      <c r="U2908" s="231"/>
      <c r="V2908" s="231"/>
      <c r="W2908" s="231"/>
      <c r="X2908" s="231"/>
      <c r="Y2908" s="231"/>
      <c r="Z2908" s="231"/>
      <c r="AB2908" s="2"/>
      <c r="AC2908" s="2"/>
    </row>
    <row r="2909" spans="1:29" s="12" customFormat="1" ht="9.9" customHeight="1" x14ac:dyDescent="0.25">
      <c r="A2909" s="228"/>
      <c r="B2909" s="138"/>
      <c r="C2909" s="2"/>
      <c r="D2909" s="231"/>
      <c r="E2909" s="231"/>
      <c r="F2909" s="231"/>
      <c r="G2909" s="8"/>
      <c r="H2909" s="231"/>
      <c r="I2909" s="331"/>
      <c r="J2909" s="332"/>
      <c r="K2909" s="241"/>
      <c r="L2909" s="241"/>
      <c r="M2909" s="231"/>
      <c r="N2909" s="231"/>
      <c r="O2909" s="231"/>
      <c r="P2909" s="4"/>
      <c r="Q2909" s="231"/>
      <c r="R2909" s="231"/>
      <c r="S2909" s="231"/>
      <c r="T2909" s="231"/>
      <c r="U2909" s="231"/>
      <c r="V2909" s="231"/>
      <c r="W2909" s="231"/>
      <c r="X2909" s="231"/>
      <c r="Y2909" s="231"/>
      <c r="Z2909" s="231"/>
      <c r="AB2909" s="2"/>
      <c r="AC2909" s="2"/>
    </row>
    <row r="2910" spans="1:29" s="12" customFormat="1" ht="9.9" customHeight="1" x14ac:dyDescent="0.25">
      <c r="A2910" s="228"/>
      <c r="B2910" s="141"/>
      <c r="C2910" s="2"/>
      <c r="D2910" s="231"/>
      <c r="E2910" s="231"/>
      <c r="F2910" s="231"/>
      <c r="G2910" s="8"/>
      <c r="H2910" s="231"/>
      <c r="I2910" s="241"/>
      <c r="J2910" s="241"/>
      <c r="K2910" s="241"/>
      <c r="L2910" s="241"/>
      <c r="M2910" s="231"/>
      <c r="N2910" s="231"/>
      <c r="O2910" s="231"/>
      <c r="P2910" s="4"/>
      <c r="Q2910" s="231"/>
      <c r="R2910" s="231"/>
      <c r="S2910" s="231"/>
      <c r="T2910" s="231"/>
      <c r="U2910" s="231"/>
      <c r="V2910" s="231"/>
      <c r="W2910" s="231"/>
      <c r="X2910" s="231"/>
      <c r="Y2910" s="231"/>
      <c r="Z2910" s="231"/>
      <c r="AB2910" s="2"/>
      <c r="AC2910" s="2"/>
    </row>
    <row r="2911" spans="1:29" s="12" customFormat="1" ht="9.9" customHeight="1" x14ac:dyDescent="0.25">
      <c r="A2911" s="228"/>
      <c r="B2911" s="138"/>
      <c r="C2911" s="2"/>
      <c r="D2911" s="231"/>
      <c r="E2911" s="231"/>
      <c r="F2911" s="231"/>
      <c r="G2911" s="8"/>
      <c r="H2911" s="231"/>
      <c r="I2911" s="331"/>
      <c r="J2911" s="332"/>
      <c r="K2911" s="241"/>
      <c r="L2911" s="241"/>
      <c r="M2911" s="231"/>
      <c r="N2911" s="231"/>
      <c r="O2911" s="231"/>
      <c r="P2911" s="4"/>
      <c r="Q2911" s="231"/>
      <c r="R2911" s="231"/>
      <c r="S2911" s="231"/>
      <c r="T2911" s="231"/>
      <c r="U2911" s="231"/>
      <c r="V2911" s="231"/>
      <c r="W2911" s="231"/>
      <c r="X2911" s="231"/>
      <c r="Y2911" s="231"/>
      <c r="Z2911" s="231"/>
      <c r="AB2911" s="2"/>
      <c r="AC2911" s="2"/>
    </row>
    <row r="2912" spans="1:29" s="12" customFormat="1" ht="9.9" customHeight="1" x14ac:dyDescent="0.25">
      <c r="A2912" s="228"/>
      <c r="B2912" s="138"/>
      <c r="C2912" s="2"/>
      <c r="D2912" s="231"/>
      <c r="E2912" s="231"/>
      <c r="F2912" s="231"/>
      <c r="G2912" s="8"/>
      <c r="H2912" s="231"/>
      <c r="I2912" s="331"/>
      <c r="J2912" s="332"/>
      <c r="K2912" s="241"/>
      <c r="L2912" s="241"/>
      <c r="M2912" s="231"/>
      <c r="N2912" s="231"/>
      <c r="O2912" s="231"/>
      <c r="P2912" s="4"/>
      <c r="Q2912" s="231"/>
      <c r="R2912" s="231"/>
      <c r="S2912" s="231"/>
      <c r="T2912" s="231"/>
      <c r="U2912" s="231"/>
      <c r="V2912" s="231"/>
      <c r="W2912" s="231"/>
      <c r="X2912" s="231"/>
      <c r="Y2912" s="231"/>
      <c r="Z2912" s="231"/>
      <c r="AB2912" s="2"/>
      <c r="AC2912" s="2"/>
    </row>
    <row r="2913" spans="1:29" s="12" customFormat="1" ht="9.9" customHeight="1" x14ac:dyDescent="0.25">
      <c r="A2913" s="228"/>
      <c r="B2913" s="138"/>
      <c r="C2913" s="2"/>
      <c r="D2913" s="231"/>
      <c r="E2913" s="231"/>
      <c r="F2913" s="231"/>
      <c r="G2913" s="8"/>
      <c r="H2913" s="231"/>
      <c r="I2913" s="331"/>
      <c r="J2913" s="332"/>
      <c r="K2913" s="241"/>
      <c r="L2913" s="241"/>
      <c r="M2913" s="231"/>
      <c r="N2913" s="231"/>
      <c r="O2913" s="231"/>
      <c r="P2913" s="4"/>
      <c r="Q2913" s="231"/>
      <c r="R2913" s="231"/>
      <c r="S2913" s="231"/>
      <c r="T2913" s="231"/>
      <c r="U2913" s="231"/>
      <c r="V2913" s="231"/>
      <c r="W2913" s="231"/>
      <c r="X2913" s="231"/>
      <c r="Y2913" s="231"/>
      <c r="Z2913" s="231"/>
      <c r="AB2913" s="2"/>
      <c r="AC2913" s="2"/>
    </row>
    <row r="2914" spans="1:29" s="12" customFormat="1" ht="9.9" customHeight="1" x14ac:dyDescent="0.25">
      <c r="A2914" s="228"/>
      <c r="B2914" s="141"/>
      <c r="C2914" s="2"/>
      <c r="D2914" s="231"/>
      <c r="E2914" s="231"/>
      <c r="F2914" s="231"/>
      <c r="G2914" s="8"/>
      <c r="H2914" s="231"/>
      <c r="I2914" s="241"/>
      <c r="J2914" s="241"/>
      <c r="K2914" s="241"/>
      <c r="L2914" s="241"/>
      <c r="M2914" s="231"/>
      <c r="N2914" s="231"/>
      <c r="O2914" s="231"/>
      <c r="P2914" s="4"/>
      <c r="Q2914" s="231"/>
      <c r="R2914" s="231"/>
      <c r="S2914" s="231"/>
      <c r="T2914" s="231"/>
      <c r="U2914" s="231"/>
      <c r="V2914" s="231"/>
      <c r="W2914" s="231"/>
      <c r="X2914" s="231"/>
      <c r="Y2914" s="231"/>
      <c r="Z2914" s="231"/>
      <c r="AB2914" s="2"/>
      <c r="AC2914" s="2"/>
    </row>
    <row r="2915" spans="1:29" s="12" customFormat="1" ht="9.9" customHeight="1" x14ac:dyDescent="0.25">
      <c r="A2915" s="228"/>
      <c r="B2915" s="138"/>
      <c r="C2915" s="2"/>
      <c r="D2915" s="231"/>
      <c r="E2915" s="231"/>
      <c r="F2915" s="231"/>
      <c r="G2915" s="8"/>
      <c r="H2915" s="231"/>
      <c r="I2915" s="331"/>
      <c r="J2915" s="332"/>
      <c r="K2915" s="241"/>
      <c r="L2915" s="241"/>
      <c r="M2915" s="231"/>
      <c r="N2915" s="231"/>
      <c r="O2915" s="231"/>
      <c r="P2915" s="4"/>
      <c r="Q2915" s="231"/>
      <c r="R2915" s="231"/>
      <c r="S2915" s="231"/>
      <c r="T2915" s="231"/>
      <c r="U2915" s="231"/>
      <c r="V2915" s="231"/>
      <c r="W2915" s="231"/>
      <c r="X2915" s="231"/>
      <c r="Y2915" s="231"/>
      <c r="Z2915" s="231"/>
      <c r="AB2915" s="2"/>
      <c r="AC2915" s="2"/>
    </row>
    <row r="2916" spans="1:29" s="12" customFormat="1" ht="9.9" customHeight="1" x14ac:dyDescent="0.25">
      <c r="A2916" s="228"/>
      <c r="B2916" s="138"/>
      <c r="C2916" s="2"/>
      <c r="D2916" s="231"/>
      <c r="E2916" s="231"/>
      <c r="F2916" s="231"/>
      <c r="G2916" s="8"/>
      <c r="H2916" s="231"/>
      <c r="I2916" s="331"/>
      <c r="J2916" s="332"/>
      <c r="K2916" s="241"/>
      <c r="L2916" s="241"/>
      <c r="M2916" s="231"/>
      <c r="N2916" s="231"/>
      <c r="O2916" s="231"/>
      <c r="P2916" s="4"/>
      <c r="Q2916" s="231"/>
      <c r="R2916" s="231"/>
      <c r="S2916" s="231"/>
      <c r="T2916" s="231"/>
      <c r="U2916" s="231"/>
      <c r="V2916" s="231"/>
      <c r="W2916" s="231"/>
      <c r="X2916" s="231"/>
      <c r="Y2916" s="231"/>
      <c r="Z2916" s="231"/>
      <c r="AB2916" s="2"/>
      <c r="AC2916" s="2"/>
    </row>
    <row r="2917" spans="1:29" s="12" customFormat="1" ht="9.9" customHeight="1" x14ac:dyDescent="0.25">
      <c r="A2917" s="228"/>
      <c r="B2917" s="138"/>
      <c r="C2917" s="2"/>
      <c r="D2917" s="231"/>
      <c r="E2917" s="231"/>
      <c r="F2917" s="231"/>
      <c r="G2917" s="8"/>
      <c r="H2917" s="231"/>
      <c r="I2917" s="331"/>
      <c r="J2917" s="332"/>
      <c r="K2917" s="241"/>
      <c r="L2917" s="241"/>
      <c r="M2917" s="231"/>
      <c r="N2917" s="231"/>
      <c r="O2917" s="231"/>
      <c r="P2917" s="4"/>
      <c r="Q2917" s="231"/>
      <c r="R2917" s="231"/>
      <c r="S2917" s="231"/>
      <c r="T2917" s="231"/>
      <c r="U2917" s="231"/>
      <c r="V2917" s="231"/>
      <c r="W2917" s="231"/>
      <c r="X2917" s="231"/>
      <c r="Y2917" s="231"/>
      <c r="Z2917" s="231"/>
      <c r="AB2917" s="2"/>
      <c r="AC2917" s="2"/>
    </row>
    <row r="2918" spans="1:29" s="12" customFormat="1" ht="9.9" customHeight="1" x14ac:dyDescent="0.25">
      <c r="A2918" s="228"/>
      <c r="B2918" s="141"/>
      <c r="C2918" s="2"/>
      <c r="D2918" s="231"/>
      <c r="E2918" s="231"/>
      <c r="F2918" s="231"/>
      <c r="G2918" s="8"/>
      <c r="H2918" s="231"/>
      <c r="I2918" s="241"/>
      <c r="J2918" s="241"/>
      <c r="K2918" s="241"/>
      <c r="L2918" s="241"/>
      <c r="M2918" s="231"/>
      <c r="N2918" s="231"/>
      <c r="O2918" s="231"/>
      <c r="P2918" s="4"/>
      <c r="Q2918" s="231"/>
      <c r="R2918" s="231"/>
      <c r="S2918" s="231"/>
      <c r="T2918" s="231"/>
      <c r="U2918" s="231"/>
      <c r="V2918" s="231"/>
      <c r="W2918" s="231"/>
      <c r="X2918" s="231"/>
      <c r="Y2918" s="231"/>
      <c r="Z2918" s="231"/>
      <c r="AB2918" s="2"/>
      <c r="AC2918" s="2"/>
    </row>
    <row r="2919" spans="1:29" s="12" customFormat="1" ht="9.9" customHeight="1" x14ac:dyDescent="0.25">
      <c r="A2919" s="228"/>
      <c r="B2919" s="138"/>
      <c r="C2919" s="2"/>
      <c r="D2919" s="231"/>
      <c r="E2919" s="231"/>
      <c r="F2919" s="231"/>
      <c r="G2919" s="8"/>
      <c r="H2919" s="231"/>
      <c r="I2919" s="331"/>
      <c r="J2919" s="332"/>
      <c r="K2919" s="241"/>
      <c r="L2919" s="241"/>
      <c r="M2919" s="231"/>
      <c r="N2919" s="231"/>
      <c r="O2919" s="231"/>
      <c r="P2919" s="4"/>
      <c r="Q2919" s="231"/>
      <c r="R2919" s="231"/>
      <c r="S2919" s="231"/>
      <c r="T2919" s="231"/>
      <c r="U2919" s="231"/>
      <c r="V2919" s="231"/>
      <c r="W2919" s="231"/>
      <c r="X2919" s="231"/>
      <c r="Y2919" s="231"/>
      <c r="Z2919" s="231"/>
      <c r="AB2919" s="2"/>
      <c r="AC2919" s="2"/>
    </row>
    <row r="2920" spans="1:29" s="12" customFormat="1" ht="9.9" customHeight="1" x14ac:dyDescent="0.25">
      <c r="A2920" s="228"/>
      <c r="B2920" s="138"/>
      <c r="C2920" s="2"/>
      <c r="D2920" s="231"/>
      <c r="E2920" s="231"/>
      <c r="F2920" s="231"/>
      <c r="G2920" s="8"/>
      <c r="H2920" s="231"/>
      <c r="I2920" s="331"/>
      <c r="J2920" s="332"/>
      <c r="K2920" s="241"/>
      <c r="L2920" s="241"/>
      <c r="M2920" s="231"/>
      <c r="N2920" s="231"/>
      <c r="O2920" s="231"/>
      <c r="P2920" s="4"/>
      <c r="Q2920" s="231"/>
      <c r="R2920" s="231"/>
      <c r="S2920" s="231"/>
      <c r="T2920" s="231"/>
      <c r="U2920" s="231"/>
      <c r="V2920" s="231"/>
      <c r="W2920" s="231"/>
      <c r="X2920" s="231"/>
      <c r="Y2920" s="231"/>
      <c r="Z2920" s="231"/>
      <c r="AB2920" s="2"/>
      <c r="AC2920" s="2"/>
    </row>
    <row r="2921" spans="1:29" s="12" customFormat="1" ht="9.9" customHeight="1" x14ac:dyDescent="0.25">
      <c r="A2921" s="228"/>
      <c r="B2921" s="138"/>
      <c r="C2921" s="2"/>
      <c r="D2921" s="231"/>
      <c r="E2921" s="231"/>
      <c r="F2921" s="231"/>
      <c r="G2921" s="8"/>
      <c r="H2921" s="231"/>
      <c r="I2921" s="331"/>
      <c r="J2921" s="332"/>
      <c r="K2921" s="241"/>
      <c r="L2921" s="241"/>
      <c r="M2921" s="231"/>
      <c r="N2921" s="231"/>
      <c r="O2921" s="231"/>
      <c r="P2921" s="4"/>
      <c r="Q2921" s="231"/>
      <c r="R2921" s="231"/>
      <c r="S2921" s="231"/>
      <c r="T2921" s="231"/>
      <c r="U2921" s="231"/>
      <c r="V2921" s="231"/>
      <c r="W2921" s="231"/>
      <c r="X2921" s="231"/>
      <c r="Y2921" s="231"/>
      <c r="Z2921" s="231"/>
      <c r="AB2921" s="2"/>
      <c r="AC2921" s="2"/>
    </row>
    <row r="2922" spans="1:29" s="12" customFormat="1" ht="9.9" customHeight="1" x14ac:dyDescent="0.25">
      <c r="A2922" s="228"/>
      <c r="B2922" s="138"/>
      <c r="C2922" s="2"/>
      <c r="D2922" s="231"/>
      <c r="E2922" s="231"/>
      <c r="F2922" s="231"/>
      <c r="G2922" s="8"/>
      <c r="H2922" s="231"/>
      <c r="I2922" s="331"/>
      <c r="J2922" s="332"/>
      <c r="K2922" s="241"/>
      <c r="L2922" s="241"/>
      <c r="M2922" s="231"/>
      <c r="N2922" s="231"/>
      <c r="O2922" s="231"/>
      <c r="P2922" s="4"/>
      <c r="Q2922" s="231"/>
      <c r="R2922" s="231"/>
      <c r="S2922" s="231"/>
      <c r="T2922" s="231"/>
      <c r="U2922" s="231"/>
      <c r="V2922" s="231"/>
      <c r="W2922" s="231"/>
      <c r="X2922" s="231"/>
      <c r="Y2922" s="231"/>
      <c r="Z2922" s="231"/>
      <c r="AB2922" s="2"/>
      <c r="AC2922" s="2"/>
    </row>
    <row r="2923" spans="1:29" s="12" customFormat="1" ht="9.9" customHeight="1" x14ac:dyDescent="0.25">
      <c r="A2923" s="228"/>
      <c r="B2923" s="141"/>
      <c r="C2923" s="2"/>
      <c r="D2923" s="231"/>
      <c r="E2923" s="231"/>
      <c r="F2923" s="231"/>
      <c r="G2923" s="8"/>
      <c r="H2923" s="231"/>
      <c r="I2923" s="241"/>
      <c r="J2923" s="241"/>
      <c r="K2923" s="241"/>
      <c r="L2923" s="241"/>
      <c r="M2923" s="231"/>
      <c r="N2923" s="231"/>
      <c r="O2923" s="231"/>
      <c r="P2923" s="4"/>
      <c r="Q2923" s="231"/>
      <c r="R2923" s="231"/>
      <c r="S2923" s="231"/>
      <c r="T2923" s="231"/>
      <c r="U2923" s="231"/>
      <c r="V2923" s="231"/>
      <c r="W2923" s="231"/>
      <c r="X2923" s="231"/>
      <c r="Y2923" s="231"/>
      <c r="Z2923" s="231"/>
      <c r="AB2923" s="2"/>
      <c r="AC2923" s="2"/>
    </row>
    <row r="2924" spans="1:29" s="12" customFormat="1" ht="9.9" customHeight="1" x14ac:dyDescent="0.25">
      <c r="A2924" s="228"/>
      <c r="B2924" s="138"/>
      <c r="C2924" s="2"/>
      <c r="D2924" s="231"/>
      <c r="E2924" s="231"/>
      <c r="F2924" s="231"/>
      <c r="G2924" s="8"/>
      <c r="H2924" s="231"/>
      <c r="I2924" s="331"/>
      <c r="J2924" s="332"/>
      <c r="K2924" s="241"/>
      <c r="L2924" s="241"/>
      <c r="M2924" s="231"/>
      <c r="N2924" s="231"/>
      <c r="O2924" s="231"/>
      <c r="P2924" s="4"/>
      <c r="Q2924" s="231"/>
      <c r="R2924" s="231"/>
      <c r="S2924" s="231"/>
      <c r="T2924" s="231"/>
      <c r="U2924" s="231"/>
      <c r="V2924" s="231"/>
      <c r="W2924" s="231"/>
      <c r="X2924" s="231"/>
      <c r="Y2924" s="231"/>
      <c r="Z2924" s="231"/>
      <c r="AB2924" s="2"/>
      <c r="AC2924" s="2"/>
    </row>
    <row r="2925" spans="1:29" s="12" customFormat="1" ht="9.9" customHeight="1" x14ac:dyDescent="0.25">
      <c r="A2925" s="228"/>
      <c r="B2925" s="138"/>
      <c r="C2925" s="2"/>
      <c r="D2925" s="231"/>
      <c r="E2925" s="231"/>
      <c r="F2925" s="231"/>
      <c r="G2925" s="8"/>
      <c r="H2925" s="231"/>
      <c r="I2925" s="331"/>
      <c r="J2925" s="332"/>
      <c r="K2925" s="241"/>
      <c r="L2925" s="241"/>
      <c r="M2925" s="231"/>
      <c r="N2925" s="231"/>
      <c r="O2925" s="231"/>
      <c r="P2925" s="4"/>
      <c r="Q2925" s="231"/>
      <c r="R2925" s="231"/>
      <c r="S2925" s="231"/>
      <c r="T2925" s="231"/>
      <c r="U2925" s="231"/>
      <c r="V2925" s="231"/>
      <c r="W2925" s="231"/>
      <c r="X2925" s="231"/>
      <c r="Y2925" s="231"/>
      <c r="Z2925" s="231"/>
      <c r="AB2925" s="2"/>
      <c r="AC2925" s="2"/>
    </row>
    <row r="2926" spans="1:29" s="12" customFormat="1" ht="9.9" customHeight="1" x14ac:dyDescent="0.25">
      <c r="A2926" s="228"/>
      <c r="B2926" s="138"/>
      <c r="C2926" s="2"/>
      <c r="D2926" s="231"/>
      <c r="E2926" s="231"/>
      <c r="F2926" s="231"/>
      <c r="G2926" s="8"/>
      <c r="H2926" s="231"/>
      <c r="I2926" s="331"/>
      <c r="J2926" s="332"/>
      <c r="K2926" s="241"/>
      <c r="L2926" s="241"/>
      <c r="M2926" s="231"/>
      <c r="N2926" s="231"/>
      <c r="O2926" s="231"/>
      <c r="P2926" s="4"/>
      <c r="Q2926" s="231"/>
      <c r="R2926" s="231"/>
      <c r="S2926" s="231"/>
      <c r="T2926" s="231"/>
      <c r="U2926" s="231"/>
      <c r="V2926" s="231"/>
      <c r="W2926" s="231"/>
      <c r="X2926" s="231"/>
      <c r="Y2926" s="231"/>
      <c r="Z2926" s="231"/>
      <c r="AB2926" s="2"/>
      <c r="AC2926" s="2"/>
    </row>
    <row r="2927" spans="1:29" s="12" customFormat="1" ht="9.9" customHeight="1" x14ac:dyDescent="0.25">
      <c r="A2927" s="228"/>
      <c r="B2927" s="141"/>
      <c r="C2927" s="2"/>
      <c r="D2927" s="231"/>
      <c r="E2927" s="231"/>
      <c r="F2927" s="231"/>
      <c r="G2927" s="8"/>
      <c r="H2927" s="231"/>
      <c r="I2927" s="241"/>
      <c r="J2927" s="241"/>
      <c r="K2927" s="241"/>
      <c r="L2927" s="241"/>
      <c r="M2927" s="231"/>
      <c r="N2927" s="231"/>
      <c r="O2927" s="231"/>
      <c r="P2927" s="4"/>
      <c r="Q2927" s="231"/>
      <c r="R2927" s="231"/>
      <c r="S2927" s="231"/>
      <c r="T2927" s="231"/>
      <c r="U2927" s="231"/>
      <c r="V2927" s="231"/>
      <c r="W2927" s="231"/>
      <c r="X2927" s="231"/>
      <c r="Y2927" s="231"/>
      <c r="Z2927" s="231"/>
      <c r="AB2927" s="2"/>
      <c r="AC2927" s="2"/>
    </row>
    <row r="2928" spans="1:29" s="12" customFormat="1" ht="9.9" customHeight="1" x14ac:dyDescent="0.25">
      <c r="A2928" s="228"/>
      <c r="B2928" s="138"/>
      <c r="C2928" s="2"/>
      <c r="D2928" s="231"/>
      <c r="E2928" s="231"/>
      <c r="F2928" s="231"/>
      <c r="G2928" s="8"/>
      <c r="H2928" s="231"/>
      <c r="I2928" s="331"/>
      <c r="J2928" s="332"/>
      <c r="K2928" s="241"/>
      <c r="L2928" s="241"/>
      <c r="M2928" s="231"/>
      <c r="N2928" s="231"/>
      <c r="O2928" s="231"/>
      <c r="P2928" s="4"/>
      <c r="Q2928" s="231"/>
      <c r="R2928" s="231"/>
      <c r="S2928" s="231"/>
      <c r="T2928" s="231"/>
      <c r="U2928" s="231"/>
      <c r="V2928" s="231"/>
      <c r="W2928" s="231"/>
      <c r="X2928" s="231"/>
      <c r="Y2928" s="231"/>
      <c r="Z2928" s="231"/>
      <c r="AB2928" s="2"/>
      <c r="AC2928" s="2"/>
    </row>
    <row r="2929" spans="1:29" s="12" customFormat="1" ht="9.9" customHeight="1" x14ac:dyDescent="0.25">
      <c r="A2929" s="228"/>
      <c r="B2929" s="138"/>
      <c r="C2929" s="2"/>
      <c r="D2929" s="231"/>
      <c r="E2929" s="231"/>
      <c r="F2929" s="231"/>
      <c r="G2929" s="8"/>
      <c r="H2929" s="231"/>
      <c r="I2929" s="331"/>
      <c r="J2929" s="332"/>
      <c r="K2929" s="241"/>
      <c r="L2929" s="241"/>
      <c r="M2929" s="231"/>
      <c r="N2929" s="231"/>
      <c r="O2929" s="231"/>
      <c r="P2929" s="4"/>
      <c r="Q2929" s="231"/>
      <c r="R2929" s="231"/>
      <c r="S2929" s="231"/>
      <c r="T2929" s="231"/>
      <c r="U2929" s="231"/>
      <c r="V2929" s="231"/>
      <c r="W2929" s="231"/>
      <c r="X2929" s="231"/>
      <c r="Y2929" s="231"/>
      <c r="Z2929" s="231"/>
      <c r="AB2929" s="2"/>
      <c r="AC2929" s="2"/>
    </row>
    <row r="2930" spans="1:29" s="12" customFormat="1" ht="9.9" customHeight="1" x14ac:dyDescent="0.25">
      <c r="A2930" s="228"/>
      <c r="B2930" s="138"/>
      <c r="C2930" s="2"/>
      <c r="D2930" s="231"/>
      <c r="E2930" s="231"/>
      <c r="F2930" s="231"/>
      <c r="G2930" s="8"/>
      <c r="H2930" s="231"/>
      <c r="I2930" s="331"/>
      <c r="J2930" s="332"/>
      <c r="K2930" s="241"/>
      <c r="L2930" s="241"/>
      <c r="M2930" s="231"/>
      <c r="N2930" s="231"/>
      <c r="O2930" s="231"/>
      <c r="P2930" s="4"/>
      <c r="Q2930" s="231"/>
      <c r="R2930" s="231"/>
      <c r="S2930" s="231"/>
      <c r="T2930" s="231"/>
      <c r="U2930" s="231"/>
      <c r="V2930" s="231"/>
      <c r="W2930" s="231"/>
      <c r="X2930" s="231"/>
      <c r="Y2930" s="231"/>
      <c r="Z2930" s="231"/>
      <c r="AB2930" s="2"/>
      <c r="AC2930" s="2"/>
    </row>
    <row r="2931" spans="1:29" s="12" customFormat="1" ht="9.9" customHeight="1" x14ac:dyDescent="0.25">
      <c r="A2931" s="228"/>
      <c r="B2931" s="141"/>
      <c r="C2931" s="2"/>
      <c r="D2931" s="231"/>
      <c r="E2931" s="231"/>
      <c r="F2931" s="231"/>
      <c r="G2931" s="8"/>
      <c r="H2931" s="231"/>
      <c r="I2931" s="241"/>
      <c r="J2931" s="241"/>
      <c r="K2931" s="241"/>
      <c r="L2931" s="241"/>
      <c r="M2931" s="231"/>
      <c r="N2931" s="231"/>
      <c r="O2931" s="231"/>
      <c r="P2931" s="4"/>
      <c r="Q2931" s="231"/>
      <c r="R2931" s="231"/>
      <c r="S2931" s="231"/>
      <c r="T2931" s="231"/>
      <c r="U2931" s="231"/>
      <c r="V2931" s="231"/>
      <c r="W2931" s="231"/>
      <c r="X2931" s="231"/>
      <c r="Y2931" s="231"/>
      <c r="Z2931" s="231"/>
      <c r="AB2931" s="2"/>
      <c r="AC2931" s="2"/>
    </row>
    <row r="2932" spans="1:29" s="12" customFormat="1" ht="9.9" customHeight="1" x14ac:dyDescent="0.25">
      <c r="A2932" s="228"/>
      <c r="B2932" s="138"/>
      <c r="C2932" s="2"/>
      <c r="D2932" s="231"/>
      <c r="E2932" s="231"/>
      <c r="F2932" s="231"/>
      <c r="G2932" s="8"/>
      <c r="H2932" s="231"/>
      <c r="I2932" s="331"/>
      <c r="J2932" s="332"/>
      <c r="K2932" s="241"/>
      <c r="L2932" s="241"/>
      <c r="M2932" s="231"/>
      <c r="N2932" s="231"/>
      <c r="O2932" s="231"/>
      <c r="P2932" s="4"/>
      <c r="Q2932" s="231"/>
      <c r="R2932" s="231"/>
      <c r="S2932" s="231"/>
      <c r="T2932" s="231"/>
      <c r="U2932" s="231"/>
      <c r="V2932" s="231"/>
      <c r="W2932" s="231"/>
      <c r="X2932" s="231"/>
      <c r="Y2932" s="231"/>
      <c r="Z2932" s="231"/>
      <c r="AB2932" s="2"/>
      <c r="AC2932" s="2"/>
    </row>
    <row r="2933" spans="1:29" s="12" customFormat="1" ht="9.9" customHeight="1" x14ac:dyDescent="0.25">
      <c r="A2933" s="228"/>
      <c r="B2933" s="138"/>
      <c r="C2933" s="2"/>
      <c r="D2933" s="231"/>
      <c r="E2933" s="231"/>
      <c r="F2933" s="231"/>
      <c r="G2933" s="8"/>
      <c r="H2933" s="231"/>
      <c r="I2933" s="331"/>
      <c r="J2933" s="332"/>
      <c r="K2933" s="241"/>
      <c r="L2933" s="241"/>
      <c r="M2933" s="231"/>
      <c r="N2933" s="231"/>
      <c r="O2933" s="231"/>
      <c r="P2933" s="4"/>
      <c r="Q2933" s="231"/>
      <c r="R2933" s="231"/>
      <c r="S2933" s="231"/>
      <c r="T2933" s="231"/>
      <c r="U2933" s="231"/>
      <c r="V2933" s="231"/>
      <c r="W2933" s="231"/>
      <c r="X2933" s="231"/>
      <c r="Y2933" s="231"/>
      <c r="Z2933" s="231"/>
      <c r="AB2933" s="2"/>
      <c r="AC2933" s="2"/>
    </row>
    <row r="2934" spans="1:29" s="12" customFormat="1" ht="9.9" customHeight="1" x14ac:dyDescent="0.25">
      <c r="A2934" s="228"/>
      <c r="B2934" s="138"/>
      <c r="C2934" s="2"/>
      <c r="D2934" s="231"/>
      <c r="E2934" s="231"/>
      <c r="F2934" s="231"/>
      <c r="G2934" s="8"/>
      <c r="H2934" s="231"/>
      <c r="I2934" s="331"/>
      <c r="J2934" s="332"/>
      <c r="K2934" s="241"/>
      <c r="L2934" s="241"/>
      <c r="M2934" s="231"/>
      <c r="N2934" s="231"/>
      <c r="O2934" s="231"/>
      <c r="P2934" s="4"/>
      <c r="Q2934" s="231"/>
      <c r="R2934" s="231"/>
      <c r="S2934" s="231"/>
      <c r="T2934" s="231"/>
      <c r="U2934" s="231"/>
      <c r="V2934" s="231"/>
      <c r="W2934" s="231"/>
      <c r="X2934" s="231"/>
      <c r="Y2934" s="231"/>
      <c r="Z2934" s="231"/>
      <c r="AB2934" s="2"/>
      <c r="AC2934" s="2"/>
    </row>
    <row r="2935" spans="1:29" s="12" customFormat="1" ht="9.9" customHeight="1" x14ac:dyDescent="0.25">
      <c r="A2935" s="228"/>
      <c r="B2935" s="141"/>
      <c r="C2935" s="2"/>
      <c r="D2935" s="231"/>
      <c r="E2935" s="231"/>
      <c r="F2935" s="231"/>
      <c r="G2935" s="8"/>
      <c r="H2935" s="231"/>
      <c r="I2935" s="241"/>
      <c r="J2935" s="241"/>
      <c r="K2935" s="241"/>
      <c r="L2935" s="241"/>
      <c r="M2935" s="231"/>
      <c r="N2935" s="231"/>
      <c r="O2935" s="231"/>
      <c r="P2935" s="4"/>
      <c r="Q2935" s="231"/>
      <c r="R2935" s="231"/>
      <c r="S2935" s="231"/>
      <c r="T2935" s="231"/>
      <c r="U2935" s="231"/>
      <c r="V2935" s="231"/>
      <c r="W2935" s="231"/>
      <c r="X2935" s="231"/>
      <c r="Y2935" s="231"/>
      <c r="Z2935" s="231"/>
      <c r="AB2935" s="2"/>
      <c r="AC2935" s="2"/>
    </row>
    <row r="2936" spans="1:29" s="12" customFormat="1" ht="9.9" customHeight="1" x14ac:dyDescent="0.25">
      <c r="A2936" s="228"/>
      <c r="B2936" s="138"/>
      <c r="C2936" s="2"/>
      <c r="D2936" s="231"/>
      <c r="E2936" s="231"/>
      <c r="F2936" s="231"/>
      <c r="G2936" s="8"/>
      <c r="H2936" s="231"/>
      <c r="I2936" s="331"/>
      <c r="J2936" s="332"/>
      <c r="K2936" s="241"/>
      <c r="L2936" s="241"/>
      <c r="M2936" s="231"/>
      <c r="N2936" s="231"/>
      <c r="O2936" s="231"/>
      <c r="P2936" s="4"/>
      <c r="Q2936" s="231"/>
      <c r="R2936" s="231"/>
      <c r="S2936" s="231"/>
      <c r="T2936" s="231"/>
      <c r="U2936" s="231"/>
      <c r="V2936" s="231"/>
      <c r="W2936" s="231"/>
      <c r="X2936" s="231"/>
      <c r="Y2936" s="231"/>
      <c r="Z2936" s="231"/>
      <c r="AB2936" s="2"/>
      <c r="AC2936" s="2"/>
    </row>
    <row r="2937" spans="1:29" s="12" customFormat="1" ht="9.9" customHeight="1" x14ac:dyDescent="0.25">
      <c r="A2937" s="228"/>
      <c r="B2937" s="138"/>
      <c r="C2937" s="2"/>
      <c r="D2937" s="231"/>
      <c r="E2937" s="231"/>
      <c r="F2937" s="231"/>
      <c r="G2937" s="8"/>
      <c r="H2937" s="231"/>
      <c r="I2937" s="331"/>
      <c r="J2937" s="332"/>
      <c r="K2937" s="241"/>
      <c r="L2937" s="241"/>
      <c r="M2937" s="231"/>
      <c r="N2937" s="231"/>
      <c r="O2937" s="231"/>
      <c r="P2937" s="4"/>
      <c r="Q2937" s="231"/>
      <c r="R2937" s="231"/>
      <c r="S2937" s="231"/>
      <c r="T2937" s="231"/>
      <c r="U2937" s="231"/>
      <c r="V2937" s="231"/>
      <c r="W2937" s="231"/>
      <c r="X2937" s="231"/>
      <c r="Y2937" s="231"/>
      <c r="Z2937" s="231"/>
      <c r="AB2937" s="2"/>
      <c r="AC2937" s="2"/>
    </row>
    <row r="2938" spans="1:29" s="12" customFormat="1" ht="9.9" customHeight="1" x14ac:dyDescent="0.25">
      <c r="A2938" s="228"/>
      <c r="B2938" s="138"/>
      <c r="C2938" s="2"/>
      <c r="D2938" s="231"/>
      <c r="E2938" s="231"/>
      <c r="F2938" s="231"/>
      <c r="G2938" s="8"/>
      <c r="H2938" s="231"/>
      <c r="I2938" s="331"/>
      <c r="J2938" s="332"/>
      <c r="K2938" s="241"/>
      <c r="L2938" s="241"/>
      <c r="M2938" s="231"/>
      <c r="N2938" s="231"/>
      <c r="O2938" s="231"/>
      <c r="P2938" s="4"/>
      <c r="Q2938" s="231"/>
      <c r="R2938" s="231"/>
      <c r="S2938" s="231"/>
      <c r="T2938" s="231"/>
      <c r="U2938" s="231"/>
      <c r="V2938" s="231"/>
      <c r="W2938" s="231"/>
      <c r="X2938" s="231"/>
      <c r="Y2938" s="231"/>
      <c r="Z2938" s="231"/>
      <c r="AB2938" s="2"/>
      <c r="AC2938" s="2"/>
    </row>
    <row r="2939" spans="1:29" s="12" customFormat="1" ht="9.9" customHeight="1" x14ac:dyDescent="0.25">
      <c r="A2939" s="228"/>
      <c r="B2939" s="141"/>
      <c r="C2939" s="2"/>
      <c r="D2939" s="231"/>
      <c r="E2939" s="231"/>
      <c r="F2939" s="231"/>
      <c r="G2939" s="8"/>
      <c r="H2939" s="231"/>
      <c r="I2939" s="241"/>
      <c r="J2939" s="241"/>
      <c r="K2939" s="241"/>
      <c r="L2939" s="241"/>
      <c r="M2939" s="231"/>
      <c r="N2939" s="231"/>
      <c r="O2939" s="231"/>
      <c r="P2939" s="4"/>
      <c r="Q2939" s="231"/>
      <c r="R2939" s="231"/>
      <c r="S2939" s="231"/>
      <c r="T2939" s="231"/>
      <c r="U2939" s="231"/>
      <c r="V2939" s="231"/>
      <c r="W2939" s="231"/>
      <c r="X2939" s="231"/>
      <c r="Y2939" s="231"/>
      <c r="Z2939" s="231"/>
      <c r="AB2939" s="2"/>
      <c r="AC2939" s="2"/>
    </row>
    <row r="2940" spans="1:29" s="12" customFormat="1" ht="9.9" customHeight="1" x14ac:dyDescent="0.25">
      <c r="A2940" s="228"/>
      <c r="B2940" s="138"/>
      <c r="C2940" s="2"/>
      <c r="D2940" s="231"/>
      <c r="E2940" s="231"/>
      <c r="F2940" s="231"/>
      <c r="G2940" s="8"/>
      <c r="H2940" s="231"/>
      <c r="I2940" s="331"/>
      <c r="J2940" s="332"/>
      <c r="K2940" s="241"/>
      <c r="L2940" s="241"/>
      <c r="M2940" s="231"/>
      <c r="N2940" s="231"/>
      <c r="O2940" s="231"/>
      <c r="P2940" s="4"/>
      <c r="Q2940" s="231"/>
      <c r="R2940" s="231"/>
      <c r="S2940" s="231"/>
      <c r="T2940" s="231"/>
      <c r="U2940" s="231"/>
      <c r="V2940" s="231"/>
      <c r="W2940" s="231"/>
      <c r="X2940" s="231"/>
      <c r="Y2940" s="231"/>
      <c r="Z2940" s="231"/>
      <c r="AB2940" s="2"/>
      <c r="AC2940" s="2"/>
    </row>
    <row r="2941" spans="1:29" s="12" customFormat="1" ht="9.9" customHeight="1" x14ac:dyDescent="0.25">
      <c r="A2941" s="228"/>
      <c r="B2941" s="138"/>
      <c r="C2941" s="2"/>
      <c r="D2941" s="231"/>
      <c r="E2941" s="231"/>
      <c r="F2941" s="231"/>
      <c r="G2941" s="8"/>
      <c r="H2941" s="231"/>
      <c r="I2941" s="331"/>
      <c r="J2941" s="332"/>
      <c r="K2941" s="241"/>
      <c r="L2941" s="241"/>
      <c r="M2941" s="231"/>
      <c r="N2941" s="231"/>
      <c r="O2941" s="231"/>
      <c r="P2941" s="4"/>
      <c r="Q2941" s="231"/>
      <c r="R2941" s="231"/>
      <c r="S2941" s="231"/>
      <c r="T2941" s="231"/>
      <c r="U2941" s="231"/>
      <c r="V2941" s="231"/>
      <c r="W2941" s="231"/>
      <c r="X2941" s="231"/>
      <c r="Y2941" s="231"/>
      <c r="Z2941" s="231"/>
      <c r="AB2941" s="2"/>
      <c r="AC2941" s="2"/>
    </row>
    <row r="2942" spans="1:29" s="12" customFormat="1" ht="9.9" customHeight="1" x14ac:dyDescent="0.25">
      <c r="A2942" s="228"/>
      <c r="B2942" s="138"/>
      <c r="C2942" s="2"/>
      <c r="D2942" s="231"/>
      <c r="E2942" s="231"/>
      <c r="F2942" s="231"/>
      <c r="G2942" s="8"/>
      <c r="H2942" s="231"/>
      <c r="I2942" s="331"/>
      <c r="J2942" s="332"/>
      <c r="K2942" s="241"/>
      <c r="L2942" s="241"/>
      <c r="M2942" s="231"/>
      <c r="N2942" s="231"/>
      <c r="O2942" s="231"/>
      <c r="P2942" s="4"/>
      <c r="Q2942" s="231"/>
      <c r="R2942" s="231"/>
      <c r="S2942" s="231"/>
      <c r="T2942" s="231"/>
      <c r="U2942" s="231"/>
      <c r="V2942" s="231"/>
      <c r="W2942" s="231"/>
      <c r="X2942" s="231"/>
      <c r="Y2942" s="231"/>
      <c r="Z2942" s="231"/>
      <c r="AB2942" s="2"/>
      <c r="AC2942" s="2"/>
    </row>
    <row r="2943" spans="1:29" s="12" customFormat="1" ht="9.9" customHeight="1" x14ac:dyDescent="0.25">
      <c r="A2943" s="228"/>
      <c r="B2943" s="141"/>
      <c r="C2943" s="2"/>
      <c r="D2943" s="231"/>
      <c r="E2943" s="231"/>
      <c r="F2943" s="231"/>
      <c r="G2943" s="8"/>
      <c r="H2943" s="231"/>
      <c r="I2943" s="241"/>
      <c r="J2943" s="241"/>
      <c r="K2943" s="241"/>
      <c r="L2943" s="241"/>
      <c r="M2943" s="231"/>
      <c r="N2943" s="231"/>
      <c r="O2943" s="231"/>
      <c r="P2943" s="4"/>
      <c r="Q2943" s="231"/>
      <c r="R2943" s="231"/>
      <c r="S2943" s="231"/>
      <c r="T2943" s="231"/>
      <c r="U2943" s="231"/>
      <c r="V2943" s="231"/>
      <c r="W2943" s="231"/>
      <c r="X2943" s="231"/>
      <c r="Y2943" s="231"/>
      <c r="Z2943" s="231"/>
      <c r="AB2943" s="2"/>
      <c r="AC2943" s="2"/>
    </row>
    <row r="2944" spans="1:29" s="12" customFormat="1" ht="9.9" customHeight="1" x14ac:dyDescent="0.25">
      <c r="A2944" s="228"/>
      <c r="B2944" s="138"/>
      <c r="C2944" s="2"/>
      <c r="D2944" s="231"/>
      <c r="E2944" s="231"/>
      <c r="F2944" s="231"/>
      <c r="G2944" s="8"/>
      <c r="H2944" s="231"/>
      <c r="I2944" s="331"/>
      <c r="J2944" s="332"/>
      <c r="K2944" s="241"/>
      <c r="L2944" s="241"/>
      <c r="M2944" s="231"/>
      <c r="N2944" s="231"/>
      <c r="O2944" s="231"/>
      <c r="P2944" s="4"/>
      <c r="Q2944" s="231"/>
      <c r="R2944" s="231"/>
      <c r="S2944" s="231"/>
      <c r="T2944" s="231"/>
      <c r="U2944" s="231"/>
      <c r="V2944" s="231"/>
      <c r="W2944" s="231"/>
      <c r="X2944" s="231"/>
      <c r="Y2944" s="231"/>
      <c r="Z2944" s="231"/>
      <c r="AB2944" s="2"/>
      <c r="AC2944" s="2"/>
    </row>
    <row r="2945" spans="1:29" s="12" customFormat="1" ht="9.9" customHeight="1" x14ac:dyDescent="0.25">
      <c r="A2945" s="228"/>
      <c r="B2945" s="138"/>
      <c r="C2945" s="2"/>
      <c r="D2945" s="231"/>
      <c r="E2945" s="231"/>
      <c r="F2945" s="231"/>
      <c r="G2945" s="8"/>
      <c r="H2945" s="231"/>
      <c r="I2945" s="331"/>
      <c r="J2945" s="332"/>
      <c r="K2945" s="241"/>
      <c r="L2945" s="241"/>
      <c r="M2945" s="231"/>
      <c r="N2945" s="231"/>
      <c r="O2945" s="231"/>
      <c r="P2945" s="4"/>
      <c r="Q2945" s="231"/>
      <c r="R2945" s="231"/>
      <c r="S2945" s="231"/>
      <c r="T2945" s="231"/>
      <c r="U2945" s="231"/>
      <c r="V2945" s="231"/>
      <c r="W2945" s="231"/>
      <c r="X2945" s="231"/>
      <c r="Y2945" s="231"/>
      <c r="Z2945" s="231"/>
      <c r="AB2945" s="2"/>
      <c r="AC2945" s="2"/>
    </row>
    <row r="2946" spans="1:29" s="12" customFormat="1" ht="9.9" customHeight="1" x14ac:dyDescent="0.25">
      <c r="A2946" s="228"/>
      <c r="B2946" s="138"/>
      <c r="C2946" s="2"/>
      <c r="D2946" s="231"/>
      <c r="E2946" s="231"/>
      <c r="F2946" s="231"/>
      <c r="G2946" s="8"/>
      <c r="H2946" s="231"/>
      <c r="I2946" s="331"/>
      <c r="J2946" s="332"/>
      <c r="K2946" s="241"/>
      <c r="L2946" s="241"/>
      <c r="M2946" s="231"/>
      <c r="N2946" s="231"/>
      <c r="O2946" s="231"/>
      <c r="P2946" s="4"/>
      <c r="Q2946" s="231"/>
      <c r="R2946" s="231"/>
      <c r="S2946" s="231"/>
      <c r="T2946" s="231"/>
      <c r="U2946" s="231"/>
      <c r="V2946" s="231"/>
      <c r="W2946" s="231"/>
      <c r="X2946" s="231"/>
      <c r="Y2946" s="231"/>
      <c r="Z2946" s="231"/>
      <c r="AB2946" s="2"/>
      <c r="AC2946" s="2"/>
    </row>
    <row r="2947" spans="1:29" s="12" customFormat="1" ht="9.9" customHeight="1" x14ac:dyDescent="0.25">
      <c r="A2947" s="228"/>
      <c r="B2947" s="141"/>
      <c r="C2947" s="2"/>
      <c r="D2947" s="231"/>
      <c r="E2947" s="231"/>
      <c r="F2947" s="231"/>
      <c r="G2947" s="8"/>
      <c r="H2947" s="231"/>
      <c r="I2947" s="241"/>
      <c r="J2947" s="241"/>
      <c r="K2947" s="241"/>
      <c r="L2947" s="241"/>
      <c r="M2947" s="231"/>
      <c r="N2947" s="231"/>
      <c r="O2947" s="231"/>
      <c r="P2947" s="4"/>
      <c r="Q2947" s="231"/>
      <c r="R2947" s="231"/>
      <c r="S2947" s="231"/>
      <c r="T2947" s="231"/>
      <c r="U2947" s="231"/>
      <c r="V2947" s="231"/>
      <c r="W2947" s="231"/>
      <c r="X2947" s="231"/>
      <c r="Y2947" s="231"/>
      <c r="Z2947" s="231"/>
      <c r="AB2947" s="2"/>
      <c r="AC2947" s="2"/>
    </row>
    <row r="2948" spans="1:29" s="12" customFormat="1" ht="9.9" customHeight="1" x14ac:dyDescent="0.25">
      <c r="A2948" s="228"/>
      <c r="B2948" s="138"/>
      <c r="C2948" s="2"/>
      <c r="D2948" s="231"/>
      <c r="E2948" s="231"/>
      <c r="F2948" s="231"/>
      <c r="G2948" s="8"/>
      <c r="H2948" s="231"/>
      <c r="I2948" s="331"/>
      <c r="J2948" s="332"/>
      <c r="K2948" s="241"/>
      <c r="L2948" s="241"/>
      <c r="M2948" s="231"/>
      <c r="N2948" s="231"/>
      <c r="O2948" s="231"/>
      <c r="P2948" s="4"/>
      <c r="Q2948" s="231"/>
      <c r="R2948" s="231"/>
      <c r="S2948" s="231"/>
      <c r="T2948" s="231"/>
      <c r="U2948" s="231"/>
      <c r="V2948" s="231"/>
      <c r="W2948" s="231"/>
      <c r="X2948" s="231"/>
      <c r="Y2948" s="231"/>
      <c r="Z2948" s="231"/>
      <c r="AB2948" s="2"/>
      <c r="AC2948" s="2"/>
    </row>
    <row r="2949" spans="1:29" s="12" customFormat="1" ht="9.9" customHeight="1" x14ac:dyDescent="0.25">
      <c r="A2949" s="228"/>
      <c r="B2949" s="138"/>
      <c r="C2949" s="2"/>
      <c r="D2949" s="231"/>
      <c r="E2949" s="231"/>
      <c r="F2949" s="231"/>
      <c r="G2949" s="8"/>
      <c r="H2949" s="231"/>
      <c r="I2949" s="331"/>
      <c r="J2949" s="332"/>
      <c r="K2949" s="241"/>
      <c r="L2949" s="241"/>
      <c r="M2949" s="231"/>
      <c r="N2949" s="231"/>
      <c r="O2949" s="231"/>
      <c r="P2949" s="4"/>
      <c r="Q2949" s="231"/>
      <c r="R2949" s="231"/>
      <c r="S2949" s="231"/>
      <c r="T2949" s="231"/>
      <c r="U2949" s="231"/>
      <c r="V2949" s="231"/>
      <c r="W2949" s="231"/>
      <c r="X2949" s="231"/>
      <c r="Y2949" s="231"/>
      <c r="Z2949" s="231"/>
      <c r="AB2949" s="2"/>
      <c r="AC2949" s="2"/>
    </row>
    <row r="2950" spans="1:29" s="12" customFormat="1" ht="9.9" customHeight="1" x14ac:dyDescent="0.25">
      <c r="A2950" s="228"/>
      <c r="B2950" s="138"/>
      <c r="C2950" s="2"/>
      <c r="D2950" s="231"/>
      <c r="E2950" s="231"/>
      <c r="F2950" s="231"/>
      <c r="G2950" s="8"/>
      <c r="H2950" s="231"/>
      <c r="I2950" s="331"/>
      <c r="J2950" s="332"/>
      <c r="K2950" s="241"/>
      <c r="L2950" s="241"/>
      <c r="M2950" s="231"/>
      <c r="N2950" s="231"/>
      <c r="O2950" s="231"/>
      <c r="P2950" s="4"/>
      <c r="Q2950" s="231"/>
      <c r="R2950" s="231"/>
      <c r="S2950" s="231"/>
      <c r="T2950" s="231"/>
      <c r="U2950" s="231"/>
      <c r="V2950" s="231"/>
      <c r="W2950" s="231"/>
      <c r="X2950" s="231"/>
      <c r="Y2950" s="231"/>
      <c r="Z2950" s="231"/>
      <c r="AB2950" s="2"/>
      <c r="AC2950" s="2"/>
    </row>
    <row r="2951" spans="1:29" s="12" customFormat="1" ht="9.9" customHeight="1" x14ac:dyDescent="0.25">
      <c r="A2951" s="228"/>
      <c r="B2951" s="141"/>
      <c r="C2951" s="2"/>
      <c r="D2951" s="231"/>
      <c r="E2951" s="231"/>
      <c r="F2951" s="231"/>
      <c r="G2951" s="8"/>
      <c r="H2951" s="231"/>
      <c r="I2951" s="241"/>
      <c r="J2951" s="241"/>
      <c r="K2951" s="241"/>
      <c r="L2951" s="241"/>
      <c r="M2951" s="231"/>
      <c r="N2951" s="231"/>
      <c r="O2951" s="231"/>
      <c r="P2951" s="4"/>
      <c r="Q2951" s="231"/>
      <c r="R2951" s="231"/>
      <c r="S2951" s="231"/>
      <c r="T2951" s="231"/>
      <c r="U2951" s="231"/>
      <c r="V2951" s="231"/>
      <c r="W2951" s="231"/>
      <c r="X2951" s="231"/>
      <c r="Y2951" s="231"/>
      <c r="Z2951" s="231"/>
      <c r="AB2951" s="2"/>
      <c r="AC2951" s="2"/>
    </row>
    <row r="2952" spans="1:29" s="12" customFormat="1" ht="9.9" customHeight="1" x14ac:dyDescent="0.25">
      <c r="A2952" s="228"/>
      <c r="B2952" s="138"/>
      <c r="C2952" s="2"/>
      <c r="D2952" s="231"/>
      <c r="E2952" s="231"/>
      <c r="F2952" s="231"/>
      <c r="G2952" s="8"/>
      <c r="H2952" s="231"/>
      <c r="I2952" s="331"/>
      <c r="J2952" s="332"/>
      <c r="K2952" s="241"/>
      <c r="L2952" s="241"/>
      <c r="M2952" s="231"/>
      <c r="N2952" s="231"/>
      <c r="O2952" s="231"/>
      <c r="P2952" s="4"/>
      <c r="Q2952" s="231"/>
      <c r="R2952" s="231"/>
      <c r="S2952" s="231"/>
      <c r="T2952" s="231"/>
      <c r="U2952" s="231"/>
      <c r="V2952" s="231"/>
      <c r="W2952" s="231"/>
      <c r="X2952" s="231"/>
      <c r="Y2952" s="231"/>
      <c r="Z2952" s="231"/>
      <c r="AB2952" s="2"/>
      <c r="AC2952" s="2"/>
    </row>
    <row r="2953" spans="1:29" s="12" customFormat="1" ht="9.9" customHeight="1" x14ac:dyDescent="0.25">
      <c r="A2953" s="228"/>
      <c r="B2953" s="138"/>
      <c r="C2953" s="2"/>
      <c r="D2953" s="231"/>
      <c r="E2953" s="231"/>
      <c r="F2953" s="231"/>
      <c r="G2953" s="8"/>
      <c r="H2953" s="231"/>
      <c r="I2953" s="331"/>
      <c r="J2953" s="332"/>
      <c r="K2953" s="241"/>
      <c r="L2953" s="241"/>
      <c r="M2953" s="231"/>
      <c r="N2953" s="231"/>
      <c r="O2953" s="231"/>
      <c r="P2953" s="4"/>
      <c r="Q2953" s="231"/>
      <c r="R2953" s="231"/>
      <c r="S2953" s="231"/>
      <c r="T2953" s="231"/>
      <c r="U2953" s="231"/>
      <c r="V2953" s="231"/>
      <c r="W2953" s="231"/>
      <c r="X2953" s="231"/>
      <c r="Y2953" s="231"/>
      <c r="Z2953" s="231"/>
      <c r="AB2953" s="2"/>
      <c r="AC2953" s="2"/>
    </row>
    <row r="2954" spans="1:29" s="12" customFormat="1" ht="9.9" customHeight="1" x14ac:dyDescent="0.25">
      <c r="A2954" s="228"/>
      <c r="B2954" s="138"/>
      <c r="C2954" s="2"/>
      <c r="D2954" s="231"/>
      <c r="E2954" s="231"/>
      <c r="F2954" s="231"/>
      <c r="G2954" s="8"/>
      <c r="H2954" s="231"/>
      <c r="I2954" s="331"/>
      <c r="J2954" s="332"/>
      <c r="K2954" s="241"/>
      <c r="L2954" s="241"/>
      <c r="M2954" s="231"/>
      <c r="N2954" s="231"/>
      <c r="O2954" s="231"/>
      <c r="P2954" s="4"/>
      <c r="Q2954" s="231"/>
      <c r="R2954" s="231"/>
      <c r="S2954" s="231"/>
      <c r="T2954" s="231"/>
      <c r="U2954" s="231"/>
      <c r="V2954" s="231"/>
      <c r="W2954" s="231"/>
      <c r="X2954" s="231"/>
      <c r="Y2954" s="231"/>
      <c r="Z2954" s="231"/>
      <c r="AB2954" s="2"/>
      <c r="AC2954" s="2"/>
    </row>
    <row r="2955" spans="1:29" s="12" customFormat="1" ht="9.9" customHeight="1" x14ac:dyDescent="0.25">
      <c r="A2955" s="228"/>
      <c r="B2955" s="141"/>
      <c r="C2955" s="2"/>
      <c r="D2955" s="231"/>
      <c r="E2955" s="231"/>
      <c r="F2955" s="231"/>
      <c r="G2955" s="8"/>
      <c r="H2955" s="231"/>
      <c r="I2955" s="241"/>
      <c r="J2955" s="241"/>
      <c r="K2955" s="241"/>
      <c r="L2955" s="241"/>
      <c r="M2955" s="231"/>
      <c r="N2955" s="231"/>
      <c r="O2955" s="231"/>
      <c r="P2955" s="4"/>
      <c r="Q2955" s="231"/>
      <c r="R2955" s="231"/>
      <c r="S2955" s="231"/>
      <c r="T2955" s="231"/>
      <c r="U2955" s="231"/>
      <c r="V2955" s="231"/>
      <c r="W2955" s="231"/>
      <c r="X2955" s="231"/>
      <c r="Y2955" s="231"/>
      <c r="Z2955" s="231"/>
      <c r="AB2955" s="2"/>
      <c r="AC2955" s="2"/>
    </row>
    <row r="2956" spans="1:29" s="12" customFormat="1" ht="9.9" customHeight="1" x14ac:dyDescent="0.25">
      <c r="A2956" s="228"/>
      <c r="B2956" s="138"/>
      <c r="C2956" s="2"/>
      <c r="D2956" s="231"/>
      <c r="E2956" s="231"/>
      <c r="F2956" s="231"/>
      <c r="G2956" s="8"/>
      <c r="H2956" s="231"/>
      <c r="I2956" s="331"/>
      <c r="J2956" s="332"/>
      <c r="K2956" s="241"/>
      <c r="L2956" s="241"/>
      <c r="M2956" s="231"/>
      <c r="N2956" s="231"/>
      <c r="O2956" s="231"/>
      <c r="P2956" s="4"/>
      <c r="Q2956" s="231"/>
      <c r="R2956" s="231"/>
      <c r="S2956" s="231"/>
      <c r="T2956" s="231"/>
      <c r="U2956" s="231"/>
      <c r="V2956" s="231"/>
      <c r="W2956" s="231"/>
      <c r="X2956" s="231"/>
      <c r="Y2956" s="231"/>
      <c r="Z2956" s="231"/>
      <c r="AB2956" s="2"/>
      <c r="AC2956" s="2"/>
    </row>
    <row r="2957" spans="1:29" s="12" customFormat="1" ht="9.9" customHeight="1" x14ac:dyDescent="0.25">
      <c r="A2957" s="228"/>
      <c r="B2957" s="138"/>
      <c r="C2957" s="2"/>
      <c r="D2957" s="231"/>
      <c r="E2957" s="231"/>
      <c r="F2957" s="231"/>
      <c r="G2957" s="8"/>
      <c r="H2957" s="231"/>
      <c r="I2957" s="331"/>
      <c r="J2957" s="332"/>
      <c r="K2957" s="241"/>
      <c r="L2957" s="241"/>
      <c r="M2957" s="231"/>
      <c r="N2957" s="231"/>
      <c r="O2957" s="231"/>
      <c r="P2957" s="4"/>
      <c r="Q2957" s="231"/>
      <c r="R2957" s="231"/>
      <c r="S2957" s="231"/>
      <c r="T2957" s="231"/>
      <c r="U2957" s="231"/>
      <c r="V2957" s="231"/>
      <c r="W2957" s="231"/>
      <c r="X2957" s="231"/>
      <c r="Y2957" s="231"/>
      <c r="Z2957" s="231"/>
      <c r="AB2957" s="2"/>
      <c r="AC2957" s="2"/>
    </row>
    <row r="2958" spans="1:29" s="12" customFormat="1" ht="9.9" customHeight="1" x14ac:dyDescent="0.25">
      <c r="A2958" s="228"/>
      <c r="B2958" s="138"/>
      <c r="C2958" s="2"/>
      <c r="D2958" s="231"/>
      <c r="E2958" s="231"/>
      <c r="F2958" s="231"/>
      <c r="G2958" s="8"/>
      <c r="H2958" s="231"/>
      <c r="I2958" s="331"/>
      <c r="J2958" s="332"/>
      <c r="K2958" s="241"/>
      <c r="L2958" s="241"/>
      <c r="M2958" s="231"/>
      <c r="N2958" s="231"/>
      <c r="O2958" s="231"/>
      <c r="P2958" s="4"/>
      <c r="Q2958" s="231"/>
      <c r="R2958" s="231"/>
      <c r="S2958" s="231"/>
      <c r="T2958" s="231"/>
      <c r="U2958" s="231"/>
      <c r="V2958" s="231"/>
      <c r="W2958" s="231"/>
      <c r="X2958" s="231"/>
      <c r="Y2958" s="231"/>
      <c r="Z2958" s="231"/>
      <c r="AB2958" s="2"/>
      <c r="AC2958" s="2"/>
    </row>
    <row r="2959" spans="1:29" s="12" customFormat="1" ht="9.9" customHeight="1" x14ac:dyDescent="0.25">
      <c r="A2959" s="228"/>
      <c r="B2959" s="141"/>
      <c r="C2959" s="2"/>
      <c r="D2959" s="231"/>
      <c r="E2959" s="231"/>
      <c r="F2959" s="231"/>
      <c r="G2959" s="8"/>
      <c r="H2959" s="231"/>
      <c r="I2959" s="241"/>
      <c r="J2959" s="241"/>
      <c r="K2959" s="241"/>
      <c r="L2959" s="241"/>
      <c r="M2959" s="231"/>
      <c r="N2959" s="231"/>
      <c r="O2959" s="231"/>
      <c r="P2959" s="4"/>
      <c r="Q2959" s="231"/>
      <c r="R2959" s="231"/>
      <c r="S2959" s="231"/>
      <c r="T2959" s="231"/>
      <c r="U2959" s="231"/>
      <c r="V2959" s="231"/>
      <c r="W2959" s="231"/>
      <c r="X2959" s="231"/>
      <c r="Y2959" s="231"/>
      <c r="Z2959" s="231"/>
      <c r="AB2959" s="2"/>
      <c r="AC2959" s="2"/>
    </row>
    <row r="2960" spans="1:29" s="12" customFormat="1" ht="9.9" customHeight="1" x14ac:dyDescent="0.25">
      <c r="A2960" s="228"/>
      <c r="B2960" s="138"/>
      <c r="C2960" s="2"/>
      <c r="D2960" s="231"/>
      <c r="E2960" s="231"/>
      <c r="F2960" s="231"/>
      <c r="G2960" s="8"/>
      <c r="H2960" s="231"/>
      <c r="I2960" s="331"/>
      <c r="J2960" s="332"/>
      <c r="K2960" s="241"/>
      <c r="L2960" s="241"/>
      <c r="M2960" s="231"/>
      <c r="N2960" s="231"/>
      <c r="O2960" s="231"/>
      <c r="P2960" s="4"/>
      <c r="Q2960" s="231"/>
      <c r="R2960" s="231"/>
      <c r="S2960" s="231"/>
      <c r="T2960" s="231"/>
      <c r="U2960" s="231"/>
      <c r="V2960" s="231"/>
      <c r="W2960" s="231"/>
      <c r="X2960" s="231"/>
      <c r="Y2960" s="231"/>
      <c r="Z2960" s="231"/>
      <c r="AB2960" s="2"/>
      <c r="AC2960" s="2"/>
    </row>
    <row r="2961" spans="1:29" s="12" customFormat="1" ht="9.9" customHeight="1" x14ac:dyDescent="0.25">
      <c r="A2961" s="228"/>
      <c r="B2961" s="138"/>
      <c r="C2961" s="2"/>
      <c r="D2961" s="231"/>
      <c r="E2961" s="231"/>
      <c r="F2961" s="231"/>
      <c r="G2961" s="8"/>
      <c r="H2961" s="231"/>
      <c r="I2961" s="331"/>
      <c r="J2961" s="332"/>
      <c r="K2961" s="241"/>
      <c r="L2961" s="241"/>
      <c r="M2961" s="231"/>
      <c r="N2961" s="231"/>
      <c r="O2961" s="231"/>
      <c r="P2961" s="4"/>
      <c r="Q2961" s="231"/>
      <c r="R2961" s="231"/>
      <c r="S2961" s="231"/>
      <c r="T2961" s="231"/>
      <c r="U2961" s="231"/>
      <c r="V2961" s="231"/>
      <c r="W2961" s="231"/>
      <c r="X2961" s="231"/>
      <c r="Y2961" s="231"/>
      <c r="Z2961" s="231"/>
      <c r="AB2961" s="2"/>
      <c r="AC2961" s="2"/>
    </row>
    <row r="2962" spans="1:29" s="12" customFormat="1" ht="9.9" customHeight="1" x14ac:dyDescent="0.25">
      <c r="A2962" s="228"/>
      <c r="B2962" s="138"/>
      <c r="C2962" s="2"/>
      <c r="D2962" s="231"/>
      <c r="E2962" s="231"/>
      <c r="F2962" s="231"/>
      <c r="G2962" s="8"/>
      <c r="H2962" s="231"/>
      <c r="I2962" s="331"/>
      <c r="J2962" s="332"/>
      <c r="K2962" s="241"/>
      <c r="L2962" s="241"/>
      <c r="M2962" s="231"/>
      <c r="N2962" s="231"/>
      <c r="O2962" s="231"/>
      <c r="P2962" s="4"/>
      <c r="Q2962" s="231"/>
      <c r="R2962" s="231"/>
      <c r="S2962" s="231"/>
      <c r="T2962" s="231"/>
      <c r="U2962" s="231"/>
      <c r="V2962" s="231"/>
      <c r="W2962" s="231"/>
      <c r="X2962" s="231"/>
      <c r="Y2962" s="231"/>
      <c r="Z2962" s="231"/>
      <c r="AB2962" s="2"/>
      <c r="AC2962" s="2"/>
    </row>
    <row r="2963" spans="1:29" s="12" customFormat="1" ht="9.9" customHeight="1" x14ac:dyDescent="0.25">
      <c r="A2963" s="228"/>
      <c r="B2963" s="141"/>
      <c r="C2963" s="2"/>
      <c r="D2963" s="231"/>
      <c r="E2963" s="231"/>
      <c r="F2963" s="231"/>
      <c r="G2963" s="8"/>
      <c r="H2963" s="231"/>
      <c r="I2963" s="241"/>
      <c r="J2963" s="241"/>
      <c r="K2963" s="241"/>
      <c r="L2963" s="241"/>
      <c r="M2963" s="231"/>
      <c r="N2963" s="231"/>
      <c r="O2963" s="231"/>
      <c r="P2963" s="4"/>
      <c r="Q2963" s="231"/>
      <c r="R2963" s="231"/>
      <c r="S2963" s="231"/>
      <c r="T2963" s="231"/>
      <c r="U2963" s="231"/>
      <c r="V2963" s="231"/>
      <c r="W2963" s="231"/>
      <c r="X2963" s="231"/>
      <c r="Y2963" s="231"/>
      <c r="Z2963" s="231"/>
      <c r="AB2963" s="2"/>
      <c r="AC2963" s="2"/>
    </row>
    <row r="2964" spans="1:29" s="12" customFormat="1" ht="9.9" customHeight="1" x14ac:dyDescent="0.25">
      <c r="A2964" s="228"/>
      <c r="B2964" s="138"/>
      <c r="C2964" s="2"/>
      <c r="D2964" s="231"/>
      <c r="E2964" s="231"/>
      <c r="F2964" s="231"/>
      <c r="G2964" s="8"/>
      <c r="H2964" s="231"/>
      <c r="I2964" s="331"/>
      <c r="J2964" s="332"/>
      <c r="K2964" s="241"/>
      <c r="L2964" s="241"/>
      <c r="M2964" s="231"/>
      <c r="N2964" s="231"/>
      <c r="O2964" s="231"/>
      <c r="P2964" s="4"/>
      <c r="Q2964" s="231"/>
      <c r="R2964" s="231"/>
      <c r="S2964" s="231"/>
      <c r="T2964" s="231"/>
      <c r="U2964" s="231"/>
      <c r="V2964" s="231"/>
      <c r="W2964" s="231"/>
      <c r="X2964" s="231"/>
      <c r="Y2964" s="231"/>
      <c r="Z2964" s="231"/>
      <c r="AB2964" s="2"/>
      <c r="AC2964" s="2"/>
    </row>
    <row r="2965" spans="1:29" s="12" customFormat="1" ht="9.9" customHeight="1" x14ac:dyDescent="0.25">
      <c r="A2965" s="228"/>
      <c r="B2965" s="138"/>
      <c r="C2965" s="2"/>
      <c r="D2965" s="231"/>
      <c r="E2965" s="231"/>
      <c r="F2965" s="231"/>
      <c r="G2965" s="8"/>
      <c r="H2965" s="231"/>
      <c r="I2965" s="331"/>
      <c r="J2965" s="332"/>
      <c r="K2965" s="241"/>
      <c r="L2965" s="241"/>
      <c r="M2965" s="231"/>
      <c r="N2965" s="231"/>
      <c r="O2965" s="231"/>
      <c r="P2965" s="4"/>
      <c r="Q2965" s="231"/>
      <c r="R2965" s="231"/>
      <c r="S2965" s="231"/>
      <c r="T2965" s="231"/>
      <c r="U2965" s="231"/>
      <c r="V2965" s="231"/>
      <c r="W2965" s="231"/>
      <c r="X2965" s="231"/>
      <c r="Y2965" s="231"/>
      <c r="Z2965" s="231"/>
      <c r="AB2965" s="2"/>
      <c r="AC2965" s="2"/>
    </row>
    <row r="2966" spans="1:29" s="231" customFormat="1" ht="9.9" customHeight="1" x14ac:dyDescent="0.25">
      <c r="A2966" s="228"/>
      <c r="B2966" s="138"/>
      <c r="C2966" s="2"/>
      <c r="G2966" s="8"/>
      <c r="I2966" s="331"/>
      <c r="J2966" s="332"/>
      <c r="K2966" s="241"/>
      <c r="L2966" s="241"/>
      <c r="P2966" s="4"/>
      <c r="AA2966" s="12"/>
      <c r="AB2966" s="2"/>
      <c r="AC2966" s="2"/>
    </row>
    <row r="2968" spans="1:29" s="231" customFormat="1" ht="9.9" customHeight="1" x14ac:dyDescent="0.25">
      <c r="A2968" s="10"/>
      <c r="B2968" s="67"/>
      <c r="C2968" s="142"/>
      <c r="G2968" s="8"/>
      <c r="I2968" s="4"/>
      <c r="J2968" s="4"/>
      <c r="K2968" s="4"/>
      <c r="L2968" s="4"/>
      <c r="P2968" s="4"/>
      <c r="AA2968" s="12"/>
      <c r="AB2968" s="2"/>
      <c r="AC2968" s="2"/>
    </row>
    <row r="2969" spans="1:29" s="231" customFormat="1" ht="9.9" customHeight="1" x14ac:dyDescent="0.25">
      <c r="A2969" s="228"/>
      <c r="B2969" s="141"/>
      <c r="C2969" s="142"/>
      <c r="G2969" s="8"/>
      <c r="I2969" s="4"/>
      <c r="J2969" s="4"/>
      <c r="K2969" s="4"/>
      <c r="L2969" s="4"/>
      <c r="P2969" s="13"/>
      <c r="AA2969" s="12"/>
      <c r="AB2969" s="2"/>
      <c r="AC2969" s="2"/>
    </row>
    <row r="2970" spans="1:29" s="231" customFormat="1" ht="9.9" customHeight="1" x14ac:dyDescent="0.25">
      <c r="A2970" s="228"/>
      <c r="B2970" s="142"/>
      <c r="C2970" s="2"/>
      <c r="G2970" s="8"/>
      <c r="I2970" s="4"/>
      <c r="J2970" s="4"/>
      <c r="K2970" s="4"/>
      <c r="L2970" s="4"/>
      <c r="P2970" s="4"/>
      <c r="AA2970" s="12"/>
      <c r="AB2970" s="2"/>
      <c r="AC2970" s="2"/>
    </row>
    <row r="2971" spans="1:29" s="231" customFormat="1" ht="9.9" customHeight="1" x14ac:dyDescent="0.25">
      <c r="A2971" s="228"/>
      <c r="B2971" s="141"/>
      <c r="C2971" s="2"/>
      <c r="G2971" s="8"/>
      <c r="I2971" s="4"/>
      <c r="J2971" s="4"/>
      <c r="K2971" s="4"/>
      <c r="L2971" s="4"/>
      <c r="P2971" s="4"/>
      <c r="AA2971" s="12"/>
      <c r="AB2971" s="2"/>
      <c r="AC2971" s="2"/>
    </row>
    <row r="2972" spans="1:29" s="231" customFormat="1" ht="9.9" customHeight="1" x14ac:dyDescent="0.25">
      <c r="A2972" s="228"/>
      <c r="B2972" s="138"/>
      <c r="C2972" s="2"/>
      <c r="G2972" s="8"/>
      <c r="I2972" s="4"/>
      <c r="J2972" s="4"/>
      <c r="K2972" s="4"/>
      <c r="L2972" s="4"/>
      <c r="P2972" s="241"/>
      <c r="AA2972" s="12"/>
      <c r="AB2972" s="2"/>
      <c r="AC2972" s="2"/>
    </row>
    <row r="2973" spans="1:29" s="231" customFormat="1" ht="9.9" customHeight="1" x14ac:dyDescent="0.25">
      <c r="A2973" s="228"/>
      <c r="B2973" s="138"/>
      <c r="C2973" s="2"/>
      <c r="G2973" s="8"/>
      <c r="I2973" s="4"/>
      <c r="J2973" s="4"/>
      <c r="K2973" s="4"/>
      <c r="L2973" s="4"/>
      <c r="P2973" s="241"/>
      <c r="AA2973" s="12"/>
      <c r="AB2973" s="2"/>
      <c r="AC2973" s="2"/>
    </row>
    <row r="2974" spans="1:29" s="231" customFormat="1" ht="9.9" customHeight="1" x14ac:dyDescent="0.25">
      <c r="A2974" s="228"/>
      <c r="B2974" s="141"/>
      <c r="C2974" s="2"/>
      <c r="G2974" s="8"/>
      <c r="I2974" s="4"/>
      <c r="J2974" s="4"/>
      <c r="K2974" s="4"/>
      <c r="L2974" s="4"/>
      <c r="P2974" s="4"/>
      <c r="AA2974" s="12"/>
      <c r="AB2974" s="2"/>
      <c r="AC2974" s="2"/>
    </row>
    <row r="2975" spans="1:29" s="231" customFormat="1" ht="9.9" customHeight="1" x14ac:dyDescent="0.25">
      <c r="A2975" s="228"/>
      <c r="B2975" s="138"/>
      <c r="C2975" s="2"/>
      <c r="G2975" s="8"/>
      <c r="I2975" s="4"/>
      <c r="J2975" s="4"/>
      <c r="K2975" s="4"/>
      <c r="L2975" s="4"/>
      <c r="P2975" s="241"/>
      <c r="AA2975" s="12"/>
      <c r="AB2975" s="2"/>
      <c r="AC2975" s="2"/>
    </row>
    <row r="2976" spans="1:29" s="231" customFormat="1" ht="9.9" customHeight="1" x14ac:dyDescent="0.25">
      <c r="A2976" s="228"/>
      <c r="B2976" s="138"/>
      <c r="C2976" s="2"/>
      <c r="G2976" s="8"/>
      <c r="I2976" s="4"/>
      <c r="J2976" s="4"/>
      <c r="K2976" s="4"/>
      <c r="L2976" s="4"/>
      <c r="P2976" s="241"/>
      <c r="AA2976" s="12"/>
      <c r="AB2976" s="2"/>
      <c r="AC2976" s="2"/>
    </row>
    <row r="2977" spans="1:29" s="231" customFormat="1" ht="9.9" customHeight="1" x14ac:dyDescent="0.25">
      <c r="A2977" s="228"/>
      <c r="B2977" s="141"/>
      <c r="C2977" s="2"/>
      <c r="G2977" s="8"/>
      <c r="I2977" s="4"/>
      <c r="J2977" s="4"/>
      <c r="K2977" s="4"/>
      <c r="L2977" s="4"/>
      <c r="P2977" s="241"/>
      <c r="AA2977" s="12"/>
      <c r="AB2977" s="2"/>
      <c r="AC2977" s="2"/>
    </row>
    <row r="2978" spans="1:29" s="231" customFormat="1" ht="9.9" customHeight="1" x14ac:dyDescent="0.25">
      <c r="A2978" s="228"/>
      <c r="B2978" s="138"/>
      <c r="C2978" s="2"/>
      <c r="G2978" s="8"/>
      <c r="I2978" s="4"/>
      <c r="J2978" s="4"/>
      <c r="K2978" s="4"/>
      <c r="L2978" s="4"/>
      <c r="P2978" s="241"/>
      <c r="AA2978" s="12"/>
      <c r="AB2978" s="2"/>
      <c r="AC2978" s="2"/>
    </row>
    <row r="2979" spans="1:29" s="231" customFormat="1" ht="9.9" customHeight="1" x14ac:dyDescent="0.25">
      <c r="A2979" s="228"/>
      <c r="B2979" s="138"/>
      <c r="C2979" s="2"/>
      <c r="G2979" s="8"/>
      <c r="I2979" s="4"/>
      <c r="J2979" s="4"/>
      <c r="K2979" s="4"/>
      <c r="L2979" s="4"/>
      <c r="P2979" s="241"/>
      <c r="AA2979" s="12"/>
      <c r="AB2979" s="2"/>
      <c r="AC2979" s="2"/>
    </row>
    <row r="2980" spans="1:29" s="231" customFormat="1" ht="9.9" customHeight="1" x14ac:dyDescent="0.25">
      <c r="A2980" s="228"/>
      <c r="B2980" s="141"/>
      <c r="C2980" s="2"/>
      <c r="G2980" s="8"/>
      <c r="I2980" s="4"/>
      <c r="J2980" s="4"/>
      <c r="K2980" s="4"/>
      <c r="L2980" s="4"/>
      <c r="P2980" s="241"/>
      <c r="AA2980" s="12"/>
      <c r="AB2980" s="2"/>
      <c r="AC2980" s="2"/>
    </row>
    <row r="2981" spans="1:29" s="231" customFormat="1" ht="9.9" customHeight="1" x14ac:dyDescent="0.25">
      <c r="A2981" s="228"/>
      <c r="B2981" s="138"/>
      <c r="C2981" s="2"/>
      <c r="G2981" s="8"/>
      <c r="I2981" s="4"/>
      <c r="J2981" s="4"/>
      <c r="K2981" s="4"/>
      <c r="L2981" s="4"/>
      <c r="P2981" s="241"/>
      <c r="AA2981" s="12"/>
      <c r="AB2981" s="2"/>
      <c r="AC2981" s="2"/>
    </row>
    <row r="2982" spans="1:29" s="231" customFormat="1" ht="9.9" customHeight="1" x14ac:dyDescent="0.25">
      <c r="A2982" s="228"/>
      <c r="B2982" s="138"/>
      <c r="C2982" s="2"/>
      <c r="G2982" s="8"/>
      <c r="I2982" s="4"/>
      <c r="J2982" s="4"/>
      <c r="K2982" s="4"/>
      <c r="L2982" s="4"/>
      <c r="P2982" s="241"/>
      <c r="AA2982" s="12"/>
      <c r="AB2982" s="2"/>
      <c r="AC2982" s="2"/>
    </row>
    <row r="2983" spans="1:29" s="231" customFormat="1" ht="9.9" customHeight="1" x14ac:dyDescent="0.25">
      <c r="A2983" s="228"/>
      <c r="B2983" s="141"/>
      <c r="C2983" s="2"/>
      <c r="G2983" s="8"/>
      <c r="I2983" s="4"/>
      <c r="J2983" s="4"/>
      <c r="K2983" s="4"/>
      <c r="L2983" s="4"/>
      <c r="P2983" s="241"/>
      <c r="AA2983" s="12"/>
      <c r="AB2983" s="2"/>
      <c r="AC2983" s="2"/>
    </row>
    <row r="2984" spans="1:29" s="231" customFormat="1" ht="9.9" customHeight="1" x14ac:dyDescent="0.25">
      <c r="A2984" s="228"/>
      <c r="B2984" s="138"/>
      <c r="C2984" s="2"/>
      <c r="G2984" s="8"/>
      <c r="I2984" s="4"/>
      <c r="J2984" s="4"/>
      <c r="K2984" s="4"/>
      <c r="L2984" s="4"/>
      <c r="P2984" s="241"/>
      <c r="AA2984" s="12"/>
      <c r="AB2984" s="2"/>
      <c r="AC2984" s="2"/>
    </row>
    <row r="2985" spans="1:29" s="231" customFormat="1" ht="9.9" customHeight="1" x14ac:dyDescent="0.25">
      <c r="A2985" s="228"/>
      <c r="B2985" s="138"/>
      <c r="C2985" s="2"/>
      <c r="G2985" s="8"/>
      <c r="I2985" s="4"/>
      <c r="J2985" s="4"/>
      <c r="K2985" s="4"/>
      <c r="L2985" s="4"/>
      <c r="P2985" s="241"/>
      <c r="AA2985" s="12"/>
      <c r="AB2985" s="2"/>
      <c r="AC2985" s="2"/>
    </row>
    <row r="2986" spans="1:29" s="231" customFormat="1" ht="9.9" customHeight="1" x14ac:dyDescent="0.25">
      <c r="A2986" s="228"/>
      <c r="B2986" s="141"/>
      <c r="C2986" s="2"/>
      <c r="G2986" s="8"/>
      <c r="I2986" s="4"/>
      <c r="J2986" s="4"/>
      <c r="K2986" s="4"/>
      <c r="L2986" s="4"/>
      <c r="P2986" s="241"/>
      <c r="AA2986" s="12"/>
      <c r="AB2986" s="2"/>
      <c r="AC2986" s="2"/>
    </row>
    <row r="2987" spans="1:29" s="231" customFormat="1" ht="9.9" customHeight="1" x14ac:dyDescent="0.25">
      <c r="A2987" s="228"/>
      <c r="B2987" s="138"/>
      <c r="C2987" s="2"/>
      <c r="G2987" s="8"/>
      <c r="I2987" s="4"/>
      <c r="J2987" s="4"/>
      <c r="K2987" s="4"/>
      <c r="L2987" s="4"/>
      <c r="P2987" s="241"/>
      <c r="AA2987" s="12"/>
      <c r="AB2987" s="2"/>
      <c r="AC2987" s="2"/>
    </row>
    <row r="2988" spans="1:29" s="231" customFormat="1" ht="9.9" customHeight="1" x14ac:dyDescent="0.25">
      <c r="A2988" s="228"/>
      <c r="B2988" s="138"/>
      <c r="C2988" s="2"/>
      <c r="G2988" s="8"/>
      <c r="I2988" s="4"/>
      <c r="J2988" s="4"/>
      <c r="K2988" s="4"/>
      <c r="L2988" s="4"/>
      <c r="P2988" s="241"/>
      <c r="AA2988" s="12"/>
      <c r="AB2988" s="2"/>
      <c r="AC2988" s="2"/>
    </row>
    <row r="2989" spans="1:29" s="231" customFormat="1" ht="9.9" customHeight="1" x14ac:dyDescent="0.25">
      <c r="A2989" s="228"/>
      <c r="B2989" s="141"/>
      <c r="C2989" s="2"/>
      <c r="G2989" s="8"/>
      <c r="I2989" s="4"/>
      <c r="J2989" s="4"/>
      <c r="K2989" s="4"/>
      <c r="L2989" s="4"/>
      <c r="P2989" s="241"/>
      <c r="AA2989" s="12"/>
      <c r="AB2989" s="2"/>
      <c r="AC2989" s="2"/>
    </row>
    <row r="2990" spans="1:29" s="231" customFormat="1" ht="9.9" customHeight="1" x14ac:dyDescent="0.25">
      <c r="A2990" s="228"/>
      <c r="B2990" s="138"/>
      <c r="C2990" s="2"/>
      <c r="G2990" s="8"/>
      <c r="I2990" s="4"/>
      <c r="J2990" s="4"/>
      <c r="K2990" s="4"/>
      <c r="L2990" s="4"/>
      <c r="P2990" s="241"/>
      <c r="AA2990" s="12"/>
      <c r="AB2990" s="2"/>
      <c r="AC2990" s="2"/>
    </row>
    <row r="2991" spans="1:29" s="231" customFormat="1" ht="9.9" customHeight="1" x14ac:dyDescent="0.25">
      <c r="A2991" s="228"/>
      <c r="B2991" s="138"/>
      <c r="C2991" s="2"/>
      <c r="G2991" s="8"/>
      <c r="I2991" s="4"/>
      <c r="J2991" s="4"/>
      <c r="K2991" s="4"/>
      <c r="L2991" s="4"/>
      <c r="P2991" s="241"/>
      <c r="AA2991" s="12"/>
      <c r="AB2991" s="2"/>
      <c r="AC2991" s="2"/>
    </row>
    <row r="2992" spans="1:29" s="231" customFormat="1" ht="9.9" customHeight="1" x14ac:dyDescent="0.25">
      <c r="A2992" s="228"/>
      <c r="B2992" s="141"/>
      <c r="C2992" s="2"/>
      <c r="G2992" s="8"/>
      <c r="I2992" s="4"/>
      <c r="J2992" s="4"/>
      <c r="K2992" s="4"/>
      <c r="L2992" s="4"/>
      <c r="P2992" s="241"/>
      <c r="AA2992" s="12"/>
      <c r="AB2992" s="2"/>
      <c r="AC2992" s="2"/>
    </row>
    <row r="2993" spans="1:29" s="231" customFormat="1" ht="9.9" customHeight="1" x14ac:dyDescent="0.25">
      <c r="A2993" s="228"/>
      <c r="B2993" s="138"/>
      <c r="C2993" s="2"/>
      <c r="G2993" s="8"/>
      <c r="I2993" s="4"/>
      <c r="J2993" s="4"/>
      <c r="K2993" s="4"/>
      <c r="L2993" s="4"/>
      <c r="P2993" s="241"/>
      <c r="AA2993" s="12"/>
      <c r="AB2993" s="2"/>
      <c r="AC2993" s="2"/>
    </row>
    <row r="2994" spans="1:29" s="231" customFormat="1" ht="9.9" customHeight="1" x14ac:dyDescent="0.25">
      <c r="A2994" s="228"/>
      <c r="B2994" s="138"/>
      <c r="C2994" s="2"/>
      <c r="G2994" s="8"/>
      <c r="I2994" s="4"/>
      <c r="J2994" s="4"/>
      <c r="K2994" s="4"/>
      <c r="L2994" s="4"/>
      <c r="P2994" s="241"/>
      <c r="AA2994" s="12"/>
      <c r="AB2994" s="2"/>
      <c r="AC2994" s="2"/>
    </row>
    <row r="2995" spans="1:29" s="231" customFormat="1" ht="9.9" customHeight="1" x14ac:dyDescent="0.25">
      <c r="A2995" s="228"/>
      <c r="B2995" s="141"/>
      <c r="C2995" s="2"/>
      <c r="G2995" s="8"/>
      <c r="I2995" s="4"/>
      <c r="J2995" s="4"/>
      <c r="K2995" s="4"/>
      <c r="L2995" s="4"/>
      <c r="P2995" s="241"/>
      <c r="AA2995" s="12"/>
      <c r="AB2995" s="2"/>
      <c r="AC2995" s="2"/>
    </row>
    <row r="2996" spans="1:29" s="231" customFormat="1" ht="9.9" customHeight="1" x14ac:dyDescent="0.25">
      <c r="A2996" s="228"/>
      <c r="B2996" s="138"/>
      <c r="C2996" s="2"/>
      <c r="G2996" s="8"/>
      <c r="I2996" s="4"/>
      <c r="J2996" s="4"/>
      <c r="K2996" s="4"/>
      <c r="L2996" s="4"/>
      <c r="P2996" s="241"/>
      <c r="AA2996" s="12"/>
      <c r="AB2996" s="2"/>
      <c r="AC2996" s="2"/>
    </row>
    <row r="2997" spans="1:29" s="231" customFormat="1" ht="9.9" customHeight="1" x14ac:dyDescent="0.25">
      <c r="A2997" s="228"/>
      <c r="B2997" s="138"/>
      <c r="C2997" s="2"/>
      <c r="G2997" s="8"/>
      <c r="I2997" s="4"/>
      <c r="J2997" s="4"/>
      <c r="K2997" s="4"/>
      <c r="L2997" s="4"/>
      <c r="P2997" s="241"/>
      <c r="AA2997" s="12"/>
      <c r="AB2997" s="2"/>
      <c r="AC2997" s="2"/>
    </row>
    <row r="2998" spans="1:29" s="231" customFormat="1" ht="9.9" customHeight="1" x14ac:dyDescent="0.25">
      <c r="A2998" s="228"/>
      <c r="B2998" s="141"/>
      <c r="C2998" s="2"/>
      <c r="G2998" s="8"/>
      <c r="I2998" s="4"/>
      <c r="J2998" s="4"/>
      <c r="K2998" s="4"/>
      <c r="L2998" s="4"/>
      <c r="P2998" s="241"/>
      <c r="AA2998" s="12"/>
      <c r="AB2998" s="2"/>
      <c r="AC2998" s="2"/>
    </row>
    <row r="2999" spans="1:29" s="231" customFormat="1" ht="9.9" customHeight="1" x14ac:dyDescent="0.25">
      <c r="A2999" s="228"/>
      <c r="B2999" s="138"/>
      <c r="C2999" s="2"/>
      <c r="G2999" s="8"/>
      <c r="I2999" s="4"/>
      <c r="J2999" s="4"/>
      <c r="K2999" s="4"/>
      <c r="L2999" s="4"/>
      <c r="P2999" s="241"/>
      <c r="AA2999" s="12"/>
      <c r="AB2999" s="2"/>
      <c r="AC2999" s="2"/>
    </row>
    <row r="3000" spans="1:29" s="231" customFormat="1" ht="9.9" customHeight="1" x14ac:dyDescent="0.25">
      <c r="A3000" s="228"/>
      <c r="B3000" s="138"/>
      <c r="C3000" s="2"/>
      <c r="G3000" s="8"/>
      <c r="I3000" s="4"/>
      <c r="J3000" s="4"/>
      <c r="K3000" s="4"/>
      <c r="L3000" s="4"/>
      <c r="P3000" s="241"/>
      <c r="AA3000" s="12"/>
      <c r="AB3000" s="2"/>
      <c r="AC3000" s="2"/>
    </row>
    <row r="3001" spans="1:29" s="231" customFormat="1" ht="9.9" customHeight="1" x14ac:dyDescent="0.25">
      <c r="A3001" s="228"/>
      <c r="B3001" s="141"/>
      <c r="C3001" s="2"/>
      <c r="G3001" s="8"/>
      <c r="I3001" s="4"/>
      <c r="J3001" s="4"/>
      <c r="K3001" s="4"/>
      <c r="L3001" s="4"/>
      <c r="P3001" s="241"/>
      <c r="AA3001" s="12"/>
      <c r="AB3001" s="2"/>
      <c r="AC3001" s="2"/>
    </row>
    <row r="3002" spans="1:29" s="231" customFormat="1" ht="9.9" customHeight="1" x14ac:dyDescent="0.25">
      <c r="A3002" s="228"/>
      <c r="B3002" s="138"/>
      <c r="C3002" s="2"/>
      <c r="G3002" s="8"/>
      <c r="I3002" s="4"/>
      <c r="J3002" s="4"/>
      <c r="K3002" s="4"/>
      <c r="L3002" s="4"/>
      <c r="P3002" s="241"/>
      <c r="AA3002" s="12"/>
      <c r="AB3002" s="2"/>
      <c r="AC3002" s="2"/>
    </row>
    <row r="3003" spans="1:29" s="231" customFormat="1" ht="9.9" customHeight="1" x14ac:dyDescent="0.25">
      <c r="A3003" s="228"/>
      <c r="B3003" s="138"/>
      <c r="C3003" s="2"/>
      <c r="G3003" s="8"/>
      <c r="I3003" s="4"/>
      <c r="J3003" s="4"/>
      <c r="K3003" s="4"/>
      <c r="L3003" s="4"/>
      <c r="P3003" s="241"/>
      <c r="AA3003" s="12"/>
      <c r="AB3003" s="2"/>
      <c r="AC3003" s="2"/>
    </row>
    <row r="3004" spans="1:29" s="231" customFormat="1" ht="9.9" customHeight="1" x14ac:dyDescent="0.25">
      <c r="A3004" s="228"/>
      <c r="B3004" s="141"/>
      <c r="C3004" s="2"/>
      <c r="G3004" s="8"/>
      <c r="I3004" s="4"/>
      <c r="J3004" s="4"/>
      <c r="K3004" s="4"/>
      <c r="L3004" s="4"/>
      <c r="P3004" s="241"/>
      <c r="AA3004" s="12"/>
      <c r="AB3004" s="2"/>
      <c r="AC3004" s="2"/>
    </row>
    <row r="3005" spans="1:29" s="231" customFormat="1" ht="9.9" customHeight="1" x14ac:dyDescent="0.25">
      <c r="A3005" s="228"/>
      <c r="B3005" s="138"/>
      <c r="C3005" s="2"/>
      <c r="G3005" s="8"/>
      <c r="I3005" s="4"/>
      <c r="J3005" s="4"/>
      <c r="K3005" s="4"/>
      <c r="L3005" s="4"/>
      <c r="P3005" s="241"/>
      <c r="AA3005" s="12"/>
      <c r="AB3005" s="2"/>
      <c r="AC3005" s="2"/>
    </row>
    <row r="3006" spans="1:29" s="231" customFormat="1" ht="9.9" customHeight="1" x14ac:dyDescent="0.25">
      <c r="A3006" s="228"/>
      <c r="B3006" s="138"/>
      <c r="C3006" s="2"/>
      <c r="G3006" s="8"/>
      <c r="I3006" s="4"/>
      <c r="J3006" s="4"/>
      <c r="K3006" s="4"/>
      <c r="L3006" s="4"/>
      <c r="P3006" s="241"/>
      <c r="AA3006" s="12"/>
      <c r="AB3006" s="2"/>
      <c r="AC3006" s="2"/>
    </row>
    <row r="3007" spans="1:29" s="231" customFormat="1" ht="9.9" customHeight="1" x14ac:dyDescent="0.25">
      <c r="A3007" s="228"/>
      <c r="B3007" s="141"/>
      <c r="C3007" s="2"/>
      <c r="G3007" s="8"/>
      <c r="I3007" s="4"/>
      <c r="J3007" s="4"/>
      <c r="K3007" s="4"/>
      <c r="L3007" s="4"/>
      <c r="P3007" s="241"/>
      <c r="AA3007" s="12"/>
      <c r="AB3007" s="2"/>
      <c r="AC3007" s="2"/>
    </row>
    <row r="3008" spans="1:29" s="231" customFormat="1" ht="9.9" customHeight="1" x14ac:dyDescent="0.25">
      <c r="A3008" s="228"/>
      <c r="B3008" s="138"/>
      <c r="C3008" s="2"/>
      <c r="G3008" s="8"/>
      <c r="I3008" s="4"/>
      <c r="J3008" s="4"/>
      <c r="K3008" s="4"/>
      <c r="L3008" s="4"/>
      <c r="P3008" s="241"/>
      <c r="AA3008" s="12"/>
      <c r="AB3008" s="2"/>
      <c r="AC3008" s="2"/>
    </row>
    <row r="3009" spans="1:29" s="231" customFormat="1" ht="9.9" customHeight="1" x14ac:dyDescent="0.25">
      <c r="A3009" s="228"/>
      <c r="B3009" s="138"/>
      <c r="C3009" s="2"/>
      <c r="G3009" s="8"/>
      <c r="I3009" s="4"/>
      <c r="J3009" s="4"/>
      <c r="K3009" s="4"/>
      <c r="L3009" s="4"/>
      <c r="P3009" s="241"/>
      <c r="AA3009" s="12"/>
      <c r="AB3009" s="2"/>
      <c r="AC3009" s="2"/>
    </row>
    <row r="3010" spans="1:29" s="231" customFormat="1" ht="9.9" customHeight="1" x14ac:dyDescent="0.25">
      <c r="A3010" s="228"/>
      <c r="B3010" s="141"/>
      <c r="C3010" s="2"/>
      <c r="G3010" s="8"/>
      <c r="I3010" s="4"/>
      <c r="J3010" s="4"/>
      <c r="K3010" s="4"/>
      <c r="L3010" s="4"/>
      <c r="P3010" s="241"/>
      <c r="AA3010" s="12"/>
      <c r="AB3010" s="2"/>
      <c r="AC3010" s="2"/>
    </row>
    <row r="3011" spans="1:29" s="231" customFormat="1" ht="9.9" customHeight="1" x14ac:dyDescent="0.25">
      <c r="A3011" s="228"/>
      <c r="B3011" s="138"/>
      <c r="C3011" s="2"/>
      <c r="G3011" s="8"/>
      <c r="I3011" s="4"/>
      <c r="J3011" s="4"/>
      <c r="K3011" s="4"/>
      <c r="L3011" s="4"/>
      <c r="P3011" s="241"/>
      <c r="AA3011" s="12"/>
      <c r="AB3011" s="2"/>
      <c r="AC3011" s="2"/>
    </row>
    <row r="3012" spans="1:29" s="231" customFormat="1" ht="9.9" customHeight="1" x14ac:dyDescent="0.25">
      <c r="A3012" s="228"/>
      <c r="B3012" s="138"/>
      <c r="C3012" s="2"/>
      <c r="G3012" s="8"/>
      <c r="I3012" s="4"/>
      <c r="J3012" s="4"/>
      <c r="K3012" s="4"/>
      <c r="L3012" s="4"/>
      <c r="P3012" s="241"/>
      <c r="AA3012" s="12"/>
      <c r="AB3012" s="2"/>
      <c r="AC3012" s="2"/>
    </row>
    <row r="3013" spans="1:29" s="231" customFormat="1" ht="9.9" customHeight="1" x14ac:dyDescent="0.25">
      <c r="A3013" s="228"/>
      <c r="B3013" s="141"/>
      <c r="C3013" s="2"/>
      <c r="G3013" s="8"/>
      <c r="I3013" s="4"/>
      <c r="J3013" s="4"/>
      <c r="K3013" s="4"/>
      <c r="L3013" s="4"/>
      <c r="P3013" s="241"/>
      <c r="AA3013" s="12"/>
      <c r="AB3013" s="2"/>
      <c r="AC3013" s="2"/>
    </row>
    <row r="3014" spans="1:29" s="231" customFormat="1" ht="9.9" customHeight="1" x14ac:dyDescent="0.25">
      <c r="A3014" s="228"/>
      <c r="B3014" s="138"/>
      <c r="C3014" s="2"/>
      <c r="G3014" s="8"/>
      <c r="I3014" s="4"/>
      <c r="J3014" s="4"/>
      <c r="K3014" s="4"/>
      <c r="L3014" s="4"/>
      <c r="P3014" s="241"/>
      <c r="AA3014" s="12"/>
      <c r="AB3014" s="2"/>
      <c r="AC3014" s="2"/>
    </row>
    <row r="3015" spans="1:29" s="231" customFormat="1" ht="9.9" customHeight="1" x14ac:dyDescent="0.25">
      <c r="A3015" s="228"/>
      <c r="B3015" s="138"/>
      <c r="C3015" s="2"/>
      <c r="G3015" s="8"/>
      <c r="I3015" s="4"/>
      <c r="J3015" s="4"/>
      <c r="K3015" s="4"/>
      <c r="L3015" s="4"/>
      <c r="P3015" s="241"/>
      <c r="AA3015" s="12"/>
      <c r="AB3015" s="2"/>
      <c r="AC3015" s="2"/>
    </row>
    <row r="3016" spans="1:29" s="231" customFormat="1" ht="9.9" customHeight="1" x14ac:dyDescent="0.25">
      <c r="A3016" s="228"/>
      <c r="B3016" s="141"/>
      <c r="C3016" s="2"/>
      <c r="G3016" s="8"/>
      <c r="I3016" s="4"/>
      <c r="J3016" s="4"/>
      <c r="K3016" s="4"/>
      <c r="L3016" s="4"/>
      <c r="P3016" s="241"/>
      <c r="AA3016" s="12"/>
      <c r="AB3016" s="2"/>
      <c r="AC3016" s="2"/>
    </row>
    <row r="3017" spans="1:29" s="231" customFormat="1" ht="9.9" customHeight="1" x14ac:dyDescent="0.25">
      <c r="A3017" s="228"/>
      <c r="B3017" s="138"/>
      <c r="C3017" s="2"/>
      <c r="G3017" s="8"/>
      <c r="I3017" s="4"/>
      <c r="J3017" s="4"/>
      <c r="K3017" s="4"/>
      <c r="L3017" s="4"/>
      <c r="P3017" s="241"/>
      <c r="AA3017" s="12"/>
      <c r="AB3017" s="2"/>
      <c r="AC3017" s="2"/>
    </row>
    <row r="3018" spans="1:29" s="231" customFormat="1" ht="9.9" customHeight="1" x14ac:dyDescent="0.25">
      <c r="A3018" s="228"/>
      <c r="B3018" s="138"/>
      <c r="C3018" s="2"/>
      <c r="G3018" s="8"/>
      <c r="I3018" s="4"/>
      <c r="J3018" s="4"/>
      <c r="K3018" s="4"/>
      <c r="L3018" s="4"/>
      <c r="P3018" s="241"/>
      <c r="AA3018" s="12"/>
      <c r="AB3018" s="2"/>
      <c r="AC3018" s="2"/>
    </row>
    <row r="3019" spans="1:29" s="231" customFormat="1" ht="9.9" customHeight="1" x14ac:dyDescent="0.25">
      <c r="A3019" s="228"/>
      <c r="B3019" s="2"/>
      <c r="C3019" s="2"/>
      <c r="G3019" s="8"/>
      <c r="I3019" s="4"/>
      <c r="J3019" s="4"/>
      <c r="K3019" s="4"/>
      <c r="L3019" s="4"/>
      <c r="P3019" s="241"/>
      <c r="AA3019" s="12"/>
      <c r="AB3019" s="2"/>
      <c r="AC3019" s="2"/>
    </row>
    <row r="3020" spans="1:29" s="231" customFormat="1" ht="9.9" customHeight="1" x14ac:dyDescent="0.25">
      <c r="A3020" s="228"/>
      <c r="B3020" s="141"/>
      <c r="C3020" s="142"/>
      <c r="G3020" s="8"/>
      <c r="I3020" s="4"/>
      <c r="J3020" s="4"/>
      <c r="K3020" s="4"/>
      <c r="L3020" s="4"/>
      <c r="P3020" s="13"/>
      <c r="AA3020" s="12"/>
      <c r="AB3020" s="2"/>
      <c r="AC3020" s="2"/>
    </row>
    <row r="3021" spans="1:29" s="231" customFormat="1" ht="9.9" customHeight="1" x14ac:dyDescent="0.25">
      <c r="A3021" s="228"/>
      <c r="B3021" s="142"/>
      <c r="C3021" s="2"/>
      <c r="G3021" s="8"/>
      <c r="I3021" s="4"/>
      <c r="J3021" s="4"/>
      <c r="K3021" s="4"/>
      <c r="L3021" s="4"/>
      <c r="P3021" s="4"/>
      <c r="AA3021" s="12"/>
      <c r="AB3021" s="2"/>
      <c r="AC3021" s="2"/>
    </row>
    <row r="3022" spans="1:29" s="231" customFormat="1" ht="9.9" customHeight="1" x14ac:dyDescent="0.25">
      <c r="A3022" s="228"/>
      <c r="B3022" s="141"/>
      <c r="C3022" s="2"/>
      <c r="G3022" s="8"/>
      <c r="I3022" s="4"/>
      <c r="J3022" s="4"/>
      <c r="K3022" s="4"/>
      <c r="L3022" s="4"/>
      <c r="P3022" s="4"/>
      <c r="AA3022" s="12"/>
      <c r="AB3022" s="2"/>
      <c r="AC3022" s="2"/>
    </row>
    <row r="3023" spans="1:29" s="231" customFormat="1" ht="9.9" customHeight="1" x14ac:dyDescent="0.25">
      <c r="A3023" s="228"/>
      <c r="B3023" s="138"/>
      <c r="C3023" s="2"/>
      <c r="G3023" s="8"/>
      <c r="I3023" s="4"/>
      <c r="J3023" s="4"/>
      <c r="K3023" s="4"/>
      <c r="L3023" s="4"/>
      <c r="P3023" s="241"/>
      <c r="AA3023" s="12"/>
      <c r="AB3023" s="2"/>
      <c r="AC3023" s="2"/>
    </row>
    <row r="3024" spans="1:29" s="231" customFormat="1" ht="9.9" customHeight="1" x14ac:dyDescent="0.25">
      <c r="A3024" s="228"/>
      <c r="B3024" s="138"/>
      <c r="C3024" s="2"/>
      <c r="G3024" s="8"/>
      <c r="I3024" s="4"/>
      <c r="J3024" s="4"/>
      <c r="K3024" s="4"/>
      <c r="L3024" s="4"/>
      <c r="P3024" s="241"/>
      <c r="AA3024" s="12"/>
      <c r="AB3024" s="2"/>
      <c r="AC3024" s="2"/>
    </row>
    <row r="3025" spans="1:29" s="231" customFormat="1" ht="9.9" customHeight="1" x14ac:dyDescent="0.25">
      <c r="A3025" s="228"/>
      <c r="B3025" s="141"/>
      <c r="C3025" s="2"/>
      <c r="G3025" s="8"/>
      <c r="I3025" s="4"/>
      <c r="J3025" s="4"/>
      <c r="K3025" s="4"/>
      <c r="L3025" s="4"/>
      <c r="P3025" s="4"/>
      <c r="AA3025" s="12"/>
      <c r="AB3025" s="2"/>
      <c r="AC3025" s="2"/>
    </row>
    <row r="3026" spans="1:29" s="231" customFormat="1" ht="9.9" customHeight="1" x14ac:dyDescent="0.25">
      <c r="A3026" s="228"/>
      <c r="B3026" s="138"/>
      <c r="C3026" s="2"/>
      <c r="G3026" s="8"/>
      <c r="I3026" s="4"/>
      <c r="J3026" s="4"/>
      <c r="K3026" s="4"/>
      <c r="L3026" s="4"/>
      <c r="P3026" s="241"/>
      <c r="AA3026" s="12"/>
      <c r="AB3026" s="2"/>
      <c r="AC3026" s="2"/>
    </row>
    <row r="3027" spans="1:29" s="231" customFormat="1" ht="9.9" customHeight="1" x14ac:dyDescent="0.25">
      <c r="A3027" s="228"/>
      <c r="B3027" s="138"/>
      <c r="C3027" s="2"/>
      <c r="G3027" s="8"/>
      <c r="I3027" s="4"/>
      <c r="J3027" s="4"/>
      <c r="K3027" s="4"/>
      <c r="L3027" s="4"/>
      <c r="P3027" s="241"/>
      <c r="AA3027" s="12"/>
      <c r="AB3027" s="2"/>
      <c r="AC3027" s="2"/>
    </row>
    <row r="3028" spans="1:29" s="231" customFormat="1" ht="9.9" customHeight="1" x14ac:dyDescent="0.25">
      <c r="A3028" s="228"/>
      <c r="B3028" s="141"/>
      <c r="C3028" s="2"/>
      <c r="G3028" s="8"/>
      <c r="I3028" s="4"/>
      <c r="J3028" s="4"/>
      <c r="K3028" s="4"/>
      <c r="L3028" s="4"/>
      <c r="P3028" s="241"/>
      <c r="AA3028" s="12"/>
      <c r="AB3028" s="2"/>
      <c r="AC3028" s="2"/>
    </row>
    <row r="3029" spans="1:29" s="231" customFormat="1" ht="9.9" customHeight="1" x14ac:dyDescent="0.25">
      <c r="A3029" s="228"/>
      <c r="B3029" s="138"/>
      <c r="C3029" s="2"/>
      <c r="G3029" s="8"/>
      <c r="I3029" s="4"/>
      <c r="J3029" s="4"/>
      <c r="K3029" s="4"/>
      <c r="L3029" s="4"/>
      <c r="P3029" s="241"/>
      <c r="AA3029" s="12"/>
      <c r="AB3029" s="2"/>
      <c r="AC3029" s="2"/>
    </row>
    <row r="3030" spans="1:29" s="231" customFormat="1" ht="9.9" customHeight="1" x14ac:dyDescent="0.25">
      <c r="A3030" s="228"/>
      <c r="B3030" s="138"/>
      <c r="C3030" s="2"/>
      <c r="G3030" s="8"/>
      <c r="I3030" s="4"/>
      <c r="J3030" s="4"/>
      <c r="K3030" s="4"/>
      <c r="L3030" s="4"/>
      <c r="P3030" s="241"/>
      <c r="AA3030" s="12"/>
      <c r="AB3030" s="2"/>
      <c r="AC3030" s="2"/>
    </row>
    <row r="3031" spans="1:29" s="231" customFormat="1" ht="9.9" customHeight="1" x14ac:dyDescent="0.25">
      <c r="A3031" s="228"/>
      <c r="B3031" s="141"/>
      <c r="C3031" s="2"/>
      <c r="G3031" s="8"/>
      <c r="I3031" s="4"/>
      <c r="J3031" s="4"/>
      <c r="K3031" s="4"/>
      <c r="L3031" s="4"/>
      <c r="P3031" s="241"/>
      <c r="AA3031" s="12"/>
      <c r="AB3031" s="2"/>
      <c r="AC3031" s="2"/>
    </row>
    <row r="3032" spans="1:29" s="231" customFormat="1" ht="9.9" customHeight="1" x14ac:dyDescent="0.25">
      <c r="A3032" s="228"/>
      <c r="B3032" s="138"/>
      <c r="C3032" s="2"/>
      <c r="G3032" s="8"/>
      <c r="I3032" s="4"/>
      <c r="J3032" s="4"/>
      <c r="K3032" s="4"/>
      <c r="L3032" s="4"/>
      <c r="P3032" s="241"/>
      <c r="AA3032" s="12"/>
      <c r="AB3032" s="2"/>
      <c r="AC3032" s="2"/>
    </row>
    <row r="3033" spans="1:29" s="231" customFormat="1" ht="9.9" customHeight="1" x14ac:dyDescent="0.25">
      <c r="A3033" s="228"/>
      <c r="B3033" s="138"/>
      <c r="C3033" s="2"/>
      <c r="G3033" s="8"/>
      <c r="I3033" s="4"/>
      <c r="J3033" s="4"/>
      <c r="K3033" s="4"/>
      <c r="L3033" s="4"/>
      <c r="P3033" s="241"/>
      <c r="AA3033" s="12"/>
      <c r="AB3033" s="2"/>
      <c r="AC3033" s="2"/>
    </row>
    <row r="3034" spans="1:29" s="231" customFormat="1" ht="9.9" customHeight="1" x14ac:dyDescent="0.25">
      <c r="A3034" s="228"/>
      <c r="B3034" s="141"/>
      <c r="C3034" s="2"/>
      <c r="G3034" s="8"/>
      <c r="I3034" s="4"/>
      <c r="J3034" s="4"/>
      <c r="K3034" s="4"/>
      <c r="L3034" s="4"/>
      <c r="P3034" s="241"/>
      <c r="AA3034" s="12"/>
      <c r="AB3034" s="2"/>
      <c r="AC3034" s="2"/>
    </row>
    <row r="3035" spans="1:29" s="231" customFormat="1" ht="9.9" customHeight="1" x14ac:dyDescent="0.25">
      <c r="A3035" s="228"/>
      <c r="B3035" s="138"/>
      <c r="C3035" s="2"/>
      <c r="G3035" s="8"/>
      <c r="I3035" s="4"/>
      <c r="J3035" s="4"/>
      <c r="K3035" s="4"/>
      <c r="L3035" s="4"/>
      <c r="P3035" s="241"/>
      <c r="AA3035" s="12"/>
      <c r="AB3035" s="2"/>
      <c r="AC3035" s="2"/>
    </row>
    <row r="3036" spans="1:29" s="231" customFormat="1" ht="9.9" customHeight="1" x14ac:dyDescent="0.25">
      <c r="A3036" s="228"/>
      <c r="B3036" s="138"/>
      <c r="C3036" s="2"/>
      <c r="G3036" s="8"/>
      <c r="I3036" s="4"/>
      <c r="J3036" s="4"/>
      <c r="K3036" s="4"/>
      <c r="L3036" s="4"/>
      <c r="P3036" s="241"/>
      <c r="AA3036" s="12"/>
      <c r="AB3036" s="2"/>
      <c r="AC3036" s="2"/>
    </row>
    <row r="3037" spans="1:29" s="231" customFormat="1" ht="9.9" customHeight="1" x14ac:dyDescent="0.25">
      <c r="A3037" s="228"/>
      <c r="B3037" s="141"/>
      <c r="C3037" s="2"/>
      <c r="G3037" s="8"/>
      <c r="I3037" s="4"/>
      <c r="J3037" s="4"/>
      <c r="K3037" s="4"/>
      <c r="L3037" s="4"/>
      <c r="P3037" s="241"/>
      <c r="AA3037" s="12"/>
      <c r="AB3037" s="2"/>
      <c r="AC3037" s="2"/>
    </row>
    <row r="3038" spans="1:29" s="231" customFormat="1" ht="9.9" customHeight="1" x14ac:dyDescent="0.25">
      <c r="A3038" s="228"/>
      <c r="B3038" s="138"/>
      <c r="C3038" s="2"/>
      <c r="G3038" s="8"/>
      <c r="I3038" s="4"/>
      <c r="J3038" s="4"/>
      <c r="K3038" s="4"/>
      <c r="L3038" s="4"/>
      <c r="P3038" s="241"/>
      <c r="AA3038" s="12"/>
      <c r="AB3038" s="2"/>
      <c r="AC3038" s="2"/>
    </row>
    <row r="3039" spans="1:29" s="231" customFormat="1" ht="9.9" customHeight="1" x14ac:dyDescent="0.25">
      <c r="A3039" s="228"/>
      <c r="B3039" s="138"/>
      <c r="C3039" s="2"/>
      <c r="G3039" s="8"/>
      <c r="I3039" s="4"/>
      <c r="J3039" s="4"/>
      <c r="K3039" s="4"/>
      <c r="L3039" s="4"/>
      <c r="P3039" s="241"/>
      <c r="AA3039" s="12"/>
      <c r="AB3039" s="2"/>
      <c r="AC3039" s="2"/>
    </row>
    <row r="3040" spans="1:29" s="231" customFormat="1" ht="9.9" customHeight="1" x14ac:dyDescent="0.25">
      <c r="A3040" s="228"/>
      <c r="B3040" s="141"/>
      <c r="C3040" s="2"/>
      <c r="G3040" s="8"/>
      <c r="I3040" s="4"/>
      <c r="J3040" s="4"/>
      <c r="K3040" s="4"/>
      <c r="L3040" s="4"/>
      <c r="P3040" s="241"/>
      <c r="AA3040" s="12"/>
      <c r="AB3040" s="2"/>
      <c r="AC3040" s="2"/>
    </row>
    <row r="3041" spans="1:29" s="231" customFormat="1" ht="9.9" customHeight="1" x14ac:dyDescent="0.25">
      <c r="A3041" s="228"/>
      <c r="B3041" s="138"/>
      <c r="C3041" s="2"/>
      <c r="G3041" s="8"/>
      <c r="I3041" s="4"/>
      <c r="J3041" s="4"/>
      <c r="K3041" s="4"/>
      <c r="L3041" s="4"/>
      <c r="P3041" s="241"/>
      <c r="AA3041" s="12"/>
      <c r="AB3041" s="2"/>
      <c r="AC3041" s="2"/>
    </row>
    <row r="3042" spans="1:29" s="231" customFormat="1" ht="9.9" customHeight="1" x14ac:dyDescent="0.25">
      <c r="A3042" s="228"/>
      <c r="B3042" s="138"/>
      <c r="C3042" s="2"/>
      <c r="G3042" s="8"/>
      <c r="I3042" s="4"/>
      <c r="J3042" s="4"/>
      <c r="K3042" s="4"/>
      <c r="L3042" s="4"/>
      <c r="P3042" s="241"/>
      <c r="AA3042" s="12"/>
      <c r="AB3042" s="2"/>
      <c r="AC3042" s="2"/>
    </row>
    <row r="3043" spans="1:29" s="231" customFormat="1" ht="9.9" customHeight="1" x14ac:dyDescent="0.25">
      <c r="A3043" s="228"/>
      <c r="B3043" s="141"/>
      <c r="C3043" s="2"/>
      <c r="G3043" s="8"/>
      <c r="I3043" s="4"/>
      <c r="J3043" s="4"/>
      <c r="K3043" s="4"/>
      <c r="L3043" s="4"/>
      <c r="P3043" s="241"/>
      <c r="AA3043" s="12"/>
      <c r="AB3043" s="2"/>
      <c r="AC3043" s="2"/>
    </row>
    <row r="3044" spans="1:29" s="231" customFormat="1" ht="9.9" customHeight="1" x14ac:dyDescent="0.25">
      <c r="A3044" s="228"/>
      <c r="B3044" s="138"/>
      <c r="C3044" s="2"/>
      <c r="G3044" s="8"/>
      <c r="I3044" s="4"/>
      <c r="J3044" s="4"/>
      <c r="K3044" s="4"/>
      <c r="L3044" s="4"/>
      <c r="P3044" s="241"/>
      <c r="AA3044" s="12"/>
      <c r="AB3044" s="2"/>
      <c r="AC3044" s="2"/>
    </row>
    <row r="3045" spans="1:29" s="231" customFormat="1" ht="9.9" customHeight="1" x14ac:dyDescent="0.25">
      <c r="A3045" s="228"/>
      <c r="B3045" s="138"/>
      <c r="C3045" s="2"/>
      <c r="G3045" s="8"/>
      <c r="I3045" s="4"/>
      <c r="J3045" s="4"/>
      <c r="K3045" s="4"/>
      <c r="L3045" s="4"/>
      <c r="P3045" s="241"/>
      <c r="AA3045" s="12"/>
      <c r="AB3045" s="2"/>
      <c r="AC3045" s="2"/>
    </row>
    <row r="3046" spans="1:29" s="231" customFormat="1" ht="9.9" customHeight="1" x14ac:dyDescent="0.25">
      <c r="A3046" s="228"/>
      <c r="B3046" s="141"/>
      <c r="C3046" s="2"/>
      <c r="G3046" s="8"/>
      <c r="I3046" s="4"/>
      <c r="J3046" s="4"/>
      <c r="K3046" s="4"/>
      <c r="L3046" s="4"/>
      <c r="P3046" s="241"/>
      <c r="AA3046" s="12"/>
      <c r="AB3046" s="2"/>
      <c r="AC3046" s="2"/>
    </row>
    <row r="3047" spans="1:29" s="231" customFormat="1" ht="9.9" customHeight="1" x14ac:dyDescent="0.25">
      <c r="A3047" s="228"/>
      <c r="B3047" s="138"/>
      <c r="C3047" s="2"/>
      <c r="G3047" s="8"/>
      <c r="I3047" s="4"/>
      <c r="J3047" s="4"/>
      <c r="K3047" s="4"/>
      <c r="L3047" s="4"/>
      <c r="P3047" s="241"/>
      <c r="AA3047" s="12"/>
      <c r="AB3047" s="2"/>
      <c r="AC3047" s="2"/>
    </row>
    <row r="3048" spans="1:29" s="231" customFormat="1" ht="9.9" customHeight="1" x14ac:dyDescent="0.25">
      <c r="A3048" s="228"/>
      <c r="B3048" s="138"/>
      <c r="C3048" s="2"/>
      <c r="G3048" s="8"/>
      <c r="I3048" s="4"/>
      <c r="J3048" s="4"/>
      <c r="K3048" s="4"/>
      <c r="L3048" s="4"/>
      <c r="P3048" s="241"/>
      <c r="AA3048" s="12"/>
      <c r="AB3048" s="2"/>
      <c r="AC3048" s="2"/>
    </row>
    <row r="3049" spans="1:29" s="231" customFormat="1" ht="9.9" customHeight="1" x14ac:dyDescent="0.25">
      <c r="A3049" s="228"/>
      <c r="B3049" s="141"/>
      <c r="C3049" s="2"/>
      <c r="G3049" s="8"/>
      <c r="I3049" s="4"/>
      <c r="J3049" s="4"/>
      <c r="K3049" s="4"/>
      <c r="L3049" s="4"/>
      <c r="P3049" s="241"/>
      <c r="AA3049" s="12"/>
      <c r="AB3049" s="2"/>
      <c r="AC3049" s="2"/>
    </row>
    <row r="3050" spans="1:29" s="231" customFormat="1" ht="9.9" customHeight="1" x14ac:dyDescent="0.25">
      <c r="A3050" s="228"/>
      <c r="B3050" s="138"/>
      <c r="C3050" s="2"/>
      <c r="G3050" s="8"/>
      <c r="I3050" s="4"/>
      <c r="J3050" s="4"/>
      <c r="K3050" s="4"/>
      <c r="L3050" s="4"/>
      <c r="P3050" s="241"/>
      <c r="AA3050" s="12"/>
      <c r="AB3050" s="2"/>
      <c r="AC3050" s="2"/>
    </row>
    <row r="3051" spans="1:29" s="231" customFormat="1" ht="9.9" customHeight="1" x14ac:dyDescent="0.25">
      <c r="A3051" s="228"/>
      <c r="B3051" s="138"/>
      <c r="C3051" s="2"/>
      <c r="G3051" s="8"/>
      <c r="I3051" s="4"/>
      <c r="J3051" s="4"/>
      <c r="K3051" s="4"/>
      <c r="L3051" s="4"/>
      <c r="P3051" s="241"/>
      <c r="AA3051" s="12"/>
      <c r="AB3051" s="2"/>
      <c r="AC3051" s="2"/>
    </row>
    <row r="3052" spans="1:29" s="231" customFormat="1" ht="9.9" customHeight="1" x14ac:dyDescent="0.25">
      <c r="A3052" s="228"/>
      <c r="B3052" s="141"/>
      <c r="C3052" s="2"/>
      <c r="G3052" s="8"/>
      <c r="I3052" s="4"/>
      <c r="J3052" s="4"/>
      <c r="K3052" s="4"/>
      <c r="L3052" s="4"/>
      <c r="P3052" s="241"/>
      <c r="AA3052" s="12"/>
      <c r="AB3052" s="2"/>
      <c r="AC3052" s="2"/>
    </row>
    <row r="3053" spans="1:29" s="231" customFormat="1" ht="9.9" customHeight="1" x14ac:dyDescent="0.25">
      <c r="A3053" s="228"/>
      <c r="B3053" s="138"/>
      <c r="C3053" s="2"/>
      <c r="G3053" s="8"/>
      <c r="I3053" s="4"/>
      <c r="J3053" s="4"/>
      <c r="K3053" s="4"/>
      <c r="L3053" s="4"/>
      <c r="P3053" s="241"/>
      <c r="AA3053" s="12"/>
      <c r="AB3053" s="2"/>
      <c r="AC3053" s="2"/>
    </row>
    <row r="3054" spans="1:29" s="231" customFormat="1" ht="9.9" customHeight="1" x14ac:dyDescent="0.25">
      <c r="A3054" s="228"/>
      <c r="B3054" s="138"/>
      <c r="C3054" s="2"/>
      <c r="G3054" s="8"/>
      <c r="I3054" s="4"/>
      <c r="J3054" s="4"/>
      <c r="K3054" s="4"/>
      <c r="L3054" s="4"/>
      <c r="P3054" s="241"/>
      <c r="AA3054" s="12"/>
      <c r="AB3054" s="2"/>
      <c r="AC3054" s="2"/>
    </row>
    <row r="3055" spans="1:29" s="231" customFormat="1" ht="9.9" customHeight="1" x14ac:dyDescent="0.25">
      <c r="A3055" s="228"/>
      <c r="B3055" s="141"/>
      <c r="C3055" s="2"/>
      <c r="G3055" s="8"/>
      <c r="I3055" s="4"/>
      <c r="J3055" s="4"/>
      <c r="K3055" s="4"/>
      <c r="L3055" s="4"/>
      <c r="P3055" s="241"/>
      <c r="AA3055" s="12"/>
      <c r="AB3055" s="2"/>
      <c r="AC3055" s="2"/>
    </row>
    <row r="3056" spans="1:29" s="231" customFormat="1" ht="9.9" customHeight="1" x14ac:dyDescent="0.25">
      <c r="A3056" s="228"/>
      <c r="B3056" s="138"/>
      <c r="C3056" s="2"/>
      <c r="G3056" s="8"/>
      <c r="I3056" s="4"/>
      <c r="J3056" s="4"/>
      <c r="K3056" s="4"/>
      <c r="L3056" s="4"/>
      <c r="P3056" s="241"/>
      <c r="AA3056" s="12"/>
      <c r="AB3056" s="2"/>
      <c r="AC3056" s="2"/>
    </row>
    <row r="3057" spans="1:29" s="231" customFormat="1" ht="9.9" customHeight="1" x14ac:dyDescent="0.25">
      <c r="A3057" s="228"/>
      <c r="B3057" s="138"/>
      <c r="C3057" s="2"/>
      <c r="G3057" s="8"/>
      <c r="I3057" s="4"/>
      <c r="J3057" s="4"/>
      <c r="K3057" s="4"/>
      <c r="L3057" s="4"/>
      <c r="P3057" s="241"/>
      <c r="AA3057" s="12"/>
      <c r="AB3057" s="2"/>
      <c r="AC3057" s="2"/>
    </row>
    <row r="3058" spans="1:29" s="231" customFormat="1" ht="9.9" customHeight="1" x14ac:dyDescent="0.25">
      <c r="A3058" s="228"/>
      <c r="B3058" s="141"/>
      <c r="C3058" s="2"/>
      <c r="G3058" s="8"/>
      <c r="I3058" s="4"/>
      <c r="J3058" s="4"/>
      <c r="K3058" s="4"/>
      <c r="L3058" s="4"/>
      <c r="P3058" s="241"/>
      <c r="AA3058" s="12"/>
      <c r="AB3058" s="2"/>
      <c r="AC3058" s="2"/>
    </row>
    <row r="3059" spans="1:29" s="231" customFormat="1" ht="9.9" customHeight="1" x14ac:dyDescent="0.25">
      <c r="A3059" s="228"/>
      <c r="B3059" s="138"/>
      <c r="C3059" s="2"/>
      <c r="G3059" s="8"/>
      <c r="I3059" s="4"/>
      <c r="J3059" s="4"/>
      <c r="K3059" s="4"/>
      <c r="L3059" s="4"/>
      <c r="P3059" s="241"/>
      <c r="AA3059" s="12"/>
      <c r="AB3059" s="2"/>
      <c r="AC3059" s="2"/>
    </row>
    <row r="3060" spans="1:29" s="231" customFormat="1" ht="9.9" customHeight="1" x14ac:dyDescent="0.25">
      <c r="A3060" s="228"/>
      <c r="B3060" s="138"/>
      <c r="C3060" s="2"/>
      <c r="G3060" s="8"/>
      <c r="I3060" s="4"/>
      <c r="J3060" s="4"/>
      <c r="K3060" s="4"/>
      <c r="L3060" s="4"/>
      <c r="P3060" s="241"/>
      <c r="AA3060" s="12"/>
      <c r="AB3060" s="2"/>
      <c r="AC3060" s="2"/>
    </row>
    <row r="3061" spans="1:29" s="231" customFormat="1" ht="9.9" customHeight="1" x14ac:dyDescent="0.25">
      <c r="A3061" s="228"/>
      <c r="B3061" s="141"/>
      <c r="C3061" s="2"/>
      <c r="G3061" s="8"/>
      <c r="I3061" s="4"/>
      <c r="J3061" s="4"/>
      <c r="K3061" s="4"/>
      <c r="L3061" s="4"/>
      <c r="P3061" s="241"/>
      <c r="AA3061" s="12"/>
      <c r="AB3061" s="2"/>
      <c r="AC3061" s="2"/>
    </row>
    <row r="3062" spans="1:29" s="231" customFormat="1" ht="9.9" customHeight="1" x14ac:dyDescent="0.25">
      <c r="A3062" s="228"/>
      <c r="B3062" s="138"/>
      <c r="C3062" s="2"/>
      <c r="G3062" s="8"/>
      <c r="I3062" s="4"/>
      <c r="J3062" s="4"/>
      <c r="K3062" s="4"/>
      <c r="L3062" s="4"/>
      <c r="P3062" s="241"/>
      <c r="AA3062" s="12"/>
      <c r="AB3062" s="2"/>
      <c r="AC3062" s="2"/>
    </row>
    <row r="3063" spans="1:29" s="231" customFormat="1" ht="9.9" customHeight="1" x14ac:dyDescent="0.25">
      <c r="A3063" s="228"/>
      <c r="B3063" s="138"/>
      <c r="C3063" s="2"/>
      <c r="G3063" s="8"/>
      <c r="I3063" s="4"/>
      <c r="J3063" s="4"/>
      <c r="K3063" s="4"/>
      <c r="L3063" s="4"/>
      <c r="P3063" s="241"/>
      <c r="AA3063" s="12"/>
      <c r="AB3063" s="2"/>
      <c r="AC3063" s="2"/>
    </row>
    <row r="3064" spans="1:29" s="231" customFormat="1" ht="9.9" customHeight="1" x14ac:dyDescent="0.25">
      <c r="A3064" s="228"/>
      <c r="B3064" s="141"/>
      <c r="C3064" s="2"/>
      <c r="G3064" s="8"/>
      <c r="I3064" s="4"/>
      <c r="J3064" s="4"/>
      <c r="K3064" s="4"/>
      <c r="L3064" s="4"/>
      <c r="P3064" s="241"/>
      <c r="AA3064" s="12"/>
      <c r="AB3064" s="2"/>
      <c r="AC3064" s="2"/>
    </row>
    <row r="3065" spans="1:29" s="231" customFormat="1" ht="9.9" customHeight="1" x14ac:dyDescent="0.25">
      <c r="A3065" s="228"/>
      <c r="B3065" s="138"/>
      <c r="C3065" s="2"/>
      <c r="G3065" s="8"/>
      <c r="I3065" s="4"/>
      <c r="J3065" s="4"/>
      <c r="K3065" s="4"/>
      <c r="L3065" s="4"/>
      <c r="P3065" s="241"/>
      <c r="AA3065" s="12"/>
      <c r="AB3065" s="2"/>
      <c r="AC3065" s="2"/>
    </row>
    <row r="3066" spans="1:29" s="231" customFormat="1" ht="9.9" customHeight="1" x14ac:dyDescent="0.25">
      <c r="A3066" s="228"/>
      <c r="B3066" s="138"/>
      <c r="C3066" s="2"/>
      <c r="G3066" s="8"/>
      <c r="I3066" s="4"/>
      <c r="J3066" s="4"/>
      <c r="K3066" s="4"/>
      <c r="L3066" s="4"/>
      <c r="P3066" s="241"/>
      <c r="AA3066" s="12"/>
      <c r="AB3066" s="2"/>
      <c r="AC3066" s="2"/>
    </row>
    <row r="3067" spans="1:29" s="231" customFormat="1" ht="9.9" customHeight="1" x14ac:dyDescent="0.25">
      <c r="A3067" s="228"/>
      <c r="B3067" s="141"/>
      <c r="C3067" s="2"/>
      <c r="G3067" s="8"/>
      <c r="I3067" s="4"/>
      <c r="J3067" s="4"/>
      <c r="K3067" s="4"/>
      <c r="L3067" s="4"/>
      <c r="P3067" s="241"/>
      <c r="AA3067" s="12"/>
      <c r="AB3067" s="2"/>
      <c r="AC3067" s="2"/>
    </row>
    <row r="3068" spans="1:29" s="231" customFormat="1" ht="9.9" customHeight="1" x14ac:dyDescent="0.25">
      <c r="A3068" s="228"/>
      <c r="B3068" s="138"/>
      <c r="C3068" s="2"/>
      <c r="G3068" s="8"/>
      <c r="I3068" s="4"/>
      <c r="J3068" s="4"/>
      <c r="K3068" s="4"/>
      <c r="L3068" s="4"/>
      <c r="P3068" s="241"/>
      <c r="AA3068" s="12"/>
      <c r="AB3068" s="2"/>
      <c r="AC3068" s="2"/>
    </row>
    <row r="3069" spans="1:29" s="231" customFormat="1" ht="9.9" customHeight="1" x14ac:dyDescent="0.25">
      <c r="A3069" s="228"/>
      <c r="B3069" s="138"/>
      <c r="C3069" s="2"/>
      <c r="G3069" s="8"/>
      <c r="I3069" s="4"/>
      <c r="J3069" s="4"/>
      <c r="K3069" s="4"/>
      <c r="L3069" s="4"/>
      <c r="P3069" s="241"/>
      <c r="AA3069" s="12"/>
      <c r="AB3069" s="2"/>
      <c r="AC3069" s="2"/>
    </row>
    <row r="3071" spans="1:29" s="231" customFormat="1" ht="9.9" customHeight="1" x14ac:dyDescent="0.25">
      <c r="A3071" s="228"/>
      <c r="B3071" s="141"/>
      <c r="C3071" s="142"/>
      <c r="G3071" s="8"/>
      <c r="I3071" s="4"/>
      <c r="J3071" s="4"/>
      <c r="K3071" s="4"/>
      <c r="L3071" s="4"/>
      <c r="P3071" s="13"/>
      <c r="AA3071" s="12"/>
      <c r="AB3071" s="2"/>
      <c r="AC3071" s="2"/>
    </row>
    <row r="3075" spans="1:29" s="231" customFormat="1" ht="9.9" customHeight="1" x14ac:dyDescent="0.25">
      <c r="A3075" s="228"/>
      <c r="B3075" s="2"/>
      <c r="C3075" s="2"/>
      <c r="G3075" s="8"/>
      <c r="I3075" s="4"/>
      <c r="J3075" s="4"/>
      <c r="K3075" s="4"/>
      <c r="L3075" s="4"/>
      <c r="P3075" s="4"/>
      <c r="AA3075" s="12"/>
      <c r="AB3075" s="2"/>
      <c r="AC3075" s="2"/>
    </row>
  </sheetData>
  <mergeCells count="921">
    <mergeCell ref="A1:E1"/>
    <mergeCell ref="F1:H4"/>
    <mergeCell ref="J1:P1"/>
    <mergeCell ref="Z1:Z4"/>
    <mergeCell ref="B2:E4"/>
    <mergeCell ref="I2:P2"/>
    <mergeCell ref="K3:P3"/>
    <mergeCell ref="I4:P4"/>
    <mergeCell ref="B5:B6"/>
    <mergeCell ref="C5:C6"/>
    <mergeCell ref="D5:H5"/>
    <mergeCell ref="I5:L5"/>
    <mergeCell ref="I25:J25"/>
    <mergeCell ref="I26:J26"/>
    <mergeCell ref="I27:J27"/>
    <mergeCell ref="I28:J28"/>
    <mergeCell ref="I30:J30"/>
    <mergeCell ref="I57:J57"/>
    <mergeCell ref="I89:J89"/>
    <mergeCell ref="M5:O5"/>
    <mergeCell ref="Q5:Z5"/>
    <mergeCell ref="D89:E89"/>
    <mergeCell ref="I103:J103"/>
    <mergeCell ref="I117:J117"/>
    <mergeCell ref="I166:J166"/>
    <mergeCell ref="I157:J157"/>
    <mergeCell ref="I158:J158"/>
    <mergeCell ref="I159:J159"/>
    <mergeCell ref="I160:J160"/>
    <mergeCell ref="I334:J334"/>
    <mergeCell ref="I279:J279"/>
    <mergeCell ref="I255:J255"/>
    <mergeCell ref="I308:J308"/>
    <mergeCell ref="I310:J310"/>
    <mergeCell ref="I149:J149"/>
    <mergeCell ref="I150:J150"/>
    <mergeCell ref="I151:J151"/>
    <mergeCell ref="I152:J152"/>
    <mergeCell ref="I338:J338"/>
    <mergeCell ref="I339:J339"/>
    <mergeCell ref="I340:J340"/>
    <mergeCell ref="I343:J343"/>
    <mergeCell ref="I317:J317"/>
    <mergeCell ref="I322:J322"/>
    <mergeCell ref="I332:J332"/>
    <mergeCell ref="I333:J333"/>
    <mergeCell ref="I360:J360"/>
    <mergeCell ref="I365:J365"/>
    <mergeCell ref="I368:J368"/>
    <mergeCell ref="I496:J496"/>
    <mergeCell ref="I525:J525"/>
    <mergeCell ref="I357:J357"/>
    <mergeCell ref="I358:J358"/>
    <mergeCell ref="I344:J344"/>
    <mergeCell ref="D346:E346"/>
    <mergeCell ref="I350:J350"/>
    <mergeCell ref="I355:J355"/>
    <mergeCell ref="I502:J502"/>
    <mergeCell ref="I673:J673"/>
    <mergeCell ref="I674:J674"/>
    <mergeCell ref="I529:J529"/>
    <mergeCell ref="I538:J538"/>
    <mergeCell ref="I506:J506"/>
    <mergeCell ref="I507:J507"/>
    <mergeCell ref="I508:J508"/>
    <mergeCell ref="I503:J503"/>
    <mergeCell ref="I504:J504"/>
    <mergeCell ref="I505:J505"/>
    <mergeCell ref="I688:J688"/>
    <mergeCell ref="I690:J690"/>
    <mergeCell ref="I691:J691"/>
    <mergeCell ref="I693:J693"/>
    <mergeCell ref="I694:J694"/>
    <mergeCell ref="I698:J698"/>
    <mergeCell ref="I681:J681"/>
    <mergeCell ref="I682:J682"/>
    <mergeCell ref="I683:J683"/>
    <mergeCell ref="I685:J685"/>
    <mergeCell ref="I686:J686"/>
    <mergeCell ref="I687:J687"/>
    <mergeCell ref="I710:J710"/>
    <mergeCell ref="I712:J712"/>
    <mergeCell ref="I713:J713"/>
    <mergeCell ref="I714:J714"/>
    <mergeCell ref="I715:J715"/>
    <mergeCell ref="I717:J717"/>
    <mergeCell ref="I702:J702"/>
    <mergeCell ref="I703:J703"/>
    <mergeCell ref="I705:J705"/>
    <mergeCell ref="I706:J706"/>
    <mergeCell ref="I707:J707"/>
    <mergeCell ref="I709:J709"/>
    <mergeCell ref="I726:J726"/>
    <mergeCell ref="I727:J727"/>
    <mergeCell ref="I728:J728"/>
    <mergeCell ref="I729:J729"/>
    <mergeCell ref="I730:J730"/>
    <mergeCell ref="I732:J732"/>
    <mergeCell ref="I718:J718"/>
    <mergeCell ref="I720:J720"/>
    <mergeCell ref="I721:J721"/>
    <mergeCell ref="I722:J722"/>
    <mergeCell ref="I723:J723"/>
    <mergeCell ref="I725:J725"/>
    <mergeCell ref="I740:J740"/>
    <mergeCell ref="I742:J742"/>
    <mergeCell ref="I743:J743"/>
    <mergeCell ref="I744:J744"/>
    <mergeCell ref="I745:J745"/>
    <mergeCell ref="I747:J747"/>
    <mergeCell ref="I733:J733"/>
    <mergeCell ref="I734:J734"/>
    <mergeCell ref="I735:J735"/>
    <mergeCell ref="I737:J737"/>
    <mergeCell ref="I738:J738"/>
    <mergeCell ref="I739:J739"/>
    <mergeCell ref="I755:J755"/>
    <mergeCell ref="I757:J757"/>
    <mergeCell ref="I758:J758"/>
    <mergeCell ref="I759:J759"/>
    <mergeCell ref="I760:J760"/>
    <mergeCell ref="I762:J762"/>
    <mergeCell ref="I748:J748"/>
    <mergeCell ref="I749:J749"/>
    <mergeCell ref="I750:J750"/>
    <mergeCell ref="I752:J752"/>
    <mergeCell ref="I753:J753"/>
    <mergeCell ref="I754:J754"/>
    <mergeCell ref="I770:J770"/>
    <mergeCell ref="I772:J772"/>
    <mergeCell ref="I773:J773"/>
    <mergeCell ref="I774:J774"/>
    <mergeCell ref="I776:J776"/>
    <mergeCell ref="I777:J777"/>
    <mergeCell ref="I763:J763"/>
    <mergeCell ref="I764:J764"/>
    <mergeCell ref="I765:J765"/>
    <mergeCell ref="I767:J767"/>
    <mergeCell ref="I768:J768"/>
    <mergeCell ref="I769:J769"/>
    <mergeCell ref="I833:J833"/>
    <mergeCell ref="I834:J834"/>
    <mergeCell ref="I835:J835"/>
    <mergeCell ref="I836:J836"/>
    <mergeCell ref="I837:J837"/>
    <mergeCell ref="I838:J838"/>
    <mergeCell ref="I778:J778"/>
    <mergeCell ref="I780:J780"/>
    <mergeCell ref="I781:J781"/>
    <mergeCell ref="I830:J830"/>
    <mergeCell ref="I831:J831"/>
    <mergeCell ref="I832:J832"/>
    <mergeCell ref="I848:J848"/>
    <mergeCell ref="I850:J850"/>
    <mergeCell ref="I851:J851"/>
    <mergeCell ref="I853:J853"/>
    <mergeCell ref="I854:J854"/>
    <mergeCell ref="I856:J856"/>
    <mergeCell ref="I839:J839"/>
    <mergeCell ref="I840:J840"/>
    <mergeCell ref="I841:J841"/>
    <mergeCell ref="I842:J842"/>
    <mergeCell ref="I843:J843"/>
    <mergeCell ref="I847:J847"/>
    <mergeCell ref="I867:J867"/>
    <mergeCell ref="I868:J868"/>
    <mergeCell ref="I870:J870"/>
    <mergeCell ref="I871:J871"/>
    <mergeCell ref="I873:J873"/>
    <mergeCell ref="I874:J874"/>
    <mergeCell ref="I858:J858"/>
    <mergeCell ref="I859:J859"/>
    <mergeCell ref="I861:J861"/>
    <mergeCell ref="I862:J862"/>
    <mergeCell ref="I864:J864"/>
    <mergeCell ref="I865:J865"/>
    <mergeCell ref="I885:J885"/>
    <mergeCell ref="I886:J886"/>
    <mergeCell ref="I890:J890"/>
    <mergeCell ref="I891:J891"/>
    <mergeCell ref="I893:J893"/>
    <mergeCell ref="I894:J894"/>
    <mergeCell ref="I876:J876"/>
    <mergeCell ref="I877:J877"/>
    <mergeCell ref="I879:J879"/>
    <mergeCell ref="I880:J880"/>
    <mergeCell ref="I882:J882"/>
    <mergeCell ref="I883:J883"/>
    <mergeCell ref="I904:J904"/>
    <mergeCell ref="I905:J905"/>
    <mergeCell ref="I907:J907"/>
    <mergeCell ref="I908:J908"/>
    <mergeCell ref="I909:J909"/>
    <mergeCell ref="I910:J910"/>
    <mergeCell ref="I896:J896"/>
    <mergeCell ref="I897:J897"/>
    <mergeCell ref="I899:J899"/>
    <mergeCell ref="I900:J900"/>
    <mergeCell ref="I901:J901"/>
    <mergeCell ref="I902:J902"/>
    <mergeCell ref="I919:J919"/>
    <mergeCell ref="I920:J920"/>
    <mergeCell ref="I922:J922"/>
    <mergeCell ref="I923:J923"/>
    <mergeCell ref="I924:J924"/>
    <mergeCell ref="I925:J925"/>
    <mergeCell ref="I912:J912"/>
    <mergeCell ref="I913:J913"/>
    <mergeCell ref="I914:J914"/>
    <mergeCell ref="I915:J915"/>
    <mergeCell ref="I917:J917"/>
    <mergeCell ref="I918:J918"/>
    <mergeCell ref="I934:J934"/>
    <mergeCell ref="I935:J935"/>
    <mergeCell ref="I937:J937"/>
    <mergeCell ref="I938:J938"/>
    <mergeCell ref="I939:J939"/>
    <mergeCell ref="I940:J940"/>
    <mergeCell ref="I927:J927"/>
    <mergeCell ref="I928:J928"/>
    <mergeCell ref="I929:J929"/>
    <mergeCell ref="I930:J930"/>
    <mergeCell ref="I932:J932"/>
    <mergeCell ref="I933:J933"/>
    <mergeCell ref="I950:J950"/>
    <mergeCell ref="I951:J951"/>
    <mergeCell ref="I952:J952"/>
    <mergeCell ref="I954:J954"/>
    <mergeCell ref="I955:J955"/>
    <mergeCell ref="I957:J957"/>
    <mergeCell ref="I942:J942"/>
    <mergeCell ref="I943:J943"/>
    <mergeCell ref="I945:J945"/>
    <mergeCell ref="I946:J946"/>
    <mergeCell ref="I947:J947"/>
    <mergeCell ref="I949:J949"/>
    <mergeCell ref="I971:J971"/>
    <mergeCell ref="I973:J973"/>
    <mergeCell ref="I974:J974"/>
    <mergeCell ref="I976:J976"/>
    <mergeCell ref="I977:J977"/>
    <mergeCell ref="I978:J978"/>
    <mergeCell ref="I958:J958"/>
    <mergeCell ref="I962:J962"/>
    <mergeCell ref="I966:J966"/>
    <mergeCell ref="I967:J967"/>
    <mergeCell ref="I969:J969"/>
    <mergeCell ref="I970:J970"/>
    <mergeCell ref="I987:J987"/>
    <mergeCell ref="I989:J989"/>
    <mergeCell ref="I990:J990"/>
    <mergeCell ref="I991:J991"/>
    <mergeCell ref="I992:J992"/>
    <mergeCell ref="I993:J993"/>
    <mergeCell ref="I979:J979"/>
    <mergeCell ref="I981:J981"/>
    <mergeCell ref="I982:J982"/>
    <mergeCell ref="I984:J984"/>
    <mergeCell ref="I985:J985"/>
    <mergeCell ref="I986:J986"/>
    <mergeCell ref="I1002:J1002"/>
    <mergeCell ref="I1003:J1003"/>
    <mergeCell ref="I1004:J1004"/>
    <mergeCell ref="I1006:J1006"/>
    <mergeCell ref="I1007:J1007"/>
    <mergeCell ref="I1008:J1008"/>
    <mergeCell ref="I994:J994"/>
    <mergeCell ref="I996:J996"/>
    <mergeCell ref="I997:J997"/>
    <mergeCell ref="I998:J998"/>
    <mergeCell ref="I999:J999"/>
    <mergeCell ref="I1001:J1001"/>
    <mergeCell ref="I1017:J1017"/>
    <mergeCell ref="I1018:J1018"/>
    <mergeCell ref="I1019:J1019"/>
    <mergeCell ref="I1021:J1021"/>
    <mergeCell ref="I1022:J1022"/>
    <mergeCell ref="I1023:J1023"/>
    <mergeCell ref="I1009:J1009"/>
    <mergeCell ref="I1011:J1011"/>
    <mergeCell ref="I1012:J1012"/>
    <mergeCell ref="I1013:J1013"/>
    <mergeCell ref="I1014:J1014"/>
    <mergeCell ref="I1016:J1016"/>
    <mergeCell ref="I1032:J1032"/>
    <mergeCell ref="I1033:J1033"/>
    <mergeCell ref="I1034:J1034"/>
    <mergeCell ref="I1036:J1036"/>
    <mergeCell ref="I1037:J1037"/>
    <mergeCell ref="I1038:J1038"/>
    <mergeCell ref="I1024:J1024"/>
    <mergeCell ref="I1026:J1026"/>
    <mergeCell ref="I1027:J1027"/>
    <mergeCell ref="I1028:J1028"/>
    <mergeCell ref="I1029:J1029"/>
    <mergeCell ref="I1031:J1031"/>
    <mergeCell ref="I1102:J1102"/>
    <mergeCell ref="I1103:J1103"/>
    <mergeCell ref="I1104:J1104"/>
    <mergeCell ref="I1105:J1105"/>
    <mergeCell ref="I1106:J1106"/>
    <mergeCell ref="I1107:J1107"/>
    <mergeCell ref="I1040:J1040"/>
    <mergeCell ref="I1041:J1041"/>
    <mergeCell ref="I1042:J1042"/>
    <mergeCell ref="I1044:J1044"/>
    <mergeCell ref="I1045:J1045"/>
    <mergeCell ref="I1101:J1101"/>
    <mergeCell ref="I1114:J1114"/>
    <mergeCell ref="I1118:J1118"/>
    <mergeCell ref="I1119:J1119"/>
    <mergeCell ref="I1120:J1120"/>
    <mergeCell ref="I1121:J1121"/>
    <mergeCell ref="I1122:J1122"/>
    <mergeCell ref="I1108:J1108"/>
    <mergeCell ref="I1109:J1109"/>
    <mergeCell ref="I1110:J1110"/>
    <mergeCell ref="I1111:J1111"/>
    <mergeCell ref="I1112:J1112"/>
    <mergeCell ref="I1113:J1113"/>
    <mergeCell ref="I1129:J1129"/>
    <mergeCell ref="I1130:J1130"/>
    <mergeCell ref="I1131:J1131"/>
    <mergeCell ref="I1135:J1135"/>
    <mergeCell ref="I1136:J1136"/>
    <mergeCell ref="I1137:J1137"/>
    <mergeCell ref="I1123:J1123"/>
    <mergeCell ref="I1124:J1124"/>
    <mergeCell ref="I1125:J1125"/>
    <mergeCell ref="I1126:J1126"/>
    <mergeCell ref="I1127:J1127"/>
    <mergeCell ref="I1128:J1128"/>
    <mergeCell ref="I1144:J1144"/>
    <mergeCell ref="I1145:J1145"/>
    <mergeCell ref="I1146:J1146"/>
    <mergeCell ref="I1147:J1147"/>
    <mergeCell ref="I1148:J1148"/>
    <mergeCell ref="D1151:F1151"/>
    <mergeCell ref="I1138:J1138"/>
    <mergeCell ref="I1139:J1139"/>
    <mergeCell ref="I1140:J1140"/>
    <mergeCell ref="I1141:J1141"/>
    <mergeCell ref="I1142:J1142"/>
    <mergeCell ref="I1143:J1143"/>
    <mergeCell ref="I1179:J1179"/>
    <mergeCell ref="I1180:J1180"/>
    <mergeCell ref="I1182:J1182"/>
    <mergeCell ref="I1183:J1183"/>
    <mergeCell ref="I1185:J1185"/>
    <mergeCell ref="I1187:J1187"/>
    <mergeCell ref="D1152:F1152"/>
    <mergeCell ref="I1157:J1157"/>
    <mergeCell ref="I1161:J1161"/>
    <mergeCell ref="I1165:J1165"/>
    <mergeCell ref="I1176:J1176"/>
    <mergeCell ref="I1177:J1177"/>
    <mergeCell ref="I1197:J1197"/>
    <mergeCell ref="I1199:J1199"/>
    <mergeCell ref="I1200:J1200"/>
    <mergeCell ref="I1202:J1202"/>
    <mergeCell ref="I1203:J1203"/>
    <mergeCell ref="I1205:J1205"/>
    <mergeCell ref="I1188:J1188"/>
    <mergeCell ref="I1190:J1190"/>
    <mergeCell ref="I1191:J1191"/>
    <mergeCell ref="I1193:J1193"/>
    <mergeCell ref="I1194:J1194"/>
    <mergeCell ref="I1196:J1196"/>
    <mergeCell ref="I1215:J1215"/>
    <mergeCell ref="I1219:J1219"/>
    <mergeCell ref="I1220:J1220"/>
    <mergeCell ref="I1222:J1222"/>
    <mergeCell ref="I1223:J1223"/>
    <mergeCell ref="I1225:J1225"/>
    <mergeCell ref="I1206:J1206"/>
    <mergeCell ref="I1208:J1208"/>
    <mergeCell ref="I1209:J1209"/>
    <mergeCell ref="I1211:J1211"/>
    <mergeCell ref="I1212:J1212"/>
    <mergeCell ref="I1214:J1214"/>
    <mergeCell ref="I1234:J1234"/>
    <mergeCell ref="I1236:J1236"/>
    <mergeCell ref="I1237:J1237"/>
    <mergeCell ref="I1238:J1238"/>
    <mergeCell ref="I1239:J1239"/>
    <mergeCell ref="I1241:J1241"/>
    <mergeCell ref="I1226:J1226"/>
    <mergeCell ref="I1228:J1228"/>
    <mergeCell ref="I1229:J1229"/>
    <mergeCell ref="I1230:J1230"/>
    <mergeCell ref="I1231:J1231"/>
    <mergeCell ref="I1233:J1233"/>
    <mergeCell ref="I1249:J1249"/>
    <mergeCell ref="I1251:J1251"/>
    <mergeCell ref="I1252:J1252"/>
    <mergeCell ref="I1253:J1253"/>
    <mergeCell ref="I1254:J1254"/>
    <mergeCell ref="I1256:J1256"/>
    <mergeCell ref="I1242:J1242"/>
    <mergeCell ref="I1243:J1243"/>
    <mergeCell ref="I1244:J1244"/>
    <mergeCell ref="I1246:J1246"/>
    <mergeCell ref="I1247:J1247"/>
    <mergeCell ref="I1248:J1248"/>
    <mergeCell ref="I1264:J1264"/>
    <mergeCell ref="I1266:J1266"/>
    <mergeCell ref="I1267:J1267"/>
    <mergeCell ref="I1268:J1268"/>
    <mergeCell ref="I1269:J1269"/>
    <mergeCell ref="I1271:J1271"/>
    <mergeCell ref="I1257:J1257"/>
    <mergeCell ref="I1258:J1258"/>
    <mergeCell ref="I1259:J1259"/>
    <mergeCell ref="I1261:J1261"/>
    <mergeCell ref="I1262:J1262"/>
    <mergeCell ref="I1263:J1263"/>
    <mergeCell ref="I1280:J1280"/>
    <mergeCell ref="I1281:J1281"/>
    <mergeCell ref="I1283:J1283"/>
    <mergeCell ref="I1284:J1284"/>
    <mergeCell ref="I1286:J1286"/>
    <mergeCell ref="I1287:J1287"/>
    <mergeCell ref="I1272:J1272"/>
    <mergeCell ref="I1274:J1274"/>
    <mergeCell ref="I1275:J1275"/>
    <mergeCell ref="I1276:J1276"/>
    <mergeCell ref="I1278:J1278"/>
    <mergeCell ref="I1279:J1279"/>
    <mergeCell ref="D1303:E1303"/>
    <mergeCell ref="D1305:E1305"/>
    <mergeCell ref="D1306:E1306"/>
    <mergeCell ref="D1308:E1308"/>
    <mergeCell ref="D1309:E1309"/>
    <mergeCell ref="D1310:E1310"/>
    <mergeCell ref="D1290:F1290"/>
    <mergeCell ref="D1291:F1291"/>
    <mergeCell ref="D1298:E1298"/>
    <mergeCell ref="D1299:E1299"/>
    <mergeCell ref="D1301:E1301"/>
    <mergeCell ref="D1302:E1302"/>
    <mergeCell ref="D1319:E1319"/>
    <mergeCell ref="D1321:E1321"/>
    <mergeCell ref="D1322:E1322"/>
    <mergeCell ref="D1323:E1323"/>
    <mergeCell ref="D1324:E1324"/>
    <mergeCell ref="D1325:E1325"/>
    <mergeCell ref="D1311:E1311"/>
    <mergeCell ref="D1313:E1313"/>
    <mergeCell ref="D1314:E1314"/>
    <mergeCell ref="D1316:E1316"/>
    <mergeCell ref="D1317:E1317"/>
    <mergeCell ref="D1318:E1318"/>
    <mergeCell ref="D1334:E1334"/>
    <mergeCell ref="D1335:E1335"/>
    <mergeCell ref="D1336:E1336"/>
    <mergeCell ref="D1338:E1338"/>
    <mergeCell ref="D1339:E1339"/>
    <mergeCell ref="D1340:E1340"/>
    <mergeCell ref="D1326:E1326"/>
    <mergeCell ref="D1328:E1328"/>
    <mergeCell ref="D1329:E1329"/>
    <mergeCell ref="D1330:E1330"/>
    <mergeCell ref="D1331:E1331"/>
    <mergeCell ref="D1333:E1333"/>
    <mergeCell ref="D1349:E1349"/>
    <mergeCell ref="D1350:E1350"/>
    <mergeCell ref="D1351:E1351"/>
    <mergeCell ref="D1353:E1353"/>
    <mergeCell ref="D1354:E1354"/>
    <mergeCell ref="D1355:E1355"/>
    <mergeCell ref="D1341:E1341"/>
    <mergeCell ref="D1343:E1343"/>
    <mergeCell ref="D1344:E1344"/>
    <mergeCell ref="D1345:E1345"/>
    <mergeCell ref="D1346:E1346"/>
    <mergeCell ref="D1348:E1348"/>
    <mergeCell ref="D1364:E1364"/>
    <mergeCell ref="D1365:E1365"/>
    <mergeCell ref="D1366:E1366"/>
    <mergeCell ref="D1368:E1368"/>
    <mergeCell ref="D1369:E1369"/>
    <mergeCell ref="D1370:E1370"/>
    <mergeCell ref="D1356:E1356"/>
    <mergeCell ref="D1358:E1358"/>
    <mergeCell ref="D1359:E1359"/>
    <mergeCell ref="D1360:E1360"/>
    <mergeCell ref="D1361:E1361"/>
    <mergeCell ref="D1363:E1363"/>
    <mergeCell ref="I1386:J1386"/>
    <mergeCell ref="I1388:J1388"/>
    <mergeCell ref="I1389:J1389"/>
    <mergeCell ref="I1390:J1390"/>
    <mergeCell ref="I1392:J1392"/>
    <mergeCell ref="I1393:J1393"/>
    <mergeCell ref="D1372:E1372"/>
    <mergeCell ref="D1373:E1373"/>
    <mergeCell ref="D1374:E1374"/>
    <mergeCell ref="D1376:E1376"/>
    <mergeCell ref="D1377:E1377"/>
    <mergeCell ref="I1385:J1385"/>
    <mergeCell ref="I1403:J1403"/>
    <mergeCell ref="I1404:J1404"/>
    <mergeCell ref="I1405:J1405"/>
    <mergeCell ref="I1406:J1406"/>
    <mergeCell ref="I1408:J1408"/>
    <mergeCell ref="I1409:J1409"/>
    <mergeCell ref="I1395:J1395"/>
    <mergeCell ref="I1396:J1396"/>
    <mergeCell ref="I1397:J1397"/>
    <mergeCell ref="I1398:J1398"/>
    <mergeCell ref="I1400:J1400"/>
    <mergeCell ref="I1401:J1401"/>
    <mergeCell ref="I1417:J1417"/>
    <mergeCell ref="I1418:J1418"/>
    <mergeCell ref="I1420:J1420"/>
    <mergeCell ref="I1421:J1421"/>
    <mergeCell ref="I1422:J1422"/>
    <mergeCell ref="I1423:J1423"/>
    <mergeCell ref="I1410:J1410"/>
    <mergeCell ref="I1411:J1411"/>
    <mergeCell ref="I1412:J1412"/>
    <mergeCell ref="I1413:J1413"/>
    <mergeCell ref="I1415:J1415"/>
    <mergeCell ref="I1416:J1416"/>
    <mergeCell ref="I1432:J1432"/>
    <mergeCell ref="I1433:J1433"/>
    <mergeCell ref="I1435:J1435"/>
    <mergeCell ref="I1436:J1436"/>
    <mergeCell ref="I1437:J1437"/>
    <mergeCell ref="I1438:J1438"/>
    <mergeCell ref="I1425:J1425"/>
    <mergeCell ref="I1426:J1426"/>
    <mergeCell ref="I1427:J1427"/>
    <mergeCell ref="I1428:J1428"/>
    <mergeCell ref="I1430:J1430"/>
    <mergeCell ref="I1431:J1431"/>
    <mergeCell ref="I1447:J1447"/>
    <mergeCell ref="I1448:J1448"/>
    <mergeCell ref="I1450:J1450"/>
    <mergeCell ref="I1451:J1451"/>
    <mergeCell ref="I1452:J1452"/>
    <mergeCell ref="I1453:J1453"/>
    <mergeCell ref="I1440:J1440"/>
    <mergeCell ref="I1441:J1441"/>
    <mergeCell ref="I1442:J1442"/>
    <mergeCell ref="I1443:J1443"/>
    <mergeCell ref="I1445:J1445"/>
    <mergeCell ref="I1446:J1446"/>
    <mergeCell ref="I1463:J1463"/>
    <mergeCell ref="I1464:J1464"/>
    <mergeCell ref="D1467:F1467"/>
    <mergeCell ref="I1474:J1474"/>
    <mergeCell ref="I1475:J1475"/>
    <mergeCell ref="I1476:J1476"/>
    <mergeCell ref="I1455:J1455"/>
    <mergeCell ref="I1456:J1456"/>
    <mergeCell ref="I1457:J1457"/>
    <mergeCell ref="I1459:J1459"/>
    <mergeCell ref="I1460:J1460"/>
    <mergeCell ref="I1461:J1461"/>
    <mergeCell ref="I1483:J1483"/>
    <mergeCell ref="I1484:J1484"/>
    <mergeCell ref="I1485:J1485"/>
    <mergeCell ref="I1486:J1486"/>
    <mergeCell ref="I1487:J1487"/>
    <mergeCell ref="I1606:J1606"/>
    <mergeCell ref="I1477:J1477"/>
    <mergeCell ref="I1478:J1478"/>
    <mergeCell ref="I1479:J1479"/>
    <mergeCell ref="I1480:J1480"/>
    <mergeCell ref="I1481:J1481"/>
    <mergeCell ref="I1482:J1482"/>
    <mergeCell ref="I1613:J1613"/>
    <mergeCell ref="I1614:J1614"/>
    <mergeCell ref="I1615:J1615"/>
    <mergeCell ref="I1616:J1616"/>
    <mergeCell ref="I1617:J1617"/>
    <mergeCell ref="I1618:J1618"/>
    <mergeCell ref="I1607:J1607"/>
    <mergeCell ref="I1608:J1608"/>
    <mergeCell ref="I1609:J1609"/>
    <mergeCell ref="I1610:J1610"/>
    <mergeCell ref="I1611:J1611"/>
    <mergeCell ref="I1612:J1612"/>
    <mergeCell ref="I1823:J1823"/>
    <mergeCell ref="I1824:J1824"/>
    <mergeCell ref="I1826:J1826"/>
    <mergeCell ref="I1828:J1828"/>
    <mergeCell ref="I1829:J1829"/>
    <mergeCell ref="I1831:J1831"/>
    <mergeCell ref="I1619:J1619"/>
    <mergeCell ref="I1625:J1625"/>
    <mergeCell ref="I1817:J1817"/>
    <mergeCell ref="I1818:J1818"/>
    <mergeCell ref="I1820:J1820"/>
    <mergeCell ref="I1821:J1821"/>
    <mergeCell ref="I1841:J1841"/>
    <mergeCell ref="I1843:J1843"/>
    <mergeCell ref="I1844:J1844"/>
    <mergeCell ref="I1846:J1846"/>
    <mergeCell ref="I1847:J1847"/>
    <mergeCell ref="I1849:J1849"/>
    <mergeCell ref="I1832:J1832"/>
    <mergeCell ref="I1834:J1834"/>
    <mergeCell ref="I1835:J1835"/>
    <mergeCell ref="I1837:J1837"/>
    <mergeCell ref="I1838:J1838"/>
    <mergeCell ref="I1840:J1840"/>
    <mergeCell ref="I1861:J1861"/>
    <mergeCell ref="I1863:J1863"/>
    <mergeCell ref="I1864:J1864"/>
    <mergeCell ref="I1866:J1866"/>
    <mergeCell ref="I1867:J1867"/>
    <mergeCell ref="I1869:J1869"/>
    <mergeCell ref="I1850:J1850"/>
    <mergeCell ref="I1852:J1852"/>
    <mergeCell ref="I1853:J1853"/>
    <mergeCell ref="I1855:J1855"/>
    <mergeCell ref="I1856:J1856"/>
    <mergeCell ref="I1860:J1860"/>
    <mergeCell ref="I1878:J1878"/>
    <mergeCell ref="I1879:J1879"/>
    <mergeCell ref="I1880:J1880"/>
    <mergeCell ref="I1882:J1882"/>
    <mergeCell ref="I1883:J1883"/>
    <mergeCell ref="I1884:J1884"/>
    <mergeCell ref="I1870:J1870"/>
    <mergeCell ref="I1871:J1871"/>
    <mergeCell ref="I1872:J1872"/>
    <mergeCell ref="I1874:J1874"/>
    <mergeCell ref="I1875:J1875"/>
    <mergeCell ref="I1877:J1877"/>
    <mergeCell ref="I1893:J1893"/>
    <mergeCell ref="I1894:J1894"/>
    <mergeCell ref="I1895:J1895"/>
    <mergeCell ref="I1897:J1897"/>
    <mergeCell ref="I1898:J1898"/>
    <mergeCell ref="I1899:J1899"/>
    <mergeCell ref="I1885:J1885"/>
    <mergeCell ref="I1887:J1887"/>
    <mergeCell ref="I1888:J1888"/>
    <mergeCell ref="I1889:J1889"/>
    <mergeCell ref="I1890:J1890"/>
    <mergeCell ref="I1892:J1892"/>
    <mergeCell ref="I1908:J1908"/>
    <mergeCell ref="I1909:J1909"/>
    <mergeCell ref="I1910:J1910"/>
    <mergeCell ref="I1912:J1912"/>
    <mergeCell ref="I1913:J1913"/>
    <mergeCell ref="I1915:J1915"/>
    <mergeCell ref="I1900:J1900"/>
    <mergeCell ref="I1902:J1902"/>
    <mergeCell ref="I1903:J1903"/>
    <mergeCell ref="I1904:J1904"/>
    <mergeCell ref="I1905:J1905"/>
    <mergeCell ref="I1907:J1907"/>
    <mergeCell ref="I1924:J1924"/>
    <mergeCell ref="I1925:J1925"/>
    <mergeCell ref="I1927:J1927"/>
    <mergeCell ref="I1928:J1928"/>
    <mergeCell ref="I2284:J2284"/>
    <mergeCell ref="I2285:J2285"/>
    <mergeCell ref="I1916:J1916"/>
    <mergeCell ref="I1917:J1917"/>
    <mergeCell ref="I1919:J1919"/>
    <mergeCell ref="I1920:J1920"/>
    <mergeCell ref="I1921:J1921"/>
    <mergeCell ref="I1922:J1922"/>
    <mergeCell ref="I2296:J2296"/>
    <mergeCell ref="I2298:J2298"/>
    <mergeCell ref="I2299:J2299"/>
    <mergeCell ref="I2301:J2301"/>
    <mergeCell ref="I2302:J2302"/>
    <mergeCell ref="I2304:J2304"/>
    <mergeCell ref="I2287:J2287"/>
    <mergeCell ref="I2288:J2288"/>
    <mergeCell ref="I2290:J2290"/>
    <mergeCell ref="I2291:J2291"/>
    <mergeCell ref="I2293:J2293"/>
    <mergeCell ref="I2295:J2295"/>
    <mergeCell ref="I2314:J2314"/>
    <mergeCell ref="I2316:J2316"/>
    <mergeCell ref="I2317:J2317"/>
    <mergeCell ref="I2319:J2319"/>
    <mergeCell ref="I2320:J2320"/>
    <mergeCell ref="I2322:J2322"/>
    <mergeCell ref="I2305:J2305"/>
    <mergeCell ref="I2307:J2307"/>
    <mergeCell ref="I2308:J2308"/>
    <mergeCell ref="I2310:J2310"/>
    <mergeCell ref="I2311:J2311"/>
    <mergeCell ref="I2313:J2313"/>
    <mergeCell ref="I2334:J2334"/>
    <mergeCell ref="I2336:J2336"/>
    <mergeCell ref="I2337:J2337"/>
    <mergeCell ref="I2338:J2338"/>
    <mergeCell ref="I2339:J2339"/>
    <mergeCell ref="I2341:J2341"/>
    <mergeCell ref="I2323:J2323"/>
    <mergeCell ref="I2327:J2327"/>
    <mergeCell ref="I2328:J2328"/>
    <mergeCell ref="I2330:J2330"/>
    <mergeCell ref="I2331:J2331"/>
    <mergeCell ref="I2333:J2333"/>
    <mergeCell ref="I2350:J2350"/>
    <mergeCell ref="I2351:J2351"/>
    <mergeCell ref="I2352:J2352"/>
    <mergeCell ref="I2354:J2354"/>
    <mergeCell ref="I2355:J2355"/>
    <mergeCell ref="I2356:J2356"/>
    <mergeCell ref="I2342:J2342"/>
    <mergeCell ref="I2344:J2344"/>
    <mergeCell ref="I2345:J2345"/>
    <mergeCell ref="I2346:J2346"/>
    <mergeCell ref="I2347:J2347"/>
    <mergeCell ref="I2349:J2349"/>
    <mergeCell ref="I2365:J2365"/>
    <mergeCell ref="I2366:J2366"/>
    <mergeCell ref="I2367:J2367"/>
    <mergeCell ref="I2369:J2369"/>
    <mergeCell ref="I2370:J2370"/>
    <mergeCell ref="I2371:J2371"/>
    <mergeCell ref="I2357:J2357"/>
    <mergeCell ref="I2359:J2359"/>
    <mergeCell ref="I2360:J2360"/>
    <mergeCell ref="I2361:J2361"/>
    <mergeCell ref="I2362:J2362"/>
    <mergeCell ref="I2364:J2364"/>
    <mergeCell ref="I2380:J2380"/>
    <mergeCell ref="I2382:J2382"/>
    <mergeCell ref="I2383:J2383"/>
    <mergeCell ref="I2384:J2384"/>
    <mergeCell ref="I2386:J2386"/>
    <mergeCell ref="I2387:J2387"/>
    <mergeCell ref="I2372:J2372"/>
    <mergeCell ref="I2374:J2374"/>
    <mergeCell ref="I2375:J2375"/>
    <mergeCell ref="I2376:J2376"/>
    <mergeCell ref="I2377:J2377"/>
    <mergeCell ref="I2379:J2379"/>
    <mergeCell ref="I2401:J2401"/>
    <mergeCell ref="I2402:J2402"/>
    <mergeCell ref="I2404:J2404"/>
    <mergeCell ref="I2405:J2405"/>
    <mergeCell ref="I2406:J2406"/>
    <mergeCell ref="I2408:J2408"/>
    <mergeCell ref="I2388:J2388"/>
    <mergeCell ref="I2389:J2389"/>
    <mergeCell ref="I2391:J2391"/>
    <mergeCell ref="I2392:J2392"/>
    <mergeCell ref="I2394:J2394"/>
    <mergeCell ref="I2395:J2395"/>
    <mergeCell ref="I2417:J2417"/>
    <mergeCell ref="I2419:J2419"/>
    <mergeCell ref="I2420:J2420"/>
    <mergeCell ref="I2421:J2421"/>
    <mergeCell ref="I2422:J2422"/>
    <mergeCell ref="I2424:J2424"/>
    <mergeCell ref="I2409:J2409"/>
    <mergeCell ref="I2411:J2411"/>
    <mergeCell ref="I2412:J2412"/>
    <mergeCell ref="I2413:J2413"/>
    <mergeCell ref="I2414:J2414"/>
    <mergeCell ref="I2416:J2416"/>
    <mergeCell ref="I2432:J2432"/>
    <mergeCell ref="I2433:J2433"/>
    <mergeCell ref="I2434:J2434"/>
    <mergeCell ref="I2436:J2436"/>
    <mergeCell ref="I2437:J2437"/>
    <mergeCell ref="I2438:J2438"/>
    <mergeCell ref="I2425:J2425"/>
    <mergeCell ref="I2426:J2426"/>
    <mergeCell ref="I2427:J2427"/>
    <mergeCell ref="I2428:J2428"/>
    <mergeCell ref="I2429:J2429"/>
    <mergeCell ref="I2431:J2431"/>
    <mergeCell ref="I2447:J2447"/>
    <mergeCell ref="I2448:J2448"/>
    <mergeCell ref="I2449:J2449"/>
    <mergeCell ref="I2451:J2451"/>
    <mergeCell ref="I2452:J2452"/>
    <mergeCell ref="I2453:J2453"/>
    <mergeCell ref="I2439:J2439"/>
    <mergeCell ref="I2441:J2441"/>
    <mergeCell ref="I2442:J2442"/>
    <mergeCell ref="I2443:J2443"/>
    <mergeCell ref="I2444:J2444"/>
    <mergeCell ref="I2446:J2446"/>
    <mergeCell ref="I2462:J2462"/>
    <mergeCell ref="I2463:J2463"/>
    <mergeCell ref="I2464:J2464"/>
    <mergeCell ref="I2466:J2466"/>
    <mergeCell ref="I2467:J2467"/>
    <mergeCell ref="I2468:J2468"/>
    <mergeCell ref="I2454:J2454"/>
    <mergeCell ref="I2456:J2456"/>
    <mergeCell ref="I2457:J2457"/>
    <mergeCell ref="I2458:J2458"/>
    <mergeCell ref="I2459:J2459"/>
    <mergeCell ref="I2461:J2461"/>
    <mergeCell ref="I2477:J2477"/>
    <mergeCell ref="I2479:J2479"/>
    <mergeCell ref="I2480:J2480"/>
    <mergeCell ref="I2653:J2653"/>
    <mergeCell ref="I2654:J2654"/>
    <mergeCell ref="I2656:J2656"/>
    <mergeCell ref="I2469:J2469"/>
    <mergeCell ref="I2471:J2471"/>
    <mergeCell ref="I2472:J2472"/>
    <mergeCell ref="I2473:J2473"/>
    <mergeCell ref="I2475:J2475"/>
    <mergeCell ref="I2476:J2476"/>
    <mergeCell ref="I2665:J2665"/>
    <mergeCell ref="I2666:J2666"/>
    <mergeCell ref="I2668:J2668"/>
    <mergeCell ref="I2669:J2669"/>
    <mergeCell ref="I2671:J2671"/>
    <mergeCell ref="I2672:J2672"/>
    <mergeCell ref="I2657:J2657"/>
    <mergeCell ref="I2658:J2658"/>
    <mergeCell ref="I2660:J2660"/>
    <mergeCell ref="I2661:J2661"/>
    <mergeCell ref="I2663:J2663"/>
    <mergeCell ref="I2664:J2664"/>
    <mergeCell ref="I2680:J2680"/>
    <mergeCell ref="I2681:J2681"/>
    <mergeCell ref="I2683:J2683"/>
    <mergeCell ref="I2684:J2684"/>
    <mergeCell ref="I2685:J2685"/>
    <mergeCell ref="I2686:J2686"/>
    <mergeCell ref="I2673:J2673"/>
    <mergeCell ref="I2674:J2674"/>
    <mergeCell ref="I2676:J2676"/>
    <mergeCell ref="I2677:J2677"/>
    <mergeCell ref="I2678:J2678"/>
    <mergeCell ref="I2679:J2679"/>
    <mergeCell ref="I2695:J2695"/>
    <mergeCell ref="I2696:J2696"/>
    <mergeCell ref="I2698:J2698"/>
    <mergeCell ref="I2699:J2699"/>
    <mergeCell ref="I2700:J2700"/>
    <mergeCell ref="I2701:J2701"/>
    <mergeCell ref="I2688:J2688"/>
    <mergeCell ref="I2689:J2689"/>
    <mergeCell ref="I2690:J2690"/>
    <mergeCell ref="I2691:J2691"/>
    <mergeCell ref="I2693:J2693"/>
    <mergeCell ref="I2694:J2694"/>
    <mergeCell ref="I2710:J2710"/>
    <mergeCell ref="I2711:J2711"/>
    <mergeCell ref="I2713:J2713"/>
    <mergeCell ref="I2714:J2714"/>
    <mergeCell ref="I2715:J2715"/>
    <mergeCell ref="I2716:J2716"/>
    <mergeCell ref="I2703:J2703"/>
    <mergeCell ref="I2704:J2704"/>
    <mergeCell ref="I2705:J2705"/>
    <mergeCell ref="I2706:J2706"/>
    <mergeCell ref="I2708:J2708"/>
    <mergeCell ref="I2709:J2709"/>
    <mergeCell ref="I2725:J2725"/>
    <mergeCell ref="I2727:J2727"/>
    <mergeCell ref="I2728:J2728"/>
    <mergeCell ref="I2729:J2729"/>
    <mergeCell ref="I2731:J2731"/>
    <mergeCell ref="I2732:J2732"/>
    <mergeCell ref="I2718:J2718"/>
    <mergeCell ref="I2719:J2719"/>
    <mergeCell ref="I2720:J2720"/>
    <mergeCell ref="I2721:J2721"/>
    <mergeCell ref="I2723:J2723"/>
    <mergeCell ref="I2724:J2724"/>
    <mergeCell ref="I2911:J2911"/>
    <mergeCell ref="I2912:J2912"/>
    <mergeCell ref="I2913:J2913"/>
    <mergeCell ref="I2915:J2915"/>
    <mergeCell ref="I2916:J2916"/>
    <mergeCell ref="I2917:J2917"/>
    <mergeCell ref="I2903:J2903"/>
    <mergeCell ref="I2904:J2904"/>
    <mergeCell ref="I2905:J2905"/>
    <mergeCell ref="I2907:J2907"/>
    <mergeCell ref="I2908:J2908"/>
    <mergeCell ref="I2909:J2909"/>
    <mergeCell ref="I2926:J2926"/>
    <mergeCell ref="I2928:J2928"/>
    <mergeCell ref="I2929:J2929"/>
    <mergeCell ref="I2930:J2930"/>
    <mergeCell ref="I2932:J2932"/>
    <mergeCell ref="I2933:J2933"/>
    <mergeCell ref="I2919:J2919"/>
    <mergeCell ref="I2920:J2920"/>
    <mergeCell ref="I2921:J2921"/>
    <mergeCell ref="I2922:J2922"/>
    <mergeCell ref="I2924:J2924"/>
    <mergeCell ref="I2925:J2925"/>
    <mergeCell ref="I2942:J2942"/>
    <mergeCell ref="I2944:J2944"/>
    <mergeCell ref="I2945:J2945"/>
    <mergeCell ref="I2946:J2946"/>
    <mergeCell ref="I2948:J2948"/>
    <mergeCell ref="I2949:J2949"/>
    <mergeCell ref="I2934:J2934"/>
    <mergeCell ref="I2936:J2936"/>
    <mergeCell ref="I2937:J2937"/>
    <mergeCell ref="I2938:J2938"/>
    <mergeCell ref="I2940:J2940"/>
    <mergeCell ref="I2941:J2941"/>
    <mergeCell ref="I2966:J2966"/>
    <mergeCell ref="I2958:J2958"/>
    <mergeCell ref="I2960:J2960"/>
    <mergeCell ref="I2961:J2961"/>
    <mergeCell ref="I2962:J2962"/>
    <mergeCell ref="I2964:J2964"/>
    <mergeCell ref="I2965:J2965"/>
    <mergeCell ref="I2950:J2950"/>
    <mergeCell ref="I2952:J2952"/>
    <mergeCell ref="I2953:J2953"/>
    <mergeCell ref="I2954:J2954"/>
    <mergeCell ref="I2956:J2956"/>
    <mergeCell ref="I2957:J2957"/>
  </mergeCells>
  <printOptions horizontalCentered="1"/>
  <pageMargins left="0.19685039370078741" right="0.19685039370078741" top="0.59055118110236227" bottom="0.62992125984251968" header="0" footer="0"/>
  <pageSetup paperSize="9" scale="64" fitToHeight="11" orientation="landscape" r:id="rId1"/>
  <headerFooter alignWithMargins="0"/>
  <rowBreaks count="27" manualBreakCount="27">
    <brk id="331" max="25" man="1"/>
    <brk id="502" max="25" man="1"/>
    <brk id="1067" max="25" man="1"/>
    <brk id="1288" max="25" man="1"/>
    <brk id="1380" max="25" man="1"/>
    <brk id="1414" max="25" man="1"/>
    <brk id="1448" max="25" man="1"/>
    <brk id="1506" max="25" man="1"/>
    <brk id="1576" max="25" man="1"/>
    <brk id="1618" max="25" man="1"/>
    <brk id="1653" max="25" man="1"/>
    <brk id="1687" max="25" man="1"/>
    <brk id="1721" max="25" man="1"/>
    <brk id="1755" max="25" man="1"/>
    <brk id="1789" max="25" man="1"/>
    <brk id="1823" max="25" man="1"/>
    <brk id="1857" max="25" man="1"/>
    <brk id="1891" max="25" man="1"/>
    <brk id="1925" max="25" man="1"/>
    <brk id="1959" max="25" man="1"/>
    <brk id="1993" max="25" man="1"/>
    <brk id="2026" max="25" man="1"/>
    <brk id="2061" max="25" man="1"/>
    <brk id="2095" max="25" man="1"/>
    <brk id="2129" max="25" man="1"/>
    <brk id="2365" max="25" man="1"/>
    <brk id="2435" max="2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13"/>
  <sheetViews>
    <sheetView view="pageBreakPreview" zoomScale="160" zoomScaleNormal="145" zoomScaleSheetLayoutView="160" workbookViewId="0">
      <pane xSplit="2" ySplit="6" topLeftCell="C775" activePane="bottomRight" state="frozen"/>
      <selection pane="topRight" activeCell="D1" sqref="D1"/>
      <selection pane="bottomLeft" activeCell="A7" sqref="A7"/>
      <selection pane="bottomRight" activeCell="B755" sqref="B755:C756"/>
    </sheetView>
  </sheetViews>
  <sheetFormatPr baseColWidth="10" defaultColWidth="11.44140625" defaultRowHeight="9.9" customHeight="1" x14ac:dyDescent="0.25"/>
  <cols>
    <col min="1" max="1" width="5.6640625" style="158" customWidth="1"/>
    <col min="2" max="2" width="45.33203125" style="2" customWidth="1"/>
    <col min="3" max="3" width="6" style="2" customWidth="1"/>
    <col min="4" max="4" width="4.44140625" style="159" bestFit="1" customWidth="1"/>
    <col min="5" max="5" width="4.5546875" style="159" customWidth="1"/>
    <col min="6" max="6" width="4" style="159" customWidth="1"/>
    <col min="7" max="7" width="3.5546875" style="8" customWidth="1"/>
    <col min="8" max="8" width="4.6640625" style="159" customWidth="1"/>
    <col min="9" max="9" width="5.5546875" style="4" customWidth="1"/>
    <col min="10" max="10" width="4.88671875" style="4" customWidth="1"/>
    <col min="11" max="11" width="4.109375" style="4" customWidth="1"/>
    <col min="12" max="12" width="6.88671875" style="4" bestFit="1" customWidth="1"/>
    <col min="13" max="13" width="4.44140625" style="159" customWidth="1"/>
    <col min="14" max="14" width="6.88671875" style="159" bestFit="1" customWidth="1"/>
    <col min="15" max="15" width="5.5546875" style="159" customWidth="1"/>
    <col min="16" max="16" width="5.109375" style="4" bestFit="1" customWidth="1"/>
    <col min="17" max="17" width="6" style="159" customWidth="1"/>
    <col min="18" max="18" width="4.5546875" style="159" customWidth="1"/>
    <col min="19" max="19" width="4.33203125" style="159" customWidth="1"/>
    <col min="20" max="20" width="4.6640625" style="159" customWidth="1"/>
    <col min="21" max="21" width="4.109375" style="159" customWidth="1"/>
    <col min="22" max="22" width="5.109375" style="159" customWidth="1"/>
    <col min="23" max="23" width="4.5546875" style="159" customWidth="1"/>
    <col min="24" max="24" width="6.88671875" style="159" bestFit="1" customWidth="1"/>
    <col min="25" max="25" width="4.109375" style="159" customWidth="1"/>
    <col min="26" max="26" width="6.6640625" style="159" customWidth="1"/>
    <col min="27" max="27" width="11.44140625" style="12"/>
    <col min="28" max="16384" width="11.44140625" style="2"/>
  </cols>
  <sheetData>
    <row r="1" spans="1:29" ht="13.95" customHeight="1" x14ac:dyDescent="0.25">
      <c r="A1" s="348" t="s">
        <v>57</v>
      </c>
      <c r="B1" s="348"/>
      <c r="C1" s="348"/>
      <c r="D1" s="348"/>
      <c r="E1" s="348"/>
      <c r="F1" s="348"/>
      <c r="G1" s="348"/>
      <c r="H1" s="348"/>
      <c r="I1" s="159" t="s">
        <v>27</v>
      </c>
      <c r="J1" s="349"/>
      <c r="K1" s="350"/>
      <c r="L1" s="350"/>
      <c r="M1" s="350"/>
      <c r="N1" s="350"/>
      <c r="O1" s="350"/>
      <c r="P1" s="351"/>
      <c r="Q1" s="5" t="s">
        <v>5</v>
      </c>
      <c r="S1" s="5"/>
      <c r="T1" s="5"/>
      <c r="U1" s="159" t="s">
        <v>2</v>
      </c>
      <c r="V1" s="159" t="s">
        <v>1</v>
      </c>
      <c r="W1" s="159" t="s">
        <v>0</v>
      </c>
      <c r="X1" s="159" t="s">
        <v>6</v>
      </c>
      <c r="Y1" s="159" t="s">
        <v>3</v>
      </c>
      <c r="Z1" s="352" t="s">
        <v>7</v>
      </c>
      <c r="AA1" s="6"/>
      <c r="AB1" s="6"/>
      <c r="AC1" s="6"/>
    </row>
    <row r="2" spans="1:29" ht="13.95" customHeight="1" x14ac:dyDescent="0.25">
      <c r="B2" s="354" t="s">
        <v>503</v>
      </c>
      <c r="C2" s="354"/>
      <c r="D2" s="354"/>
      <c r="E2" s="354"/>
      <c r="F2" s="348"/>
      <c r="G2" s="348"/>
      <c r="H2" s="348"/>
      <c r="I2" s="337" t="s">
        <v>158</v>
      </c>
      <c r="J2" s="338"/>
      <c r="K2" s="338"/>
      <c r="L2" s="338"/>
      <c r="M2" s="338"/>
      <c r="N2" s="338"/>
      <c r="O2" s="338"/>
      <c r="P2" s="339"/>
      <c r="Q2" s="5" t="s">
        <v>8</v>
      </c>
      <c r="S2" s="5"/>
      <c r="T2" s="5"/>
      <c r="U2" s="159">
        <v>0.32</v>
      </c>
      <c r="V2" s="159">
        <v>0.71</v>
      </c>
      <c r="W2" s="159">
        <v>1.29</v>
      </c>
      <c r="X2" s="159">
        <v>2</v>
      </c>
      <c r="Y2" s="159">
        <v>2.84</v>
      </c>
      <c r="Z2" s="353"/>
      <c r="AA2" s="6"/>
      <c r="AB2" s="6"/>
      <c r="AC2" s="6"/>
    </row>
    <row r="3" spans="1:29" ht="13.95" customHeight="1" x14ac:dyDescent="0.25">
      <c r="B3" s="354"/>
      <c r="C3" s="354"/>
      <c r="D3" s="354"/>
      <c r="E3" s="354"/>
      <c r="F3" s="348"/>
      <c r="G3" s="348"/>
      <c r="H3" s="348"/>
      <c r="I3" s="7" t="s">
        <v>28</v>
      </c>
      <c r="K3" s="349" t="s">
        <v>117</v>
      </c>
      <c r="L3" s="350"/>
      <c r="M3" s="350"/>
      <c r="N3" s="350"/>
      <c r="O3" s="350"/>
      <c r="P3" s="351"/>
      <c r="Q3" s="5" t="s">
        <v>9</v>
      </c>
      <c r="S3" s="5"/>
      <c r="T3" s="5"/>
      <c r="U3" s="159">
        <v>0.25</v>
      </c>
      <c r="V3" s="159">
        <v>0.56000000000000005</v>
      </c>
      <c r="W3" s="159">
        <v>1.02</v>
      </c>
      <c r="X3" s="159">
        <v>1.6</v>
      </c>
      <c r="Y3" s="159">
        <v>2.2599999999999998</v>
      </c>
      <c r="Z3" s="353"/>
      <c r="AA3" s="6"/>
      <c r="AB3" s="6"/>
      <c r="AC3" s="6"/>
    </row>
    <row r="4" spans="1:29" ht="13.95" customHeight="1" x14ac:dyDescent="0.25">
      <c r="B4" s="354"/>
      <c r="C4" s="354"/>
      <c r="D4" s="354"/>
      <c r="E4" s="354"/>
      <c r="F4" s="348"/>
      <c r="G4" s="348"/>
      <c r="H4" s="348"/>
      <c r="I4" s="355">
        <v>43840</v>
      </c>
      <c r="J4" s="355"/>
      <c r="K4" s="355"/>
      <c r="L4" s="355"/>
      <c r="M4" s="355"/>
      <c r="N4" s="355"/>
      <c r="O4" s="355"/>
      <c r="P4" s="355"/>
      <c r="Q4" s="5" t="s">
        <v>10</v>
      </c>
      <c r="S4" s="5"/>
      <c r="T4" s="5"/>
      <c r="U4" s="159">
        <v>2.2999999999999998</v>
      </c>
      <c r="V4" s="159">
        <v>5.04</v>
      </c>
      <c r="W4" s="159">
        <v>9.3000000000000007</v>
      </c>
      <c r="X4" s="159">
        <v>14.6</v>
      </c>
      <c r="Y4" s="159">
        <v>20.7</v>
      </c>
      <c r="Z4" s="353"/>
      <c r="AA4" s="6"/>
      <c r="AB4" s="6"/>
      <c r="AC4" s="6"/>
    </row>
    <row r="5" spans="1:29" ht="13.95" customHeight="1" x14ac:dyDescent="0.25">
      <c r="B5" s="328" t="s">
        <v>11</v>
      </c>
      <c r="C5" s="329" t="s">
        <v>86</v>
      </c>
      <c r="D5" s="337" t="s">
        <v>12</v>
      </c>
      <c r="E5" s="338"/>
      <c r="F5" s="338"/>
      <c r="G5" s="338"/>
      <c r="H5" s="339"/>
      <c r="I5" s="337" t="s">
        <v>13</v>
      </c>
      <c r="J5" s="338"/>
      <c r="K5" s="338"/>
      <c r="L5" s="339"/>
      <c r="M5" s="347" t="s">
        <v>14</v>
      </c>
      <c r="N5" s="347"/>
      <c r="O5" s="347"/>
      <c r="P5" s="4" t="s">
        <v>4</v>
      </c>
      <c r="Q5" s="347" t="s">
        <v>15</v>
      </c>
      <c r="R5" s="347"/>
      <c r="S5" s="347"/>
      <c r="T5" s="347"/>
      <c r="U5" s="347"/>
      <c r="V5" s="347"/>
      <c r="W5" s="347"/>
      <c r="X5" s="347"/>
      <c r="Y5" s="347"/>
      <c r="Z5" s="347"/>
      <c r="AA5" s="6"/>
      <c r="AB5" s="6"/>
      <c r="AC5" s="6"/>
    </row>
    <row r="6" spans="1:29" s="158" customFormat="1" ht="13.95" customHeight="1" x14ac:dyDescent="0.25">
      <c r="B6" s="328"/>
      <c r="C6" s="330"/>
      <c r="D6" s="159" t="s">
        <v>17</v>
      </c>
      <c r="E6" s="159" t="s">
        <v>16</v>
      </c>
      <c r="F6" s="159" t="s">
        <v>18</v>
      </c>
      <c r="G6" s="8" t="s">
        <v>19</v>
      </c>
      <c r="H6" s="159" t="s">
        <v>20</v>
      </c>
      <c r="I6" s="4" t="s">
        <v>17</v>
      </c>
      <c r="J6" s="4" t="s">
        <v>16</v>
      </c>
      <c r="K6" s="4" t="s">
        <v>19</v>
      </c>
      <c r="L6" s="4" t="s">
        <v>21</v>
      </c>
      <c r="M6" s="159" t="s">
        <v>17</v>
      </c>
      <c r="N6" s="159" t="s">
        <v>19</v>
      </c>
      <c r="O6" s="159" t="s">
        <v>22</v>
      </c>
      <c r="P6" s="4" t="s">
        <v>23</v>
      </c>
      <c r="Q6" s="159" t="s">
        <v>24</v>
      </c>
      <c r="R6" s="159" t="s">
        <v>25</v>
      </c>
      <c r="S6" s="159" t="s">
        <v>17</v>
      </c>
      <c r="T6" s="159" t="s">
        <v>30</v>
      </c>
      <c r="U6" s="159" t="s">
        <v>2</v>
      </c>
      <c r="V6" s="159" t="s">
        <v>1</v>
      </c>
      <c r="W6" s="159" t="s">
        <v>0</v>
      </c>
      <c r="X6" s="159" t="s">
        <v>6</v>
      </c>
      <c r="Y6" s="159" t="s">
        <v>3</v>
      </c>
      <c r="Z6" s="159"/>
      <c r="AA6" s="9"/>
      <c r="AB6" s="9"/>
      <c r="AC6" s="9"/>
    </row>
    <row r="7" spans="1:29" s="158" customFormat="1" ht="13.95" customHeight="1" x14ac:dyDescent="0.25">
      <c r="B7" s="73"/>
      <c r="C7" s="73"/>
      <c r="D7" s="159"/>
      <c r="E7" s="159"/>
      <c r="F7" s="159"/>
      <c r="G7" s="8"/>
      <c r="H7" s="159"/>
      <c r="I7" s="4"/>
      <c r="J7" s="4"/>
      <c r="K7" s="4"/>
      <c r="L7" s="4"/>
      <c r="M7" s="159"/>
      <c r="N7" s="159"/>
      <c r="O7" s="159"/>
      <c r="P7" s="4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9"/>
      <c r="AB7" s="9"/>
      <c r="AC7" s="9"/>
    </row>
    <row r="8" spans="1:29" ht="13.95" customHeight="1" x14ac:dyDescent="0.25">
      <c r="A8" s="10" t="s">
        <v>64</v>
      </c>
      <c r="B8" s="134" t="s">
        <v>29</v>
      </c>
      <c r="C8" s="134"/>
      <c r="P8" s="2"/>
      <c r="AA8" s="6"/>
      <c r="AB8" s="6"/>
      <c r="AC8" s="6"/>
    </row>
    <row r="9" spans="1:29" ht="13.95" customHeight="1" x14ac:dyDescent="0.25">
      <c r="A9" s="10" t="s">
        <v>65</v>
      </c>
      <c r="B9" s="134" t="s">
        <v>118</v>
      </c>
      <c r="C9" s="134"/>
      <c r="P9" s="2"/>
      <c r="AA9" s="6"/>
      <c r="AB9" s="6"/>
      <c r="AC9" s="6"/>
    </row>
    <row r="10" spans="1:29" ht="13.95" customHeight="1" x14ac:dyDescent="0.25">
      <c r="A10" s="10" t="s">
        <v>120</v>
      </c>
      <c r="B10" s="24" t="s">
        <v>119</v>
      </c>
      <c r="C10" s="24" t="s">
        <v>90</v>
      </c>
      <c r="D10" s="2"/>
      <c r="H10" s="20">
        <f>+SUM(H11:H29)</f>
        <v>75.822149999999993</v>
      </c>
      <c r="I10" s="2"/>
      <c r="J10" s="2"/>
      <c r="P10" s="135"/>
      <c r="AA10" s="6"/>
      <c r="AB10" s="6"/>
      <c r="AC10" s="6"/>
    </row>
    <row r="11" spans="1:29" ht="13.95" customHeight="1" x14ac:dyDescent="0.25">
      <c r="A11" s="28"/>
      <c r="B11" s="24" t="s">
        <v>121</v>
      </c>
      <c r="C11" s="26"/>
      <c r="D11" s="2"/>
      <c r="I11" s="2"/>
      <c r="J11" s="136"/>
      <c r="P11" s="135"/>
      <c r="AA11" s="6"/>
      <c r="AB11" s="6"/>
      <c r="AC11" s="6"/>
    </row>
    <row r="12" spans="1:29" ht="13.95" customHeight="1" x14ac:dyDescent="0.25">
      <c r="A12" s="10"/>
      <c r="B12" s="24" t="s">
        <v>122</v>
      </c>
      <c r="C12" s="24"/>
      <c r="D12" s="2">
        <v>1.8</v>
      </c>
      <c r="E12" s="159">
        <v>1.8</v>
      </c>
      <c r="F12" s="159">
        <v>2.35</v>
      </c>
      <c r="G12" s="8">
        <v>4</v>
      </c>
      <c r="H12" s="159">
        <f>+D12*E12*F12*G12</f>
        <v>30.456000000000003</v>
      </c>
      <c r="I12" s="2"/>
      <c r="J12" s="2"/>
      <c r="P12" s="135"/>
      <c r="AA12" s="6"/>
      <c r="AB12" s="6"/>
      <c r="AC12" s="6"/>
    </row>
    <row r="13" spans="1:29" ht="13.95" customHeight="1" x14ac:dyDescent="0.25">
      <c r="A13" s="28"/>
      <c r="B13" s="26" t="s">
        <v>123</v>
      </c>
      <c r="C13" s="26"/>
      <c r="D13" s="2">
        <v>1.8</v>
      </c>
      <c r="E13" s="159">
        <v>1.8</v>
      </c>
      <c r="F13" s="159">
        <v>2.35</v>
      </c>
      <c r="G13" s="8">
        <v>4</v>
      </c>
      <c r="H13" s="159">
        <f>+D13*E13*F13*G13</f>
        <v>30.456000000000003</v>
      </c>
      <c r="I13" s="2"/>
      <c r="J13" s="2"/>
      <c r="P13" s="135"/>
      <c r="AA13" s="6"/>
      <c r="AB13" s="6"/>
      <c r="AC13" s="6"/>
    </row>
    <row r="14" spans="1:29" ht="13.95" customHeight="1" x14ac:dyDescent="0.25">
      <c r="A14" s="10"/>
      <c r="B14" s="24" t="s">
        <v>125</v>
      </c>
      <c r="C14" s="24"/>
      <c r="D14" s="2"/>
      <c r="I14" s="2"/>
      <c r="J14" s="2"/>
      <c r="P14" s="135"/>
      <c r="AA14" s="6"/>
      <c r="AB14" s="6"/>
      <c r="AC14" s="6"/>
    </row>
    <row r="15" spans="1:29" ht="13.95" customHeight="1" x14ac:dyDescent="0.25">
      <c r="A15" s="28"/>
      <c r="B15" s="24" t="s">
        <v>122</v>
      </c>
      <c r="C15" s="26"/>
      <c r="D15" s="2"/>
      <c r="I15" s="2"/>
      <c r="J15" s="2"/>
      <c r="P15" s="135"/>
      <c r="AA15" s="6"/>
      <c r="AB15" s="6"/>
      <c r="AC15" s="6"/>
    </row>
    <row r="16" spans="1:29" ht="13.95" customHeight="1" x14ac:dyDescent="0.25">
      <c r="A16" s="28"/>
      <c r="B16" s="26" t="s">
        <v>126</v>
      </c>
      <c r="C16" s="26"/>
      <c r="D16" s="2">
        <v>1.1299999999999999</v>
      </c>
      <c r="E16" s="159">
        <v>0.25</v>
      </c>
      <c r="F16" s="159">
        <v>1.5</v>
      </c>
      <c r="G16" s="8">
        <v>1</v>
      </c>
      <c r="H16" s="159">
        <f>+D16*E16*F16*G16</f>
        <v>0.42374999999999996</v>
      </c>
      <c r="I16" s="2"/>
      <c r="J16" s="2"/>
      <c r="P16" s="135"/>
      <c r="AA16" s="6"/>
      <c r="AB16" s="6"/>
      <c r="AC16" s="6"/>
    </row>
    <row r="17" spans="1:29" ht="13.95" customHeight="1" x14ac:dyDescent="0.25">
      <c r="A17" s="28"/>
      <c r="B17" s="26" t="s">
        <v>127</v>
      </c>
      <c r="C17" s="26"/>
      <c r="D17" s="2">
        <v>1.9</v>
      </c>
      <c r="E17" s="159">
        <v>0.25</v>
      </c>
      <c r="F17" s="159">
        <v>1.5</v>
      </c>
      <c r="G17" s="8">
        <v>1</v>
      </c>
      <c r="H17" s="159">
        <f t="shared" ref="H17:H18" si="0">+D17*E17*F17*G17</f>
        <v>0.71249999999999991</v>
      </c>
      <c r="I17" s="2"/>
      <c r="J17" s="2"/>
      <c r="P17" s="135"/>
      <c r="AA17" s="6"/>
      <c r="AB17" s="6"/>
      <c r="AC17" s="6"/>
    </row>
    <row r="18" spans="1:29" ht="13.95" customHeight="1" x14ac:dyDescent="0.25">
      <c r="A18" s="28"/>
      <c r="B18" s="26" t="s">
        <v>128</v>
      </c>
      <c r="C18" s="26"/>
      <c r="D18" s="2">
        <v>1.1299999999999999</v>
      </c>
      <c r="E18" s="159">
        <v>0.25</v>
      </c>
      <c r="F18" s="159">
        <v>1.5</v>
      </c>
      <c r="G18" s="8">
        <v>1</v>
      </c>
      <c r="H18" s="159">
        <f t="shared" si="0"/>
        <v>0.42374999999999996</v>
      </c>
      <c r="I18" s="2"/>
      <c r="J18" s="2"/>
      <c r="P18" s="135"/>
      <c r="AA18" s="6"/>
      <c r="AB18" s="6"/>
      <c r="AC18" s="6"/>
    </row>
    <row r="19" spans="1:29" ht="13.95" customHeight="1" x14ac:dyDescent="0.25">
      <c r="A19" s="10"/>
      <c r="B19" s="24" t="s">
        <v>123</v>
      </c>
      <c r="C19" s="24"/>
      <c r="D19" s="2"/>
      <c r="I19" s="2"/>
      <c r="J19" s="2"/>
      <c r="P19" s="135"/>
      <c r="AA19" s="6"/>
      <c r="AB19" s="6"/>
      <c r="AC19" s="6"/>
    </row>
    <row r="20" spans="1:29" ht="13.95" customHeight="1" x14ac:dyDescent="0.25">
      <c r="A20" s="28"/>
      <c r="B20" s="26" t="s">
        <v>126</v>
      </c>
      <c r="C20" s="26"/>
      <c r="D20" s="2">
        <v>1.1299999999999999</v>
      </c>
      <c r="E20" s="159">
        <v>0.25</v>
      </c>
      <c r="F20" s="159">
        <v>1.5</v>
      </c>
      <c r="G20" s="8">
        <v>1</v>
      </c>
      <c r="H20" s="159">
        <f>+D20*E20*F20*G20</f>
        <v>0.42374999999999996</v>
      </c>
      <c r="I20" s="2"/>
      <c r="J20" s="2"/>
      <c r="P20" s="135"/>
      <c r="AA20" s="6"/>
      <c r="AB20" s="6"/>
      <c r="AC20" s="6"/>
    </row>
    <row r="21" spans="1:29" ht="13.95" customHeight="1" x14ac:dyDescent="0.25">
      <c r="A21" s="10"/>
      <c r="B21" s="26" t="s">
        <v>127</v>
      </c>
      <c r="C21" s="26"/>
      <c r="D21" s="2">
        <v>1.9</v>
      </c>
      <c r="E21" s="159">
        <v>0.25</v>
      </c>
      <c r="F21" s="159">
        <v>1.5</v>
      </c>
      <c r="G21" s="8">
        <v>1</v>
      </c>
      <c r="H21" s="159">
        <f t="shared" ref="H21:H26" si="1">+D21*E21*F21*G21</f>
        <v>0.71249999999999991</v>
      </c>
      <c r="I21" s="2"/>
      <c r="J21" s="2"/>
      <c r="O21" s="20"/>
      <c r="P21" s="135"/>
      <c r="AA21" s="6"/>
      <c r="AB21" s="6"/>
      <c r="AC21" s="6"/>
    </row>
    <row r="22" spans="1:29" ht="13.95" customHeight="1" x14ac:dyDescent="0.25">
      <c r="A22" s="10"/>
      <c r="B22" s="26" t="s">
        <v>128</v>
      </c>
      <c r="C22" s="26"/>
      <c r="D22" s="2">
        <v>1.1299999999999999</v>
      </c>
      <c r="E22" s="159">
        <v>0.25</v>
      </c>
      <c r="F22" s="159">
        <v>1.5</v>
      </c>
      <c r="G22" s="8">
        <v>1</v>
      </c>
      <c r="H22" s="159">
        <f t="shared" si="1"/>
        <v>0.42374999999999996</v>
      </c>
      <c r="I22" s="2"/>
      <c r="J22" s="2"/>
      <c r="O22" s="20"/>
      <c r="P22" s="135"/>
      <c r="AA22" s="6"/>
      <c r="AB22" s="6"/>
      <c r="AC22" s="6"/>
    </row>
    <row r="23" spans="1:29" ht="13.95" customHeight="1" x14ac:dyDescent="0.25">
      <c r="A23" s="10"/>
      <c r="B23" s="2" t="s">
        <v>129</v>
      </c>
      <c r="P23" s="13"/>
      <c r="AA23" s="6"/>
      <c r="AB23" s="6"/>
      <c r="AC23" s="6"/>
    </row>
    <row r="24" spans="1:29" ht="13.95" customHeight="1" x14ac:dyDescent="0.25">
      <c r="A24" s="10"/>
      <c r="B24" s="138" t="s">
        <v>130</v>
      </c>
      <c r="C24" s="141"/>
      <c r="D24" s="159">
        <v>2.65</v>
      </c>
      <c r="E24" s="159">
        <v>0.25</v>
      </c>
      <c r="F24" s="159">
        <v>1.5</v>
      </c>
      <c r="G24" s="8">
        <v>1</v>
      </c>
      <c r="H24" s="159">
        <f t="shared" si="1"/>
        <v>0.99374999999999991</v>
      </c>
      <c r="P24" s="13"/>
      <c r="AA24" s="6"/>
      <c r="AB24" s="6"/>
      <c r="AC24" s="6"/>
    </row>
    <row r="25" spans="1:29" ht="13.95" customHeight="1" x14ac:dyDescent="0.25">
      <c r="A25" s="10"/>
      <c r="B25" s="134" t="s">
        <v>124</v>
      </c>
      <c r="C25" s="134"/>
      <c r="P25" s="13"/>
      <c r="AA25" s="6"/>
      <c r="AB25" s="6"/>
      <c r="AC25" s="6"/>
    </row>
    <row r="26" spans="1:29" ht="13.95" customHeight="1" x14ac:dyDescent="0.25">
      <c r="A26" s="11"/>
      <c r="B26" s="137" t="s">
        <v>131</v>
      </c>
      <c r="C26" s="137"/>
      <c r="D26" s="159">
        <v>2.65</v>
      </c>
      <c r="E26" s="159">
        <v>0.6</v>
      </c>
      <c r="F26" s="159">
        <v>1.6</v>
      </c>
      <c r="G26" s="8">
        <v>1</v>
      </c>
      <c r="H26" s="159">
        <f t="shared" si="1"/>
        <v>2.544</v>
      </c>
      <c r="P26" s="13"/>
      <c r="AA26" s="6"/>
      <c r="AB26" s="6"/>
      <c r="AC26" s="6"/>
    </row>
    <row r="27" spans="1:29" ht="13.95" customHeight="1" x14ac:dyDescent="0.25">
      <c r="A27" s="10"/>
      <c r="B27" s="141" t="s">
        <v>132</v>
      </c>
      <c r="C27" s="141"/>
      <c r="D27" s="159">
        <v>2.65</v>
      </c>
      <c r="E27" s="159">
        <v>0.6</v>
      </c>
      <c r="F27" s="159">
        <v>1.6</v>
      </c>
      <c r="G27" s="8">
        <v>1</v>
      </c>
      <c r="H27" s="159">
        <f t="shared" ref="H27" si="2">+D27*E27*F27*G27</f>
        <v>2.544</v>
      </c>
      <c r="P27" s="13"/>
      <c r="AA27" s="6"/>
      <c r="AB27" s="6"/>
      <c r="AC27" s="6"/>
    </row>
    <row r="28" spans="1:29" ht="13.95" customHeight="1" x14ac:dyDescent="0.25">
      <c r="A28" s="10"/>
      <c r="B28" s="141" t="s">
        <v>133</v>
      </c>
      <c r="C28" s="141"/>
      <c r="D28" s="159">
        <v>2.65</v>
      </c>
      <c r="E28" s="159">
        <v>0.6</v>
      </c>
      <c r="F28" s="159">
        <v>1.6</v>
      </c>
      <c r="G28" s="8">
        <v>1</v>
      </c>
      <c r="H28" s="159">
        <f t="shared" ref="H28:H29" si="3">+D28*E28*F28*G28</f>
        <v>2.544</v>
      </c>
      <c r="P28" s="13"/>
      <c r="AA28" s="6"/>
      <c r="AB28" s="6"/>
      <c r="AC28" s="6"/>
    </row>
    <row r="29" spans="1:29" ht="13.95" customHeight="1" x14ac:dyDescent="0.25">
      <c r="A29" s="10"/>
      <c r="B29" s="141" t="s">
        <v>140</v>
      </c>
      <c r="C29" s="141"/>
      <c r="D29" s="159">
        <v>2.93</v>
      </c>
      <c r="E29" s="159">
        <v>0.6</v>
      </c>
      <c r="F29" s="159">
        <v>0.9</v>
      </c>
      <c r="G29" s="8">
        <v>2</v>
      </c>
      <c r="H29" s="159">
        <f t="shared" si="3"/>
        <v>3.1644000000000001</v>
      </c>
      <c r="P29" s="13"/>
      <c r="AA29" s="6"/>
      <c r="AB29" s="6"/>
      <c r="AC29" s="6"/>
    </row>
    <row r="30" spans="1:29" ht="13.95" customHeight="1" x14ac:dyDescent="0.25">
      <c r="A30" s="10"/>
      <c r="B30" s="141"/>
      <c r="C30" s="141"/>
      <c r="P30" s="13"/>
      <c r="AA30" s="6"/>
      <c r="AB30" s="6"/>
      <c r="AC30" s="6"/>
    </row>
    <row r="31" spans="1:29" ht="13.95" customHeight="1" x14ac:dyDescent="0.25">
      <c r="A31" s="10"/>
      <c r="B31" s="141"/>
      <c r="C31" s="141"/>
      <c r="P31" s="13"/>
      <c r="AA31" s="6"/>
      <c r="AB31" s="6"/>
      <c r="AC31" s="6"/>
    </row>
    <row r="32" spans="1:29" ht="13.95" customHeight="1" x14ac:dyDescent="0.25">
      <c r="A32" s="10"/>
      <c r="B32" s="141"/>
      <c r="C32" s="141"/>
      <c r="P32" s="13"/>
      <c r="AA32" s="6"/>
      <c r="AB32" s="6"/>
      <c r="AC32" s="6"/>
    </row>
    <row r="33" spans="1:29" ht="13.95" customHeight="1" x14ac:dyDescent="0.25">
      <c r="A33" s="10" t="s">
        <v>135</v>
      </c>
      <c r="B33" s="141" t="s">
        <v>134</v>
      </c>
      <c r="C33" s="141"/>
      <c r="P33" s="13"/>
      <c r="AA33" s="6"/>
      <c r="AB33" s="6"/>
      <c r="AC33" s="6"/>
    </row>
    <row r="34" spans="1:29" ht="13.95" customHeight="1" x14ac:dyDescent="0.25">
      <c r="A34" s="10" t="s">
        <v>136</v>
      </c>
      <c r="B34" s="141" t="s">
        <v>137</v>
      </c>
      <c r="C34" s="141" t="s">
        <v>90</v>
      </c>
      <c r="H34" s="159">
        <f>+SUM(H35:H57)</f>
        <v>37.185549999999992</v>
      </c>
      <c r="P34" s="13"/>
      <c r="AA34" s="6"/>
      <c r="AB34" s="6"/>
      <c r="AC34" s="6"/>
    </row>
    <row r="35" spans="1:29" ht="13.95" customHeight="1" x14ac:dyDescent="0.25">
      <c r="A35" s="10"/>
      <c r="B35" s="24" t="s">
        <v>121</v>
      </c>
      <c r="C35" s="26"/>
      <c r="D35" s="2"/>
      <c r="P35" s="13"/>
      <c r="AA35" s="6"/>
      <c r="AB35" s="6"/>
      <c r="AC35" s="6"/>
    </row>
    <row r="36" spans="1:29" ht="13.95" customHeight="1" x14ac:dyDescent="0.25">
      <c r="A36" s="11"/>
      <c r="B36" s="24" t="s">
        <v>122</v>
      </c>
      <c r="C36" s="24"/>
      <c r="D36" s="2">
        <v>1.8</v>
      </c>
      <c r="E36" s="159">
        <v>1.8</v>
      </c>
      <c r="F36" s="159">
        <v>1.4</v>
      </c>
      <c r="G36" s="8">
        <v>4</v>
      </c>
      <c r="H36" s="159">
        <f>+D36*E36*F36*G36</f>
        <v>18.143999999999998</v>
      </c>
      <c r="P36" s="13"/>
      <c r="AA36" s="6"/>
      <c r="AB36" s="6"/>
      <c r="AC36" s="6"/>
    </row>
    <row r="37" spans="1:29" ht="13.95" customHeight="1" x14ac:dyDescent="0.25">
      <c r="A37" s="10"/>
      <c r="B37" s="26" t="s">
        <v>123</v>
      </c>
      <c r="C37" s="26"/>
      <c r="D37" s="2">
        <v>1.8</v>
      </c>
      <c r="E37" s="159">
        <v>1.8</v>
      </c>
      <c r="F37" s="159">
        <v>1.4</v>
      </c>
      <c r="G37" s="8">
        <v>4</v>
      </c>
      <c r="H37" s="159">
        <f>+D37*E37*F37*G37</f>
        <v>18.143999999999998</v>
      </c>
      <c r="P37" s="13"/>
      <c r="AA37" s="6"/>
      <c r="AB37" s="6"/>
      <c r="AC37" s="6"/>
    </row>
    <row r="38" spans="1:29" ht="13.95" customHeight="1" x14ac:dyDescent="0.25">
      <c r="A38" s="10"/>
      <c r="B38" s="166" t="s">
        <v>138</v>
      </c>
      <c r="C38" s="166"/>
      <c r="D38" s="167">
        <v>0.48</v>
      </c>
      <c r="E38" s="168">
        <v>0.25</v>
      </c>
      <c r="F38" s="168">
        <v>1.4</v>
      </c>
      <c r="G38" s="169">
        <v>4</v>
      </c>
      <c r="H38" s="168">
        <f>-D38*E38*F38*G38</f>
        <v>-0.67199999999999993</v>
      </c>
      <c r="P38" s="13"/>
      <c r="AA38" s="6"/>
      <c r="AB38" s="6"/>
      <c r="AC38" s="6"/>
    </row>
    <row r="39" spans="1:29" ht="13.95" customHeight="1" x14ac:dyDescent="0.25">
      <c r="A39" s="10"/>
      <c r="B39" s="166" t="s">
        <v>138</v>
      </c>
      <c r="C39" s="166"/>
      <c r="D39" s="167">
        <v>0.23</v>
      </c>
      <c r="E39" s="168">
        <v>0.25</v>
      </c>
      <c r="F39" s="168">
        <v>1.4</v>
      </c>
      <c r="G39" s="169">
        <v>4</v>
      </c>
      <c r="H39" s="168">
        <f t="shared" ref="H39:H41" si="4">-D39*E39*F39*G39</f>
        <v>-0.32200000000000001</v>
      </c>
      <c r="P39" s="13"/>
      <c r="AA39" s="6"/>
      <c r="AB39" s="6"/>
      <c r="AC39" s="6"/>
    </row>
    <row r="40" spans="1:29" ht="13.95" customHeight="1" x14ac:dyDescent="0.25">
      <c r="A40" s="10"/>
      <c r="B40" s="166" t="s">
        <v>139</v>
      </c>
      <c r="C40" s="166"/>
      <c r="D40" s="167">
        <v>0.7</v>
      </c>
      <c r="E40" s="168">
        <v>0.25</v>
      </c>
      <c r="F40" s="168">
        <v>1.4</v>
      </c>
      <c r="G40" s="169">
        <v>4</v>
      </c>
      <c r="H40" s="168">
        <f t="shared" si="4"/>
        <v>-0.97999999999999987</v>
      </c>
      <c r="P40" s="13"/>
      <c r="AA40" s="6"/>
      <c r="AB40" s="6"/>
      <c r="AC40" s="6"/>
    </row>
    <row r="41" spans="1:29" ht="13.95" customHeight="1" x14ac:dyDescent="0.25">
      <c r="A41" s="10"/>
      <c r="B41" s="166" t="s">
        <v>139</v>
      </c>
      <c r="C41" s="166"/>
      <c r="D41" s="167">
        <v>0.2</v>
      </c>
      <c r="E41" s="168">
        <v>0.25</v>
      </c>
      <c r="F41" s="168">
        <v>1.4</v>
      </c>
      <c r="G41" s="169">
        <v>4</v>
      </c>
      <c r="H41" s="168">
        <f t="shared" si="4"/>
        <v>-0.27999999999999997</v>
      </c>
      <c r="P41" s="13"/>
      <c r="AA41" s="6"/>
      <c r="AB41" s="6"/>
      <c r="AC41" s="6"/>
    </row>
    <row r="42" spans="1:29" ht="13.95" customHeight="1" x14ac:dyDescent="0.25">
      <c r="A42" s="10"/>
      <c r="B42" s="24" t="s">
        <v>125</v>
      </c>
      <c r="C42" s="24"/>
      <c r="D42" s="2"/>
      <c r="P42" s="13"/>
      <c r="AA42" s="6"/>
      <c r="AB42" s="6"/>
      <c r="AC42" s="6"/>
    </row>
    <row r="43" spans="1:29" ht="13.95" customHeight="1" x14ac:dyDescent="0.25">
      <c r="A43" s="10"/>
      <c r="B43" s="24" t="s">
        <v>122</v>
      </c>
      <c r="C43" s="26"/>
      <c r="D43" s="2"/>
      <c r="P43" s="2"/>
      <c r="AA43" s="6"/>
      <c r="AB43" s="6"/>
      <c r="AC43" s="6"/>
    </row>
    <row r="44" spans="1:29" ht="13.95" customHeight="1" x14ac:dyDescent="0.25">
      <c r="A44" s="11"/>
      <c r="B44" s="26" t="s">
        <v>126</v>
      </c>
      <c r="C44" s="26"/>
      <c r="D44" s="2">
        <v>1.1299999999999999</v>
      </c>
      <c r="E44" s="159">
        <v>0.25</v>
      </c>
      <c r="F44" s="159">
        <v>0</v>
      </c>
      <c r="G44" s="8">
        <v>1</v>
      </c>
      <c r="H44" s="159">
        <f>+D44*E44*F44*G44</f>
        <v>0</v>
      </c>
      <c r="L44" s="13"/>
      <c r="P44" s="2"/>
      <c r="AA44" s="6"/>
      <c r="AB44" s="6"/>
      <c r="AC44" s="6"/>
    </row>
    <row r="45" spans="1:29" ht="13.95" customHeight="1" x14ac:dyDescent="0.25">
      <c r="B45" s="26" t="s">
        <v>127</v>
      </c>
      <c r="C45" s="26"/>
      <c r="D45" s="2">
        <v>1.9</v>
      </c>
      <c r="E45" s="159">
        <v>0.25</v>
      </c>
      <c r="F45" s="159">
        <v>0</v>
      </c>
      <c r="G45" s="8">
        <v>1</v>
      </c>
      <c r="H45" s="159">
        <f t="shared" ref="H45:H46" si="5">+D45*E45*F45*G45</f>
        <v>0</v>
      </c>
      <c r="L45" s="13"/>
      <c r="P45" s="2"/>
      <c r="AA45" s="6"/>
      <c r="AB45" s="6"/>
      <c r="AC45" s="6"/>
    </row>
    <row r="46" spans="1:29" ht="13.95" customHeight="1" x14ac:dyDescent="0.25">
      <c r="B46" s="26" t="s">
        <v>128</v>
      </c>
      <c r="C46" s="26"/>
      <c r="D46" s="2">
        <v>1.1299999999999999</v>
      </c>
      <c r="E46" s="159">
        <v>0.25</v>
      </c>
      <c r="F46" s="159">
        <v>0</v>
      </c>
      <c r="G46" s="8">
        <v>1</v>
      </c>
      <c r="H46" s="159">
        <f t="shared" si="5"/>
        <v>0</v>
      </c>
      <c r="I46" s="331"/>
      <c r="J46" s="332"/>
      <c r="K46" s="18"/>
      <c r="L46" s="18"/>
      <c r="P46" s="2"/>
      <c r="AA46" s="6"/>
      <c r="AB46" s="6"/>
      <c r="AC46" s="6"/>
    </row>
    <row r="47" spans="1:29" ht="13.95" customHeight="1" x14ac:dyDescent="0.25">
      <c r="B47" s="24" t="s">
        <v>123</v>
      </c>
      <c r="C47" s="24"/>
      <c r="D47" s="2"/>
      <c r="I47" s="331"/>
      <c r="J47" s="332"/>
      <c r="K47" s="18"/>
      <c r="L47" s="18"/>
      <c r="P47" s="2"/>
      <c r="AA47" s="6"/>
      <c r="AB47" s="6"/>
      <c r="AC47" s="6"/>
    </row>
    <row r="48" spans="1:29" ht="13.95" customHeight="1" x14ac:dyDescent="0.25">
      <c r="B48" s="26" t="s">
        <v>126</v>
      </c>
      <c r="C48" s="26"/>
      <c r="D48" s="2">
        <v>1.1299999999999999</v>
      </c>
      <c r="E48" s="159">
        <v>0.25</v>
      </c>
      <c r="F48" s="159">
        <v>0</v>
      </c>
      <c r="G48" s="8">
        <v>1</v>
      </c>
      <c r="H48" s="159">
        <f>+D48*E48*F48*G48</f>
        <v>0</v>
      </c>
      <c r="I48" s="331"/>
      <c r="J48" s="332"/>
      <c r="K48" s="18"/>
      <c r="L48" s="18"/>
      <c r="P48" s="2"/>
      <c r="AA48" s="6"/>
      <c r="AB48" s="6"/>
      <c r="AC48" s="6"/>
    </row>
    <row r="49" spans="1:29" ht="13.95" customHeight="1" x14ac:dyDescent="0.25">
      <c r="B49" s="26" t="s">
        <v>127</v>
      </c>
      <c r="C49" s="26"/>
      <c r="D49" s="2">
        <v>1.9</v>
      </c>
      <c r="E49" s="159">
        <v>0.25</v>
      </c>
      <c r="F49" s="159">
        <v>0</v>
      </c>
      <c r="G49" s="8">
        <v>1</v>
      </c>
      <c r="H49" s="159">
        <f t="shared" ref="H49:H50" si="6">+D49*E49*F49*G49</f>
        <v>0</v>
      </c>
      <c r="I49" s="331"/>
      <c r="J49" s="332"/>
      <c r="K49" s="18"/>
      <c r="L49" s="18"/>
      <c r="P49" s="2"/>
      <c r="AA49" s="6"/>
      <c r="AB49" s="6"/>
      <c r="AC49" s="6"/>
    </row>
    <row r="50" spans="1:29" ht="13.95" customHeight="1" x14ac:dyDescent="0.25">
      <c r="B50" s="26" t="s">
        <v>128</v>
      </c>
      <c r="C50" s="26"/>
      <c r="D50" s="2">
        <v>1.1299999999999999</v>
      </c>
      <c r="E50" s="159">
        <v>0.25</v>
      </c>
      <c r="F50" s="159">
        <v>0</v>
      </c>
      <c r="G50" s="8">
        <v>1</v>
      </c>
      <c r="H50" s="159">
        <f t="shared" si="6"/>
        <v>0</v>
      </c>
      <c r="I50" s="331"/>
      <c r="J50" s="332"/>
      <c r="K50" s="18"/>
      <c r="L50" s="18"/>
      <c r="P50" s="2"/>
      <c r="AA50" s="6"/>
      <c r="AB50" s="6"/>
      <c r="AC50" s="6"/>
    </row>
    <row r="51" spans="1:29" ht="13.95" customHeight="1" x14ac:dyDescent="0.25">
      <c r="B51" s="2" t="s">
        <v>129</v>
      </c>
      <c r="I51" s="331"/>
      <c r="J51" s="332"/>
      <c r="K51" s="18"/>
      <c r="L51" s="18"/>
      <c r="P51" s="2"/>
      <c r="AA51" s="6"/>
      <c r="AB51" s="6"/>
      <c r="AC51" s="6"/>
    </row>
    <row r="52" spans="1:29" ht="13.95" customHeight="1" x14ac:dyDescent="0.25">
      <c r="B52" s="138" t="s">
        <v>130</v>
      </c>
      <c r="C52" s="141"/>
      <c r="D52" s="159">
        <v>2.65</v>
      </c>
      <c r="E52" s="159">
        <v>0.25</v>
      </c>
      <c r="F52" s="159">
        <v>0.8</v>
      </c>
      <c r="G52" s="8">
        <v>1</v>
      </c>
      <c r="H52" s="159">
        <f t="shared" ref="H52" si="7">+D52*E52*F52*G52</f>
        <v>0.53</v>
      </c>
      <c r="I52" s="331"/>
      <c r="J52" s="332"/>
      <c r="K52" s="18"/>
      <c r="L52" s="18"/>
      <c r="P52" s="2"/>
      <c r="AA52" s="6"/>
      <c r="AB52" s="6"/>
      <c r="AC52" s="6"/>
    </row>
    <row r="53" spans="1:29" ht="13.95" customHeight="1" x14ac:dyDescent="0.25">
      <c r="B53" s="134" t="s">
        <v>124</v>
      </c>
      <c r="C53" s="134"/>
      <c r="I53" s="331"/>
      <c r="J53" s="332"/>
      <c r="K53" s="18"/>
      <c r="L53" s="18"/>
      <c r="P53" s="2"/>
      <c r="AA53" s="6"/>
      <c r="AB53" s="6"/>
      <c r="AC53" s="6"/>
    </row>
    <row r="54" spans="1:29" ht="13.95" customHeight="1" x14ac:dyDescent="0.25">
      <c r="B54" s="137" t="s">
        <v>131</v>
      </c>
      <c r="C54" s="137"/>
      <c r="D54" s="159">
        <v>2.65</v>
      </c>
      <c r="E54" s="159">
        <v>0.35</v>
      </c>
      <c r="F54" s="159">
        <v>0.8</v>
      </c>
      <c r="G54" s="8">
        <v>1</v>
      </c>
      <c r="H54" s="159">
        <f t="shared" ref="H54:H57" si="8">+D54*E54*F54*G54</f>
        <v>0.74199999999999999</v>
      </c>
      <c r="I54" s="331"/>
      <c r="J54" s="332"/>
      <c r="K54" s="18"/>
      <c r="L54" s="18"/>
      <c r="P54" s="2"/>
      <c r="AA54" s="6"/>
      <c r="AB54" s="6"/>
      <c r="AC54" s="6"/>
    </row>
    <row r="55" spans="1:29" ht="13.95" customHeight="1" x14ac:dyDescent="0.25">
      <c r="B55" s="141" t="s">
        <v>132</v>
      </c>
      <c r="C55" s="141"/>
      <c r="D55" s="159">
        <v>2.65</v>
      </c>
      <c r="E55" s="159">
        <v>0.35</v>
      </c>
      <c r="F55" s="159">
        <v>0.8</v>
      </c>
      <c r="G55" s="8">
        <v>1</v>
      </c>
      <c r="H55" s="159">
        <f t="shared" si="8"/>
        <v>0.74199999999999999</v>
      </c>
      <c r="I55" s="159"/>
      <c r="J55" s="159"/>
      <c r="K55" s="18"/>
      <c r="L55" s="18"/>
      <c r="P55" s="2"/>
      <c r="AA55" s="6"/>
      <c r="AB55" s="6"/>
      <c r="AC55" s="6"/>
    </row>
    <row r="56" spans="1:29" ht="13.95" customHeight="1" x14ac:dyDescent="0.25">
      <c r="B56" s="141" t="s">
        <v>133</v>
      </c>
      <c r="C56" s="141"/>
      <c r="D56" s="159">
        <v>2.65</v>
      </c>
      <c r="E56" s="159">
        <v>0.35</v>
      </c>
      <c r="F56" s="159">
        <v>0.8</v>
      </c>
      <c r="G56" s="8">
        <v>1</v>
      </c>
      <c r="H56" s="159">
        <f t="shared" si="8"/>
        <v>0.74199999999999999</v>
      </c>
      <c r="I56" s="159"/>
      <c r="J56" s="159"/>
      <c r="K56" s="18"/>
      <c r="L56" s="18"/>
      <c r="P56" s="2"/>
      <c r="AA56" s="6"/>
      <c r="AB56" s="6"/>
      <c r="AC56" s="6"/>
    </row>
    <row r="57" spans="1:29" ht="13.95" customHeight="1" x14ac:dyDescent="0.25">
      <c r="A57" s="11"/>
      <c r="B57" s="141" t="s">
        <v>140</v>
      </c>
      <c r="C57" s="141"/>
      <c r="D57" s="159">
        <v>2.93</v>
      </c>
      <c r="E57" s="159">
        <v>0.45</v>
      </c>
      <c r="F57" s="159">
        <v>0.15</v>
      </c>
      <c r="G57" s="8">
        <v>2</v>
      </c>
      <c r="H57" s="159">
        <f t="shared" si="8"/>
        <v>0.39555000000000001</v>
      </c>
      <c r="L57" s="13"/>
      <c r="P57" s="2"/>
      <c r="AA57" s="6"/>
      <c r="AB57" s="6"/>
      <c r="AC57" s="6"/>
    </row>
    <row r="58" spans="1:29" ht="13.95" customHeight="1" x14ac:dyDescent="0.25">
      <c r="B58" s="142"/>
      <c r="C58" s="142"/>
      <c r="D58" s="2"/>
      <c r="I58" s="159"/>
      <c r="J58" s="159"/>
      <c r="K58" s="18"/>
      <c r="L58" s="18"/>
      <c r="P58" s="2"/>
      <c r="AA58" s="6"/>
      <c r="AB58" s="6"/>
      <c r="AC58" s="6"/>
    </row>
    <row r="59" spans="1:29" ht="13.95" customHeight="1" x14ac:dyDescent="0.25">
      <c r="A59" s="158" t="s">
        <v>143</v>
      </c>
      <c r="B59" s="141" t="s">
        <v>141</v>
      </c>
      <c r="C59" s="142"/>
      <c r="D59" s="2"/>
      <c r="I59" s="159"/>
      <c r="J59" s="159"/>
      <c r="K59" s="18"/>
      <c r="L59" s="18"/>
      <c r="P59" s="2"/>
      <c r="AA59" s="6"/>
      <c r="AB59" s="6"/>
      <c r="AC59" s="6"/>
    </row>
    <row r="60" spans="1:29" ht="13.95" customHeight="1" x14ac:dyDescent="0.25">
      <c r="A60" s="158" t="s">
        <v>144</v>
      </c>
      <c r="B60" s="141" t="s">
        <v>142</v>
      </c>
      <c r="C60" s="142" t="s">
        <v>89</v>
      </c>
      <c r="I60" s="359" t="s">
        <v>145</v>
      </c>
      <c r="J60" s="341"/>
      <c r="K60" s="18"/>
      <c r="L60" s="13">
        <f>+SUM(L61:L64)</f>
        <v>61.279999999999994</v>
      </c>
      <c r="P60" s="2"/>
      <c r="AA60" s="6"/>
      <c r="AB60" s="6"/>
      <c r="AC60" s="6"/>
    </row>
    <row r="61" spans="1:29" ht="13.95" customHeight="1" x14ac:dyDescent="0.25">
      <c r="B61" s="138" t="s">
        <v>146</v>
      </c>
      <c r="C61" s="142"/>
      <c r="I61" s="344">
        <v>42.06</v>
      </c>
      <c r="J61" s="336"/>
      <c r="K61" s="18">
        <v>1</v>
      </c>
      <c r="L61" s="4">
        <f>+I61*K61</f>
        <v>42.06</v>
      </c>
      <c r="P61" s="2"/>
      <c r="AA61" s="6"/>
      <c r="AB61" s="6"/>
      <c r="AC61" s="6"/>
    </row>
    <row r="62" spans="1:29" ht="13.95" customHeight="1" x14ac:dyDescent="0.25">
      <c r="B62" s="138" t="s">
        <v>149</v>
      </c>
      <c r="C62" s="142"/>
      <c r="I62" s="344">
        <v>6.41</v>
      </c>
      <c r="J62" s="336"/>
      <c r="K62" s="18">
        <v>1</v>
      </c>
      <c r="L62" s="4">
        <f t="shared" ref="L62:L64" si="9">+I62*K62</f>
        <v>6.41</v>
      </c>
      <c r="P62" s="2"/>
      <c r="AA62" s="6"/>
      <c r="AB62" s="6"/>
      <c r="AC62" s="6"/>
    </row>
    <row r="63" spans="1:29" ht="13.95" customHeight="1" x14ac:dyDescent="0.25">
      <c r="B63" s="138" t="s">
        <v>147</v>
      </c>
      <c r="C63" s="142"/>
      <c r="I63" s="344">
        <v>6.55</v>
      </c>
      <c r="J63" s="336"/>
      <c r="K63" s="18">
        <v>1</v>
      </c>
      <c r="L63" s="4">
        <f t="shared" si="9"/>
        <v>6.55</v>
      </c>
      <c r="P63" s="2"/>
      <c r="AA63" s="6"/>
      <c r="AB63" s="6"/>
      <c r="AC63" s="6"/>
    </row>
    <row r="64" spans="1:29" ht="13.95" customHeight="1" x14ac:dyDescent="0.25">
      <c r="B64" s="138" t="s">
        <v>148</v>
      </c>
      <c r="C64" s="142"/>
      <c r="I64" s="344">
        <v>6.26</v>
      </c>
      <c r="J64" s="336"/>
      <c r="K64" s="18">
        <v>1</v>
      </c>
      <c r="L64" s="4">
        <f t="shared" si="9"/>
        <v>6.26</v>
      </c>
      <c r="P64" s="2"/>
      <c r="AA64" s="6"/>
      <c r="AB64" s="6"/>
      <c r="AC64" s="6"/>
    </row>
    <row r="65" spans="1:29" ht="13.95" customHeight="1" x14ac:dyDescent="0.25">
      <c r="B65" s="138"/>
      <c r="C65" s="142"/>
      <c r="D65" s="2"/>
      <c r="I65" s="159"/>
      <c r="J65" s="159"/>
      <c r="K65" s="18"/>
      <c r="L65" s="18"/>
      <c r="P65" s="2"/>
      <c r="AA65" s="6"/>
      <c r="AB65" s="6"/>
      <c r="AC65" s="6"/>
    </row>
    <row r="66" spans="1:29" ht="13.95" customHeight="1" x14ac:dyDescent="0.25">
      <c r="A66" s="158" t="s">
        <v>150</v>
      </c>
      <c r="B66" s="141" t="s">
        <v>151</v>
      </c>
      <c r="C66" s="139"/>
      <c r="D66" s="2"/>
      <c r="I66" s="333"/>
      <c r="J66" s="334"/>
      <c r="K66" s="18"/>
      <c r="L66" s="18"/>
      <c r="P66" s="2"/>
      <c r="AA66" s="6"/>
      <c r="AB66" s="6"/>
      <c r="AC66" s="6"/>
    </row>
    <row r="67" spans="1:29" ht="13.95" customHeight="1" x14ac:dyDescent="0.25">
      <c r="A67" s="158" t="s">
        <v>154</v>
      </c>
      <c r="B67" s="141" t="s">
        <v>152</v>
      </c>
      <c r="C67" s="139" t="s">
        <v>89</v>
      </c>
      <c r="D67" s="2"/>
      <c r="I67" s="333"/>
      <c r="J67" s="334"/>
      <c r="K67" s="18"/>
      <c r="L67" s="13">
        <f>+SUM(L68:L70)</f>
        <v>25.92</v>
      </c>
      <c r="P67" s="2"/>
      <c r="AA67" s="6"/>
      <c r="AB67" s="6"/>
      <c r="AC67" s="6"/>
    </row>
    <row r="68" spans="1:29" ht="13.95" customHeight="1" x14ac:dyDescent="0.25">
      <c r="B68" s="24" t="s">
        <v>121</v>
      </c>
      <c r="C68" s="142"/>
      <c r="D68" s="2"/>
      <c r="I68" s="19"/>
      <c r="J68" s="19"/>
      <c r="K68" s="18"/>
      <c r="L68" s="18"/>
      <c r="P68" s="2"/>
      <c r="AA68" s="6"/>
      <c r="AB68" s="6"/>
      <c r="AC68" s="6"/>
    </row>
    <row r="69" spans="1:29" ht="13.95" customHeight="1" x14ac:dyDescent="0.25">
      <c r="B69" s="26" t="s">
        <v>122</v>
      </c>
      <c r="C69" s="142"/>
      <c r="D69" s="2"/>
      <c r="I69" s="19">
        <v>1.8</v>
      </c>
      <c r="J69" s="19">
        <v>1.8</v>
      </c>
      <c r="K69" s="18">
        <v>4</v>
      </c>
      <c r="L69" s="18">
        <f>+I69*J69*K69</f>
        <v>12.96</v>
      </c>
      <c r="P69" s="2"/>
      <c r="AA69" s="6"/>
      <c r="AB69" s="6"/>
      <c r="AC69" s="6"/>
    </row>
    <row r="70" spans="1:29" ht="13.95" customHeight="1" x14ac:dyDescent="0.25">
      <c r="B70" s="26" t="s">
        <v>123</v>
      </c>
      <c r="C70" s="142"/>
      <c r="D70" s="2"/>
      <c r="I70" s="19">
        <v>1.8</v>
      </c>
      <c r="J70" s="19">
        <v>1.8</v>
      </c>
      <c r="K70" s="18">
        <v>4</v>
      </c>
      <c r="L70" s="18">
        <f>+I70*J70*K70</f>
        <v>12.96</v>
      </c>
      <c r="P70" s="2"/>
      <c r="AA70" s="6"/>
      <c r="AB70" s="6"/>
      <c r="AC70" s="6"/>
    </row>
    <row r="71" spans="1:29" ht="13.95" customHeight="1" x14ac:dyDescent="0.25">
      <c r="B71" s="138"/>
      <c r="C71" s="142"/>
      <c r="D71" s="2"/>
      <c r="I71" s="155"/>
      <c r="J71" s="156"/>
      <c r="K71" s="18"/>
      <c r="L71" s="18"/>
      <c r="P71" s="2"/>
      <c r="AA71" s="6"/>
      <c r="AB71" s="6"/>
      <c r="AC71" s="6"/>
    </row>
    <row r="72" spans="1:29" ht="13.95" customHeight="1" x14ac:dyDescent="0.25">
      <c r="A72" s="158" t="s">
        <v>155</v>
      </c>
      <c r="B72" s="141" t="s">
        <v>153</v>
      </c>
      <c r="C72" s="139" t="s">
        <v>89</v>
      </c>
      <c r="D72" s="2"/>
      <c r="I72" s="18"/>
      <c r="J72" s="18"/>
      <c r="K72" s="18"/>
      <c r="L72" s="13">
        <f>+SUM(L73:L75)</f>
        <v>25.92</v>
      </c>
      <c r="P72" s="2"/>
      <c r="AA72" s="6"/>
      <c r="AB72" s="6"/>
      <c r="AC72" s="6"/>
    </row>
    <row r="73" spans="1:29" ht="13.95" customHeight="1" x14ac:dyDescent="0.25">
      <c r="B73" s="24" t="s">
        <v>121</v>
      </c>
      <c r="C73" s="142"/>
      <c r="D73" s="2"/>
      <c r="I73" s="19"/>
      <c r="J73" s="19"/>
      <c r="K73" s="18"/>
      <c r="L73" s="18"/>
      <c r="P73" s="2"/>
      <c r="AA73" s="6"/>
      <c r="AB73" s="6"/>
      <c r="AC73" s="6"/>
    </row>
    <row r="74" spans="1:29" ht="13.95" customHeight="1" x14ac:dyDescent="0.25">
      <c r="B74" s="26" t="s">
        <v>122</v>
      </c>
      <c r="C74" s="142"/>
      <c r="D74" s="2"/>
      <c r="I74" s="19">
        <v>1.8</v>
      </c>
      <c r="J74" s="19">
        <v>1.8</v>
      </c>
      <c r="K74" s="18">
        <v>4</v>
      </c>
      <c r="L74" s="18">
        <f>+I74*J74*K74</f>
        <v>12.96</v>
      </c>
      <c r="P74" s="2"/>
      <c r="AA74" s="6"/>
      <c r="AB74" s="6"/>
      <c r="AC74" s="6"/>
    </row>
    <row r="75" spans="1:29" ht="13.95" customHeight="1" x14ac:dyDescent="0.25">
      <c r="B75" s="26" t="s">
        <v>123</v>
      </c>
      <c r="C75" s="142"/>
      <c r="D75" s="2"/>
      <c r="I75" s="19">
        <v>1.8</v>
      </c>
      <c r="J75" s="19">
        <v>1.8</v>
      </c>
      <c r="K75" s="18">
        <v>4</v>
      </c>
      <c r="L75" s="18">
        <f>+I75*J75*K75</f>
        <v>12.96</v>
      </c>
      <c r="P75" s="2"/>
      <c r="AA75" s="6"/>
      <c r="AB75" s="6"/>
      <c r="AC75" s="6"/>
    </row>
    <row r="76" spans="1:29" ht="13.95" customHeight="1" x14ac:dyDescent="0.25">
      <c r="B76" s="141"/>
      <c r="C76" s="139"/>
      <c r="D76" s="2"/>
      <c r="I76" s="153"/>
      <c r="J76" s="154"/>
      <c r="K76" s="18"/>
      <c r="L76" s="140"/>
      <c r="P76" s="2"/>
      <c r="AA76" s="6"/>
      <c r="AB76" s="6"/>
      <c r="AC76" s="6"/>
    </row>
    <row r="77" spans="1:29" ht="13.95" customHeight="1" x14ac:dyDescent="0.25">
      <c r="A77" s="158" t="s">
        <v>156</v>
      </c>
      <c r="B77" s="141" t="s">
        <v>159</v>
      </c>
      <c r="C77" s="139" t="s">
        <v>89</v>
      </c>
      <c r="D77" s="2"/>
      <c r="I77" s="333"/>
      <c r="J77" s="334"/>
      <c r="K77" s="18"/>
      <c r="L77" s="13">
        <f>+SUM(L78:L81)</f>
        <v>61.279999999999994</v>
      </c>
      <c r="P77" s="2"/>
      <c r="AA77" s="6"/>
      <c r="AB77" s="6"/>
      <c r="AC77" s="6"/>
    </row>
    <row r="78" spans="1:29" ht="13.95" customHeight="1" x14ac:dyDescent="0.25">
      <c r="B78" s="138" t="s">
        <v>146</v>
      </c>
      <c r="C78" s="142"/>
      <c r="I78" s="344">
        <v>42.06</v>
      </c>
      <c r="J78" s="336"/>
      <c r="K78" s="18">
        <v>1</v>
      </c>
      <c r="L78" s="4">
        <f>+I78*K78</f>
        <v>42.06</v>
      </c>
      <c r="P78" s="2"/>
      <c r="AA78" s="6"/>
      <c r="AB78" s="6"/>
      <c r="AC78" s="6"/>
    </row>
    <row r="79" spans="1:29" ht="13.95" customHeight="1" x14ac:dyDescent="0.25">
      <c r="B79" s="138" t="s">
        <v>149</v>
      </c>
      <c r="C79" s="142"/>
      <c r="I79" s="344">
        <v>6.41</v>
      </c>
      <c r="J79" s="336"/>
      <c r="K79" s="18">
        <v>1</v>
      </c>
      <c r="L79" s="4">
        <f t="shared" ref="L79:L81" si="10">+I79*K79</f>
        <v>6.41</v>
      </c>
      <c r="P79" s="2"/>
      <c r="AA79" s="6"/>
      <c r="AB79" s="6"/>
      <c r="AC79" s="6"/>
    </row>
    <row r="80" spans="1:29" ht="13.95" customHeight="1" x14ac:dyDescent="0.25">
      <c r="B80" s="138" t="s">
        <v>147</v>
      </c>
      <c r="C80" s="142"/>
      <c r="I80" s="344">
        <v>6.55</v>
      </c>
      <c r="J80" s="336"/>
      <c r="K80" s="18">
        <v>1</v>
      </c>
      <c r="L80" s="4">
        <f t="shared" si="10"/>
        <v>6.55</v>
      </c>
      <c r="P80" s="2"/>
      <c r="AA80" s="6"/>
      <c r="AB80" s="6"/>
      <c r="AC80" s="6"/>
    </row>
    <row r="81" spans="1:29" ht="13.95" customHeight="1" x14ac:dyDescent="0.25">
      <c r="B81" s="138" t="s">
        <v>148</v>
      </c>
      <c r="C81" s="142"/>
      <c r="I81" s="344">
        <v>6.26</v>
      </c>
      <c r="J81" s="336"/>
      <c r="K81" s="18">
        <v>1</v>
      </c>
      <c r="L81" s="4">
        <f t="shared" si="10"/>
        <v>6.26</v>
      </c>
      <c r="P81" s="2"/>
      <c r="AA81" s="6"/>
      <c r="AB81" s="6"/>
      <c r="AC81" s="6"/>
    </row>
    <row r="82" spans="1:29" ht="13.95" customHeight="1" x14ac:dyDescent="0.25">
      <c r="B82" s="141"/>
      <c r="C82" s="139"/>
      <c r="D82" s="2"/>
      <c r="I82" s="155"/>
      <c r="J82" s="156"/>
      <c r="K82" s="18"/>
      <c r="L82" s="18"/>
      <c r="P82" s="2"/>
      <c r="AA82" s="6"/>
      <c r="AB82" s="6"/>
      <c r="AC82" s="6"/>
    </row>
    <row r="83" spans="1:29" ht="13.95" customHeight="1" x14ac:dyDescent="0.25">
      <c r="A83" s="158" t="s">
        <v>157</v>
      </c>
      <c r="B83" s="141" t="s">
        <v>165</v>
      </c>
      <c r="C83" s="139" t="s">
        <v>89</v>
      </c>
      <c r="D83" s="2"/>
      <c r="I83" s="19"/>
      <c r="J83" s="19"/>
      <c r="K83" s="18"/>
      <c r="L83" s="13">
        <f>+SUM(L84:L94)</f>
        <v>2.7425000000000002</v>
      </c>
      <c r="P83" s="2"/>
      <c r="AA83" s="6"/>
      <c r="AB83" s="6"/>
      <c r="AC83" s="6"/>
    </row>
    <row r="84" spans="1:29" ht="13.95" customHeight="1" x14ac:dyDescent="0.25">
      <c r="B84" s="24" t="s">
        <v>125</v>
      </c>
      <c r="C84" s="139"/>
      <c r="D84" s="2"/>
      <c r="I84" s="19"/>
      <c r="J84" s="19"/>
      <c r="K84" s="18"/>
      <c r="L84" s="18"/>
      <c r="P84" s="2"/>
      <c r="AA84" s="6"/>
      <c r="AB84" s="6"/>
      <c r="AC84" s="6"/>
    </row>
    <row r="85" spans="1:29" ht="13.95" customHeight="1" x14ac:dyDescent="0.25">
      <c r="B85" s="24" t="s">
        <v>122</v>
      </c>
      <c r="C85" s="139"/>
      <c r="D85" s="2"/>
      <c r="I85" s="2"/>
      <c r="J85" s="2"/>
      <c r="K85" s="2"/>
      <c r="L85" s="18"/>
      <c r="P85" s="2"/>
      <c r="AA85" s="6"/>
      <c r="AB85" s="6"/>
      <c r="AC85" s="6"/>
    </row>
    <row r="86" spans="1:29" ht="13.95" customHeight="1" x14ac:dyDescent="0.25">
      <c r="B86" s="26" t="s">
        <v>126</v>
      </c>
      <c r="C86" s="139"/>
      <c r="D86" s="2"/>
      <c r="I86" s="19">
        <v>1.1299999999999999</v>
      </c>
      <c r="J86" s="19">
        <v>0.25</v>
      </c>
      <c r="K86" s="18">
        <v>1</v>
      </c>
      <c r="L86" s="18">
        <f>+I86*J86*K86</f>
        <v>0.28249999999999997</v>
      </c>
      <c r="P86" s="2"/>
      <c r="AA86" s="6"/>
      <c r="AB86" s="6"/>
      <c r="AC86" s="6"/>
    </row>
    <row r="87" spans="1:29" ht="13.95" customHeight="1" x14ac:dyDescent="0.25">
      <c r="B87" s="26" t="s">
        <v>127</v>
      </c>
      <c r="C87" s="139"/>
      <c r="D87" s="2"/>
      <c r="I87" s="19">
        <v>1.9</v>
      </c>
      <c r="J87" s="19">
        <v>0.25</v>
      </c>
      <c r="K87" s="18">
        <v>1</v>
      </c>
      <c r="L87" s="18">
        <f t="shared" ref="L87:L94" si="11">+I87*J87*K87</f>
        <v>0.47499999999999998</v>
      </c>
      <c r="P87" s="2"/>
      <c r="AA87" s="6"/>
      <c r="AB87" s="6"/>
      <c r="AC87" s="6"/>
    </row>
    <row r="88" spans="1:29" ht="13.95" customHeight="1" x14ac:dyDescent="0.25">
      <c r="B88" s="26" t="s">
        <v>128</v>
      </c>
      <c r="C88" s="139"/>
      <c r="D88" s="2"/>
      <c r="I88" s="19">
        <v>1.1299999999999999</v>
      </c>
      <c r="J88" s="19">
        <v>0.25</v>
      </c>
      <c r="K88" s="18">
        <v>1</v>
      </c>
      <c r="L88" s="18">
        <f t="shared" si="11"/>
        <v>0.28249999999999997</v>
      </c>
      <c r="P88" s="2"/>
      <c r="AA88" s="6"/>
      <c r="AB88" s="6"/>
      <c r="AC88" s="6"/>
    </row>
    <row r="89" spans="1:29" ht="13.95" customHeight="1" x14ac:dyDescent="0.25">
      <c r="B89" s="24" t="s">
        <v>123</v>
      </c>
      <c r="C89" s="139"/>
      <c r="D89" s="2"/>
      <c r="I89" s="19"/>
      <c r="J89" s="19"/>
      <c r="K89" s="18"/>
      <c r="L89" s="18"/>
      <c r="P89" s="2"/>
      <c r="AA89" s="6"/>
      <c r="AB89" s="6"/>
      <c r="AC89" s="6"/>
    </row>
    <row r="90" spans="1:29" ht="13.95" customHeight="1" x14ac:dyDescent="0.25">
      <c r="B90" s="26" t="s">
        <v>126</v>
      </c>
      <c r="C90" s="139"/>
      <c r="D90" s="2"/>
      <c r="I90" s="19">
        <v>1.1299999999999999</v>
      </c>
      <c r="J90" s="19">
        <v>0.25</v>
      </c>
      <c r="K90" s="18">
        <v>1</v>
      </c>
      <c r="L90" s="18">
        <f t="shared" si="11"/>
        <v>0.28249999999999997</v>
      </c>
      <c r="P90" s="2"/>
      <c r="AA90" s="6"/>
      <c r="AB90" s="6"/>
      <c r="AC90" s="6"/>
    </row>
    <row r="91" spans="1:29" ht="13.95" customHeight="1" x14ac:dyDescent="0.25">
      <c r="B91" s="26" t="s">
        <v>127</v>
      </c>
      <c r="C91" s="139"/>
      <c r="D91" s="2"/>
      <c r="I91" s="19">
        <v>1.9</v>
      </c>
      <c r="J91" s="19">
        <v>0.25</v>
      </c>
      <c r="K91" s="18">
        <v>1</v>
      </c>
      <c r="L91" s="18">
        <f t="shared" si="11"/>
        <v>0.47499999999999998</v>
      </c>
      <c r="P91" s="2"/>
      <c r="AA91" s="6"/>
      <c r="AB91" s="6"/>
      <c r="AC91" s="6"/>
    </row>
    <row r="92" spans="1:29" ht="13.95" customHeight="1" x14ac:dyDescent="0.25">
      <c r="B92" s="26" t="s">
        <v>128</v>
      </c>
      <c r="C92" s="139"/>
      <c r="D92" s="2"/>
      <c r="I92" s="19">
        <v>1.1299999999999999</v>
      </c>
      <c r="J92" s="19">
        <v>0.25</v>
      </c>
      <c r="K92" s="18">
        <v>1</v>
      </c>
      <c r="L92" s="18">
        <f t="shared" si="11"/>
        <v>0.28249999999999997</v>
      </c>
      <c r="P92" s="2"/>
      <c r="AA92" s="6"/>
      <c r="AB92" s="6"/>
      <c r="AC92" s="6"/>
    </row>
    <row r="93" spans="1:29" ht="13.95" customHeight="1" x14ac:dyDescent="0.25">
      <c r="B93" s="2" t="s">
        <v>129</v>
      </c>
      <c r="C93" s="139"/>
      <c r="D93" s="2"/>
      <c r="I93" s="19"/>
      <c r="J93" s="19"/>
      <c r="K93" s="18"/>
      <c r="L93" s="18"/>
      <c r="P93" s="2"/>
      <c r="AA93" s="6"/>
      <c r="AB93" s="6"/>
      <c r="AC93" s="6"/>
    </row>
    <row r="94" spans="1:29" ht="13.95" customHeight="1" x14ac:dyDescent="0.25">
      <c r="B94" s="138" t="s">
        <v>130</v>
      </c>
      <c r="C94" s="139"/>
      <c r="D94" s="2"/>
      <c r="I94" s="19">
        <v>2.65</v>
      </c>
      <c r="J94" s="19">
        <v>0.25</v>
      </c>
      <c r="K94" s="18">
        <v>1</v>
      </c>
      <c r="L94" s="18">
        <f t="shared" si="11"/>
        <v>0.66249999999999998</v>
      </c>
      <c r="P94" s="2"/>
      <c r="AA94" s="6"/>
      <c r="AB94" s="6"/>
      <c r="AC94" s="6"/>
    </row>
    <row r="95" spans="1:29" ht="13.95" customHeight="1" x14ac:dyDescent="0.25">
      <c r="B95" s="141"/>
      <c r="C95" s="139"/>
      <c r="D95" s="2"/>
      <c r="I95" s="19"/>
      <c r="J95" s="19"/>
      <c r="K95" s="18"/>
      <c r="L95" s="18"/>
      <c r="P95" s="2"/>
      <c r="AA95" s="6"/>
      <c r="AB95" s="6"/>
      <c r="AC95" s="6"/>
    </row>
    <row r="96" spans="1:29" ht="13.95" customHeight="1" x14ac:dyDescent="0.25">
      <c r="A96" s="158" t="s">
        <v>166</v>
      </c>
      <c r="B96" s="141" t="s">
        <v>160</v>
      </c>
      <c r="C96" s="139" t="s">
        <v>89</v>
      </c>
      <c r="D96" s="2"/>
      <c r="I96" s="345"/>
      <c r="J96" s="345"/>
      <c r="K96" s="18"/>
      <c r="L96" s="13">
        <f>+SUM(L97:L100)</f>
        <v>61.279999999999994</v>
      </c>
      <c r="P96" s="2"/>
      <c r="AA96" s="6"/>
      <c r="AB96" s="6"/>
      <c r="AC96" s="6"/>
    </row>
    <row r="97" spans="1:29" ht="13.95" customHeight="1" x14ac:dyDescent="0.25">
      <c r="B97" s="138" t="s">
        <v>146</v>
      </c>
      <c r="C97" s="142"/>
      <c r="I97" s="358">
        <v>42.06</v>
      </c>
      <c r="J97" s="358"/>
      <c r="K97" s="18">
        <v>1</v>
      </c>
      <c r="L97" s="4">
        <f>+I97*K97</f>
        <v>42.06</v>
      </c>
      <c r="P97" s="2"/>
      <c r="AA97" s="6"/>
      <c r="AB97" s="6"/>
      <c r="AC97" s="6"/>
    </row>
    <row r="98" spans="1:29" ht="13.95" customHeight="1" x14ac:dyDescent="0.25">
      <c r="B98" s="138" t="s">
        <v>149</v>
      </c>
      <c r="C98" s="142"/>
      <c r="I98" s="358">
        <v>6.41</v>
      </c>
      <c r="J98" s="358"/>
      <c r="K98" s="18">
        <v>1</v>
      </c>
      <c r="L98" s="4">
        <f t="shared" ref="L98:L100" si="12">+I98*K98</f>
        <v>6.41</v>
      </c>
      <c r="P98" s="2"/>
      <c r="AA98" s="6"/>
      <c r="AB98" s="6"/>
      <c r="AC98" s="6"/>
    </row>
    <row r="99" spans="1:29" ht="13.95" customHeight="1" x14ac:dyDescent="0.25">
      <c r="B99" s="138" t="s">
        <v>147</v>
      </c>
      <c r="C99" s="142"/>
      <c r="I99" s="358">
        <v>6.55</v>
      </c>
      <c r="J99" s="358"/>
      <c r="K99" s="18">
        <v>1</v>
      </c>
      <c r="L99" s="4">
        <f t="shared" si="12"/>
        <v>6.55</v>
      </c>
      <c r="P99" s="2"/>
      <c r="AA99" s="6"/>
      <c r="AB99" s="6"/>
      <c r="AC99" s="6"/>
    </row>
    <row r="100" spans="1:29" ht="13.95" customHeight="1" x14ac:dyDescent="0.25">
      <c r="B100" s="138" t="s">
        <v>148</v>
      </c>
      <c r="C100" s="142"/>
      <c r="I100" s="358">
        <v>6.26</v>
      </c>
      <c r="J100" s="358"/>
      <c r="K100" s="18">
        <v>1</v>
      </c>
      <c r="L100" s="4">
        <f t="shared" si="12"/>
        <v>6.26</v>
      </c>
      <c r="P100" s="2"/>
      <c r="AA100" s="6"/>
      <c r="AB100" s="6"/>
      <c r="AC100" s="6"/>
    </row>
    <row r="101" spans="1:29" ht="13.95" customHeight="1" x14ac:dyDescent="0.25">
      <c r="B101" s="138"/>
      <c r="C101" s="142"/>
      <c r="D101" s="2"/>
      <c r="I101" s="345"/>
      <c r="J101" s="345"/>
      <c r="K101" s="18"/>
      <c r="L101" s="18"/>
      <c r="P101" s="2"/>
      <c r="AA101" s="6"/>
      <c r="AB101" s="6"/>
      <c r="AC101" s="6"/>
    </row>
    <row r="102" spans="1:29" ht="13.95" customHeight="1" x14ac:dyDescent="0.25">
      <c r="A102" s="247" t="s">
        <v>479</v>
      </c>
      <c r="B102" s="141" t="s">
        <v>478</v>
      </c>
      <c r="C102" s="139"/>
      <c r="D102" s="2"/>
      <c r="E102" s="248"/>
      <c r="F102" s="248"/>
      <c r="H102" s="248"/>
      <c r="I102" s="248"/>
      <c r="J102" s="248"/>
      <c r="M102" s="248"/>
      <c r="N102" s="248"/>
      <c r="O102" s="248"/>
      <c r="P102" s="2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6"/>
      <c r="AB102" s="6"/>
      <c r="AC102" s="6"/>
    </row>
    <row r="103" spans="1:29" ht="13.95" customHeight="1" x14ac:dyDescent="0.25">
      <c r="A103" s="247" t="s">
        <v>482</v>
      </c>
      <c r="B103" s="141" t="s">
        <v>35</v>
      </c>
      <c r="C103" s="139" t="s">
        <v>90</v>
      </c>
      <c r="D103" s="2"/>
      <c r="E103" s="248"/>
      <c r="F103" s="248"/>
      <c r="H103" s="20">
        <f>+SUM(H104:H105)</f>
        <v>61.383245000000002</v>
      </c>
      <c r="I103" s="248"/>
      <c r="J103" s="248"/>
      <c r="M103" s="248"/>
      <c r="N103" s="248"/>
      <c r="O103" s="248"/>
      <c r="P103" s="2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6"/>
      <c r="AB103" s="6"/>
      <c r="AC103" s="6"/>
    </row>
    <row r="104" spans="1:29" ht="13.95" customHeight="1" x14ac:dyDescent="0.25">
      <c r="A104" s="247"/>
      <c r="B104" s="138" t="s">
        <v>480</v>
      </c>
      <c r="C104" s="142"/>
      <c r="D104" s="256">
        <f>+H10</f>
        <v>75.822149999999993</v>
      </c>
      <c r="E104" s="248">
        <v>1.3</v>
      </c>
      <c r="F104" s="248"/>
      <c r="H104" s="248">
        <f>+D104*E104</f>
        <v>98.568794999999994</v>
      </c>
      <c r="I104" s="252"/>
      <c r="J104" s="252"/>
      <c r="K104" s="253"/>
      <c r="L104" s="253"/>
      <c r="M104" s="248"/>
      <c r="N104" s="248"/>
      <c r="O104" s="248"/>
      <c r="P104" s="2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6"/>
      <c r="AB104" s="6"/>
      <c r="AC104" s="6"/>
    </row>
    <row r="105" spans="1:29" ht="13.95" customHeight="1" x14ac:dyDescent="0.25">
      <c r="A105" s="247"/>
      <c r="B105" s="138" t="s">
        <v>481</v>
      </c>
      <c r="C105" s="142"/>
      <c r="D105" s="256">
        <f>+H34</f>
        <v>37.185549999999992</v>
      </c>
      <c r="E105" s="248">
        <v>-1</v>
      </c>
      <c r="F105" s="248"/>
      <c r="H105" s="248">
        <f>+D105*E105</f>
        <v>-37.185549999999992</v>
      </c>
      <c r="I105" s="252"/>
      <c r="J105" s="252"/>
      <c r="K105" s="253"/>
      <c r="L105" s="253"/>
      <c r="M105" s="248"/>
      <c r="N105" s="248"/>
      <c r="O105" s="248"/>
      <c r="P105" s="2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6"/>
      <c r="AB105" s="6"/>
      <c r="AC105" s="6"/>
    </row>
    <row r="106" spans="1:29" ht="13.95" customHeight="1" x14ac:dyDescent="0.25">
      <c r="A106" s="247"/>
      <c r="B106" s="138"/>
      <c r="C106" s="142"/>
      <c r="D106" s="2"/>
      <c r="E106" s="248"/>
      <c r="F106" s="248"/>
      <c r="H106" s="248"/>
      <c r="I106" s="252"/>
      <c r="J106" s="252"/>
      <c r="K106" s="253"/>
      <c r="L106" s="253"/>
      <c r="M106" s="248"/>
      <c r="N106" s="248"/>
      <c r="O106" s="248"/>
      <c r="P106" s="2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6"/>
      <c r="AB106" s="6"/>
      <c r="AC106" s="6"/>
    </row>
    <row r="107" spans="1:29" ht="13.95" customHeight="1" x14ac:dyDescent="0.25">
      <c r="A107" s="158" t="s">
        <v>68</v>
      </c>
      <c r="B107" s="141" t="s">
        <v>161</v>
      </c>
      <c r="C107" s="142"/>
      <c r="D107" s="2"/>
      <c r="I107" s="345"/>
      <c r="J107" s="345"/>
      <c r="K107" s="18"/>
      <c r="L107" s="18"/>
      <c r="P107" s="2"/>
      <c r="AA107" s="6"/>
      <c r="AB107" s="6"/>
      <c r="AC107" s="6"/>
    </row>
    <row r="108" spans="1:29" ht="13.95" customHeight="1" x14ac:dyDescent="0.25">
      <c r="A108" s="158" t="s">
        <v>69</v>
      </c>
      <c r="B108" s="141" t="s">
        <v>162</v>
      </c>
      <c r="C108" s="142"/>
      <c r="D108" s="2"/>
      <c r="I108" s="18"/>
      <c r="J108" s="18"/>
      <c r="K108" s="18"/>
      <c r="L108" s="140"/>
      <c r="P108" s="2"/>
      <c r="AA108" s="6"/>
      <c r="AB108" s="6"/>
      <c r="AC108" s="6"/>
    </row>
    <row r="109" spans="1:29" ht="13.95" customHeight="1" x14ac:dyDescent="0.25">
      <c r="A109" s="158" t="s">
        <v>164</v>
      </c>
      <c r="B109" s="141" t="s">
        <v>163</v>
      </c>
      <c r="C109" s="139" t="s">
        <v>89</v>
      </c>
      <c r="D109" s="2"/>
      <c r="I109" s="345"/>
      <c r="J109" s="345"/>
      <c r="K109" s="18"/>
      <c r="L109" s="13">
        <f>+SUM(L110:L112)</f>
        <v>25.92</v>
      </c>
      <c r="P109" s="2"/>
      <c r="AA109" s="6"/>
      <c r="AB109" s="6"/>
      <c r="AC109" s="6"/>
    </row>
    <row r="110" spans="1:29" ht="13.95" customHeight="1" x14ac:dyDescent="0.25">
      <c r="B110" s="24" t="s">
        <v>121</v>
      </c>
      <c r="C110" s="142"/>
      <c r="D110" s="2"/>
      <c r="I110" s="19"/>
      <c r="J110" s="19"/>
      <c r="K110" s="18"/>
      <c r="L110" s="18"/>
      <c r="P110" s="2"/>
      <c r="AA110" s="6"/>
      <c r="AB110" s="6"/>
      <c r="AC110" s="6"/>
    </row>
    <row r="111" spans="1:29" ht="13.95" customHeight="1" x14ac:dyDescent="0.25">
      <c r="B111" s="26" t="s">
        <v>122</v>
      </c>
      <c r="C111" s="142"/>
      <c r="D111" s="2"/>
      <c r="I111" s="19">
        <v>1.8</v>
      </c>
      <c r="J111" s="19">
        <v>1.8</v>
      </c>
      <c r="K111" s="18">
        <v>4</v>
      </c>
      <c r="L111" s="18">
        <f>+I111*J111*K111</f>
        <v>12.96</v>
      </c>
      <c r="P111" s="2"/>
      <c r="AA111" s="6"/>
      <c r="AB111" s="6"/>
      <c r="AC111" s="6"/>
    </row>
    <row r="112" spans="1:29" ht="13.95" customHeight="1" x14ac:dyDescent="0.25">
      <c r="B112" s="26" t="s">
        <v>123</v>
      </c>
      <c r="C112" s="142"/>
      <c r="D112" s="2"/>
      <c r="I112" s="19">
        <v>1.8</v>
      </c>
      <c r="J112" s="19">
        <v>1.8</v>
      </c>
      <c r="K112" s="18">
        <v>4</v>
      </c>
      <c r="L112" s="18">
        <f>+I112*J112*K112</f>
        <v>12.96</v>
      </c>
      <c r="P112" s="2"/>
      <c r="AA112" s="6"/>
      <c r="AB112" s="6"/>
      <c r="AC112" s="6"/>
    </row>
    <row r="113" spans="1:29" ht="13.95" customHeight="1" x14ac:dyDescent="0.25">
      <c r="B113" s="138"/>
      <c r="C113" s="142"/>
      <c r="D113" s="2"/>
      <c r="I113" s="18"/>
      <c r="J113" s="18"/>
      <c r="K113" s="18"/>
      <c r="L113" s="140"/>
      <c r="P113" s="2"/>
      <c r="AA113" s="6"/>
      <c r="AB113" s="6"/>
      <c r="AC113" s="6"/>
    </row>
    <row r="114" spans="1:29" ht="13.95" customHeight="1" x14ac:dyDescent="0.25">
      <c r="A114" s="158" t="s">
        <v>66</v>
      </c>
      <c r="B114" s="141" t="s">
        <v>167</v>
      </c>
      <c r="C114" s="142"/>
      <c r="D114" s="2"/>
      <c r="I114" s="345"/>
      <c r="J114" s="345"/>
      <c r="K114" s="18"/>
      <c r="L114" s="18"/>
      <c r="P114" s="2"/>
      <c r="AA114" s="6"/>
      <c r="AB114" s="6"/>
      <c r="AC114" s="6"/>
    </row>
    <row r="115" spans="1:29" ht="13.95" customHeight="1" x14ac:dyDescent="0.25">
      <c r="A115" s="158" t="s">
        <v>168</v>
      </c>
      <c r="B115" s="141" t="s">
        <v>169</v>
      </c>
      <c r="C115" s="139" t="s">
        <v>89</v>
      </c>
      <c r="D115" s="2"/>
      <c r="I115" s="345"/>
      <c r="J115" s="345"/>
      <c r="K115" s="18"/>
      <c r="L115" s="13">
        <f>+SUM(L116:L119)</f>
        <v>61.279999999999994</v>
      </c>
      <c r="P115" s="2"/>
      <c r="AA115" s="6"/>
      <c r="AB115" s="6"/>
      <c r="AC115" s="6"/>
    </row>
    <row r="116" spans="1:29" ht="13.95" customHeight="1" x14ac:dyDescent="0.25">
      <c r="B116" s="138" t="s">
        <v>146</v>
      </c>
      <c r="C116" s="142"/>
      <c r="I116" s="358">
        <v>42.06</v>
      </c>
      <c r="J116" s="358"/>
      <c r="K116" s="18">
        <v>1</v>
      </c>
      <c r="L116" s="4">
        <f>+I116*K116</f>
        <v>42.06</v>
      </c>
      <c r="P116" s="2"/>
      <c r="AA116" s="6"/>
      <c r="AB116" s="6"/>
      <c r="AC116" s="6"/>
    </row>
    <row r="117" spans="1:29" ht="13.95" customHeight="1" x14ac:dyDescent="0.25">
      <c r="B117" s="138" t="s">
        <v>149</v>
      </c>
      <c r="C117" s="142"/>
      <c r="I117" s="358">
        <v>6.41</v>
      </c>
      <c r="J117" s="358"/>
      <c r="K117" s="18">
        <v>1</v>
      </c>
      <c r="L117" s="4">
        <f t="shared" ref="L117:L119" si="13">+I117*K117</f>
        <v>6.41</v>
      </c>
      <c r="P117" s="2"/>
      <c r="AA117" s="6"/>
      <c r="AB117" s="6"/>
      <c r="AC117" s="6"/>
    </row>
    <row r="118" spans="1:29" ht="13.95" customHeight="1" x14ac:dyDescent="0.25">
      <c r="B118" s="138" t="s">
        <v>147</v>
      </c>
      <c r="C118" s="142"/>
      <c r="I118" s="358">
        <v>6.55</v>
      </c>
      <c r="J118" s="358"/>
      <c r="K118" s="18">
        <v>1</v>
      </c>
      <c r="L118" s="4">
        <f t="shared" si="13"/>
        <v>6.55</v>
      </c>
      <c r="P118" s="2"/>
      <c r="AA118" s="6"/>
      <c r="AB118" s="6"/>
      <c r="AC118" s="6"/>
    </row>
    <row r="119" spans="1:29" ht="13.95" customHeight="1" x14ac:dyDescent="0.25">
      <c r="B119" s="138" t="s">
        <v>148</v>
      </c>
      <c r="C119" s="142"/>
      <c r="I119" s="358">
        <v>6.26</v>
      </c>
      <c r="J119" s="358"/>
      <c r="K119" s="18">
        <v>1</v>
      </c>
      <c r="L119" s="4">
        <f t="shared" si="13"/>
        <v>6.26</v>
      </c>
      <c r="P119" s="2"/>
      <c r="AA119" s="6"/>
      <c r="AB119" s="6"/>
      <c r="AC119" s="6"/>
    </row>
    <row r="120" spans="1:29" ht="13.95" customHeight="1" x14ac:dyDescent="0.25">
      <c r="B120" s="138"/>
      <c r="C120" s="142"/>
      <c r="D120" s="2"/>
      <c r="I120" s="345"/>
      <c r="J120" s="345"/>
      <c r="K120" s="18"/>
      <c r="L120" s="18"/>
      <c r="P120" s="2"/>
      <c r="AA120" s="6"/>
      <c r="AB120" s="6"/>
      <c r="AC120" s="6"/>
    </row>
    <row r="121" spans="1:29" ht="13.95" customHeight="1" x14ac:dyDescent="0.25">
      <c r="A121" s="158" t="s">
        <v>67</v>
      </c>
      <c r="B121" s="141" t="s">
        <v>170</v>
      </c>
      <c r="C121" s="142"/>
      <c r="D121" s="2"/>
      <c r="I121" s="345"/>
      <c r="J121" s="345"/>
      <c r="K121" s="18"/>
      <c r="L121" s="18"/>
      <c r="P121" s="2"/>
      <c r="AA121" s="6"/>
      <c r="AB121" s="6"/>
      <c r="AC121" s="6"/>
    </row>
    <row r="122" spans="1:29" ht="13.95" customHeight="1" x14ac:dyDescent="0.25">
      <c r="A122" s="158" t="s">
        <v>172</v>
      </c>
      <c r="B122" s="141" t="s">
        <v>171</v>
      </c>
      <c r="C122" s="139" t="s">
        <v>90</v>
      </c>
      <c r="D122" s="2"/>
      <c r="H122" s="20">
        <f>+SUM(H123:H127)</f>
        <v>11.0928</v>
      </c>
      <c r="I122" s="18"/>
      <c r="J122" s="18"/>
      <c r="K122" s="18"/>
      <c r="L122" s="140"/>
      <c r="P122" s="2"/>
      <c r="AA122" s="6"/>
      <c r="AB122" s="6"/>
      <c r="AC122" s="6"/>
    </row>
    <row r="123" spans="1:29" ht="13.95" customHeight="1" x14ac:dyDescent="0.25">
      <c r="B123" s="134" t="s">
        <v>124</v>
      </c>
      <c r="C123" s="134"/>
      <c r="I123" s="18"/>
      <c r="J123" s="18"/>
      <c r="K123" s="18"/>
      <c r="L123" s="140"/>
      <c r="P123" s="2"/>
      <c r="AA123" s="6"/>
      <c r="AB123" s="6"/>
      <c r="AC123" s="6"/>
    </row>
    <row r="124" spans="1:29" ht="13.95" customHeight="1" x14ac:dyDescent="0.25">
      <c r="B124" s="137" t="s">
        <v>131</v>
      </c>
      <c r="C124" s="137"/>
      <c r="D124" s="159">
        <v>5.75</v>
      </c>
      <c r="E124" s="159">
        <v>0.6</v>
      </c>
      <c r="F124" s="159">
        <v>0.8</v>
      </c>
      <c r="G124" s="8">
        <v>1</v>
      </c>
      <c r="H124" s="159">
        <f t="shared" ref="H124:H127" si="14">+D124*E124*F124*G124</f>
        <v>2.76</v>
      </c>
      <c r="I124" s="18"/>
      <c r="J124" s="18"/>
      <c r="K124" s="18"/>
      <c r="L124" s="140"/>
      <c r="P124" s="2"/>
      <c r="AA124" s="6"/>
      <c r="AB124" s="6"/>
      <c r="AC124" s="6"/>
    </row>
    <row r="125" spans="1:29" ht="13.95" customHeight="1" x14ac:dyDescent="0.25">
      <c r="B125" s="141" t="s">
        <v>132</v>
      </c>
      <c r="C125" s="141"/>
      <c r="D125" s="159">
        <v>5.75</v>
      </c>
      <c r="E125" s="159">
        <v>0.6</v>
      </c>
      <c r="F125" s="159">
        <v>0.8</v>
      </c>
      <c r="G125" s="8">
        <v>1</v>
      </c>
      <c r="H125" s="159">
        <f t="shared" si="14"/>
        <v>2.76</v>
      </c>
      <c r="I125" s="18"/>
      <c r="J125" s="18"/>
      <c r="K125" s="18"/>
      <c r="L125" s="140"/>
      <c r="P125" s="2"/>
      <c r="AA125" s="6"/>
      <c r="AB125" s="6"/>
      <c r="AC125" s="6"/>
    </row>
    <row r="126" spans="1:29" ht="13.95" customHeight="1" x14ac:dyDescent="0.25">
      <c r="B126" s="141" t="s">
        <v>133</v>
      </c>
      <c r="C126" s="141"/>
      <c r="D126" s="159">
        <v>5.75</v>
      </c>
      <c r="E126" s="159">
        <v>0.6</v>
      </c>
      <c r="F126" s="159">
        <v>0.8</v>
      </c>
      <c r="G126" s="8">
        <v>1</v>
      </c>
      <c r="H126" s="159">
        <f t="shared" si="14"/>
        <v>2.76</v>
      </c>
      <c r="I126" s="18"/>
      <c r="J126" s="18"/>
      <c r="K126" s="18"/>
      <c r="L126" s="140"/>
      <c r="P126" s="2"/>
      <c r="AA126" s="6"/>
      <c r="AB126" s="6"/>
      <c r="AC126" s="6"/>
    </row>
    <row r="127" spans="1:29" ht="13.95" customHeight="1" x14ac:dyDescent="0.25">
      <c r="B127" s="141" t="s">
        <v>140</v>
      </c>
      <c r="C127" s="141"/>
      <c r="D127" s="159">
        <v>2.93</v>
      </c>
      <c r="E127" s="159">
        <v>0.6</v>
      </c>
      <c r="F127" s="159">
        <v>0.8</v>
      </c>
      <c r="G127" s="8">
        <v>2</v>
      </c>
      <c r="H127" s="159">
        <f t="shared" si="14"/>
        <v>2.8128000000000002</v>
      </c>
      <c r="I127" s="18"/>
      <c r="J127" s="18"/>
      <c r="K127" s="18"/>
      <c r="L127" s="140"/>
      <c r="P127" s="2"/>
      <c r="AA127" s="6"/>
      <c r="AB127" s="6"/>
      <c r="AC127" s="6"/>
    </row>
    <row r="128" spans="1:29" ht="13.95" customHeight="1" x14ac:dyDescent="0.25">
      <c r="B128" s="141"/>
      <c r="C128" s="142"/>
      <c r="D128" s="2"/>
      <c r="I128" s="18"/>
      <c r="J128" s="18"/>
      <c r="K128" s="18"/>
      <c r="L128" s="140"/>
      <c r="P128" s="2"/>
      <c r="AA128" s="6"/>
      <c r="AB128" s="6"/>
      <c r="AC128" s="6"/>
    </row>
    <row r="129" spans="1:29" ht="13.95" customHeight="1" x14ac:dyDescent="0.25">
      <c r="A129" s="184" t="s">
        <v>91</v>
      </c>
      <c r="B129" s="141" t="s">
        <v>294</v>
      </c>
      <c r="C129" s="142"/>
      <c r="D129" s="2"/>
      <c r="E129" s="187"/>
      <c r="F129" s="187"/>
      <c r="H129" s="187"/>
      <c r="I129" s="194"/>
      <c r="J129" s="194"/>
      <c r="K129" s="194"/>
      <c r="L129" s="140"/>
      <c r="M129" s="187"/>
      <c r="N129" s="187"/>
      <c r="O129" s="187"/>
      <c r="P129" s="2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6"/>
      <c r="AB129" s="6"/>
      <c r="AC129" s="6"/>
    </row>
    <row r="130" spans="1:29" ht="13.95" customHeight="1" x14ac:dyDescent="0.25">
      <c r="A130" s="184" t="s">
        <v>293</v>
      </c>
      <c r="B130" s="141" t="s">
        <v>295</v>
      </c>
      <c r="C130" s="142" t="s">
        <v>90</v>
      </c>
      <c r="D130" s="2"/>
      <c r="E130" s="187"/>
      <c r="F130" s="187"/>
      <c r="H130" s="187">
        <f>+H131</f>
        <v>0.26250000000000001</v>
      </c>
      <c r="I130" s="194"/>
      <c r="J130" s="194"/>
      <c r="K130" s="194"/>
      <c r="L130" s="140"/>
      <c r="M130" s="187"/>
      <c r="N130" s="187"/>
      <c r="O130" s="187"/>
      <c r="P130" s="2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6"/>
      <c r="AB130" s="6"/>
      <c r="AC130" s="6"/>
    </row>
    <row r="131" spans="1:29" ht="13.95" customHeight="1" x14ac:dyDescent="0.25">
      <c r="A131" s="184"/>
      <c r="B131" s="141"/>
      <c r="C131" s="142"/>
      <c r="D131" s="2">
        <v>0.25</v>
      </c>
      <c r="E131" s="187">
        <v>0.25</v>
      </c>
      <c r="F131" s="187">
        <v>2.1</v>
      </c>
      <c r="G131" s="8">
        <v>2</v>
      </c>
      <c r="H131" s="187">
        <f>+D131*E131*F131*G131</f>
        <v>0.26250000000000001</v>
      </c>
      <c r="I131" s="194"/>
      <c r="J131" s="194"/>
      <c r="K131" s="194"/>
      <c r="L131" s="140"/>
      <c r="M131" s="187"/>
      <c r="N131" s="187"/>
      <c r="O131" s="187"/>
      <c r="P131" s="2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6"/>
      <c r="AB131" s="6"/>
      <c r="AC131" s="6"/>
    </row>
    <row r="132" spans="1:29" ht="13.95" customHeight="1" x14ac:dyDescent="0.25">
      <c r="A132" s="184"/>
      <c r="B132" s="141"/>
      <c r="C132" s="142"/>
      <c r="D132" s="2"/>
      <c r="E132" s="187"/>
      <c r="F132" s="187"/>
      <c r="H132" s="187"/>
      <c r="I132" s="194"/>
      <c r="J132" s="194"/>
      <c r="K132" s="194"/>
      <c r="L132" s="140"/>
      <c r="M132" s="187"/>
      <c r="N132" s="187"/>
      <c r="O132" s="187"/>
      <c r="P132" s="2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6"/>
      <c r="AB132" s="6"/>
      <c r="AC132" s="6"/>
    </row>
    <row r="133" spans="1:29" ht="13.95" customHeight="1" x14ac:dyDescent="0.25">
      <c r="A133" s="184" t="s">
        <v>297</v>
      </c>
      <c r="B133" s="141" t="s">
        <v>296</v>
      </c>
      <c r="C133" s="142" t="s">
        <v>89</v>
      </c>
      <c r="D133" s="2"/>
      <c r="E133" s="187"/>
      <c r="F133" s="187"/>
      <c r="H133" s="187"/>
      <c r="I133" s="194"/>
      <c r="J133" s="194"/>
      <c r="K133" s="194"/>
      <c r="L133" s="13">
        <f>+L134</f>
        <v>3</v>
      </c>
      <c r="M133" s="187"/>
      <c r="N133" s="187"/>
      <c r="O133" s="187"/>
      <c r="P133" s="2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6"/>
      <c r="AB133" s="6"/>
      <c r="AC133" s="6"/>
    </row>
    <row r="134" spans="1:29" ht="13.95" customHeight="1" x14ac:dyDescent="0.25">
      <c r="A134" s="184"/>
      <c r="B134" s="141"/>
      <c r="C134" s="142"/>
      <c r="D134" s="2"/>
      <c r="E134" s="187"/>
      <c r="F134" s="187"/>
      <c r="H134" s="187"/>
      <c r="I134" s="194">
        <v>1</v>
      </c>
      <c r="J134" s="194">
        <v>1.5</v>
      </c>
      <c r="K134" s="194">
        <v>2</v>
      </c>
      <c r="L134" s="194">
        <f>+I134*J134*K134</f>
        <v>3</v>
      </c>
      <c r="M134" s="187"/>
      <c r="N134" s="187"/>
      <c r="O134" s="187"/>
      <c r="P134" s="2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6"/>
      <c r="AB134" s="6"/>
      <c r="AC134" s="6"/>
    </row>
    <row r="135" spans="1:29" ht="13.95" customHeight="1" x14ac:dyDescent="0.25">
      <c r="A135" s="184"/>
      <c r="B135" s="141"/>
      <c r="C135" s="142"/>
      <c r="D135" s="2"/>
      <c r="E135" s="187"/>
      <c r="F135" s="187"/>
      <c r="H135" s="187"/>
      <c r="I135" s="194"/>
      <c r="J135" s="194"/>
      <c r="K135" s="194"/>
      <c r="L135" s="140"/>
      <c r="M135" s="187"/>
      <c r="N135" s="187"/>
      <c r="O135" s="187"/>
      <c r="P135" s="2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6"/>
      <c r="AB135" s="6"/>
      <c r="AC135" s="6"/>
    </row>
    <row r="136" spans="1:29" ht="13.95" customHeight="1" x14ac:dyDescent="0.25">
      <c r="A136" s="184"/>
      <c r="B136" s="141"/>
      <c r="C136" s="142"/>
      <c r="D136" s="2"/>
      <c r="E136" s="187"/>
      <c r="F136" s="187"/>
      <c r="H136" s="187"/>
      <c r="I136" s="194"/>
      <c r="J136" s="194"/>
      <c r="K136" s="194"/>
      <c r="L136" s="140"/>
      <c r="M136" s="187"/>
      <c r="N136" s="187"/>
      <c r="O136" s="187"/>
      <c r="P136" s="2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6"/>
      <c r="AB136" s="6"/>
      <c r="AC136" s="6"/>
    </row>
    <row r="137" spans="1:29" ht="13.95" customHeight="1" x14ac:dyDescent="0.25">
      <c r="A137" s="158" t="s">
        <v>70</v>
      </c>
      <c r="B137" s="141" t="s">
        <v>36</v>
      </c>
      <c r="C137" s="142"/>
      <c r="D137" s="2"/>
      <c r="I137" s="345"/>
      <c r="J137" s="345"/>
      <c r="K137" s="18"/>
      <c r="L137" s="18"/>
      <c r="P137" s="2"/>
      <c r="AA137" s="6"/>
      <c r="AB137" s="6"/>
      <c r="AC137" s="6"/>
    </row>
    <row r="138" spans="1:29" ht="13.95" customHeight="1" x14ac:dyDescent="0.25">
      <c r="A138" s="158" t="s">
        <v>71</v>
      </c>
      <c r="B138" s="141" t="s">
        <v>173</v>
      </c>
      <c r="C138" s="142"/>
      <c r="D138" s="2"/>
      <c r="I138" s="18"/>
      <c r="J138" s="18"/>
      <c r="K138" s="18"/>
      <c r="L138" s="140"/>
      <c r="P138" s="2"/>
      <c r="AA138" s="6"/>
      <c r="AB138" s="6"/>
      <c r="AC138" s="6"/>
    </row>
    <row r="139" spans="1:29" ht="13.95" customHeight="1" x14ac:dyDescent="0.25">
      <c r="A139" s="160" t="s">
        <v>181</v>
      </c>
      <c r="B139" s="141" t="s">
        <v>174</v>
      </c>
      <c r="C139" s="142"/>
      <c r="D139" s="151" t="s">
        <v>90</v>
      </c>
      <c r="H139" s="20">
        <f>+SUM(H140:H156)</f>
        <v>11.003749999999998</v>
      </c>
      <c r="I139" s="18"/>
      <c r="J139" s="18"/>
      <c r="K139" s="18"/>
      <c r="L139" s="140"/>
      <c r="P139" s="2"/>
      <c r="AA139" s="6"/>
      <c r="AB139" s="6"/>
      <c r="AC139" s="6"/>
    </row>
    <row r="140" spans="1:29" ht="13.95" customHeight="1" x14ac:dyDescent="0.25">
      <c r="A140" s="11"/>
      <c r="B140" s="137" t="s">
        <v>122</v>
      </c>
      <c r="C140" s="141"/>
      <c r="D140" s="2"/>
      <c r="L140" s="13"/>
      <c r="P140" s="2"/>
      <c r="AA140" s="6"/>
      <c r="AB140" s="6"/>
      <c r="AC140" s="6"/>
    </row>
    <row r="141" spans="1:29" ht="13.95" customHeight="1" x14ac:dyDescent="0.25">
      <c r="B141" s="142" t="s">
        <v>175</v>
      </c>
      <c r="C141" s="142"/>
      <c r="D141" s="181">
        <v>3</v>
      </c>
      <c r="E141" s="182">
        <v>0.25</v>
      </c>
      <c r="F141" s="182">
        <v>1.3</v>
      </c>
      <c r="G141" s="182">
        <v>1</v>
      </c>
      <c r="H141" s="182">
        <f>+D141*E141*F141*G141</f>
        <v>0.97500000000000009</v>
      </c>
      <c r="L141" s="13"/>
      <c r="P141" s="2"/>
      <c r="AA141" s="6"/>
      <c r="AB141" s="6"/>
      <c r="AC141" s="6"/>
    </row>
    <row r="142" spans="1:29" ht="13.95" customHeight="1" x14ac:dyDescent="0.25">
      <c r="B142" s="138" t="s">
        <v>176</v>
      </c>
      <c r="C142" s="142"/>
      <c r="D142" s="181">
        <v>3</v>
      </c>
      <c r="E142" s="182">
        <v>0.25</v>
      </c>
      <c r="F142" s="182">
        <v>1.3</v>
      </c>
      <c r="G142" s="182">
        <v>1</v>
      </c>
      <c r="H142" s="182">
        <f>+D142*E142*F142*G142</f>
        <v>0.97500000000000009</v>
      </c>
      <c r="I142" s="346"/>
      <c r="J142" s="346"/>
      <c r="K142" s="18"/>
      <c r="L142" s="18"/>
      <c r="P142" s="2"/>
      <c r="AA142" s="6"/>
      <c r="AB142" s="6"/>
      <c r="AC142" s="6"/>
    </row>
    <row r="143" spans="1:29" ht="13.95" customHeight="1" x14ac:dyDescent="0.25">
      <c r="B143" s="138" t="s">
        <v>177</v>
      </c>
      <c r="C143" s="142"/>
      <c r="D143" s="181">
        <v>3</v>
      </c>
      <c r="E143" s="182">
        <v>0.25</v>
      </c>
      <c r="F143" s="182">
        <v>1.3</v>
      </c>
      <c r="G143" s="182">
        <v>1</v>
      </c>
      <c r="H143" s="182">
        <f>+D143*E143*F143*G143</f>
        <v>0.97500000000000009</v>
      </c>
      <c r="I143" s="18"/>
      <c r="J143" s="18"/>
      <c r="K143" s="18"/>
      <c r="L143" s="140"/>
      <c r="P143" s="2"/>
      <c r="AA143" s="6"/>
      <c r="AB143" s="6"/>
      <c r="AC143" s="6"/>
    </row>
    <row r="144" spans="1:29" ht="13.95" customHeight="1" x14ac:dyDescent="0.25">
      <c r="A144" s="11"/>
      <c r="B144" s="137" t="s">
        <v>123</v>
      </c>
      <c r="C144" s="141"/>
      <c r="D144" s="181"/>
      <c r="E144" s="182"/>
      <c r="F144" s="182"/>
      <c r="G144" s="182"/>
      <c r="H144" s="182"/>
      <c r="I144" s="18"/>
      <c r="J144" s="18"/>
      <c r="K144" s="18"/>
      <c r="L144" s="140"/>
      <c r="P144" s="2"/>
      <c r="AA144" s="6"/>
      <c r="AB144" s="6"/>
      <c r="AC144" s="6"/>
    </row>
    <row r="145" spans="1:29" ht="13.95" customHeight="1" x14ac:dyDescent="0.25">
      <c r="B145" s="142" t="s">
        <v>175</v>
      </c>
      <c r="C145" s="142"/>
      <c r="D145" s="181">
        <v>1.9</v>
      </c>
      <c r="E145" s="182">
        <v>0.25</v>
      </c>
      <c r="F145" s="182">
        <v>1.3</v>
      </c>
      <c r="G145" s="182">
        <v>1</v>
      </c>
      <c r="H145" s="182">
        <f>+D145*E145*F145*G145</f>
        <v>0.61749999999999994</v>
      </c>
      <c r="I145" s="18"/>
      <c r="J145" s="18"/>
      <c r="K145" s="18"/>
      <c r="L145" s="140"/>
      <c r="P145" s="2"/>
      <c r="AA145" s="6"/>
      <c r="AB145" s="6"/>
      <c r="AC145" s="6"/>
    </row>
    <row r="146" spans="1:29" ht="13.95" customHeight="1" x14ac:dyDescent="0.25">
      <c r="A146" s="160"/>
      <c r="B146" s="142"/>
      <c r="C146" s="142"/>
      <c r="D146" s="181">
        <v>1.1499999999999999</v>
      </c>
      <c r="E146" s="182">
        <v>0.25</v>
      </c>
      <c r="F146" s="182">
        <v>1.1000000000000001</v>
      </c>
      <c r="G146" s="182">
        <v>1</v>
      </c>
      <c r="H146" s="182">
        <f>+D146*E146*F146*G146</f>
        <v>0.31624999999999998</v>
      </c>
      <c r="I146" s="171"/>
      <c r="J146" s="171"/>
      <c r="K146" s="171"/>
      <c r="L146" s="140"/>
      <c r="M146" s="161"/>
      <c r="N146" s="161"/>
      <c r="O146" s="161"/>
      <c r="P146" s="2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6"/>
      <c r="AB146" s="6"/>
      <c r="AC146" s="6"/>
    </row>
    <row r="147" spans="1:29" ht="13.95" customHeight="1" x14ac:dyDescent="0.25">
      <c r="B147" s="138" t="s">
        <v>176</v>
      </c>
      <c r="C147" s="142"/>
      <c r="D147" s="181">
        <v>3</v>
      </c>
      <c r="E147" s="182">
        <v>0.25</v>
      </c>
      <c r="F147" s="182">
        <v>1.3</v>
      </c>
      <c r="G147" s="182">
        <v>1</v>
      </c>
      <c r="H147" s="182">
        <f>+D147*E147*F147*G147</f>
        <v>0.97500000000000009</v>
      </c>
      <c r="I147" s="18"/>
      <c r="J147" s="18"/>
      <c r="K147" s="18"/>
      <c r="L147" s="140"/>
      <c r="P147" s="2"/>
      <c r="AA147" s="6"/>
      <c r="AB147" s="6"/>
      <c r="AC147" s="6"/>
    </row>
    <row r="148" spans="1:29" ht="13.95" customHeight="1" x14ac:dyDescent="0.25">
      <c r="B148" s="138" t="s">
        <v>177</v>
      </c>
      <c r="C148" s="142"/>
      <c r="D148" s="181">
        <v>3</v>
      </c>
      <c r="E148" s="182">
        <v>0.25</v>
      </c>
      <c r="F148" s="182">
        <v>1.3</v>
      </c>
      <c r="G148" s="182">
        <v>1</v>
      </c>
      <c r="H148" s="182">
        <f>+D148*E148*F148*G148</f>
        <v>0.97500000000000009</v>
      </c>
      <c r="I148" s="18"/>
      <c r="J148" s="18"/>
      <c r="K148" s="18"/>
      <c r="L148" s="140"/>
      <c r="P148" s="2"/>
      <c r="AA148" s="6"/>
      <c r="AB148" s="6"/>
      <c r="AC148" s="6"/>
    </row>
    <row r="149" spans="1:29" ht="13.95" customHeight="1" x14ac:dyDescent="0.25">
      <c r="B149" s="141" t="s">
        <v>131</v>
      </c>
      <c r="C149" s="142"/>
      <c r="D149" s="181"/>
      <c r="E149" s="182"/>
      <c r="F149" s="182"/>
      <c r="G149" s="182"/>
      <c r="H149" s="183"/>
      <c r="I149" s="18"/>
      <c r="J149" s="18"/>
      <c r="K149" s="18"/>
      <c r="L149" s="140"/>
      <c r="P149" s="2"/>
      <c r="AA149" s="6"/>
      <c r="AB149" s="6"/>
      <c r="AC149" s="6"/>
    </row>
    <row r="150" spans="1:29" ht="13.95" customHeight="1" x14ac:dyDescent="0.25">
      <c r="B150" s="138" t="s">
        <v>178</v>
      </c>
      <c r="C150" s="142"/>
      <c r="D150" s="181">
        <v>5.3</v>
      </c>
      <c r="E150" s="182">
        <v>0.25</v>
      </c>
      <c r="F150" s="182">
        <v>1.3</v>
      </c>
      <c r="G150" s="182">
        <v>1</v>
      </c>
      <c r="H150" s="182">
        <f>+D150*E150*F150*G150</f>
        <v>1.7224999999999999</v>
      </c>
      <c r="I150" s="18"/>
      <c r="J150" s="18"/>
      <c r="K150" s="18"/>
      <c r="L150" s="140"/>
      <c r="P150" s="2"/>
      <c r="AA150" s="6"/>
      <c r="AB150" s="6"/>
      <c r="AC150" s="6"/>
    </row>
    <row r="151" spans="1:29" ht="13.95" customHeight="1" x14ac:dyDescent="0.25">
      <c r="A151" s="10"/>
      <c r="B151" s="141" t="s">
        <v>179</v>
      </c>
      <c r="C151" s="142"/>
      <c r="D151" s="181"/>
      <c r="E151" s="182"/>
      <c r="F151" s="182"/>
      <c r="G151" s="182"/>
      <c r="H151" s="183"/>
      <c r="P151" s="2"/>
      <c r="AA151" s="6"/>
      <c r="AB151" s="6"/>
      <c r="AC151" s="6"/>
    </row>
    <row r="152" spans="1:29" ht="13.95" customHeight="1" x14ac:dyDescent="0.25">
      <c r="A152" s="11"/>
      <c r="B152" s="138" t="s">
        <v>178</v>
      </c>
      <c r="C152" s="142"/>
      <c r="D152" s="181">
        <f>2.6+1.85</f>
        <v>4.45</v>
      </c>
      <c r="E152" s="182">
        <v>0.25</v>
      </c>
      <c r="F152" s="182">
        <v>1.3</v>
      </c>
      <c r="G152" s="182">
        <v>1</v>
      </c>
      <c r="H152" s="182">
        <f>+D152*E152*F152*G152</f>
        <v>1.44625</v>
      </c>
      <c r="L152" s="13"/>
      <c r="P152" s="2"/>
      <c r="AA152" s="6"/>
      <c r="AB152" s="6"/>
      <c r="AC152" s="6"/>
    </row>
    <row r="153" spans="1:29" ht="13.95" customHeight="1" x14ac:dyDescent="0.25">
      <c r="A153" s="11"/>
      <c r="B153" s="134"/>
      <c r="C153" s="142"/>
      <c r="D153" s="2">
        <v>0.9</v>
      </c>
      <c r="E153" s="159">
        <v>0.25</v>
      </c>
      <c r="F153" s="159">
        <v>1.1000000000000001</v>
      </c>
      <c r="G153" s="8">
        <v>1</v>
      </c>
      <c r="H153" s="182">
        <f>+D153*E153*F153*G153</f>
        <v>0.24750000000000003</v>
      </c>
      <c r="L153" s="13"/>
      <c r="P153" s="2"/>
      <c r="AA153" s="6"/>
      <c r="AB153" s="6"/>
      <c r="AC153" s="6"/>
    </row>
    <row r="154" spans="1:29" ht="13.95" customHeight="1" x14ac:dyDescent="0.25">
      <c r="B154" s="141" t="s">
        <v>180</v>
      </c>
      <c r="C154" s="142"/>
      <c r="D154" s="181"/>
      <c r="E154" s="182"/>
      <c r="F154" s="182"/>
      <c r="G154" s="182"/>
      <c r="H154" s="183"/>
      <c r="L154" s="13"/>
      <c r="P154" s="2"/>
      <c r="AA154" s="6"/>
      <c r="AB154" s="6"/>
      <c r="AC154" s="6"/>
    </row>
    <row r="155" spans="1:29" ht="13.95" customHeight="1" x14ac:dyDescent="0.25">
      <c r="B155" s="138" t="s">
        <v>178</v>
      </c>
      <c r="C155" s="142"/>
      <c r="D155" s="181">
        <v>3.95</v>
      </c>
      <c r="E155" s="182">
        <v>0.25</v>
      </c>
      <c r="F155" s="182">
        <v>1.3</v>
      </c>
      <c r="G155" s="182">
        <v>1</v>
      </c>
      <c r="H155" s="182">
        <f>+D155*E155*F155*G155</f>
        <v>1.2837500000000002</v>
      </c>
      <c r="I155" s="331"/>
      <c r="J155" s="332"/>
      <c r="K155" s="18"/>
      <c r="L155" s="18"/>
      <c r="P155" s="2"/>
      <c r="AA155" s="6"/>
      <c r="AB155" s="6"/>
      <c r="AC155" s="6"/>
    </row>
    <row r="156" spans="1:29" ht="13.95" customHeight="1" x14ac:dyDescent="0.25">
      <c r="B156" s="134"/>
      <c r="C156" s="142"/>
      <c r="D156" s="2">
        <v>1.8</v>
      </c>
      <c r="E156" s="161">
        <v>0.25</v>
      </c>
      <c r="F156" s="161">
        <v>1.1000000000000001</v>
      </c>
      <c r="G156" s="8">
        <v>1</v>
      </c>
      <c r="H156" s="182">
        <f>+D156*E156*F156*G156</f>
        <v>0.49500000000000005</v>
      </c>
      <c r="I156" s="331"/>
      <c r="J156" s="332"/>
      <c r="K156" s="18"/>
      <c r="L156" s="18"/>
      <c r="P156" s="2"/>
      <c r="AA156" s="6"/>
      <c r="AB156" s="6"/>
      <c r="AC156" s="6"/>
    </row>
    <row r="157" spans="1:29" ht="13.95" customHeight="1" x14ac:dyDescent="0.25">
      <c r="A157" s="184"/>
      <c r="B157" s="134"/>
      <c r="C157" s="142"/>
      <c r="D157" s="2"/>
      <c r="E157" s="187"/>
      <c r="F157" s="187"/>
      <c r="H157" s="182"/>
      <c r="I157" s="188"/>
      <c r="J157" s="189"/>
      <c r="K157" s="194"/>
      <c r="L157" s="194"/>
      <c r="M157" s="187"/>
      <c r="N157" s="187"/>
      <c r="O157" s="187"/>
      <c r="P157" s="2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6"/>
      <c r="AB157" s="6"/>
      <c r="AC157" s="6"/>
    </row>
    <row r="158" spans="1:29" ht="13.95" customHeight="1" x14ac:dyDescent="0.25">
      <c r="A158" s="184" t="s">
        <v>368</v>
      </c>
      <c r="B158" s="137" t="s">
        <v>366</v>
      </c>
      <c r="C158" s="142"/>
      <c r="D158" s="2"/>
      <c r="E158" s="187"/>
      <c r="F158" s="187"/>
      <c r="H158" s="182"/>
      <c r="I158" s="188"/>
      <c r="J158" s="189"/>
      <c r="K158" s="194"/>
      <c r="L158" s="13">
        <f>+SUM(L159:L175)</f>
        <v>88.029999999999987</v>
      </c>
      <c r="M158" s="187"/>
      <c r="N158" s="187"/>
      <c r="O158" s="187"/>
      <c r="P158" s="2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6"/>
      <c r="AB158" s="6"/>
      <c r="AC158" s="6"/>
    </row>
    <row r="159" spans="1:29" s="14" customFormat="1" ht="13.95" customHeight="1" x14ac:dyDescent="0.25">
      <c r="A159" s="192"/>
      <c r="B159" s="137" t="s">
        <v>122</v>
      </c>
      <c r="C159" s="142"/>
      <c r="E159" s="193"/>
      <c r="F159" s="193"/>
      <c r="G159" s="22"/>
      <c r="H159" s="183"/>
      <c r="I159" s="2"/>
      <c r="J159" s="187"/>
      <c r="K159" s="194"/>
      <c r="L159" s="194"/>
      <c r="M159" s="193"/>
      <c r="N159" s="193"/>
      <c r="O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57"/>
      <c r="AB159" s="57"/>
      <c r="AC159" s="57"/>
    </row>
    <row r="160" spans="1:29" s="14" customFormat="1" ht="13.95" customHeight="1" x14ac:dyDescent="0.25">
      <c r="A160" s="192"/>
      <c r="B160" s="142" t="s">
        <v>175</v>
      </c>
      <c r="C160" s="142"/>
      <c r="E160" s="193"/>
      <c r="F160" s="193"/>
      <c r="G160" s="22"/>
      <c r="H160" s="183"/>
      <c r="I160" s="181">
        <v>3</v>
      </c>
      <c r="J160" s="182">
        <v>1.3</v>
      </c>
      <c r="K160" s="194">
        <v>2</v>
      </c>
      <c r="L160" s="194">
        <f>+I160*J160*K160</f>
        <v>7.8000000000000007</v>
      </c>
      <c r="M160" s="193"/>
      <c r="N160" s="193"/>
      <c r="O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57"/>
      <c r="AB160" s="57"/>
      <c r="AC160" s="57"/>
    </row>
    <row r="161" spans="1:29" s="14" customFormat="1" ht="13.95" customHeight="1" x14ac:dyDescent="0.25">
      <c r="A161" s="192"/>
      <c r="B161" s="138" t="s">
        <v>176</v>
      </c>
      <c r="C161" s="142"/>
      <c r="E161" s="193"/>
      <c r="F161" s="193"/>
      <c r="G161" s="22"/>
      <c r="H161" s="183"/>
      <c r="I161" s="181">
        <v>3</v>
      </c>
      <c r="J161" s="182">
        <v>1.3</v>
      </c>
      <c r="K161" s="194">
        <v>2</v>
      </c>
      <c r="L161" s="194">
        <f t="shared" ref="L161:L175" si="15">+I161*J161*K161</f>
        <v>7.8000000000000007</v>
      </c>
      <c r="M161" s="193"/>
      <c r="N161" s="193"/>
      <c r="O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57"/>
      <c r="AB161" s="57"/>
      <c r="AC161" s="57"/>
    </row>
    <row r="162" spans="1:29" s="14" customFormat="1" ht="13.95" customHeight="1" x14ac:dyDescent="0.25">
      <c r="A162" s="192"/>
      <c r="B162" s="138" t="s">
        <v>177</v>
      </c>
      <c r="C162" s="142"/>
      <c r="E162" s="193"/>
      <c r="F162" s="193"/>
      <c r="G162" s="22"/>
      <c r="H162" s="183"/>
      <c r="I162" s="181">
        <v>3</v>
      </c>
      <c r="J162" s="182">
        <v>1.3</v>
      </c>
      <c r="K162" s="194">
        <v>2</v>
      </c>
      <c r="L162" s="194">
        <f t="shared" si="15"/>
        <v>7.8000000000000007</v>
      </c>
      <c r="M162" s="193"/>
      <c r="N162" s="193"/>
      <c r="O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57"/>
      <c r="AB162" s="57"/>
      <c r="AC162" s="57"/>
    </row>
    <row r="163" spans="1:29" s="14" customFormat="1" ht="13.95" customHeight="1" x14ac:dyDescent="0.25">
      <c r="A163" s="192"/>
      <c r="B163" s="137" t="s">
        <v>123</v>
      </c>
      <c r="C163" s="142"/>
      <c r="E163" s="193"/>
      <c r="F163" s="193"/>
      <c r="G163" s="22"/>
      <c r="H163" s="183"/>
      <c r="I163" s="181"/>
      <c r="J163" s="182"/>
      <c r="K163" s="194"/>
      <c r="L163" s="194"/>
      <c r="M163" s="193"/>
      <c r="N163" s="193"/>
      <c r="O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57"/>
      <c r="AB163" s="57"/>
      <c r="AC163" s="57"/>
    </row>
    <row r="164" spans="1:29" s="14" customFormat="1" ht="13.95" customHeight="1" x14ac:dyDescent="0.25">
      <c r="A164" s="192"/>
      <c r="B164" s="142" t="s">
        <v>175</v>
      </c>
      <c r="C164" s="142"/>
      <c r="E164" s="193"/>
      <c r="F164" s="193"/>
      <c r="G164" s="22"/>
      <c r="H164" s="183"/>
      <c r="I164" s="181">
        <v>1.9</v>
      </c>
      <c r="J164" s="182">
        <v>1.3</v>
      </c>
      <c r="K164" s="194">
        <v>2</v>
      </c>
      <c r="L164" s="194">
        <f t="shared" si="15"/>
        <v>4.9399999999999995</v>
      </c>
      <c r="M164" s="193"/>
      <c r="N164" s="193"/>
      <c r="O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57"/>
      <c r="AB164" s="57"/>
      <c r="AC164" s="57"/>
    </row>
    <row r="165" spans="1:29" s="14" customFormat="1" ht="13.95" customHeight="1" x14ac:dyDescent="0.25">
      <c r="A165" s="192"/>
      <c r="B165" s="142"/>
      <c r="C165" s="142"/>
      <c r="E165" s="193"/>
      <c r="F165" s="193"/>
      <c r="G165" s="22"/>
      <c r="H165" s="183"/>
      <c r="I165" s="181">
        <v>1.1499999999999999</v>
      </c>
      <c r="J165" s="182">
        <v>1.1000000000000001</v>
      </c>
      <c r="K165" s="194">
        <v>2</v>
      </c>
      <c r="L165" s="194">
        <f t="shared" si="15"/>
        <v>2.5299999999999998</v>
      </c>
      <c r="M165" s="193"/>
      <c r="N165" s="193"/>
      <c r="O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57"/>
      <c r="AB165" s="57"/>
      <c r="AC165" s="57"/>
    </row>
    <row r="166" spans="1:29" s="14" customFormat="1" ht="13.95" customHeight="1" x14ac:dyDescent="0.25">
      <c r="A166" s="192"/>
      <c r="B166" s="138" t="s">
        <v>176</v>
      </c>
      <c r="C166" s="142"/>
      <c r="E166" s="193"/>
      <c r="F166" s="193"/>
      <c r="G166" s="22"/>
      <c r="H166" s="183"/>
      <c r="I166" s="181">
        <v>3</v>
      </c>
      <c r="J166" s="182">
        <v>1.3</v>
      </c>
      <c r="K166" s="194">
        <v>2</v>
      </c>
      <c r="L166" s="194">
        <f t="shared" si="15"/>
        <v>7.8000000000000007</v>
      </c>
      <c r="M166" s="193"/>
      <c r="N166" s="193"/>
      <c r="O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57"/>
      <c r="AB166" s="57"/>
      <c r="AC166" s="57"/>
    </row>
    <row r="167" spans="1:29" s="14" customFormat="1" ht="13.95" customHeight="1" x14ac:dyDescent="0.25">
      <c r="A167" s="192"/>
      <c r="B167" s="138" t="s">
        <v>177</v>
      </c>
      <c r="C167" s="142"/>
      <c r="E167" s="193"/>
      <c r="F167" s="193"/>
      <c r="G167" s="22"/>
      <c r="H167" s="183"/>
      <c r="I167" s="181">
        <v>3</v>
      </c>
      <c r="J167" s="182">
        <v>1.3</v>
      </c>
      <c r="K167" s="194">
        <v>2</v>
      </c>
      <c r="L167" s="194">
        <f t="shared" si="15"/>
        <v>7.8000000000000007</v>
      </c>
      <c r="M167" s="193"/>
      <c r="N167" s="193"/>
      <c r="O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57"/>
      <c r="AB167" s="57"/>
      <c r="AC167" s="57"/>
    </row>
    <row r="168" spans="1:29" s="14" customFormat="1" ht="13.95" customHeight="1" x14ac:dyDescent="0.25">
      <c r="A168" s="192"/>
      <c r="B168" s="141" t="s">
        <v>131</v>
      </c>
      <c r="C168" s="142"/>
      <c r="E168" s="193"/>
      <c r="F168" s="193"/>
      <c r="G168" s="22"/>
      <c r="H168" s="183"/>
      <c r="I168" s="181"/>
      <c r="J168" s="182"/>
      <c r="K168" s="194"/>
      <c r="L168" s="194"/>
      <c r="M168" s="193"/>
      <c r="N168" s="193"/>
      <c r="O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57"/>
      <c r="AB168" s="57"/>
      <c r="AC168" s="57"/>
    </row>
    <row r="169" spans="1:29" s="14" customFormat="1" ht="13.95" customHeight="1" x14ac:dyDescent="0.25">
      <c r="A169" s="192"/>
      <c r="B169" s="138" t="s">
        <v>178</v>
      </c>
      <c r="C169" s="142"/>
      <c r="E169" s="193"/>
      <c r="F169" s="193"/>
      <c r="G169" s="22"/>
      <c r="H169" s="183"/>
      <c r="I169" s="181">
        <v>5.3</v>
      </c>
      <c r="J169" s="182">
        <v>1.3</v>
      </c>
      <c r="K169" s="194">
        <v>2</v>
      </c>
      <c r="L169" s="194">
        <f t="shared" si="15"/>
        <v>13.78</v>
      </c>
      <c r="M169" s="193"/>
      <c r="N169" s="193"/>
      <c r="O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57"/>
      <c r="AB169" s="57"/>
      <c r="AC169" s="57"/>
    </row>
    <row r="170" spans="1:29" s="14" customFormat="1" ht="13.95" customHeight="1" x14ac:dyDescent="0.25">
      <c r="A170" s="192"/>
      <c r="B170" s="141" t="s">
        <v>179</v>
      </c>
      <c r="C170" s="142"/>
      <c r="E170" s="193"/>
      <c r="F170" s="193"/>
      <c r="G170" s="22"/>
      <c r="H170" s="183"/>
      <c r="I170" s="181"/>
      <c r="J170" s="182"/>
      <c r="K170" s="194"/>
      <c r="L170" s="194"/>
      <c r="M170" s="193"/>
      <c r="N170" s="193"/>
      <c r="O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57"/>
      <c r="AB170" s="57"/>
      <c r="AC170" s="57"/>
    </row>
    <row r="171" spans="1:29" s="14" customFormat="1" ht="13.95" customHeight="1" x14ac:dyDescent="0.25">
      <c r="A171" s="192"/>
      <c r="B171" s="138" t="s">
        <v>178</v>
      </c>
      <c r="C171" s="142"/>
      <c r="E171" s="193"/>
      <c r="F171" s="193"/>
      <c r="G171" s="22"/>
      <c r="H171" s="183"/>
      <c r="I171" s="181">
        <f>2.6+1.85</f>
        <v>4.45</v>
      </c>
      <c r="J171" s="182">
        <v>1.3</v>
      </c>
      <c r="K171" s="194">
        <v>2</v>
      </c>
      <c r="L171" s="194">
        <f t="shared" si="15"/>
        <v>11.57</v>
      </c>
      <c r="M171" s="193"/>
      <c r="N171" s="193"/>
      <c r="O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57"/>
      <c r="AB171" s="57"/>
      <c r="AC171" s="57"/>
    </row>
    <row r="172" spans="1:29" s="14" customFormat="1" ht="13.95" customHeight="1" x14ac:dyDescent="0.25">
      <c r="A172" s="192"/>
      <c r="B172" s="134"/>
      <c r="C172" s="142"/>
      <c r="E172" s="193"/>
      <c r="F172" s="193"/>
      <c r="G172" s="22"/>
      <c r="H172" s="183"/>
      <c r="I172" s="2">
        <v>0.9</v>
      </c>
      <c r="J172" s="187">
        <v>1.1000000000000001</v>
      </c>
      <c r="K172" s="194">
        <v>2</v>
      </c>
      <c r="L172" s="194">
        <f t="shared" si="15"/>
        <v>1.9800000000000002</v>
      </c>
      <c r="M172" s="193"/>
      <c r="N172" s="193"/>
      <c r="O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57"/>
      <c r="AB172" s="57"/>
      <c r="AC172" s="57"/>
    </row>
    <row r="173" spans="1:29" s="14" customFormat="1" ht="13.95" customHeight="1" x14ac:dyDescent="0.25">
      <c r="A173" s="192"/>
      <c r="B173" s="141" t="s">
        <v>180</v>
      </c>
      <c r="C173" s="142"/>
      <c r="E173" s="193"/>
      <c r="F173" s="193"/>
      <c r="G173" s="22"/>
      <c r="H173" s="183"/>
      <c r="I173" s="181"/>
      <c r="J173" s="182"/>
      <c r="K173" s="194"/>
      <c r="L173" s="194"/>
      <c r="M173" s="193"/>
      <c r="N173" s="193"/>
      <c r="O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57"/>
      <c r="AB173" s="57"/>
      <c r="AC173" s="57"/>
    </row>
    <row r="174" spans="1:29" s="14" customFormat="1" ht="13.95" customHeight="1" x14ac:dyDescent="0.25">
      <c r="A174" s="192"/>
      <c r="B174" s="138" t="s">
        <v>178</v>
      </c>
      <c r="C174" s="142"/>
      <c r="E174" s="193"/>
      <c r="F174" s="193"/>
      <c r="G174" s="22"/>
      <c r="H174" s="183"/>
      <c r="I174" s="181">
        <v>3.95</v>
      </c>
      <c r="J174" s="182">
        <v>1.3</v>
      </c>
      <c r="K174" s="194">
        <v>2</v>
      </c>
      <c r="L174" s="194">
        <f t="shared" si="15"/>
        <v>10.270000000000001</v>
      </c>
      <c r="M174" s="193"/>
      <c r="N174" s="193"/>
      <c r="O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57"/>
      <c r="AB174" s="57"/>
      <c r="AC174" s="57"/>
    </row>
    <row r="175" spans="1:29" s="14" customFormat="1" ht="13.95" customHeight="1" x14ac:dyDescent="0.25">
      <c r="A175" s="192"/>
      <c r="B175" s="27"/>
      <c r="C175" s="142"/>
      <c r="E175" s="193"/>
      <c r="F175" s="193"/>
      <c r="G175" s="22"/>
      <c r="H175" s="183"/>
      <c r="I175" s="2">
        <v>1.8</v>
      </c>
      <c r="J175" s="187">
        <v>1.1000000000000001</v>
      </c>
      <c r="K175" s="194">
        <v>2</v>
      </c>
      <c r="L175" s="194">
        <f t="shared" si="15"/>
        <v>3.9600000000000004</v>
      </c>
      <c r="M175" s="193"/>
      <c r="N175" s="193"/>
      <c r="O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57"/>
      <c r="AB175" s="57"/>
      <c r="AC175" s="57"/>
    </row>
    <row r="176" spans="1:29" s="14" customFormat="1" ht="13.95" customHeight="1" x14ac:dyDescent="0.25">
      <c r="A176" s="192"/>
      <c r="B176" s="27"/>
      <c r="C176" s="142"/>
      <c r="E176" s="193"/>
      <c r="F176" s="193"/>
      <c r="G176" s="22"/>
      <c r="H176" s="183"/>
      <c r="I176" s="188"/>
      <c r="J176" s="189"/>
      <c r="K176" s="194"/>
      <c r="L176" s="194"/>
      <c r="M176" s="193"/>
      <c r="N176" s="193"/>
      <c r="O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57"/>
      <c r="AB176" s="57"/>
      <c r="AC176" s="57"/>
    </row>
    <row r="177" spans="1:29" s="14" customFormat="1" ht="13.95" customHeight="1" x14ac:dyDescent="0.25">
      <c r="A177" s="192"/>
      <c r="B177" s="27"/>
      <c r="C177" s="142"/>
      <c r="E177" s="193"/>
      <c r="F177" s="193"/>
      <c r="G177" s="22"/>
      <c r="H177" s="183"/>
      <c r="I177" s="188"/>
      <c r="J177" s="189"/>
      <c r="K177" s="194"/>
      <c r="L177" s="194"/>
      <c r="M177" s="193"/>
      <c r="N177" s="193"/>
      <c r="O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57"/>
      <c r="AB177" s="57"/>
      <c r="AC177" s="57"/>
    </row>
    <row r="178" spans="1:29" ht="13.95" customHeight="1" x14ac:dyDescent="0.25">
      <c r="A178" s="184" t="s">
        <v>369</v>
      </c>
      <c r="B178" s="137" t="s">
        <v>367</v>
      </c>
      <c r="C178" s="142"/>
      <c r="D178" s="2"/>
      <c r="E178" s="187"/>
      <c r="F178" s="187"/>
      <c r="H178" s="182"/>
      <c r="I178" s="188"/>
      <c r="J178" s="189"/>
      <c r="K178" s="194"/>
      <c r="L178" s="194"/>
      <c r="M178" s="187"/>
      <c r="N178" s="187"/>
      <c r="O178" s="187"/>
      <c r="P178" s="2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>
        <f>+SUM(U179:Y207)</f>
        <v>637.19600000000014</v>
      </c>
      <c r="AA178" s="6"/>
      <c r="AB178" s="6"/>
      <c r="AC178" s="6"/>
    </row>
    <row r="179" spans="1:29" s="14" customFormat="1" ht="13.95" customHeight="1" x14ac:dyDescent="0.25">
      <c r="A179" s="192"/>
      <c r="B179" s="137" t="s">
        <v>122</v>
      </c>
      <c r="C179" s="142"/>
      <c r="E179" s="193"/>
      <c r="F179" s="193"/>
      <c r="G179" s="22"/>
      <c r="H179" s="183"/>
      <c r="I179" s="188"/>
      <c r="J179" s="189"/>
      <c r="K179" s="194"/>
      <c r="L179" s="194"/>
      <c r="M179" s="193"/>
      <c r="N179" s="193"/>
      <c r="O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57"/>
      <c r="AB179" s="57"/>
      <c r="AC179" s="57"/>
    </row>
    <row r="180" spans="1:29" s="14" customFormat="1" ht="13.95" customHeight="1" x14ac:dyDescent="0.25">
      <c r="A180" s="192"/>
      <c r="B180" s="142" t="s">
        <v>175</v>
      </c>
      <c r="C180" s="142"/>
      <c r="E180" s="193"/>
      <c r="F180" s="193"/>
      <c r="G180" s="22"/>
      <c r="H180" s="183"/>
      <c r="I180" s="188"/>
      <c r="J180" s="189"/>
      <c r="K180" s="194"/>
      <c r="L180" s="194"/>
      <c r="M180" s="193"/>
      <c r="N180" s="193"/>
      <c r="O180" s="193"/>
      <c r="Q180" s="193">
        <v>1</v>
      </c>
      <c r="R180" s="193">
        <v>9</v>
      </c>
      <c r="S180" s="193">
        <v>4.2</v>
      </c>
      <c r="T180" s="193">
        <f t="shared" ref="T180:T185" si="16">+Q180*R180*S180</f>
        <v>37.800000000000004</v>
      </c>
      <c r="U180" s="193"/>
      <c r="V180" s="193">
        <f t="shared" ref="V180:V185" si="17">+T180*$V$3</f>
        <v>21.168000000000003</v>
      </c>
      <c r="W180" s="193"/>
      <c r="X180" s="193"/>
      <c r="Y180" s="193"/>
      <c r="Z180" s="193"/>
      <c r="AA180" s="57"/>
      <c r="AB180" s="57"/>
      <c r="AC180" s="57"/>
    </row>
    <row r="181" spans="1:29" s="14" customFormat="1" ht="13.95" customHeight="1" x14ac:dyDescent="0.25">
      <c r="A181" s="192"/>
      <c r="B181" s="142"/>
      <c r="C181" s="142"/>
      <c r="E181" s="193"/>
      <c r="F181" s="193"/>
      <c r="G181" s="22"/>
      <c r="H181" s="183"/>
      <c r="I181" s="188"/>
      <c r="J181" s="189"/>
      <c r="K181" s="194"/>
      <c r="L181" s="194"/>
      <c r="M181" s="193"/>
      <c r="N181" s="193"/>
      <c r="O181" s="193"/>
      <c r="Q181" s="193">
        <v>1</v>
      </c>
      <c r="R181" s="193">
        <v>20</v>
      </c>
      <c r="S181" s="193">
        <v>3.05</v>
      </c>
      <c r="T181" s="193">
        <f t="shared" si="16"/>
        <v>61</v>
      </c>
      <c r="U181" s="193"/>
      <c r="V181" s="193">
        <f t="shared" si="17"/>
        <v>34.160000000000004</v>
      </c>
      <c r="W181" s="193"/>
      <c r="X181" s="193"/>
      <c r="Y181" s="193"/>
      <c r="Z181" s="193"/>
      <c r="AA181" s="57"/>
      <c r="AB181" s="57"/>
      <c r="AC181" s="57"/>
    </row>
    <row r="182" spans="1:29" s="14" customFormat="1" ht="13.95" customHeight="1" x14ac:dyDescent="0.25">
      <c r="A182" s="192"/>
      <c r="B182" s="138" t="s">
        <v>176</v>
      </c>
      <c r="C182" s="142"/>
      <c r="E182" s="193"/>
      <c r="F182" s="193"/>
      <c r="G182" s="22"/>
      <c r="H182" s="183"/>
      <c r="I182" s="188"/>
      <c r="J182" s="189"/>
      <c r="K182" s="194"/>
      <c r="L182" s="194"/>
      <c r="M182" s="193"/>
      <c r="N182" s="193"/>
      <c r="O182" s="193"/>
      <c r="Q182" s="193">
        <v>1</v>
      </c>
      <c r="R182" s="193">
        <v>9</v>
      </c>
      <c r="S182" s="193">
        <v>4.2</v>
      </c>
      <c r="T182" s="193">
        <f t="shared" si="16"/>
        <v>37.800000000000004</v>
      </c>
      <c r="U182" s="193"/>
      <c r="V182" s="193">
        <f t="shared" si="17"/>
        <v>21.168000000000003</v>
      </c>
      <c r="W182" s="193"/>
      <c r="X182" s="193"/>
      <c r="Y182" s="193"/>
      <c r="Z182" s="193"/>
      <c r="AA182" s="57"/>
      <c r="AB182" s="57"/>
      <c r="AC182" s="57"/>
    </row>
    <row r="183" spans="1:29" s="14" customFormat="1" ht="13.95" customHeight="1" x14ac:dyDescent="0.25">
      <c r="A183" s="192"/>
      <c r="B183" s="138"/>
      <c r="C183" s="142"/>
      <c r="E183" s="193"/>
      <c r="F183" s="193"/>
      <c r="G183" s="22"/>
      <c r="H183" s="183"/>
      <c r="I183" s="188"/>
      <c r="J183" s="189"/>
      <c r="K183" s="194"/>
      <c r="L183" s="194"/>
      <c r="M183" s="193"/>
      <c r="N183" s="193"/>
      <c r="O183" s="193"/>
      <c r="Q183" s="193">
        <v>1</v>
      </c>
      <c r="R183" s="193">
        <v>20</v>
      </c>
      <c r="S183" s="193">
        <v>3.05</v>
      </c>
      <c r="T183" s="193">
        <f t="shared" si="16"/>
        <v>61</v>
      </c>
      <c r="U183" s="193"/>
      <c r="V183" s="193">
        <f t="shared" si="17"/>
        <v>34.160000000000004</v>
      </c>
      <c r="W183" s="193"/>
      <c r="X183" s="193"/>
      <c r="Y183" s="193"/>
      <c r="Z183" s="193"/>
      <c r="AA183" s="57"/>
      <c r="AB183" s="57"/>
      <c r="AC183" s="57"/>
    </row>
    <row r="184" spans="1:29" s="14" customFormat="1" ht="13.95" customHeight="1" x14ac:dyDescent="0.25">
      <c r="A184" s="192"/>
      <c r="B184" s="138" t="s">
        <v>177</v>
      </c>
      <c r="C184" s="142"/>
      <c r="E184" s="193"/>
      <c r="F184" s="193"/>
      <c r="G184" s="22"/>
      <c r="H184" s="183"/>
      <c r="I184" s="188"/>
      <c r="J184" s="189"/>
      <c r="K184" s="194"/>
      <c r="L184" s="194"/>
      <c r="M184" s="193"/>
      <c r="N184" s="193"/>
      <c r="O184" s="193"/>
      <c r="Q184" s="193">
        <v>1</v>
      </c>
      <c r="R184" s="193">
        <v>9</v>
      </c>
      <c r="S184" s="193">
        <v>4.2</v>
      </c>
      <c r="T184" s="193">
        <f t="shared" si="16"/>
        <v>37.800000000000004</v>
      </c>
      <c r="U184" s="193"/>
      <c r="V184" s="193">
        <f t="shared" si="17"/>
        <v>21.168000000000003</v>
      </c>
      <c r="W184" s="193"/>
      <c r="X184" s="193"/>
      <c r="Y184" s="193"/>
      <c r="Z184" s="193"/>
      <c r="AA184" s="57"/>
      <c r="AB184" s="57"/>
      <c r="AC184" s="57"/>
    </row>
    <row r="185" spans="1:29" s="14" customFormat="1" ht="13.95" customHeight="1" x14ac:dyDescent="0.25">
      <c r="A185" s="192"/>
      <c r="B185" s="138"/>
      <c r="C185" s="142"/>
      <c r="E185" s="193"/>
      <c r="F185" s="193"/>
      <c r="G185" s="22"/>
      <c r="H185" s="183"/>
      <c r="I185" s="188"/>
      <c r="J185" s="189"/>
      <c r="K185" s="194"/>
      <c r="L185" s="194"/>
      <c r="M185" s="193"/>
      <c r="N185" s="193"/>
      <c r="O185" s="193"/>
      <c r="Q185" s="193">
        <v>1</v>
      </c>
      <c r="R185" s="193">
        <v>20</v>
      </c>
      <c r="S185" s="193">
        <v>3.05</v>
      </c>
      <c r="T185" s="193">
        <f t="shared" si="16"/>
        <v>61</v>
      </c>
      <c r="U185" s="193"/>
      <c r="V185" s="193">
        <f t="shared" si="17"/>
        <v>34.160000000000004</v>
      </c>
      <c r="W185" s="193"/>
      <c r="X185" s="193"/>
      <c r="Y185" s="193"/>
      <c r="Z185" s="193"/>
      <c r="AA185" s="57"/>
      <c r="AB185" s="57"/>
      <c r="AC185" s="57"/>
    </row>
    <row r="186" spans="1:29" s="14" customFormat="1" ht="13.95" customHeight="1" x14ac:dyDescent="0.25">
      <c r="A186" s="192"/>
      <c r="B186" s="137" t="s">
        <v>123</v>
      </c>
      <c r="C186" s="142"/>
      <c r="E186" s="193"/>
      <c r="F186" s="193"/>
      <c r="G186" s="22"/>
      <c r="H186" s="183"/>
      <c r="I186" s="188"/>
      <c r="J186" s="189"/>
      <c r="K186" s="194"/>
      <c r="L186" s="194"/>
      <c r="M186" s="193"/>
      <c r="N186" s="193"/>
      <c r="O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57"/>
      <c r="AB186" s="57"/>
      <c r="AC186" s="57"/>
    </row>
    <row r="187" spans="1:29" s="14" customFormat="1" ht="13.95" customHeight="1" x14ac:dyDescent="0.25">
      <c r="A187" s="192"/>
      <c r="B187" s="142" t="s">
        <v>175</v>
      </c>
      <c r="C187" s="142"/>
      <c r="E187" s="193"/>
      <c r="F187" s="193"/>
      <c r="G187" s="22"/>
      <c r="H187" s="183"/>
      <c r="I187" s="188"/>
      <c r="J187" s="189"/>
      <c r="K187" s="194"/>
      <c r="L187" s="194"/>
      <c r="M187" s="193"/>
      <c r="N187" s="193"/>
      <c r="O187" s="193"/>
      <c r="Q187" s="193">
        <v>1</v>
      </c>
      <c r="R187" s="193">
        <v>9</v>
      </c>
      <c r="S187" s="193">
        <v>3.1</v>
      </c>
      <c r="T187" s="193">
        <f t="shared" ref="T187:T194" si="18">+Q187*R187*S187</f>
        <v>27.900000000000002</v>
      </c>
      <c r="U187" s="193"/>
      <c r="V187" s="193">
        <f t="shared" ref="V187:V194" si="19">+T187*$V$3</f>
        <v>15.624000000000002</v>
      </c>
      <c r="W187" s="193"/>
      <c r="X187" s="193"/>
      <c r="Y187" s="193"/>
      <c r="Z187" s="193"/>
      <c r="AA187" s="57"/>
      <c r="AB187" s="57"/>
      <c r="AC187" s="57"/>
    </row>
    <row r="188" spans="1:29" s="14" customFormat="1" ht="13.95" customHeight="1" x14ac:dyDescent="0.25">
      <c r="A188" s="192"/>
      <c r="B188" s="142"/>
      <c r="C188" s="142"/>
      <c r="E188" s="193"/>
      <c r="F188" s="193"/>
      <c r="G188" s="22"/>
      <c r="H188" s="183"/>
      <c r="I188" s="188"/>
      <c r="J188" s="189"/>
      <c r="K188" s="194"/>
      <c r="L188" s="194"/>
      <c r="M188" s="193"/>
      <c r="N188" s="193"/>
      <c r="O188" s="193"/>
      <c r="Q188" s="193">
        <v>1</v>
      </c>
      <c r="R188" s="193">
        <v>15</v>
      </c>
      <c r="S188" s="193">
        <v>3.05</v>
      </c>
      <c r="T188" s="193">
        <f t="shared" si="18"/>
        <v>45.75</v>
      </c>
      <c r="U188" s="193"/>
      <c r="V188" s="193">
        <f t="shared" si="19"/>
        <v>25.62</v>
      </c>
      <c r="W188" s="193"/>
      <c r="X188" s="193"/>
      <c r="Y188" s="193"/>
      <c r="Z188" s="193"/>
      <c r="AA188" s="57"/>
      <c r="AB188" s="57"/>
      <c r="AC188" s="57"/>
    </row>
    <row r="189" spans="1:29" s="14" customFormat="1" ht="13.95" customHeight="1" x14ac:dyDescent="0.25">
      <c r="A189" s="192"/>
      <c r="B189" s="142"/>
      <c r="C189" s="142"/>
      <c r="E189" s="193"/>
      <c r="F189" s="193"/>
      <c r="G189" s="22"/>
      <c r="H189" s="183"/>
      <c r="I189" s="188"/>
      <c r="J189" s="189"/>
      <c r="K189" s="194"/>
      <c r="L189" s="194"/>
      <c r="M189" s="193"/>
      <c r="N189" s="193"/>
      <c r="O189" s="193"/>
      <c r="Q189" s="193">
        <v>1</v>
      </c>
      <c r="R189" s="193">
        <v>8</v>
      </c>
      <c r="S189" s="193">
        <v>3.1</v>
      </c>
      <c r="T189" s="193">
        <f t="shared" si="18"/>
        <v>24.8</v>
      </c>
      <c r="U189" s="193"/>
      <c r="V189" s="193">
        <f t="shared" si="19"/>
        <v>13.888000000000002</v>
      </c>
      <c r="W189" s="193"/>
      <c r="X189" s="193"/>
      <c r="Y189" s="193"/>
      <c r="Z189" s="193"/>
      <c r="AA189" s="57"/>
      <c r="AB189" s="57"/>
      <c r="AC189" s="57"/>
    </row>
    <row r="190" spans="1:29" s="14" customFormat="1" ht="13.95" customHeight="1" x14ac:dyDescent="0.25">
      <c r="A190" s="192"/>
      <c r="B190" s="142"/>
      <c r="C190" s="142"/>
      <c r="E190" s="193"/>
      <c r="F190" s="193"/>
      <c r="G190" s="22"/>
      <c r="H190" s="183"/>
      <c r="I190" s="188"/>
      <c r="J190" s="189"/>
      <c r="K190" s="194"/>
      <c r="L190" s="194"/>
      <c r="M190" s="193"/>
      <c r="N190" s="193"/>
      <c r="O190" s="193"/>
      <c r="Q190" s="193">
        <v>1</v>
      </c>
      <c r="R190" s="193">
        <v>11</v>
      </c>
      <c r="S190" s="193">
        <v>3.05</v>
      </c>
      <c r="T190" s="193">
        <f t="shared" si="18"/>
        <v>33.549999999999997</v>
      </c>
      <c r="U190" s="193"/>
      <c r="V190" s="193">
        <f t="shared" si="19"/>
        <v>18.788</v>
      </c>
      <c r="W190" s="193"/>
      <c r="X190" s="193"/>
      <c r="Y190" s="193"/>
      <c r="Z190" s="193"/>
      <c r="AA190" s="57"/>
      <c r="AB190" s="57"/>
      <c r="AC190" s="57"/>
    </row>
    <row r="191" spans="1:29" s="14" customFormat="1" ht="13.95" customHeight="1" x14ac:dyDescent="0.25">
      <c r="A191" s="192"/>
      <c r="B191" s="138" t="s">
        <v>176</v>
      </c>
      <c r="C191" s="142"/>
      <c r="E191" s="193"/>
      <c r="F191" s="193"/>
      <c r="G191" s="22"/>
      <c r="H191" s="183"/>
      <c r="I191" s="188"/>
      <c r="J191" s="189"/>
      <c r="K191" s="194"/>
      <c r="L191" s="194"/>
      <c r="M191" s="193"/>
      <c r="N191" s="193"/>
      <c r="O191" s="193"/>
      <c r="Q191" s="193">
        <v>1</v>
      </c>
      <c r="R191" s="193">
        <v>9</v>
      </c>
      <c r="S191" s="193">
        <v>3.1</v>
      </c>
      <c r="T191" s="193">
        <f t="shared" si="18"/>
        <v>27.900000000000002</v>
      </c>
      <c r="U191" s="193"/>
      <c r="V191" s="193">
        <f t="shared" si="19"/>
        <v>15.624000000000002</v>
      </c>
      <c r="W191" s="193"/>
      <c r="X191" s="193"/>
      <c r="Y191" s="193"/>
      <c r="Z191" s="193"/>
      <c r="AA191" s="57"/>
      <c r="AB191" s="57"/>
      <c r="AC191" s="57"/>
    </row>
    <row r="192" spans="1:29" s="14" customFormat="1" ht="13.95" customHeight="1" x14ac:dyDescent="0.25">
      <c r="A192" s="192"/>
      <c r="B192" s="138"/>
      <c r="C192" s="142"/>
      <c r="E192" s="193"/>
      <c r="F192" s="193"/>
      <c r="G192" s="22"/>
      <c r="H192" s="183"/>
      <c r="I192" s="188"/>
      <c r="J192" s="189"/>
      <c r="K192" s="194"/>
      <c r="L192" s="194"/>
      <c r="M192" s="193"/>
      <c r="N192" s="193"/>
      <c r="O192" s="193"/>
      <c r="Q192" s="193">
        <v>1</v>
      </c>
      <c r="R192" s="193">
        <v>20</v>
      </c>
      <c r="S192" s="193">
        <v>3.05</v>
      </c>
      <c r="T192" s="193">
        <f t="shared" si="18"/>
        <v>61</v>
      </c>
      <c r="U192" s="193"/>
      <c r="V192" s="193">
        <f t="shared" si="19"/>
        <v>34.160000000000004</v>
      </c>
      <c r="W192" s="193"/>
      <c r="X192" s="193"/>
      <c r="Y192" s="193"/>
      <c r="Z192" s="193"/>
      <c r="AA192" s="57"/>
      <c r="AB192" s="57"/>
      <c r="AC192" s="57"/>
    </row>
    <row r="193" spans="1:29" s="14" customFormat="1" ht="13.95" customHeight="1" x14ac:dyDescent="0.25">
      <c r="A193" s="192"/>
      <c r="B193" s="138" t="s">
        <v>177</v>
      </c>
      <c r="C193" s="142"/>
      <c r="E193" s="193"/>
      <c r="F193" s="193"/>
      <c r="G193" s="22"/>
      <c r="H193" s="183"/>
      <c r="I193" s="188"/>
      <c r="J193" s="189"/>
      <c r="K193" s="194"/>
      <c r="L193" s="194"/>
      <c r="M193" s="193"/>
      <c r="N193" s="193"/>
      <c r="O193" s="193"/>
      <c r="Q193" s="193">
        <v>1</v>
      </c>
      <c r="R193" s="193">
        <v>9</v>
      </c>
      <c r="S193" s="193">
        <v>3.1</v>
      </c>
      <c r="T193" s="193">
        <f t="shared" si="18"/>
        <v>27.900000000000002</v>
      </c>
      <c r="U193" s="193"/>
      <c r="V193" s="193">
        <f t="shared" si="19"/>
        <v>15.624000000000002</v>
      </c>
      <c r="W193" s="193"/>
      <c r="X193" s="193"/>
      <c r="Y193" s="193"/>
      <c r="Z193" s="193"/>
      <c r="AA193" s="57"/>
      <c r="AB193" s="57"/>
      <c r="AC193" s="57"/>
    </row>
    <row r="194" spans="1:29" s="14" customFormat="1" ht="13.95" customHeight="1" x14ac:dyDescent="0.25">
      <c r="A194" s="192"/>
      <c r="B194" s="138"/>
      <c r="C194" s="142"/>
      <c r="E194" s="193"/>
      <c r="F194" s="193"/>
      <c r="G194" s="22"/>
      <c r="H194" s="183"/>
      <c r="I194" s="188"/>
      <c r="J194" s="189"/>
      <c r="K194" s="194"/>
      <c r="L194" s="194"/>
      <c r="M194" s="193"/>
      <c r="N194" s="193"/>
      <c r="O194" s="193"/>
      <c r="Q194" s="193">
        <v>1</v>
      </c>
      <c r="R194" s="193">
        <v>20</v>
      </c>
      <c r="S194" s="193">
        <v>3.05</v>
      </c>
      <c r="T194" s="193">
        <f t="shared" si="18"/>
        <v>61</v>
      </c>
      <c r="U194" s="193"/>
      <c r="V194" s="193">
        <f t="shared" si="19"/>
        <v>34.160000000000004</v>
      </c>
      <c r="W194" s="193"/>
      <c r="X194" s="193"/>
      <c r="Y194" s="193"/>
      <c r="Z194" s="193"/>
      <c r="AA194" s="57"/>
      <c r="AB194" s="57"/>
      <c r="AC194" s="57"/>
    </row>
    <row r="195" spans="1:29" s="14" customFormat="1" ht="13.95" customHeight="1" x14ac:dyDescent="0.25">
      <c r="A195" s="192"/>
      <c r="B195" s="141" t="s">
        <v>131</v>
      </c>
      <c r="C195" s="142"/>
      <c r="E195" s="193"/>
      <c r="F195" s="193"/>
      <c r="G195" s="22"/>
      <c r="H195" s="183"/>
      <c r="I195" s="188"/>
      <c r="J195" s="189"/>
      <c r="K195" s="194"/>
      <c r="L195" s="194"/>
      <c r="M195" s="193"/>
      <c r="N195" s="193"/>
      <c r="O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57"/>
      <c r="AB195" s="57"/>
      <c r="AC195" s="57"/>
    </row>
    <row r="196" spans="1:29" s="14" customFormat="1" ht="13.95" customHeight="1" x14ac:dyDescent="0.25">
      <c r="A196" s="192"/>
      <c r="B196" s="138" t="s">
        <v>178</v>
      </c>
      <c r="C196" s="142"/>
      <c r="E196" s="193"/>
      <c r="F196" s="193"/>
      <c r="G196" s="22"/>
      <c r="H196" s="183"/>
      <c r="I196" s="188"/>
      <c r="J196" s="189"/>
      <c r="K196" s="194"/>
      <c r="L196" s="194"/>
      <c r="M196" s="193"/>
      <c r="N196" s="193"/>
      <c r="O196" s="193"/>
      <c r="Q196" s="193">
        <v>1</v>
      </c>
      <c r="R196" s="193">
        <v>9</v>
      </c>
      <c r="S196" s="193">
        <f>5.3+1.2</f>
        <v>6.5</v>
      </c>
      <c r="T196" s="193">
        <f>+Q196*R196*S196</f>
        <v>58.5</v>
      </c>
      <c r="U196" s="193"/>
      <c r="V196" s="193">
        <f>+T196*$V$3</f>
        <v>32.760000000000005</v>
      </c>
      <c r="W196" s="193"/>
      <c r="X196" s="193"/>
      <c r="Y196" s="193"/>
      <c r="Z196" s="193"/>
      <c r="AA196" s="57"/>
      <c r="AB196" s="57"/>
      <c r="AC196" s="57"/>
    </row>
    <row r="197" spans="1:29" s="14" customFormat="1" ht="13.95" customHeight="1" x14ac:dyDescent="0.25">
      <c r="A197" s="192"/>
      <c r="B197" s="138"/>
      <c r="C197" s="142"/>
      <c r="E197" s="193"/>
      <c r="F197" s="193"/>
      <c r="G197" s="22"/>
      <c r="H197" s="183"/>
      <c r="I197" s="188"/>
      <c r="J197" s="189"/>
      <c r="K197" s="194"/>
      <c r="L197" s="194"/>
      <c r="M197" s="193"/>
      <c r="N197" s="193"/>
      <c r="O197" s="193"/>
      <c r="Q197" s="193">
        <v>1</v>
      </c>
      <c r="R197" s="193">
        <v>32</v>
      </c>
      <c r="S197" s="193">
        <v>3.05</v>
      </c>
      <c r="T197" s="193">
        <f>+Q197*R197*S197</f>
        <v>97.6</v>
      </c>
      <c r="U197" s="193"/>
      <c r="V197" s="193">
        <f>+T197*$V$3</f>
        <v>54.655999999999999</v>
      </c>
      <c r="W197" s="193"/>
      <c r="X197" s="193"/>
      <c r="Y197" s="193"/>
      <c r="Z197" s="193"/>
      <c r="AA197" s="57"/>
      <c r="AB197" s="57"/>
      <c r="AC197" s="57"/>
    </row>
    <row r="198" spans="1:29" s="14" customFormat="1" ht="13.95" customHeight="1" x14ac:dyDescent="0.25">
      <c r="A198" s="192"/>
      <c r="B198" s="141" t="s">
        <v>179</v>
      </c>
      <c r="C198" s="142"/>
      <c r="E198" s="193"/>
      <c r="F198" s="193"/>
      <c r="G198" s="22"/>
      <c r="H198" s="183"/>
      <c r="I198" s="188"/>
      <c r="J198" s="189"/>
      <c r="K198" s="194"/>
      <c r="L198" s="194"/>
      <c r="M198" s="193"/>
      <c r="N198" s="193"/>
      <c r="O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57"/>
      <c r="AB198" s="57"/>
      <c r="AC198" s="57"/>
    </row>
    <row r="199" spans="1:29" s="14" customFormat="1" ht="13.95" customHeight="1" x14ac:dyDescent="0.25">
      <c r="A199" s="192"/>
      <c r="B199" s="138" t="s">
        <v>178</v>
      </c>
      <c r="C199" s="142"/>
      <c r="E199" s="193"/>
      <c r="F199" s="193"/>
      <c r="G199" s="22"/>
      <c r="H199" s="183"/>
      <c r="I199" s="188"/>
      <c r="J199" s="189"/>
      <c r="K199" s="194"/>
      <c r="L199" s="194"/>
      <c r="M199" s="193"/>
      <c r="N199" s="193"/>
      <c r="O199" s="193"/>
      <c r="Q199" s="193">
        <v>1</v>
      </c>
      <c r="R199" s="193">
        <v>9</v>
      </c>
      <c r="S199" s="193">
        <f>4.45+1.2</f>
        <v>5.65</v>
      </c>
      <c r="T199" s="193">
        <f>+Q199*R199*S199</f>
        <v>50.85</v>
      </c>
      <c r="U199" s="193"/>
      <c r="V199" s="193">
        <f>+T199*$V$3</f>
        <v>28.476000000000003</v>
      </c>
      <c r="W199" s="193"/>
      <c r="X199" s="193"/>
      <c r="Y199" s="193"/>
      <c r="Z199" s="193"/>
      <c r="AA199" s="57"/>
      <c r="AB199" s="57"/>
      <c r="AC199" s="57"/>
    </row>
    <row r="200" spans="1:29" s="14" customFormat="1" ht="13.95" customHeight="1" x14ac:dyDescent="0.25">
      <c r="A200" s="192"/>
      <c r="B200" s="138"/>
      <c r="C200" s="142"/>
      <c r="E200" s="193"/>
      <c r="F200" s="193"/>
      <c r="G200" s="22"/>
      <c r="H200" s="183"/>
      <c r="I200" s="188"/>
      <c r="J200" s="189"/>
      <c r="K200" s="194"/>
      <c r="L200" s="194"/>
      <c r="M200" s="193"/>
      <c r="N200" s="193"/>
      <c r="O200" s="193"/>
      <c r="Q200" s="193">
        <v>1</v>
      </c>
      <c r="R200" s="193">
        <v>26</v>
      </c>
      <c r="S200" s="193">
        <v>3.05</v>
      </c>
      <c r="T200" s="193">
        <f>+Q200*R200*S200</f>
        <v>79.3</v>
      </c>
      <c r="U200" s="193"/>
      <c r="V200" s="193">
        <f>+T200*$V$3</f>
        <v>44.408000000000001</v>
      </c>
      <c r="W200" s="193"/>
      <c r="X200" s="193"/>
      <c r="Y200" s="193"/>
      <c r="Z200" s="193"/>
      <c r="AA200" s="57"/>
      <c r="AB200" s="57"/>
      <c r="AC200" s="57"/>
    </row>
    <row r="201" spans="1:29" s="14" customFormat="1" ht="13.95" customHeight="1" x14ac:dyDescent="0.25">
      <c r="A201" s="192"/>
      <c r="B201" s="138"/>
      <c r="C201" s="142"/>
      <c r="E201" s="193"/>
      <c r="F201" s="193"/>
      <c r="G201" s="22"/>
      <c r="H201" s="183"/>
      <c r="I201" s="188"/>
      <c r="J201" s="189"/>
      <c r="K201" s="194"/>
      <c r="L201" s="194"/>
      <c r="M201" s="193"/>
      <c r="N201" s="193"/>
      <c r="O201" s="193"/>
      <c r="Q201" s="193">
        <v>1</v>
      </c>
      <c r="R201" s="193">
        <v>8</v>
      </c>
      <c r="S201" s="193">
        <v>3.1</v>
      </c>
      <c r="T201" s="193">
        <f>+Q201*R201*S201</f>
        <v>24.8</v>
      </c>
      <c r="U201" s="193"/>
      <c r="V201" s="193">
        <f>+T201*$V$3</f>
        <v>13.888000000000002</v>
      </c>
      <c r="W201" s="193"/>
      <c r="X201" s="193"/>
      <c r="Y201" s="193"/>
      <c r="Z201" s="193"/>
      <c r="AA201" s="57"/>
      <c r="AB201" s="57"/>
      <c r="AC201" s="57"/>
    </row>
    <row r="202" spans="1:29" s="14" customFormat="1" ht="13.95" customHeight="1" x14ac:dyDescent="0.25">
      <c r="A202" s="192"/>
      <c r="B202" s="134"/>
      <c r="C202" s="142"/>
      <c r="E202" s="193"/>
      <c r="F202" s="193"/>
      <c r="G202" s="22"/>
      <c r="H202" s="183"/>
      <c r="I202" s="188"/>
      <c r="J202" s="189"/>
      <c r="K202" s="194"/>
      <c r="L202" s="194"/>
      <c r="M202" s="193"/>
      <c r="N202" s="193"/>
      <c r="O202" s="193"/>
      <c r="Q202" s="193">
        <v>1</v>
      </c>
      <c r="R202" s="193">
        <v>10</v>
      </c>
      <c r="S202" s="193">
        <v>3.05</v>
      </c>
      <c r="T202" s="193">
        <f>+Q202*R202*S202</f>
        <v>30.5</v>
      </c>
      <c r="U202" s="193"/>
      <c r="V202" s="193">
        <f>+T202*$V$3</f>
        <v>17.080000000000002</v>
      </c>
      <c r="W202" s="193"/>
      <c r="X202" s="193"/>
      <c r="Y202" s="193"/>
      <c r="Z202" s="193"/>
      <c r="AA202" s="57"/>
      <c r="AB202" s="57"/>
      <c r="AC202" s="57"/>
    </row>
    <row r="203" spans="1:29" s="14" customFormat="1" ht="13.95" customHeight="1" x14ac:dyDescent="0.25">
      <c r="A203" s="192"/>
      <c r="B203" s="141" t="s">
        <v>180</v>
      </c>
      <c r="C203" s="142"/>
      <c r="E203" s="193"/>
      <c r="F203" s="193"/>
      <c r="G203" s="22"/>
      <c r="H203" s="183"/>
      <c r="I203" s="188"/>
      <c r="J203" s="189"/>
      <c r="K203" s="194"/>
      <c r="L203" s="194"/>
      <c r="M203" s="193"/>
      <c r="N203" s="193"/>
      <c r="O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57"/>
      <c r="AB203" s="57"/>
      <c r="AC203" s="57"/>
    </row>
    <row r="204" spans="1:29" s="14" customFormat="1" ht="13.95" customHeight="1" x14ac:dyDescent="0.25">
      <c r="A204" s="192"/>
      <c r="B204" s="138" t="s">
        <v>178</v>
      </c>
      <c r="C204" s="142"/>
      <c r="E204" s="193"/>
      <c r="F204" s="193"/>
      <c r="G204" s="22"/>
      <c r="H204" s="183"/>
      <c r="I204" s="188"/>
      <c r="J204" s="189"/>
      <c r="K204" s="194"/>
      <c r="L204" s="194"/>
      <c r="M204" s="193"/>
      <c r="N204" s="193"/>
      <c r="O204" s="193"/>
      <c r="Q204" s="193">
        <v>1</v>
      </c>
      <c r="R204" s="193">
        <v>9</v>
      </c>
      <c r="S204" s="193">
        <f>3.95+1.2</f>
        <v>5.15</v>
      </c>
      <c r="T204" s="193">
        <f>+Q204*R204*S204</f>
        <v>46.35</v>
      </c>
      <c r="U204" s="193"/>
      <c r="V204" s="193">
        <f>+T204*$V$3</f>
        <v>25.956000000000003</v>
      </c>
      <c r="W204" s="193"/>
      <c r="X204" s="193"/>
      <c r="Y204" s="193"/>
      <c r="Z204" s="193"/>
      <c r="AA204" s="57"/>
      <c r="AB204" s="57"/>
      <c r="AC204" s="57"/>
    </row>
    <row r="205" spans="1:29" s="14" customFormat="1" ht="13.95" customHeight="1" x14ac:dyDescent="0.25">
      <c r="A205" s="192"/>
      <c r="B205" s="211"/>
      <c r="C205" s="142"/>
      <c r="E205" s="193"/>
      <c r="F205" s="193"/>
      <c r="G205" s="22"/>
      <c r="H205" s="183"/>
      <c r="I205" s="188"/>
      <c r="J205" s="189"/>
      <c r="K205" s="194"/>
      <c r="L205" s="194"/>
      <c r="M205" s="193"/>
      <c r="N205" s="193"/>
      <c r="O205" s="193"/>
      <c r="Q205" s="193">
        <v>1</v>
      </c>
      <c r="R205" s="193">
        <v>24</v>
      </c>
      <c r="S205" s="193">
        <v>3.05</v>
      </c>
      <c r="T205" s="193">
        <f>+Q205*R205*S205</f>
        <v>73.199999999999989</v>
      </c>
      <c r="U205" s="193"/>
      <c r="V205" s="193">
        <f>+T205*$V$3</f>
        <v>40.991999999999997</v>
      </c>
      <c r="W205" s="193"/>
      <c r="X205" s="193"/>
      <c r="Y205" s="193"/>
      <c r="Z205" s="193"/>
      <c r="AA205" s="57"/>
      <c r="AB205" s="57"/>
      <c r="AC205" s="57"/>
    </row>
    <row r="206" spans="1:29" s="14" customFormat="1" ht="13.95" customHeight="1" x14ac:dyDescent="0.25">
      <c r="A206" s="192"/>
      <c r="B206" s="211"/>
      <c r="C206" s="142"/>
      <c r="E206" s="193"/>
      <c r="F206" s="193"/>
      <c r="G206" s="22"/>
      <c r="H206" s="183"/>
      <c r="I206" s="188"/>
      <c r="J206" s="189"/>
      <c r="K206" s="194"/>
      <c r="L206" s="194"/>
      <c r="M206" s="193"/>
      <c r="N206" s="193"/>
      <c r="O206" s="193"/>
      <c r="Q206" s="193">
        <v>1</v>
      </c>
      <c r="R206" s="193">
        <v>8</v>
      </c>
      <c r="S206" s="193">
        <v>3.1</v>
      </c>
      <c r="T206" s="193">
        <f>+Q206*R206*S206</f>
        <v>24.8</v>
      </c>
      <c r="U206" s="193"/>
      <c r="V206" s="193">
        <f>+T206*$V$3</f>
        <v>13.888000000000002</v>
      </c>
      <c r="W206" s="193"/>
      <c r="X206" s="193"/>
      <c r="Y206" s="193"/>
      <c r="Z206" s="193"/>
      <c r="AA206" s="57"/>
      <c r="AB206" s="57"/>
      <c r="AC206" s="57"/>
    </row>
    <row r="207" spans="1:29" s="14" customFormat="1" ht="13.95" customHeight="1" x14ac:dyDescent="0.25">
      <c r="A207" s="192"/>
      <c r="B207" s="211"/>
      <c r="C207" s="142"/>
      <c r="E207" s="193"/>
      <c r="F207" s="193"/>
      <c r="G207" s="22"/>
      <c r="H207" s="183"/>
      <c r="I207" s="188"/>
      <c r="J207" s="189"/>
      <c r="K207" s="194"/>
      <c r="L207" s="194"/>
      <c r="M207" s="193"/>
      <c r="N207" s="193"/>
      <c r="O207" s="193"/>
      <c r="Q207" s="193">
        <v>1</v>
      </c>
      <c r="R207" s="193">
        <v>15</v>
      </c>
      <c r="S207" s="193">
        <v>3.05</v>
      </c>
      <c r="T207" s="193">
        <f>+Q207*R207*S207</f>
        <v>45.75</v>
      </c>
      <c r="U207" s="193"/>
      <c r="V207" s="193">
        <f>+T207*$V$3</f>
        <v>25.62</v>
      </c>
      <c r="W207" s="193"/>
      <c r="X207" s="193"/>
      <c r="Y207" s="193"/>
      <c r="Z207" s="193"/>
      <c r="AA207" s="57"/>
      <c r="AB207" s="57"/>
      <c r="AC207" s="57"/>
    </row>
    <row r="208" spans="1:29" s="14" customFormat="1" ht="13.95" customHeight="1" x14ac:dyDescent="0.25">
      <c r="A208" s="192"/>
      <c r="B208" s="211"/>
      <c r="C208" s="142"/>
      <c r="E208" s="193"/>
      <c r="F208" s="193"/>
      <c r="G208" s="22"/>
      <c r="H208" s="183"/>
      <c r="I208" s="188"/>
      <c r="J208" s="189"/>
      <c r="K208" s="194"/>
      <c r="L208" s="194"/>
      <c r="M208" s="193"/>
      <c r="N208" s="193"/>
      <c r="O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57"/>
      <c r="AB208" s="57"/>
      <c r="AC208" s="57"/>
    </row>
    <row r="209" spans="1:29" s="14" customFormat="1" ht="13.95" customHeight="1" x14ac:dyDescent="0.25">
      <c r="A209" s="192"/>
      <c r="B209" s="138"/>
      <c r="C209" s="142"/>
      <c r="E209" s="193"/>
      <c r="F209" s="193"/>
      <c r="G209" s="22"/>
      <c r="H209" s="193"/>
      <c r="I209" s="331"/>
      <c r="J209" s="332"/>
      <c r="K209" s="194"/>
      <c r="L209" s="194"/>
      <c r="M209" s="193"/>
      <c r="N209" s="193"/>
      <c r="O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57"/>
      <c r="AB209" s="57"/>
      <c r="AC209" s="57"/>
    </row>
    <row r="210" spans="1:29" ht="13.95" customHeight="1" x14ac:dyDescent="0.25">
      <c r="A210" s="158" t="s">
        <v>58</v>
      </c>
      <c r="B210" s="141" t="s">
        <v>121</v>
      </c>
      <c r="C210" s="142"/>
      <c r="D210" s="2"/>
      <c r="I210" s="331"/>
      <c r="J210" s="332"/>
      <c r="K210" s="18"/>
      <c r="L210" s="18"/>
      <c r="P210" s="2"/>
      <c r="AA210" s="6"/>
      <c r="AB210" s="6"/>
      <c r="AC210" s="6"/>
    </row>
    <row r="211" spans="1:29" ht="13.95" customHeight="1" x14ac:dyDescent="0.25">
      <c r="A211" s="160" t="s">
        <v>184</v>
      </c>
      <c r="B211" s="141" t="s">
        <v>182</v>
      </c>
      <c r="C211" s="139" t="s">
        <v>90</v>
      </c>
      <c r="D211" s="2"/>
      <c r="H211" s="20">
        <f>+SUM(H213:H214)</f>
        <v>15.552</v>
      </c>
      <c r="I211" s="331"/>
      <c r="J211" s="332"/>
      <c r="K211" s="18"/>
      <c r="L211" s="18"/>
      <c r="P211" s="2"/>
      <c r="AA211" s="6"/>
      <c r="AB211" s="6"/>
      <c r="AC211" s="6"/>
    </row>
    <row r="212" spans="1:29" ht="13.95" customHeight="1" x14ac:dyDescent="0.25">
      <c r="A212" s="160"/>
      <c r="B212" s="24" t="s">
        <v>121</v>
      </c>
      <c r="C212" s="26"/>
      <c r="D212" s="2"/>
      <c r="E212" s="161"/>
      <c r="F212" s="161"/>
      <c r="H212" s="161"/>
      <c r="I212" s="162"/>
      <c r="J212" s="163"/>
      <c r="K212" s="171"/>
      <c r="L212" s="171"/>
      <c r="M212" s="161"/>
      <c r="N212" s="161"/>
      <c r="O212" s="161"/>
      <c r="P212" s="2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6"/>
      <c r="AB212" s="6"/>
      <c r="AC212" s="6"/>
    </row>
    <row r="213" spans="1:29" ht="13.95" customHeight="1" x14ac:dyDescent="0.25">
      <c r="A213" s="160"/>
      <c r="B213" s="24" t="s">
        <v>122</v>
      </c>
      <c r="C213" s="24"/>
      <c r="D213" s="2">
        <v>1.8</v>
      </c>
      <c r="E213" s="161">
        <v>1.8</v>
      </c>
      <c r="F213" s="161">
        <v>0.6</v>
      </c>
      <c r="G213" s="8">
        <v>4</v>
      </c>
      <c r="H213" s="161">
        <f>+D213*E213*F213*G213</f>
        <v>7.7759999999999998</v>
      </c>
      <c r="I213" s="162"/>
      <c r="J213" s="163"/>
      <c r="K213" s="171"/>
      <c r="L213" s="171"/>
      <c r="M213" s="161"/>
      <c r="N213" s="161"/>
      <c r="O213" s="161"/>
      <c r="P213" s="2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6"/>
      <c r="AB213" s="6"/>
      <c r="AC213" s="6"/>
    </row>
    <row r="214" spans="1:29" ht="13.95" customHeight="1" x14ac:dyDescent="0.25">
      <c r="A214" s="160"/>
      <c r="B214" s="26" t="s">
        <v>123</v>
      </c>
      <c r="C214" s="26"/>
      <c r="D214" s="2">
        <v>1.8</v>
      </c>
      <c r="E214" s="161">
        <v>1.8</v>
      </c>
      <c r="F214" s="161">
        <v>0.6</v>
      </c>
      <c r="G214" s="8">
        <v>4</v>
      </c>
      <c r="H214" s="161">
        <f>+D214*E214*F214*G214</f>
        <v>7.7759999999999998</v>
      </c>
      <c r="I214" s="162"/>
      <c r="J214" s="163"/>
      <c r="K214" s="171"/>
      <c r="L214" s="171"/>
      <c r="M214" s="161"/>
      <c r="N214" s="161"/>
      <c r="O214" s="161"/>
      <c r="P214" s="2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6"/>
      <c r="AB214" s="6"/>
      <c r="AC214" s="6"/>
    </row>
    <row r="215" spans="1:29" ht="13.95" customHeight="1" x14ac:dyDescent="0.25">
      <c r="A215" s="160"/>
      <c r="B215" s="141"/>
      <c r="C215" s="142"/>
      <c r="D215" s="2"/>
      <c r="E215" s="161"/>
      <c r="F215" s="161"/>
      <c r="H215" s="161"/>
      <c r="I215" s="162"/>
      <c r="J215" s="163"/>
      <c r="K215" s="171"/>
      <c r="L215" s="171"/>
      <c r="M215" s="161"/>
      <c r="N215" s="161"/>
      <c r="O215" s="161"/>
      <c r="P215" s="2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6"/>
      <c r="AB215" s="6"/>
      <c r="AC215" s="6"/>
    </row>
    <row r="216" spans="1:29" ht="13.95" customHeight="1" x14ac:dyDescent="0.25">
      <c r="A216" s="160" t="s">
        <v>185</v>
      </c>
      <c r="B216" s="141" t="s">
        <v>183</v>
      </c>
      <c r="C216" s="139" t="s">
        <v>102</v>
      </c>
      <c r="D216" s="2"/>
      <c r="I216" s="331"/>
      <c r="J216" s="332"/>
      <c r="K216" s="18"/>
      <c r="L216" s="18"/>
      <c r="P216" s="2"/>
      <c r="Z216" s="20">
        <f>+SUM(X217:X218)</f>
        <v>537.6</v>
      </c>
      <c r="AA216" s="6"/>
      <c r="AB216" s="6"/>
      <c r="AC216" s="6"/>
    </row>
    <row r="217" spans="1:29" ht="13.95" customHeight="1" x14ac:dyDescent="0.25">
      <c r="B217" s="138"/>
      <c r="C217" s="142"/>
      <c r="D217" s="2"/>
      <c r="I217" s="331"/>
      <c r="J217" s="332"/>
      <c r="K217" s="18"/>
      <c r="L217" s="18"/>
      <c r="P217" s="2"/>
      <c r="Q217" s="159">
        <v>8</v>
      </c>
      <c r="R217" s="159">
        <v>12</v>
      </c>
      <c r="S217" s="159">
        <v>1.75</v>
      </c>
      <c r="T217" s="159">
        <f>+Q217*R217*S217</f>
        <v>168</v>
      </c>
      <c r="X217" s="159">
        <f>+T217*X3</f>
        <v>268.8</v>
      </c>
      <c r="AA217" s="6"/>
      <c r="AB217" s="6"/>
      <c r="AC217" s="6"/>
    </row>
    <row r="218" spans="1:29" ht="13.95" customHeight="1" x14ac:dyDescent="0.25">
      <c r="B218" s="138"/>
      <c r="C218" s="142"/>
      <c r="D218" s="2"/>
      <c r="I218" s="331"/>
      <c r="J218" s="332"/>
      <c r="K218" s="18"/>
      <c r="L218" s="18"/>
      <c r="P218" s="2"/>
      <c r="Q218" s="159">
        <v>8</v>
      </c>
      <c r="R218" s="159">
        <v>12</v>
      </c>
      <c r="S218" s="161">
        <v>1.75</v>
      </c>
      <c r="T218" s="161">
        <f>+Q218*R218*S218</f>
        <v>168</v>
      </c>
      <c r="X218" s="159">
        <f>+T218*X3</f>
        <v>268.8</v>
      </c>
      <c r="AA218" s="6"/>
      <c r="AB218" s="6"/>
      <c r="AC218" s="6"/>
    </row>
    <row r="219" spans="1:29" ht="13.95" customHeight="1" x14ac:dyDescent="0.25">
      <c r="B219" s="138"/>
      <c r="C219" s="142"/>
      <c r="D219" s="2"/>
      <c r="I219" s="331"/>
      <c r="J219" s="332"/>
      <c r="K219" s="18"/>
      <c r="L219" s="18"/>
      <c r="P219" s="2"/>
      <c r="AA219" s="6"/>
      <c r="AB219" s="6"/>
      <c r="AC219" s="6"/>
    </row>
    <row r="220" spans="1:29" ht="13.95" customHeight="1" x14ac:dyDescent="0.25">
      <c r="A220" s="158" t="s">
        <v>190</v>
      </c>
      <c r="B220" s="141" t="s">
        <v>186</v>
      </c>
      <c r="C220" s="142"/>
      <c r="D220" s="2"/>
      <c r="I220" s="331"/>
      <c r="J220" s="332"/>
      <c r="K220" s="18"/>
      <c r="L220" s="18"/>
      <c r="P220" s="2"/>
      <c r="AA220" s="6"/>
      <c r="AB220" s="6"/>
      <c r="AC220" s="6"/>
    </row>
    <row r="221" spans="1:29" ht="13.95" customHeight="1" x14ac:dyDescent="0.25">
      <c r="A221" s="160" t="s">
        <v>191</v>
      </c>
      <c r="B221" s="141" t="s">
        <v>189</v>
      </c>
      <c r="C221" s="139" t="s">
        <v>90</v>
      </c>
      <c r="D221" s="2"/>
      <c r="H221" s="20">
        <f>+SUM(H222:H232)</f>
        <v>3.5024999999999999</v>
      </c>
      <c r="I221" s="331"/>
      <c r="J221" s="332"/>
      <c r="K221" s="18"/>
      <c r="L221" s="18"/>
      <c r="P221" s="2"/>
      <c r="AA221" s="6"/>
      <c r="AB221" s="6"/>
      <c r="AC221" s="6"/>
    </row>
    <row r="222" spans="1:29" ht="13.95" customHeight="1" x14ac:dyDescent="0.25">
      <c r="A222" s="160"/>
      <c r="B222" s="24" t="s">
        <v>125</v>
      </c>
      <c r="C222" s="24"/>
      <c r="D222" s="2"/>
      <c r="E222" s="161"/>
      <c r="F222" s="161"/>
      <c r="H222" s="161"/>
      <c r="I222" s="162"/>
      <c r="J222" s="163"/>
      <c r="K222" s="171"/>
      <c r="L222" s="171"/>
      <c r="M222" s="161"/>
      <c r="N222" s="161"/>
      <c r="O222" s="161"/>
      <c r="P222" s="2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6"/>
      <c r="AB222" s="6"/>
      <c r="AC222" s="6"/>
    </row>
    <row r="223" spans="1:29" ht="13.95" customHeight="1" x14ac:dyDescent="0.25">
      <c r="A223" s="160"/>
      <c r="B223" s="24" t="s">
        <v>122</v>
      </c>
      <c r="C223" s="26"/>
      <c r="D223" s="2"/>
      <c r="E223" s="161"/>
      <c r="F223" s="161"/>
      <c r="H223" s="161"/>
      <c r="I223" s="162"/>
      <c r="J223" s="163"/>
      <c r="K223" s="171"/>
      <c r="L223" s="171"/>
      <c r="M223" s="161"/>
      <c r="N223" s="161"/>
      <c r="O223" s="161"/>
      <c r="P223" s="2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6"/>
      <c r="AB223" s="6"/>
      <c r="AC223" s="6"/>
    </row>
    <row r="224" spans="1:29" ht="13.95" customHeight="1" x14ac:dyDescent="0.25">
      <c r="A224" s="160"/>
      <c r="B224" s="26" t="s">
        <v>126</v>
      </c>
      <c r="C224" s="26"/>
      <c r="D224" s="181">
        <v>3</v>
      </c>
      <c r="E224" s="161">
        <v>0.25</v>
      </c>
      <c r="F224" s="161">
        <v>0.6</v>
      </c>
      <c r="G224" s="8">
        <v>1</v>
      </c>
      <c r="H224" s="161">
        <f>+D224*E224*F224*G224</f>
        <v>0.44999999999999996</v>
      </c>
      <c r="I224" s="162"/>
      <c r="J224" s="163"/>
      <c r="K224" s="171"/>
      <c r="L224" s="171"/>
      <c r="M224" s="161"/>
      <c r="N224" s="161"/>
      <c r="O224" s="161"/>
      <c r="P224" s="2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6"/>
      <c r="AB224" s="6"/>
      <c r="AC224" s="6"/>
    </row>
    <row r="225" spans="1:29" ht="13.95" customHeight="1" x14ac:dyDescent="0.25">
      <c r="A225" s="160"/>
      <c r="B225" s="26" t="s">
        <v>127</v>
      </c>
      <c r="C225" s="26"/>
      <c r="D225" s="181">
        <v>3</v>
      </c>
      <c r="E225" s="161">
        <v>0.25</v>
      </c>
      <c r="F225" s="161">
        <v>0.6</v>
      </c>
      <c r="G225" s="8">
        <v>1</v>
      </c>
      <c r="H225" s="161">
        <f t="shared" ref="H225:H226" si="20">+D225*E225*F225*G225</f>
        <v>0.44999999999999996</v>
      </c>
      <c r="I225" s="162"/>
      <c r="J225" s="163"/>
      <c r="K225" s="171"/>
      <c r="L225" s="171"/>
      <c r="M225" s="161"/>
      <c r="N225" s="161"/>
      <c r="O225" s="161"/>
      <c r="P225" s="2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6"/>
      <c r="AB225" s="6"/>
      <c r="AC225" s="6"/>
    </row>
    <row r="226" spans="1:29" ht="13.95" customHeight="1" x14ac:dyDescent="0.25">
      <c r="A226" s="160"/>
      <c r="B226" s="26" t="s">
        <v>128</v>
      </c>
      <c r="C226" s="26"/>
      <c r="D226" s="181">
        <v>3</v>
      </c>
      <c r="E226" s="161">
        <v>0.25</v>
      </c>
      <c r="F226" s="161">
        <v>0.6</v>
      </c>
      <c r="G226" s="8">
        <v>1</v>
      </c>
      <c r="H226" s="161">
        <f t="shared" si="20"/>
        <v>0.44999999999999996</v>
      </c>
      <c r="I226" s="162"/>
      <c r="J226" s="163"/>
      <c r="K226" s="171"/>
      <c r="L226" s="171"/>
      <c r="M226" s="161"/>
      <c r="N226" s="161"/>
      <c r="O226" s="161"/>
      <c r="P226" s="2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6"/>
      <c r="AB226" s="6"/>
      <c r="AC226" s="6"/>
    </row>
    <row r="227" spans="1:29" ht="13.95" customHeight="1" x14ac:dyDescent="0.25">
      <c r="A227" s="160"/>
      <c r="B227" s="24" t="s">
        <v>123</v>
      </c>
      <c r="C227" s="24"/>
      <c r="D227" s="181"/>
      <c r="E227" s="161"/>
      <c r="F227" s="161"/>
      <c r="H227" s="161"/>
      <c r="I227" s="162"/>
      <c r="J227" s="163"/>
      <c r="K227" s="171"/>
      <c r="L227" s="171"/>
      <c r="M227" s="161"/>
      <c r="N227" s="161"/>
      <c r="O227" s="161"/>
      <c r="P227" s="2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6"/>
      <c r="AB227" s="6"/>
      <c r="AC227" s="6"/>
    </row>
    <row r="228" spans="1:29" ht="13.95" customHeight="1" x14ac:dyDescent="0.25">
      <c r="A228" s="160"/>
      <c r="B228" s="26" t="s">
        <v>126</v>
      </c>
      <c r="C228" s="26"/>
      <c r="D228" s="181">
        <v>3</v>
      </c>
      <c r="E228" s="161">
        <v>0.25</v>
      </c>
      <c r="F228" s="161">
        <v>0.6</v>
      </c>
      <c r="G228" s="8">
        <v>1</v>
      </c>
      <c r="H228" s="161">
        <f>+D228*E228*F228*G228</f>
        <v>0.44999999999999996</v>
      </c>
      <c r="I228" s="162"/>
      <c r="J228" s="163"/>
      <c r="K228" s="171"/>
      <c r="L228" s="171"/>
      <c r="M228" s="161"/>
      <c r="N228" s="161"/>
      <c r="O228" s="161"/>
      <c r="P228" s="2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6"/>
      <c r="AB228" s="6"/>
      <c r="AC228" s="6"/>
    </row>
    <row r="229" spans="1:29" ht="13.95" customHeight="1" x14ac:dyDescent="0.25">
      <c r="A229" s="160"/>
      <c r="B229" s="26" t="s">
        <v>127</v>
      </c>
      <c r="C229" s="26"/>
      <c r="D229" s="181">
        <v>3</v>
      </c>
      <c r="E229" s="161">
        <v>0.25</v>
      </c>
      <c r="F229" s="161">
        <v>0.6</v>
      </c>
      <c r="G229" s="8">
        <v>1</v>
      </c>
      <c r="H229" s="161">
        <f t="shared" ref="H229:H230" si="21">+D229*E229*F229*G229</f>
        <v>0.44999999999999996</v>
      </c>
      <c r="I229" s="162"/>
      <c r="J229" s="163"/>
      <c r="K229" s="171"/>
      <c r="L229" s="171"/>
      <c r="M229" s="161"/>
      <c r="N229" s="161"/>
      <c r="O229" s="161"/>
      <c r="P229" s="2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6"/>
      <c r="AB229" s="6"/>
      <c r="AC229" s="6"/>
    </row>
    <row r="230" spans="1:29" ht="13.95" customHeight="1" x14ac:dyDescent="0.25">
      <c r="A230" s="160"/>
      <c r="B230" s="26" t="s">
        <v>128</v>
      </c>
      <c r="C230" s="26"/>
      <c r="D230" s="181">
        <v>3</v>
      </c>
      <c r="E230" s="161">
        <v>0.25</v>
      </c>
      <c r="F230" s="161">
        <v>0.6</v>
      </c>
      <c r="G230" s="8">
        <v>1</v>
      </c>
      <c r="H230" s="161">
        <f t="shared" si="21"/>
        <v>0.44999999999999996</v>
      </c>
      <c r="I230" s="162"/>
      <c r="J230" s="163"/>
      <c r="K230" s="171"/>
      <c r="L230" s="171"/>
      <c r="M230" s="161"/>
      <c r="N230" s="161"/>
      <c r="O230" s="161"/>
      <c r="P230" s="2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6"/>
      <c r="AB230" s="6"/>
      <c r="AC230" s="6"/>
    </row>
    <row r="231" spans="1:29" ht="13.95" customHeight="1" x14ac:dyDescent="0.25">
      <c r="A231" s="160"/>
      <c r="B231" s="2" t="s">
        <v>129</v>
      </c>
      <c r="D231" s="161"/>
      <c r="E231" s="161"/>
      <c r="F231" s="161"/>
      <c r="H231" s="161"/>
      <c r="I231" s="162"/>
      <c r="J231" s="163"/>
      <c r="K231" s="171"/>
      <c r="L231" s="171"/>
      <c r="M231" s="161"/>
      <c r="N231" s="161"/>
      <c r="O231" s="161"/>
      <c r="P231" s="2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6"/>
      <c r="AB231" s="6"/>
      <c r="AC231" s="6"/>
    </row>
    <row r="232" spans="1:29" ht="13.95" customHeight="1" x14ac:dyDescent="0.25">
      <c r="A232" s="160"/>
      <c r="B232" s="138" t="s">
        <v>130</v>
      </c>
      <c r="C232" s="141"/>
      <c r="D232" s="161">
        <v>5.35</v>
      </c>
      <c r="E232" s="161">
        <v>0.25</v>
      </c>
      <c r="F232" s="161">
        <v>0.6</v>
      </c>
      <c r="G232" s="8">
        <v>1</v>
      </c>
      <c r="H232" s="161">
        <f t="shared" ref="H232" si="22">+D232*E232*F232*G232</f>
        <v>0.80249999999999988</v>
      </c>
      <c r="I232" s="162"/>
      <c r="J232" s="163"/>
      <c r="K232" s="171"/>
      <c r="L232" s="171"/>
      <c r="M232" s="161"/>
      <c r="N232" s="161"/>
      <c r="O232" s="161"/>
      <c r="P232" s="2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6"/>
      <c r="AB232" s="6"/>
      <c r="AC232" s="6"/>
    </row>
    <row r="233" spans="1:29" ht="13.95" customHeight="1" x14ac:dyDescent="0.25">
      <c r="A233" s="160"/>
      <c r="B233" s="141"/>
      <c r="C233" s="142"/>
      <c r="D233" s="2"/>
      <c r="E233" s="161"/>
      <c r="F233" s="161"/>
      <c r="H233" s="161"/>
      <c r="I233" s="162"/>
      <c r="J233" s="163"/>
      <c r="K233" s="171"/>
      <c r="L233" s="171"/>
      <c r="M233" s="161"/>
      <c r="N233" s="161"/>
      <c r="O233" s="161"/>
      <c r="P233" s="2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6"/>
      <c r="AB233" s="6"/>
      <c r="AC233" s="6"/>
    </row>
    <row r="234" spans="1:29" ht="13.95" customHeight="1" x14ac:dyDescent="0.25">
      <c r="A234" s="160" t="s">
        <v>192</v>
      </c>
      <c r="B234" s="141" t="s">
        <v>187</v>
      </c>
      <c r="C234" s="139" t="s">
        <v>89</v>
      </c>
      <c r="D234" s="2"/>
      <c r="I234" s="18"/>
      <c r="J234" s="18"/>
      <c r="K234" s="18"/>
      <c r="L234" s="13">
        <f>+SUM(L235:L244)</f>
        <v>14.904000000000002</v>
      </c>
      <c r="P234" s="2"/>
      <c r="AA234" s="6"/>
      <c r="AB234" s="6"/>
      <c r="AC234" s="6"/>
    </row>
    <row r="235" spans="1:29" ht="13.95" customHeight="1" x14ac:dyDescent="0.25">
      <c r="A235" s="160"/>
      <c r="B235" s="24" t="s">
        <v>122</v>
      </c>
      <c r="C235" s="142"/>
      <c r="D235" s="2"/>
      <c r="E235" s="161"/>
      <c r="F235" s="161"/>
      <c r="H235" s="161"/>
      <c r="I235" s="171"/>
      <c r="J235" s="171"/>
      <c r="K235" s="171"/>
      <c r="L235" s="171"/>
      <c r="M235" s="161"/>
      <c r="N235" s="161"/>
      <c r="O235" s="161"/>
      <c r="P235" s="2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6"/>
      <c r="AB235" s="6"/>
      <c r="AC235" s="6"/>
    </row>
    <row r="236" spans="1:29" ht="13.95" customHeight="1" x14ac:dyDescent="0.25">
      <c r="A236" s="160"/>
      <c r="B236" s="26" t="s">
        <v>126</v>
      </c>
      <c r="C236" s="142"/>
      <c r="D236" s="2"/>
      <c r="E236" s="161"/>
      <c r="F236" s="161"/>
      <c r="H236" s="161"/>
      <c r="I236" s="171">
        <f>1.33+0.55</f>
        <v>1.8800000000000001</v>
      </c>
      <c r="J236" s="171">
        <v>0.6</v>
      </c>
      <c r="K236" s="171">
        <v>2</v>
      </c>
      <c r="L236" s="171">
        <f>+I236*J236*K236</f>
        <v>2.2560000000000002</v>
      </c>
      <c r="M236" s="161"/>
      <c r="N236" s="161"/>
      <c r="O236" s="161"/>
      <c r="P236" s="2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6"/>
      <c r="AB236" s="6"/>
      <c r="AC236" s="6"/>
    </row>
    <row r="237" spans="1:29" ht="13.95" customHeight="1" x14ac:dyDescent="0.25">
      <c r="A237" s="160"/>
      <c r="B237" s="26" t="s">
        <v>127</v>
      </c>
      <c r="C237" s="142"/>
      <c r="D237" s="2"/>
      <c r="E237" s="161"/>
      <c r="F237" s="161"/>
      <c r="H237" s="161"/>
      <c r="I237" s="171">
        <v>1.1000000000000001</v>
      </c>
      <c r="J237" s="171">
        <v>0.6</v>
      </c>
      <c r="K237" s="171">
        <v>2</v>
      </c>
      <c r="L237" s="171">
        <f t="shared" ref="L237:L238" si="23">+I237*J237*K237</f>
        <v>1.32</v>
      </c>
      <c r="M237" s="161"/>
      <c r="N237" s="161"/>
      <c r="O237" s="161"/>
      <c r="P237" s="2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6"/>
      <c r="AB237" s="6"/>
      <c r="AC237" s="6"/>
    </row>
    <row r="238" spans="1:29" ht="13.95" customHeight="1" x14ac:dyDescent="0.25">
      <c r="A238" s="160"/>
      <c r="B238" s="26" t="s">
        <v>128</v>
      </c>
      <c r="C238" s="142"/>
      <c r="D238" s="2"/>
      <c r="E238" s="161"/>
      <c r="F238" s="161"/>
      <c r="H238" s="161"/>
      <c r="I238" s="171">
        <v>1.88</v>
      </c>
      <c r="J238" s="171">
        <v>0.6</v>
      </c>
      <c r="K238" s="171">
        <v>2</v>
      </c>
      <c r="L238" s="171">
        <f t="shared" si="23"/>
        <v>2.2559999999999998</v>
      </c>
      <c r="M238" s="161"/>
      <c r="N238" s="161"/>
      <c r="O238" s="161"/>
      <c r="P238" s="2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6"/>
      <c r="AB238" s="6"/>
      <c r="AC238" s="6"/>
    </row>
    <row r="239" spans="1:29" ht="13.95" customHeight="1" x14ac:dyDescent="0.25">
      <c r="A239" s="160"/>
      <c r="B239" s="24" t="s">
        <v>123</v>
      </c>
      <c r="C239" s="142"/>
      <c r="D239" s="2"/>
      <c r="E239" s="161"/>
      <c r="F239" s="161"/>
      <c r="H239" s="161"/>
      <c r="I239" s="171"/>
      <c r="J239" s="171"/>
      <c r="K239" s="171"/>
      <c r="L239" s="171"/>
      <c r="M239" s="161"/>
      <c r="N239" s="161"/>
      <c r="O239" s="161"/>
      <c r="P239" s="2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6"/>
      <c r="AB239" s="6"/>
      <c r="AC239" s="6"/>
    </row>
    <row r="240" spans="1:29" ht="13.95" customHeight="1" x14ac:dyDescent="0.25">
      <c r="A240" s="160"/>
      <c r="B240" s="26" t="s">
        <v>126</v>
      </c>
      <c r="C240" s="142"/>
      <c r="D240" s="2"/>
      <c r="E240" s="161"/>
      <c r="F240" s="161"/>
      <c r="H240" s="161"/>
      <c r="I240" s="171">
        <f>1.33+0.55</f>
        <v>1.8800000000000001</v>
      </c>
      <c r="J240" s="171">
        <v>0.6</v>
      </c>
      <c r="K240" s="171">
        <v>2</v>
      </c>
      <c r="L240" s="171">
        <f>+I240*J240*K240</f>
        <v>2.2560000000000002</v>
      </c>
      <c r="M240" s="161"/>
      <c r="N240" s="161"/>
      <c r="O240" s="161"/>
      <c r="P240" s="2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6"/>
      <c r="AB240" s="6"/>
      <c r="AC240" s="6"/>
    </row>
    <row r="241" spans="1:29" ht="13.95" customHeight="1" x14ac:dyDescent="0.25">
      <c r="A241" s="160"/>
      <c r="B241" s="26" t="s">
        <v>127</v>
      </c>
      <c r="C241" s="142"/>
      <c r="D241" s="2"/>
      <c r="E241" s="161"/>
      <c r="F241" s="161"/>
      <c r="H241" s="161"/>
      <c r="I241" s="171">
        <v>1.1000000000000001</v>
      </c>
      <c r="J241" s="171">
        <v>0.6</v>
      </c>
      <c r="K241" s="171">
        <v>2</v>
      </c>
      <c r="L241" s="171">
        <f t="shared" ref="L241:L244" si="24">+I241*J241*K241</f>
        <v>1.32</v>
      </c>
      <c r="M241" s="161"/>
      <c r="N241" s="161"/>
      <c r="O241" s="161"/>
      <c r="P241" s="2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6"/>
      <c r="AB241" s="6"/>
      <c r="AC241" s="6"/>
    </row>
    <row r="242" spans="1:29" ht="13.95" customHeight="1" x14ac:dyDescent="0.25">
      <c r="A242" s="160"/>
      <c r="B242" s="26" t="s">
        <v>128</v>
      </c>
      <c r="C242" s="142"/>
      <c r="D242" s="2"/>
      <c r="E242" s="161"/>
      <c r="F242" s="161"/>
      <c r="H242" s="161"/>
      <c r="I242" s="171">
        <v>1.88</v>
      </c>
      <c r="J242" s="171">
        <v>0.6</v>
      </c>
      <c r="K242" s="171">
        <v>2</v>
      </c>
      <c r="L242" s="171">
        <f t="shared" si="24"/>
        <v>2.2559999999999998</v>
      </c>
      <c r="M242" s="161"/>
      <c r="N242" s="161"/>
      <c r="O242" s="161"/>
      <c r="P242" s="2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6"/>
      <c r="AB242" s="6"/>
      <c r="AC242" s="6"/>
    </row>
    <row r="243" spans="1:29" ht="13.95" customHeight="1" x14ac:dyDescent="0.25">
      <c r="A243" s="160"/>
      <c r="B243" s="2" t="s">
        <v>129</v>
      </c>
      <c r="C243" s="142"/>
      <c r="D243" s="2"/>
      <c r="E243" s="161"/>
      <c r="F243" s="161"/>
      <c r="H243" s="161"/>
      <c r="I243" s="171"/>
      <c r="J243" s="171"/>
      <c r="K243" s="171"/>
      <c r="L243" s="171"/>
      <c r="M243" s="161"/>
      <c r="N243" s="161"/>
      <c r="O243" s="161"/>
      <c r="P243" s="2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6"/>
      <c r="AB243" s="6"/>
      <c r="AC243" s="6"/>
    </row>
    <row r="244" spans="1:29" ht="13.95" customHeight="1" x14ac:dyDescent="0.25">
      <c r="A244" s="160"/>
      <c r="B244" s="138" t="s">
        <v>130</v>
      </c>
      <c r="C244" s="142"/>
      <c r="D244" s="2"/>
      <c r="E244" s="161"/>
      <c r="F244" s="161"/>
      <c r="H244" s="161"/>
      <c r="I244" s="171">
        <f>1.35*2</f>
        <v>2.7</v>
      </c>
      <c r="J244" s="171">
        <v>0.6</v>
      </c>
      <c r="K244" s="171">
        <v>2</v>
      </c>
      <c r="L244" s="171">
        <f t="shared" si="24"/>
        <v>3.24</v>
      </c>
      <c r="M244" s="161"/>
      <c r="N244" s="161"/>
      <c r="O244" s="161"/>
      <c r="P244" s="2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6"/>
      <c r="AB244" s="6"/>
      <c r="AC244" s="6"/>
    </row>
    <row r="245" spans="1:29" ht="13.95" customHeight="1" x14ac:dyDescent="0.25">
      <c r="A245" s="160"/>
      <c r="B245" s="141"/>
      <c r="C245" s="142"/>
      <c r="D245" s="2"/>
      <c r="E245" s="161"/>
      <c r="F245" s="161"/>
      <c r="H245" s="161"/>
      <c r="I245" s="171"/>
      <c r="J245" s="171"/>
      <c r="K245" s="171"/>
      <c r="L245" s="171"/>
      <c r="M245" s="161"/>
      <c r="N245" s="161"/>
      <c r="O245" s="161"/>
      <c r="P245" s="2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6"/>
      <c r="AB245" s="6"/>
      <c r="AC245" s="6"/>
    </row>
    <row r="246" spans="1:29" ht="13.95" customHeight="1" x14ac:dyDescent="0.25">
      <c r="A246" s="160"/>
      <c r="B246" s="141"/>
      <c r="C246" s="142"/>
      <c r="D246" s="2"/>
      <c r="E246" s="161"/>
      <c r="F246" s="161"/>
      <c r="H246" s="161"/>
      <c r="I246" s="171"/>
      <c r="J246" s="171"/>
      <c r="K246" s="171"/>
      <c r="L246" s="171"/>
      <c r="M246" s="161"/>
      <c r="N246" s="161"/>
      <c r="O246" s="161"/>
      <c r="P246" s="2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6"/>
      <c r="AB246" s="6"/>
      <c r="AC246" s="6"/>
    </row>
    <row r="247" spans="1:29" ht="13.95" customHeight="1" x14ac:dyDescent="0.25">
      <c r="A247" s="160" t="s">
        <v>193</v>
      </c>
      <c r="B247" s="141" t="s">
        <v>188</v>
      </c>
      <c r="C247" s="139" t="s">
        <v>102</v>
      </c>
      <c r="D247" s="2"/>
      <c r="I247" s="18"/>
      <c r="J247" s="18"/>
      <c r="K247" s="18"/>
      <c r="L247" s="18"/>
      <c r="P247" s="2"/>
      <c r="Z247" s="20">
        <f>+SUM(U249:Y271)</f>
        <v>510.01800000000003</v>
      </c>
      <c r="AA247" s="6"/>
      <c r="AB247" s="6"/>
      <c r="AC247" s="6"/>
    </row>
    <row r="248" spans="1:29" ht="13.95" customHeight="1" x14ac:dyDescent="0.25">
      <c r="B248" s="24" t="s">
        <v>122</v>
      </c>
      <c r="C248" s="142"/>
      <c r="D248" s="2"/>
      <c r="I248" s="18"/>
      <c r="J248" s="18"/>
      <c r="K248" s="18"/>
      <c r="L248" s="18"/>
      <c r="P248" s="2"/>
      <c r="AA248" s="6"/>
      <c r="AB248" s="6"/>
      <c r="AC248" s="6"/>
    </row>
    <row r="249" spans="1:29" ht="13.95" customHeight="1" x14ac:dyDescent="0.25">
      <c r="A249" s="160"/>
      <c r="B249" s="26" t="s">
        <v>126</v>
      </c>
      <c r="C249" s="142"/>
      <c r="D249" s="2"/>
      <c r="E249" s="161"/>
      <c r="F249" s="161"/>
      <c r="H249" s="161"/>
      <c r="I249" s="162"/>
      <c r="J249" s="163"/>
      <c r="K249" s="171"/>
      <c r="L249" s="171"/>
      <c r="M249" s="161"/>
      <c r="N249" s="161"/>
      <c r="O249" s="161"/>
      <c r="P249" s="2"/>
      <c r="Q249" s="161">
        <v>1</v>
      </c>
      <c r="R249" s="161">
        <v>6</v>
      </c>
      <c r="S249" s="161">
        <f>+D224+1.2</f>
        <v>4.2</v>
      </c>
      <c r="T249" s="161">
        <f>+R249*S249</f>
        <v>25.200000000000003</v>
      </c>
      <c r="U249" s="161"/>
      <c r="V249" s="161"/>
      <c r="W249" s="161"/>
      <c r="X249" s="161">
        <f>+T249*X3</f>
        <v>40.320000000000007</v>
      </c>
      <c r="Y249" s="161"/>
      <c r="Z249" s="161"/>
      <c r="AA249" s="6"/>
      <c r="AB249" s="6"/>
      <c r="AC249" s="6"/>
    </row>
    <row r="250" spans="1:29" ht="13.95" customHeight="1" x14ac:dyDescent="0.25">
      <c r="A250" s="160"/>
      <c r="B250" s="26"/>
      <c r="C250" s="142"/>
      <c r="D250" s="2"/>
      <c r="E250" s="161"/>
      <c r="F250" s="161"/>
      <c r="H250" s="161"/>
      <c r="I250" s="162"/>
      <c r="J250" s="163"/>
      <c r="K250" s="171"/>
      <c r="L250" s="171"/>
      <c r="M250" s="161"/>
      <c r="N250" s="161"/>
      <c r="O250" s="161"/>
      <c r="P250" s="2"/>
      <c r="Q250" s="161">
        <v>1</v>
      </c>
      <c r="R250" s="161">
        <v>2</v>
      </c>
      <c r="S250" s="161">
        <f>+S249</f>
        <v>4.2</v>
      </c>
      <c r="T250" s="161">
        <f t="shared" ref="T250:T251" si="25">+R250*S250</f>
        <v>8.4</v>
      </c>
      <c r="U250" s="161"/>
      <c r="V250" s="161"/>
      <c r="W250" s="161">
        <f>+T250*W3</f>
        <v>8.5680000000000014</v>
      </c>
      <c r="X250" s="161"/>
      <c r="Y250" s="161"/>
      <c r="Z250" s="161"/>
      <c r="AA250" s="6"/>
      <c r="AB250" s="6"/>
      <c r="AC250" s="6"/>
    </row>
    <row r="251" spans="1:29" ht="13.95" customHeight="1" x14ac:dyDescent="0.25">
      <c r="A251" s="160"/>
      <c r="B251" s="26"/>
      <c r="C251" s="142"/>
      <c r="D251" s="2"/>
      <c r="E251" s="161"/>
      <c r="F251" s="161"/>
      <c r="H251" s="161"/>
      <c r="I251" s="162"/>
      <c r="J251" s="163"/>
      <c r="K251" s="171"/>
      <c r="L251" s="171"/>
      <c r="M251" s="161"/>
      <c r="N251" s="161"/>
      <c r="O251" s="161"/>
      <c r="P251" s="2"/>
      <c r="Q251" s="161">
        <v>1</v>
      </c>
      <c r="R251" s="161">
        <v>20</v>
      </c>
      <c r="S251" s="161">
        <v>1.65</v>
      </c>
      <c r="T251" s="161">
        <f t="shared" si="25"/>
        <v>33</v>
      </c>
      <c r="U251" s="161"/>
      <c r="V251" s="161">
        <f>+T251*V3</f>
        <v>18.48</v>
      </c>
      <c r="W251" s="161"/>
      <c r="X251" s="161"/>
      <c r="Y251" s="161"/>
      <c r="Z251" s="161"/>
      <c r="AA251" s="6"/>
      <c r="AB251" s="6"/>
      <c r="AC251" s="6"/>
    </row>
    <row r="252" spans="1:29" ht="13.95" customHeight="1" x14ac:dyDescent="0.25">
      <c r="A252" s="160"/>
      <c r="B252" s="26" t="s">
        <v>127</v>
      </c>
      <c r="C252" s="142"/>
      <c r="D252" s="2"/>
      <c r="E252" s="161"/>
      <c r="F252" s="161"/>
      <c r="H252" s="161"/>
      <c r="I252" s="162"/>
      <c r="J252" s="163"/>
      <c r="K252" s="171"/>
      <c r="L252" s="171"/>
      <c r="M252" s="161"/>
      <c r="N252" s="161"/>
      <c r="O252" s="161"/>
      <c r="P252" s="2"/>
      <c r="Q252" s="161">
        <v>1</v>
      </c>
      <c r="R252" s="161">
        <v>6</v>
      </c>
      <c r="S252" s="161">
        <f>+D225+1.2</f>
        <v>4.2</v>
      </c>
      <c r="T252" s="161">
        <f>+R252*S252</f>
        <v>25.200000000000003</v>
      </c>
      <c r="U252" s="161"/>
      <c r="V252" s="161"/>
      <c r="W252" s="161"/>
      <c r="X252" s="161">
        <f>+T252*X3</f>
        <v>40.320000000000007</v>
      </c>
      <c r="Y252" s="161"/>
      <c r="Z252" s="161"/>
      <c r="AA252" s="6"/>
      <c r="AB252" s="6"/>
      <c r="AC252" s="6"/>
    </row>
    <row r="253" spans="1:29" ht="13.95" customHeight="1" x14ac:dyDescent="0.25">
      <c r="A253" s="160"/>
      <c r="B253" s="26"/>
      <c r="C253" s="142"/>
      <c r="D253" s="2"/>
      <c r="E253" s="161"/>
      <c r="F253" s="161"/>
      <c r="H253" s="161"/>
      <c r="I253" s="162"/>
      <c r="J253" s="163"/>
      <c r="K253" s="171"/>
      <c r="L253" s="171"/>
      <c r="M253" s="161"/>
      <c r="N253" s="161"/>
      <c r="O253" s="161"/>
      <c r="P253" s="2"/>
      <c r="Q253" s="161">
        <v>1</v>
      </c>
      <c r="R253" s="161">
        <v>2</v>
      </c>
      <c r="S253" s="161">
        <f>+S252</f>
        <v>4.2</v>
      </c>
      <c r="T253" s="161">
        <f t="shared" ref="T253:T254" si="26">+R253*S253</f>
        <v>8.4</v>
      </c>
      <c r="U253" s="161"/>
      <c r="V253" s="161"/>
      <c r="W253" s="161">
        <f>+T253*W3</f>
        <v>8.5680000000000014</v>
      </c>
      <c r="X253" s="161"/>
      <c r="Y253" s="161"/>
      <c r="Z253" s="161"/>
      <c r="AA253" s="6"/>
      <c r="AB253" s="6"/>
      <c r="AC253" s="6"/>
    </row>
    <row r="254" spans="1:29" ht="13.95" customHeight="1" x14ac:dyDescent="0.25">
      <c r="A254" s="160"/>
      <c r="B254" s="26"/>
      <c r="C254" s="142"/>
      <c r="D254" s="2"/>
      <c r="E254" s="161"/>
      <c r="F254" s="161"/>
      <c r="H254" s="161"/>
      <c r="I254" s="162"/>
      <c r="J254" s="163"/>
      <c r="K254" s="171"/>
      <c r="L254" s="171"/>
      <c r="M254" s="161"/>
      <c r="N254" s="161"/>
      <c r="O254" s="161"/>
      <c r="P254" s="2"/>
      <c r="Q254" s="161">
        <v>1</v>
      </c>
      <c r="R254" s="161">
        <v>20</v>
      </c>
      <c r="S254" s="161">
        <v>1.65</v>
      </c>
      <c r="T254" s="161">
        <f t="shared" si="26"/>
        <v>33</v>
      </c>
      <c r="U254" s="161"/>
      <c r="V254" s="161">
        <f>+T254*V3</f>
        <v>18.48</v>
      </c>
      <c r="W254" s="161"/>
      <c r="X254" s="161"/>
      <c r="Y254" s="161"/>
      <c r="Z254" s="161"/>
      <c r="AA254" s="6"/>
      <c r="AB254" s="6"/>
      <c r="AC254" s="6"/>
    </row>
    <row r="255" spans="1:29" ht="13.95" customHeight="1" x14ac:dyDescent="0.25">
      <c r="A255" s="160"/>
      <c r="B255" s="26" t="s">
        <v>128</v>
      </c>
      <c r="C255" s="142"/>
      <c r="D255" s="2"/>
      <c r="E255" s="161"/>
      <c r="F255" s="161"/>
      <c r="H255" s="161"/>
      <c r="I255" s="162"/>
      <c r="J255" s="163"/>
      <c r="K255" s="171"/>
      <c r="L255" s="171"/>
      <c r="M255" s="161"/>
      <c r="N255" s="161"/>
      <c r="O255" s="161"/>
      <c r="P255" s="2"/>
      <c r="Q255" s="161">
        <v>1</v>
      </c>
      <c r="R255" s="161">
        <v>6</v>
      </c>
      <c r="S255" s="161">
        <f>+D228+1.2</f>
        <v>4.2</v>
      </c>
      <c r="T255" s="161">
        <f>+R255*S255</f>
        <v>25.200000000000003</v>
      </c>
      <c r="U255" s="161"/>
      <c r="V255" s="161"/>
      <c r="W255" s="161"/>
      <c r="X255" s="161">
        <f>+T255*X3</f>
        <v>40.320000000000007</v>
      </c>
      <c r="Y255" s="161"/>
      <c r="Z255" s="161"/>
      <c r="AA255" s="6"/>
      <c r="AB255" s="6"/>
      <c r="AC255" s="6"/>
    </row>
    <row r="256" spans="1:29" ht="13.95" customHeight="1" x14ac:dyDescent="0.25">
      <c r="A256" s="160"/>
      <c r="B256" s="26"/>
      <c r="C256" s="142"/>
      <c r="D256" s="2"/>
      <c r="E256" s="161"/>
      <c r="F256" s="161"/>
      <c r="H256" s="161"/>
      <c r="I256" s="162"/>
      <c r="J256" s="163"/>
      <c r="K256" s="171"/>
      <c r="L256" s="171"/>
      <c r="M256" s="161"/>
      <c r="N256" s="161"/>
      <c r="O256" s="161"/>
      <c r="P256" s="2"/>
      <c r="Q256" s="161">
        <v>1</v>
      </c>
      <c r="R256" s="161">
        <v>2</v>
      </c>
      <c r="S256" s="161">
        <f>+S255</f>
        <v>4.2</v>
      </c>
      <c r="T256" s="161">
        <f t="shared" ref="T256:T257" si="27">+R256*S256</f>
        <v>8.4</v>
      </c>
      <c r="U256" s="161"/>
      <c r="V256" s="161"/>
      <c r="W256" s="161">
        <f>+T256*W3</f>
        <v>8.5680000000000014</v>
      </c>
      <c r="X256" s="161"/>
      <c r="Y256" s="161"/>
      <c r="Z256" s="161"/>
      <c r="AA256" s="6"/>
      <c r="AB256" s="6"/>
      <c r="AC256" s="6"/>
    </row>
    <row r="257" spans="1:29" ht="13.95" customHeight="1" x14ac:dyDescent="0.25">
      <c r="A257" s="160"/>
      <c r="B257" s="26"/>
      <c r="C257" s="142"/>
      <c r="D257" s="2"/>
      <c r="E257" s="161"/>
      <c r="F257" s="161"/>
      <c r="H257" s="161"/>
      <c r="I257" s="162"/>
      <c r="J257" s="163"/>
      <c r="K257" s="171"/>
      <c r="L257" s="171"/>
      <c r="M257" s="161"/>
      <c r="N257" s="161"/>
      <c r="O257" s="161"/>
      <c r="P257" s="2"/>
      <c r="Q257" s="161">
        <v>1</v>
      </c>
      <c r="R257" s="161">
        <v>20</v>
      </c>
      <c r="S257" s="161">
        <v>1.65</v>
      </c>
      <c r="T257" s="161">
        <f t="shared" si="27"/>
        <v>33</v>
      </c>
      <c r="U257" s="161"/>
      <c r="V257" s="161">
        <f>+T257*V3</f>
        <v>18.48</v>
      </c>
      <c r="W257" s="161"/>
      <c r="X257" s="161"/>
      <c r="Y257" s="161"/>
      <c r="Z257" s="161"/>
      <c r="AA257" s="6"/>
      <c r="AB257" s="6"/>
      <c r="AC257" s="6"/>
    </row>
    <row r="258" spans="1:29" ht="13.95" customHeight="1" x14ac:dyDescent="0.25">
      <c r="A258" s="160"/>
      <c r="B258" s="24" t="s">
        <v>123</v>
      </c>
      <c r="C258" s="142"/>
      <c r="D258" s="2"/>
      <c r="E258" s="161"/>
      <c r="F258" s="161"/>
      <c r="H258" s="161"/>
      <c r="I258" s="162"/>
      <c r="J258" s="163"/>
      <c r="K258" s="171"/>
      <c r="L258" s="171"/>
      <c r="M258" s="161"/>
      <c r="N258" s="161"/>
      <c r="O258" s="161"/>
      <c r="P258" s="2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6"/>
      <c r="AB258" s="6"/>
      <c r="AC258" s="6"/>
    </row>
    <row r="259" spans="1:29" ht="13.95" customHeight="1" x14ac:dyDescent="0.25">
      <c r="A259" s="160"/>
      <c r="B259" s="26" t="s">
        <v>126</v>
      </c>
      <c r="C259" s="142"/>
      <c r="D259" s="2"/>
      <c r="E259" s="161"/>
      <c r="F259" s="161"/>
      <c r="H259" s="161"/>
      <c r="I259" s="162"/>
      <c r="J259" s="163"/>
      <c r="K259" s="171"/>
      <c r="L259" s="171"/>
      <c r="M259" s="161"/>
      <c r="N259" s="161"/>
      <c r="O259" s="161"/>
      <c r="P259" s="2"/>
      <c r="Q259" s="161">
        <v>1</v>
      </c>
      <c r="R259" s="161">
        <v>6</v>
      </c>
      <c r="S259" s="161">
        <f>+D228+1.2</f>
        <v>4.2</v>
      </c>
      <c r="T259" s="161">
        <f>+R259*S259</f>
        <v>25.200000000000003</v>
      </c>
      <c r="U259" s="161"/>
      <c r="V259" s="161"/>
      <c r="W259" s="161"/>
      <c r="X259" s="161">
        <f>+T259*X3</f>
        <v>40.320000000000007</v>
      </c>
      <c r="Y259" s="161"/>
      <c r="Z259" s="161"/>
      <c r="AA259" s="6"/>
      <c r="AB259" s="6"/>
      <c r="AC259" s="6"/>
    </row>
    <row r="260" spans="1:29" ht="13.95" customHeight="1" x14ac:dyDescent="0.25">
      <c r="A260" s="160"/>
      <c r="B260" s="26"/>
      <c r="C260" s="142"/>
      <c r="D260" s="2"/>
      <c r="E260" s="161"/>
      <c r="F260" s="161"/>
      <c r="H260" s="161"/>
      <c r="I260" s="162"/>
      <c r="J260" s="163"/>
      <c r="K260" s="171"/>
      <c r="L260" s="171"/>
      <c r="M260" s="161"/>
      <c r="N260" s="161"/>
      <c r="O260" s="161"/>
      <c r="P260" s="2"/>
      <c r="Q260" s="161">
        <v>1</v>
      </c>
      <c r="R260" s="161">
        <v>2</v>
      </c>
      <c r="S260" s="161">
        <f>+S259</f>
        <v>4.2</v>
      </c>
      <c r="T260" s="161">
        <f t="shared" ref="T260:T261" si="28">+R260*S260</f>
        <v>8.4</v>
      </c>
      <c r="U260" s="161"/>
      <c r="V260" s="161"/>
      <c r="W260" s="161">
        <f>+T260*W3</f>
        <v>8.5680000000000014</v>
      </c>
      <c r="X260" s="161"/>
      <c r="Y260" s="161"/>
      <c r="Z260" s="161"/>
      <c r="AA260" s="6"/>
      <c r="AB260" s="6"/>
      <c r="AC260" s="6"/>
    </row>
    <row r="261" spans="1:29" ht="13.95" customHeight="1" x14ac:dyDescent="0.25">
      <c r="A261" s="160"/>
      <c r="B261" s="26"/>
      <c r="C261" s="142"/>
      <c r="D261" s="2"/>
      <c r="E261" s="161"/>
      <c r="F261" s="161"/>
      <c r="H261" s="161"/>
      <c r="I261" s="162"/>
      <c r="J261" s="163"/>
      <c r="K261" s="171"/>
      <c r="L261" s="171"/>
      <c r="M261" s="161"/>
      <c r="N261" s="161"/>
      <c r="O261" s="161"/>
      <c r="P261" s="2"/>
      <c r="Q261" s="161">
        <v>1</v>
      </c>
      <c r="R261" s="161">
        <v>20</v>
      </c>
      <c r="S261" s="161">
        <v>1.65</v>
      </c>
      <c r="T261" s="161">
        <f t="shared" si="28"/>
        <v>33</v>
      </c>
      <c r="U261" s="161"/>
      <c r="V261" s="161">
        <f>+T261*V3</f>
        <v>18.48</v>
      </c>
      <c r="W261" s="161"/>
      <c r="X261" s="161"/>
      <c r="Y261" s="161"/>
      <c r="Z261" s="161"/>
      <c r="AA261" s="6"/>
      <c r="AB261" s="6"/>
      <c r="AC261" s="6"/>
    </row>
    <row r="262" spans="1:29" ht="13.95" customHeight="1" x14ac:dyDescent="0.25">
      <c r="A262" s="160"/>
      <c r="B262" s="26" t="s">
        <v>127</v>
      </c>
      <c r="C262" s="142"/>
      <c r="D262" s="2"/>
      <c r="E262" s="161"/>
      <c r="F262" s="161"/>
      <c r="H262" s="161"/>
      <c r="I262" s="162"/>
      <c r="J262" s="163"/>
      <c r="K262" s="171"/>
      <c r="L262" s="171"/>
      <c r="M262" s="161"/>
      <c r="N262" s="161"/>
      <c r="O262" s="161"/>
      <c r="P262" s="2"/>
      <c r="Q262" s="161">
        <v>1</v>
      </c>
      <c r="R262" s="161">
        <v>6</v>
      </c>
      <c r="S262" s="161">
        <f>+D229+1.2</f>
        <v>4.2</v>
      </c>
      <c r="T262" s="161">
        <f>+R262*S262</f>
        <v>25.200000000000003</v>
      </c>
      <c r="U262" s="161"/>
      <c r="V262" s="161"/>
      <c r="W262" s="161"/>
      <c r="X262" s="161">
        <f>+T262*X3</f>
        <v>40.320000000000007</v>
      </c>
      <c r="Y262" s="161"/>
      <c r="Z262" s="161"/>
      <c r="AA262" s="6"/>
      <c r="AB262" s="6"/>
      <c r="AC262" s="6"/>
    </row>
    <row r="263" spans="1:29" ht="13.95" customHeight="1" x14ac:dyDescent="0.25">
      <c r="A263" s="160"/>
      <c r="B263" s="26"/>
      <c r="C263" s="142"/>
      <c r="D263" s="2"/>
      <c r="E263" s="161"/>
      <c r="F263" s="161"/>
      <c r="H263" s="161"/>
      <c r="I263" s="162"/>
      <c r="J263" s="163"/>
      <c r="K263" s="171"/>
      <c r="L263" s="171"/>
      <c r="M263" s="161"/>
      <c r="N263" s="161"/>
      <c r="O263" s="161"/>
      <c r="P263" s="2"/>
      <c r="Q263" s="161">
        <v>1</v>
      </c>
      <c r="R263" s="161">
        <v>2</v>
      </c>
      <c r="S263" s="161">
        <f>+S262</f>
        <v>4.2</v>
      </c>
      <c r="T263" s="161">
        <f t="shared" ref="T263:T264" si="29">+R263*S263</f>
        <v>8.4</v>
      </c>
      <c r="U263" s="161"/>
      <c r="V263" s="161"/>
      <c r="W263" s="161">
        <f>+T263*W3</f>
        <v>8.5680000000000014</v>
      </c>
      <c r="X263" s="161"/>
      <c r="Y263" s="161"/>
      <c r="Z263" s="161"/>
      <c r="AA263" s="6"/>
      <c r="AB263" s="6"/>
      <c r="AC263" s="6"/>
    </row>
    <row r="264" spans="1:29" ht="13.95" customHeight="1" x14ac:dyDescent="0.25">
      <c r="A264" s="160"/>
      <c r="B264" s="26"/>
      <c r="C264" s="142"/>
      <c r="D264" s="2"/>
      <c r="E264" s="161"/>
      <c r="F264" s="161"/>
      <c r="H264" s="161"/>
      <c r="I264" s="162"/>
      <c r="J264" s="163"/>
      <c r="K264" s="171"/>
      <c r="L264" s="171"/>
      <c r="M264" s="161"/>
      <c r="N264" s="161"/>
      <c r="O264" s="161"/>
      <c r="P264" s="2"/>
      <c r="Q264" s="161">
        <v>1</v>
      </c>
      <c r="R264" s="161">
        <v>20</v>
      </c>
      <c r="S264" s="161">
        <v>1.65</v>
      </c>
      <c r="T264" s="161">
        <f t="shared" si="29"/>
        <v>33</v>
      </c>
      <c r="U264" s="161"/>
      <c r="V264" s="161">
        <f>+T264*V3</f>
        <v>18.48</v>
      </c>
      <c r="W264" s="161"/>
      <c r="X264" s="161"/>
      <c r="Y264" s="161"/>
      <c r="Z264" s="161"/>
      <c r="AA264" s="6"/>
      <c r="AB264" s="6"/>
      <c r="AC264" s="6"/>
    </row>
    <row r="265" spans="1:29" ht="13.95" customHeight="1" x14ac:dyDescent="0.25">
      <c r="A265" s="160"/>
      <c r="B265" s="26" t="s">
        <v>128</v>
      </c>
      <c r="C265" s="142"/>
      <c r="D265" s="2"/>
      <c r="E265" s="161"/>
      <c r="F265" s="161"/>
      <c r="H265" s="161"/>
      <c r="I265" s="162"/>
      <c r="J265" s="163"/>
      <c r="K265" s="171"/>
      <c r="L265" s="171"/>
      <c r="M265" s="161"/>
      <c r="N265" s="161"/>
      <c r="O265" s="161"/>
      <c r="P265" s="2"/>
      <c r="Q265" s="161">
        <v>1</v>
      </c>
      <c r="R265" s="161">
        <v>6</v>
      </c>
      <c r="S265" s="161">
        <f>+D229+1.2</f>
        <v>4.2</v>
      </c>
      <c r="T265" s="161">
        <f>+R265*S265</f>
        <v>25.200000000000003</v>
      </c>
      <c r="U265" s="161"/>
      <c r="V265" s="161"/>
      <c r="W265" s="161"/>
      <c r="X265" s="161">
        <f>+T265*X3</f>
        <v>40.320000000000007</v>
      </c>
      <c r="Y265" s="161"/>
      <c r="Z265" s="161"/>
      <c r="AA265" s="6"/>
      <c r="AB265" s="6"/>
      <c r="AC265" s="6"/>
    </row>
    <row r="266" spans="1:29" ht="13.95" customHeight="1" x14ac:dyDescent="0.25">
      <c r="A266" s="160"/>
      <c r="B266" s="26"/>
      <c r="C266" s="142"/>
      <c r="D266" s="2"/>
      <c r="E266" s="161"/>
      <c r="F266" s="161"/>
      <c r="H266" s="161"/>
      <c r="I266" s="162"/>
      <c r="J266" s="163"/>
      <c r="K266" s="171"/>
      <c r="L266" s="171"/>
      <c r="M266" s="161"/>
      <c r="N266" s="161"/>
      <c r="O266" s="161"/>
      <c r="P266" s="2"/>
      <c r="Q266" s="161">
        <v>1</v>
      </c>
      <c r="R266" s="161">
        <v>2</v>
      </c>
      <c r="S266" s="161">
        <f>+S265</f>
        <v>4.2</v>
      </c>
      <c r="T266" s="161">
        <f t="shared" ref="T266:T267" si="30">+R266*S266</f>
        <v>8.4</v>
      </c>
      <c r="U266" s="161"/>
      <c r="V266" s="161"/>
      <c r="W266" s="161">
        <f>+T266*W3</f>
        <v>8.5680000000000014</v>
      </c>
      <c r="X266" s="161"/>
      <c r="Y266" s="161"/>
      <c r="Z266" s="161"/>
      <c r="AA266" s="6"/>
      <c r="AB266" s="6"/>
      <c r="AC266" s="6"/>
    </row>
    <row r="267" spans="1:29" ht="13.95" customHeight="1" x14ac:dyDescent="0.25">
      <c r="A267" s="160"/>
      <c r="B267" s="26"/>
      <c r="C267" s="142"/>
      <c r="D267" s="2"/>
      <c r="E267" s="161"/>
      <c r="F267" s="161"/>
      <c r="H267" s="161"/>
      <c r="I267" s="162"/>
      <c r="J267" s="163"/>
      <c r="K267" s="171"/>
      <c r="L267" s="171"/>
      <c r="M267" s="161"/>
      <c r="N267" s="161"/>
      <c r="O267" s="161"/>
      <c r="P267" s="2"/>
      <c r="Q267" s="161">
        <v>1</v>
      </c>
      <c r="R267" s="161">
        <v>20</v>
      </c>
      <c r="S267" s="161">
        <v>1.65</v>
      </c>
      <c r="T267" s="161">
        <f t="shared" si="30"/>
        <v>33</v>
      </c>
      <c r="U267" s="161"/>
      <c r="V267" s="161">
        <f>+T267*V3</f>
        <v>18.48</v>
      </c>
      <c r="W267" s="161"/>
      <c r="X267" s="161"/>
      <c r="Y267" s="161"/>
      <c r="Z267" s="161"/>
      <c r="AA267" s="6"/>
      <c r="AB267" s="6"/>
      <c r="AC267" s="6"/>
    </row>
    <row r="268" spans="1:29" ht="13.95" customHeight="1" x14ac:dyDescent="0.25">
      <c r="A268" s="160"/>
      <c r="B268" s="2" t="s">
        <v>129</v>
      </c>
      <c r="C268" s="142"/>
      <c r="D268" s="2"/>
      <c r="E268" s="161"/>
      <c r="F268" s="161"/>
      <c r="H268" s="161"/>
      <c r="I268" s="162"/>
      <c r="J268" s="163"/>
      <c r="K268" s="171"/>
      <c r="L268" s="171"/>
      <c r="M268" s="161"/>
      <c r="N268" s="161"/>
      <c r="O268" s="161"/>
      <c r="P268" s="2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6"/>
      <c r="AB268" s="6"/>
      <c r="AC268" s="6"/>
    </row>
    <row r="269" spans="1:29" ht="13.95" customHeight="1" x14ac:dyDescent="0.25">
      <c r="A269" s="160"/>
      <c r="B269" s="138" t="s">
        <v>130</v>
      </c>
      <c r="C269" s="142"/>
      <c r="D269" s="2"/>
      <c r="E269" s="161"/>
      <c r="F269" s="161"/>
      <c r="H269" s="161"/>
      <c r="I269" s="162"/>
      <c r="J269" s="163"/>
      <c r="K269" s="171"/>
      <c r="L269" s="171"/>
      <c r="M269" s="161"/>
      <c r="N269" s="161"/>
      <c r="O269" s="161"/>
      <c r="P269" s="2"/>
      <c r="Q269" s="161">
        <v>1</v>
      </c>
      <c r="R269" s="161">
        <v>6</v>
      </c>
      <c r="S269" s="161">
        <f>+D232+1.2</f>
        <v>6.55</v>
      </c>
      <c r="T269" s="161">
        <f>+R269*S269</f>
        <v>39.299999999999997</v>
      </c>
      <c r="U269" s="161"/>
      <c r="V269" s="161"/>
      <c r="W269" s="161"/>
      <c r="X269" s="161">
        <f>+T269*X3</f>
        <v>62.879999999999995</v>
      </c>
      <c r="Y269" s="161"/>
      <c r="Z269" s="161"/>
      <c r="AA269" s="6"/>
      <c r="AB269" s="6"/>
      <c r="AC269" s="6"/>
    </row>
    <row r="270" spans="1:29" ht="13.95" customHeight="1" x14ac:dyDescent="0.25">
      <c r="A270" s="160"/>
      <c r="B270" s="138"/>
      <c r="C270" s="142"/>
      <c r="D270" s="2"/>
      <c r="E270" s="161"/>
      <c r="F270" s="161"/>
      <c r="H270" s="161"/>
      <c r="I270" s="162"/>
      <c r="J270" s="163"/>
      <c r="K270" s="171"/>
      <c r="L270" s="171"/>
      <c r="M270" s="161"/>
      <c r="N270" s="161"/>
      <c r="O270" s="161"/>
      <c r="P270" s="2"/>
      <c r="Q270" s="161">
        <v>1</v>
      </c>
      <c r="R270" s="161">
        <v>2</v>
      </c>
      <c r="S270" s="161">
        <f>+S269</f>
        <v>6.55</v>
      </c>
      <c r="T270" s="161">
        <f t="shared" ref="T270:T271" si="31">+R270*S270</f>
        <v>13.1</v>
      </c>
      <c r="U270" s="161"/>
      <c r="V270" s="161"/>
      <c r="W270" s="161">
        <f>+T270*W3</f>
        <v>13.362</v>
      </c>
      <c r="X270" s="161"/>
      <c r="Y270" s="161"/>
      <c r="Z270" s="161"/>
      <c r="AA270" s="6"/>
      <c r="AB270" s="6"/>
      <c r="AC270" s="6"/>
    </row>
    <row r="271" spans="1:29" ht="13.95" customHeight="1" x14ac:dyDescent="0.25">
      <c r="A271" s="160"/>
      <c r="B271" s="138"/>
      <c r="C271" s="142"/>
      <c r="D271" s="2"/>
      <c r="E271" s="161"/>
      <c r="F271" s="161"/>
      <c r="H271" s="161"/>
      <c r="I271" s="162"/>
      <c r="J271" s="163"/>
      <c r="K271" s="171"/>
      <c r="L271" s="171"/>
      <c r="M271" s="161"/>
      <c r="N271" s="161"/>
      <c r="O271" s="161"/>
      <c r="P271" s="2"/>
      <c r="Q271" s="161">
        <v>1</v>
      </c>
      <c r="R271" s="161">
        <v>32</v>
      </c>
      <c r="S271" s="161">
        <v>1.65</v>
      </c>
      <c r="T271" s="161">
        <f t="shared" si="31"/>
        <v>52.8</v>
      </c>
      <c r="U271" s="161"/>
      <c r="V271" s="161">
        <f>+T271*V3</f>
        <v>29.568000000000001</v>
      </c>
      <c r="W271" s="161"/>
      <c r="X271" s="161"/>
      <c r="Y271" s="161"/>
      <c r="Z271" s="161"/>
      <c r="AA271" s="6"/>
      <c r="AB271" s="6"/>
      <c r="AC271" s="6"/>
    </row>
    <row r="272" spans="1:29" ht="13.95" customHeight="1" x14ac:dyDescent="0.25">
      <c r="A272" s="160"/>
      <c r="B272" s="138"/>
      <c r="C272" s="142"/>
      <c r="D272" s="2"/>
      <c r="E272" s="161"/>
      <c r="F272" s="161"/>
      <c r="H272" s="161"/>
      <c r="I272" s="162"/>
      <c r="J272" s="163"/>
      <c r="K272" s="171"/>
      <c r="L272" s="171"/>
      <c r="M272" s="161"/>
      <c r="N272" s="161"/>
      <c r="O272" s="161"/>
      <c r="P272" s="2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6"/>
      <c r="AB272" s="6"/>
      <c r="AC272" s="6"/>
    </row>
    <row r="273" spans="1:29" ht="13.95" customHeight="1" x14ac:dyDescent="0.25">
      <c r="A273" s="160" t="s">
        <v>197</v>
      </c>
      <c r="B273" s="141" t="s">
        <v>194</v>
      </c>
      <c r="C273" s="142"/>
      <c r="D273" s="2"/>
      <c r="I273" s="333"/>
      <c r="J273" s="334"/>
      <c r="K273" s="18"/>
      <c r="L273" s="18"/>
      <c r="P273" s="2"/>
      <c r="AA273" s="6"/>
      <c r="AB273" s="6"/>
      <c r="AC273" s="6"/>
    </row>
    <row r="274" spans="1:29" ht="13.95" customHeight="1" x14ac:dyDescent="0.25">
      <c r="A274" s="160" t="s">
        <v>198</v>
      </c>
      <c r="B274" s="141" t="s">
        <v>199</v>
      </c>
      <c r="C274" s="142" t="s">
        <v>90</v>
      </c>
      <c r="D274" s="2"/>
      <c r="H274" s="20">
        <f>+SUM(H275:H278)</f>
        <v>8.2277500000000003</v>
      </c>
      <c r="I274" s="18"/>
      <c r="J274" s="18"/>
      <c r="K274" s="18"/>
      <c r="L274" s="18"/>
      <c r="P274" s="2"/>
      <c r="AA274" s="6"/>
      <c r="AB274" s="6"/>
      <c r="AC274" s="6"/>
    </row>
    <row r="275" spans="1:29" ht="13.95" customHeight="1" x14ac:dyDescent="0.25">
      <c r="A275" s="160"/>
      <c r="B275" s="141" t="s">
        <v>202</v>
      </c>
      <c r="C275" s="142"/>
      <c r="D275" s="344">
        <v>0.17749999999999999</v>
      </c>
      <c r="E275" s="336"/>
      <c r="F275" s="170">
        <f>1.4+0.15+3.35</f>
        <v>4.9000000000000004</v>
      </c>
      <c r="G275" s="22">
        <v>2</v>
      </c>
      <c r="H275" s="170">
        <f>+D275*F275*G275</f>
        <v>1.7395</v>
      </c>
      <c r="I275" s="162"/>
      <c r="J275" s="163"/>
      <c r="K275" s="171"/>
      <c r="L275" s="171"/>
      <c r="M275" s="161"/>
      <c r="N275" s="161"/>
      <c r="O275" s="161"/>
      <c r="P275" s="2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6"/>
      <c r="AB275" s="6"/>
      <c r="AC275" s="6"/>
    </row>
    <row r="276" spans="1:29" ht="13.95" customHeight="1" x14ac:dyDescent="0.25">
      <c r="A276" s="160"/>
      <c r="B276" s="141" t="s">
        <v>203</v>
      </c>
      <c r="C276" s="142"/>
      <c r="D276" s="344">
        <v>0.23499999999999999</v>
      </c>
      <c r="E276" s="336"/>
      <c r="F276" s="170">
        <f>1.4+0.15+3.35</f>
        <v>4.9000000000000004</v>
      </c>
      <c r="G276" s="22">
        <v>4</v>
      </c>
      <c r="H276" s="170">
        <f t="shared" ref="H276" si="32">+D276*F276*G276</f>
        <v>4.6059999999999999</v>
      </c>
      <c r="I276" s="162"/>
      <c r="J276" s="163"/>
      <c r="K276" s="171"/>
      <c r="L276" s="171"/>
      <c r="M276" s="161"/>
      <c r="N276" s="161"/>
      <c r="O276" s="161"/>
      <c r="P276" s="2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6"/>
      <c r="AB276" s="6"/>
      <c r="AC276" s="6"/>
    </row>
    <row r="277" spans="1:29" ht="13.95" customHeight="1" x14ac:dyDescent="0.25">
      <c r="A277" s="160"/>
      <c r="B277" s="141" t="s">
        <v>204</v>
      </c>
      <c r="C277" s="142"/>
      <c r="D277" s="14">
        <v>0.25</v>
      </c>
      <c r="E277" s="170">
        <v>0.48</v>
      </c>
      <c r="F277" s="170">
        <v>4.9000000000000004</v>
      </c>
      <c r="G277" s="22">
        <v>2</v>
      </c>
      <c r="H277" s="170">
        <f>+D277*F277*G277*E277</f>
        <v>1.1759999999999999</v>
      </c>
      <c r="I277" s="162"/>
      <c r="J277" s="163"/>
      <c r="K277" s="171"/>
      <c r="L277" s="171"/>
      <c r="M277" s="161"/>
      <c r="N277" s="161"/>
      <c r="O277" s="161"/>
      <c r="P277" s="2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6"/>
      <c r="AB277" s="6"/>
      <c r="AC277" s="6"/>
    </row>
    <row r="278" spans="1:29" ht="13.95" customHeight="1" x14ac:dyDescent="0.25">
      <c r="A278" s="160"/>
      <c r="B278" s="141" t="s">
        <v>205</v>
      </c>
      <c r="C278" s="142"/>
      <c r="D278" s="14">
        <v>0.25</v>
      </c>
      <c r="E278" s="170">
        <v>0.25</v>
      </c>
      <c r="F278" s="170">
        <f>1.4+0.15+4.1</f>
        <v>5.6499999999999995</v>
      </c>
      <c r="G278" s="22">
        <v>2</v>
      </c>
      <c r="H278" s="170">
        <f>+D278*F278*G278*E278</f>
        <v>0.70624999999999993</v>
      </c>
      <c r="I278" s="162"/>
      <c r="J278" s="163"/>
      <c r="K278" s="171"/>
      <c r="L278" s="171"/>
      <c r="M278" s="161"/>
      <c r="N278" s="161"/>
      <c r="O278" s="161"/>
      <c r="P278" s="2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6"/>
      <c r="AB278" s="6"/>
      <c r="AC278" s="6"/>
    </row>
    <row r="279" spans="1:29" ht="13.95" customHeight="1" x14ac:dyDescent="0.25">
      <c r="A279" s="160"/>
      <c r="B279" s="141"/>
      <c r="C279" s="142"/>
      <c r="D279" s="2"/>
      <c r="E279" s="161"/>
      <c r="F279" s="161"/>
      <c r="H279" s="161"/>
      <c r="I279" s="162"/>
      <c r="J279" s="163"/>
      <c r="K279" s="171"/>
      <c r="L279" s="171"/>
      <c r="M279" s="161"/>
      <c r="N279" s="161"/>
      <c r="O279" s="161"/>
      <c r="P279" s="2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6"/>
      <c r="AB279" s="6"/>
      <c r="AC279" s="6"/>
    </row>
    <row r="280" spans="1:29" ht="13.95" customHeight="1" x14ac:dyDescent="0.25">
      <c r="A280" s="160" t="s">
        <v>200</v>
      </c>
      <c r="B280" s="141" t="s">
        <v>195</v>
      </c>
      <c r="C280" s="142" t="s">
        <v>89</v>
      </c>
      <c r="D280" s="2"/>
      <c r="I280" s="333"/>
      <c r="J280" s="334"/>
      <c r="K280" s="18"/>
      <c r="L280" s="13">
        <f>+SUM(L281:L284)</f>
        <v>89.504000000000005</v>
      </c>
      <c r="P280" s="2"/>
      <c r="AA280" s="6"/>
      <c r="AB280" s="6"/>
      <c r="AC280" s="6"/>
    </row>
    <row r="281" spans="1:29" ht="13.95" customHeight="1" x14ac:dyDescent="0.25">
      <c r="A281" s="160"/>
      <c r="B281" s="141" t="s">
        <v>202</v>
      </c>
      <c r="C281" s="142"/>
      <c r="D281" s="2"/>
      <c r="E281" s="161"/>
      <c r="F281" s="161"/>
      <c r="H281" s="161"/>
      <c r="I281" s="164">
        <v>1.92</v>
      </c>
      <c r="J281" s="165">
        <v>4.9000000000000004</v>
      </c>
      <c r="K281" s="171">
        <v>2</v>
      </c>
      <c r="L281" s="171">
        <f>+I281*J281*K281</f>
        <v>18.815999999999999</v>
      </c>
      <c r="M281" s="161"/>
      <c r="N281" s="161"/>
      <c r="O281" s="161"/>
      <c r="P281" s="2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6"/>
      <c r="AB281" s="6"/>
      <c r="AC281" s="6"/>
    </row>
    <row r="282" spans="1:29" ht="13.95" customHeight="1" x14ac:dyDescent="0.25">
      <c r="A282" s="160"/>
      <c r="B282" s="141" t="s">
        <v>203</v>
      </c>
      <c r="C282" s="142"/>
      <c r="D282" s="2"/>
      <c r="E282" s="161"/>
      <c r="F282" s="161"/>
      <c r="H282" s="161"/>
      <c r="I282" s="164">
        <v>2.2999999999999998</v>
      </c>
      <c r="J282" s="165">
        <v>4.9000000000000004</v>
      </c>
      <c r="K282" s="171">
        <v>4</v>
      </c>
      <c r="L282" s="171">
        <f t="shared" ref="L282:L284" si="33">+I282*J282*K282</f>
        <v>45.08</v>
      </c>
      <c r="M282" s="161"/>
      <c r="N282" s="161"/>
      <c r="O282" s="161"/>
      <c r="P282" s="2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6"/>
      <c r="AB282" s="6"/>
      <c r="AC282" s="6"/>
    </row>
    <row r="283" spans="1:29" ht="13.95" customHeight="1" x14ac:dyDescent="0.25">
      <c r="A283" s="160"/>
      <c r="B283" s="141" t="s">
        <v>204</v>
      </c>
      <c r="C283" s="142"/>
      <c r="D283" s="2"/>
      <c r="E283" s="161"/>
      <c r="F283" s="161"/>
      <c r="H283" s="161"/>
      <c r="I283" s="164">
        <f>0.25*2+0.48*2</f>
        <v>1.46</v>
      </c>
      <c r="J283" s="165">
        <v>4.9000000000000004</v>
      </c>
      <c r="K283" s="171">
        <v>2</v>
      </c>
      <c r="L283" s="171">
        <f t="shared" si="33"/>
        <v>14.308</v>
      </c>
      <c r="M283" s="161"/>
      <c r="N283" s="161"/>
      <c r="O283" s="161"/>
      <c r="P283" s="2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6"/>
      <c r="AB283" s="6"/>
      <c r="AC283" s="6"/>
    </row>
    <row r="284" spans="1:29" ht="13.95" customHeight="1" x14ac:dyDescent="0.25">
      <c r="A284" s="160"/>
      <c r="B284" s="141" t="s">
        <v>205</v>
      </c>
      <c r="C284" s="142"/>
      <c r="D284" s="2"/>
      <c r="E284" s="161"/>
      <c r="F284" s="161"/>
      <c r="H284" s="161"/>
      <c r="I284" s="164">
        <v>1</v>
      </c>
      <c r="J284" s="165">
        <v>5.65</v>
      </c>
      <c r="K284" s="171">
        <v>2</v>
      </c>
      <c r="L284" s="171">
        <f t="shared" si="33"/>
        <v>11.3</v>
      </c>
      <c r="M284" s="161"/>
      <c r="N284" s="161"/>
      <c r="O284" s="161"/>
      <c r="P284" s="2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6"/>
      <c r="AB284" s="6"/>
      <c r="AC284" s="6"/>
    </row>
    <row r="285" spans="1:29" ht="13.95" customHeight="1" x14ac:dyDescent="0.25">
      <c r="A285" s="160"/>
      <c r="B285" s="141"/>
      <c r="C285" s="142"/>
      <c r="D285" s="2"/>
      <c r="E285" s="161"/>
      <c r="F285" s="161"/>
      <c r="H285" s="161"/>
      <c r="I285" s="164"/>
      <c r="J285" s="165"/>
      <c r="K285" s="171"/>
      <c r="L285" s="171"/>
      <c r="M285" s="161"/>
      <c r="N285" s="161"/>
      <c r="O285" s="161"/>
      <c r="P285" s="2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6"/>
      <c r="AB285" s="6"/>
      <c r="AC285" s="6"/>
    </row>
    <row r="286" spans="1:29" ht="13.95" customHeight="1" x14ac:dyDescent="0.25">
      <c r="A286" s="160" t="s">
        <v>201</v>
      </c>
      <c r="B286" s="141" t="s">
        <v>196</v>
      </c>
      <c r="C286" s="142" t="s">
        <v>102</v>
      </c>
      <c r="D286" s="2"/>
      <c r="I286" s="333"/>
      <c r="J286" s="334"/>
      <c r="K286" s="18"/>
      <c r="L286" s="18"/>
      <c r="P286" s="2"/>
      <c r="Z286" s="159">
        <f>+SUM(U287:Y295)</f>
        <v>1322.2320000000002</v>
      </c>
      <c r="AA286" s="6"/>
      <c r="AB286" s="6"/>
      <c r="AC286" s="6"/>
    </row>
    <row r="287" spans="1:29" ht="13.95" customHeight="1" x14ac:dyDescent="0.25">
      <c r="B287" s="138" t="s">
        <v>206</v>
      </c>
      <c r="C287" s="142"/>
      <c r="D287" s="2"/>
      <c r="I287" s="18"/>
      <c r="J287" s="18"/>
      <c r="K287" s="18"/>
      <c r="L287" s="18"/>
      <c r="P287" s="2"/>
      <c r="Q287" s="159">
        <v>2</v>
      </c>
      <c r="R287" s="159">
        <v>10</v>
      </c>
      <c r="S287" s="159">
        <f>+J281+1.2</f>
        <v>6.1000000000000005</v>
      </c>
      <c r="T287" s="159">
        <f t="shared" ref="T287:T295" si="34">+R287*S287*Q287</f>
        <v>122.00000000000001</v>
      </c>
      <c r="X287" s="159">
        <f>+T287*$X$3</f>
        <v>195.20000000000005</v>
      </c>
      <c r="AA287" s="6"/>
      <c r="AB287" s="6"/>
      <c r="AC287" s="6"/>
    </row>
    <row r="288" spans="1:29" ht="13.95" customHeight="1" x14ac:dyDescent="0.25">
      <c r="D288" s="2"/>
      <c r="E288" s="2"/>
      <c r="I288" s="333"/>
      <c r="J288" s="334"/>
      <c r="K288" s="18"/>
      <c r="L288" s="18"/>
      <c r="P288" s="2"/>
      <c r="Q288" s="159">
        <v>4</v>
      </c>
      <c r="R288" s="159">
        <v>30</v>
      </c>
      <c r="S288" s="159">
        <v>1.26</v>
      </c>
      <c r="T288" s="161">
        <f t="shared" si="34"/>
        <v>151.19999999999999</v>
      </c>
      <c r="V288" s="159">
        <f>+T288*$V$3</f>
        <v>84.671999999999997</v>
      </c>
      <c r="AA288" s="6"/>
      <c r="AB288" s="6"/>
      <c r="AC288" s="6"/>
    </row>
    <row r="289" spans="1:29" ht="13.95" customHeight="1" x14ac:dyDescent="0.25">
      <c r="B289" s="2" t="s">
        <v>207</v>
      </c>
      <c r="D289" s="2"/>
      <c r="E289" s="2"/>
      <c r="I289" s="333"/>
      <c r="J289" s="334"/>
      <c r="K289" s="18"/>
      <c r="L289" s="18"/>
      <c r="P289" s="2"/>
      <c r="Q289" s="161">
        <v>4</v>
      </c>
      <c r="R289" s="161">
        <v>12</v>
      </c>
      <c r="S289" s="161">
        <f>+J282+1.2</f>
        <v>6.1000000000000005</v>
      </c>
      <c r="T289" s="161">
        <f t="shared" si="34"/>
        <v>292.8</v>
      </c>
      <c r="U289" s="161"/>
      <c r="V289" s="161"/>
      <c r="W289" s="161"/>
      <c r="X289" s="161">
        <f>+T289*$X$3</f>
        <v>468.48</v>
      </c>
      <c r="Y289" s="161"/>
      <c r="Z289" s="161"/>
      <c r="AA289" s="6"/>
      <c r="AB289" s="6"/>
      <c r="AC289" s="6"/>
    </row>
    <row r="290" spans="1:29" ht="13.95" customHeight="1" x14ac:dyDescent="0.25">
      <c r="B290" s="138"/>
      <c r="C290" s="142"/>
      <c r="D290" s="2"/>
      <c r="I290" s="18"/>
      <c r="J290" s="18"/>
      <c r="K290" s="18"/>
      <c r="L290" s="18"/>
      <c r="P290" s="2"/>
      <c r="Q290" s="161">
        <v>4</v>
      </c>
      <c r="R290" s="161">
        <v>30</v>
      </c>
      <c r="S290" s="161">
        <v>1.75</v>
      </c>
      <c r="T290" s="161">
        <f t="shared" si="34"/>
        <v>210</v>
      </c>
      <c r="U290" s="161"/>
      <c r="V290" s="161">
        <f>+T290*$V$3</f>
        <v>117.60000000000001</v>
      </c>
      <c r="W290" s="161"/>
      <c r="X290" s="161"/>
      <c r="Y290" s="161"/>
      <c r="Z290" s="161"/>
      <c r="AA290" s="6"/>
      <c r="AB290" s="6"/>
      <c r="AC290" s="6"/>
    </row>
    <row r="291" spans="1:29" ht="13.95" customHeight="1" x14ac:dyDescent="0.25">
      <c r="B291" s="138"/>
      <c r="C291" s="142"/>
      <c r="D291" s="2"/>
      <c r="I291" s="333"/>
      <c r="J291" s="334"/>
      <c r="K291" s="18"/>
      <c r="L291" s="18"/>
      <c r="P291" s="2"/>
      <c r="Q291" s="159">
        <v>4</v>
      </c>
      <c r="R291" s="159">
        <v>30</v>
      </c>
      <c r="S291" s="159">
        <v>1.65</v>
      </c>
      <c r="T291" s="161">
        <f t="shared" si="34"/>
        <v>198</v>
      </c>
      <c r="V291" s="161">
        <f>+T291*$V$3</f>
        <v>110.88000000000001</v>
      </c>
      <c r="AA291" s="6"/>
      <c r="AB291" s="6"/>
      <c r="AC291" s="6"/>
    </row>
    <row r="292" spans="1:29" ht="13.95" customHeight="1" x14ac:dyDescent="0.25">
      <c r="B292" s="2" t="s">
        <v>208</v>
      </c>
      <c r="D292" s="2"/>
      <c r="E292" s="2"/>
      <c r="F292" s="161"/>
      <c r="H292" s="161"/>
      <c r="I292" s="333"/>
      <c r="J292" s="334"/>
      <c r="K292" s="171"/>
      <c r="L292" s="171"/>
      <c r="M292" s="161"/>
      <c r="N292" s="161"/>
      <c r="O292" s="161"/>
      <c r="P292" s="2"/>
      <c r="Q292" s="161">
        <v>2</v>
      </c>
      <c r="R292" s="161">
        <v>8</v>
      </c>
      <c r="S292" s="161">
        <f>+J283+1.2</f>
        <v>6.1000000000000005</v>
      </c>
      <c r="T292" s="161">
        <f t="shared" si="34"/>
        <v>97.600000000000009</v>
      </c>
      <c r="U292" s="161"/>
      <c r="V292" s="161"/>
      <c r="W292" s="161"/>
      <c r="X292" s="161">
        <f>+T292*$X$3</f>
        <v>156.16000000000003</v>
      </c>
      <c r="AA292" s="6"/>
      <c r="AB292" s="6"/>
      <c r="AC292" s="6"/>
    </row>
    <row r="293" spans="1:29" ht="13.95" customHeight="1" x14ac:dyDescent="0.25">
      <c r="B293" s="138"/>
      <c r="C293" s="142"/>
      <c r="D293" s="2"/>
      <c r="E293" s="161"/>
      <c r="F293" s="161"/>
      <c r="H293" s="161"/>
      <c r="I293" s="171"/>
      <c r="J293" s="171"/>
      <c r="K293" s="171"/>
      <c r="L293" s="171"/>
      <c r="M293" s="161"/>
      <c r="N293" s="161"/>
      <c r="O293" s="161"/>
      <c r="P293" s="2"/>
      <c r="Q293" s="161">
        <v>2</v>
      </c>
      <c r="R293" s="161">
        <v>30</v>
      </c>
      <c r="S293" s="161">
        <v>1.26</v>
      </c>
      <c r="T293" s="161">
        <f t="shared" si="34"/>
        <v>75.599999999999994</v>
      </c>
      <c r="U293" s="161"/>
      <c r="V293" s="161">
        <f>+T293*$V$3</f>
        <v>42.335999999999999</v>
      </c>
      <c r="W293" s="161"/>
      <c r="X293" s="161"/>
      <c r="AA293" s="6"/>
      <c r="AB293" s="6"/>
      <c r="AC293" s="6"/>
    </row>
    <row r="294" spans="1:29" ht="13.95" customHeight="1" x14ac:dyDescent="0.25">
      <c r="B294" s="2" t="s">
        <v>209</v>
      </c>
      <c r="D294" s="2"/>
      <c r="E294" s="2"/>
      <c r="F294" s="161"/>
      <c r="H294" s="161"/>
      <c r="I294" s="333"/>
      <c r="J294" s="334"/>
      <c r="K294" s="171"/>
      <c r="L294" s="171"/>
      <c r="M294" s="161"/>
      <c r="N294" s="161"/>
      <c r="O294" s="161"/>
      <c r="P294" s="2"/>
      <c r="Q294" s="161">
        <v>2</v>
      </c>
      <c r="R294" s="161">
        <v>8</v>
      </c>
      <c r="S294" s="161">
        <f>+J284+1.2</f>
        <v>6.8500000000000005</v>
      </c>
      <c r="T294" s="161">
        <f t="shared" si="34"/>
        <v>109.60000000000001</v>
      </c>
      <c r="U294" s="161"/>
      <c r="V294" s="161"/>
      <c r="W294" s="161">
        <f>+T294*$W$3</f>
        <v>111.79200000000002</v>
      </c>
      <c r="AA294" s="6"/>
      <c r="AB294" s="6"/>
      <c r="AC294" s="6"/>
    </row>
    <row r="295" spans="1:29" s="14" customFormat="1" ht="13.95" customHeight="1" x14ac:dyDescent="0.25">
      <c r="A295" s="180"/>
      <c r="B295" s="138"/>
      <c r="C295" s="142"/>
      <c r="E295" s="178"/>
      <c r="F295" s="178"/>
      <c r="G295" s="22"/>
      <c r="H295" s="178"/>
      <c r="I295" s="179"/>
      <c r="J295" s="179"/>
      <c r="K295" s="179"/>
      <c r="L295" s="179"/>
      <c r="M295" s="178"/>
      <c r="N295" s="178"/>
      <c r="O295" s="178"/>
      <c r="Q295" s="178">
        <v>2</v>
      </c>
      <c r="R295" s="178">
        <v>33</v>
      </c>
      <c r="S295" s="178">
        <v>0.95</v>
      </c>
      <c r="T295" s="178">
        <f t="shared" si="34"/>
        <v>62.699999999999996</v>
      </c>
      <c r="U295" s="178"/>
      <c r="V295" s="178">
        <f>+T295*$V$3</f>
        <v>35.112000000000002</v>
      </c>
      <c r="W295" s="178"/>
      <c r="X295" s="178"/>
      <c r="Y295" s="178"/>
      <c r="Z295" s="178"/>
      <c r="AA295" s="57"/>
      <c r="AB295" s="57"/>
      <c r="AC295" s="57"/>
    </row>
    <row r="296" spans="1:29" s="14" customFormat="1" ht="13.95" customHeight="1" x14ac:dyDescent="0.25">
      <c r="A296" s="176" t="s">
        <v>214</v>
      </c>
      <c r="B296" s="141" t="s">
        <v>210</v>
      </c>
      <c r="C296" s="142"/>
      <c r="E296" s="178"/>
      <c r="F296" s="178"/>
      <c r="G296" s="22"/>
      <c r="H296" s="178"/>
      <c r="I296" s="172"/>
      <c r="J296" s="173"/>
      <c r="K296" s="179"/>
      <c r="L296" s="179"/>
      <c r="M296" s="178"/>
      <c r="N296" s="178"/>
      <c r="O296" s="178"/>
      <c r="Q296" s="178"/>
      <c r="R296" s="178"/>
      <c r="S296" s="178"/>
      <c r="T296" s="178"/>
      <c r="U296" s="178"/>
      <c r="V296" s="178"/>
      <c r="W296" s="178"/>
      <c r="X296" s="178"/>
      <c r="Y296" s="178"/>
      <c r="Z296" s="178"/>
      <c r="AA296" s="57"/>
      <c r="AB296" s="57"/>
      <c r="AC296" s="57"/>
    </row>
    <row r="297" spans="1:29" ht="13.95" customHeight="1" x14ac:dyDescent="0.25">
      <c r="A297" s="176" t="s">
        <v>215</v>
      </c>
      <c r="B297" s="141" t="s">
        <v>212</v>
      </c>
      <c r="C297" s="142" t="s">
        <v>90</v>
      </c>
      <c r="D297" s="2"/>
      <c r="H297" s="20">
        <f>+SUM(H298:H313)</f>
        <v>13.392200000000001</v>
      </c>
      <c r="I297" s="333"/>
      <c r="J297" s="334"/>
      <c r="K297" s="18"/>
      <c r="L297" s="18"/>
      <c r="P297" s="2"/>
      <c r="AA297" s="6"/>
      <c r="AB297" s="6"/>
      <c r="AC297" s="6"/>
    </row>
    <row r="298" spans="1:29" ht="13.95" customHeight="1" x14ac:dyDescent="0.25">
      <c r="A298" s="176"/>
      <c r="B298" s="138" t="s">
        <v>218</v>
      </c>
      <c r="C298" s="142"/>
      <c r="D298" s="196"/>
      <c r="E298" s="196"/>
      <c r="F298" s="196"/>
      <c r="G298" s="196"/>
      <c r="H298" s="196"/>
      <c r="I298" s="174"/>
      <c r="J298" s="175"/>
      <c r="K298" s="179"/>
      <c r="L298" s="179"/>
      <c r="M298" s="177"/>
      <c r="N298" s="177"/>
      <c r="O298" s="177"/>
      <c r="P298" s="2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6"/>
      <c r="AB298" s="6"/>
      <c r="AC298" s="6"/>
    </row>
    <row r="299" spans="1:29" ht="13.95" customHeight="1" x14ac:dyDescent="0.25">
      <c r="A299" s="176"/>
      <c r="B299" s="138" t="s">
        <v>219</v>
      </c>
      <c r="C299" s="142"/>
      <c r="D299" s="356">
        <v>8.2200000000000006</v>
      </c>
      <c r="E299" s="357"/>
      <c r="F299" s="196">
        <v>0.25</v>
      </c>
      <c r="G299" s="196">
        <v>3</v>
      </c>
      <c r="H299" s="196">
        <f>+D299*F299*G299</f>
        <v>6.1650000000000009</v>
      </c>
      <c r="I299" s="174"/>
      <c r="J299" s="175"/>
      <c r="K299" s="179"/>
      <c r="L299" s="179"/>
      <c r="M299" s="177"/>
      <c r="N299" s="177"/>
      <c r="O299" s="177"/>
      <c r="P299" s="2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  <c r="AA299" s="6"/>
      <c r="AB299" s="6"/>
      <c r="AC299" s="6"/>
    </row>
    <row r="300" spans="1:29" ht="13.95" customHeight="1" x14ac:dyDescent="0.25">
      <c r="A300" s="176"/>
      <c r="B300" s="138" t="s">
        <v>179</v>
      </c>
      <c r="C300" s="142"/>
      <c r="D300" s="196"/>
      <c r="E300" s="196"/>
      <c r="F300" s="196"/>
      <c r="G300" s="196"/>
      <c r="H300" s="196"/>
      <c r="I300" s="174"/>
      <c r="J300" s="175"/>
      <c r="K300" s="179"/>
      <c r="L300" s="179"/>
      <c r="M300" s="177"/>
      <c r="N300" s="177"/>
      <c r="O300" s="177"/>
      <c r="P300" s="2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  <c r="AA300" s="6"/>
      <c r="AB300" s="6"/>
      <c r="AC300" s="6"/>
    </row>
    <row r="301" spans="1:29" ht="13.95" customHeight="1" x14ac:dyDescent="0.25">
      <c r="A301" s="176"/>
      <c r="B301" s="138" t="s">
        <v>220</v>
      </c>
      <c r="C301" s="142"/>
      <c r="D301" s="196">
        <v>5.42</v>
      </c>
      <c r="E301" s="196">
        <v>0.25</v>
      </c>
      <c r="F301" s="196">
        <v>0.6</v>
      </c>
      <c r="G301" s="196">
        <v>2</v>
      </c>
      <c r="H301" s="196">
        <f>+D301*E301*F301*G301</f>
        <v>1.6259999999999999</v>
      </c>
      <c r="I301" s="174"/>
      <c r="J301" s="175"/>
      <c r="K301" s="179"/>
      <c r="L301" s="179"/>
      <c r="M301" s="177"/>
      <c r="N301" s="177"/>
      <c r="O301" s="177"/>
      <c r="P301" s="2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6"/>
      <c r="AB301" s="6"/>
      <c r="AC301" s="6"/>
    </row>
    <row r="302" spans="1:29" ht="13.95" customHeight="1" x14ac:dyDescent="0.25">
      <c r="A302" s="176"/>
      <c r="B302" s="138" t="s">
        <v>122</v>
      </c>
      <c r="C302" s="142"/>
      <c r="D302" s="196"/>
      <c r="E302" s="196"/>
      <c r="F302" s="196"/>
      <c r="G302" s="196"/>
      <c r="H302" s="196"/>
      <c r="I302" s="174"/>
      <c r="J302" s="175"/>
      <c r="K302" s="179"/>
      <c r="L302" s="179"/>
      <c r="M302" s="177"/>
      <c r="N302" s="177"/>
      <c r="O302" s="177"/>
      <c r="P302" s="2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6"/>
      <c r="AB302" s="6"/>
      <c r="AC302" s="6"/>
    </row>
    <row r="303" spans="1:29" ht="13.95" customHeight="1" x14ac:dyDescent="0.25">
      <c r="A303" s="176"/>
      <c r="B303" s="138" t="s">
        <v>222</v>
      </c>
      <c r="C303" s="142"/>
      <c r="D303" s="196"/>
      <c r="E303" s="196"/>
      <c r="F303" s="196"/>
      <c r="G303" s="196"/>
      <c r="H303" s="196"/>
      <c r="I303" s="174"/>
      <c r="J303" s="175"/>
      <c r="K303" s="179"/>
      <c r="L303" s="179"/>
      <c r="M303" s="177"/>
      <c r="N303" s="177"/>
      <c r="O303" s="177"/>
      <c r="P303" s="2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  <c r="AA303" s="6"/>
      <c r="AB303" s="6"/>
      <c r="AC303" s="6"/>
    </row>
    <row r="304" spans="1:29" ht="13.95" customHeight="1" x14ac:dyDescent="0.25">
      <c r="A304" s="176"/>
      <c r="B304" s="138" t="s">
        <v>221</v>
      </c>
      <c r="C304" s="142"/>
      <c r="D304" s="196">
        <v>3</v>
      </c>
      <c r="E304" s="196">
        <v>0.25</v>
      </c>
      <c r="F304" s="196">
        <v>0.5</v>
      </c>
      <c r="G304" s="196">
        <v>3</v>
      </c>
      <c r="H304" s="196">
        <f>+D304*E304*F304*G304</f>
        <v>1.125</v>
      </c>
      <c r="I304" s="174"/>
      <c r="J304" s="175"/>
      <c r="K304" s="179"/>
      <c r="L304" s="179"/>
      <c r="M304" s="177"/>
      <c r="N304" s="177"/>
      <c r="O304" s="177"/>
      <c r="P304" s="2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  <c r="AA304" s="6"/>
      <c r="AB304" s="6"/>
      <c r="AC304" s="6"/>
    </row>
    <row r="305" spans="1:29" ht="13.95" customHeight="1" x14ac:dyDescent="0.25">
      <c r="A305" s="176"/>
      <c r="B305" s="138"/>
      <c r="C305" s="142"/>
      <c r="D305" s="197">
        <v>0.5</v>
      </c>
      <c r="E305" s="98">
        <v>0.25</v>
      </c>
      <c r="F305" s="98">
        <v>0.3</v>
      </c>
      <c r="G305" s="198">
        <v>2</v>
      </c>
      <c r="H305" s="196">
        <f>+D305*E305*F305*G305</f>
        <v>7.4999999999999997E-2</v>
      </c>
      <c r="I305" s="174"/>
      <c r="J305" s="175"/>
      <c r="K305" s="179"/>
      <c r="L305" s="179"/>
      <c r="M305" s="177"/>
      <c r="N305" s="177"/>
      <c r="O305" s="177"/>
      <c r="P305" s="2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  <c r="AA305" s="6"/>
      <c r="AB305" s="6"/>
      <c r="AC305" s="6"/>
    </row>
    <row r="306" spans="1:29" ht="13.95" customHeight="1" x14ac:dyDescent="0.25">
      <c r="A306" s="176"/>
      <c r="B306" s="138" t="s">
        <v>123</v>
      </c>
      <c r="C306" s="142"/>
      <c r="D306" s="196"/>
      <c r="E306" s="196"/>
      <c r="F306" s="196"/>
      <c r="G306" s="196"/>
      <c r="H306" s="196"/>
      <c r="I306" s="174"/>
      <c r="J306" s="175"/>
      <c r="K306" s="179"/>
      <c r="L306" s="179"/>
      <c r="M306" s="177"/>
      <c r="N306" s="177"/>
      <c r="O306" s="177"/>
      <c r="P306" s="2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  <c r="AA306" s="6"/>
      <c r="AB306" s="6"/>
      <c r="AC306" s="6"/>
    </row>
    <row r="307" spans="1:29" ht="13.95" customHeight="1" x14ac:dyDescent="0.25">
      <c r="A307" s="176"/>
      <c r="B307" s="138" t="s">
        <v>222</v>
      </c>
      <c r="C307" s="142"/>
      <c r="D307" s="196"/>
      <c r="E307" s="196"/>
      <c r="F307" s="196"/>
      <c r="G307" s="196"/>
      <c r="H307" s="196"/>
      <c r="I307" s="174"/>
      <c r="J307" s="175"/>
      <c r="K307" s="179"/>
      <c r="L307" s="179"/>
      <c r="M307" s="177"/>
      <c r="N307" s="177"/>
      <c r="O307" s="177"/>
      <c r="P307" s="2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  <c r="AA307" s="6"/>
      <c r="AB307" s="6"/>
      <c r="AC307" s="6"/>
    </row>
    <row r="308" spans="1:29" ht="13.95" customHeight="1" x14ac:dyDescent="0.25">
      <c r="A308" s="176"/>
      <c r="B308" s="138" t="s">
        <v>221</v>
      </c>
      <c r="C308" s="142"/>
      <c r="D308" s="196">
        <v>3</v>
      </c>
      <c r="E308" s="196">
        <v>0.25</v>
      </c>
      <c r="F308" s="196">
        <v>0.5</v>
      </c>
      <c r="G308" s="196">
        <v>3</v>
      </c>
      <c r="H308" s="196">
        <f t="shared" ref="H308:H313" si="35">+D308*E308*F308*G308</f>
        <v>1.125</v>
      </c>
      <c r="I308" s="174"/>
      <c r="J308" s="175"/>
      <c r="K308" s="179"/>
      <c r="L308" s="179"/>
      <c r="M308" s="177"/>
      <c r="N308" s="177"/>
      <c r="O308" s="177"/>
      <c r="P308" s="2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  <c r="AA308" s="6"/>
      <c r="AB308" s="6"/>
      <c r="AC308" s="6"/>
    </row>
    <row r="309" spans="1:29" ht="13.95" customHeight="1" x14ac:dyDescent="0.25">
      <c r="A309" s="176"/>
      <c r="B309" s="138"/>
      <c r="C309" s="142"/>
      <c r="D309" s="197">
        <v>0.5</v>
      </c>
      <c r="E309" s="98">
        <v>0.25</v>
      </c>
      <c r="F309" s="98">
        <v>0.5</v>
      </c>
      <c r="G309" s="198">
        <v>2</v>
      </c>
      <c r="H309" s="196">
        <f t="shared" si="35"/>
        <v>0.125</v>
      </c>
      <c r="I309" s="174"/>
      <c r="J309" s="175"/>
      <c r="K309" s="179"/>
      <c r="L309" s="179"/>
      <c r="M309" s="177"/>
      <c r="N309" s="177"/>
      <c r="O309" s="177"/>
      <c r="P309" s="2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  <c r="AA309" s="6"/>
      <c r="AB309" s="6"/>
      <c r="AC309" s="6"/>
    </row>
    <row r="310" spans="1:29" ht="13.95" customHeight="1" x14ac:dyDescent="0.25">
      <c r="A310" s="176"/>
      <c r="B310" s="138" t="s">
        <v>223</v>
      </c>
      <c r="C310" s="142"/>
      <c r="D310" s="196">
        <v>3</v>
      </c>
      <c r="E310" s="196">
        <v>0.2</v>
      </c>
      <c r="F310" s="196">
        <v>0.5</v>
      </c>
      <c r="G310" s="196">
        <v>3</v>
      </c>
      <c r="H310" s="196">
        <f t="shared" si="35"/>
        <v>0.90000000000000013</v>
      </c>
      <c r="I310" s="174"/>
      <c r="J310" s="175"/>
      <c r="K310" s="179"/>
      <c r="L310" s="179"/>
      <c r="M310" s="177"/>
      <c r="N310" s="177"/>
      <c r="O310" s="177"/>
      <c r="P310" s="2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  <c r="AA310" s="6"/>
      <c r="AB310" s="6"/>
      <c r="AC310" s="6"/>
    </row>
    <row r="311" spans="1:29" ht="13.95" customHeight="1" x14ac:dyDescent="0.25">
      <c r="A311" s="176"/>
      <c r="B311" s="138"/>
      <c r="C311" s="142"/>
      <c r="D311" s="197">
        <v>0.5</v>
      </c>
      <c r="E311" s="98">
        <v>0.2</v>
      </c>
      <c r="F311" s="98">
        <v>0.5</v>
      </c>
      <c r="G311" s="198">
        <v>2</v>
      </c>
      <c r="H311" s="196">
        <f t="shared" si="35"/>
        <v>0.1</v>
      </c>
      <c r="I311" s="174"/>
      <c r="J311" s="175"/>
      <c r="K311" s="179"/>
      <c r="L311" s="179"/>
      <c r="M311" s="177"/>
      <c r="N311" s="177"/>
      <c r="O311" s="177"/>
      <c r="P311" s="2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  <c r="AA311" s="6"/>
      <c r="AB311" s="6"/>
      <c r="AC311" s="6"/>
    </row>
    <row r="312" spans="1:29" ht="13.95" customHeight="1" x14ac:dyDescent="0.25">
      <c r="A312" s="176"/>
      <c r="B312" s="138" t="s">
        <v>224</v>
      </c>
      <c r="C312" s="142"/>
      <c r="D312" s="197">
        <v>16.05</v>
      </c>
      <c r="E312" s="98">
        <v>0.2</v>
      </c>
      <c r="F312" s="98">
        <v>0.2</v>
      </c>
      <c r="G312" s="198">
        <v>2</v>
      </c>
      <c r="H312" s="196">
        <f t="shared" si="35"/>
        <v>1.2840000000000003</v>
      </c>
      <c r="I312" s="174"/>
      <c r="J312" s="175"/>
      <c r="K312" s="179"/>
      <c r="L312" s="179"/>
      <c r="M312" s="177"/>
      <c r="N312" s="177"/>
      <c r="O312" s="177"/>
      <c r="P312" s="2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  <c r="AA312" s="6"/>
      <c r="AB312" s="6"/>
      <c r="AC312" s="6"/>
    </row>
    <row r="313" spans="1:29" ht="13.95" customHeight="1" x14ac:dyDescent="0.25">
      <c r="A313" s="176"/>
      <c r="B313" s="138"/>
      <c r="C313" s="142"/>
      <c r="D313" s="197">
        <v>5.42</v>
      </c>
      <c r="E313" s="98">
        <v>0.2</v>
      </c>
      <c r="F313" s="98">
        <v>0.2</v>
      </c>
      <c r="G313" s="198">
        <v>4</v>
      </c>
      <c r="H313" s="196">
        <f t="shared" si="35"/>
        <v>0.86720000000000008</v>
      </c>
      <c r="I313" s="174"/>
      <c r="J313" s="175"/>
      <c r="K313" s="179"/>
      <c r="L313" s="179"/>
      <c r="M313" s="177"/>
      <c r="N313" s="177"/>
      <c r="O313" s="177"/>
      <c r="P313" s="2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  <c r="AA313" s="6"/>
      <c r="AB313" s="6"/>
      <c r="AC313" s="6"/>
    </row>
    <row r="314" spans="1:29" ht="13.95" customHeight="1" x14ac:dyDescent="0.25">
      <c r="A314" s="176"/>
      <c r="B314" s="138"/>
      <c r="C314" s="142"/>
      <c r="D314" s="197"/>
      <c r="E314" s="98"/>
      <c r="F314" s="98"/>
      <c r="G314" s="198"/>
      <c r="H314" s="196"/>
      <c r="I314" s="174"/>
      <c r="J314" s="175"/>
      <c r="K314" s="179"/>
      <c r="L314" s="179"/>
      <c r="M314" s="177"/>
      <c r="N314" s="177"/>
      <c r="O314" s="177"/>
      <c r="P314" s="2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  <c r="AA314" s="6"/>
      <c r="AB314" s="6"/>
      <c r="AC314" s="6"/>
    </row>
    <row r="315" spans="1:29" ht="13.95" customHeight="1" x14ac:dyDescent="0.25">
      <c r="A315" s="176" t="s">
        <v>216</v>
      </c>
      <c r="B315" s="141" t="s">
        <v>211</v>
      </c>
      <c r="C315" s="142" t="s">
        <v>89</v>
      </c>
      <c r="D315" s="197"/>
      <c r="E315" s="98"/>
      <c r="F315" s="98"/>
      <c r="G315" s="198"/>
      <c r="H315" s="196"/>
      <c r="I315" s="333"/>
      <c r="J315" s="334"/>
      <c r="K315" s="18"/>
      <c r="L315" s="13">
        <f>+SUM(L316:L331)</f>
        <v>98.084000000000003</v>
      </c>
      <c r="P315" s="2"/>
      <c r="AA315" s="6"/>
      <c r="AB315" s="6"/>
      <c r="AC315" s="6"/>
    </row>
    <row r="316" spans="1:29" ht="13.95" customHeight="1" x14ac:dyDescent="0.25">
      <c r="A316" s="176"/>
      <c r="B316" s="138" t="s">
        <v>218</v>
      </c>
      <c r="C316" s="142"/>
      <c r="D316" s="196"/>
      <c r="E316" s="196"/>
      <c r="F316" s="196"/>
      <c r="G316" s="196"/>
      <c r="H316" s="196"/>
      <c r="I316" s="174"/>
      <c r="J316" s="175"/>
      <c r="K316" s="179"/>
      <c r="L316" s="179"/>
      <c r="M316" s="177"/>
      <c r="N316" s="177"/>
      <c r="O316" s="177"/>
      <c r="P316" s="2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6"/>
      <c r="AB316" s="6"/>
      <c r="AC316" s="6"/>
    </row>
    <row r="317" spans="1:29" ht="13.95" customHeight="1" x14ac:dyDescent="0.25">
      <c r="A317" s="176"/>
      <c r="B317" s="138" t="s">
        <v>219</v>
      </c>
      <c r="C317" s="142"/>
      <c r="D317" s="356"/>
      <c r="E317" s="357"/>
      <c r="F317" s="196"/>
      <c r="G317" s="196"/>
      <c r="H317" s="196"/>
      <c r="I317" s="333">
        <v>8.2200000000000006</v>
      </c>
      <c r="J317" s="334"/>
      <c r="K317" s="179">
        <v>6</v>
      </c>
      <c r="L317" s="179">
        <f>+I317*K317</f>
        <v>49.320000000000007</v>
      </c>
      <c r="M317" s="177"/>
      <c r="N317" s="177"/>
      <c r="O317" s="177"/>
      <c r="P317" s="2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6"/>
      <c r="AB317" s="6"/>
      <c r="AC317" s="6"/>
    </row>
    <row r="318" spans="1:29" ht="13.95" customHeight="1" x14ac:dyDescent="0.25">
      <c r="A318" s="176"/>
      <c r="B318" s="138" t="s">
        <v>179</v>
      </c>
      <c r="C318" s="142"/>
      <c r="D318" s="196"/>
      <c r="E318" s="196"/>
      <c r="F318" s="196"/>
      <c r="G318" s="196"/>
      <c r="H318" s="196"/>
      <c r="I318" s="174"/>
      <c r="J318" s="175"/>
      <c r="K318" s="179"/>
      <c r="L318" s="179"/>
      <c r="M318" s="177"/>
      <c r="N318" s="177"/>
      <c r="O318" s="177"/>
      <c r="P318" s="2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  <c r="AA318" s="6"/>
      <c r="AB318" s="6"/>
      <c r="AC318" s="6"/>
    </row>
    <row r="319" spans="1:29" ht="13.95" customHeight="1" x14ac:dyDescent="0.25">
      <c r="A319" s="176"/>
      <c r="B319" s="138" t="s">
        <v>220</v>
      </c>
      <c r="C319" s="142"/>
      <c r="D319" s="196"/>
      <c r="E319" s="196"/>
      <c r="F319" s="196"/>
      <c r="G319" s="196"/>
      <c r="H319" s="196"/>
      <c r="I319" s="174">
        <v>0.6</v>
      </c>
      <c r="J319" s="175">
        <v>5.42</v>
      </c>
      <c r="K319" s="179">
        <v>4</v>
      </c>
      <c r="L319" s="179">
        <f>+I319*K319*J319</f>
        <v>13.007999999999999</v>
      </c>
      <c r="M319" s="177"/>
      <c r="N319" s="177"/>
      <c r="O319" s="177"/>
      <c r="P319" s="2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  <c r="AA319" s="6"/>
      <c r="AB319" s="6"/>
      <c r="AC319" s="6"/>
    </row>
    <row r="320" spans="1:29" ht="13.95" customHeight="1" x14ac:dyDescent="0.25">
      <c r="A320" s="176"/>
      <c r="B320" s="138" t="s">
        <v>122</v>
      </c>
      <c r="C320" s="142"/>
      <c r="D320" s="196"/>
      <c r="E320" s="196"/>
      <c r="F320" s="196"/>
      <c r="G320" s="196"/>
      <c r="H320" s="196"/>
      <c r="I320" s="174"/>
      <c r="J320" s="175"/>
      <c r="K320" s="179"/>
      <c r="L320" s="241">
        <f t="shared" ref="L320:L331" si="36">+I320*K320*J320</f>
        <v>0</v>
      </c>
      <c r="M320" s="177"/>
      <c r="N320" s="177"/>
      <c r="O320" s="177"/>
      <c r="P320" s="2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6"/>
      <c r="AB320" s="6"/>
      <c r="AC320" s="6"/>
    </row>
    <row r="321" spans="1:29" ht="13.95" customHeight="1" x14ac:dyDescent="0.25">
      <c r="A321" s="176"/>
      <c r="B321" s="138" t="s">
        <v>222</v>
      </c>
      <c r="C321" s="142"/>
      <c r="D321" s="196"/>
      <c r="E321" s="196"/>
      <c r="F321" s="196"/>
      <c r="G321" s="196"/>
      <c r="H321" s="196"/>
      <c r="I321" s="174"/>
      <c r="J321" s="175"/>
      <c r="K321" s="179"/>
      <c r="L321" s="241">
        <f t="shared" si="36"/>
        <v>0</v>
      </c>
      <c r="M321" s="177"/>
      <c r="N321" s="177"/>
      <c r="O321" s="177"/>
      <c r="P321" s="2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  <c r="AA321" s="6"/>
      <c r="AB321" s="6"/>
      <c r="AC321" s="6"/>
    </row>
    <row r="322" spans="1:29" ht="13.95" customHeight="1" x14ac:dyDescent="0.25">
      <c r="A322" s="176"/>
      <c r="B322" s="138" t="s">
        <v>221</v>
      </c>
      <c r="C322" s="142"/>
      <c r="D322" s="196"/>
      <c r="E322" s="196"/>
      <c r="F322" s="196"/>
      <c r="G322" s="196"/>
      <c r="H322" s="196"/>
      <c r="I322" s="174">
        <v>0.5</v>
      </c>
      <c r="J322" s="175">
        <v>3</v>
      </c>
      <c r="K322" s="179">
        <v>6</v>
      </c>
      <c r="L322" s="241">
        <f t="shared" si="36"/>
        <v>9</v>
      </c>
      <c r="M322" s="177"/>
      <c r="N322" s="177"/>
      <c r="O322" s="177"/>
      <c r="P322" s="2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  <c r="AA322" s="6"/>
      <c r="AB322" s="6"/>
      <c r="AC322" s="6"/>
    </row>
    <row r="323" spans="1:29" ht="13.95" customHeight="1" x14ac:dyDescent="0.25">
      <c r="A323" s="176"/>
      <c r="B323" s="138"/>
      <c r="C323" s="142"/>
      <c r="D323" s="197"/>
      <c r="E323" s="98"/>
      <c r="F323" s="98"/>
      <c r="G323" s="198"/>
      <c r="H323" s="196"/>
      <c r="I323" s="174">
        <v>0.5</v>
      </c>
      <c r="J323" s="175">
        <v>0.5</v>
      </c>
      <c r="K323" s="179">
        <v>4</v>
      </c>
      <c r="L323" s="241">
        <f t="shared" si="36"/>
        <v>1</v>
      </c>
      <c r="M323" s="177"/>
      <c r="N323" s="177"/>
      <c r="O323" s="177"/>
      <c r="P323" s="2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  <c r="AA323" s="6"/>
      <c r="AB323" s="6"/>
      <c r="AC323" s="6"/>
    </row>
    <row r="324" spans="1:29" ht="13.95" customHeight="1" x14ac:dyDescent="0.25">
      <c r="A324" s="176"/>
      <c r="B324" s="138" t="s">
        <v>123</v>
      </c>
      <c r="C324" s="142"/>
      <c r="D324" s="196"/>
      <c r="E324" s="196"/>
      <c r="F324" s="196"/>
      <c r="G324" s="196"/>
      <c r="H324" s="196"/>
      <c r="I324" s="174"/>
      <c r="J324" s="175"/>
      <c r="K324" s="179"/>
      <c r="L324" s="241">
        <f t="shared" si="36"/>
        <v>0</v>
      </c>
      <c r="M324" s="177"/>
      <c r="N324" s="177"/>
      <c r="O324" s="177"/>
      <c r="P324" s="2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  <c r="AA324" s="6"/>
      <c r="AB324" s="6"/>
      <c r="AC324" s="6"/>
    </row>
    <row r="325" spans="1:29" ht="13.95" customHeight="1" x14ac:dyDescent="0.25">
      <c r="A325" s="176"/>
      <c r="B325" s="138" t="s">
        <v>222</v>
      </c>
      <c r="C325" s="142"/>
      <c r="D325" s="196"/>
      <c r="E325" s="196"/>
      <c r="F325" s="196"/>
      <c r="G325" s="196"/>
      <c r="H325" s="196"/>
      <c r="I325" s="174"/>
      <c r="J325" s="175"/>
      <c r="K325" s="179"/>
      <c r="L325" s="241">
        <f t="shared" si="36"/>
        <v>0</v>
      </c>
      <c r="M325" s="177"/>
      <c r="N325" s="177"/>
      <c r="O325" s="177"/>
      <c r="P325" s="2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  <c r="AA325" s="6"/>
      <c r="AB325" s="6"/>
      <c r="AC325" s="6"/>
    </row>
    <row r="326" spans="1:29" ht="13.95" customHeight="1" x14ac:dyDescent="0.25">
      <c r="A326" s="176"/>
      <c r="B326" s="138" t="s">
        <v>221</v>
      </c>
      <c r="C326" s="142"/>
      <c r="D326" s="196"/>
      <c r="E326" s="196"/>
      <c r="F326" s="196"/>
      <c r="G326" s="196"/>
      <c r="H326" s="196"/>
      <c r="I326" s="174">
        <v>0.5</v>
      </c>
      <c r="J326" s="175">
        <v>3</v>
      </c>
      <c r="K326" s="179">
        <v>6</v>
      </c>
      <c r="L326" s="241">
        <f t="shared" si="36"/>
        <v>9</v>
      </c>
      <c r="M326" s="177"/>
      <c r="N326" s="177"/>
      <c r="O326" s="177"/>
      <c r="P326" s="2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  <c r="AA326" s="6"/>
      <c r="AB326" s="6"/>
      <c r="AC326" s="6"/>
    </row>
    <row r="327" spans="1:29" ht="13.95" customHeight="1" x14ac:dyDescent="0.25">
      <c r="A327" s="176"/>
      <c r="B327" s="138"/>
      <c r="C327" s="142"/>
      <c r="D327" s="197"/>
      <c r="E327" s="98"/>
      <c r="F327" s="98"/>
      <c r="G327" s="198"/>
      <c r="H327" s="196"/>
      <c r="I327" s="174">
        <v>0.5</v>
      </c>
      <c r="J327" s="175">
        <v>0.5</v>
      </c>
      <c r="K327" s="179">
        <v>4</v>
      </c>
      <c r="L327" s="241">
        <f t="shared" si="36"/>
        <v>1</v>
      </c>
      <c r="M327" s="177"/>
      <c r="N327" s="177"/>
      <c r="O327" s="177"/>
      <c r="P327" s="2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  <c r="AA327" s="6"/>
      <c r="AB327" s="6"/>
      <c r="AC327" s="6"/>
    </row>
    <row r="328" spans="1:29" ht="13.95" customHeight="1" x14ac:dyDescent="0.25">
      <c r="A328" s="176"/>
      <c r="B328" s="138" t="s">
        <v>223</v>
      </c>
      <c r="C328" s="142"/>
      <c r="D328" s="196"/>
      <c r="E328" s="196"/>
      <c r="F328" s="196"/>
      <c r="G328" s="196"/>
      <c r="H328" s="196"/>
      <c r="I328" s="174">
        <v>0.5</v>
      </c>
      <c r="J328" s="175">
        <v>3</v>
      </c>
      <c r="K328" s="179">
        <v>3</v>
      </c>
      <c r="L328" s="241">
        <f t="shared" si="36"/>
        <v>4.5</v>
      </c>
      <c r="M328" s="177"/>
      <c r="N328" s="177"/>
      <c r="O328" s="177"/>
      <c r="P328" s="2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  <c r="AA328" s="6"/>
      <c r="AB328" s="6"/>
      <c r="AC328" s="6"/>
    </row>
    <row r="329" spans="1:29" ht="13.95" customHeight="1" x14ac:dyDescent="0.25">
      <c r="A329" s="176"/>
      <c r="B329" s="138"/>
      <c r="C329" s="142"/>
      <c r="D329" s="197"/>
      <c r="E329" s="98"/>
      <c r="F329" s="98"/>
      <c r="G329" s="198"/>
      <c r="H329" s="196"/>
      <c r="I329" s="174">
        <v>0.5</v>
      </c>
      <c r="J329" s="175">
        <v>0.5</v>
      </c>
      <c r="K329" s="179">
        <v>2</v>
      </c>
      <c r="L329" s="241">
        <f t="shared" si="36"/>
        <v>0.5</v>
      </c>
      <c r="M329" s="177"/>
      <c r="N329" s="177"/>
      <c r="O329" s="177"/>
      <c r="P329" s="2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  <c r="AA329" s="6"/>
      <c r="AB329" s="6"/>
      <c r="AC329" s="6"/>
    </row>
    <row r="330" spans="1:29" ht="13.95" customHeight="1" x14ac:dyDescent="0.25">
      <c r="A330" s="176"/>
      <c r="B330" s="138" t="s">
        <v>224</v>
      </c>
      <c r="C330" s="142"/>
      <c r="D330" s="197"/>
      <c r="E330" s="98"/>
      <c r="F330" s="98"/>
      <c r="G330" s="198"/>
      <c r="H330" s="196"/>
      <c r="I330" s="174">
        <v>0.2</v>
      </c>
      <c r="J330" s="175">
        <v>16.05</v>
      </c>
      <c r="K330" s="179">
        <v>2</v>
      </c>
      <c r="L330" s="241">
        <f t="shared" si="36"/>
        <v>6.4200000000000008</v>
      </c>
      <c r="M330" s="177"/>
      <c r="N330" s="177"/>
      <c r="O330" s="177"/>
      <c r="P330" s="2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  <c r="AA330" s="6"/>
      <c r="AB330" s="6"/>
      <c r="AC330" s="6"/>
    </row>
    <row r="331" spans="1:29" ht="13.95" customHeight="1" x14ac:dyDescent="0.25">
      <c r="A331" s="176"/>
      <c r="B331" s="138"/>
      <c r="C331" s="142"/>
      <c r="D331" s="197"/>
      <c r="E331" s="98"/>
      <c r="F331" s="98"/>
      <c r="G331" s="198"/>
      <c r="H331" s="196"/>
      <c r="I331" s="174">
        <v>0.2</v>
      </c>
      <c r="J331" s="175">
        <v>5.42</v>
      </c>
      <c r="K331" s="179">
        <v>4</v>
      </c>
      <c r="L331" s="241">
        <f t="shared" si="36"/>
        <v>4.3360000000000003</v>
      </c>
      <c r="M331" s="177"/>
      <c r="N331" s="177"/>
      <c r="O331" s="177"/>
      <c r="P331" s="2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  <c r="AA331" s="6"/>
      <c r="AB331" s="6"/>
      <c r="AC331" s="6"/>
    </row>
    <row r="332" spans="1:29" ht="13.95" customHeight="1" x14ac:dyDescent="0.25">
      <c r="A332" s="176"/>
      <c r="B332" s="138"/>
      <c r="C332" s="142"/>
      <c r="D332" s="197"/>
      <c r="E332" s="98"/>
      <c r="F332" s="98"/>
      <c r="G332" s="198"/>
      <c r="H332" s="196"/>
      <c r="I332" s="174"/>
      <c r="J332" s="175"/>
      <c r="K332" s="179"/>
      <c r="L332" s="179"/>
      <c r="M332" s="177"/>
      <c r="N332" s="177"/>
      <c r="O332" s="177"/>
      <c r="P332" s="2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  <c r="AA332" s="6"/>
      <c r="AB332" s="6"/>
      <c r="AC332" s="6"/>
    </row>
    <row r="333" spans="1:29" ht="13.95" customHeight="1" x14ac:dyDescent="0.25">
      <c r="A333" s="176" t="s">
        <v>217</v>
      </c>
      <c r="B333" s="141" t="s">
        <v>213</v>
      </c>
      <c r="C333" s="142"/>
      <c r="D333" s="2"/>
      <c r="I333" s="18"/>
      <c r="J333" s="18"/>
      <c r="K333" s="18"/>
      <c r="L333" s="18"/>
      <c r="P333" s="2"/>
      <c r="Z333" s="20">
        <f>+SUM(U334:Y366)</f>
        <v>1601.8432</v>
      </c>
      <c r="AA333" s="6"/>
      <c r="AB333" s="6"/>
      <c r="AC333" s="6"/>
    </row>
    <row r="334" spans="1:29" ht="13.95" customHeight="1" x14ac:dyDescent="0.25">
      <c r="B334" s="138" t="s">
        <v>218</v>
      </c>
      <c r="C334" s="142"/>
      <c r="D334" s="2"/>
      <c r="I334" s="333"/>
      <c r="J334" s="334"/>
      <c r="K334" s="18"/>
      <c r="L334" s="18"/>
      <c r="P334" s="2"/>
      <c r="AA334" s="6"/>
      <c r="AB334" s="6"/>
      <c r="AC334" s="6"/>
    </row>
    <row r="335" spans="1:29" ht="13.95" customHeight="1" x14ac:dyDescent="0.25">
      <c r="B335" s="138" t="s">
        <v>219</v>
      </c>
      <c r="C335" s="142"/>
      <c r="D335" s="2"/>
      <c r="I335" s="333"/>
      <c r="J335" s="334"/>
      <c r="K335" s="18"/>
      <c r="L335" s="18"/>
      <c r="P335" s="2"/>
      <c r="Q335" s="159">
        <v>3</v>
      </c>
      <c r="R335" s="159">
        <v>6</v>
      </c>
      <c r="S335" s="159">
        <f>1.2+5.42+5.42</f>
        <v>12.04</v>
      </c>
      <c r="T335" s="159">
        <f>+Q335*R335*S335</f>
        <v>216.71999999999997</v>
      </c>
      <c r="X335" s="159">
        <f>+T335*$X$3</f>
        <v>346.75199999999995</v>
      </c>
      <c r="AA335" s="6"/>
      <c r="AB335" s="6"/>
      <c r="AC335" s="6"/>
    </row>
    <row r="336" spans="1:29" ht="13.95" customHeight="1" x14ac:dyDescent="0.25">
      <c r="A336" s="176"/>
      <c r="B336" s="138"/>
      <c r="C336" s="142"/>
      <c r="D336" s="2"/>
      <c r="E336" s="177"/>
      <c r="F336" s="177"/>
      <c r="H336" s="177"/>
      <c r="I336" s="174"/>
      <c r="J336" s="175"/>
      <c r="K336" s="179"/>
      <c r="L336" s="179"/>
      <c r="M336" s="177"/>
      <c r="N336" s="177"/>
      <c r="O336" s="177"/>
      <c r="P336" s="2"/>
      <c r="Q336" s="177">
        <v>3</v>
      </c>
      <c r="R336" s="177">
        <v>6</v>
      </c>
      <c r="S336" s="177">
        <f>+S335</f>
        <v>12.04</v>
      </c>
      <c r="T336" s="177">
        <f>+Q336*R336*S336</f>
        <v>216.71999999999997</v>
      </c>
      <c r="U336" s="177"/>
      <c r="V336" s="177"/>
      <c r="W336" s="177">
        <f>+T336*$W$3</f>
        <v>221.05439999999999</v>
      </c>
      <c r="X336" s="177"/>
      <c r="Y336" s="177"/>
      <c r="Z336" s="177"/>
      <c r="AA336" s="6"/>
      <c r="AB336" s="6"/>
      <c r="AC336" s="6"/>
    </row>
    <row r="337" spans="1:29" ht="13.95" customHeight="1" x14ac:dyDescent="0.25">
      <c r="A337" s="176"/>
      <c r="B337" s="138" t="s">
        <v>225</v>
      </c>
      <c r="C337" s="142"/>
      <c r="D337" s="2"/>
      <c r="E337" s="177"/>
      <c r="F337" s="177"/>
      <c r="H337" s="177"/>
      <c r="I337" s="174"/>
      <c r="J337" s="175"/>
      <c r="K337" s="179"/>
      <c r="L337" s="179"/>
      <c r="M337" s="177"/>
      <c r="N337" s="177"/>
      <c r="O337" s="177"/>
      <c r="P337" s="2"/>
      <c r="Q337" s="177">
        <v>3</v>
      </c>
      <c r="R337" s="177">
        <v>40</v>
      </c>
      <c r="S337" s="177">
        <v>2.4500000000000002</v>
      </c>
      <c r="T337" s="177">
        <f>+Q337*R337*S337</f>
        <v>294</v>
      </c>
      <c r="U337" s="177"/>
      <c r="V337" s="177">
        <f>+T337*$V$3</f>
        <v>164.64000000000001</v>
      </c>
      <c r="W337" s="177"/>
      <c r="X337" s="177"/>
      <c r="Y337" s="177"/>
      <c r="Z337" s="177"/>
      <c r="AA337" s="6"/>
      <c r="AB337" s="6"/>
      <c r="AC337" s="6"/>
    </row>
    <row r="338" spans="1:29" ht="13.95" customHeight="1" x14ac:dyDescent="0.25">
      <c r="A338" s="176"/>
      <c r="B338" s="138"/>
      <c r="C338" s="142"/>
      <c r="D338" s="2"/>
      <c r="E338" s="177"/>
      <c r="F338" s="177"/>
      <c r="H338" s="177"/>
      <c r="I338" s="174"/>
      <c r="J338" s="175"/>
      <c r="K338" s="179"/>
      <c r="L338" s="179"/>
      <c r="M338" s="177"/>
      <c r="N338" s="177"/>
      <c r="O338" s="177"/>
      <c r="P338" s="2"/>
      <c r="Q338" s="177">
        <v>6</v>
      </c>
      <c r="R338" s="177">
        <v>15</v>
      </c>
      <c r="S338" s="177">
        <v>1.65</v>
      </c>
      <c r="T338" s="177">
        <f>+Q338*R338*S338</f>
        <v>148.5</v>
      </c>
      <c r="U338" s="177"/>
      <c r="V338" s="177">
        <f>+T338*$V$3</f>
        <v>83.160000000000011</v>
      </c>
      <c r="W338" s="177"/>
      <c r="X338" s="177"/>
      <c r="Y338" s="177"/>
      <c r="Z338" s="177"/>
      <c r="AA338" s="6"/>
      <c r="AB338" s="6"/>
      <c r="AC338" s="6"/>
    </row>
    <row r="339" spans="1:29" ht="13.95" customHeight="1" x14ac:dyDescent="0.25">
      <c r="B339" s="138" t="s">
        <v>179</v>
      </c>
      <c r="C339" s="142"/>
      <c r="D339" s="2"/>
      <c r="I339" s="18"/>
      <c r="J339" s="18"/>
      <c r="K339" s="18"/>
      <c r="L339" s="18"/>
      <c r="P339" s="2"/>
      <c r="AA339" s="6"/>
      <c r="AB339" s="6"/>
      <c r="AC339" s="6"/>
    </row>
    <row r="340" spans="1:29" ht="13.95" customHeight="1" x14ac:dyDescent="0.25">
      <c r="B340" s="138" t="s">
        <v>220</v>
      </c>
      <c r="C340" s="142"/>
      <c r="D340" s="2"/>
      <c r="I340" s="333"/>
      <c r="J340" s="334"/>
      <c r="K340" s="18"/>
      <c r="L340" s="18"/>
      <c r="P340" s="2"/>
      <c r="Q340" s="177">
        <v>1</v>
      </c>
      <c r="R340" s="177">
        <v>4</v>
      </c>
      <c r="S340" s="177">
        <f>1.2+5.42+5.42</f>
        <v>12.04</v>
      </c>
      <c r="T340" s="177">
        <f>+Q340*R340*S340</f>
        <v>48.16</v>
      </c>
      <c r="U340" s="177"/>
      <c r="V340" s="177"/>
      <c r="W340" s="177"/>
      <c r="X340" s="177">
        <f>+T340*$X$3</f>
        <v>77.055999999999997</v>
      </c>
      <c r="AA340" s="6"/>
      <c r="AB340" s="6"/>
      <c r="AC340" s="6"/>
    </row>
    <row r="341" spans="1:29" ht="13.95" customHeight="1" x14ac:dyDescent="0.25">
      <c r="A341" s="176"/>
      <c r="B341" s="138"/>
      <c r="C341" s="142"/>
      <c r="D341" s="2"/>
      <c r="E341" s="177"/>
      <c r="F341" s="177"/>
      <c r="H341" s="177"/>
      <c r="I341" s="174"/>
      <c r="J341" s="175"/>
      <c r="K341" s="179"/>
      <c r="L341" s="179"/>
      <c r="M341" s="177"/>
      <c r="N341" s="177"/>
      <c r="O341" s="177"/>
      <c r="P341" s="2"/>
      <c r="Q341" s="177">
        <v>1</v>
      </c>
      <c r="R341" s="177">
        <v>4</v>
      </c>
      <c r="S341" s="177">
        <f>+S340</f>
        <v>12.04</v>
      </c>
      <c r="T341" s="177">
        <f>+Q341*R341*S341</f>
        <v>48.16</v>
      </c>
      <c r="U341" s="177"/>
      <c r="V341" s="177"/>
      <c r="W341" s="177">
        <f>+T341*$W$3</f>
        <v>49.123199999999997</v>
      </c>
      <c r="X341" s="177"/>
      <c r="Y341" s="177"/>
      <c r="Z341" s="177"/>
      <c r="AA341" s="6"/>
      <c r="AB341" s="6"/>
      <c r="AC341" s="6"/>
    </row>
    <row r="342" spans="1:29" ht="13.95" customHeight="1" x14ac:dyDescent="0.25">
      <c r="A342" s="176"/>
      <c r="B342" s="138"/>
      <c r="C342" s="142"/>
      <c r="D342" s="2"/>
      <c r="E342" s="177"/>
      <c r="F342" s="177"/>
      <c r="H342" s="177"/>
      <c r="I342" s="174"/>
      <c r="J342" s="175"/>
      <c r="K342" s="179"/>
      <c r="L342" s="179"/>
      <c r="M342" s="177"/>
      <c r="N342" s="177"/>
      <c r="O342" s="177"/>
      <c r="P342" s="2"/>
      <c r="Q342" s="177">
        <v>1</v>
      </c>
      <c r="R342" s="177">
        <v>40</v>
      </c>
      <c r="S342" s="177">
        <v>1.65</v>
      </c>
      <c r="T342" s="177">
        <f>+Q342*R342*S342</f>
        <v>66</v>
      </c>
      <c r="U342" s="177"/>
      <c r="V342" s="177">
        <f>+T342*$V$3</f>
        <v>36.96</v>
      </c>
      <c r="W342" s="177"/>
      <c r="X342" s="177"/>
      <c r="Y342" s="177"/>
      <c r="Z342" s="177"/>
      <c r="AA342" s="6"/>
      <c r="AB342" s="6"/>
      <c r="AC342" s="6"/>
    </row>
    <row r="343" spans="1:29" ht="13.95" customHeight="1" x14ac:dyDescent="0.25">
      <c r="B343" s="138" t="s">
        <v>122</v>
      </c>
      <c r="C343" s="142"/>
      <c r="D343" s="2"/>
      <c r="I343" s="333"/>
      <c r="J343" s="334"/>
      <c r="K343" s="18"/>
      <c r="L343" s="18"/>
      <c r="M343" s="199"/>
      <c r="P343" s="2"/>
      <c r="AA343" s="6"/>
      <c r="AB343" s="6"/>
      <c r="AC343" s="6"/>
    </row>
    <row r="344" spans="1:29" ht="13.95" customHeight="1" x14ac:dyDescent="0.25">
      <c r="B344" s="138" t="s">
        <v>222</v>
      </c>
      <c r="C344" s="142"/>
      <c r="D344" s="2"/>
      <c r="I344" s="18"/>
      <c r="J344" s="18"/>
      <c r="K344" s="18"/>
      <c r="L344" s="18"/>
      <c r="P344" s="2"/>
      <c r="AA344" s="6"/>
      <c r="AB344" s="6"/>
      <c r="AC344" s="6"/>
    </row>
    <row r="345" spans="1:29" ht="13.95" customHeight="1" x14ac:dyDescent="0.25">
      <c r="B345" s="138" t="s">
        <v>221</v>
      </c>
      <c r="C345" s="142"/>
      <c r="D345" s="2"/>
      <c r="I345" s="333"/>
      <c r="J345" s="334"/>
      <c r="K345" s="18"/>
      <c r="L345" s="18"/>
      <c r="P345" s="2"/>
      <c r="Q345" s="177">
        <v>3</v>
      </c>
      <c r="R345" s="177">
        <v>4</v>
      </c>
      <c r="S345" s="177">
        <f>1.2+3</f>
        <v>4.2</v>
      </c>
      <c r="T345" s="177">
        <f t="shared" ref="T345:T350" si="37">+Q345*R345*S345</f>
        <v>50.400000000000006</v>
      </c>
      <c r="U345" s="177"/>
      <c r="V345" s="177"/>
      <c r="W345" s="177"/>
      <c r="X345" s="177">
        <f>+T345*$X$3</f>
        <v>80.640000000000015</v>
      </c>
      <c r="AA345" s="6"/>
      <c r="AB345" s="6"/>
      <c r="AC345" s="6"/>
    </row>
    <row r="346" spans="1:29" ht="13.95" customHeight="1" x14ac:dyDescent="0.25">
      <c r="B346" s="138"/>
      <c r="C346" s="142"/>
      <c r="D346" s="2"/>
      <c r="I346" s="333"/>
      <c r="J346" s="334"/>
      <c r="K346" s="18"/>
      <c r="L346" s="18"/>
      <c r="P346" s="2"/>
      <c r="Q346" s="177">
        <v>3</v>
      </c>
      <c r="R346" s="177">
        <v>1</v>
      </c>
      <c r="S346" s="177">
        <f>+S345</f>
        <v>4.2</v>
      </c>
      <c r="T346" s="177">
        <f t="shared" si="37"/>
        <v>12.600000000000001</v>
      </c>
      <c r="U346" s="177"/>
      <c r="V346" s="177"/>
      <c r="W346" s="177">
        <f>+T346*$W$3</f>
        <v>12.852000000000002</v>
      </c>
      <c r="X346" s="177"/>
      <c r="AA346" s="6"/>
      <c r="AB346" s="6"/>
      <c r="AC346" s="6"/>
    </row>
    <row r="347" spans="1:29" ht="13.95" customHeight="1" x14ac:dyDescent="0.25">
      <c r="A347" s="176"/>
      <c r="B347" s="138"/>
      <c r="C347" s="142"/>
      <c r="D347" s="2"/>
      <c r="E347" s="177"/>
      <c r="F347" s="177"/>
      <c r="H347" s="177"/>
      <c r="I347" s="174"/>
      <c r="J347" s="175"/>
      <c r="K347" s="179"/>
      <c r="L347" s="179"/>
      <c r="M347" s="177"/>
      <c r="N347" s="177"/>
      <c r="O347" s="177"/>
      <c r="P347" s="2"/>
      <c r="Q347" s="177">
        <v>3</v>
      </c>
      <c r="R347" s="177">
        <v>20</v>
      </c>
      <c r="S347" s="177">
        <v>1.55</v>
      </c>
      <c r="T347" s="177">
        <f t="shared" si="37"/>
        <v>93</v>
      </c>
      <c r="U347" s="177"/>
      <c r="V347" s="177">
        <f>+T347*$V$3</f>
        <v>52.080000000000005</v>
      </c>
      <c r="W347" s="177"/>
      <c r="X347" s="177"/>
      <c r="Y347" s="177"/>
      <c r="Z347" s="177"/>
      <c r="AA347" s="6"/>
      <c r="AB347" s="6"/>
      <c r="AC347" s="6"/>
    </row>
    <row r="348" spans="1:29" ht="13.95" customHeight="1" x14ac:dyDescent="0.25">
      <c r="A348" s="176"/>
      <c r="B348" s="138"/>
      <c r="C348" s="142"/>
      <c r="D348" s="2"/>
      <c r="E348" s="177"/>
      <c r="F348" s="177"/>
      <c r="H348" s="177"/>
      <c r="I348" s="174"/>
      <c r="J348" s="175"/>
      <c r="K348" s="179"/>
      <c r="L348" s="179"/>
      <c r="M348" s="177"/>
      <c r="N348" s="177"/>
      <c r="O348" s="177"/>
      <c r="P348" s="2"/>
      <c r="Q348" s="177">
        <v>2</v>
      </c>
      <c r="R348" s="177">
        <v>4</v>
      </c>
      <c r="S348" s="177">
        <f>0.6+0.5</f>
        <v>1.1000000000000001</v>
      </c>
      <c r="T348" s="177">
        <f t="shared" si="37"/>
        <v>8.8000000000000007</v>
      </c>
      <c r="U348" s="177"/>
      <c r="V348" s="177"/>
      <c r="W348" s="177"/>
      <c r="X348" s="177">
        <f>+T348*$X$3</f>
        <v>14.080000000000002</v>
      </c>
      <c r="Y348" s="177"/>
      <c r="Z348" s="177"/>
      <c r="AA348" s="6"/>
      <c r="AB348" s="6"/>
      <c r="AC348" s="6"/>
    </row>
    <row r="349" spans="1:29" ht="13.95" customHeight="1" x14ac:dyDescent="0.25">
      <c r="A349" s="176"/>
      <c r="B349" s="138"/>
      <c r="C349" s="142"/>
      <c r="D349" s="2"/>
      <c r="E349" s="177"/>
      <c r="F349" s="177"/>
      <c r="H349" s="177"/>
      <c r="I349" s="174"/>
      <c r="J349" s="175"/>
      <c r="K349" s="179"/>
      <c r="L349" s="179"/>
      <c r="M349" s="177"/>
      <c r="N349" s="177"/>
      <c r="O349" s="177"/>
      <c r="P349" s="2"/>
      <c r="Q349" s="177">
        <v>2</v>
      </c>
      <c r="R349" s="177">
        <v>1</v>
      </c>
      <c r="S349" s="177">
        <f>+S348</f>
        <v>1.1000000000000001</v>
      </c>
      <c r="T349" s="177">
        <f t="shared" si="37"/>
        <v>2.2000000000000002</v>
      </c>
      <c r="U349" s="177"/>
      <c r="V349" s="177"/>
      <c r="W349" s="177">
        <f>+T349*$W$3</f>
        <v>2.2440000000000002</v>
      </c>
      <c r="X349" s="177"/>
      <c r="Y349" s="177"/>
      <c r="Z349" s="177"/>
      <c r="AA349" s="6"/>
      <c r="AB349" s="6"/>
      <c r="AC349" s="6"/>
    </row>
    <row r="350" spans="1:29" ht="13.95" customHeight="1" x14ac:dyDescent="0.25">
      <c r="A350" s="176"/>
      <c r="B350" s="138"/>
      <c r="C350" s="142"/>
      <c r="D350" s="2"/>
      <c r="E350" s="177"/>
      <c r="F350" s="177"/>
      <c r="H350" s="177"/>
      <c r="I350" s="174"/>
      <c r="J350" s="175"/>
      <c r="K350" s="179"/>
      <c r="L350" s="179"/>
      <c r="M350" s="177"/>
      <c r="N350" s="177"/>
      <c r="O350" s="177"/>
      <c r="P350" s="2"/>
      <c r="Q350" s="177">
        <v>2</v>
      </c>
      <c r="R350" s="177">
        <v>5</v>
      </c>
      <c r="S350" s="177">
        <v>1.55</v>
      </c>
      <c r="T350" s="177">
        <f t="shared" si="37"/>
        <v>15.5</v>
      </c>
      <c r="U350" s="177"/>
      <c r="V350" s="177">
        <f>+T350*$V$3</f>
        <v>8.6800000000000015</v>
      </c>
      <c r="W350" s="177"/>
      <c r="X350" s="177"/>
      <c r="Y350" s="177"/>
      <c r="Z350" s="177"/>
      <c r="AA350" s="6"/>
      <c r="AB350" s="6"/>
      <c r="AC350" s="6"/>
    </row>
    <row r="351" spans="1:29" ht="13.95" customHeight="1" x14ac:dyDescent="0.25">
      <c r="B351" s="138" t="s">
        <v>123</v>
      </c>
      <c r="C351" s="142"/>
      <c r="D351" s="2"/>
      <c r="I351" s="18"/>
      <c r="J351" s="18"/>
      <c r="K351" s="18"/>
      <c r="L351" s="140"/>
      <c r="P351" s="2"/>
      <c r="AA351" s="6"/>
      <c r="AB351" s="6"/>
      <c r="AC351" s="6"/>
    </row>
    <row r="352" spans="1:29" ht="13.95" customHeight="1" x14ac:dyDescent="0.25">
      <c r="B352" s="138" t="s">
        <v>222</v>
      </c>
      <c r="C352" s="142"/>
      <c r="D352" s="2"/>
      <c r="I352" s="333"/>
      <c r="J352" s="334"/>
      <c r="K352" s="18"/>
      <c r="L352" s="18"/>
      <c r="P352" s="2"/>
      <c r="AA352" s="6"/>
      <c r="AB352" s="6"/>
      <c r="AC352" s="6"/>
    </row>
    <row r="353" spans="1:29" ht="13.95" customHeight="1" x14ac:dyDescent="0.25">
      <c r="B353" s="138" t="s">
        <v>221</v>
      </c>
      <c r="C353" s="142"/>
      <c r="D353" s="2"/>
      <c r="I353" s="333"/>
      <c r="J353" s="334"/>
      <c r="K353" s="18"/>
      <c r="L353" s="18"/>
      <c r="P353" s="2"/>
      <c r="Q353" s="177">
        <v>3</v>
      </c>
      <c r="R353" s="177">
        <v>4</v>
      </c>
      <c r="S353" s="177">
        <f>1.2+3</f>
        <v>4.2</v>
      </c>
      <c r="T353" s="177">
        <f t="shared" ref="T353:T366" si="38">+Q353*R353*S353</f>
        <v>50.400000000000006</v>
      </c>
      <c r="U353" s="177"/>
      <c r="V353" s="177"/>
      <c r="W353" s="177"/>
      <c r="X353" s="177">
        <f>+T353*$X$3</f>
        <v>80.640000000000015</v>
      </c>
      <c r="AA353" s="6"/>
      <c r="AB353" s="6"/>
      <c r="AC353" s="6"/>
    </row>
    <row r="354" spans="1:29" ht="13.95" customHeight="1" x14ac:dyDescent="0.25">
      <c r="B354" s="138"/>
      <c r="C354" s="142"/>
      <c r="D354" s="2"/>
      <c r="I354" s="18"/>
      <c r="J354" s="18"/>
      <c r="K354" s="18"/>
      <c r="L354" s="18"/>
      <c r="P354" s="2"/>
      <c r="Q354" s="177">
        <v>3</v>
      </c>
      <c r="R354" s="177">
        <v>1</v>
      </c>
      <c r="S354" s="177">
        <f>+S353</f>
        <v>4.2</v>
      </c>
      <c r="T354" s="177">
        <f t="shared" si="38"/>
        <v>12.600000000000001</v>
      </c>
      <c r="U354" s="177"/>
      <c r="V354" s="177"/>
      <c r="W354" s="177">
        <f>+T354*$W$3</f>
        <v>12.852000000000002</v>
      </c>
      <c r="X354" s="177"/>
      <c r="AA354" s="6"/>
      <c r="AB354" s="6"/>
      <c r="AC354" s="6"/>
    </row>
    <row r="355" spans="1:29" ht="13.95" customHeight="1" x14ac:dyDescent="0.25">
      <c r="A355" s="176"/>
      <c r="B355" s="138"/>
      <c r="C355" s="142"/>
      <c r="D355" s="2"/>
      <c r="E355" s="177"/>
      <c r="F355" s="177"/>
      <c r="H355" s="177"/>
      <c r="I355" s="172"/>
      <c r="J355" s="173"/>
      <c r="K355" s="179"/>
      <c r="L355" s="179"/>
      <c r="M355" s="177"/>
      <c r="N355" s="177"/>
      <c r="O355" s="177"/>
      <c r="P355" s="2"/>
      <c r="Q355" s="177">
        <v>3</v>
      </c>
      <c r="R355" s="177">
        <v>20</v>
      </c>
      <c r="S355" s="177">
        <v>1.55</v>
      </c>
      <c r="T355" s="177">
        <f t="shared" si="38"/>
        <v>93</v>
      </c>
      <c r="U355" s="177"/>
      <c r="V355" s="177">
        <f>+T355*$V$3</f>
        <v>52.080000000000005</v>
      </c>
      <c r="W355" s="177"/>
      <c r="X355" s="177"/>
      <c r="Y355" s="177"/>
      <c r="Z355" s="177"/>
      <c r="AA355" s="6"/>
      <c r="AB355" s="6"/>
      <c r="AC355" s="6"/>
    </row>
    <row r="356" spans="1:29" ht="13.95" customHeight="1" x14ac:dyDescent="0.25">
      <c r="A356" s="176"/>
      <c r="B356" s="138"/>
      <c r="C356" s="142"/>
      <c r="D356" s="2"/>
      <c r="E356" s="177"/>
      <c r="F356" s="177"/>
      <c r="H356" s="177"/>
      <c r="I356" s="172"/>
      <c r="J356" s="173"/>
      <c r="K356" s="179"/>
      <c r="L356" s="179"/>
      <c r="M356" s="177"/>
      <c r="N356" s="177"/>
      <c r="O356" s="177"/>
      <c r="P356" s="2"/>
      <c r="Q356" s="177">
        <v>2</v>
      </c>
      <c r="R356" s="177">
        <v>4</v>
      </c>
      <c r="S356" s="177">
        <f>0.6+0.5</f>
        <v>1.1000000000000001</v>
      </c>
      <c r="T356" s="177">
        <f t="shared" si="38"/>
        <v>8.8000000000000007</v>
      </c>
      <c r="U356" s="177"/>
      <c r="V356" s="177"/>
      <c r="W356" s="177"/>
      <c r="X356" s="177">
        <f>+T356*$X$3</f>
        <v>14.080000000000002</v>
      </c>
      <c r="Y356" s="177"/>
      <c r="Z356" s="177"/>
      <c r="AA356" s="6"/>
      <c r="AB356" s="6"/>
      <c r="AC356" s="6"/>
    </row>
    <row r="357" spans="1:29" ht="13.95" customHeight="1" x14ac:dyDescent="0.25">
      <c r="A357" s="176"/>
      <c r="B357" s="138"/>
      <c r="C357" s="142"/>
      <c r="D357" s="2"/>
      <c r="E357" s="177"/>
      <c r="F357" s="177"/>
      <c r="H357" s="177"/>
      <c r="I357" s="172"/>
      <c r="J357" s="173"/>
      <c r="K357" s="179"/>
      <c r="L357" s="179"/>
      <c r="M357" s="177"/>
      <c r="N357" s="177"/>
      <c r="O357" s="177"/>
      <c r="P357" s="2"/>
      <c r="Q357" s="177">
        <v>2</v>
      </c>
      <c r="R357" s="177">
        <v>1</v>
      </c>
      <c r="S357" s="177">
        <f>+S356</f>
        <v>1.1000000000000001</v>
      </c>
      <c r="T357" s="177">
        <f t="shared" si="38"/>
        <v>2.2000000000000002</v>
      </c>
      <c r="U357" s="177"/>
      <c r="V357" s="177"/>
      <c r="W357" s="177">
        <f>+T357*$W$3</f>
        <v>2.2440000000000002</v>
      </c>
      <c r="X357" s="177"/>
      <c r="Y357" s="177"/>
      <c r="Z357" s="177"/>
      <c r="AA357" s="6"/>
      <c r="AB357" s="6"/>
      <c r="AC357" s="6"/>
    </row>
    <row r="358" spans="1:29" ht="13.95" customHeight="1" x14ac:dyDescent="0.25">
      <c r="A358" s="176"/>
      <c r="B358" s="138"/>
      <c r="C358" s="142"/>
      <c r="D358" s="2"/>
      <c r="E358" s="177"/>
      <c r="F358" s="177"/>
      <c r="H358" s="177"/>
      <c r="I358" s="172"/>
      <c r="J358" s="173"/>
      <c r="K358" s="179"/>
      <c r="L358" s="179"/>
      <c r="M358" s="177"/>
      <c r="N358" s="177"/>
      <c r="O358" s="177"/>
      <c r="P358" s="2"/>
      <c r="Q358" s="177">
        <v>2</v>
      </c>
      <c r="R358" s="177">
        <v>5</v>
      </c>
      <c r="S358" s="177">
        <v>1.55</v>
      </c>
      <c r="T358" s="177">
        <f t="shared" si="38"/>
        <v>15.5</v>
      </c>
      <c r="U358" s="177"/>
      <c r="V358" s="177">
        <f>+T358*$V$3</f>
        <v>8.6800000000000015</v>
      </c>
      <c r="W358" s="177"/>
      <c r="X358" s="177"/>
      <c r="Y358" s="177"/>
      <c r="Z358" s="177"/>
      <c r="AA358" s="6"/>
      <c r="AB358" s="6"/>
      <c r="AC358" s="6"/>
    </row>
    <row r="359" spans="1:29" ht="13.95" customHeight="1" x14ac:dyDescent="0.25">
      <c r="B359" s="138" t="s">
        <v>223</v>
      </c>
      <c r="C359" s="142"/>
      <c r="D359" s="2"/>
      <c r="I359" s="333"/>
      <c r="J359" s="334"/>
      <c r="K359" s="18"/>
      <c r="L359" s="18"/>
      <c r="P359" s="2"/>
      <c r="Q359" s="177">
        <v>3</v>
      </c>
      <c r="R359" s="177">
        <v>6</v>
      </c>
      <c r="S359" s="177">
        <f>1.2+3</f>
        <v>4.2</v>
      </c>
      <c r="T359" s="177">
        <f t="shared" si="38"/>
        <v>75.600000000000009</v>
      </c>
      <c r="U359" s="177"/>
      <c r="V359" s="177"/>
      <c r="W359" s="177">
        <f>+T359*$W$3</f>
        <v>77.112000000000009</v>
      </c>
      <c r="AA359" s="6"/>
      <c r="AB359" s="6"/>
      <c r="AC359" s="6"/>
    </row>
    <row r="360" spans="1:29" ht="13.95" customHeight="1" x14ac:dyDescent="0.25">
      <c r="A360" s="176"/>
      <c r="B360" s="138"/>
      <c r="C360" s="142"/>
      <c r="D360" s="2"/>
      <c r="E360" s="177"/>
      <c r="F360" s="177"/>
      <c r="H360" s="177"/>
      <c r="I360" s="174"/>
      <c r="J360" s="175"/>
      <c r="K360" s="179"/>
      <c r="L360" s="179"/>
      <c r="M360" s="177"/>
      <c r="N360" s="177"/>
      <c r="O360" s="177"/>
      <c r="P360" s="2"/>
      <c r="Q360" s="177">
        <v>3</v>
      </c>
      <c r="R360" s="177">
        <v>20</v>
      </c>
      <c r="S360" s="177">
        <v>1.35</v>
      </c>
      <c r="T360" s="177">
        <f t="shared" si="38"/>
        <v>81</v>
      </c>
      <c r="U360" s="177"/>
      <c r="V360" s="177">
        <f>+T360*$V$3</f>
        <v>45.360000000000007</v>
      </c>
      <c r="W360" s="177"/>
      <c r="X360" s="177"/>
      <c r="Y360" s="177"/>
      <c r="Z360" s="177"/>
      <c r="AA360" s="6"/>
      <c r="AB360" s="6"/>
      <c r="AC360" s="6"/>
    </row>
    <row r="361" spans="1:29" ht="13.95" customHeight="1" x14ac:dyDescent="0.25">
      <c r="B361" s="138"/>
      <c r="C361" s="142"/>
      <c r="D361" s="2"/>
      <c r="I361" s="333"/>
      <c r="J361" s="334"/>
      <c r="K361" s="18"/>
      <c r="L361" s="18"/>
      <c r="P361" s="2"/>
      <c r="Q361" s="177">
        <v>3</v>
      </c>
      <c r="R361" s="177">
        <v>6</v>
      </c>
      <c r="S361" s="177">
        <f>0.6+0.5</f>
        <v>1.1000000000000001</v>
      </c>
      <c r="T361" s="177">
        <f t="shared" si="38"/>
        <v>19.8</v>
      </c>
      <c r="U361" s="177"/>
      <c r="V361" s="177"/>
      <c r="W361" s="177">
        <f>+T361*$W$3</f>
        <v>20.196000000000002</v>
      </c>
      <c r="AA361" s="6"/>
      <c r="AB361" s="6"/>
      <c r="AC361" s="6"/>
    </row>
    <row r="362" spans="1:29" ht="13.95" customHeight="1" x14ac:dyDescent="0.25">
      <c r="A362" s="176"/>
      <c r="B362" s="138"/>
      <c r="C362" s="142"/>
      <c r="D362" s="2"/>
      <c r="E362" s="177"/>
      <c r="F362" s="177"/>
      <c r="H362" s="177"/>
      <c r="I362" s="174"/>
      <c r="J362" s="175"/>
      <c r="K362" s="179"/>
      <c r="L362" s="179"/>
      <c r="M362" s="177"/>
      <c r="N362" s="177"/>
      <c r="O362" s="177"/>
      <c r="P362" s="2"/>
      <c r="Q362" s="177">
        <v>3</v>
      </c>
      <c r="R362" s="177">
        <v>5</v>
      </c>
      <c r="S362" s="177">
        <v>1.35</v>
      </c>
      <c r="T362" s="177">
        <f t="shared" si="38"/>
        <v>20.25</v>
      </c>
      <c r="U362" s="177"/>
      <c r="V362" s="177">
        <f>+T362*$V$3</f>
        <v>11.340000000000002</v>
      </c>
      <c r="W362" s="177"/>
      <c r="X362" s="177"/>
      <c r="Y362" s="177"/>
      <c r="Z362" s="177"/>
      <c r="AA362" s="6"/>
      <c r="AB362" s="6"/>
      <c r="AC362" s="6"/>
    </row>
    <row r="363" spans="1:29" ht="13.95" customHeight="1" x14ac:dyDescent="0.25">
      <c r="B363" s="138" t="s">
        <v>224</v>
      </c>
      <c r="C363" s="142"/>
      <c r="D363" s="2"/>
      <c r="I363" s="18"/>
      <c r="J363" s="18"/>
      <c r="K363" s="18"/>
      <c r="L363" s="18"/>
      <c r="P363" s="2"/>
      <c r="Q363" s="159">
        <v>1</v>
      </c>
      <c r="R363" s="159">
        <v>4</v>
      </c>
      <c r="S363" s="159">
        <f>16.05+1.2</f>
        <v>17.25</v>
      </c>
      <c r="T363" s="177">
        <f t="shared" si="38"/>
        <v>69</v>
      </c>
      <c r="V363" s="177">
        <f>+T363*$V$3</f>
        <v>38.64</v>
      </c>
      <c r="AA363" s="6"/>
      <c r="AB363" s="6"/>
      <c r="AC363" s="6"/>
    </row>
    <row r="364" spans="1:29" ht="13.95" customHeight="1" x14ac:dyDescent="0.25">
      <c r="B364" s="138"/>
      <c r="C364" s="142"/>
      <c r="D364" s="2"/>
      <c r="I364" s="333"/>
      <c r="J364" s="334"/>
      <c r="K364" s="18"/>
      <c r="L364" s="18"/>
      <c r="P364" s="2"/>
      <c r="Q364" s="159">
        <v>1</v>
      </c>
      <c r="R364" s="159">
        <v>82</v>
      </c>
      <c r="S364" s="159">
        <v>0.75</v>
      </c>
      <c r="T364" s="159">
        <f t="shared" si="38"/>
        <v>61.5</v>
      </c>
      <c r="V364" s="177">
        <f>+T364*$V$3</f>
        <v>34.440000000000005</v>
      </c>
      <c r="AA364" s="6"/>
      <c r="AB364" s="6"/>
      <c r="AC364" s="6"/>
    </row>
    <row r="365" spans="1:29" ht="13.95" customHeight="1" x14ac:dyDescent="0.25">
      <c r="B365" s="138"/>
      <c r="C365" s="142"/>
      <c r="D365" s="2"/>
      <c r="I365" s="333"/>
      <c r="J365" s="334"/>
      <c r="K365" s="18"/>
      <c r="L365" s="18"/>
      <c r="P365" s="2"/>
      <c r="Q365" s="177">
        <v>2</v>
      </c>
      <c r="R365" s="177">
        <v>4</v>
      </c>
      <c r="S365" s="177">
        <f>5.42+1.2</f>
        <v>6.62</v>
      </c>
      <c r="T365" s="177">
        <f t="shared" si="38"/>
        <v>52.96</v>
      </c>
      <c r="U365" s="177"/>
      <c r="V365" s="177">
        <f>+T365*$V$3</f>
        <v>29.657600000000002</v>
      </c>
      <c r="AA365" s="6"/>
      <c r="AB365" s="6"/>
      <c r="AC365" s="6"/>
    </row>
    <row r="366" spans="1:29" ht="13.95" customHeight="1" x14ac:dyDescent="0.25">
      <c r="C366" s="142"/>
      <c r="D366" s="2"/>
      <c r="I366" s="18"/>
      <c r="J366" s="18"/>
      <c r="K366" s="18"/>
      <c r="L366" s="18"/>
      <c r="P366" s="2"/>
      <c r="Q366" s="177">
        <v>2</v>
      </c>
      <c r="R366" s="177">
        <v>30</v>
      </c>
      <c r="S366" s="177">
        <v>0.75</v>
      </c>
      <c r="T366" s="177">
        <f t="shared" si="38"/>
        <v>45</v>
      </c>
      <c r="U366" s="177"/>
      <c r="V366" s="177">
        <f>+T366*$V$3</f>
        <v>25.200000000000003</v>
      </c>
      <c r="AA366" s="6"/>
      <c r="AB366" s="6"/>
      <c r="AC366" s="6"/>
    </row>
    <row r="367" spans="1:29" ht="13.95" customHeight="1" x14ac:dyDescent="0.25">
      <c r="A367" s="158" t="s">
        <v>231</v>
      </c>
      <c r="B367" s="141" t="s">
        <v>226</v>
      </c>
      <c r="C367" s="142"/>
      <c r="D367" s="2"/>
      <c r="I367" s="333"/>
      <c r="J367" s="334"/>
      <c r="K367" s="18"/>
      <c r="L367" s="18"/>
      <c r="P367" s="2"/>
      <c r="AA367" s="6"/>
      <c r="AB367" s="6"/>
      <c r="AC367" s="6"/>
    </row>
    <row r="368" spans="1:29" ht="13.95" customHeight="1" x14ac:dyDescent="0.25">
      <c r="A368" s="176" t="s">
        <v>232</v>
      </c>
      <c r="B368" s="141" t="s">
        <v>227</v>
      </c>
      <c r="C368" s="139" t="s">
        <v>90</v>
      </c>
      <c r="D368" s="2"/>
      <c r="H368" s="20">
        <f>+SUM(H369:H382)</f>
        <v>8.2999200000000002</v>
      </c>
      <c r="I368" s="18"/>
      <c r="J368" s="18"/>
      <c r="K368" s="18"/>
      <c r="L368" s="18"/>
      <c r="P368" s="2"/>
      <c r="AA368" s="6"/>
      <c r="AB368" s="6"/>
      <c r="AC368" s="6"/>
    </row>
    <row r="369" spans="1:29" ht="13.95" customHeight="1" x14ac:dyDescent="0.25">
      <c r="A369" s="176"/>
      <c r="B369" s="141"/>
      <c r="C369" s="142"/>
      <c r="D369" s="181">
        <v>3.43</v>
      </c>
      <c r="E369" s="177">
        <v>3</v>
      </c>
      <c r="F369" s="177">
        <v>0.05</v>
      </c>
      <c r="G369" s="8">
        <v>1</v>
      </c>
      <c r="H369" s="177">
        <f>+PRODUCT(D369:G369)</f>
        <v>0.51450000000000007</v>
      </c>
      <c r="I369" s="172"/>
      <c r="J369" s="173"/>
      <c r="K369" s="179"/>
      <c r="L369" s="179"/>
      <c r="M369" s="177"/>
      <c r="N369" s="177"/>
      <c r="O369" s="177"/>
      <c r="P369" s="2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6"/>
      <c r="AB369" s="6"/>
      <c r="AC369" s="6"/>
    </row>
    <row r="370" spans="1:29" ht="13.95" customHeight="1" x14ac:dyDescent="0.25">
      <c r="A370" s="176"/>
      <c r="B370" s="141"/>
      <c r="C370" s="142"/>
      <c r="D370" s="181">
        <v>3.4</v>
      </c>
      <c r="E370" s="177">
        <v>3</v>
      </c>
      <c r="F370" s="177">
        <v>0.05</v>
      </c>
      <c r="G370" s="8">
        <v>1</v>
      </c>
      <c r="H370" s="177">
        <f t="shared" ref="H370:H380" si="39">+PRODUCT(D370:G370)</f>
        <v>0.51</v>
      </c>
      <c r="I370" s="172"/>
      <c r="J370" s="173"/>
      <c r="K370" s="179"/>
      <c r="L370" s="179"/>
      <c r="M370" s="177"/>
      <c r="N370" s="177"/>
      <c r="O370" s="177"/>
      <c r="P370" s="2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  <c r="AA370" s="6"/>
      <c r="AB370" s="6"/>
      <c r="AC370" s="6"/>
    </row>
    <row r="371" spans="1:29" ht="13.95" customHeight="1" x14ac:dyDescent="0.25">
      <c r="A371" s="176"/>
      <c r="B371" s="141"/>
      <c r="C371" s="142"/>
      <c r="D371" s="181">
        <v>3.43</v>
      </c>
      <c r="E371" s="177">
        <v>3</v>
      </c>
      <c r="F371" s="177">
        <v>0.05</v>
      </c>
      <c r="G371" s="8">
        <v>1</v>
      </c>
      <c r="H371" s="177">
        <f t="shared" si="39"/>
        <v>0.51450000000000007</v>
      </c>
      <c r="I371" s="172"/>
      <c r="J371" s="173"/>
      <c r="K371" s="179"/>
      <c r="L371" s="179"/>
      <c r="M371" s="177"/>
      <c r="N371" s="177"/>
      <c r="O371" s="177"/>
      <c r="P371" s="2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  <c r="AA371" s="6"/>
      <c r="AB371" s="6"/>
      <c r="AC371" s="6"/>
    </row>
    <row r="372" spans="1:29" ht="13.95" customHeight="1" x14ac:dyDescent="0.25">
      <c r="A372" s="176"/>
      <c r="B372" s="141"/>
      <c r="C372" s="142"/>
      <c r="D372" s="181">
        <v>3.43</v>
      </c>
      <c r="E372" s="177">
        <v>1.92</v>
      </c>
      <c r="F372" s="177">
        <v>0.05</v>
      </c>
      <c r="G372" s="8">
        <v>2</v>
      </c>
      <c r="H372" s="177">
        <f t="shared" si="39"/>
        <v>0.65856000000000003</v>
      </c>
      <c r="I372" s="172"/>
      <c r="J372" s="173"/>
      <c r="K372" s="179"/>
      <c r="L372" s="179"/>
      <c r="M372" s="177"/>
      <c r="N372" s="177"/>
      <c r="O372" s="177"/>
      <c r="P372" s="2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  <c r="AA372" s="6"/>
      <c r="AB372" s="6"/>
      <c r="AC372" s="6"/>
    </row>
    <row r="373" spans="1:29" ht="13.95" customHeight="1" x14ac:dyDescent="0.25">
      <c r="A373" s="176"/>
      <c r="B373" s="141"/>
      <c r="C373" s="142"/>
      <c r="D373" s="181">
        <v>3.4</v>
      </c>
      <c r="E373" s="177">
        <v>1.92</v>
      </c>
      <c r="F373" s="177">
        <v>0.05</v>
      </c>
      <c r="G373" s="8">
        <v>2</v>
      </c>
      <c r="H373" s="177">
        <f t="shared" si="39"/>
        <v>0.65280000000000005</v>
      </c>
      <c r="I373" s="172"/>
      <c r="J373" s="173"/>
      <c r="K373" s="179"/>
      <c r="L373" s="179"/>
      <c r="M373" s="177"/>
      <c r="N373" s="177"/>
      <c r="O373" s="177"/>
      <c r="P373" s="2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  <c r="AA373" s="6"/>
      <c r="AB373" s="6"/>
      <c r="AC373" s="6"/>
    </row>
    <row r="374" spans="1:29" ht="13.95" customHeight="1" x14ac:dyDescent="0.25">
      <c r="A374" s="176"/>
      <c r="B374" s="141"/>
      <c r="C374" s="142"/>
      <c r="D374" s="181">
        <v>3.43</v>
      </c>
      <c r="E374" s="177">
        <v>1.92</v>
      </c>
      <c r="F374" s="177">
        <v>0.05</v>
      </c>
      <c r="G374" s="8">
        <v>2</v>
      </c>
      <c r="H374" s="177">
        <f t="shared" si="39"/>
        <v>0.65856000000000003</v>
      </c>
      <c r="I374" s="172"/>
      <c r="J374" s="173"/>
      <c r="K374" s="179"/>
      <c r="L374" s="179"/>
      <c r="M374" s="177"/>
      <c r="N374" s="177"/>
      <c r="O374" s="177"/>
      <c r="P374" s="2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  <c r="AA374" s="6"/>
      <c r="AB374" s="6"/>
      <c r="AC374" s="6"/>
    </row>
    <row r="375" spans="1:29" ht="13.95" customHeight="1" x14ac:dyDescent="0.25">
      <c r="A375" s="176"/>
      <c r="B375" s="141"/>
      <c r="C375" s="142"/>
      <c r="D375" s="181">
        <v>0.7</v>
      </c>
      <c r="E375" s="177">
        <v>3</v>
      </c>
      <c r="F375" s="177">
        <v>0.05</v>
      </c>
      <c r="G375" s="8">
        <v>1</v>
      </c>
      <c r="H375" s="177">
        <f t="shared" si="39"/>
        <v>0.10499999999999998</v>
      </c>
      <c r="I375" s="172"/>
      <c r="J375" s="173"/>
      <c r="K375" s="179"/>
      <c r="L375" s="179"/>
      <c r="M375" s="177"/>
      <c r="N375" s="177"/>
      <c r="O375" s="177"/>
      <c r="P375" s="2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  <c r="AA375" s="6"/>
      <c r="AB375" s="6"/>
      <c r="AC375" s="6"/>
    </row>
    <row r="376" spans="1:29" ht="13.95" customHeight="1" x14ac:dyDescent="0.25">
      <c r="A376" s="176"/>
      <c r="B376" s="141"/>
      <c r="C376" s="142"/>
      <c r="D376" s="181">
        <v>0.7</v>
      </c>
      <c r="E376" s="177">
        <v>3</v>
      </c>
      <c r="F376" s="177">
        <v>0.05</v>
      </c>
      <c r="G376" s="8">
        <v>1</v>
      </c>
      <c r="H376" s="177">
        <f t="shared" si="39"/>
        <v>0.10499999999999998</v>
      </c>
      <c r="I376" s="172"/>
      <c r="J376" s="173"/>
      <c r="K376" s="179"/>
      <c r="L376" s="179"/>
      <c r="M376" s="177"/>
      <c r="N376" s="177"/>
      <c r="O376" s="177"/>
      <c r="P376" s="2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  <c r="AA376" s="6"/>
      <c r="AB376" s="6"/>
      <c r="AC376" s="6"/>
    </row>
    <row r="377" spans="1:29" ht="13.95" customHeight="1" x14ac:dyDescent="0.25">
      <c r="A377" s="176"/>
      <c r="B377" s="141"/>
      <c r="C377" s="142"/>
      <c r="D377" s="181">
        <v>0.7</v>
      </c>
      <c r="E377" s="177">
        <v>3</v>
      </c>
      <c r="F377" s="177">
        <v>0.05</v>
      </c>
      <c r="G377" s="8">
        <v>1</v>
      </c>
      <c r="H377" s="177">
        <f t="shared" si="39"/>
        <v>0.10499999999999998</v>
      </c>
      <c r="I377" s="172"/>
      <c r="J377" s="173"/>
      <c r="K377" s="179"/>
      <c r="L377" s="179"/>
      <c r="M377" s="177"/>
      <c r="N377" s="177"/>
      <c r="O377" s="177"/>
      <c r="P377" s="2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  <c r="AA377" s="6"/>
      <c r="AB377" s="6"/>
      <c r="AC377" s="6"/>
    </row>
    <row r="378" spans="1:29" ht="13.95" customHeight="1" x14ac:dyDescent="0.25">
      <c r="A378" s="176"/>
      <c r="B378" s="141"/>
      <c r="C378" s="142"/>
      <c r="D378" s="181">
        <v>0.7</v>
      </c>
      <c r="E378" s="177">
        <v>1.92</v>
      </c>
      <c r="F378" s="177">
        <v>0.05</v>
      </c>
      <c r="G378" s="8">
        <v>1</v>
      </c>
      <c r="H378" s="177">
        <f t="shared" si="39"/>
        <v>6.7199999999999996E-2</v>
      </c>
      <c r="I378" s="172"/>
      <c r="J378" s="173"/>
      <c r="K378" s="179"/>
      <c r="L378" s="179"/>
      <c r="M378" s="177"/>
      <c r="N378" s="177"/>
      <c r="O378" s="177"/>
      <c r="P378" s="2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  <c r="AA378" s="6"/>
      <c r="AB378" s="6"/>
      <c r="AC378" s="6"/>
    </row>
    <row r="379" spans="1:29" ht="13.95" customHeight="1" x14ac:dyDescent="0.25">
      <c r="A379" s="176"/>
      <c r="B379" s="141"/>
      <c r="C379" s="142"/>
      <c r="D379" s="181">
        <v>0.7</v>
      </c>
      <c r="E379" s="177">
        <v>1.92</v>
      </c>
      <c r="F379" s="177">
        <v>0.05</v>
      </c>
      <c r="G379" s="8">
        <v>1</v>
      </c>
      <c r="H379" s="177">
        <f t="shared" si="39"/>
        <v>6.7199999999999996E-2</v>
      </c>
      <c r="I379" s="172"/>
      <c r="J379" s="173"/>
      <c r="K379" s="179"/>
      <c r="L379" s="179"/>
      <c r="M379" s="177"/>
      <c r="N379" s="177"/>
      <c r="O379" s="177"/>
      <c r="P379" s="2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  <c r="AA379" s="6"/>
      <c r="AB379" s="6"/>
      <c r="AC379" s="6"/>
    </row>
    <row r="380" spans="1:29" ht="13.95" customHeight="1" x14ac:dyDescent="0.25">
      <c r="A380" s="176"/>
      <c r="B380" s="141"/>
      <c r="C380" s="142"/>
      <c r="D380" s="181">
        <v>0.7</v>
      </c>
      <c r="E380" s="177">
        <v>1.92</v>
      </c>
      <c r="F380" s="177">
        <v>0.05</v>
      </c>
      <c r="G380" s="8">
        <v>1</v>
      </c>
      <c r="H380" s="177">
        <f t="shared" si="39"/>
        <v>6.7199999999999996E-2</v>
      </c>
      <c r="I380" s="172"/>
      <c r="J380" s="173"/>
      <c r="K380" s="179"/>
      <c r="L380" s="179"/>
      <c r="M380" s="177"/>
      <c r="N380" s="177"/>
      <c r="O380" s="177"/>
      <c r="P380" s="2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  <c r="AA380" s="6"/>
      <c r="AB380" s="6"/>
      <c r="AC380" s="6"/>
    </row>
    <row r="381" spans="1:29" ht="13.95" customHeight="1" x14ac:dyDescent="0.25">
      <c r="A381" s="176"/>
      <c r="B381" s="141" t="s">
        <v>236</v>
      </c>
      <c r="C381" s="142"/>
      <c r="D381" s="181"/>
      <c r="E381" s="177"/>
      <c r="F381" s="177"/>
      <c r="H381" s="177"/>
      <c r="I381" s="172"/>
      <c r="J381" s="173"/>
      <c r="K381" s="179"/>
      <c r="L381" s="179"/>
      <c r="M381" s="177"/>
      <c r="N381" s="177"/>
      <c r="O381" s="177"/>
      <c r="P381" s="2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  <c r="AA381" s="6"/>
      <c r="AB381" s="6"/>
      <c r="AC381" s="6"/>
    </row>
    <row r="382" spans="1:29" ht="13.95" customHeight="1" x14ac:dyDescent="0.25">
      <c r="A382" s="176"/>
      <c r="B382" s="141"/>
      <c r="C382" s="142"/>
      <c r="D382" s="181">
        <f>3.43*2+3.4+0.7</f>
        <v>10.959999999999999</v>
      </c>
      <c r="E382" s="177">
        <v>0.15</v>
      </c>
      <c r="F382" s="177">
        <v>0.1</v>
      </c>
      <c r="G382" s="8">
        <v>26</v>
      </c>
      <c r="H382" s="177">
        <f>+D382*E382*F382*G382</f>
        <v>4.2744</v>
      </c>
      <c r="I382" s="172"/>
      <c r="J382" s="173"/>
      <c r="K382" s="179"/>
      <c r="L382" s="179"/>
      <c r="M382" s="177"/>
      <c r="N382" s="177"/>
      <c r="O382" s="177"/>
      <c r="P382" s="2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  <c r="AA382" s="6"/>
      <c r="AB382" s="6"/>
      <c r="AC382" s="6"/>
    </row>
    <row r="383" spans="1:29" ht="13.95" customHeight="1" x14ac:dyDescent="0.25">
      <c r="A383" s="176"/>
      <c r="B383" s="141"/>
      <c r="C383" s="142"/>
      <c r="D383" s="2"/>
      <c r="E383" s="177"/>
      <c r="F383" s="177"/>
      <c r="H383" s="177"/>
      <c r="I383" s="172"/>
      <c r="J383" s="173"/>
      <c r="K383" s="179"/>
      <c r="L383" s="179"/>
      <c r="M383" s="177"/>
      <c r="N383" s="177"/>
      <c r="O383" s="177"/>
      <c r="P383" s="2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6"/>
      <c r="AB383" s="6"/>
      <c r="AC383" s="6"/>
    </row>
    <row r="384" spans="1:29" ht="13.95" customHeight="1" x14ac:dyDescent="0.25">
      <c r="A384" s="176" t="s">
        <v>233</v>
      </c>
      <c r="B384" s="141" t="s">
        <v>228</v>
      </c>
      <c r="C384" s="139" t="s">
        <v>89</v>
      </c>
      <c r="D384" s="2"/>
      <c r="I384" s="333"/>
      <c r="J384" s="334"/>
      <c r="K384" s="18"/>
      <c r="L384" s="13">
        <f>+SUM(L385:L396)</f>
        <v>80.510399999999962</v>
      </c>
      <c r="P384" s="2"/>
      <c r="AA384" s="6"/>
      <c r="AB384" s="6"/>
      <c r="AC384" s="6"/>
    </row>
    <row r="385" spans="1:29" ht="13.95" customHeight="1" x14ac:dyDescent="0.25">
      <c r="A385" s="176"/>
      <c r="B385" s="141"/>
      <c r="C385" s="142"/>
      <c r="D385" s="2"/>
      <c r="E385" s="177"/>
      <c r="F385" s="177"/>
      <c r="H385" s="177"/>
      <c r="I385" s="181">
        <v>3.43</v>
      </c>
      <c r="J385" s="177">
        <v>3</v>
      </c>
      <c r="K385" s="8">
        <v>1</v>
      </c>
      <c r="L385" s="179">
        <f>+I385*J385*K385</f>
        <v>10.290000000000001</v>
      </c>
      <c r="M385" s="177"/>
      <c r="N385" s="177"/>
      <c r="O385" s="177"/>
      <c r="P385" s="2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  <c r="AA385" s="6"/>
      <c r="AB385" s="6"/>
      <c r="AC385" s="6"/>
    </row>
    <row r="386" spans="1:29" ht="13.95" customHeight="1" x14ac:dyDescent="0.25">
      <c r="A386" s="176"/>
      <c r="B386" s="141"/>
      <c r="C386" s="142"/>
      <c r="D386" s="2"/>
      <c r="E386" s="177"/>
      <c r="F386" s="177"/>
      <c r="H386" s="177"/>
      <c r="I386" s="181">
        <v>3.4</v>
      </c>
      <c r="J386" s="177">
        <v>3</v>
      </c>
      <c r="K386" s="8">
        <v>1</v>
      </c>
      <c r="L386" s="179">
        <f t="shared" ref="L386:L396" si="40">+I386*J386*K386</f>
        <v>10.199999999999999</v>
      </c>
      <c r="M386" s="177"/>
      <c r="N386" s="177"/>
      <c r="O386" s="177"/>
      <c r="P386" s="2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  <c r="AA386" s="6"/>
      <c r="AB386" s="6"/>
      <c r="AC386" s="6"/>
    </row>
    <row r="387" spans="1:29" ht="13.95" customHeight="1" x14ac:dyDescent="0.25">
      <c r="A387" s="176"/>
      <c r="B387" s="141"/>
      <c r="C387" s="142"/>
      <c r="D387" s="2"/>
      <c r="E387" s="177"/>
      <c r="F387" s="177"/>
      <c r="H387" s="177"/>
      <c r="I387" s="181">
        <v>3.43</v>
      </c>
      <c r="J387" s="177">
        <v>3</v>
      </c>
      <c r="K387" s="8">
        <v>1</v>
      </c>
      <c r="L387" s="179">
        <f t="shared" si="40"/>
        <v>10.290000000000001</v>
      </c>
      <c r="M387" s="177"/>
      <c r="N387" s="177"/>
      <c r="O387" s="177"/>
      <c r="P387" s="2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  <c r="AA387" s="6"/>
      <c r="AB387" s="6"/>
      <c r="AC387" s="6"/>
    </row>
    <row r="388" spans="1:29" ht="13.95" customHeight="1" x14ac:dyDescent="0.25">
      <c r="A388" s="176"/>
      <c r="B388" s="141"/>
      <c r="C388" s="142"/>
      <c r="D388" s="2"/>
      <c r="E388" s="177"/>
      <c r="F388" s="177"/>
      <c r="H388" s="177"/>
      <c r="I388" s="181">
        <v>3.43</v>
      </c>
      <c r="J388" s="177">
        <v>1.92</v>
      </c>
      <c r="K388" s="8">
        <v>2</v>
      </c>
      <c r="L388" s="179">
        <f t="shared" si="40"/>
        <v>13.171200000000001</v>
      </c>
      <c r="M388" s="177"/>
      <c r="N388" s="177"/>
      <c r="O388" s="177"/>
      <c r="P388" s="2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  <c r="AA388" s="6"/>
      <c r="AB388" s="6"/>
      <c r="AC388" s="6"/>
    </row>
    <row r="389" spans="1:29" ht="13.95" customHeight="1" x14ac:dyDescent="0.25">
      <c r="A389" s="176"/>
      <c r="B389" s="141"/>
      <c r="C389" s="142"/>
      <c r="D389" s="2"/>
      <c r="E389" s="177"/>
      <c r="F389" s="177"/>
      <c r="H389" s="177"/>
      <c r="I389" s="181">
        <v>3.4</v>
      </c>
      <c r="J389" s="177">
        <v>1.92</v>
      </c>
      <c r="K389" s="8">
        <v>2</v>
      </c>
      <c r="L389" s="179">
        <f t="shared" si="40"/>
        <v>13.055999999999999</v>
      </c>
      <c r="M389" s="177"/>
      <c r="N389" s="177"/>
      <c r="O389" s="177"/>
      <c r="P389" s="2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  <c r="AA389" s="6"/>
      <c r="AB389" s="6"/>
      <c r="AC389" s="6"/>
    </row>
    <row r="390" spans="1:29" ht="13.95" customHeight="1" x14ac:dyDescent="0.25">
      <c r="A390" s="176"/>
      <c r="B390" s="141"/>
      <c r="C390" s="142"/>
      <c r="D390" s="2"/>
      <c r="E390" s="177"/>
      <c r="F390" s="177"/>
      <c r="H390" s="177"/>
      <c r="I390" s="181">
        <v>3.43</v>
      </c>
      <c r="J390" s="177">
        <v>1.92</v>
      </c>
      <c r="K390" s="8">
        <v>2</v>
      </c>
      <c r="L390" s="179">
        <f t="shared" si="40"/>
        <v>13.171200000000001</v>
      </c>
      <c r="M390" s="177"/>
      <c r="N390" s="177"/>
      <c r="O390" s="177"/>
      <c r="P390" s="2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  <c r="AA390" s="6"/>
      <c r="AB390" s="6"/>
      <c r="AC390" s="6"/>
    </row>
    <row r="391" spans="1:29" ht="13.95" customHeight="1" x14ac:dyDescent="0.25">
      <c r="A391" s="176"/>
      <c r="B391" s="141"/>
      <c r="C391" s="142"/>
      <c r="D391" s="2"/>
      <c r="E391" s="177"/>
      <c r="F391" s="177"/>
      <c r="H391" s="177"/>
      <c r="I391" s="181">
        <v>0.7</v>
      </c>
      <c r="J391" s="177">
        <v>3</v>
      </c>
      <c r="K391" s="8">
        <v>1</v>
      </c>
      <c r="L391" s="179">
        <f t="shared" si="40"/>
        <v>2.0999999999999996</v>
      </c>
      <c r="M391" s="177"/>
      <c r="N391" s="177"/>
      <c r="O391" s="177"/>
      <c r="P391" s="2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  <c r="AA391" s="6"/>
      <c r="AB391" s="6"/>
      <c r="AC391" s="6"/>
    </row>
    <row r="392" spans="1:29" ht="13.95" customHeight="1" x14ac:dyDescent="0.25">
      <c r="A392" s="176"/>
      <c r="B392" s="141"/>
      <c r="C392" s="142"/>
      <c r="D392" s="2"/>
      <c r="E392" s="177"/>
      <c r="F392" s="177"/>
      <c r="H392" s="177"/>
      <c r="I392" s="181">
        <v>0.7</v>
      </c>
      <c r="J392" s="177">
        <v>3</v>
      </c>
      <c r="K392" s="8">
        <v>1</v>
      </c>
      <c r="L392" s="179">
        <f t="shared" si="40"/>
        <v>2.0999999999999996</v>
      </c>
      <c r="M392" s="177"/>
      <c r="N392" s="177"/>
      <c r="O392" s="177"/>
      <c r="P392" s="2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  <c r="AA392" s="6"/>
      <c r="AB392" s="6"/>
      <c r="AC392" s="6"/>
    </row>
    <row r="393" spans="1:29" ht="13.95" customHeight="1" x14ac:dyDescent="0.25">
      <c r="A393" s="176"/>
      <c r="B393" s="141"/>
      <c r="C393" s="142"/>
      <c r="D393" s="2"/>
      <c r="E393" s="177"/>
      <c r="F393" s="177"/>
      <c r="H393" s="177"/>
      <c r="I393" s="181">
        <v>0.7</v>
      </c>
      <c r="J393" s="177">
        <v>3</v>
      </c>
      <c r="K393" s="8">
        <v>1</v>
      </c>
      <c r="L393" s="179">
        <f t="shared" si="40"/>
        <v>2.0999999999999996</v>
      </c>
      <c r="M393" s="177"/>
      <c r="N393" s="177"/>
      <c r="O393" s="177"/>
      <c r="P393" s="2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  <c r="AA393" s="6"/>
      <c r="AB393" s="6"/>
      <c r="AC393" s="6"/>
    </row>
    <row r="394" spans="1:29" ht="13.95" customHeight="1" x14ac:dyDescent="0.25">
      <c r="A394" s="176"/>
      <c r="B394" s="141"/>
      <c r="C394" s="142"/>
      <c r="D394" s="2"/>
      <c r="E394" s="177"/>
      <c r="F394" s="177"/>
      <c r="H394" s="177"/>
      <c r="I394" s="181">
        <v>0.7</v>
      </c>
      <c r="J394" s="177">
        <v>1.92</v>
      </c>
      <c r="K394" s="8">
        <v>1</v>
      </c>
      <c r="L394" s="179">
        <f t="shared" si="40"/>
        <v>1.3439999999999999</v>
      </c>
      <c r="M394" s="177"/>
      <c r="N394" s="177"/>
      <c r="O394" s="177"/>
      <c r="P394" s="2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  <c r="AA394" s="6"/>
      <c r="AB394" s="6"/>
      <c r="AC394" s="6"/>
    </row>
    <row r="395" spans="1:29" ht="13.95" customHeight="1" x14ac:dyDescent="0.25">
      <c r="A395" s="176"/>
      <c r="B395" s="141"/>
      <c r="C395" s="142"/>
      <c r="D395" s="2"/>
      <c r="E395" s="177"/>
      <c r="F395" s="177"/>
      <c r="H395" s="177"/>
      <c r="I395" s="181">
        <v>0.7</v>
      </c>
      <c r="J395" s="177">
        <v>1.92</v>
      </c>
      <c r="K395" s="8">
        <v>1</v>
      </c>
      <c r="L395" s="179">
        <f t="shared" si="40"/>
        <v>1.3439999999999999</v>
      </c>
      <c r="M395" s="177"/>
      <c r="N395" s="177"/>
      <c r="O395" s="177"/>
      <c r="P395" s="2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  <c r="AA395" s="6"/>
      <c r="AB395" s="6"/>
      <c r="AC395" s="6"/>
    </row>
    <row r="396" spans="1:29" ht="13.95" customHeight="1" x14ac:dyDescent="0.25">
      <c r="A396" s="176"/>
      <c r="B396" s="141"/>
      <c r="C396" s="142"/>
      <c r="D396" s="2"/>
      <c r="E396" s="177"/>
      <c r="F396" s="177"/>
      <c r="H396" s="177"/>
      <c r="I396" s="181">
        <v>0.7</v>
      </c>
      <c r="J396" s="177">
        <v>1.92</v>
      </c>
      <c r="K396" s="8">
        <v>1</v>
      </c>
      <c r="L396" s="179">
        <f t="shared" si="40"/>
        <v>1.3439999999999999</v>
      </c>
      <c r="M396" s="177"/>
      <c r="N396" s="177"/>
      <c r="O396" s="177"/>
      <c r="P396" s="2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  <c r="AA396" s="6"/>
      <c r="AB396" s="6"/>
      <c r="AC396" s="6"/>
    </row>
    <row r="397" spans="1:29" ht="13.95" customHeight="1" x14ac:dyDescent="0.25">
      <c r="A397" s="176" t="s">
        <v>234</v>
      </c>
      <c r="B397" s="141" t="s">
        <v>229</v>
      </c>
      <c r="C397" s="139" t="s">
        <v>102</v>
      </c>
      <c r="D397" s="2"/>
      <c r="I397" s="333"/>
      <c r="J397" s="334"/>
      <c r="K397" s="18"/>
      <c r="L397" s="18"/>
      <c r="P397" s="2"/>
      <c r="Z397" s="159">
        <f>+SUM(U398:Y401)</f>
        <v>620.70899999999995</v>
      </c>
      <c r="AA397" s="6"/>
      <c r="AB397" s="6"/>
      <c r="AC397" s="6"/>
    </row>
    <row r="398" spans="1:29" ht="13.95" customHeight="1" x14ac:dyDescent="0.25">
      <c r="A398" s="176"/>
      <c r="B398" s="141"/>
      <c r="C398" s="139"/>
      <c r="D398" s="2"/>
      <c r="E398" s="177"/>
      <c r="F398" s="177"/>
      <c r="H398" s="177"/>
      <c r="I398" s="174"/>
      <c r="J398" s="175"/>
      <c r="K398" s="179"/>
      <c r="L398" s="179"/>
      <c r="M398" s="177"/>
      <c r="N398" s="177"/>
      <c r="O398" s="177"/>
      <c r="P398" s="2"/>
      <c r="Q398" s="177">
        <v>1</v>
      </c>
      <c r="R398" s="177">
        <v>26</v>
      </c>
      <c r="S398" s="177">
        <v>12.35</v>
      </c>
      <c r="T398" s="177">
        <f>+Q398*R398*S398</f>
        <v>321.09999999999997</v>
      </c>
      <c r="U398" s="177"/>
      <c r="V398" s="177"/>
      <c r="W398" s="177">
        <f>+T398*$W$3</f>
        <v>327.52199999999999</v>
      </c>
      <c r="X398" s="177"/>
      <c r="Y398" s="177"/>
      <c r="Z398" s="177"/>
      <c r="AA398" s="6"/>
      <c r="AB398" s="6"/>
      <c r="AC398" s="6"/>
    </row>
    <row r="399" spans="1:29" ht="13.95" customHeight="1" x14ac:dyDescent="0.25">
      <c r="A399" s="176"/>
      <c r="B399" s="141" t="s">
        <v>237</v>
      </c>
      <c r="C399" s="139"/>
      <c r="D399" s="2"/>
      <c r="E399" s="177"/>
      <c r="F399" s="177"/>
      <c r="H399" s="177"/>
      <c r="I399" s="174"/>
      <c r="J399" s="175"/>
      <c r="K399" s="179"/>
      <c r="L399" s="179"/>
      <c r="M399" s="177"/>
      <c r="N399" s="177"/>
      <c r="O399" s="177"/>
      <c r="P399" s="2"/>
      <c r="Q399" s="177">
        <v>2</v>
      </c>
      <c r="R399" s="177">
        <v>26</v>
      </c>
      <c r="S399" s="177">
        <v>1.75</v>
      </c>
      <c r="T399" s="177">
        <f t="shared" ref="T399:T401" si="41">+Q399*R399*S399</f>
        <v>91</v>
      </c>
      <c r="U399" s="177"/>
      <c r="V399" s="177"/>
      <c r="W399" s="177">
        <f t="shared" ref="W399:W400" si="42">+T399*$W$3</f>
        <v>92.820000000000007</v>
      </c>
      <c r="X399" s="177"/>
      <c r="Y399" s="177"/>
      <c r="Z399" s="177"/>
      <c r="AA399" s="6"/>
      <c r="AB399" s="6"/>
      <c r="AC399" s="6"/>
    </row>
    <row r="400" spans="1:29" ht="13.95" customHeight="1" x14ac:dyDescent="0.25">
      <c r="A400" s="176"/>
      <c r="B400" s="141"/>
      <c r="C400" s="139"/>
      <c r="D400" s="2"/>
      <c r="E400" s="177"/>
      <c r="F400" s="177"/>
      <c r="H400" s="177"/>
      <c r="I400" s="174"/>
      <c r="J400" s="175"/>
      <c r="K400" s="179"/>
      <c r="L400" s="179"/>
      <c r="M400" s="177"/>
      <c r="N400" s="177"/>
      <c r="O400" s="177"/>
      <c r="P400" s="2"/>
      <c r="Q400" s="177">
        <v>2</v>
      </c>
      <c r="R400" s="177">
        <v>26</v>
      </c>
      <c r="S400" s="177">
        <v>2.2999999999999998</v>
      </c>
      <c r="T400" s="177">
        <f t="shared" si="41"/>
        <v>119.6</v>
      </c>
      <c r="U400" s="177"/>
      <c r="V400" s="177"/>
      <c r="W400" s="177">
        <f t="shared" si="42"/>
        <v>121.99199999999999</v>
      </c>
      <c r="X400" s="177"/>
      <c r="Y400" s="177"/>
      <c r="Z400" s="177"/>
      <c r="AA400" s="6"/>
      <c r="AB400" s="6"/>
      <c r="AC400" s="6"/>
    </row>
    <row r="401" spans="1:29" ht="13.95" customHeight="1" x14ac:dyDescent="0.25">
      <c r="A401" s="176"/>
      <c r="B401" s="141" t="s">
        <v>238</v>
      </c>
      <c r="C401" s="139"/>
      <c r="D401" s="2"/>
      <c r="E401" s="177"/>
      <c r="F401" s="177"/>
      <c r="H401" s="177"/>
      <c r="I401" s="174"/>
      <c r="J401" s="175"/>
      <c r="K401" s="179"/>
      <c r="L401" s="179"/>
      <c r="M401" s="177"/>
      <c r="N401" s="177"/>
      <c r="O401" s="177"/>
      <c r="P401" s="2"/>
      <c r="Q401" s="177">
        <v>1</v>
      </c>
      <c r="R401" s="177">
        <v>30</v>
      </c>
      <c r="S401" s="177">
        <v>10.45</v>
      </c>
      <c r="T401" s="177">
        <f t="shared" si="41"/>
        <v>313.5</v>
      </c>
      <c r="U401" s="177">
        <f>+T401*U3</f>
        <v>78.375</v>
      </c>
      <c r="V401" s="177"/>
      <c r="W401" s="177"/>
      <c r="X401" s="177"/>
      <c r="Y401" s="177"/>
      <c r="Z401" s="177"/>
      <c r="AA401" s="6"/>
      <c r="AB401" s="6"/>
      <c r="AC401" s="6"/>
    </row>
    <row r="402" spans="1:29" ht="13.95" customHeight="1" x14ac:dyDescent="0.25">
      <c r="A402" s="176"/>
      <c r="B402" s="141"/>
      <c r="C402" s="139"/>
      <c r="D402" s="2"/>
      <c r="E402" s="177"/>
      <c r="F402" s="177"/>
      <c r="H402" s="177"/>
      <c r="I402" s="174"/>
      <c r="J402" s="175"/>
      <c r="K402" s="179"/>
      <c r="L402" s="179"/>
      <c r="M402" s="177"/>
      <c r="N402" s="177"/>
      <c r="O402" s="177"/>
      <c r="P402" s="2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  <c r="AA402" s="6"/>
      <c r="AB402" s="6"/>
      <c r="AC402" s="6"/>
    </row>
    <row r="403" spans="1:29" ht="13.95" customHeight="1" x14ac:dyDescent="0.25">
      <c r="A403" s="176" t="s">
        <v>235</v>
      </c>
      <c r="B403" s="141" t="s">
        <v>230</v>
      </c>
      <c r="C403" s="139" t="s">
        <v>4</v>
      </c>
      <c r="D403" s="2"/>
      <c r="I403" s="18"/>
      <c r="J403" s="18"/>
      <c r="K403" s="18"/>
      <c r="L403" s="18"/>
      <c r="P403" s="2">
        <f>26*36</f>
        <v>936</v>
      </c>
      <c r="AA403" s="6"/>
      <c r="AB403" s="6"/>
      <c r="AC403" s="6"/>
    </row>
    <row r="404" spans="1:29" ht="13.95" customHeight="1" x14ac:dyDescent="0.25">
      <c r="B404" s="138"/>
      <c r="C404" s="142"/>
      <c r="D404" s="2"/>
      <c r="I404" s="333"/>
      <c r="J404" s="334"/>
      <c r="K404" s="18"/>
      <c r="L404" s="18"/>
      <c r="AA404" s="6"/>
      <c r="AB404" s="6"/>
      <c r="AC404" s="6"/>
    </row>
    <row r="405" spans="1:29" ht="13.95" customHeight="1" x14ac:dyDescent="0.25">
      <c r="A405" s="184" t="s">
        <v>279</v>
      </c>
      <c r="B405" s="141" t="s">
        <v>276</v>
      </c>
      <c r="C405" s="142"/>
      <c r="D405" s="2"/>
      <c r="E405" s="187"/>
      <c r="F405" s="187"/>
      <c r="H405" s="187"/>
      <c r="I405" s="190"/>
      <c r="J405" s="191"/>
      <c r="K405" s="194"/>
      <c r="L405" s="194"/>
      <c r="M405" s="187"/>
      <c r="N405" s="187"/>
      <c r="O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6"/>
      <c r="AB405" s="6"/>
      <c r="AC405" s="6"/>
    </row>
    <row r="406" spans="1:29" ht="13.95" customHeight="1" x14ac:dyDescent="0.25">
      <c r="A406" s="184" t="s">
        <v>280</v>
      </c>
      <c r="B406" s="141" t="s">
        <v>285</v>
      </c>
      <c r="C406" s="139" t="s">
        <v>90</v>
      </c>
      <c r="D406" s="2"/>
      <c r="E406" s="187"/>
      <c r="F406" s="187"/>
      <c r="H406" s="20">
        <f>+SUM(H407:H431)</f>
        <v>2.5784999999999987</v>
      </c>
      <c r="I406" s="190"/>
      <c r="J406" s="191"/>
      <c r="K406" s="194"/>
      <c r="L406" s="194"/>
      <c r="M406" s="187"/>
      <c r="N406" s="187"/>
      <c r="O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6"/>
      <c r="AB406" s="6"/>
      <c r="AC406" s="6"/>
    </row>
    <row r="407" spans="1:29" ht="13.95" customHeight="1" x14ac:dyDescent="0.25">
      <c r="A407" s="184"/>
      <c r="B407" s="138" t="s">
        <v>284</v>
      </c>
      <c r="C407" s="142"/>
      <c r="D407" s="14"/>
      <c r="E407" s="193"/>
      <c r="F407" s="193"/>
      <c r="G407" s="22"/>
      <c r="H407" s="193"/>
      <c r="I407" s="190"/>
      <c r="J407" s="191"/>
      <c r="K407" s="194"/>
      <c r="L407" s="194"/>
      <c r="M407" s="187"/>
      <c r="N407" s="187"/>
      <c r="O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6"/>
      <c r="AB407" s="6"/>
      <c r="AC407" s="6"/>
    </row>
    <row r="408" spans="1:29" ht="13.95" customHeight="1" x14ac:dyDescent="0.25">
      <c r="A408" s="184"/>
      <c r="B408" s="138" t="s">
        <v>122</v>
      </c>
      <c r="C408" s="142"/>
      <c r="D408" s="14"/>
      <c r="E408" s="193"/>
      <c r="F408" s="193"/>
      <c r="G408" s="22"/>
      <c r="H408" s="193"/>
      <c r="I408" s="190"/>
      <c r="J408" s="191"/>
      <c r="K408" s="194"/>
      <c r="L408" s="194"/>
      <c r="M408" s="187"/>
      <c r="N408" s="187"/>
      <c r="O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6"/>
      <c r="AB408" s="6"/>
      <c r="AC408" s="6"/>
    </row>
    <row r="409" spans="1:29" ht="13.95" customHeight="1" x14ac:dyDescent="0.25">
      <c r="A409" s="184"/>
      <c r="B409" s="138" t="s">
        <v>283</v>
      </c>
      <c r="C409" s="142"/>
      <c r="D409" s="200">
        <v>2.0499999999999998</v>
      </c>
      <c r="E409" s="183">
        <v>0.25</v>
      </c>
      <c r="F409" s="183">
        <v>0.15</v>
      </c>
      <c r="G409" s="183">
        <v>2</v>
      </c>
      <c r="H409" s="183">
        <f>+D409*E409*F409*G409</f>
        <v>0.15374999999999997</v>
      </c>
      <c r="I409" s="190"/>
      <c r="J409" s="191"/>
      <c r="K409" s="194"/>
      <c r="L409" s="194"/>
      <c r="M409" s="187"/>
      <c r="N409" s="187"/>
      <c r="O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6"/>
      <c r="AB409" s="6"/>
      <c r="AC409" s="6"/>
    </row>
    <row r="410" spans="1:29" ht="13.95" customHeight="1" x14ac:dyDescent="0.25">
      <c r="A410" s="184"/>
      <c r="B410" s="138" t="s">
        <v>286</v>
      </c>
      <c r="C410" s="142"/>
      <c r="D410" s="200">
        <v>2.0499999999999998</v>
      </c>
      <c r="E410" s="183">
        <v>0.25</v>
      </c>
      <c r="F410" s="183">
        <v>0.15</v>
      </c>
      <c r="G410" s="183">
        <v>2</v>
      </c>
      <c r="H410" s="183">
        <f>+D410*E410*F410*G410</f>
        <v>0.15374999999999997</v>
      </c>
      <c r="I410" s="190"/>
      <c r="J410" s="191"/>
      <c r="K410" s="194"/>
      <c r="L410" s="194"/>
      <c r="M410" s="187"/>
      <c r="N410" s="187"/>
      <c r="O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6"/>
      <c r="AB410" s="6"/>
      <c r="AC410" s="6"/>
    </row>
    <row r="411" spans="1:29" ht="13.95" customHeight="1" x14ac:dyDescent="0.25">
      <c r="A411" s="184"/>
      <c r="B411" s="138" t="s">
        <v>287</v>
      </c>
      <c r="C411" s="142"/>
      <c r="D411" s="200">
        <f>3.35+0.8</f>
        <v>4.1500000000000004</v>
      </c>
      <c r="E411" s="183">
        <v>0.25</v>
      </c>
      <c r="F411" s="183">
        <v>0.15</v>
      </c>
      <c r="G411" s="183">
        <v>2</v>
      </c>
      <c r="H411" s="183">
        <f>+D411*E411*F411*G411</f>
        <v>0.31125000000000003</v>
      </c>
      <c r="I411" s="190"/>
      <c r="J411" s="191"/>
      <c r="K411" s="194"/>
      <c r="L411" s="194"/>
      <c r="M411" s="187"/>
      <c r="N411" s="187"/>
      <c r="O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6"/>
      <c r="AB411" s="6"/>
      <c r="AC411" s="6"/>
    </row>
    <row r="412" spans="1:29" ht="13.95" customHeight="1" x14ac:dyDescent="0.25">
      <c r="A412" s="184"/>
      <c r="B412" s="138" t="s">
        <v>123</v>
      </c>
      <c r="C412" s="142"/>
      <c r="D412" s="200"/>
      <c r="E412" s="183"/>
      <c r="F412" s="183"/>
      <c r="G412" s="183"/>
      <c r="H412" s="183"/>
      <c r="I412" s="190"/>
      <c r="J412" s="191"/>
      <c r="K412" s="194"/>
      <c r="L412" s="194"/>
      <c r="M412" s="187"/>
      <c r="N412" s="187"/>
      <c r="O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6"/>
      <c r="AB412" s="6"/>
      <c r="AC412" s="6"/>
    </row>
    <row r="413" spans="1:29" ht="13.95" customHeight="1" x14ac:dyDescent="0.25">
      <c r="A413" s="184"/>
      <c r="B413" s="138" t="s">
        <v>283</v>
      </c>
      <c r="C413" s="142"/>
      <c r="D413" s="200">
        <v>2.0499999999999998</v>
      </c>
      <c r="E413" s="183">
        <v>0.25</v>
      </c>
      <c r="F413" s="183">
        <v>0.15</v>
      </c>
      <c r="G413" s="183">
        <v>2</v>
      </c>
      <c r="H413" s="183">
        <f t="shared" ref="H413:H420" si="43">+D413*E413*F413*G413</f>
        <v>0.15374999999999997</v>
      </c>
      <c r="I413" s="190"/>
      <c r="J413" s="191"/>
      <c r="K413" s="194"/>
      <c r="L413" s="194"/>
      <c r="M413" s="187"/>
      <c r="N413" s="187"/>
      <c r="O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6"/>
      <c r="AB413" s="6"/>
      <c r="AC413" s="6"/>
    </row>
    <row r="414" spans="1:29" ht="13.95" customHeight="1" x14ac:dyDescent="0.25">
      <c r="A414" s="184"/>
      <c r="B414" s="138" t="s">
        <v>286</v>
      </c>
      <c r="C414" s="142"/>
      <c r="D414" s="200">
        <v>2.0499999999999998</v>
      </c>
      <c r="E414" s="183">
        <v>0.25</v>
      </c>
      <c r="F414" s="183">
        <v>0.15</v>
      </c>
      <c r="G414" s="183">
        <v>2</v>
      </c>
      <c r="H414" s="183">
        <f t="shared" si="43"/>
        <v>0.15374999999999997</v>
      </c>
      <c r="I414" s="190"/>
      <c r="J414" s="191"/>
      <c r="K414" s="194"/>
      <c r="L414" s="194"/>
      <c r="M414" s="187"/>
      <c r="N414" s="187"/>
      <c r="O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6"/>
      <c r="AB414" s="6"/>
      <c r="AC414" s="6"/>
    </row>
    <row r="415" spans="1:29" ht="13.95" customHeight="1" x14ac:dyDescent="0.25">
      <c r="A415" s="184"/>
      <c r="B415" s="138" t="s">
        <v>287</v>
      </c>
      <c r="C415" s="142"/>
      <c r="D415" s="200">
        <f>3.35+0.8</f>
        <v>4.1500000000000004</v>
      </c>
      <c r="E415" s="183">
        <v>0.25</v>
      </c>
      <c r="F415" s="183">
        <v>0.15</v>
      </c>
      <c r="G415" s="183">
        <v>2</v>
      </c>
      <c r="H415" s="183">
        <f t="shared" si="43"/>
        <v>0.31125000000000003</v>
      </c>
      <c r="I415" s="190"/>
      <c r="J415" s="191"/>
      <c r="K415" s="194"/>
      <c r="L415" s="194"/>
      <c r="M415" s="187"/>
      <c r="N415" s="187"/>
      <c r="O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6"/>
      <c r="AB415" s="6"/>
      <c r="AC415" s="6"/>
    </row>
    <row r="416" spans="1:29" ht="13.95" customHeight="1" x14ac:dyDescent="0.25">
      <c r="A416" s="184"/>
      <c r="B416" s="138" t="s">
        <v>179</v>
      </c>
      <c r="C416" s="142"/>
      <c r="D416" s="200">
        <v>3.8</v>
      </c>
      <c r="E416" s="183">
        <v>0.25</v>
      </c>
      <c r="F416" s="183">
        <v>0.15</v>
      </c>
      <c r="G416" s="183">
        <v>1</v>
      </c>
      <c r="H416" s="183">
        <f t="shared" si="43"/>
        <v>0.14249999999999999</v>
      </c>
      <c r="I416" s="190"/>
      <c r="J416" s="191"/>
      <c r="K416" s="194"/>
      <c r="L416" s="194"/>
      <c r="M416" s="187"/>
      <c r="N416" s="187"/>
      <c r="O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6"/>
      <c r="AB416" s="6"/>
      <c r="AC416" s="6"/>
    </row>
    <row r="417" spans="1:29" ht="13.95" customHeight="1" x14ac:dyDescent="0.25">
      <c r="A417" s="184"/>
      <c r="B417" s="138"/>
      <c r="C417" s="142"/>
      <c r="D417" s="200">
        <v>3.8</v>
      </c>
      <c r="E417" s="183">
        <v>0.25</v>
      </c>
      <c r="F417" s="183">
        <v>0.15</v>
      </c>
      <c r="G417" s="183">
        <v>1</v>
      </c>
      <c r="H417" s="183">
        <f t="shared" si="43"/>
        <v>0.14249999999999999</v>
      </c>
      <c r="I417" s="190"/>
      <c r="J417" s="191"/>
      <c r="K417" s="194"/>
      <c r="L417" s="194"/>
      <c r="M417" s="187"/>
      <c r="N417" s="187"/>
      <c r="O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6"/>
      <c r="AB417" s="6"/>
      <c r="AC417" s="6"/>
    </row>
    <row r="418" spans="1:29" ht="13.95" customHeight="1" x14ac:dyDescent="0.25">
      <c r="A418" s="184"/>
      <c r="B418" s="138"/>
      <c r="C418" s="142"/>
      <c r="D418" s="200">
        <f>3.85+0.8</f>
        <v>4.6500000000000004</v>
      </c>
      <c r="E418" s="183">
        <v>0.25</v>
      </c>
      <c r="F418" s="183">
        <v>0.15</v>
      </c>
      <c r="G418" s="183">
        <v>1</v>
      </c>
      <c r="H418" s="183">
        <f t="shared" si="43"/>
        <v>0.174375</v>
      </c>
      <c r="I418" s="190"/>
      <c r="J418" s="191"/>
      <c r="K418" s="194"/>
      <c r="L418" s="194"/>
      <c r="M418" s="187"/>
      <c r="N418" s="187"/>
      <c r="O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6"/>
      <c r="AB418" s="6"/>
      <c r="AC418" s="6"/>
    </row>
    <row r="419" spans="1:29" ht="13.95" customHeight="1" x14ac:dyDescent="0.25">
      <c r="A419" s="184"/>
      <c r="B419" s="138" t="s">
        <v>180</v>
      </c>
      <c r="C419" s="142"/>
      <c r="D419" s="200">
        <f>2.6+0.8</f>
        <v>3.4000000000000004</v>
      </c>
      <c r="E419" s="183">
        <v>0.25</v>
      </c>
      <c r="F419" s="183">
        <v>0.15</v>
      </c>
      <c r="G419" s="183">
        <v>1</v>
      </c>
      <c r="H419" s="183">
        <f t="shared" si="43"/>
        <v>0.1275</v>
      </c>
      <c r="I419" s="190"/>
      <c r="J419" s="191"/>
      <c r="K419" s="194"/>
      <c r="L419" s="194"/>
      <c r="M419" s="187"/>
      <c r="N419" s="187"/>
      <c r="O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6"/>
      <c r="AB419" s="6"/>
      <c r="AC419" s="6"/>
    </row>
    <row r="420" spans="1:29" ht="13.95" customHeight="1" x14ac:dyDescent="0.25">
      <c r="A420" s="184"/>
      <c r="B420" s="138"/>
      <c r="C420" s="142"/>
      <c r="D420" s="200">
        <v>3.4</v>
      </c>
      <c r="E420" s="183">
        <v>0.25</v>
      </c>
      <c r="F420" s="183">
        <v>0.15</v>
      </c>
      <c r="G420" s="183">
        <v>1</v>
      </c>
      <c r="H420" s="183">
        <f t="shared" si="43"/>
        <v>0.1275</v>
      </c>
      <c r="I420" s="190"/>
      <c r="J420" s="191"/>
      <c r="K420" s="194"/>
      <c r="L420" s="194"/>
      <c r="M420" s="187"/>
      <c r="N420" s="187"/>
      <c r="O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6"/>
      <c r="AB420" s="6"/>
      <c r="AC420" s="6"/>
    </row>
    <row r="421" spans="1:29" ht="13.95" customHeight="1" x14ac:dyDescent="0.25">
      <c r="A421" s="184"/>
      <c r="B421" s="138" t="s">
        <v>288</v>
      </c>
      <c r="C421" s="142"/>
      <c r="D421" s="200"/>
      <c r="E421" s="183"/>
      <c r="F421" s="183"/>
      <c r="G421" s="183"/>
      <c r="H421" s="183"/>
      <c r="I421" s="190"/>
      <c r="J421" s="191"/>
      <c r="K421" s="194"/>
      <c r="L421" s="194"/>
      <c r="M421" s="187"/>
      <c r="N421" s="187"/>
      <c r="O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6"/>
      <c r="AB421" s="6"/>
      <c r="AC421" s="6"/>
    </row>
    <row r="422" spans="1:29" ht="13.95" customHeight="1" x14ac:dyDescent="0.25">
      <c r="A422" s="184"/>
      <c r="B422" s="138" t="s">
        <v>122</v>
      </c>
      <c r="C422" s="142"/>
      <c r="D422" s="200"/>
      <c r="E422" s="183"/>
      <c r="F422" s="183"/>
      <c r="G422" s="183"/>
      <c r="H422" s="183"/>
      <c r="I422" s="190"/>
      <c r="J422" s="191"/>
      <c r="K422" s="194"/>
      <c r="L422" s="194"/>
      <c r="M422" s="187"/>
      <c r="N422" s="187"/>
      <c r="O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6"/>
      <c r="AB422" s="6"/>
      <c r="AC422" s="6"/>
    </row>
    <row r="423" spans="1:29" ht="13.95" customHeight="1" x14ac:dyDescent="0.25">
      <c r="A423" s="184"/>
      <c r="B423" s="138" t="s">
        <v>283</v>
      </c>
      <c r="C423" s="142"/>
      <c r="D423" s="200">
        <v>3</v>
      </c>
      <c r="E423" s="183">
        <v>0.15</v>
      </c>
      <c r="F423" s="183">
        <v>0.15</v>
      </c>
      <c r="G423" s="183">
        <v>1</v>
      </c>
      <c r="H423" s="183">
        <f>+D423*E423*F423*G423</f>
        <v>6.7499999999999991E-2</v>
      </c>
      <c r="I423" s="190"/>
      <c r="J423" s="191"/>
      <c r="K423" s="194"/>
      <c r="L423" s="194"/>
      <c r="M423" s="187"/>
      <c r="N423" s="187"/>
      <c r="O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6"/>
      <c r="AB423" s="6"/>
      <c r="AC423" s="6"/>
    </row>
    <row r="424" spans="1:29" ht="13.95" customHeight="1" x14ac:dyDescent="0.25">
      <c r="A424" s="184"/>
      <c r="B424" s="138" t="s">
        <v>286</v>
      </c>
      <c r="C424" s="142"/>
      <c r="D424" s="200">
        <v>3</v>
      </c>
      <c r="E424" s="183">
        <v>0.15</v>
      </c>
      <c r="F424" s="183">
        <v>0.15</v>
      </c>
      <c r="G424" s="183">
        <v>1</v>
      </c>
      <c r="H424" s="183">
        <f t="shared" ref="H424:H425" si="44">+D424*E424*F424*G424</f>
        <v>6.7499999999999991E-2</v>
      </c>
      <c r="I424" s="190"/>
      <c r="J424" s="191"/>
      <c r="K424" s="194"/>
      <c r="L424" s="194"/>
      <c r="M424" s="187"/>
      <c r="N424" s="187"/>
      <c r="O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6"/>
      <c r="AB424" s="6"/>
      <c r="AC424" s="6"/>
    </row>
    <row r="425" spans="1:29" ht="13.95" customHeight="1" x14ac:dyDescent="0.25">
      <c r="A425" s="184"/>
      <c r="B425" s="138" t="s">
        <v>287</v>
      </c>
      <c r="C425" s="142"/>
      <c r="D425" s="200">
        <v>3</v>
      </c>
      <c r="E425" s="183">
        <v>0.15</v>
      </c>
      <c r="F425" s="183">
        <v>0.15</v>
      </c>
      <c r="G425" s="183">
        <v>1</v>
      </c>
      <c r="H425" s="183">
        <f t="shared" si="44"/>
        <v>6.7499999999999991E-2</v>
      </c>
      <c r="I425" s="190"/>
      <c r="J425" s="191"/>
      <c r="K425" s="194"/>
      <c r="L425" s="194"/>
      <c r="M425" s="187"/>
      <c r="N425" s="187"/>
      <c r="O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6"/>
      <c r="AB425" s="6"/>
      <c r="AC425" s="6"/>
    </row>
    <row r="426" spans="1:29" s="14" customFormat="1" ht="13.95" customHeight="1" x14ac:dyDescent="0.25">
      <c r="A426" s="192"/>
      <c r="B426" s="138" t="s">
        <v>123</v>
      </c>
      <c r="C426" s="142"/>
      <c r="D426" s="200"/>
      <c r="E426" s="183"/>
      <c r="F426" s="183"/>
      <c r="G426" s="183"/>
      <c r="H426" s="183"/>
      <c r="I426" s="190"/>
      <c r="J426" s="191"/>
      <c r="K426" s="194"/>
      <c r="L426" s="194"/>
      <c r="M426" s="193"/>
      <c r="N426" s="193"/>
      <c r="O426" s="193"/>
      <c r="P426" s="194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57"/>
      <c r="AB426" s="57"/>
      <c r="AC426" s="57"/>
    </row>
    <row r="427" spans="1:29" s="14" customFormat="1" ht="13.95" customHeight="1" x14ac:dyDescent="0.25">
      <c r="A427" s="192"/>
      <c r="B427" s="138" t="s">
        <v>283</v>
      </c>
      <c r="C427" s="142"/>
      <c r="D427" s="200">
        <v>1.85</v>
      </c>
      <c r="E427" s="183">
        <v>0.15</v>
      </c>
      <c r="F427" s="183">
        <v>0.15</v>
      </c>
      <c r="G427" s="183">
        <v>1</v>
      </c>
      <c r="H427" s="183">
        <f>+D427*E427*F427*G427</f>
        <v>4.1625000000000002E-2</v>
      </c>
      <c r="I427" s="190"/>
      <c r="J427" s="191"/>
      <c r="K427" s="194"/>
      <c r="L427" s="194"/>
      <c r="M427" s="193"/>
      <c r="N427" s="193"/>
      <c r="O427" s="193"/>
      <c r="P427" s="194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57"/>
      <c r="AB427" s="57"/>
      <c r="AC427" s="57"/>
    </row>
    <row r="428" spans="1:29" s="14" customFormat="1" ht="13.95" customHeight="1" x14ac:dyDescent="0.25">
      <c r="A428" s="192"/>
      <c r="B428" s="138" t="s">
        <v>286</v>
      </c>
      <c r="C428" s="142"/>
      <c r="D428" s="200">
        <v>3</v>
      </c>
      <c r="E428" s="183">
        <v>0.15</v>
      </c>
      <c r="F428" s="183">
        <v>0.15</v>
      </c>
      <c r="G428" s="183">
        <v>1</v>
      </c>
      <c r="H428" s="183">
        <f t="shared" ref="H428:H430" si="45">+D428*E428*F428*G428</f>
        <v>6.7499999999999991E-2</v>
      </c>
      <c r="I428" s="190"/>
      <c r="J428" s="191"/>
      <c r="K428" s="194"/>
      <c r="L428" s="194"/>
      <c r="M428" s="193"/>
      <c r="N428" s="193"/>
      <c r="O428" s="193"/>
      <c r="P428" s="194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57"/>
      <c r="AB428" s="57"/>
      <c r="AC428" s="57"/>
    </row>
    <row r="429" spans="1:29" s="14" customFormat="1" ht="13.95" customHeight="1" x14ac:dyDescent="0.25">
      <c r="A429" s="192"/>
      <c r="B429" s="138" t="s">
        <v>287</v>
      </c>
      <c r="C429" s="142"/>
      <c r="D429" s="200">
        <v>3</v>
      </c>
      <c r="E429" s="183">
        <v>0.15</v>
      </c>
      <c r="F429" s="183">
        <v>0.15</v>
      </c>
      <c r="G429" s="183">
        <v>1</v>
      </c>
      <c r="H429" s="183">
        <f t="shared" si="45"/>
        <v>6.7499999999999991E-2</v>
      </c>
      <c r="I429" s="190"/>
      <c r="J429" s="191"/>
      <c r="K429" s="194"/>
      <c r="L429" s="194"/>
      <c r="M429" s="193"/>
      <c r="N429" s="193"/>
      <c r="O429" s="193"/>
      <c r="P429" s="194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57"/>
      <c r="AB429" s="57"/>
      <c r="AC429" s="57"/>
    </row>
    <row r="430" spans="1:29" s="14" customFormat="1" ht="13.95" customHeight="1" x14ac:dyDescent="0.25">
      <c r="A430" s="192"/>
      <c r="B430" s="138" t="s">
        <v>179</v>
      </c>
      <c r="C430" s="142"/>
      <c r="D430" s="200">
        <v>5.5</v>
      </c>
      <c r="E430" s="183">
        <v>0.15</v>
      </c>
      <c r="F430" s="183">
        <v>0.15</v>
      </c>
      <c r="G430" s="183">
        <v>1</v>
      </c>
      <c r="H430" s="183">
        <f t="shared" si="45"/>
        <v>0.12374999999999999</v>
      </c>
      <c r="I430" s="190"/>
      <c r="J430" s="191"/>
      <c r="K430" s="194"/>
      <c r="L430" s="194"/>
      <c r="M430" s="193"/>
      <c r="N430" s="193"/>
      <c r="O430" s="193"/>
      <c r="P430" s="194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57"/>
      <c r="AB430" s="57"/>
      <c r="AC430" s="57"/>
    </row>
    <row r="431" spans="1:29" s="14" customFormat="1" ht="13.95" customHeight="1" x14ac:dyDescent="0.25">
      <c r="A431" s="192"/>
      <c r="B431" s="138" t="s">
        <v>180</v>
      </c>
      <c r="C431" s="142"/>
      <c r="D431" s="200">
        <v>5.5</v>
      </c>
      <c r="E431" s="183">
        <v>0.15</v>
      </c>
      <c r="F431" s="183">
        <v>0.15</v>
      </c>
      <c r="G431" s="183">
        <v>1</v>
      </c>
      <c r="H431" s="183">
        <f t="shared" ref="H431" si="46">+D431*E431*F431*G431</f>
        <v>0.12374999999999999</v>
      </c>
      <c r="I431" s="190"/>
      <c r="J431" s="191"/>
      <c r="K431" s="194"/>
      <c r="L431" s="194"/>
      <c r="M431" s="193"/>
      <c r="N431" s="193"/>
      <c r="O431" s="193"/>
      <c r="P431" s="194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57"/>
      <c r="AB431" s="57"/>
      <c r="AC431" s="57"/>
    </row>
    <row r="432" spans="1:29" s="14" customFormat="1" ht="13.95" customHeight="1" x14ac:dyDescent="0.25">
      <c r="A432" s="192"/>
      <c r="B432" s="138"/>
      <c r="C432" s="142"/>
      <c r="D432" s="200"/>
      <c r="E432" s="183"/>
      <c r="F432" s="183"/>
      <c r="G432" s="183"/>
      <c r="H432" s="183"/>
      <c r="I432" s="190"/>
      <c r="J432" s="191"/>
      <c r="K432" s="194"/>
      <c r="L432" s="194"/>
      <c r="M432" s="193"/>
      <c r="N432" s="193"/>
      <c r="O432" s="193"/>
      <c r="P432" s="194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57"/>
      <c r="AB432" s="57"/>
      <c r="AC432" s="57"/>
    </row>
    <row r="433" spans="1:29" ht="13.95" customHeight="1" x14ac:dyDescent="0.25">
      <c r="A433" s="184" t="s">
        <v>281</v>
      </c>
      <c r="B433" s="141" t="s">
        <v>277</v>
      </c>
      <c r="C433" s="139" t="s">
        <v>89</v>
      </c>
      <c r="D433" s="181"/>
      <c r="E433" s="182"/>
      <c r="F433" s="182"/>
      <c r="G433" s="182"/>
      <c r="H433" s="182"/>
      <c r="I433" s="190"/>
      <c r="J433" s="191"/>
      <c r="K433" s="194"/>
      <c r="L433" s="13">
        <f>+SUM(L434:L458)</f>
        <v>42.187499999999986</v>
      </c>
      <c r="M433" s="187"/>
      <c r="N433" s="187"/>
      <c r="O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6"/>
      <c r="AB433" s="6"/>
      <c r="AC433" s="6"/>
    </row>
    <row r="434" spans="1:29" ht="13.95" customHeight="1" x14ac:dyDescent="0.25">
      <c r="A434" s="184"/>
      <c r="B434" s="138" t="s">
        <v>284</v>
      </c>
      <c r="C434" s="142"/>
      <c r="D434" s="14"/>
      <c r="E434" s="193"/>
      <c r="F434" s="193"/>
      <c r="G434" s="22"/>
      <c r="H434" s="193"/>
      <c r="I434" s="190"/>
      <c r="J434" s="191"/>
      <c r="K434" s="194"/>
      <c r="L434" s="194"/>
      <c r="M434" s="187"/>
      <c r="N434" s="187"/>
      <c r="O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6"/>
      <c r="AB434" s="6"/>
      <c r="AC434" s="6"/>
    </row>
    <row r="435" spans="1:29" ht="13.95" customHeight="1" x14ac:dyDescent="0.25">
      <c r="A435" s="184"/>
      <c r="B435" s="138" t="s">
        <v>122</v>
      </c>
      <c r="C435" s="142"/>
      <c r="D435" s="14"/>
      <c r="E435" s="193"/>
      <c r="F435" s="193"/>
      <c r="G435" s="22"/>
      <c r="H435" s="193"/>
      <c r="I435" s="190"/>
      <c r="J435" s="191"/>
      <c r="K435" s="194"/>
      <c r="L435" s="194"/>
      <c r="M435" s="187"/>
      <c r="N435" s="187"/>
      <c r="O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6"/>
      <c r="AB435" s="6"/>
      <c r="AC435" s="6"/>
    </row>
    <row r="436" spans="1:29" ht="13.95" customHeight="1" x14ac:dyDescent="0.25">
      <c r="A436" s="184"/>
      <c r="B436" s="138" t="s">
        <v>283</v>
      </c>
      <c r="C436" s="142"/>
      <c r="D436" s="2"/>
      <c r="E436" s="183"/>
      <c r="F436" s="183"/>
      <c r="G436" s="183"/>
      <c r="H436" s="183"/>
      <c r="I436" s="200">
        <v>2.0499999999999998</v>
      </c>
      <c r="J436" s="191">
        <f>0.25*2+0.15</f>
        <v>0.65</v>
      </c>
      <c r="K436" s="194">
        <v>2</v>
      </c>
      <c r="L436" s="194">
        <f>+I436*J436*K436</f>
        <v>2.665</v>
      </c>
      <c r="M436" s="187"/>
      <c r="N436" s="187"/>
      <c r="O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6"/>
      <c r="AB436" s="6"/>
      <c r="AC436" s="6"/>
    </row>
    <row r="437" spans="1:29" ht="13.95" customHeight="1" x14ac:dyDescent="0.25">
      <c r="A437" s="184"/>
      <c r="B437" s="138" t="s">
        <v>286</v>
      </c>
      <c r="C437" s="142"/>
      <c r="D437" s="2"/>
      <c r="E437" s="183"/>
      <c r="F437" s="183"/>
      <c r="G437" s="183"/>
      <c r="H437" s="183"/>
      <c r="I437" s="200">
        <v>2.0499999999999998</v>
      </c>
      <c r="J437" s="191">
        <f t="shared" ref="J437:J447" si="47">0.25*2+0.15</f>
        <v>0.65</v>
      </c>
      <c r="K437" s="194">
        <v>2</v>
      </c>
      <c r="L437" s="194">
        <f t="shared" ref="L437:L447" si="48">+I437*J437*K437</f>
        <v>2.665</v>
      </c>
      <c r="M437" s="187"/>
      <c r="N437" s="187"/>
      <c r="O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6"/>
      <c r="AB437" s="6"/>
      <c r="AC437" s="6"/>
    </row>
    <row r="438" spans="1:29" ht="13.95" customHeight="1" x14ac:dyDescent="0.25">
      <c r="A438" s="184"/>
      <c r="B438" s="138" t="s">
        <v>287</v>
      </c>
      <c r="C438" s="142"/>
      <c r="D438" s="2"/>
      <c r="E438" s="183"/>
      <c r="F438" s="183"/>
      <c r="G438" s="183"/>
      <c r="H438" s="183"/>
      <c r="I438" s="200">
        <f>3.35+0.8</f>
        <v>4.1500000000000004</v>
      </c>
      <c r="J438" s="191">
        <f t="shared" si="47"/>
        <v>0.65</v>
      </c>
      <c r="K438" s="194">
        <v>2</v>
      </c>
      <c r="L438" s="194">
        <f t="shared" si="48"/>
        <v>5.3950000000000005</v>
      </c>
      <c r="M438" s="187"/>
      <c r="N438" s="187"/>
      <c r="O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6"/>
      <c r="AB438" s="6"/>
      <c r="AC438" s="6"/>
    </row>
    <row r="439" spans="1:29" ht="13.95" customHeight="1" x14ac:dyDescent="0.25">
      <c r="A439" s="184"/>
      <c r="B439" s="138" t="s">
        <v>123</v>
      </c>
      <c r="C439" s="142"/>
      <c r="D439" s="2"/>
      <c r="E439" s="183"/>
      <c r="F439" s="183"/>
      <c r="G439" s="183"/>
      <c r="H439" s="183"/>
      <c r="I439" s="200"/>
      <c r="J439" s="191"/>
      <c r="K439" s="194"/>
      <c r="L439" s="194">
        <f t="shared" si="48"/>
        <v>0</v>
      </c>
      <c r="M439" s="187"/>
      <c r="N439" s="187"/>
      <c r="O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6"/>
      <c r="AB439" s="6"/>
      <c r="AC439" s="6"/>
    </row>
    <row r="440" spans="1:29" ht="13.95" customHeight="1" x14ac:dyDescent="0.25">
      <c r="A440" s="184"/>
      <c r="B440" s="138" t="s">
        <v>283</v>
      </c>
      <c r="C440" s="142"/>
      <c r="D440" s="2"/>
      <c r="E440" s="183"/>
      <c r="F440" s="183"/>
      <c r="G440" s="183"/>
      <c r="H440" s="183"/>
      <c r="I440" s="200">
        <v>2.0499999999999998</v>
      </c>
      <c r="J440" s="191">
        <f t="shared" si="47"/>
        <v>0.65</v>
      </c>
      <c r="K440" s="194">
        <v>2</v>
      </c>
      <c r="L440" s="194">
        <f t="shared" si="48"/>
        <v>2.665</v>
      </c>
      <c r="M440" s="187"/>
      <c r="N440" s="187"/>
      <c r="O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6"/>
      <c r="AB440" s="6"/>
      <c r="AC440" s="6"/>
    </row>
    <row r="441" spans="1:29" ht="13.95" customHeight="1" x14ac:dyDescent="0.25">
      <c r="A441" s="184"/>
      <c r="B441" s="138" t="s">
        <v>286</v>
      </c>
      <c r="C441" s="142"/>
      <c r="D441" s="2"/>
      <c r="E441" s="183"/>
      <c r="F441" s="183"/>
      <c r="G441" s="183"/>
      <c r="H441" s="183"/>
      <c r="I441" s="200">
        <v>2.0499999999999998</v>
      </c>
      <c r="J441" s="191">
        <f t="shared" si="47"/>
        <v>0.65</v>
      </c>
      <c r="K441" s="194">
        <v>2</v>
      </c>
      <c r="L441" s="194">
        <f t="shared" si="48"/>
        <v>2.665</v>
      </c>
      <c r="M441" s="187"/>
      <c r="N441" s="187"/>
      <c r="O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6"/>
      <c r="AB441" s="6"/>
      <c r="AC441" s="6"/>
    </row>
    <row r="442" spans="1:29" ht="13.95" customHeight="1" x14ac:dyDescent="0.25">
      <c r="A442" s="184"/>
      <c r="B442" s="138" t="s">
        <v>287</v>
      </c>
      <c r="C442" s="142"/>
      <c r="D442" s="2"/>
      <c r="E442" s="183"/>
      <c r="F442" s="183"/>
      <c r="G442" s="183"/>
      <c r="H442" s="183"/>
      <c r="I442" s="200">
        <f>3.35+0.8</f>
        <v>4.1500000000000004</v>
      </c>
      <c r="J442" s="191">
        <f t="shared" si="47"/>
        <v>0.65</v>
      </c>
      <c r="K442" s="194">
        <v>2</v>
      </c>
      <c r="L442" s="194">
        <f t="shared" si="48"/>
        <v>5.3950000000000005</v>
      </c>
      <c r="M442" s="187"/>
      <c r="N442" s="187"/>
      <c r="O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6"/>
      <c r="AB442" s="6"/>
      <c r="AC442" s="6"/>
    </row>
    <row r="443" spans="1:29" ht="13.95" customHeight="1" x14ac:dyDescent="0.25">
      <c r="A443" s="184"/>
      <c r="B443" s="138" t="s">
        <v>179</v>
      </c>
      <c r="C443" s="142"/>
      <c r="D443" s="2"/>
      <c r="E443" s="183"/>
      <c r="F443" s="183"/>
      <c r="G443" s="183"/>
      <c r="H443" s="183"/>
      <c r="I443" s="200">
        <v>3.8</v>
      </c>
      <c r="J443" s="191">
        <f t="shared" si="47"/>
        <v>0.65</v>
      </c>
      <c r="K443" s="194">
        <v>1</v>
      </c>
      <c r="L443" s="194">
        <f t="shared" si="48"/>
        <v>2.4699999999999998</v>
      </c>
      <c r="M443" s="187"/>
      <c r="N443" s="187"/>
      <c r="O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6"/>
      <c r="AB443" s="6"/>
      <c r="AC443" s="6"/>
    </row>
    <row r="444" spans="1:29" ht="13.95" customHeight="1" x14ac:dyDescent="0.25">
      <c r="A444" s="184"/>
      <c r="B444" s="138"/>
      <c r="C444" s="142"/>
      <c r="D444" s="2"/>
      <c r="E444" s="183"/>
      <c r="F444" s="183"/>
      <c r="G444" s="183"/>
      <c r="H444" s="183"/>
      <c r="I444" s="200">
        <v>3.8</v>
      </c>
      <c r="J444" s="191">
        <f t="shared" si="47"/>
        <v>0.65</v>
      </c>
      <c r="K444" s="194">
        <v>1</v>
      </c>
      <c r="L444" s="194">
        <f t="shared" si="48"/>
        <v>2.4699999999999998</v>
      </c>
      <c r="M444" s="187"/>
      <c r="N444" s="187"/>
      <c r="O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6"/>
      <c r="AB444" s="6"/>
      <c r="AC444" s="6"/>
    </row>
    <row r="445" spans="1:29" ht="13.95" customHeight="1" x14ac:dyDescent="0.25">
      <c r="A445" s="184"/>
      <c r="B445" s="138"/>
      <c r="C445" s="142"/>
      <c r="D445" s="2"/>
      <c r="E445" s="183"/>
      <c r="F445" s="183"/>
      <c r="G445" s="183"/>
      <c r="H445" s="183"/>
      <c r="I445" s="200">
        <f>3.85+0.8</f>
        <v>4.6500000000000004</v>
      </c>
      <c r="J445" s="191">
        <f t="shared" si="47"/>
        <v>0.65</v>
      </c>
      <c r="K445" s="194">
        <v>1</v>
      </c>
      <c r="L445" s="194">
        <f t="shared" si="48"/>
        <v>3.0225000000000004</v>
      </c>
      <c r="M445" s="187"/>
      <c r="N445" s="187"/>
      <c r="O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6"/>
      <c r="AB445" s="6"/>
      <c r="AC445" s="6"/>
    </row>
    <row r="446" spans="1:29" ht="13.95" customHeight="1" x14ac:dyDescent="0.25">
      <c r="A446" s="184"/>
      <c r="B446" s="138" t="s">
        <v>180</v>
      </c>
      <c r="C446" s="142"/>
      <c r="D446" s="2"/>
      <c r="E446" s="183"/>
      <c r="F446" s="183"/>
      <c r="G446" s="183"/>
      <c r="H446" s="183"/>
      <c r="I446" s="200">
        <f>2.6+0.8</f>
        <v>3.4000000000000004</v>
      </c>
      <c r="J446" s="191">
        <f t="shared" si="47"/>
        <v>0.65</v>
      </c>
      <c r="K446" s="194">
        <v>1</v>
      </c>
      <c r="L446" s="194">
        <f t="shared" si="48"/>
        <v>2.2100000000000004</v>
      </c>
      <c r="M446" s="187"/>
      <c r="N446" s="187"/>
      <c r="O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6"/>
      <c r="AB446" s="6"/>
      <c r="AC446" s="6"/>
    </row>
    <row r="447" spans="1:29" ht="13.95" customHeight="1" x14ac:dyDescent="0.25">
      <c r="A447" s="184"/>
      <c r="B447" s="138"/>
      <c r="C447" s="142"/>
      <c r="D447" s="2"/>
      <c r="E447" s="183"/>
      <c r="F447" s="183"/>
      <c r="G447" s="183"/>
      <c r="H447" s="183"/>
      <c r="I447" s="200">
        <v>3.4</v>
      </c>
      <c r="J447" s="191">
        <f t="shared" si="47"/>
        <v>0.65</v>
      </c>
      <c r="K447" s="194">
        <v>1</v>
      </c>
      <c r="L447" s="194">
        <f t="shared" si="48"/>
        <v>2.21</v>
      </c>
      <c r="M447" s="187"/>
      <c r="N447" s="187"/>
      <c r="O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6"/>
      <c r="AB447" s="6"/>
      <c r="AC447" s="6"/>
    </row>
    <row r="448" spans="1:29" ht="13.95" customHeight="1" x14ac:dyDescent="0.25">
      <c r="A448" s="184"/>
      <c r="B448" s="138" t="s">
        <v>288</v>
      </c>
      <c r="C448" s="142"/>
      <c r="D448" s="2"/>
      <c r="E448" s="183"/>
      <c r="F448" s="183"/>
      <c r="G448" s="183"/>
      <c r="H448" s="183"/>
      <c r="I448" s="200"/>
      <c r="J448" s="191"/>
      <c r="K448" s="194"/>
      <c r="L448" s="194"/>
      <c r="M448" s="187"/>
      <c r="N448" s="187"/>
      <c r="O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6"/>
      <c r="AB448" s="6"/>
      <c r="AC448" s="6"/>
    </row>
    <row r="449" spans="1:29" ht="13.95" customHeight="1" x14ac:dyDescent="0.25">
      <c r="A449" s="184"/>
      <c r="B449" s="138" t="s">
        <v>122</v>
      </c>
      <c r="C449" s="142"/>
      <c r="D449" s="2"/>
      <c r="E449" s="183"/>
      <c r="F449" s="183"/>
      <c r="G449" s="183"/>
      <c r="H449" s="183"/>
      <c r="I449" s="200"/>
      <c r="J449" s="191"/>
      <c r="K449" s="194"/>
      <c r="L449" s="194"/>
      <c r="M449" s="187"/>
      <c r="N449" s="187"/>
      <c r="O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6"/>
      <c r="AB449" s="6"/>
      <c r="AC449" s="6"/>
    </row>
    <row r="450" spans="1:29" ht="13.95" customHeight="1" x14ac:dyDescent="0.25">
      <c r="A450" s="184"/>
      <c r="B450" s="138" t="s">
        <v>283</v>
      </c>
      <c r="C450" s="142"/>
      <c r="D450" s="2"/>
      <c r="E450" s="183"/>
      <c r="F450" s="183"/>
      <c r="G450" s="2"/>
      <c r="H450" s="183"/>
      <c r="I450" s="200">
        <v>3</v>
      </c>
      <c r="J450" s="191">
        <v>0.3</v>
      </c>
      <c r="K450" s="183">
        <v>1</v>
      </c>
      <c r="L450" s="194">
        <f t="shared" ref="L450:L458" si="49">+I450*J450</f>
        <v>0.89999999999999991</v>
      </c>
      <c r="M450" s="187"/>
      <c r="N450" s="187"/>
      <c r="O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6"/>
      <c r="AB450" s="6"/>
      <c r="AC450" s="6"/>
    </row>
    <row r="451" spans="1:29" ht="13.95" customHeight="1" x14ac:dyDescent="0.25">
      <c r="A451" s="184"/>
      <c r="B451" s="138" t="s">
        <v>286</v>
      </c>
      <c r="C451" s="142"/>
      <c r="D451" s="2"/>
      <c r="E451" s="183"/>
      <c r="F451" s="183"/>
      <c r="G451" s="2"/>
      <c r="H451" s="183"/>
      <c r="I451" s="200">
        <v>3</v>
      </c>
      <c r="J451" s="191">
        <v>0.3</v>
      </c>
      <c r="K451" s="183">
        <v>1</v>
      </c>
      <c r="L451" s="194">
        <f t="shared" si="49"/>
        <v>0.89999999999999991</v>
      </c>
      <c r="M451" s="187"/>
      <c r="N451" s="187"/>
      <c r="O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6"/>
      <c r="AB451" s="6"/>
      <c r="AC451" s="6"/>
    </row>
    <row r="452" spans="1:29" ht="13.95" customHeight="1" x14ac:dyDescent="0.25">
      <c r="A452" s="184"/>
      <c r="B452" s="138" t="s">
        <v>287</v>
      </c>
      <c r="C452" s="142"/>
      <c r="D452" s="2"/>
      <c r="E452" s="183"/>
      <c r="F452" s="183"/>
      <c r="G452" s="2"/>
      <c r="H452" s="183"/>
      <c r="I452" s="200">
        <v>3</v>
      </c>
      <c r="J452" s="191">
        <v>0.3</v>
      </c>
      <c r="K452" s="183">
        <v>1</v>
      </c>
      <c r="L452" s="194">
        <f t="shared" si="49"/>
        <v>0.89999999999999991</v>
      </c>
      <c r="M452" s="187"/>
      <c r="N452" s="187"/>
      <c r="O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6"/>
      <c r="AB452" s="6"/>
      <c r="AC452" s="6"/>
    </row>
    <row r="453" spans="1:29" ht="13.95" customHeight="1" x14ac:dyDescent="0.25">
      <c r="A453" s="184"/>
      <c r="B453" s="138" t="s">
        <v>123</v>
      </c>
      <c r="C453" s="142"/>
      <c r="D453" s="2"/>
      <c r="E453" s="183"/>
      <c r="F453" s="183"/>
      <c r="G453" s="2"/>
      <c r="H453" s="183"/>
      <c r="I453" s="200"/>
      <c r="J453" s="191"/>
      <c r="K453" s="183"/>
      <c r="L453" s="194"/>
      <c r="M453" s="187"/>
      <c r="N453" s="187"/>
      <c r="O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6"/>
      <c r="AB453" s="6"/>
      <c r="AC453" s="6"/>
    </row>
    <row r="454" spans="1:29" ht="13.95" customHeight="1" x14ac:dyDescent="0.25">
      <c r="A454" s="184"/>
      <c r="B454" s="138" t="s">
        <v>283</v>
      </c>
      <c r="C454" s="142"/>
      <c r="D454" s="2"/>
      <c r="E454" s="183"/>
      <c r="F454" s="183"/>
      <c r="G454" s="2"/>
      <c r="H454" s="183"/>
      <c r="I454" s="200">
        <v>1.85</v>
      </c>
      <c r="J454" s="191">
        <v>0.3</v>
      </c>
      <c r="K454" s="183">
        <v>1</v>
      </c>
      <c r="L454" s="194">
        <f t="shared" si="49"/>
        <v>0.55500000000000005</v>
      </c>
      <c r="M454" s="187"/>
      <c r="N454" s="187"/>
      <c r="O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6"/>
      <c r="AB454" s="6"/>
      <c r="AC454" s="6"/>
    </row>
    <row r="455" spans="1:29" ht="13.95" customHeight="1" x14ac:dyDescent="0.25">
      <c r="A455" s="184"/>
      <c r="B455" s="138" t="s">
        <v>286</v>
      </c>
      <c r="C455" s="142"/>
      <c r="D455" s="2"/>
      <c r="E455" s="183"/>
      <c r="F455" s="183"/>
      <c r="G455" s="2"/>
      <c r="H455" s="183"/>
      <c r="I455" s="200">
        <v>3</v>
      </c>
      <c r="J455" s="191">
        <v>0.3</v>
      </c>
      <c r="K455" s="183">
        <v>1</v>
      </c>
      <c r="L455" s="194">
        <f t="shared" si="49"/>
        <v>0.89999999999999991</v>
      </c>
      <c r="M455" s="187"/>
      <c r="N455" s="187"/>
      <c r="O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6"/>
      <c r="AB455" s="6"/>
      <c r="AC455" s="6"/>
    </row>
    <row r="456" spans="1:29" ht="13.95" customHeight="1" x14ac:dyDescent="0.25">
      <c r="A456" s="184"/>
      <c r="B456" s="138" t="s">
        <v>287</v>
      </c>
      <c r="C456" s="142"/>
      <c r="D456" s="2"/>
      <c r="E456" s="183"/>
      <c r="F456" s="183"/>
      <c r="G456" s="2"/>
      <c r="H456" s="183"/>
      <c r="I456" s="200">
        <v>3</v>
      </c>
      <c r="J456" s="191">
        <v>0.3</v>
      </c>
      <c r="K456" s="183">
        <v>1</v>
      </c>
      <c r="L456" s="194">
        <f t="shared" si="49"/>
        <v>0.89999999999999991</v>
      </c>
      <c r="M456" s="187"/>
      <c r="N456" s="187"/>
      <c r="O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6"/>
      <c r="AB456" s="6"/>
      <c r="AC456" s="6"/>
    </row>
    <row r="457" spans="1:29" ht="13.95" customHeight="1" x14ac:dyDescent="0.25">
      <c r="A457" s="184"/>
      <c r="B457" s="138" t="s">
        <v>179</v>
      </c>
      <c r="C457" s="142"/>
      <c r="D457" s="2"/>
      <c r="E457" s="183"/>
      <c r="F457" s="183"/>
      <c r="G457" s="2"/>
      <c r="H457" s="183"/>
      <c r="I457" s="200">
        <v>5.5</v>
      </c>
      <c r="J457" s="191">
        <v>0.3</v>
      </c>
      <c r="K457" s="183">
        <v>1</v>
      </c>
      <c r="L457" s="194">
        <f t="shared" si="49"/>
        <v>1.65</v>
      </c>
      <c r="M457" s="187"/>
      <c r="N457" s="187"/>
      <c r="O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6"/>
      <c r="AB457" s="6"/>
      <c r="AC457" s="6"/>
    </row>
    <row r="458" spans="1:29" ht="13.95" customHeight="1" x14ac:dyDescent="0.25">
      <c r="A458" s="184"/>
      <c r="B458" s="138" t="s">
        <v>180</v>
      </c>
      <c r="C458" s="142"/>
      <c r="D458" s="2"/>
      <c r="E458" s="183"/>
      <c r="F458" s="183"/>
      <c r="G458" s="2"/>
      <c r="H458" s="183"/>
      <c r="I458" s="200">
        <v>5.5</v>
      </c>
      <c r="J458" s="191">
        <v>0.3</v>
      </c>
      <c r="K458" s="183">
        <v>1</v>
      </c>
      <c r="L458" s="194">
        <f t="shared" si="49"/>
        <v>1.65</v>
      </c>
      <c r="M458" s="187"/>
      <c r="N458" s="187"/>
      <c r="O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6"/>
      <c r="AB458" s="6"/>
      <c r="AC458" s="6"/>
    </row>
    <row r="459" spans="1:29" ht="13.95" customHeight="1" x14ac:dyDescent="0.25">
      <c r="A459" s="184" t="s">
        <v>282</v>
      </c>
      <c r="B459" s="141" t="s">
        <v>278</v>
      </c>
      <c r="C459" s="142" t="s">
        <v>102</v>
      </c>
      <c r="D459" s="181"/>
      <c r="E459" s="182"/>
      <c r="F459" s="182"/>
      <c r="G459" s="182"/>
      <c r="H459" s="182"/>
      <c r="I459" s="190"/>
      <c r="J459" s="191"/>
      <c r="K459" s="194"/>
      <c r="L459" s="194"/>
      <c r="M459" s="187"/>
      <c r="N459" s="187"/>
      <c r="O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20">
        <f>+SUM(U460:Y475)</f>
        <v>456.5800000000001</v>
      </c>
      <c r="AA459" s="6"/>
      <c r="AB459" s="6"/>
      <c r="AC459" s="6"/>
    </row>
    <row r="460" spans="1:29" ht="13.95" customHeight="1" x14ac:dyDescent="0.25">
      <c r="A460" s="184"/>
      <c r="B460" s="138" t="s">
        <v>289</v>
      </c>
      <c r="C460" s="142"/>
      <c r="D460" s="181"/>
      <c r="E460" s="182"/>
      <c r="F460" s="182"/>
      <c r="G460" s="182"/>
      <c r="H460" s="182"/>
      <c r="I460" s="190"/>
      <c r="J460" s="191"/>
      <c r="K460" s="194"/>
      <c r="L460" s="194"/>
      <c r="M460" s="187"/>
      <c r="N460" s="187"/>
      <c r="O460" s="187"/>
      <c r="Q460" s="193">
        <v>4</v>
      </c>
      <c r="R460" s="193">
        <v>4</v>
      </c>
      <c r="S460" s="193">
        <f>2.05+0.6</f>
        <v>2.65</v>
      </c>
      <c r="T460" s="193">
        <f t="shared" ref="T460:T475" si="50">+Q460*R460*S460</f>
        <v>42.4</v>
      </c>
      <c r="U460" s="193"/>
      <c r="V460" s="193"/>
      <c r="W460" s="193">
        <f>+T460*$W$3</f>
        <v>43.247999999999998</v>
      </c>
      <c r="X460" s="187"/>
      <c r="Y460" s="187"/>
      <c r="Z460" s="187"/>
      <c r="AA460" s="6"/>
      <c r="AB460" s="6"/>
      <c r="AC460" s="6"/>
    </row>
    <row r="461" spans="1:29" ht="13.95" customHeight="1" x14ac:dyDescent="0.25">
      <c r="A461" s="184"/>
      <c r="B461" s="138"/>
      <c r="C461" s="142"/>
      <c r="D461" s="181"/>
      <c r="E461" s="182"/>
      <c r="F461" s="182"/>
      <c r="G461" s="182"/>
      <c r="H461" s="182"/>
      <c r="I461" s="190"/>
      <c r="J461" s="191"/>
      <c r="K461" s="194"/>
      <c r="L461" s="194"/>
      <c r="M461" s="187"/>
      <c r="N461" s="187"/>
      <c r="O461" s="187"/>
      <c r="Q461" s="193">
        <v>4</v>
      </c>
      <c r="R461" s="193">
        <v>15</v>
      </c>
      <c r="S461" s="193">
        <f>0.2*2+0.1*2+0.15</f>
        <v>0.75000000000000011</v>
      </c>
      <c r="T461" s="193">
        <f t="shared" si="50"/>
        <v>45.000000000000007</v>
      </c>
      <c r="U461" s="193"/>
      <c r="V461" s="193">
        <f>+T461*$V$3</f>
        <v>25.200000000000006</v>
      </c>
      <c r="W461" s="193"/>
      <c r="X461" s="187"/>
      <c r="Y461" s="187"/>
      <c r="Z461" s="187"/>
      <c r="AA461" s="6"/>
      <c r="AB461" s="6"/>
      <c r="AC461" s="6"/>
    </row>
    <row r="462" spans="1:29" ht="13.95" customHeight="1" x14ac:dyDescent="0.25">
      <c r="A462" s="184"/>
      <c r="B462" s="138"/>
      <c r="C462" s="142"/>
      <c r="D462" s="181"/>
      <c r="E462" s="182"/>
      <c r="F462" s="182"/>
      <c r="G462" s="182"/>
      <c r="H462" s="182"/>
      <c r="I462" s="190"/>
      <c r="J462" s="191"/>
      <c r="K462" s="194"/>
      <c r="L462" s="194"/>
      <c r="M462" s="187"/>
      <c r="N462" s="187"/>
      <c r="O462" s="187"/>
      <c r="Q462" s="193">
        <v>2</v>
      </c>
      <c r="R462" s="193">
        <v>4</v>
      </c>
      <c r="S462" s="193">
        <f>4.15+0.6</f>
        <v>4.75</v>
      </c>
      <c r="T462" s="193">
        <f t="shared" si="50"/>
        <v>38</v>
      </c>
      <c r="U462" s="193"/>
      <c r="V462" s="193"/>
      <c r="W462" s="193">
        <f>+T462*$W$3</f>
        <v>38.76</v>
      </c>
      <c r="X462" s="187"/>
      <c r="Y462" s="187"/>
      <c r="Z462" s="187"/>
      <c r="AA462" s="6"/>
      <c r="AB462" s="6"/>
      <c r="AC462" s="6"/>
    </row>
    <row r="463" spans="1:29" ht="13.95" customHeight="1" x14ac:dyDescent="0.25">
      <c r="A463" s="184"/>
      <c r="B463" s="138"/>
      <c r="C463" s="142"/>
      <c r="D463" s="181"/>
      <c r="E463" s="182"/>
      <c r="F463" s="182"/>
      <c r="G463" s="182"/>
      <c r="H463" s="182"/>
      <c r="I463" s="190"/>
      <c r="J463" s="191"/>
      <c r="K463" s="194"/>
      <c r="L463" s="194"/>
      <c r="M463" s="187"/>
      <c r="N463" s="187"/>
      <c r="O463" s="187"/>
      <c r="Q463" s="193">
        <v>2</v>
      </c>
      <c r="R463" s="193">
        <v>25</v>
      </c>
      <c r="S463" s="193">
        <f>0.2*2+0.1*2+0.15</f>
        <v>0.75000000000000011</v>
      </c>
      <c r="T463" s="193">
        <f t="shared" si="50"/>
        <v>37.500000000000007</v>
      </c>
      <c r="U463" s="193"/>
      <c r="V463" s="193">
        <f>+T463*$V$3</f>
        <v>21.000000000000007</v>
      </c>
      <c r="W463" s="193"/>
      <c r="X463" s="187"/>
      <c r="Y463" s="187"/>
      <c r="Z463" s="187"/>
      <c r="AA463" s="6"/>
      <c r="AB463" s="6"/>
      <c r="AC463" s="6"/>
    </row>
    <row r="464" spans="1:29" ht="13.95" customHeight="1" x14ac:dyDescent="0.25">
      <c r="A464" s="184"/>
      <c r="B464" s="138"/>
      <c r="C464" s="142"/>
      <c r="D464" s="181"/>
      <c r="E464" s="182"/>
      <c r="F464" s="182"/>
      <c r="G464" s="182"/>
      <c r="H464" s="182"/>
      <c r="I464" s="190"/>
      <c r="J464" s="191"/>
      <c r="K464" s="194"/>
      <c r="L464" s="194"/>
      <c r="M464" s="187"/>
      <c r="N464" s="187"/>
      <c r="O464" s="187"/>
      <c r="Q464" s="193">
        <v>2</v>
      </c>
      <c r="R464" s="193">
        <v>4</v>
      </c>
      <c r="S464" s="193">
        <f>3.8+0.6</f>
        <v>4.3999999999999995</v>
      </c>
      <c r="T464" s="193">
        <f t="shared" si="50"/>
        <v>35.199999999999996</v>
      </c>
      <c r="U464" s="193"/>
      <c r="V464" s="193"/>
      <c r="W464" s="193">
        <f>+T464*$W$3</f>
        <v>35.903999999999996</v>
      </c>
      <c r="X464" s="187"/>
      <c r="Y464" s="187"/>
      <c r="Z464" s="187"/>
      <c r="AA464" s="6"/>
      <c r="AB464" s="6"/>
      <c r="AC464" s="6"/>
    </row>
    <row r="465" spans="1:29" ht="13.95" customHeight="1" x14ac:dyDescent="0.25">
      <c r="A465" s="184"/>
      <c r="B465" s="138"/>
      <c r="C465" s="142"/>
      <c r="D465" s="181"/>
      <c r="E465" s="182"/>
      <c r="F465" s="182"/>
      <c r="G465" s="182"/>
      <c r="H465" s="182"/>
      <c r="I465" s="190"/>
      <c r="J465" s="191"/>
      <c r="K465" s="194"/>
      <c r="L465" s="194"/>
      <c r="M465" s="187"/>
      <c r="N465" s="187"/>
      <c r="O465" s="187"/>
      <c r="Q465" s="193">
        <v>2</v>
      </c>
      <c r="R465" s="193">
        <v>23</v>
      </c>
      <c r="S465" s="193">
        <f>0.2*2+0.1*2+0.15</f>
        <v>0.75000000000000011</v>
      </c>
      <c r="T465" s="193">
        <f t="shared" si="50"/>
        <v>34.500000000000007</v>
      </c>
      <c r="U465" s="193"/>
      <c r="V465" s="193">
        <f>+T465*$V$3</f>
        <v>19.320000000000007</v>
      </c>
      <c r="W465" s="193"/>
      <c r="X465" s="187"/>
      <c r="Y465" s="187"/>
      <c r="Z465" s="187"/>
      <c r="AA465" s="6"/>
      <c r="AB465" s="6"/>
      <c r="AC465" s="6"/>
    </row>
    <row r="466" spans="1:29" ht="13.95" customHeight="1" x14ac:dyDescent="0.25">
      <c r="A466" s="184"/>
      <c r="B466" s="138"/>
      <c r="C466" s="142"/>
      <c r="D466" s="2"/>
      <c r="E466" s="187"/>
      <c r="F466" s="187"/>
      <c r="H466" s="187"/>
      <c r="I466" s="190"/>
      <c r="J466" s="191"/>
      <c r="K466" s="194"/>
      <c r="L466" s="194"/>
      <c r="M466" s="187"/>
      <c r="N466" s="187"/>
      <c r="O466" s="187"/>
      <c r="Q466" s="193">
        <v>1</v>
      </c>
      <c r="R466" s="193">
        <v>4</v>
      </c>
      <c r="S466" s="193">
        <f>4.65+0.6</f>
        <v>5.25</v>
      </c>
      <c r="T466" s="193">
        <f t="shared" si="50"/>
        <v>21</v>
      </c>
      <c r="U466" s="193"/>
      <c r="V466" s="193"/>
      <c r="W466" s="193">
        <f>+T466*$W$3</f>
        <v>21.42</v>
      </c>
      <c r="X466" s="187"/>
      <c r="Y466" s="187"/>
      <c r="Z466" s="187"/>
      <c r="AA466" s="6"/>
      <c r="AB466" s="6"/>
      <c r="AC466" s="6"/>
    </row>
    <row r="467" spans="1:29" ht="13.95" customHeight="1" x14ac:dyDescent="0.25">
      <c r="A467" s="184"/>
      <c r="B467" s="138"/>
      <c r="C467" s="142"/>
      <c r="D467" s="2"/>
      <c r="E467" s="187"/>
      <c r="F467" s="187"/>
      <c r="H467" s="187"/>
      <c r="I467" s="190"/>
      <c r="J467" s="191"/>
      <c r="K467" s="194"/>
      <c r="L467" s="194"/>
      <c r="M467" s="187"/>
      <c r="N467" s="187"/>
      <c r="O467" s="187"/>
      <c r="Q467" s="193">
        <v>1</v>
      </c>
      <c r="R467" s="193">
        <v>27</v>
      </c>
      <c r="S467" s="193">
        <f>0.2*2+0.1*2+0.15</f>
        <v>0.75000000000000011</v>
      </c>
      <c r="T467" s="193">
        <f t="shared" si="50"/>
        <v>20.250000000000004</v>
      </c>
      <c r="U467" s="193"/>
      <c r="V467" s="193">
        <f>+T467*$V$3</f>
        <v>11.340000000000003</v>
      </c>
      <c r="W467" s="193"/>
      <c r="X467" s="187"/>
      <c r="Y467" s="187"/>
      <c r="Z467" s="187"/>
      <c r="AA467" s="6"/>
      <c r="AB467" s="6"/>
      <c r="AC467" s="6"/>
    </row>
    <row r="468" spans="1:29" ht="13.95" customHeight="1" x14ac:dyDescent="0.25">
      <c r="A468" s="184"/>
      <c r="B468" s="138"/>
      <c r="C468" s="142"/>
      <c r="D468" s="2"/>
      <c r="E468" s="187"/>
      <c r="F468" s="187"/>
      <c r="H468" s="187"/>
      <c r="I468" s="190"/>
      <c r="J468" s="191"/>
      <c r="K468" s="194"/>
      <c r="L468" s="194"/>
      <c r="M468" s="187"/>
      <c r="N468" s="187"/>
      <c r="O468" s="187"/>
      <c r="Q468" s="193">
        <v>2</v>
      </c>
      <c r="R468" s="193">
        <v>4</v>
      </c>
      <c r="S468" s="193">
        <f>3.4+0.6</f>
        <v>4</v>
      </c>
      <c r="T468" s="193">
        <f t="shared" si="50"/>
        <v>32</v>
      </c>
      <c r="U468" s="193"/>
      <c r="V468" s="193"/>
      <c r="W468" s="193">
        <f>+T468*$W$3</f>
        <v>32.64</v>
      </c>
      <c r="X468" s="187"/>
      <c r="Y468" s="187"/>
      <c r="Z468" s="187"/>
      <c r="AA468" s="6"/>
      <c r="AB468" s="6"/>
      <c r="AC468" s="6"/>
    </row>
    <row r="469" spans="1:29" ht="13.95" customHeight="1" x14ac:dyDescent="0.25">
      <c r="A469" s="184"/>
      <c r="B469" s="138"/>
      <c r="C469" s="142"/>
      <c r="D469" s="2"/>
      <c r="E469" s="187"/>
      <c r="F469" s="187"/>
      <c r="H469" s="187"/>
      <c r="I469" s="190"/>
      <c r="J469" s="191"/>
      <c r="K469" s="194"/>
      <c r="L469" s="194"/>
      <c r="M469" s="187"/>
      <c r="N469" s="187"/>
      <c r="O469" s="187"/>
      <c r="Q469" s="193">
        <v>2</v>
      </c>
      <c r="R469" s="193">
        <v>22</v>
      </c>
      <c r="S469" s="193">
        <f>0.2*2+0.1*2+0.15</f>
        <v>0.75000000000000011</v>
      </c>
      <c r="T469" s="193">
        <f t="shared" si="50"/>
        <v>33.000000000000007</v>
      </c>
      <c r="U469" s="193"/>
      <c r="V469" s="193">
        <f>+T469*$V$3</f>
        <v>18.480000000000004</v>
      </c>
      <c r="W469" s="193"/>
      <c r="X469" s="187"/>
      <c r="Y469" s="187"/>
      <c r="Z469" s="187"/>
      <c r="AA469" s="6"/>
      <c r="AB469" s="6"/>
      <c r="AC469" s="6"/>
    </row>
    <row r="470" spans="1:29" ht="13.95" customHeight="1" x14ac:dyDescent="0.25">
      <c r="A470" s="184"/>
      <c r="B470" s="138" t="s">
        <v>290</v>
      </c>
      <c r="C470" s="142"/>
      <c r="D470" s="2"/>
      <c r="E470" s="187"/>
      <c r="F470" s="187"/>
      <c r="H470" s="187"/>
      <c r="I470" s="190"/>
      <c r="J470" s="191"/>
      <c r="K470" s="194"/>
      <c r="L470" s="194"/>
      <c r="M470" s="187"/>
      <c r="N470" s="187"/>
      <c r="O470" s="187"/>
      <c r="Q470" s="193">
        <v>5</v>
      </c>
      <c r="R470" s="193">
        <v>4</v>
      </c>
      <c r="S470" s="193">
        <f>3+0.6</f>
        <v>3.6</v>
      </c>
      <c r="T470" s="193">
        <f t="shared" si="50"/>
        <v>72</v>
      </c>
      <c r="U470" s="193"/>
      <c r="V470" s="193"/>
      <c r="W470" s="193">
        <f>+T470*$W$3</f>
        <v>73.44</v>
      </c>
      <c r="X470" s="187"/>
      <c r="Y470" s="187"/>
      <c r="Z470" s="187"/>
      <c r="AA470" s="6"/>
      <c r="AB470" s="6"/>
      <c r="AC470" s="6"/>
    </row>
    <row r="471" spans="1:29" ht="13.95" customHeight="1" x14ac:dyDescent="0.25">
      <c r="A471" s="184"/>
      <c r="B471" s="138"/>
      <c r="C471" s="142"/>
      <c r="D471" s="2"/>
      <c r="E471" s="187"/>
      <c r="F471" s="187"/>
      <c r="H471" s="187"/>
      <c r="I471" s="190"/>
      <c r="J471" s="191"/>
      <c r="K471" s="194"/>
      <c r="L471" s="194"/>
      <c r="M471" s="187"/>
      <c r="N471" s="187"/>
      <c r="O471" s="187"/>
      <c r="Q471" s="193">
        <v>5</v>
      </c>
      <c r="R471" s="193">
        <v>20</v>
      </c>
      <c r="S471" s="193">
        <f>0.1*2+0.1*2+0.15</f>
        <v>0.55000000000000004</v>
      </c>
      <c r="T471" s="193">
        <f t="shared" si="50"/>
        <v>55.000000000000007</v>
      </c>
      <c r="U471" s="193"/>
      <c r="V471" s="193">
        <f>+T471*$V$3</f>
        <v>30.800000000000008</v>
      </c>
      <c r="W471" s="193"/>
      <c r="X471" s="187"/>
      <c r="Y471" s="187"/>
      <c r="Z471" s="187"/>
      <c r="AA471" s="6"/>
      <c r="AB471" s="6"/>
      <c r="AC471" s="6"/>
    </row>
    <row r="472" spans="1:29" ht="13.95" customHeight="1" x14ac:dyDescent="0.25">
      <c r="A472" s="184"/>
      <c r="B472" s="138"/>
      <c r="C472" s="142"/>
      <c r="D472" s="2"/>
      <c r="E472" s="187"/>
      <c r="F472" s="187"/>
      <c r="H472" s="187"/>
      <c r="I472" s="190"/>
      <c r="J472" s="191"/>
      <c r="K472" s="194"/>
      <c r="L472" s="194"/>
      <c r="M472" s="187"/>
      <c r="N472" s="187"/>
      <c r="O472" s="187"/>
      <c r="Q472" s="193">
        <v>1</v>
      </c>
      <c r="R472" s="193">
        <v>4</v>
      </c>
      <c r="S472" s="193">
        <f>1.85+0.6</f>
        <v>2.4500000000000002</v>
      </c>
      <c r="T472" s="193">
        <f t="shared" si="50"/>
        <v>9.8000000000000007</v>
      </c>
      <c r="U472" s="193"/>
      <c r="V472" s="193"/>
      <c r="W472" s="193">
        <f>+T472*$W$3</f>
        <v>9.9960000000000004</v>
      </c>
      <c r="X472" s="187"/>
      <c r="Y472" s="187"/>
      <c r="Z472" s="187"/>
      <c r="AA472" s="6"/>
      <c r="AB472" s="6"/>
      <c r="AC472" s="6"/>
    </row>
    <row r="473" spans="1:29" ht="13.95" customHeight="1" x14ac:dyDescent="0.25">
      <c r="A473" s="184"/>
      <c r="B473" s="138"/>
      <c r="C473" s="142"/>
      <c r="D473" s="2"/>
      <c r="E473" s="187"/>
      <c r="F473" s="187"/>
      <c r="H473" s="187"/>
      <c r="I473" s="190"/>
      <c r="J473" s="191"/>
      <c r="K473" s="194"/>
      <c r="L473" s="194"/>
      <c r="M473" s="187"/>
      <c r="N473" s="187"/>
      <c r="O473" s="187"/>
      <c r="Q473" s="193">
        <v>1</v>
      </c>
      <c r="R473" s="193">
        <v>14</v>
      </c>
      <c r="S473" s="193">
        <f>0.1*2+0.1*2+0.15</f>
        <v>0.55000000000000004</v>
      </c>
      <c r="T473" s="193">
        <f t="shared" si="50"/>
        <v>7.7000000000000011</v>
      </c>
      <c r="U473" s="193"/>
      <c r="V473" s="193">
        <f>+T473*$V$3</f>
        <v>4.3120000000000012</v>
      </c>
      <c r="W473" s="193"/>
      <c r="X473" s="187"/>
      <c r="Y473" s="187"/>
      <c r="Z473" s="187"/>
      <c r="AA473" s="6"/>
      <c r="AB473" s="6"/>
      <c r="AC473" s="6"/>
    </row>
    <row r="474" spans="1:29" ht="13.95" customHeight="1" x14ac:dyDescent="0.25">
      <c r="A474" s="184"/>
      <c r="B474" s="138"/>
      <c r="C474" s="142"/>
      <c r="D474" s="2"/>
      <c r="E474" s="187"/>
      <c r="F474" s="187"/>
      <c r="H474" s="187"/>
      <c r="I474" s="190"/>
      <c r="J474" s="191"/>
      <c r="K474" s="194"/>
      <c r="L474" s="194"/>
      <c r="M474" s="187"/>
      <c r="N474" s="187"/>
      <c r="O474" s="187"/>
      <c r="Q474" s="193">
        <v>2</v>
      </c>
      <c r="R474" s="193">
        <v>4</v>
      </c>
      <c r="S474" s="193">
        <f>5.5+0.6</f>
        <v>6.1</v>
      </c>
      <c r="T474" s="193">
        <f t="shared" si="50"/>
        <v>48.8</v>
      </c>
      <c r="U474" s="193"/>
      <c r="V474" s="193"/>
      <c r="W474" s="193">
        <f>+T474*$W$3</f>
        <v>49.775999999999996</v>
      </c>
      <c r="X474" s="187"/>
      <c r="Y474" s="187"/>
      <c r="Z474" s="187"/>
      <c r="AA474" s="6"/>
      <c r="AB474" s="6"/>
      <c r="AC474" s="6"/>
    </row>
    <row r="475" spans="1:29" ht="13.95" customHeight="1" x14ac:dyDescent="0.25">
      <c r="A475" s="184"/>
      <c r="B475" s="138"/>
      <c r="C475" s="142"/>
      <c r="D475" s="2"/>
      <c r="E475" s="187"/>
      <c r="F475" s="187"/>
      <c r="H475" s="187"/>
      <c r="I475" s="190"/>
      <c r="J475" s="191"/>
      <c r="K475" s="194"/>
      <c r="L475" s="194"/>
      <c r="M475" s="187"/>
      <c r="N475" s="187"/>
      <c r="O475" s="187"/>
      <c r="Q475" s="193">
        <v>2</v>
      </c>
      <c r="R475" s="193">
        <v>34</v>
      </c>
      <c r="S475" s="193">
        <f>0.1*2+0.1*2+0.15</f>
        <v>0.55000000000000004</v>
      </c>
      <c r="T475" s="193">
        <f t="shared" si="50"/>
        <v>37.400000000000006</v>
      </c>
      <c r="U475" s="193"/>
      <c r="V475" s="193">
        <f>+T475*$V$3</f>
        <v>20.944000000000006</v>
      </c>
      <c r="W475" s="193"/>
      <c r="X475" s="187"/>
      <c r="Y475" s="187"/>
      <c r="Z475" s="187"/>
      <c r="AA475" s="6"/>
      <c r="AB475" s="6"/>
      <c r="AC475" s="6"/>
    </row>
    <row r="476" spans="1:29" ht="13.95" customHeight="1" x14ac:dyDescent="0.25">
      <c r="A476" s="184"/>
      <c r="B476" s="138"/>
      <c r="C476" s="142"/>
      <c r="D476" s="2"/>
      <c r="E476" s="187"/>
      <c r="F476" s="187"/>
      <c r="H476" s="187"/>
      <c r="I476" s="190"/>
      <c r="J476" s="191"/>
      <c r="K476" s="194"/>
      <c r="L476" s="194"/>
      <c r="M476" s="187"/>
      <c r="N476" s="187"/>
      <c r="O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6"/>
      <c r="AB476" s="6"/>
      <c r="AC476" s="6"/>
    </row>
    <row r="477" spans="1:29" ht="13.95" customHeight="1" x14ac:dyDescent="0.25">
      <c r="A477" s="184"/>
      <c r="B477" s="138"/>
      <c r="C477" s="142"/>
      <c r="D477" s="2"/>
      <c r="E477" s="187"/>
      <c r="F477" s="187"/>
      <c r="H477" s="187"/>
      <c r="I477" s="190"/>
      <c r="J477" s="191"/>
      <c r="K477" s="194"/>
      <c r="L477" s="194"/>
      <c r="M477" s="187"/>
      <c r="N477" s="187"/>
      <c r="O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6"/>
      <c r="AB477" s="6"/>
      <c r="AC477" s="6"/>
    </row>
    <row r="478" spans="1:29" ht="13.95" customHeight="1" x14ac:dyDescent="0.25">
      <c r="A478" s="184"/>
      <c r="B478" s="138"/>
      <c r="C478" s="142"/>
      <c r="D478" s="2"/>
      <c r="E478" s="187"/>
      <c r="F478" s="187"/>
      <c r="H478" s="187"/>
      <c r="I478" s="190"/>
      <c r="J478" s="191"/>
      <c r="K478" s="194"/>
      <c r="L478" s="194"/>
      <c r="M478" s="187"/>
      <c r="N478" s="187"/>
      <c r="O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6"/>
      <c r="AB478" s="6"/>
      <c r="AC478" s="6"/>
    </row>
    <row r="479" spans="1:29" ht="13.95" customHeight="1" x14ac:dyDescent="0.25">
      <c r="A479" s="176" t="s">
        <v>80</v>
      </c>
      <c r="B479" s="141" t="s">
        <v>239</v>
      </c>
      <c r="C479" s="142"/>
      <c r="D479" s="2"/>
      <c r="I479" s="333"/>
      <c r="J479" s="334"/>
      <c r="K479" s="18"/>
      <c r="L479" s="18"/>
      <c r="P479" s="2"/>
      <c r="AA479" s="6"/>
      <c r="AB479" s="6"/>
      <c r="AC479" s="6"/>
    </row>
    <row r="480" spans="1:29" ht="13.95" customHeight="1" x14ac:dyDescent="0.25">
      <c r="A480" s="176" t="s">
        <v>81</v>
      </c>
      <c r="B480" s="141" t="s">
        <v>240</v>
      </c>
      <c r="C480" s="142"/>
      <c r="D480" s="2"/>
      <c r="I480" s="18"/>
      <c r="J480" s="18"/>
      <c r="K480" s="18"/>
      <c r="L480" s="18"/>
      <c r="P480" s="2"/>
      <c r="AA480" s="6"/>
      <c r="AB480" s="6"/>
      <c r="AC480" s="6"/>
    </row>
    <row r="481" spans="1:29" ht="13.95" customHeight="1" x14ac:dyDescent="0.25">
      <c r="A481" s="176" t="s">
        <v>110</v>
      </c>
      <c r="B481" s="141" t="s">
        <v>242</v>
      </c>
      <c r="C481" s="142" t="s">
        <v>89</v>
      </c>
      <c r="D481" s="2"/>
      <c r="H481" s="20">
        <f>+SUM(H482:H491)</f>
        <v>32.225499999999997</v>
      </c>
      <c r="I481" s="333"/>
      <c r="J481" s="334"/>
      <c r="K481" s="18"/>
      <c r="L481" s="18"/>
      <c r="P481" s="2"/>
      <c r="AA481" s="6"/>
      <c r="AB481" s="6"/>
      <c r="AC481" s="6"/>
    </row>
    <row r="482" spans="1:29" ht="13.95" customHeight="1" x14ac:dyDescent="0.25">
      <c r="A482" s="176"/>
      <c r="B482" s="138" t="s">
        <v>244</v>
      </c>
      <c r="C482" s="142"/>
      <c r="D482" s="14"/>
      <c r="E482" s="178"/>
      <c r="F482" s="178"/>
      <c r="G482" s="22"/>
      <c r="H482" s="178"/>
      <c r="I482" s="174"/>
      <c r="J482" s="175"/>
      <c r="K482" s="179"/>
      <c r="L482" s="179"/>
      <c r="M482" s="177"/>
      <c r="N482" s="177"/>
      <c r="O482" s="177"/>
      <c r="P482" s="2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  <c r="AA482" s="6"/>
      <c r="AB482" s="6"/>
      <c r="AC482" s="6"/>
    </row>
    <row r="483" spans="1:29" ht="13.95" customHeight="1" x14ac:dyDescent="0.25">
      <c r="A483" s="176"/>
      <c r="B483" s="138" t="s">
        <v>245</v>
      </c>
      <c r="C483" s="142"/>
      <c r="D483" s="14">
        <f>2.74+2.77</f>
        <v>5.51</v>
      </c>
      <c r="E483" s="178"/>
      <c r="F483" s="178">
        <v>2.6</v>
      </c>
      <c r="G483" s="22">
        <v>1</v>
      </c>
      <c r="H483" s="178">
        <f>+D483*F483*G483</f>
        <v>14.326000000000001</v>
      </c>
      <c r="I483" s="174"/>
      <c r="J483" s="175"/>
      <c r="K483" s="179"/>
      <c r="L483" s="179"/>
      <c r="M483" s="177"/>
      <c r="N483" s="177"/>
      <c r="O483" s="177"/>
      <c r="P483" s="2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  <c r="AA483" s="6"/>
      <c r="AB483" s="6"/>
      <c r="AC483" s="6"/>
    </row>
    <row r="484" spans="1:29" ht="13.95" customHeight="1" x14ac:dyDescent="0.25">
      <c r="A484" s="176"/>
      <c r="B484" s="138" t="s">
        <v>179</v>
      </c>
      <c r="C484" s="142"/>
      <c r="D484" s="14"/>
      <c r="E484" s="178"/>
      <c r="F484" s="178"/>
      <c r="G484" s="22"/>
      <c r="H484" s="178"/>
      <c r="I484" s="174"/>
      <c r="J484" s="175"/>
      <c r="K484" s="179"/>
      <c r="L484" s="179"/>
      <c r="M484" s="177"/>
      <c r="N484" s="177"/>
      <c r="O484" s="177"/>
      <c r="P484" s="2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  <c r="AA484" s="6"/>
      <c r="AB484" s="6"/>
      <c r="AC484" s="6"/>
    </row>
    <row r="485" spans="1:29" ht="13.95" customHeight="1" x14ac:dyDescent="0.25">
      <c r="A485" s="176"/>
      <c r="B485" s="138" t="s">
        <v>245</v>
      </c>
      <c r="C485" s="142"/>
      <c r="D485" s="14">
        <f>2.74+2.77</f>
        <v>5.51</v>
      </c>
      <c r="E485" s="178"/>
      <c r="F485" s="178">
        <v>2.6</v>
      </c>
      <c r="G485" s="22">
        <v>1</v>
      </c>
      <c r="H485" s="178">
        <f>+D485*F485*G485</f>
        <v>14.326000000000001</v>
      </c>
      <c r="I485" s="174"/>
      <c r="J485" s="175"/>
      <c r="K485" s="179"/>
      <c r="L485" s="179"/>
      <c r="M485" s="177"/>
      <c r="N485" s="177"/>
      <c r="O485" s="177"/>
      <c r="P485" s="2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  <c r="AA485" s="6"/>
      <c r="AB485" s="6"/>
      <c r="AC485" s="6"/>
    </row>
    <row r="486" spans="1:29" ht="13.95" customHeight="1" x14ac:dyDescent="0.25">
      <c r="A486" s="176"/>
      <c r="B486" s="138" t="s">
        <v>246</v>
      </c>
      <c r="C486" s="142"/>
      <c r="D486" s="14">
        <v>0.9</v>
      </c>
      <c r="E486" s="178"/>
      <c r="F486" s="178">
        <v>2.1</v>
      </c>
      <c r="G486" s="22">
        <v>-1</v>
      </c>
      <c r="H486" s="178">
        <f>+D486*F486*G486</f>
        <v>-1.8900000000000001</v>
      </c>
      <c r="I486" s="174"/>
      <c r="J486" s="175"/>
      <c r="K486" s="179"/>
      <c r="L486" s="179"/>
      <c r="M486" s="177"/>
      <c r="N486" s="177"/>
      <c r="O486" s="177"/>
      <c r="P486" s="2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  <c r="AA486" s="6"/>
      <c r="AB486" s="6"/>
      <c r="AC486" s="6"/>
    </row>
    <row r="487" spans="1:29" ht="13.95" customHeight="1" x14ac:dyDescent="0.25">
      <c r="A487" s="176"/>
      <c r="B487" s="138" t="s">
        <v>180</v>
      </c>
      <c r="C487" s="142"/>
      <c r="D487" s="14"/>
      <c r="E487" s="178"/>
      <c r="F487" s="178"/>
      <c r="G487" s="22"/>
      <c r="H487" s="178"/>
      <c r="I487" s="174"/>
      <c r="J487" s="175"/>
      <c r="K487" s="179"/>
      <c r="L487" s="179"/>
      <c r="M487" s="177"/>
      <c r="N487" s="177"/>
      <c r="O487" s="177"/>
      <c r="P487" s="2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  <c r="AA487" s="6"/>
      <c r="AB487" s="6"/>
      <c r="AC487" s="6"/>
    </row>
    <row r="488" spans="1:29" ht="13.95" customHeight="1" x14ac:dyDescent="0.25">
      <c r="A488" s="176"/>
      <c r="B488" s="138" t="s">
        <v>245</v>
      </c>
      <c r="C488" s="142"/>
      <c r="D488" s="14">
        <f>2.74+2.77</f>
        <v>5.51</v>
      </c>
      <c r="E488" s="178"/>
      <c r="F488" s="178">
        <v>2.6</v>
      </c>
      <c r="G488" s="22">
        <v>1</v>
      </c>
      <c r="H488" s="178">
        <f>+D488*F488*G488</f>
        <v>14.326000000000001</v>
      </c>
      <c r="I488" s="174"/>
      <c r="J488" s="175"/>
      <c r="K488" s="179"/>
      <c r="L488" s="179"/>
      <c r="M488" s="177"/>
      <c r="N488" s="177"/>
      <c r="O488" s="177"/>
      <c r="P488" s="2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  <c r="AA488" s="6"/>
      <c r="AB488" s="6"/>
      <c r="AC488" s="6"/>
    </row>
    <row r="489" spans="1:29" ht="13.95" customHeight="1" x14ac:dyDescent="0.25">
      <c r="A489" s="176"/>
      <c r="B489" s="138" t="s">
        <v>247</v>
      </c>
      <c r="C489" s="142"/>
      <c r="D489" s="14">
        <v>0.9</v>
      </c>
      <c r="E489" s="178"/>
      <c r="F489" s="178">
        <v>2.1</v>
      </c>
      <c r="G489" s="22">
        <v>-2</v>
      </c>
      <c r="H489" s="178">
        <f>+D489*F489*G489</f>
        <v>-3.7800000000000002</v>
      </c>
      <c r="I489" s="333"/>
      <c r="J489" s="334"/>
      <c r="K489" s="18"/>
      <c r="L489" s="18"/>
      <c r="P489" s="2"/>
      <c r="AA489" s="6"/>
      <c r="AB489" s="6"/>
      <c r="AC489" s="6"/>
    </row>
    <row r="490" spans="1:29" ht="13.95" customHeight="1" x14ac:dyDescent="0.25">
      <c r="A490" s="176"/>
      <c r="B490" s="138" t="s">
        <v>248</v>
      </c>
      <c r="C490" s="142"/>
      <c r="D490" s="14">
        <v>1.8</v>
      </c>
      <c r="E490" s="178"/>
      <c r="F490" s="178">
        <v>0.95</v>
      </c>
      <c r="G490" s="22">
        <v>-2</v>
      </c>
      <c r="H490" s="178">
        <f t="shared" ref="H490:H491" si="51">+D490*F490*G490</f>
        <v>-3.42</v>
      </c>
      <c r="I490" s="174"/>
      <c r="J490" s="175"/>
      <c r="K490" s="179"/>
      <c r="L490" s="179"/>
      <c r="M490" s="177"/>
      <c r="N490" s="177"/>
      <c r="O490" s="177"/>
      <c r="P490" s="2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  <c r="AA490" s="6"/>
      <c r="AB490" s="6"/>
      <c r="AC490" s="6"/>
    </row>
    <row r="491" spans="1:29" ht="13.95" customHeight="1" x14ac:dyDescent="0.25">
      <c r="A491" s="176"/>
      <c r="B491" s="138" t="s">
        <v>249</v>
      </c>
      <c r="C491" s="142"/>
      <c r="D491" s="14">
        <v>1.75</v>
      </c>
      <c r="E491" s="178"/>
      <c r="F491" s="178">
        <v>0.95</v>
      </c>
      <c r="G491" s="22">
        <v>-1</v>
      </c>
      <c r="H491" s="178">
        <f t="shared" si="51"/>
        <v>-1.6624999999999999</v>
      </c>
      <c r="I491" s="174"/>
      <c r="J491" s="175"/>
      <c r="K491" s="179"/>
      <c r="L491" s="179"/>
      <c r="M491" s="177"/>
      <c r="N491" s="177"/>
      <c r="O491" s="177"/>
      <c r="P491" s="2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  <c r="AA491" s="6"/>
      <c r="AB491" s="6"/>
      <c r="AC491" s="6"/>
    </row>
    <row r="492" spans="1:29" ht="13.95" customHeight="1" x14ac:dyDescent="0.25">
      <c r="A492" s="176"/>
      <c r="B492" s="141"/>
      <c r="C492" s="142"/>
      <c r="D492" s="2"/>
      <c r="E492" s="177"/>
      <c r="F492" s="177"/>
      <c r="H492" s="177"/>
      <c r="I492" s="174"/>
      <c r="J492" s="175"/>
      <c r="K492" s="179"/>
      <c r="L492" s="179"/>
      <c r="M492" s="177"/>
      <c r="N492" s="177"/>
      <c r="O492" s="177"/>
      <c r="P492" s="2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  <c r="AA492" s="6"/>
      <c r="AB492" s="6"/>
      <c r="AC492" s="6"/>
    </row>
    <row r="493" spans="1:29" ht="13.95" customHeight="1" x14ac:dyDescent="0.25">
      <c r="A493" s="176" t="s">
        <v>111</v>
      </c>
      <c r="B493" s="141" t="s">
        <v>241</v>
      </c>
      <c r="C493" s="142" t="s">
        <v>89</v>
      </c>
      <c r="D493" s="2"/>
      <c r="E493" s="177"/>
      <c r="F493" s="177"/>
      <c r="H493" s="20">
        <f>+SUM(H495:H501)</f>
        <v>51.989500000000007</v>
      </c>
      <c r="I493" s="174"/>
      <c r="J493" s="175"/>
      <c r="K493" s="179"/>
      <c r="L493" s="179"/>
      <c r="M493" s="177"/>
      <c r="N493" s="177"/>
      <c r="O493" s="177"/>
      <c r="P493" s="2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  <c r="AA493" s="6"/>
      <c r="AB493" s="6"/>
      <c r="AC493" s="6"/>
    </row>
    <row r="494" spans="1:29" ht="13.95" customHeight="1" x14ac:dyDescent="0.25">
      <c r="A494" s="176"/>
      <c r="B494" s="141" t="s">
        <v>122</v>
      </c>
      <c r="C494" s="142"/>
      <c r="D494" s="2"/>
      <c r="E494" s="177"/>
      <c r="F494" s="177"/>
      <c r="H494" s="177"/>
      <c r="I494" s="174"/>
      <c r="J494" s="175"/>
      <c r="K494" s="179"/>
      <c r="L494" s="179"/>
      <c r="M494" s="177"/>
      <c r="N494" s="177"/>
      <c r="O494" s="177"/>
      <c r="P494" s="2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  <c r="AA494" s="6"/>
      <c r="AB494" s="6"/>
      <c r="AC494" s="6"/>
    </row>
    <row r="495" spans="1:29" ht="13.95" customHeight="1" x14ac:dyDescent="0.25">
      <c r="A495" s="176"/>
      <c r="B495" s="141" t="s">
        <v>250</v>
      </c>
      <c r="C495" s="142"/>
      <c r="D495" s="178">
        <v>3</v>
      </c>
      <c r="E495" s="177"/>
      <c r="F495" s="178">
        <v>0.95</v>
      </c>
      <c r="G495" s="22">
        <v>2</v>
      </c>
      <c r="H495" s="178">
        <f>+D495*F495*G495</f>
        <v>5.6999999999999993</v>
      </c>
      <c r="I495" s="174"/>
      <c r="J495" s="175"/>
      <c r="K495" s="179"/>
      <c r="L495" s="179"/>
      <c r="M495" s="177"/>
      <c r="N495" s="177"/>
      <c r="O495" s="177"/>
      <c r="P495" s="2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  <c r="AA495" s="6"/>
      <c r="AB495" s="6"/>
      <c r="AC495" s="6"/>
    </row>
    <row r="496" spans="1:29" ht="13.95" customHeight="1" x14ac:dyDescent="0.25">
      <c r="A496" s="176"/>
      <c r="B496" s="141" t="s">
        <v>177</v>
      </c>
      <c r="C496" s="142"/>
      <c r="D496" s="178">
        <v>3</v>
      </c>
      <c r="E496" s="177"/>
      <c r="F496" s="178">
        <v>2.6</v>
      </c>
      <c r="G496" s="22">
        <v>1</v>
      </c>
      <c r="H496" s="178">
        <f>+D496*F496*G496</f>
        <v>7.8000000000000007</v>
      </c>
      <c r="I496" s="174"/>
      <c r="J496" s="175"/>
      <c r="K496" s="179"/>
      <c r="L496" s="179"/>
      <c r="M496" s="177"/>
      <c r="N496" s="177"/>
      <c r="O496" s="177"/>
      <c r="P496" s="2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6"/>
      <c r="AB496" s="6"/>
      <c r="AC496" s="6"/>
    </row>
    <row r="497" spans="1:29" ht="13.95" customHeight="1" x14ac:dyDescent="0.25">
      <c r="A497" s="176"/>
      <c r="B497" s="141" t="s">
        <v>123</v>
      </c>
      <c r="C497" s="142"/>
      <c r="D497" s="2"/>
      <c r="E497" s="177"/>
      <c r="F497" s="178"/>
      <c r="G497" s="22"/>
      <c r="H497" s="178"/>
      <c r="I497" s="174"/>
      <c r="J497" s="175"/>
      <c r="K497" s="179"/>
      <c r="L497" s="179"/>
      <c r="M497" s="177"/>
      <c r="N497" s="177"/>
      <c r="O497" s="177"/>
      <c r="P497" s="2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6"/>
      <c r="AB497" s="6"/>
      <c r="AC497" s="6"/>
    </row>
    <row r="498" spans="1:29" ht="13.95" customHeight="1" x14ac:dyDescent="0.25">
      <c r="A498" s="176"/>
      <c r="B498" s="141" t="s">
        <v>175</v>
      </c>
      <c r="C498" s="142"/>
      <c r="D498" s="178">
        <v>1.85</v>
      </c>
      <c r="E498" s="177"/>
      <c r="F498" s="178">
        <v>0.95</v>
      </c>
      <c r="G498" s="22">
        <v>1</v>
      </c>
      <c r="H498" s="178">
        <f>+D498*F498*G498</f>
        <v>1.7575000000000001</v>
      </c>
      <c r="I498" s="174"/>
      <c r="J498" s="175"/>
      <c r="K498" s="179"/>
      <c r="L498" s="179"/>
      <c r="M498" s="177"/>
      <c r="N498" s="177"/>
      <c r="O498" s="177"/>
      <c r="P498" s="2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  <c r="AA498" s="6"/>
      <c r="AB498" s="6"/>
      <c r="AC498" s="6"/>
    </row>
    <row r="499" spans="1:29" ht="13.95" customHeight="1" x14ac:dyDescent="0.25">
      <c r="A499" s="176"/>
      <c r="B499" s="141" t="s">
        <v>176</v>
      </c>
      <c r="C499" s="142"/>
      <c r="D499" s="178">
        <v>3</v>
      </c>
      <c r="E499" s="177"/>
      <c r="F499" s="178">
        <v>0.95</v>
      </c>
      <c r="G499" s="22">
        <v>1</v>
      </c>
      <c r="H499" s="178">
        <f>+D499*F499*G499</f>
        <v>2.8499999999999996</v>
      </c>
      <c r="I499" s="174"/>
      <c r="J499" s="175"/>
      <c r="K499" s="179"/>
      <c r="L499" s="179"/>
      <c r="M499" s="177"/>
      <c r="N499" s="177"/>
      <c r="O499" s="177"/>
      <c r="P499" s="2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  <c r="AA499" s="6"/>
      <c r="AB499" s="6"/>
      <c r="AC499" s="6"/>
    </row>
    <row r="500" spans="1:29" ht="13.95" customHeight="1" x14ac:dyDescent="0.25">
      <c r="A500" s="176"/>
      <c r="B500" s="141" t="s">
        <v>177</v>
      </c>
      <c r="C500" s="142"/>
      <c r="D500" s="178">
        <v>3</v>
      </c>
      <c r="E500" s="177"/>
      <c r="F500" s="178">
        <v>2.6</v>
      </c>
      <c r="G500" s="22">
        <v>1</v>
      </c>
      <c r="H500" s="178">
        <f>+D500*F500*G500</f>
        <v>7.8000000000000007</v>
      </c>
      <c r="I500" s="174"/>
      <c r="J500" s="175"/>
      <c r="K500" s="179"/>
      <c r="L500" s="179"/>
      <c r="M500" s="177"/>
      <c r="N500" s="177"/>
      <c r="O500" s="177"/>
      <c r="P500" s="2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  <c r="AA500" s="6"/>
      <c r="AB500" s="6"/>
      <c r="AC500" s="6"/>
    </row>
    <row r="501" spans="1:29" ht="13.95" customHeight="1" x14ac:dyDescent="0.25">
      <c r="A501" s="176"/>
      <c r="B501" s="141" t="s">
        <v>251</v>
      </c>
      <c r="C501" s="142"/>
      <c r="D501" s="178">
        <v>3.45</v>
      </c>
      <c r="E501" s="177"/>
      <c r="F501" s="177">
        <v>3.78</v>
      </c>
      <c r="G501" s="8">
        <v>2</v>
      </c>
      <c r="H501" s="177">
        <f>+D501*F501*G501</f>
        <v>26.082000000000001</v>
      </c>
      <c r="I501" s="174"/>
      <c r="J501" s="175"/>
      <c r="K501" s="179"/>
      <c r="L501" s="179"/>
      <c r="M501" s="177"/>
      <c r="N501" s="177"/>
      <c r="O501" s="177"/>
      <c r="P501" s="2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  <c r="AA501" s="6"/>
      <c r="AB501" s="6"/>
      <c r="AC501" s="6"/>
    </row>
    <row r="502" spans="1:29" ht="13.95" customHeight="1" x14ac:dyDescent="0.25">
      <c r="A502" s="176"/>
      <c r="B502" s="141"/>
      <c r="C502" s="142"/>
      <c r="D502" s="178"/>
      <c r="E502" s="177"/>
      <c r="F502" s="177"/>
      <c r="H502" s="177"/>
      <c r="I502" s="174"/>
      <c r="J502" s="175"/>
      <c r="K502" s="179"/>
      <c r="L502" s="179"/>
      <c r="M502" s="177"/>
      <c r="N502" s="177"/>
      <c r="O502" s="177"/>
      <c r="P502" s="2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  <c r="AA502" s="6"/>
      <c r="AB502" s="6"/>
      <c r="AC502" s="6"/>
    </row>
    <row r="503" spans="1:29" ht="13.95" customHeight="1" x14ac:dyDescent="0.25">
      <c r="A503" s="184" t="s">
        <v>112</v>
      </c>
      <c r="B503" s="141" t="s">
        <v>370</v>
      </c>
      <c r="C503" s="139" t="s">
        <v>89</v>
      </c>
      <c r="D503" s="187"/>
      <c r="E503" s="187"/>
      <c r="F503" s="187"/>
      <c r="H503" s="187"/>
      <c r="I503" s="185"/>
      <c r="J503" s="186"/>
      <c r="L503" s="4">
        <f>+L504</f>
        <v>2.64</v>
      </c>
      <c r="M503" s="187"/>
      <c r="N503" s="187"/>
      <c r="O503" s="187"/>
      <c r="P503" s="2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6"/>
      <c r="AB503" s="6"/>
      <c r="AC503" s="6"/>
    </row>
    <row r="504" spans="1:29" ht="13.95" customHeight="1" x14ac:dyDescent="0.25">
      <c r="A504" s="184"/>
      <c r="B504" s="141" t="s">
        <v>371</v>
      </c>
      <c r="C504" s="142"/>
      <c r="D504" s="193"/>
      <c r="E504" s="187"/>
      <c r="F504" s="187"/>
      <c r="H504" s="187"/>
      <c r="I504" s="193">
        <v>1.1000000000000001</v>
      </c>
      <c r="J504" s="193">
        <v>1.2</v>
      </c>
      <c r="K504" s="194">
        <v>2</v>
      </c>
      <c r="L504" s="194">
        <f>+I504*J504*K504</f>
        <v>2.64</v>
      </c>
      <c r="M504" s="187"/>
      <c r="N504" s="187"/>
      <c r="O504" s="187"/>
      <c r="P504" s="2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6"/>
      <c r="AB504" s="6"/>
      <c r="AC504" s="6"/>
    </row>
    <row r="505" spans="1:29" ht="13.95" customHeight="1" x14ac:dyDescent="0.25">
      <c r="A505" s="184"/>
      <c r="B505" s="141"/>
      <c r="C505" s="142"/>
      <c r="D505" s="193"/>
      <c r="E505" s="187"/>
      <c r="F505" s="187"/>
      <c r="H505" s="187"/>
      <c r="I505" s="190"/>
      <c r="J505" s="191"/>
      <c r="K505" s="194"/>
      <c r="L505" s="194"/>
      <c r="M505" s="187"/>
      <c r="N505" s="187"/>
      <c r="O505" s="187"/>
      <c r="P505" s="2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6"/>
      <c r="AB505" s="6"/>
      <c r="AC505" s="6"/>
    </row>
    <row r="506" spans="1:29" ht="13.95" customHeight="1" x14ac:dyDescent="0.25">
      <c r="A506" s="184"/>
      <c r="B506" s="141"/>
      <c r="C506" s="142"/>
      <c r="D506" s="193"/>
      <c r="E506" s="187"/>
      <c r="F506" s="187"/>
      <c r="H506" s="187"/>
      <c r="I506" s="190"/>
      <c r="J506" s="191"/>
      <c r="K506" s="194"/>
      <c r="L506" s="194"/>
      <c r="M506" s="187"/>
      <c r="N506" s="187"/>
      <c r="O506" s="187"/>
      <c r="P506" s="2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6"/>
      <c r="AB506" s="6"/>
      <c r="AC506" s="6"/>
    </row>
    <row r="507" spans="1:29" ht="13.95" customHeight="1" x14ac:dyDescent="0.25">
      <c r="A507" s="184"/>
      <c r="B507" s="141"/>
      <c r="C507" s="142"/>
      <c r="D507" s="193"/>
      <c r="E507" s="187"/>
      <c r="F507" s="187"/>
      <c r="H507" s="187"/>
      <c r="I507" s="190"/>
      <c r="J507" s="191"/>
      <c r="K507" s="194"/>
      <c r="L507" s="194"/>
      <c r="M507" s="187"/>
      <c r="N507" s="187"/>
      <c r="O507" s="187"/>
      <c r="P507" s="2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6"/>
      <c r="AB507" s="6"/>
      <c r="AC507" s="6"/>
    </row>
    <row r="508" spans="1:29" ht="13.95" customHeight="1" x14ac:dyDescent="0.25">
      <c r="A508" s="176" t="s">
        <v>113</v>
      </c>
      <c r="B508" s="141" t="s">
        <v>243</v>
      </c>
      <c r="C508" s="139" t="s">
        <v>252</v>
      </c>
      <c r="D508" s="2"/>
      <c r="I508" s="333"/>
      <c r="J508" s="334"/>
      <c r="K508" s="18"/>
      <c r="L508" s="18"/>
      <c r="P508" s="2"/>
      <c r="Z508" s="20">
        <f>+SUM(U510:Y523)</f>
        <v>85.74</v>
      </c>
      <c r="AA508" s="6"/>
      <c r="AB508" s="6"/>
      <c r="AC508" s="6"/>
    </row>
    <row r="509" spans="1:29" ht="13.95" customHeight="1" x14ac:dyDescent="0.25">
      <c r="B509" s="138" t="s">
        <v>244</v>
      </c>
      <c r="C509" s="142"/>
      <c r="D509" s="2"/>
      <c r="I509" s="333"/>
      <c r="J509" s="334"/>
      <c r="K509" s="18"/>
      <c r="L509" s="18"/>
      <c r="P509" s="2"/>
      <c r="AA509" s="6"/>
      <c r="AB509" s="6"/>
      <c r="AC509" s="6"/>
    </row>
    <row r="510" spans="1:29" ht="13.95" customHeight="1" x14ac:dyDescent="0.25">
      <c r="B510" s="138" t="s">
        <v>245</v>
      </c>
      <c r="C510" s="142"/>
      <c r="D510" s="14"/>
      <c r="I510" s="333"/>
      <c r="J510" s="334"/>
      <c r="K510" s="18"/>
      <c r="L510" s="18"/>
      <c r="P510" s="2"/>
      <c r="Q510" s="159">
        <v>1</v>
      </c>
      <c r="R510" s="159">
        <v>7</v>
      </c>
      <c r="S510" s="14">
        <f>2.74+2.77+1.2</f>
        <v>6.71</v>
      </c>
      <c r="T510" s="159">
        <f>+Q510*R510*S510</f>
        <v>46.97</v>
      </c>
      <c r="U510" s="159">
        <f>+T510*$U$3</f>
        <v>11.7425</v>
      </c>
      <c r="AA510" s="6"/>
      <c r="AB510" s="6"/>
      <c r="AC510" s="6"/>
    </row>
    <row r="511" spans="1:29" ht="13.95" customHeight="1" x14ac:dyDescent="0.25">
      <c r="B511" s="138" t="s">
        <v>179</v>
      </c>
      <c r="C511" s="142"/>
      <c r="D511" s="14"/>
      <c r="I511" s="333"/>
      <c r="J511" s="334"/>
      <c r="K511" s="18"/>
      <c r="L511" s="18"/>
      <c r="P511" s="2"/>
      <c r="S511" s="14"/>
      <c r="T511" s="177"/>
      <c r="U511" s="177"/>
      <c r="AA511" s="6"/>
      <c r="AB511" s="6"/>
      <c r="AC511" s="6"/>
    </row>
    <row r="512" spans="1:29" ht="13.95" customHeight="1" x14ac:dyDescent="0.25">
      <c r="B512" s="138" t="s">
        <v>245</v>
      </c>
      <c r="C512" s="142"/>
      <c r="D512" s="14"/>
      <c r="I512" s="18"/>
      <c r="J512" s="18"/>
      <c r="K512" s="18"/>
      <c r="L512" s="18"/>
      <c r="P512" s="2"/>
      <c r="Q512" s="159">
        <v>1</v>
      </c>
      <c r="R512" s="159">
        <v>7</v>
      </c>
      <c r="S512" s="14">
        <f>2.74+2.77+1.2</f>
        <v>6.71</v>
      </c>
      <c r="T512" s="177">
        <f t="shared" ref="T512:T523" si="52">+Q512*R512*S512</f>
        <v>46.97</v>
      </c>
      <c r="U512" s="177">
        <f t="shared" ref="U512:U523" si="53">+T512*$U$3</f>
        <v>11.7425</v>
      </c>
      <c r="AA512" s="6"/>
      <c r="AB512" s="6"/>
      <c r="AC512" s="6"/>
    </row>
    <row r="513" spans="1:29" ht="13.95" customHeight="1" x14ac:dyDescent="0.25">
      <c r="B513" s="138" t="s">
        <v>246</v>
      </c>
      <c r="C513" s="142"/>
      <c r="D513" s="14"/>
      <c r="I513" s="333"/>
      <c r="J513" s="334"/>
      <c r="K513" s="18"/>
      <c r="L513" s="18"/>
      <c r="P513" s="2"/>
      <c r="Q513" s="159">
        <v>1</v>
      </c>
      <c r="R513" s="159">
        <v>6</v>
      </c>
      <c r="S513" s="14">
        <f>0.9+1.2</f>
        <v>2.1</v>
      </c>
      <c r="T513" s="177">
        <f t="shared" si="52"/>
        <v>12.600000000000001</v>
      </c>
      <c r="U513" s="177">
        <f t="shared" si="53"/>
        <v>3.1500000000000004</v>
      </c>
      <c r="AA513" s="6"/>
      <c r="AB513" s="6"/>
      <c r="AC513" s="6"/>
    </row>
    <row r="514" spans="1:29" ht="13.95" customHeight="1" x14ac:dyDescent="0.25">
      <c r="B514" s="138" t="s">
        <v>180</v>
      </c>
      <c r="C514" s="142"/>
      <c r="D514" s="14"/>
      <c r="I514" s="333"/>
      <c r="J514" s="334"/>
      <c r="K514" s="18"/>
      <c r="L514" s="18"/>
      <c r="P514" s="2"/>
      <c r="S514" s="14"/>
      <c r="T514" s="177"/>
      <c r="U514" s="177"/>
      <c r="AA514" s="6"/>
      <c r="AB514" s="6"/>
      <c r="AC514" s="6"/>
    </row>
    <row r="515" spans="1:29" ht="13.95" customHeight="1" x14ac:dyDescent="0.25">
      <c r="B515" s="138" t="s">
        <v>245</v>
      </c>
      <c r="C515" s="142"/>
      <c r="D515" s="14"/>
      <c r="I515" s="18"/>
      <c r="J515" s="18"/>
      <c r="K515" s="18"/>
      <c r="L515" s="18"/>
      <c r="P515" s="2"/>
      <c r="Q515" s="159">
        <v>1</v>
      </c>
      <c r="R515" s="159">
        <v>7</v>
      </c>
      <c r="S515" s="14">
        <f>2.74+2.77+1.2</f>
        <v>6.71</v>
      </c>
      <c r="T515" s="177">
        <f t="shared" si="52"/>
        <v>46.97</v>
      </c>
      <c r="U515" s="177">
        <f t="shared" si="53"/>
        <v>11.7425</v>
      </c>
      <c r="AA515" s="6"/>
      <c r="AB515" s="6"/>
      <c r="AC515" s="6"/>
    </row>
    <row r="516" spans="1:29" ht="13.95" customHeight="1" x14ac:dyDescent="0.25">
      <c r="B516" s="138" t="s">
        <v>122</v>
      </c>
      <c r="C516" s="142"/>
      <c r="D516" s="14"/>
      <c r="I516" s="333"/>
      <c r="J516" s="334"/>
      <c r="K516" s="18"/>
      <c r="L516" s="18"/>
      <c r="P516" s="2"/>
      <c r="T516" s="177"/>
      <c r="U516" s="177"/>
      <c r="AA516" s="6"/>
      <c r="AB516" s="6"/>
      <c r="AC516" s="6"/>
    </row>
    <row r="517" spans="1:29" ht="13.95" customHeight="1" x14ac:dyDescent="0.25">
      <c r="B517" s="138" t="s">
        <v>250</v>
      </c>
      <c r="C517" s="142"/>
      <c r="D517" s="178"/>
      <c r="I517" s="333"/>
      <c r="J517" s="334"/>
      <c r="K517" s="18"/>
      <c r="L517" s="18"/>
      <c r="P517" s="2"/>
      <c r="Q517" s="159">
        <v>2</v>
      </c>
      <c r="R517" s="159">
        <v>3</v>
      </c>
      <c r="S517" s="178">
        <f>3+1.2</f>
        <v>4.2</v>
      </c>
      <c r="T517" s="177">
        <f t="shared" si="52"/>
        <v>25.200000000000003</v>
      </c>
      <c r="U517" s="177">
        <f t="shared" si="53"/>
        <v>6.3000000000000007</v>
      </c>
      <c r="AA517" s="6"/>
      <c r="AB517" s="6"/>
      <c r="AC517" s="6"/>
    </row>
    <row r="518" spans="1:29" ht="13.95" customHeight="1" x14ac:dyDescent="0.25">
      <c r="B518" s="138" t="s">
        <v>177</v>
      </c>
      <c r="C518" s="142"/>
      <c r="D518" s="178"/>
      <c r="I518" s="333"/>
      <c r="J518" s="334"/>
      <c r="K518" s="18"/>
      <c r="L518" s="18"/>
      <c r="P518" s="2"/>
      <c r="Q518" s="159">
        <v>1</v>
      </c>
      <c r="R518" s="159">
        <v>7</v>
      </c>
      <c r="S518" s="178">
        <f>3+1.2</f>
        <v>4.2</v>
      </c>
      <c r="T518" s="177">
        <f t="shared" si="52"/>
        <v>29.400000000000002</v>
      </c>
      <c r="U518" s="177">
        <f t="shared" si="53"/>
        <v>7.3500000000000005</v>
      </c>
      <c r="AA518" s="6"/>
      <c r="AB518" s="6"/>
      <c r="AC518" s="6"/>
    </row>
    <row r="519" spans="1:29" ht="13.95" customHeight="1" x14ac:dyDescent="0.25">
      <c r="B519" s="138" t="s">
        <v>123</v>
      </c>
      <c r="C519" s="142"/>
      <c r="D519" s="14"/>
      <c r="I519" s="333"/>
      <c r="J519" s="334"/>
      <c r="K519" s="18"/>
      <c r="L519" s="18"/>
      <c r="P519" s="2"/>
      <c r="S519" s="14"/>
      <c r="T519" s="177"/>
      <c r="U519" s="177"/>
      <c r="AA519" s="6"/>
      <c r="AB519" s="6"/>
      <c r="AC519" s="6"/>
    </row>
    <row r="520" spans="1:29" ht="13.95" customHeight="1" x14ac:dyDescent="0.25">
      <c r="B520" s="138" t="s">
        <v>175</v>
      </c>
      <c r="C520" s="142"/>
      <c r="D520" s="178"/>
      <c r="I520" s="18"/>
      <c r="J520" s="18"/>
      <c r="K520" s="18"/>
      <c r="L520" s="18"/>
      <c r="P520" s="2"/>
      <c r="Q520" s="159">
        <v>1</v>
      </c>
      <c r="R520" s="159">
        <v>3</v>
      </c>
      <c r="S520" s="178">
        <f>1.85+1.2</f>
        <v>3.05</v>
      </c>
      <c r="T520" s="177">
        <f t="shared" si="52"/>
        <v>9.1499999999999986</v>
      </c>
      <c r="U520" s="177">
        <f t="shared" si="53"/>
        <v>2.2874999999999996</v>
      </c>
      <c r="AA520" s="6"/>
      <c r="AB520" s="6"/>
      <c r="AC520" s="6"/>
    </row>
    <row r="521" spans="1:29" ht="13.95" customHeight="1" x14ac:dyDescent="0.25">
      <c r="B521" s="138" t="s">
        <v>176</v>
      </c>
      <c r="C521" s="142"/>
      <c r="D521" s="178"/>
      <c r="I521" s="333"/>
      <c r="J521" s="334"/>
      <c r="K521" s="18"/>
      <c r="L521" s="18"/>
      <c r="P521" s="2"/>
      <c r="Q521" s="159">
        <v>1</v>
      </c>
      <c r="R521" s="159">
        <v>3</v>
      </c>
      <c r="S521" s="178">
        <f>3+1.2</f>
        <v>4.2</v>
      </c>
      <c r="T521" s="177">
        <f t="shared" si="52"/>
        <v>12.600000000000001</v>
      </c>
      <c r="U521" s="177">
        <f t="shared" si="53"/>
        <v>3.1500000000000004</v>
      </c>
      <c r="AA521" s="6"/>
      <c r="AB521" s="6"/>
      <c r="AC521" s="6"/>
    </row>
    <row r="522" spans="1:29" ht="13.95" customHeight="1" x14ac:dyDescent="0.25">
      <c r="B522" s="138" t="s">
        <v>177</v>
      </c>
      <c r="C522" s="142"/>
      <c r="D522" s="178"/>
      <c r="I522" s="333"/>
      <c r="J522" s="334"/>
      <c r="K522" s="18"/>
      <c r="L522" s="18"/>
      <c r="P522" s="2"/>
      <c r="Q522" s="159">
        <v>1</v>
      </c>
      <c r="R522" s="159">
        <v>7</v>
      </c>
      <c r="S522" s="178">
        <f>3+1.2</f>
        <v>4.2</v>
      </c>
      <c r="T522" s="177">
        <f t="shared" si="52"/>
        <v>29.400000000000002</v>
      </c>
      <c r="U522" s="177">
        <f t="shared" si="53"/>
        <v>7.3500000000000005</v>
      </c>
      <c r="AA522" s="6"/>
      <c r="AB522" s="6"/>
      <c r="AC522" s="6"/>
    </row>
    <row r="523" spans="1:29" ht="13.95" customHeight="1" x14ac:dyDescent="0.25">
      <c r="B523" s="138" t="s">
        <v>251</v>
      </c>
      <c r="C523" s="142"/>
      <c r="D523" s="178"/>
      <c r="I523" s="333"/>
      <c r="J523" s="334"/>
      <c r="K523" s="18"/>
      <c r="L523" s="18"/>
      <c r="P523" s="2"/>
      <c r="Q523" s="159">
        <v>2</v>
      </c>
      <c r="R523" s="159">
        <v>9</v>
      </c>
      <c r="S523" s="178">
        <f>3.45+1.2</f>
        <v>4.6500000000000004</v>
      </c>
      <c r="T523" s="177">
        <f t="shared" si="52"/>
        <v>83.7</v>
      </c>
      <c r="U523" s="177">
        <f t="shared" si="53"/>
        <v>20.925000000000001</v>
      </c>
      <c r="AA523" s="6"/>
      <c r="AB523" s="6"/>
      <c r="AC523" s="6"/>
    </row>
    <row r="524" spans="1:29" ht="13.95" customHeight="1" x14ac:dyDescent="0.25">
      <c r="B524" s="138"/>
      <c r="C524" s="142"/>
      <c r="D524" s="2"/>
      <c r="I524" s="333"/>
      <c r="J524" s="334"/>
      <c r="K524" s="18"/>
      <c r="L524" s="18"/>
      <c r="P524" s="2"/>
      <c r="AA524" s="6"/>
      <c r="AB524" s="6"/>
      <c r="AC524" s="6"/>
    </row>
    <row r="525" spans="1:29" ht="13.95" customHeight="1" x14ac:dyDescent="0.25">
      <c r="A525" s="158" t="s">
        <v>82</v>
      </c>
      <c r="B525" s="141" t="s">
        <v>253</v>
      </c>
      <c r="C525" s="142"/>
      <c r="D525" s="2"/>
      <c r="I525" s="333"/>
      <c r="J525" s="334"/>
      <c r="K525" s="18"/>
      <c r="L525" s="18"/>
      <c r="P525" s="2"/>
      <c r="AA525" s="6"/>
      <c r="AB525" s="6"/>
      <c r="AC525" s="6"/>
    </row>
    <row r="526" spans="1:29" ht="13.95" customHeight="1" x14ac:dyDescent="0.25">
      <c r="A526" s="184" t="s">
        <v>92</v>
      </c>
      <c r="B526" s="141" t="s">
        <v>260</v>
      </c>
      <c r="C526" s="139" t="s">
        <v>89</v>
      </c>
      <c r="D526" s="2"/>
      <c r="I526" s="333"/>
      <c r="J526" s="334"/>
      <c r="K526" s="18"/>
      <c r="L526" s="13">
        <f>+SUM(L527:L537)</f>
        <v>35.82</v>
      </c>
      <c r="P526" s="2"/>
      <c r="AA526" s="6"/>
      <c r="AB526" s="6"/>
      <c r="AC526" s="6"/>
    </row>
    <row r="527" spans="1:29" ht="13.95" customHeight="1" x14ac:dyDescent="0.25">
      <c r="A527" s="184"/>
      <c r="B527" s="141" t="s">
        <v>265</v>
      </c>
      <c r="C527" s="142"/>
      <c r="D527" s="2"/>
      <c r="E527" s="187"/>
      <c r="F527" s="187"/>
      <c r="H527" s="187"/>
      <c r="I527" s="190"/>
      <c r="J527" s="191"/>
      <c r="K527" s="194"/>
      <c r="L527" s="194"/>
      <c r="M527" s="187"/>
      <c r="N527" s="187"/>
      <c r="O527" s="187"/>
      <c r="P527" s="2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6"/>
      <c r="AB527" s="6"/>
      <c r="AC527" s="6"/>
    </row>
    <row r="528" spans="1:29" ht="13.95" customHeight="1" x14ac:dyDescent="0.25">
      <c r="A528" s="184"/>
      <c r="B528" s="141" t="s">
        <v>179</v>
      </c>
      <c r="C528" s="142"/>
      <c r="D528" s="2"/>
      <c r="E528" s="187"/>
      <c r="F528" s="187"/>
      <c r="H528" s="187"/>
      <c r="I528" s="193">
        <v>1.9</v>
      </c>
      <c r="J528" s="193">
        <v>1.5</v>
      </c>
      <c r="K528" s="194">
        <v>1</v>
      </c>
      <c r="L528" s="194">
        <f>+I528*J528*K528</f>
        <v>2.8499999999999996</v>
      </c>
      <c r="M528" s="187"/>
      <c r="N528" s="187"/>
      <c r="O528" s="187"/>
      <c r="P528" s="2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6"/>
      <c r="AB528" s="6"/>
      <c r="AC528" s="6"/>
    </row>
    <row r="529" spans="1:29" ht="13.95" customHeight="1" x14ac:dyDescent="0.25">
      <c r="A529" s="184"/>
      <c r="B529" s="141" t="s">
        <v>266</v>
      </c>
      <c r="C529" s="142"/>
      <c r="D529" s="2"/>
      <c r="E529" s="187"/>
      <c r="F529" s="187"/>
      <c r="H529" s="187"/>
      <c r="I529" s="193">
        <v>1</v>
      </c>
      <c r="J529" s="193">
        <v>1.5</v>
      </c>
      <c r="K529" s="194">
        <v>1</v>
      </c>
      <c r="L529" s="194">
        <f>+I529*J529*K529</f>
        <v>1.5</v>
      </c>
      <c r="M529" s="187"/>
      <c r="N529" s="187"/>
      <c r="O529" s="187"/>
      <c r="P529" s="2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6"/>
      <c r="AB529" s="6"/>
      <c r="AC529" s="6"/>
    </row>
    <row r="530" spans="1:29" ht="13.95" customHeight="1" x14ac:dyDescent="0.25">
      <c r="A530" s="184"/>
      <c r="B530" s="141" t="s">
        <v>122</v>
      </c>
      <c r="C530" s="142"/>
      <c r="D530" s="2"/>
      <c r="E530" s="187"/>
      <c r="F530" s="187"/>
      <c r="H530" s="187"/>
      <c r="I530" s="193">
        <f>2.95+0.48+0.1+0.2+0.1</f>
        <v>3.8300000000000005</v>
      </c>
      <c r="J530" s="193">
        <v>1.5</v>
      </c>
      <c r="K530" s="194">
        <v>1</v>
      </c>
      <c r="L530" s="194">
        <f>+I530*J530*K530</f>
        <v>5.745000000000001</v>
      </c>
      <c r="M530" s="187"/>
      <c r="N530" s="187"/>
      <c r="O530" s="187"/>
      <c r="P530" s="2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6"/>
      <c r="AB530" s="6"/>
      <c r="AC530" s="6"/>
    </row>
    <row r="531" spans="1:29" ht="13.95" customHeight="1" x14ac:dyDescent="0.25">
      <c r="A531" s="184"/>
      <c r="B531" s="141" t="s">
        <v>267</v>
      </c>
      <c r="C531" s="142"/>
      <c r="D531" s="2"/>
      <c r="E531" s="187"/>
      <c r="F531" s="187"/>
      <c r="H531" s="187"/>
      <c r="I531" s="193">
        <v>3.45</v>
      </c>
      <c r="J531" s="193">
        <v>1.5</v>
      </c>
      <c r="K531" s="194">
        <v>1</v>
      </c>
      <c r="L531" s="194">
        <f>+I531*J531*K531</f>
        <v>5.1750000000000007</v>
      </c>
      <c r="M531" s="187"/>
      <c r="N531" s="187"/>
      <c r="O531" s="187"/>
      <c r="P531" s="2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6"/>
      <c r="AB531" s="6"/>
      <c r="AC531" s="6"/>
    </row>
    <row r="532" spans="1:29" ht="13.95" customHeight="1" x14ac:dyDescent="0.25">
      <c r="A532" s="184"/>
      <c r="B532" s="141" t="s">
        <v>147</v>
      </c>
      <c r="C532" s="142"/>
      <c r="D532" s="2"/>
      <c r="E532" s="187"/>
      <c r="F532" s="187"/>
      <c r="H532" s="187"/>
      <c r="I532" s="190"/>
      <c r="J532" s="191"/>
      <c r="K532" s="194"/>
      <c r="L532" s="194"/>
      <c r="M532" s="187"/>
      <c r="N532" s="187"/>
      <c r="O532" s="187"/>
      <c r="P532" s="2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6"/>
      <c r="AB532" s="6"/>
      <c r="AC532" s="6"/>
    </row>
    <row r="533" spans="1:29" ht="13.95" customHeight="1" x14ac:dyDescent="0.25">
      <c r="A533" s="184"/>
      <c r="B533" s="141" t="s">
        <v>179</v>
      </c>
      <c r="C533" s="142"/>
      <c r="D533" s="2"/>
      <c r="E533" s="187"/>
      <c r="F533" s="187"/>
      <c r="H533" s="187"/>
      <c r="I533" s="193">
        <v>1.9</v>
      </c>
      <c r="J533" s="193">
        <v>1.5</v>
      </c>
      <c r="K533" s="194">
        <v>1</v>
      </c>
      <c r="L533" s="194">
        <f>+I533*J533*K533</f>
        <v>2.8499999999999996</v>
      </c>
      <c r="M533" s="187"/>
      <c r="N533" s="187"/>
      <c r="O533" s="187"/>
      <c r="P533" s="2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6"/>
      <c r="AB533" s="6"/>
      <c r="AC533" s="6"/>
    </row>
    <row r="534" spans="1:29" ht="13.95" customHeight="1" x14ac:dyDescent="0.25">
      <c r="A534" s="184"/>
      <c r="B534" s="141" t="s">
        <v>266</v>
      </c>
      <c r="C534" s="142"/>
      <c r="D534" s="2"/>
      <c r="E534" s="187"/>
      <c r="F534" s="187"/>
      <c r="H534" s="187"/>
      <c r="I534" s="193">
        <v>1</v>
      </c>
      <c r="J534" s="193">
        <v>1.5</v>
      </c>
      <c r="K534" s="194">
        <v>1</v>
      </c>
      <c r="L534" s="194">
        <f>+I534*J534*K534</f>
        <v>1.5</v>
      </c>
      <c r="M534" s="187"/>
      <c r="N534" s="187"/>
      <c r="O534" s="187"/>
      <c r="P534" s="2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6"/>
      <c r="AB534" s="6"/>
      <c r="AC534" s="6"/>
    </row>
    <row r="535" spans="1:29" ht="13.95" customHeight="1" x14ac:dyDescent="0.25">
      <c r="A535" s="184"/>
      <c r="B535" s="141" t="s">
        <v>123</v>
      </c>
      <c r="C535" s="142"/>
      <c r="D535" s="2"/>
      <c r="E535" s="187"/>
      <c r="F535" s="187"/>
      <c r="H535" s="187"/>
      <c r="I535" s="193">
        <f>2.95+0.48+0.1+0.2+0.1</f>
        <v>3.8300000000000005</v>
      </c>
      <c r="J535" s="193">
        <v>1.5</v>
      </c>
      <c r="K535" s="194">
        <v>1</v>
      </c>
      <c r="L535" s="194">
        <f>+I535*J535*K535</f>
        <v>5.745000000000001</v>
      </c>
      <c r="M535" s="187"/>
      <c r="N535" s="187"/>
      <c r="O535" s="187"/>
      <c r="P535" s="2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6"/>
      <c r="AB535" s="6"/>
      <c r="AC535" s="6"/>
    </row>
    <row r="536" spans="1:29" ht="13.95" customHeight="1" x14ac:dyDescent="0.25">
      <c r="A536" s="184"/>
      <c r="B536" s="141" t="s">
        <v>267</v>
      </c>
      <c r="C536" s="142"/>
      <c r="D536" s="2"/>
      <c r="E536" s="187"/>
      <c r="F536" s="187"/>
      <c r="H536" s="187"/>
      <c r="I536" s="193">
        <v>3.45</v>
      </c>
      <c r="J536" s="193">
        <v>1.5</v>
      </c>
      <c r="K536" s="194">
        <v>1</v>
      </c>
      <c r="L536" s="194">
        <f>+I536*J536*K536</f>
        <v>5.1750000000000007</v>
      </c>
      <c r="M536" s="187"/>
      <c r="N536" s="187"/>
      <c r="O536" s="187"/>
      <c r="P536" s="2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6"/>
      <c r="AB536" s="6"/>
      <c r="AC536" s="6"/>
    </row>
    <row r="537" spans="1:29" ht="13.95" customHeight="1" x14ac:dyDescent="0.25">
      <c r="A537" s="184"/>
      <c r="B537" s="141" t="s">
        <v>371</v>
      </c>
      <c r="C537" s="142"/>
      <c r="D537" s="193"/>
      <c r="E537" s="187"/>
      <c r="F537" s="187"/>
      <c r="H537" s="187"/>
      <c r="I537" s="193">
        <v>1.1000000000000001</v>
      </c>
      <c r="J537" s="193">
        <v>1.2</v>
      </c>
      <c r="K537" s="194">
        <v>4</v>
      </c>
      <c r="L537" s="194">
        <f>+I537*J537*K537</f>
        <v>5.28</v>
      </c>
      <c r="M537" s="187"/>
      <c r="N537" s="187"/>
      <c r="O537" s="187"/>
      <c r="P537" s="2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6"/>
      <c r="AB537" s="6"/>
      <c r="AC537" s="6"/>
    </row>
    <row r="538" spans="1:29" ht="13.95" customHeight="1" x14ac:dyDescent="0.25">
      <c r="A538" s="184"/>
      <c r="B538" s="141"/>
      <c r="C538" s="142"/>
      <c r="D538" s="2"/>
      <c r="E538" s="187"/>
      <c r="F538" s="187"/>
      <c r="H538" s="187"/>
      <c r="I538" s="190"/>
      <c r="J538" s="191"/>
      <c r="K538" s="194"/>
      <c r="L538" s="194"/>
      <c r="M538" s="187"/>
      <c r="N538" s="187"/>
      <c r="O538" s="187"/>
      <c r="P538" s="2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6"/>
      <c r="AB538" s="6"/>
      <c r="AC538" s="6"/>
    </row>
    <row r="539" spans="1:29" ht="13.95" customHeight="1" x14ac:dyDescent="0.25">
      <c r="A539" s="184" t="s">
        <v>93</v>
      </c>
      <c r="B539" s="141" t="s">
        <v>254</v>
      </c>
      <c r="C539" s="139" t="s">
        <v>89</v>
      </c>
      <c r="D539" s="2"/>
      <c r="I539" s="333"/>
      <c r="J539" s="334"/>
      <c r="K539" s="18"/>
      <c r="L539" s="13">
        <f>+SUM(L540:L562)</f>
        <v>97.08750000000002</v>
      </c>
      <c r="P539" s="2"/>
      <c r="AA539" s="6"/>
      <c r="AB539" s="6"/>
      <c r="AC539" s="6"/>
    </row>
    <row r="540" spans="1:29" ht="13.95" customHeight="1" x14ac:dyDescent="0.25">
      <c r="A540" s="184"/>
      <c r="B540" s="141" t="s">
        <v>268</v>
      </c>
      <c r="C540" s="142"/>
      <c r="D540" s="2"/>
      <c r="E540" s="187"/>
      <c r="F540" s="187"/>
      <c r="H540" s="187"/>
      <c r="I540" s="190"/>
      <c r="J540" s="191"/>
      <c r="K540" s="194"/>
      <c r="L540" s="194"/>
      <c r="M540" s="187"/>
      <c r="N540" s="187"/>
      <c r="O540" s="187"/>
      <c r="P540" s="2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6"/>
      <c r="AB540" s="6"/>
      <c r="AC540" s="6"/>
    </row>
    <row r="541" spans="1:29" ht="13.95" customHeight="1" x14ac:dyDescent="0.25">
      <c r="A541" s="184"/>
      <c r="B541" s="141" t="s">
        <v>122</v>
      </c>
      <c r="C541" s="142"/>
      <c r="D541" s="2"/>
      <c r="E541" s="187"/>
      <c r="F541" s="187"/>
      <c r="H541" s="187"/>
      <c r="I541" s="190">
        <v>2.4500000000000002</v>
      </c>
      <c r="J541" s="191">
        <v>0.95</v>
      </c>
      <c r="K541" s="194">
        <v>1</v>
      </c>
      <c r="L541" s="194">
        <f t="shared" ref="L541:L547" si="54">+I541*J541*K541</f>
        <v>2.3275000000000001</v>
      </c>
      <c r="M541" s="187"/>
      <c r="N541" s="187"/>
      <c r="O541" s="187"/>
      <c r="P541" s="2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6"/>
      <c r="AB541" s="6"/>
      <c r="AC541" s="6"/>
    </row>
    <row r="542" spans="1:29" ht="13.95" customHeight="1" x14ac:dyDescent="0.25">
      <c r="A542" s="184"/>
      <c r="B542" s="141"/>
      <c r="C542" s="142"/>
      <c r="D542" s="2"/>
      <c r="E542" s="187"/>
      <c r="F542" s="187"/>
      <c r="H542" s="187"/>
      <c r="I542" s="190">
        <v>2.4500000000000002</v>
      </c>
      <c r="J542" s="191">
        <v>0.95</v>
      </c>
      <c r="K542" s="194">
        <v>1</v>
      </c>
      <c r="L542" s="194">
        <f t="shared" si="54"/>
        <v>2.3275000000000001</v>
      </c>
      <c r="M542" s="187"/>
      <c r="N542" s="187"/>
      <c r="O542" s="187"/>
      <c r="P542" s="2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6"/>
      <c r="AB542" s="6"/>
      <c r="AC542" s="6"/>
    </row>
    <row r="543" spans="1:29" ht="13.95" customHeight="1" x14ac:dyDescent="0.25">
      <c r="A543" s="184"/>
      <c r="B543" s="141" t="s">
        <v>123</v>
      </c>
      <c r="C543" s="142"/>
      <c r="D543" s="2"/>
      <c r="E543" s="187"/>
      <c r="F543" s="187"/>
      <c r="H543" s="187"/>
      <c r="I543" s="190">
        <v>2.4500000000000002</v>
      </c>
      <c r="J543" s="191">
        <v>0.95</v>
      </c>
      <c r="K543" s="194">
        <v>1</v>
      </c>
      <c r="L543" s="194">
        <f t="shared" si="54"/>
        <v>2.3275000000000001</v>
      </c>
      <c r="M543" s="187"/>
      <c r="N543" s="187"/>
      <c r="O543" s="187"/>
      <c r="P543" s="2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6"/>
      <c r="AB543" s="6"/>
      <c r="AC543" s="6"/>
    </row>
    <row r="544" spans="1:29" ht="13.95" customHeight="1" x14ac:dyDescent="0.25">
      <c r="A544" s="184"/>
      <c r="B544" s="141"/>
      <c r="C544" s="142"/>
      <c r="D544" s="2"/>
      <c r="E544" s="187"/>
      <c r="F544" s="187"/>
      <c r="H544" s="187"/>
      <c r="I544" s="190">
        <v>2.4500000000000002</v>
      </c>
      <c r="J544" s="191">
        <v>0.95</v>
      </c>
      <c r="K544" s="194">
        <v>1</v>
      </c>
      <c r="L544" s="194">
        <f t="shared" si="54"/>
        <v>2.3275000000000001</v>
      </c>
      <c r="M544" s="187"/>
      <c r="N544" s="187"/>
      <c r="O544" s="187"/>
      <c r="P544" s="2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6"/>
      <c r="AB544" s="6"/>
      <c r="AC544" s="6"/>
    </row>
    <row r="545" spans="1:29" ht="13.95" customHeight="1" x14ac:dyDescent="0.25">
      <c r="A545" s="184"/>
      <c r="B545" s="141" t="s">
        <v>131</v>
      </c>
      <c r="C545" s="142"/>
      <c r="D545" s="2"/>
      <c r="E545" s="187"/>
      <c r="F545" s="187"/>
      <c r="H545" s="187"/>
      <c r="I545" s="190">
        <v>5.5</v>
      </c>
      <c r="J545" s="191">
        <v>2.6</v>
      </c>
      <c r="K545" s="194">
        <v>1</v>
      </c>
      <c r="L545" s="194">
        <f t="shared" si="54"/>
        <v>14.3</v>
      </c>
      <c r="M545" s="187"/>
      <c r="N545" s="187"/>
      <c r="O545" s="187"/>
      <c r="P545" s="2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6"/>
      <c r="AB545" s="6"/>
      <c r="AC545" s="6"/>
    </row>
    <row r="546" spans="1:29" ht="13.95" customHeight="1" x14ac:dyDescent="0.25">
      <c r="A546" s="184"/>
      <c r="B546" s="141" t="s">
        <v>179</v>
      </c>
      <c r="C546" s="142"/>
      <c r="D546" s="2"/>
      <c r="E546" s="187"/>
      <c r="F546" s="187"/>
      <c r="H546" s="187"/>
      <c r="I546" s="190">
        <v>5.5</v>
      </c>
      <c r="J546" s="190">
        <v>2.6</v>
      </c>
      <c r="K546" s="190">
        <v>1</v>
      </c>
      <c r="L546" s="190">
        <f t="shared" si="54"/>
        <v>14.3</v>
      </c>
      <c r="M546" s="187"/>
      <c r="N546" s="187"/>
      <c r="O546" s="187"/>
      <c r="P546" s="2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6"/>
      <c r="AB546" s="6"/>
      <c r="AC546" s="6"/>
    </row>
    <row r="547" spans="1:29" ht="13.95" customHeight="1" x14ac:dyDescent="0.25">
      <c r="A547" s="184"/>
      <c r="B547" s="141" t="s">
        <v>269</v>
      </c>
      <c r="C547" s="142"/>
      <c r="D547" s="2"/>
      <c r="E547" s="187"/>
      <c r="F547" s="187"/>
      <c r="H547" s="187"/>
      <c r="I547" s="190">
        <v>0.9</v>
      </c>
      <c r="J547" s="191">
        <v>2.1</v>
      </c>
      <c r="K547" s="194">
        <v>-1</v>
      </c>
      <c r="L547" s="194">
        <f t="shared" si="54"/>
        <v>-1.8900000000000001</v>
      </c>
      <c r="M547" s="187"/>
      <c r="N547" s="187"/>
      <c r="O547" s="187"/>
      <c r="P547" s="2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6"/>
      <c r="AB547" s="6"/>
      <c r="AC547" s="6"/>
    </row>
    <row r="548" spans="1:29" ht="13.95" customHeight="1" x14ac:dyDescent="0.25">
      <c r="A548" s="184"/>
      <c r="B548" s="141" t="s">
        <v>265</v>
      </c>
      <c r="C548" s="142"/>
      <c r="D548" s="2"/>
      <c r="E548" s="187"/>
      <c r="F548" s="187"/>
      <c r="H548" s="187"/>
      <c r="I548" s="190"/>
      <c r="J548" s="191"/>
      <c r="K548" s="194"/>
      <c r="L548" s="194"/>
      <c r="M548" s="187"/>
      <c r="N548" s="187"/>
      <c r="O548" s="187"/>
      <c r="P548" s="2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6"/>
      <c r="AB548" s="6"/>
      <c r="AC548" s="6"/>
    </row>
    <row r="549" spans="1:29" ht="13.95" customHeight="1" x14ac:dyDescent="0.25">
      <c r="A549" s="184"/>
      <c r="B549" s="141" t="s">
        <v>179</v>
      </c>
      <c r="C549" s="142"/>
      <c r="D549" s="2"/>
      <c r="E549" s="187"/>
      <c r="F549" s="187"/>
      <c r="H549" s="187"/>
      <c r="I549" s="193">
        <v>1.9</v>
      </c>
      <c r="J549" s="193">
        <v>1.1000000000000001</v>
      </c>
      <c r="K549" s="194">
        <v>1</v>
      </c>
      <c r="L549" s="194">
        <f>+I549*J549*K549</f>
        <v>2.09</v>
      </c>
      <c r="M549" s="187"/>
      <c r="N549" s="187"/>
      <c r="O549" s="187"/>
      <c r="P549" s="2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6"/>
      <c r="AB549" s="6"/>
      <c r="AC549" s="6"/>
    </row>
    <row r="550" spans="1:29" ht="13.95" customHeight="1" x14ac:dyDescent="0.25">
      <c r="A550" s="184"/>
      <c r="B550" s="141" t="s">
        <v>180</v>
      </c>
      <c r="C550" s="142"/>
      <c r="D550" s="2"/>
      <c r="E550" s="187"/>
      <c r="F550" s="187"/>
      <c r="H550" s="187"/>
      <c r="I550" s="193">
        <v>1</v>
      </c>
      <c r="J550" s="193">
        <v>1.1000000000000001</v>
      </c>
      <c r="K550" s="194">
        <v>1</v>
      </c>
      <c r="L550" s="194">
        <f>+I550*J550*K550</f>
        <v>1.1000000000000001</v>
      </c>
      <c r="M550" s="187"/>
      <c r="N550" s="187"/>
      <c r="O550" s="187"/>
      <c r="P550" s="2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6"/>
      <c r="AB550" s="6"/>
      <c r="AC550" s="6"/>
    </row>
    <row r="551" spans="1:29" ht="13.95" customHeight="1" x14ac:dyDescent="0.25">
      <c r="A551" s="184"/>
      <c r="B551" s="141" t="s">
        <v>122</v>
      </c>
      <c r="C551" s="142"/>
      <c r="D551" s="2"/>
      <c r="E551" s="187"/>
      <c r="F551" s="187"/>
      <c r="H551" s="187"/>
      <c r="I551" s="193">
        <f>2.95+0.48+0.1+0.2+0.1</f>
        <v>3.8300000000000005</v>
      </c>
      <c r="J551" s="193">
        <v>1.1000000000000001</v>
      </c>
      <c r="K551" s="194">
        <v>1</v>
      </c>
      <c r="L551" s="194">
        <f>+I551*J551*K551</f>
        <v>4.213000000000001</v>
      </c>
      <c r="M551" s="187"/>
      <c r="N551" s="187"/>
      <c r="O551" s="187"/>
      <c r="P551" s="2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6"/>
      <c r="AB551" s="6"/>
      <c r="AC551" s="6"/>
    </row>
    <row r="552" spans="1:29" ht="13.95" customHeight="1" x14ac:dyDescent="0.25">
      <c r="A552" s="184"/>
      <c r="B552" s="141" t="s">
        <v>270</v>
      </c>
      <c r="C552" s="142"/>
      <c r="D552" s="2"/>
      <c r="E552" s="187"/>
      <c r="F552" s="187"/>
      <c r="H552" s="187"/>
      <c r="I552" s="193">
        <v>3.45</v>
      </c>
      <c r="J552" s="193">
        <f>3.78-1.5</f>
        <v>2.2799999999999998</v>
      </c>
      <c r="K552" s="194">
        <v>1</v>
      </c>
      <c r="L552" s="194">
        <f>+I552*J552*K552</f>
        <v>7.8659999999999997</v>
      </c>
      <c r="M552" s="187"/>
      <c r="N552" s="187"/>
      <c r="O552" s="187"/>
      <c r="P552" s="2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6"/>
      <c r="AB552" s="6"/>
      <c r="AC552" s="6"/>
    </row>
    <row r="553" spans="1:29" ht="13.95" customHeight="1" x14ac:dyDescent="0.25">
      <c r="A553" s="184"/>
      <c r="B553" s="141" t="s">
        <v>147</v>
      </c>
      <c r="C553" s="142"/>
      <c r="D553" s="2"/>
      <c r="E553" s="187"/>
      <c r="F553" s="187"/>
      <c r="H553" s="187"/>
      <c r="I553" s="190"/>
      <c r="J553" s="191"/>
      <c r="K553" s="194"/>
      <c r="L553" s="194"/>
      <c r="M553" s="187"/>
      <c r="N553" s="187"/>
      <c r="O553" s="187"/>
      <c r="P553" s="2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6"/>
      <c r="AB553" s="6"/>
      <c r="AC553" s="6"/>
    </row>
    <row r="554" spans="1:29" ht="13.95" customHeight="1" x14ac:dyDescent="0.25">
      <c r="A554" s="184"/>
      <c r="B554" s="141" t="s">
        <v>179</v>
      </c>
      <c r="C554" s="142"/>
      <c r="D554" s="2"/>
      <c r="E554" s="187"/>
      <c r="F554" s="187"/>
      <c r="H554" s="187"/>
      <c r="I554" s="193">
        <v>1.9</v>
      </c>
      <c r="J554" s="193">
        <v>1.1000000000000001</v>
      </c>
      <c r="K554" s="194">
        <v>1</v>
      </c>
      <c r="L554" s="194">
        <f>+I554*J554*K554</f>
        <v>2.09</v>
      </c>
      <c r="M554" s="187"/>
      <c r="N554" s="187"/>
      <c r="O554" s="187"/>
      <c r="P554" s="2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6"/>
      <c r="AB554" s="6"/>
      <c r="AC554" s="6"/>
    </row>
    <row r="555" spans="1:29" ht="13.95" customHeight="1" x14ac:dyDescent="0.25">
      <c r="A555" s="184"/>
      <c r="B555" s="141" t="s">
        <v>180</v>
      </c>
      <c r="C555" s="142"/>
      <c r="D555" s="2"/>
      <c r="E555" s="187"/>
      <c r="F555" s="187"/>
      <c r="H555" s="187"/>
      <c r="I555" s="193">
        <v>1</v>
      </c>
      <c r="J555" s="193">
        <v>1.1000000000000001</v>
      </c>
      <c r="K555" s="194">
        <v>1</v>
      </c>
      <c r="L555" s="194">
        <f>+I555*J555*K555</f>
        <v>1.1000000000000001</v>
      </c>
      <c r="M555" s="187"/>
      <c r="N555" s="187"/>
      <c r="O555" s="187"/>
      <c r="P555" s="2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6"/>
      <c r="AB555" s="6"/>
      <c r="AC555" s="6"/>
    </row>
    <row r="556" spans="1:29" ht="13.95" customHeight="1" x14ac:dyDescent="0.25">
      <c r="A556" s="184"/>
      <c r="B556" s="141" t="s">
        <v>123</v>
      </c>
      <c r="C556" s="142"/>
      <c r="D556" s="2"/>
      <c r="E556" s="187"/>
      <c r="F556" s="187"/>
      <c r="H556" s="187"/>
      <c r="I556" s="193">
        <f>2.95+0.48+0.1+0.2+0.1</f>
        <v>3.8300000000000005</v>
      </c>
      <c r="J556" s="193">
        <v>1.1000000000000001</v>
      </c>
      <c r="K556" s="194">
        <v>1</v>
      </c>
      <c r="L556" s="194">
        <f>+I556*J556*K556</f>
        <v>4.213000000000001</v>
      </c>
      <c r="M556" s="187"/>
      <c r="N556" s="187"/>
      <c r="O556" s="187"/>
      <c r="P556" s="2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6"/>
      <c r="AB556" s="6"/>
      <c r="AC556" s="6"/>
    </row>
    <row r="557" spans="1:29" ht="13.95" customHeight="1" x14ac:dyDescent="0.25">
      <c r="A557" s="184"/>
      <c r="B557" s="141" t="s">
        <v>270</v>
      </c>
      <c r="C557" s="142"/>
      <c r="D557" s="2"/>
      <c r="E557" s="187"/>
      <c r="F557" s="187"/>
      <c r="H557" s="187"/>
      <c r="I557" s="193">
        <v>3.45</v>
      </c>
      <c r="J557" s="193">
        <v>2.2799999999999998</v>
      </c>
      <c r="K557" s="194">
        <v>1</v>
      </c>
      <c r="L557" s="194">
        <f>+I557*J557*K557</f>
        <v>7.8659999999999997</v>
      </c>
      <c r="M557" s="187"/>
      <c r="N557" s="187"/>
      <c r="O557" s="187"/>
      <c r="P557" s="2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6"/>
      <c r="AB557" s="6"/>
      <c r="AC557" s="6"/>
    </row>
    <row r="558" spans="1:29" ht="13.95" customHeight="1" x14ac:dyDescent="0.25">
      <c r="A558" s="184"/>
      <c r="B558" s="141" t="s">
        <v>148</v>
      </c>
      <c r="C558" s="142"/>
      <c r="D558" s="2"/>
      <c r="E558" s="187"/>
      <c r="F558" s="187"/>
      <c r="H558" s="187"/>
      <c r="I558" s="193"/>
      <c r="J558" s="193"/>
      <c r="K558" s="194"/>
      <c r="L558" s="194"/>
      <c r="M558" s="187"/>
      <c r="N558" s="187"/>
      <c r="O558" s="187"/>
      <c r="P558" s="2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6"/>
      <c r="AB558" s="6"/>
      <c r="AC558" s="6"/>
    </row>
    <row r="559" spans="1:29" ht="13.95" customHeight="1" x14ac:dyDescent="0.25">
      <c r="A559" s="184"/>
      <c r="B559" s="141" t="s">
        <v>270</v>
      </c>
      <c r="C559" s="142"/>
      <c r="D559" s="2"/>
      <c r="E559" s="187"/>
      <c r="F559" s="187"/>
      <c r="H559" s="187"/>
      <c r="I559" s="193">
        <v>3.45</v>
      </c>
      <c r="J559" s="193">
        <v>3.78</v>
      </c>
      <c r="K559" s="194">
        <v>2</v>
      </c>
      <c r="L559" s="194">
        <f>+I559*J559*K559</f>
        <v>26.082000000000001</v>
      </c>
      <c r="M559" s="187"/>
      <c r="N559" s="187"/>
      <c r="O559" s="187"/>
      <c r="P559" s="2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6"/>
      <c r="AB559" s="6"/>
      <c r="AC559" s="6"/>
    </row>
    <row r="560" spans="1:29" ht="13.95" customHeight="1" x14ac:dyDescent="0.25">
      <c r="A560" s="184"/>
      <c r="B560" s="141" t="s">
        <v>179</v>
      </c>
      <c r="C560" s="142"/>
      <c r="D560" s="2"/>
      <c r="E560" s="187"/>
      <c r="F560" s="187"/>
      <c r="H560" s="187"/>
      <c r="I560" s="193">
        <v>0.7</v>
      </c>
      <c r="J560" s="193">
        <v>2.6</v>
      </c>
      <c r="K560" s="194">
        <v>1</v>
      </c>
      <c r="L560" s="194">
        <f>+I560*J560*K560</f>
        <v>1.8199999999999998</v>
      </c>
      <c r="M560" s="187"/>
      <c r="N560" s="187"/>
      <c r="O560" s="187"/>
      <c r="P560" s="2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6"/>
      <c r="AB560" s="6"/>
      <c r="AC560" s="6"/>
    </row>
    <row r="561" spans="1:29" ht="13.95" customHeight="1" x14ac:dyDescent="0.25">
      <c r="A561" s="184"/>
      <c r="B561" s="141" t="s">
        <v>180</v>
      </c>
      <c r="C561" s="142"/>
      <c r="D561" s="2"/>
      <c r="E561" s="187"/>
      <c r="F561" s="187"/>
      <c r="H561" s="187"/>
      <c r="I561" s="193">
        <v>1.65</v>
      </c>
      <c r="J561" s="193">
        <v>2.6</v>
      </c>
      <c r="K561" s="194">
        <v>1</v>
      </c>
      <c r="L561" s="194">
        <f>+I561*J561*K561</f>
        <v>4.29</v>
      </c>
      <c r="M561" s="187"/>
      <c r="N561" s="187"/>
      <c r="O561" s="187"/>
      <c r="P561" s="2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6"/>
      <c r="AB561" s="6"/>
      <c r="AC561" s="6"/>
    </row>
    <row r="562" spans="1:29" ht="13.95" customHeight="1" x14ac:dyDescent="0.25">
      <c r="A562" s="184"/>
      <c r="B562" s="141" t="s">
        <v>271</v>
      </c>
      <c r="C562" s="142"/>
      <c r="D562" s="2"/>
      <c r="E562" s="187"/>
      <c r="F562" s="187"/>
      <c r="H562" s="187"/>
      <c r="I562" s="193">
        <v>1.75</v>
      </c>
      <c r="J562" s="193">
        <v>0.95</v>
      </c>
      <c r="K562" s="194">
        <v>-1</v>
      </c>
      <c r="L562" s="194">
        <f>+I562*J562*K562</f>
        <v>-1.6624999999999999</v>
      </c>
      <c r="M562" s="187"/>
      <c r="N562" s="187"/>
      <c r="O562" s="187"/>
      <c r="P562" s="2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6"/>
      <c r="AB562" s="6"/>
      <c r="AC562" s="6"/>
    </row>
    <row r="563" spans="1:29" ht="13.95" customHeight="1" x14ac:dyDescent="0.25">
      <c r="A563" s="184"/>
      <c r="B563" s="141"/>
      <c r="C563" s="142"/>
      <c r="D563" s="2"/>
      <c r="E563" s="187"/>
      <c r="F563" s="187"/>
      <c r="H563" s="187"/>
      <c r="I563" s="193"/>
      <c r="J563" s="193"/>
      <c r="K563" s="194"/>
      <c r="L563" s="194"/>
      <c r="M563" s="187"/>
      <c r="N563" s="187"/>
      <c r="O563" s="187"/>
      <c r="P563" s="2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6"/>
      <c r="AB563" s="6"/>
      <c r="AC563" s="6"/>
    </row>
    <row r="564" spans="1:29" ht="13.95" customHeight="1" x14ac:dyDescent="0.25">
      <c r="A564" s="184"/>
      <c r="B564" s="141"/>
      <c r="C564" s="142"/>
      <c r="D564" s="2"/>
      <c r="E564" s="187"/>
      <c r="F564" s="187"/>
      <c r="H564" s="187"/>
      <c r="I564" s="193"/>
      <c r="J564" s="193"/>
      <c r="K564" s="194"/>
      <c r="L564" s="194"/>
      <c r="M564" s="187"/>
      <c r="N564" s="187"/>
      <c r="O564" s="187"/>
      <c r="P564" s="2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6"/>
      <c r="AB564" s="6"/>
      <c r="AC564" s="6"/>
    </row>
    <row r="565" spans="1:29" ht="13.95" customHeight="1" x14ac:dyDescent="0.25">
      <c r="A565" s="184" t="s">
        <v>94</v>
      </c>
      <c r="B565" s="141" t="s">
        <v>255</v>
      </c>
      <c r="C565" s="139" t="s">
        <v>89</v>
      </c>
      <c r="D565" s="2"/>
      <c r="E565" s="187"/>
      <c r="F565" s="187"/>
      <c r="H565" s="187"/>
      <c r="L565" s="13">
        <f>+SUM(L566:L574)</f>
        <v>52.672499999999999</v>
      </c>
      <c r="M565" s="187"/>
      <c r="N565" s="187"/>
      <c r="O565" s="187"/>
      <c r="P565" s="2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6"/>
      <c r="AB565" s="6"/>
      <c r="AC565" s="6"/>
    </row>
    <row r="566" spans="1:29" ht="13.95" customHeight="1" x14ac:dyDescent="0.25">
      <c r="A566" s="184"/>
      <c r="B566" s="141" t="s">
        <v>131</v>
      </c>
      <c r="C566" s="142"/>
      <c r="D566" s="2"/>
      <c r="E566" s="187"/>
      <c r="F566" s="187"/>
      <c r="H566" s="187"/>
      <c r="I566" s="188">
        <v>5.5</v>
      </c>
      <c r="J566" s="189">
        <v>2.6</v>
      </c>
      <c r="K566" s="194">
        <v>1</v>
      </c>
      <c r="L566" s="194">
        <f>+I566*J566*K566</f>
        <v>14.3</v>
      </c>
      <c r="M566" s="187"/>
      <c r="N566" s="187"/>
      <c r="O566" s="187"/>
      <c r="P566" s="2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6"/>
      <c r="AB566" s="6"/>
      <c r="AC566" s="6"/>
    </row>
    <row r="567" spans="1:29" ht="13.95" customHeight="1" x14ac:dyDescent="0.25">
      <c r="A567" s="184"/>
      <c r="B567" s="141" t="s">
        <v>180</v>
      </c>
      <c r="C567" s="142"/>
      <c r="D567" s="2"/>
      <c r="E567" s="187"/>
      <c r="F567" s="187"/>
      <c r="H567" s="187"/>
      <c r="I567" s="188">
        <v>5.5</v>
      </c>
      <c r="J567" s="189">
        <v>2.6</v>
      </c>
      <c r="K567" s="194">
        <v>1</v>
      </c>
      <c r="L567" s="194">
        <f>+I567*J567*K567</f>
        <v>14.3</v>
      </c>
      <c r="M567" s="187"/>
      <c r="N567" s="187"/>
      <c r="O567" s="187"/>
      <c r="P567" s="2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6"/>
      <c r="AB567" s="6"/>
      <c r="AC567" s="6"/>
    </row>
    <row r="568" spans="1:29" ht="13.95" customHeight="1" x14ac:dyDescent="0.25">
      <c r="A568" s="184"/>
      <c r="B568" s="141" t="s">
        <v>272</v>
      </c>
      <c r="C568" s="142"/>
      <c r="D568" s="2"/>
      <c r="E568" s="187"/>
      <c r="F568" s="187"/>
      <c r="H568" s="187"/>
      <c r="I568" s="194">
        <v>0.9</v>
      </c>
      <c r="J568" s="194">
        <v>2.1</v>
      </c>
      <c r="K568" s="194">
        <v>1</v>
      </c>
      <c r="L568" s="194">
        <f t="shared" ref="L568:L570" si="55">+I568*J568*K568</f>
        <v>1.8900000000000001</v>
      </c>
      <c r="M568" s="187"/>
      <c r="N568" s="187"/>
      <c r="O568" s="187"/>
      <c r="P568" s="2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6"/>
      <c r="AB568" s="6"/>
      <c r="AC568" s="6"/>
    </row>
    <row r="569" spans="1:29" ht="13.95" customHeight="1" x14ac:dyDescent="0.25">
      <c r="A569" s="184"/>
      <c r="B569" s="141" t="s">
        <v>273</v>
      </c>
      <c r="C569" s="142"/>
      <c r="D569" s="2"/>
      <c r="E569" s="187"/>
      <c r="F569" s="187"/>
      <c r="H569" s="187"/>
      <c r="I569" s="188">
        <v>1.8</v>
      </c>
      <c r="J569" s="189">
        <v>0.95</v>
      </c>
      <c r="K569" s="194">
        <v>2</v>
      </c>
      <c r="L569" s="194">
        <f t="shared" si="55"/>
        <v>3.42</v>
      </c>
      <c r="M569" s="187"/>
      <c r="N569" s="187"/>
      <c r="O569" s="187"/>
      <c r="P569" s="2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6"/>
      <c r="AB569" s="6"/>
      <c r="AC569" s="6"/>
    </row>
    <row r="570" spans="1:29" ht="13.95" customHeight="1" x14ac:dyDescent="0.25">
      <c r="A570" s="184"/>
      <c r="B570" s="141" t="s">
        <v>274</v>
      </c>
      <c r="C570" s="142"/>
      <c r="D570" s="2"/>
      <c r="E570" s="187"/>
      <c r="F570" s="187"/>
      <c r="H570" s="187"/>
      <c r="I570" s="188">
        <v>1.75</v>
      </c>
      <c r="J570" s="189">
        <v>0.95</v>
      </c>
      <c r="K570" s="194">
        <v>1</v>
      </c>
      <c r="L570" s="194">
        <f t="shared" si="55"/>
        <v>1.6624999999999999</v>
      </c>
      <c r="M570" s="187"/>
      <c r="N570" s="187"/>
      <c r="O570" s="187"/>
      <c r="P570" s="2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6"/>
      <c r="AB570" s="6"/>
      <c r="AC570" s="6"/>
    </row>
    <row r="571" spans="1:29" ht="13.95" customHeight="1" x14ac:dyDescent="0.25">
      <c r="A571" s="184"/>
      <c r="B571" s="141" t="s">
        <v>122</v>
      </c>
      <c r="C571" s="142"/>
      <c r="D571" s="2"/>
      <c r="E571" s="187"/>
      <c r="F571" s="187"/>
      <c r="H571" s="187"/>
      <c r="I571" s="188"/>
      <c r="J571" s="189"/>
      <c r="K571" s="194"/>
      <c r="L571" s="194"/>
      <c r="M571" s="187"/>
      <c r="N571" s="187"/>
      <c r="O571" s="187"/>
      <c r="P571" s="2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6"/>
      <c r="AB571" s="6"/>
      <c r="AC571" s="6"/>
    </row>
    <row r="572" spans="1:29" ht="13.95" customHeight="1" x14ac:dyDescent="0.25">
      <c r="A572" s="184"/>
      <c r="B572" s="141" t="s">
        <v>222</v>
      </c>
      <c r="C572" s="142"/>
      <c r="D572" s="2"/>
      <c r="E572" s="187"/>
      <c r="F572" s="187"/>
      <c r="H572" s="187"/>
      <c r="I572" s="188">
        <v>3</v>
      </c>
      <c r="J572" s="189">
        <v>0.95</v>
      </c>
      <c r="K572" s="194">
        <v>3</v>
      </c>
      <c r="L572" s="194">
        <f>+I572*J572*K572</f>
        <v>8.5499999999999989</v>
      </c>
      <c r="M572" s="187"/>
      <c r="N572" s="187"/>
      <c r="O572" s="187"/>
      <c r="P572" s="2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6"/>
      <c r="AB572" s="6"/>
      <c r="AC572" s="6"/>
    </row>
    <row r="573" spans="1:29" ht="13.95" customHeight="1" x14ac:dyDescent="0.25">
      <c r="A573" s="184"/>
      <c r="B573" s="141" t="s">
        <v>123</v>
      </c>
      <c r="C573" s="142"/>
      <c r="D573" s="2"/>
      <c r="E573" s="187"/>
      <c r="F573" s="187"/>
      <c r="H573" s="187"/>
      <c r="I573" s="188"/>
      <c r="J573" s="189"/>
      <c r="K573" s="194"/>
      <c r="L573" s="194"/>
      <c r="M573" s="187"/>
      <c r="N573" s="187"/>
      <c r="O573" s="187"/>
      <c r="P573" s="2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6"/>
      <c r="AB573" s="6"/>
      <c r="AC573" s="6"/>
    </row>
    <row r="574" spans="1:29" ht="13.95" customHeight="1" x14ac:dyDescent="0.25">
      <c r="A574" s="184"/>
      <c r="B574" s="141" t="s">
        <v>222</v>
      </c>
      <c r="C574" s="142"/>
      <c r="D574" s="2"/>
      <c r="E574" s="187"/>
      <c r="F574" s="187"/>
      <c r="H574" s="187"/>
      <c r="I574" s="188">
        <v>3</v>
      </c>
      <c r="J574" s="189">
        <v>0.95</v>
      </c>
      <c r="K574" s="194">
        <v>3</v>
      </c>
      <c r="L574" s="194">
        <f>+I574*J574*K574</f>
        <v>8.5499999999999989</v>
      </c>
      <c r="M574" s="187"/>
      <c r="N574" s="187"/>
      <c r="O574" s="187"/>
      <c r="P574" s="2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6"/>
      <c r="AB574" s="6"/>
      <c r="AC574" s="6"/>
    </row>
    <row r="575" spans="1:29" ht="13.95" customHeight="1" x14ac:dyDescent="0.25">
      <c r="A575" s="184"/>
      <c r="B575" s="141"/>
      <c r="C575" s="142"/>
      <c r="D575" s="2"/>
      <c r="E575" s="187"/>
      <c r="F575" s="187"/>
      <c r="H575" s="187"/>
      <c r="I575" s="188"/>
      <c r="J575" s="189"/>
      <c r="K575" s="194"/>
      <c r="L575" s="194"/>
      <c r="M575" s="187"/>
      <c r="N575" s="187"/>
      <c r="O575" s="187"/>
      <c r="P575" s="2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6"/>
      <c r="AB575" s="6"/>
      <c r="AC575" s="6"/>
    </row>
    <row r="576" spans="1:29" ht="13.95" customHeight="1" x14ac:dyDescent="0.25">
      <c r="A576" s="184"/>
      <c r="B576" s="141"/>
      <c r="C576" s="142"/>
      <c r="D576" s="2"/>
      <c r="E576" s="187"/>
      <c r="F576" s="187"/>
      <c r="H576" s="187"/>
      <c r="I576" s="188"/>
      <c r="J576" s="189"/>
      <c r="K576" s="194"/>
      <c r="L576" s="194"/>
      <c r="M576" s="187"/>
      <c r="N576" s="187"/>
      <c r="O576" s="187"/>
      <c r="P576" s="2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6"/>
      <c r="AB576" s="6"/>
      <c r="AC576" s="6"/>
    </row>
    <row r="577" spans="1:29" ht="13.95" customHeight="1" x14ac:dyDescent="0.25">
      <c r="A577" s="184"/>
      <c r="B577" s="141"/>
      <c r="C577" s="142"/>
      <c r="D577" s="2"/>
      <c r="E577" s="187"/>
      <c r="F577" s="187"/>
      <c r="H577" s="187"/>
      <c r="I577" s="188"/>
      <c r="J577" s="189"/>
      <c r="K577" s="194"/>
      <c r="L577" s="194"/>
      <c r="M577" s="187"/>
      <c r="N577" s="187"/>
      <c r="O577" s="187"/>
      <c r="P577" s="2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6"/>
      <c r="AB577" s="6"/>
      <c r="AC577" s="6"/>
    </row>
    <row r="578" spans="1:29" ht="13.95" customHeight="1" x14ac:dyDescent="0.25">
      <c r="A578" s="184" t="s">
        <v>261</v>
      </c>
      <c r="B578" s="141" t="s">
        <v>256</v>
      </c>
      <c r="C578" s="139" t="s">
        <v>89</v>
      </c>
      <c r="D578" s="2"/>
      <c r="I578" s="333"/>
      <c r="J578" s="334"/>
      <c r="K578" s="18"/>
      <c r="L578" s="13">
        <f>+SUM(L579:L624)</f>
        <v>61.833500000000008</v>
      </c>
      <c r="P578" s="2"/>
      <c r="AA578" s="6"/>
      <c r="AB578" s="6"/>
      <c r="AC578" s="6"/>
    </row>
    <row r="579" spans="1:29" ht="13.95" customHeight="1" x14ac:dyDescent="0.25">
      <c r="A579" s="184"/>
      <c r="B579" s="141" t="s">
        <v>122</v>
      </c>
      <c r="C579" s="142"/>
      <c r="D579" s="2"/>
      <c r="E579" s="187"/>
      <c r="F579" s="187"/>
      <c r="H579" s="187"/>
      <c r="I579" s="190"/>
      <c r="J579" s="191"/>
      <c r="K579" s="194"/>
      <c r="L579" s="194"/>
      <c r="M579" s="187"/>
      <c r="N579" s="187"/>
      <c r="O579" s="187"/>
      <c r="P579" s="2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6"/>
      <c r="AB579" s="6"/>
      <c r="AC579" s="6"/>
    </row>
    <row r="580" spans="1:29" ht="13.95" customHeight="1" x14ac:dyDescent="0.25">
      <c r="A580" s="184"/>
      <c r="B580" s="141" t="s">
        <v>131</v>
      </c>
      <c r="C580" s="142"/>
      <c r="D580" s="2"/>
      <c r="E580" s="187"/>
      <c r="F580" s="187"/>
      <c r="H580" s="187"/>
      <c r="I580" s="190">
        <v>0.48</v>
      </c>
      <c r="J580" s="191">
        <v>3.35</v>
      </c>
      <c r="K580" s="194">
        <v>1</v>
      </c>
      <c r="L580" s="194">
        <f>+I580*J580*K580</f>
        <v>1.6079999999999999</v>
      </c>
      <c r="M580" s="187"/>
      <c r="N580" s="187"/>
      <c r="O580" s="187"/>
      <c r="P580" s="2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6"/>
      <c r="AB580" s="6"/>
      <c r="AC580" s="6"/>
    </row>
    <row r="581" spans="1:29" ht="13.95" customHeight="1" x14ac:dyDescent="0.25">
      <c r="A581" s="184"/>
      <c r="B581" s="141"/>
      <c r="C581" s="142"/>
      <c r="D581" s="2"/>
      <c r="E581" s="187"/>
      <c r="F581" s="187"/>
      <c r="H581" s="187"/>
      <c r="I581" s="190">
        <v>0.48</v>
      </c>
      <c r="J581" s="191">
        <v>3.35</v>
      </c>
      <c r="K581" s="194">
        <v>1</v>
      </c>
      <c r="L581" s="194">
        <f t="shared" ref="L581:L586" si="56">+I581*J581*K581</f>
        <v>1.6079999999999999</v>
      </c>
      <c r="M581" s="187"/>
      <c r="N581" s="187"/>
      <c r="O581" s="187"/>
      <c r="P581" s="2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6"/>
      <c r="AB581" s="6"/>
      <c r="AC581" s="6"/>
    </row>
    <row r="582" spans="1:29" ht="13.95" customHeight="1" x14ac:dyDescent="0.25">
      <c r="A582" s="184"/>
      <c r="B582" s="141"/>
      <c r="C582" s="142"/>
      <c r="D582" s="2"/>
      <c r="E582" s="187"/>
      <c r="F582" s="187"/>
      <c r="H582" s="187"/>
      <c r="I582" s="190">
        <v>0.1</v>
      </c>
      <c r="J582" s="191">
        <v>3.35</v>
      </c>
      <c r="K582" s="194">
        <v>1</v>
      </c>
      <c r="L582" s="194">
        <f t="shared" si="56"/>
        <v>0.33500000000000002</v>
      </c>
      <c r="M582" s="187"/>
      <c r="N582" s="187"/>
      <c r="O582" s="187"/>
      <c r="P582" s="2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6"/>
      <c r="AB582" s="6"/>
      <c r="AC582" s="6"/>
    </row>
    <row r="583" spans="1:29" ht="13.95" customHeight="1" x14ac:dyDescent="0.25">
      <c r="A583" s="184"/>
      <c r="B583" s="141"/>
      <c r="C583" s="142"/>
      <c r="D583" s="2"/>
      <c r="E583" s="187"/>
      <c r="F583" s="187"/>
      <c r="H583" s="187"/>
      <c r="I583" s="190">
        <v>0.23</v>
      </c>
      <c r="J583" s="191">
        <v>3.35</v>
      </c>
      <c r="K583" s="194">
        <v>2</v>
      </c>
      <c r="L583" s="194">
        <f t="shared" si="56"/>
        <v>1.5410000000000001</v>
      </c>
      <c r="M583" s="187"/>
      <c r="N583" s="187"/>
      <c r="O583" s="187"/>
      <c r="P583" s="2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6"/>
      <c r="AB583" s="6"/>
      <c r="AC583" s="6"/>
    </row>
    <row r="584" spans="1:29" ht="13.95" customHeight="1" x14ac:dyDescent="0.25">
      <c r="A584" s="184"/>
      <c r="B584" s="141" t="s">
        <v>275</v>
      </c>
      <c r="C584" s="142"/>
      <c r="D584" s="2"/>
      <c r="E584" s="187"/>
      <c r="F584" s="187"/>
      <c r="H584" s="187"/>
      <c r="I584" s="190">
        <v>0.7</v>
      </c>
      <c r="J584" s="191">
        <v>3.35</v>
      </c>
      <c r="K584" s="194">
        <v>1</v>
      </c>
      <c r="L584" s="194">
        <f t="shared" si="56"/>
        <v>2.3449999999999998</v>
      </c>
      <c r="M584" s="187"/>
      <c r="N584" s="187"/>
      <c r="O584" s="187"/>
      <c r="P584" s="2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6"/>
      <c r="AB584" s="6"/>
      <c r="AC584" s="6"/>
    </row>
    <row r="585" spans="1:29" ht="13.95" customHeight="1" x14ac:dyDescent="0.25">
      <c r="A585" s="184"/>
      <c r="B585" s="141"/>
      <c r="C585" s="142"/>
      <c r="D585" s="2"/>
      <c r="E585" s="187"/>
      <c r="F585" s="187"/>
      <c r="H585" s="187"/>
      <c r="I585" s="190">
        <v>0.1</v>
      </c>
      <c r="J585" s="191">
        <v>3.35</v>
      </c>
      <c r="K585" s="194">
        <v>2</v>
      </c>
      <c r="L585" s="194">
        <f t="shared" si="56"/>
        <v>0.67</v>
      </c>
      <c r="M585" s="187"/>
      <c r="N585" s="187"/>
      <c r="O585" s="187"/>
      <c r="P585" s="2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6"/>
      <c r="AB585" s="6"/>
      <c r="AC585" s="6"/>
    </row>
    <row r="586" spans="1:29" ht="13.95" customHeight="1" x14ac:dyDescent="0.25">
      <c r="A586" s="184"/>
      <c r="B586" s="141"/>
      <c r="C586" s="142"/>
      <c r="D586" s="2"/>
      <c r="E586" s="187"/>
      <c r="F586" s="187"/>
      <c r="H586" s="187"/>
      <c r="I586" s="190">
        <v>0.2</v>
      </c>
      <c r="J586" s="191">
        <v>3.35</v>
      </c>
      <c r="K586" s="194">
        <v>2</v>
      </c>
      <c r="L586" s="194">
        <f t="shared" si="56"/>
        <v>1.34</v>
      </c>
      <c r="M586" s="187"/>
      <c r="N586" s="187"/>
      <c r="O586" s="187"/>
      <c r="P586" s="2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6"/>
      <c r="AB586" s="6"/>
      <c r="AC586" s="6"/>
    </row>
    <row r="587" spans="1:29" ht="13.95" customHeight="1" x14ac:dyDescent="0.25">
      <c r="A587" s="184"/>
      <c r="B587" s="141"/>
      <c r="C587" s="142"/>
      <c r="D587" s="2"/>
      <c r="E587" s="187"/>
      <c r="F587" s="187"/>
      <c r="H587" s="187"/>
      <c r="I587" s="190">
        <v>0.3</v>
      </c>
      <c r="J587" s="191">
        <v>3.35</v>
      </c>
      <c r="K587" s="194">
        <v>1</v>
      </c>
      <c r="L587" s="194">
        <f t="shared" ref="L587:L590" si="57">+I587*J587*K587</f>
        <v>1.0049999999999999</v>
      </c>
      <c r="M587" s="187"/>
      <c r="N587" s="187"/>
      <c r="O587" s="187"/>
      <c r="P587" s="2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6"/>
      <c r="AB587" s="6"/>
      <c r="AC587" s="6"/>
    </row>
    <row r="588" spans="1:29" ht="13.95" customHeight="1" x14ac:dyDescent="0.25">
      <c r="A588" s="184"/>
      <c r="B588" s="141" t="s">
        <v>179</v>
      </c>
      <c r="C588" s="142"/>
      <c r="D588" s="2"/>
      <c r="E588" s="187"/>
      <c r="F588" s="187"/>
      <c r="H588" s="187"/>
      <c r="I588" s="190">
        <v>0.7</v>
      </c>
      <c r="J588" s="191">
        <v>3.35</v>
      </c>
      <c r="K588" s="194">
        <v>1</v>
      </c>
      <c r="L588" s="194">
        <f t="shared" si="57"/>
        <v>2.3449999999999998</v>
      </c>
      <c r="M588" s="187"/>
      <c r="N588" s="187"/>
      <c r="O588" s="187"/>
      <c r="P588" s="2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6"/>
      <c r="AB588" s="6"/>
      <c r="AC588" s="6"/>
    </row>
    <row r="589" spans="1:29" ht="13.95" customHeight="1" x14ac:dyDescent="0.25">
      <c r="A589" s="184"/>
      <c r="B589" s="141"/>
      <c r="C589" s="142"/>
      <c r="D589" s="2"/>
      <c r="E589" s="187"/>
      <c r="F589" s="187"/>
      <c r="H589" s="187"/>
      <c r="I589" s="190">
        <v>0.1</v>
      </c>
      <c r="J589" s="191">
        <v>3.35</v>
      </c>
      <c r="K589" s="194">
        <v>2</v>
      </c>
      <c r="L589" s="194">
        <f t="shared" si="57"/>
        <v>0.67</v>
      </c>
      <c r="M589" s="187"/>
      <c r="N589" s="187"/>
      <c r="O589" s="187"/>
      <c r="P589" s="2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6"/>
      <c r="AB589" s="6"/>
      <c r="AC589" s="6"/>
    </row>
    <row r="590" spans="1:29" ht="13.95" customHeight="1" x14ac:dyDescent="0.25">
      <c r="A590" s="184"/>
      <c r="B590" s="141"/>
      <c r="C590" s="142"/>
      <c r="D590" s="2"/>
      <c r="E590" s="187"/>
      <c r="F590" s="187"/>
      <c r="H590" s="187"/>
      <c r="I590" s="190">
        <v>0.2</v>
      </c>
      <c r="J590" s="191">
        <v>3.35</v>
      </c>
      <c r="K590" s="194">
        <v>2</v>
      </c>
      <c r="L590" s="194">
        <f t="shared" si="57"/>
        <v>1.34</v>
      </c>
      <c r="M590" s="187"/>
      <c r="N590" s="187"/>
      <c r="O590" s="187"/>
      <c r="P590" s="2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6"/>
      <c r="AB590" s="6"/>
      <c r="AC590" s="6"/>
    </row>
    <row r="591" spans="1:29" ht="13.95" customHeight="1" x14ac:dyDescent="0.25">
      <c r="A591" s="184"/>
      <c r="B591" s="141"/>
      <c r="C591" s="142"/>
      <c r="D591" s="2"/>
      <c r="E591" s="187"/>
      <c r="F591" s="187"/>
      <c r="H591" s="187"/>
      <c r="I591" s="190">
        <v>0.05</v>
      </c>
      <c r="J591" s="191">
        <v>3.35</v>
      </c>
      <c r="K591" s="194">
        <v>1</v>
      </c>
      <c r="L591" s="194">
        <f t="shared" ref="L591:L594" si="58">+I591*J591*K591</f>
        <v>0.16750000000000001</v>
      </c>
      <c r="M591" s="187"/>
      <c r="N591" s="187"/>
      <c r="O591" s="187"/>
      <c r="P591" s="2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6"/>
      <c r="AB591" s="6"/>
      <c r="AC591" s="6"/>
    </row>
    <row r="592" spans="1:29" ht="13.95" customHeight="1" x14ac:dyDescent="0.25">
      <c r="A592" s="184"/>
      <c r="B592" s="141" t="s">
        <v>180</v>
      </c>
      <c r="C592" s="142"/>
      <c r="D592" s="2"/>
      <c r="E592" s="187"/>
      <c r="F592" s="187"/>
      <c r="H592" s="187"/>
      <c r="I592" s="193">
        <v>0.48</v>
      </c>
      <c r="J592" s="193">
        <v>3.35</v>
      </c>
      <c r="K592" s="193">
        <v>2</v>
      </c>
      <c r="L592" s="193">
        <f t="shared" si="58"/>
        <v>3.2159999999999997</v>
      </c>
      <c r="M592" s="187"/>
      <c r="N592" s="187"/>
      <c r="O592" s="187"/>
      <c r="P592" s="2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6"/>
      <c r="AB592" s="6"/>
      <c r="AC592" s="6"/>
    </row>
    <row r="593" spans="1:29" ht="13.95" customHeight="1" x14ac:dyDescent="0.25">
      <c r="A593" s="184"/>
      <c r="B593" s="141"/>
      <c r="C593" s="142"/>
      <c r="D593" s="2"/>
      <c r="E593" s="187"/>
      <c r="F593" s="187"/>
      <c r="H593" s="187"/>
      <c r="I593" s="190">
        <v>0.25</v>
      </c>
      <c r="J593" s="191">
        <v>3.35</v>
      </c>
      <c r="K593" s="194">
        <v>1</v>
      </c>
      <c r="L593" s="194">
        <f t="shared" si="58"/>
        <v>0.83750000000000002</v>
      </c>
      <c r="M593" s="187"/>
      <c r="N593" s="187"/>
      <c r="O593" s="187"/>
      <c r="P593" s="2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6"/>
      <c r="AB593" s="6"/>
      <c r="AC593" s="6"/>
    </row>
    <row r="594" spans="1:29" ht="13.95" customHeight="1" x14ac:dyDescent="0.25">
      <c r="A594" s="184"/>
      <c r="B594" s="141"/>
      <c r="C594" s="142"/>
      <c r="D594" s="2"/>
      <c r="E594" s="187"/>
      <c r="F594" s="187"/>
      <c r="H594" s="187"/>
      <c r="I594" s="190">
        <v>0.1</v>
      </c>
      <c r="J594" s="191">
        <v>3.35</v>
      </c>
      <c r="K594" s="194">
        <v>1</v>
      </c>
      <c r="L594" s="194">
        <f t="shared" si="58"/>
        <v>0.33500000000000002</v>
      </c>
      <c r="M594" s="187"/>
      <c r="N594" s="187"/>
      <c r="O594" s="187"/>
      <c r="P594" s="2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6"/>
      <c r="AB594" s="6"/>
      <c r="AC594" s="6"/>
    </row>
    <row r="595" spans="1:29" ht="13.95" customHeight="1" x14ac:dyDescent="0.25">
      <c r="A595" s="184"/>
      <c r="B595" s="141" t="s">
        <v>123</v>
      </c>
      <c r="C595" s="142"/>
      <c r="D595" s="2"/>
      <c r="E595" s="187"/>
      <c r="F595" s="187"/>
      <c r="H595" s="187"/>
      <c r="I595" s="190"/>
      <c r="J595" s="191"/>
      <c r="K595" s="194"/>
      <c r="L595" s="194"/>
      <c r="M595" s="187"/>
      <c r="N595" s="187"/>
      <c r="O595" s="187"/>
      <c r="P595" s="2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6"/>
      <c r="AB595" s="6"/>
      <c r="AC595" s="6"/>
    </row>
    <row r="596" spans="1:29" ht="13.95" customHeight="1" x14ac:dyDescent="0.25">
      <c r="A596" s="184"/>
      <c r="B596" s="141" t="s">
        <v>131</v>
      </c>
      <c r="C596" s="142"/>
      <c r="D596" s="2"/>
      <c r="E596" s="187"/>
      <c r="F596" s="187"/>
      <c r="H596" s="187"/>
      <c r="I596" s="190">
        <v>0.48</v>
      </c>
      <c r="J596" s="191">
        <v>3.35</v>
      </c>
      <c r="K596" s="194">
        <v>1</v>
      </c>
      <c r="L596" s="194">
        <f>+I596*J596*K596</f>
        <v>1.6079999999999999</v>
      </c>
      <c r="M596" s="187"/>
      <c r="N596" s="187"/>
      <c r="O596" s="187"/>
      <c r="P596" s="2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6"/>
      <c r="AB596" s="6"/>
      <c r="AC596" s="6"/>
    </row>
    <row r="597" spans="1:29" ht="13.95" customHeight="1" x14ac:dyDescent="0.25">
      <c r="A597" s="184"/>
      <c r="B597" s="141"/>
      <c r="C597" s="142"/>
      <c r="D597" s="2"/>
      <c r="E597" s="187"/>
      <c r="F597" s="187"/>
      <c r="H597" s="187"/>
      <c r="I597" s="190">
        <v>0.48</v>
      </c>
      <c r="J597" s="191">
        <v>3.35</v>
      </c>
      <c r="K597" s="194">
        <v>1</v>
      </c>
      <c r="L597" s="194">
        <f t="shared" ref="L597:L610" si="59">+I597*J597*K597</f>
        <v>1.6079999999999999</v>
      </c>
      <c r="M597" s="187"/>
      <c r="N597" s="187"/>
      <c r="O597" s="187"/>
      <c r="P597" s="2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6"/>
      <c r="AB597" s="6"/>
      <c r="AC597" s="6"/>
    </row>
    <row r="598" spans="1:29" ht="13.95" customHeight="1" x14ac:dyDescent="0.25">
      <c r="A598" s="184"/>
      <c r="B598" s="141"/>
      <c r="C598" s="142"/>
      <c r="D598" s="2"/>
      <c r="E598" s="187"/>
      <c r="F598" s="187"/>
      <c r="H598" s="187"/>
      <c r="I598" s="190">
        <v>0.1</v>
      </c>
      <c r="J598" s="191">
        <v>3.35</v>
      </c>
      <c r="K598" s="194">
        <v>1</v>
      </c>
      <c r="L598" s="194">
        <f t="shared" si="59"/>
        <v>0.33500000000000002</v>
      </c>
      <c r="M598" s="187"/>
      <c r="N598" s="187"/>
      <c r="O598" s="187"/>
      <c r="P598" s="2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6"/>
      <c r="AB598" s="6"/>
      <c r="AC598" s="6"/>
    </row>
    <row r="599" spans="1:29" ht="13.95" customHeight="1" x14ac:dyDescent="0.25">
      <c r="A599" s="184"/>
      <c r="B599" s="141"/>
      <c r="C599" s="142"/>
      <c r="D599" s="2"/>
      <c r="E599" s="187"/>
      <c r="F599" s="187"/>
      <c r="H599" s="187"/>
      <c r="I599" s="190">
        <v>0.23</v>
      </c>
      <c r="J599" s="191">
        <v>3.35</v>
      </c>
      <c r="K599" s="194">
        <v>2</v>
      </c>
      <c r="L599" s="194">
        <f t="shared" si="59"/>
        <v>1.5410000000000001</v>
      </c>
      <c r="M599" s="187"/>
      <c r="N599" s="187"/>
      <c r="O599" s="187"/>
      <c r="P599" s="2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6"/>
      <c r="AB599" s="6"/>
      <c r="AC599" s="6"/>
    </row>
    <row r="600" spans="1:29" ht="13.95" customHeight="1" x14ac:dyDescent="0.25">
      <c r="A600" s="184"/>
      <c r="B600" s="141" t="s">
        <v>275</v>
      </c>
      <c r="C600" s="142"/>
      <c r="D600" s="2"/>
      <c r="E600" s="187"/>
      <c r="F600" s="187"/>
      <c r="H600" s="187"/>
      <c r="I600" s="190">
        <v>0.7</v>
      </c>
      <c r="J600" s="191">
        <v>3.35</v>
      </c>
      <c r="K600" s="194">
        <v>1</v>
      </c>
      <c r="L600" s="194">
        <f t="shared" si="59"/>
        <v>2.3449999999999998</v>
      </c>
      <c r="M600" s="187"/>
      <c r="N600" s="187"/>
      <c r="O600" s="187"/>
      <c r="P600" s="2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6"/>
      <c r="AB600" s="6"/>
      <c r="AC600" s="6"/>
    </row>
    <row r="601" spans="1:29" ht="13.95" customHeight="1" x14ac:dyDescent="0.25">
      <c r="A601" s="184"/>
      <c r="B601" s="141"/>
      <c r="C601" s="142"/>
      <c r="D601" s="2"/>
      <c r="E601" s="187"/>
      <c r="F601" s="187"/>
      <c r="H601" s="187"/>
      <c r="I601" s="190">
        <v>0.1</v>
      </c>
      <c r="J601" s="191">
        <v>3.35</v>
      </c>
      <c r="K601" s="194">
        <v>2</v>
      </c>
      <c r="L601" s="194">
        <f t="shared" si="59"/>
        <v>0.67</v>
      </c>
      <c r="M601" s="187"/>
      <c r="N601" s="187"/>
      <c r="O601" s="187"/>
      <c r="P601" s="2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6"/>
      <c r="AB601" s="6"/>
      <c r="AC601" s="6"/>
    </row>
    <row r="602" spans="1:29" ht="13.95" customHeight="1" x14ac:dyDescent="0.25">
      <c r="A602" s="184"/>
      <c r="B602" s="141"/>
      <c r="C602" s="142"/>
      <c r="D602" s="2"/>
      <c r="E602" s="187"/>
      <c r="F602" s="187"/>
      <c r="H602" s="187"/>
      <c r="I602" s="190">
        <v>0.2</v>
      </c>
      <c r="J602" s="191">
        <v>3.35</v>
      </c>
      <c r="K602" s="194">
        <v>2</v>
      </c>
      <c r="L602" s="194">
        <f t="shared" si="59"/>
        <v>1.34</v>
      </c>
      <c r="M602" s="187"/>
      <c r="N602" s="187"/>
      <c r="O602" s="187"/>
      <c r="P602" s="2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6"/>
      <c r="AB602" s="6"/>
      <c r="AC602" s="6"/>
    </row>
    <row r="603" spans="1:29" ht="13.95" customHeight="1" x14ac:dyDescent="0.25">
      <c r="A603" s="184"/>
      <c r="B603" s="141"/>
      <c r="C603" s="142"/>
      <c r="D603" s="2"/>
      <c r="E603" s="187"/>
      <c r="F603" s="187"/>
      <c r="H603" s="187"/>
      <c r="I603" s="190">
        <v>0.3</v>
      </c>
      <c r="J603" s="191">
        <v>3.35</v>
      </c>
      <c r="K603" s="194">
        <v>1</v>
      </c>
      <c r="L603" s="194">
        <f t="shared" si="59"/>
        <v>1.0049999999999999</v>
      </c>
      <c r="M603" s="187"/>
      <c r="N603" s="187"/>
      <c r="O603" s="187"/>
      <c r="P603" s="2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6"/>
      <c r="AB603" s="6"/>
      <c r="AC603" s="6"/>
    </row>
    <row r="604" spans="1:29" ht="13.95" customHeight="1" x14ac:dyDescent="0.25">
      <c r="A604" s="184"/>
      <c r="B604" s="141" t="s">
        <v>179</v>
      </c>
      <c r="C604" s="142"/>
      <c r="D604" s="2"/>
      <c r="E604" s="187"/>
      <c r="F604" s="187"/>
      <c r="H604" s="187"/>
      <c r="I604" s="190">
        <v>0.7</v>
      </c>
      <c r="J604" s="191">
        <v>3.35</v>
      </c>
      <c r="K604" s="194">
        <v>1</v>
      </c>
      <c r="L604" s="194">
        <f t="shared" si="59"/>
        <v>2.3449999999999998</v>
      </c>
      <c r="M604" s="187"/>
      <c r="N604" s="187"/>
      <c r="O604" s="187"/>
      <c r="P604" s="2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6"/>
      <c r="AB604" s="6"/>
      <c r="AC604" s="6"/>
    </row>
    <row r="605" spans="1:29" ht="13.95" customHeight="1" x14ac:dyDescent="0.25">
      <c r="A605" s="184"/>
      <c r="B605" s="141"/>
      <c r="C605" s="142"/>
      <c r="D605" s="2"/>
      <c r="E605" s="187"/>
      <c r="F605" s="187"/>
      <c r="H605" s="187"/>
      <c r="I605" s="190">
        <v>0.1</v>
      </c>
      <c r="J605" s="191">
        <v>3.35</v>
      </c>
      <c r="K605" s="194">
        <v>2</v>
      </c>
      <c r="L605" s="194">
        <f t="shared" si="59"/>
        <v>0.67</v>
      </c>
      <c r="M605" s="187"/>
      <c r="N605" s="187"/>
      <c r="O605" s="187"/>
      <c r="P605" s="2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6"/>
      <c r="AB605" s="6"/>
      <c r="AC605" s="6"/>
    </row>
    <row r="606" spans="1:29" ht="13.95" customHeight="1" x14ac:dyDescent="0.25">
      <c r="A606" s="184"/>
      <c r="B606" s="141"/>
      <c r="C606" s="142"/>
      <c r="D606" s="2"/>
      <c r="E606" s="187"/>
      <c r="F606" s="187"/>
      <c r="H606" s="187"/>
      <c r="I606" s="190">
        <v>0.2</v>
      </c>
      <c r="J606" s="191">
        <v>3.35</v>
      </c>
      <c r="K606" s="194">
        <v>2</v>
      </c>
      <c r="L606" s="194">
        <f t="shared" si="59"/>
        <v>1.34</v>
      </c>
      <c r="M606" s="187"/>
      <c r="N606" s="187"/>
      <c r="O606" s="187"/>
      <c r="P606" s="2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6"/>
      <c r="AB606" s="6"/>
      <c r="AC606" s="6"/>
    </row>
    <row r="607" spans="1:29" ht="13.95" customHeight="1" x14ac:dyDescent="0.25">
      <c r="A607" s="184"/>
      <c r="B607" s="141"/>
      <c r="C607" s="142"/>
      <c r="D607" s="2"/>
      <c r="E607" s="187"/>
      <c r="F607" s="187"/>
      <c r="H607" s="187"/>
      <c r="I607" s="190">
        <v>0.05</v>
      </c>
      <c r="J607" s="191">
        <v>3.35</v>
      </c>
      <c r="K607" s="194">
        <v>1</v>
      </c>
      <c r="L607" s="194">
        <f t="shared" si="59"/>
        <v>0.16750000000000001</v>
      </c>
      <c r="M607" s="187"/>
      <c r="N607" s="187"/>
      <c r="O607" s="187"/>
      <c r="P607" s="2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6"/>
      <c r="AB607" s="6"/>
      <c r="AC607" s="6"/>
    </row>
    <row r="608" spans="1:29" ht="13.95" customHeight="1" x14ac:dyDescent="0.25">
      <c r="A608" s="184"/>
      <c r="B608" s="141" t="s">
        <v>180</v>
      </c>
      <c r="C608" s="142"/>
      <c r="D608" s="2"/>
      <c r="E608" s="187"/>
      <c r="F608" s="187"/>
      <c r="H608" s="187"/>
      <c r="I608" s="193">
        <v>0.48</v>
      </c>
      <c r="J608" s="193">
        <v>3.35</v>
      </c>
      <c r="K608" s="193">
        <v>2</v>
      </c>
      <c r="L608" s="193">
        <f t="shared" si="59"/>
        <v>3.2159999999999997</v>
      </c>
      <c r="M608" s="187"/>
      <c r="N608" s="187"/>
      <c r="O608" s="187"/>
      <c r="P608" s="2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6"/>
      <c r="AB608" s="6"/>
      <c r="AC608" s="6"/>
    </row>
    <row r="609" spans="1:29" ht="13.95" customHeight="1" x14ac:dyDescent="0.25">
      <c r="A609" s="184"/>
      <c r="B609" s="141"/>
      <c r="C609" s="142"/>
      <c r="D609" s="2"/>
      <c r="E609" s="187"/>
      <c r="F609" s="187"/>
      <c r="H609" s="187"/>
      <c r="I609" s="190">
        <v>0.25</v>
      </c>
      <c r="J609" s="191">
        <v>3.35</v>
      </c>
      <c r="K609" s="194">
        <v>1</v>
      </c>
      <c r="L609" s="194">
        <f t="shared" si="59"/>
        <v>0.83750000000000002</v>
      </c>
      <c r="M609" s="187"/>
      <c r="N609" s="187"/>
      <c r="O609" s="187"/>
      <c r="P609" s="2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6"/>
      <c r="AB609" s="6"/>
      <c r="AC609" s="6"/>
    </row>
    <row r="610" spans="1:29" ht="13.95" customHeight="1" x14ac:dyDescent="0.25">
      <c r="A610" s="184"/>
      <c r="B610" s="141"/>
      <c r="C610" s="142"/>
      <c r="D610" s="2"/>
      <c r="E610" s="187"/>
      <c r="F610" s="187"/>
      <c r="H610" s="187"/>
      <c r="I610" s="190">
        <v>0.1</v>
      </c>
      <c r="J610" s="191">
        <v>3.35</v>
      </c>
      <c r="K610" s="194">
        <v>1</v>
      </c>
      <c r="L610" s="194">
        <f t="shared" si="59"/>
        <v>0.33500000000000002</v>
      </c>
      <c r="M610" s="187"/>
      <c r="N610" s="187"/>
      <c r="O610" s="187"/>
      <c r="P610" s="2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6"/>
      <c r="AB610" s="6"/>
      <c r="AC610" s="6"/>
    </row>
    <row r="611" spans="1:29" ht="13.95" customHeight="1" x14ac:dyDescent="0.25">
      <c r="A611" s="184"/>
      <c r="B611" s="138" t="s">
        <v>284</v>
      </c>
      <c r="C611" s="142"/>
      <c r="D611" s="14"/>
      <c r="E611" s="193"/>
      <c r="F611" s="193"/>
      <c r="G611" s="22"/>
      <c r="H611" s="193"/>
      <c r="I611" s="190"/>
      <c r="J611" s="191"/>
      <c r="K611" s="194"/>
      <c r="L611" s="194"/>
      <c r="M611" s="187"/>
      <c r="N611" s="187"/>
      <c r="O611" s="187"/>
      <c r="P611" s="2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6"/>
      <c r="AB611" s="6"/>
      <c r="AC611" s="6"/>
    </row>
    <row r="612" spans="1:29" ht="13.95" customHeight="1" x14ac:dyDescent="0.25">
      <c r="A612" s="184"/>
      <c r="B612" s="138" t="s">
        <v>122</v>
      </c>
      <c r="C612" s="142"/>
      <c r="D612" s="14"/>
      <c r="E612" s="193"/>
      <c r="F612" s="193"/>
      <c r="G612" s="22"/>
      <c r="H612" s="193"/>
      <c r="I612" s="190"/>
      <c r="J612" s="191"/>
      <c r="K612" s="194"/>
      <c r="L612" s="194"/>
      <c r="M612" s="187"/>
      <c r="N612" s="187"/>
      <c r="O612" s="187"/>
      <c r="P612" s="2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6"/>
      <c r="AB612" s="6"/>
      <c r="AC612" s="6"/>
    </row>
    <row r="613" spans="1:29" ht="13.95" customHeight="1" x14ac:dyDescent="0.25">
      <c r="A613" s="184"/>
      <c r="B613" s="138" t="s">
        <v>283</v>
      </c>
      <c r="C613" s="142"/>
      <c r="D613" s="2"/>
      <c r="E613" s="183"/>
      <c r="F613" s="183"/>
      <c r="G613" s="183"/>
      <c r="H613" s="183"/>
      <c r="I613" s="200">
        <v>2.0499999999999998</v>
      </c>
      <c r="J613" s="191">
        <f>0.25*2+0.15</f>
        <v>0.65</v>
      </c>
      <c r="K613" s="194">
        <v>1</v>
      </c>
      <c r="L613" s="194">
        <f>+I613*J613</f>
        <v>1.3325</v>
      </c>
      <c r="M613" s="187"/>
      <c r="N613" s="187"/>
      <c r="O613" s="187"/>
      <c r="P613" s="2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6"/>
      <c r="AB613" s="6"/>
      <c r="AC613" s="6"/>
    </row>
    <row r="614" spans="1:29" ht="13.95" customHeight="1" x14ac:dyDescent="0.25">
      <c r="A614" s="184"/>
      <c r="B614" s="138" t="s">
        <v>286</v>
      </c>
      <c r="C614" s="142"/>
      <c r="D614" s="2"/>
      <c r="E614" s="183"/>
      <c r="F614" s="183"/>
      <c r="G614" s="183"/>
      <c r="H614" s="183"/>
      <c r="I614" s="200">
        <v>2.0499999999999998</v>
      </c>
      <c r="J614" s="191">
        <f t="shared" ref="J614:J624" si="60">0.25*2+0.15</f>
        <v>0.65</v>
      </c>
      <c r="K614" s="194">
        <v>1</v>
      </c>
      <c r="L614" s="194">
        <f t="shared" ref="L614:L615" si="61">+I614*J614</f>
        <v>1.3325</v>
      </c>
      <c r="M614" s="187"/>
      <c r="N614" s="187"/>
      <c r="O614" s="187"/>
      <c r="P614" s="2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6"/>
      <c r="AB614" s="6"/>
      <c r="AC614" s="6"/>
    </row>
    <row r="615" spans="1:29" ht="13.95" customHeight="1" x14ac:dyDescent="0.25">
      <c r="A615" s="184"/>
      <c r="B615" s="138" t="s">
        <v>287</v>
      </c>
      <c r="C615" s="142"/>
      <c r="D615" s="2"/>
      <c r="E615" s="183"/>
      <c r="F615" s="183"/>
      <c r="G615" s="183"/>
      <c r="H615" s="183"/>
      <c r="I615" s="200">
        <f>3.35+0.8</f>
        <v>4.1500000000000004</v>
      </c>
      <c r="J615" s="191">
        <f t="shared" si="60"/>
        <v>0.65</v>
      </c>
      <c r="K615" s="194">
        <v>1</v>
      </c>
      <c r="L615" s="194">
        <f t="shared" si="61"/>
        <v>2.6975000000000002</v>
      </c>
      <c r="M615" s="187"/>
      <c r="N615" s="187"/>
      <c r="O615" s="187"/>
      <c r="P615" s="2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6"/>
      <c r="AB615" s="6"/>
      <c r="AC615" s="6"/>
    </row>
    <row r="616" spans="1:29" ht="13.95" customHeight="1" x14ac:dyDescent="0.25">
      <c r="A616" s="184"/>
      <c r="B616" s="138" t="s">
        <v>123</v>
      </c>
      <c r="C616" s="142"/>
      <c r="D616" s="2"/>
      <c r="E616" s="183"/>
      <c r="F616" s="183"/>
      <c r="G616" s="183"/>
      <c r="H616" s="183"/>
      <c r="I616" s="200"/>
      <c r="J616" s="191"/>
      <c r="K616" s="194"/>
      <c r="L616" s="194"/>
      <c r="M616" s="187"/>
      <c r="N616" s="187"/>
      <c r="O616" s="187"/>
      <c r="P616" s="2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6"/>
      <c r="AB616" s="6"/>
      <c r="AC616" s="6"/>
    </row>
    <row r="617" spans="1:29" ht="13.95" customHeight="1" x14ac:dyDescent="0.25">
      <c r="A617" s="184"/>
      <c r="B617" s="138" t="s">
        <v>283</v>
      </c>
      <c r="C617" s="142"/>
      <c r="D617" s="2"/>
      <c r="E617" s="183"/>
      <c r="F617" s="183"/>
      <c r="G617" s="183"/>
      <c r="H617" s="183"/>
      <c r="I617" s="200">
        <v>2.0499999999999998</v>
      </c>
      <c r="J617" s="191">
        <f t="shared" si="60"/>
        <v>0.65</v>
      </c>
      <c r="K617" s="194">
        <v>1</v>
      </c>
      <c r="L617" s="194">
        <f t="shared" ref="L617:L624" si="62">+I617*J617</f>
        <v>1.3325</v>
      </c>
      <c r="M617" s="187"/>
      <c r="N617" s="187"/>
      <c r="O617" s="187"/>
      <c r="P617" s="2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6"/>
      <c r="AB617" s="6"/>
      <c r="AC617" s="6"/>
    </row>
    <row r="618" spans="1:29" ht="13.95" customHeight="1" x14ac:dyDescent="0.25">
      <c r="A618" s="184"/>
      <c r="B618" s="138" t="s">
        <v>286</v>
      </c>
      <c r="C618" s="142"/>
      <c r="D618" s="2"/>
      <c r="E618" s="183"/>
      <c r="F618" s="183"/>
      <c r="G618" s="183"/>
      <c r="H618" s="183"/>
      <c r="I618" s="200">
        <v>2.0499999999999998</v>
      </c>
      <c r="J618" s="191">
        <f t="shared" si="60"/>
        <v>0.65</v>
      </c>
      <c r="K618" s="194">
        <v>1</v>
      </c>
      <c r="L618" s="194">
        <f t="shared" si="62"/>
        <v>1.3325</v>
      </c>
      <c r="M618" s="187"/>
      <c r="N618" s="187"/>
      <c r="O618" s="187"/>
      <c r="P618" s="2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6"/>
      <c r="AB618" s="6"/>
      <c r="AC618" s="6"/>
    </row>
    <row r="619" spans="1:29" ht="13.95" customHeight="1" x14ac:dyDescent="0.25">
      <c r="A619" s="184"/>
      <c r="B619" s="138" t="s">
        <v>287</v>
      </c>
      <c r="C619" s="142"/>
      <c r="D619" s="2"/>
      <c r="E619" s="183"/>
      <c r="F619" s="183"/>
      <c r="G619" s="183"/>
      <c r="H619" s="183"/>
      <c r="I619" s="200">
        <f>3.35+0.8</f>
        <v>4.1500000000000004</v>
      </c>
      <c r="J619" s="191">
        <f t="shared" si="60"/>
        <v>0.65</v>
      </c>
      <c r="K619" s="194">
        <v>1</v>
      </c>
      <c r="L619" s="194">
        <f t="shared" si="62"/>
        <v>2.6975000000000002</v>
      </c>
      <c r="M619" s="187"/>
      <c r="N619" s="187"/>
      <c r="O619" s="187"/>
      <c r="P619" s="2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6"/>
      <c r="AB619" s="6"/>
      <c r="AC619" s="6"/>
    </row>
    <row r="620" spans="1:29" ht="13.95" customHeight="1" x14ac:dyDescent="0.25">
      <c r="A620" s="184"/>
      <c r="B620" s="138" t="s">
        <v>179</v>
      </c>
      <c r="C620" s="142"/>
      <c r="D620" s="2"/>
      <c r="E620" s="183"/>
      <c r="F620" s="183"/>
      <c r="G620" s="183"/>
      <c r="H620" s="183"/>
      <c r="I620" s="200">
        <v>3.8</v>
      </c>
      <c r="J620" s="191">
        <f t="shared" si="60"/>
        <v>0.65</v>
      </c>
      <c r="K620" s="194">
        <v>1</v>
      </c>
      <c r="L620" s="194">
        <f t="shared" si="62"/>
        <v>2.4699999999999998</v>
      </c>
      <c r="M620" s="187"/>
      <c r="N620" s="187"/>
      <c r="O620" s="187"/>
      <c r="P620" s="2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6"/>
      <c r="AB620" s="6"/>
      <c r="AC620" s="6"/>
    </row>
    <row r="621" spans="1:29" ht="13.95" customHeight="1" x14ac:dyDescent="0.25">
      <c r="A621" s="184"/>
      <c r="B621" s="138"/>
      <c r="C621" s="142"/>
      <c r="D621" s="2"/>
      <c r="E621" s="183"/>
      <c r="F621" s="183"/>
      <c r="G621" s="183"/>
      <c r="H621" s="183"/>
      <c r="I621" s="200">
        <v>3.8</v>
      </c>
      <c r="J621" s="191">
        <f t="shared" si="60"/>
        <v>0.65</v>
      </c>
      <c r="K621" s="194">
        <v>1</v>
      </c>
      <c r="L621" s="194">
        <f t="shared" si="62"/>
        <v>2.4699999999999998</v>
      </c>
      <c r="M621" s="187"/>
      <c r="N621" s="187"/>
      <c r="O621" s="187"/>
      <c r="P621" s="2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6"/>
      <c r="AB621" s="6"/>
      <c r="AC621" s="6"/>
    </row>
    <row r="622" spans="1:29" ht="13.95" customHeight="1" x14ac:dyDescent="0.25">
      <c r="A622" s="184"/>
      <c r="B622" s="138"/>
      <c r="C622" s="142"/>
      <c r="D622" s="2"/>
      <c r="E622" s="183"/>
      <c r="F622" s="183"/>
      <c r="G622" s="183"/>
      <c r="H622" s="183"/>
      <c r="I622" s="200">
        <f>3.85+0.8</f>
        <v>4.6500000000000004</v>
      </c>
      <c r="J622" s="191">
        <f t="shared" si="60"/>
        <v>0.65</v>
      </c>
      <c r="K622" s="194">
        <v>1</v>
      </c>
      <c r="L622" s="194">
        <f t="shared" si="62"/>
        <v>3.0225000000000004</v>
      </c>
      <c r="M622" s="187"/>
      <c r="N622" s="187"/>
      <c r="O622" s="187"/>
      <c r="P622" s="2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6"/>
      <c r="AB622" s="6"/>
      <c r="AC622" s="6"/>
    </row>
    <row r="623" spans="1:29" ht="13.95" customHeight="1" x14ac:dyDescent="0.25">
      <c r="A623" s="184"/>
      <c r="B623" s="138" t="s">
        <v>180</v>
      </c>
      <c r="C623" s="142"/>
      <c r="D623" s="2"/>
      <c r="E623" s="183"/>
      <c r="F623" s="183"/>
      <c r="G623" s="183"/>
      <c r="H623" s="183"/>
      <c r="I623" s="200">
        <f>2.6+0.8</f>
        <v>3.4000000000000004</v>
      </c>
      <c r="J623" s="191">
        <f t="shared" si="60"/>
        <v>0.65</v>
      </c>
      <c r="K623" s="194">
        <v>1</v>
      </c>
      <c r="L623" s="194">
        <f t="shared" si="62"/>
        <v>2.2100000000000004</v>
      </c>
      <c r="M623" s="187"/>
      <c r="N623" s="187"/>
      <c r="O623" s="187"/>
      <c r="P623" s="2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6"/>
      <c r="AB623" s="6"/>
      <c r="AC623" s="6"/>
    </row>
    <row r="624" spans="1:29" ht="13.95" customHeight="1" x14ac:dyDescent="0.25">
      <c r="A624" s="184"/>
      <c r="B624" s="138"/>
      <c r="C624" s="142"/>
      <c r="D624" s="2"/>
      <c r="E624" s="183"/>
      <c r="F624" s="183"/>
      <c r="G624" s="183"/>
      <c r="H624" s="183"/>
      <c r="I624" s="200">
        <v>3.4</v>
      </c>
      <c r="J624" s="191">
        <f t="shared" si="60"/>
        <v>0.65</v>
      </c>
      <c r="K624" s="194">
        <v>1</v>
      </c>
      <c r="L624" s="194">
        <f t="shared" si="62"/>
        <v>2.21</v>
      </c>
      <c r="M624" s="187"/>
      <c r="N624" s="187"/>
      <c r="O624" s="187"/>
      <c r="P624" s="2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6"/>
      <c r="AB624" s="6"/>
      <c r="AC624" s="6"/>
    </row>
    <row r="625" spans="1:29" ht="13.95" customHeight="1" x14ac:dyDescent="0.25">
      <c r="A625" s="184"/>
      <c r="B625" s="141"/>
      <c r="C625" s="142"/>
      <c r="D625" s="2"/>
      <c r="E625" s="187"/>
      <c r="F625" s="187"/>
      <c r="H625" s="187"/>
      <c r="I625" s="190"/>
      <c r="J625" s="191"/>
      <c r="K625" s="194"/>
      <c r="L625" s="194"/>
      <c r="M625" s="187"/>
      <c r="N625" s="187"/>
      <c r="O625" s="187"/>
      <c r="P625" s="2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6"/>
      <c r="AB625" s="6"/>
      <c r="AC625" s="6"/>
    </row>
    <row r="626" spans="1:29" ht="13.95" customHeight="1" x14ac:dyDescent="0.25">
      <c r="A626" s="184"/>
      <c r="B626" s="141"/>
      <c r="C626" s="142"/>
      <c r="D626" s="2"/>
      <c r="E626" s="187"/>
      <c r="F626" s="187"/>
      <c r="H626" s="187"/>
      <c r="I626" s="190"/>
      <c r="J626" s="191"/>
      <c r="K626" s="194"/>
      <c r="L626" s="194"/>
      <c r="M626" s="187"/>
      <c r="N626" s="187"/>
      <c r="O626" s="187"/>
      <c r="P626" s="2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6"/>
      <c r="AB626" s="6"/>
      <c r="AC626" s="6"/>
    </row>
    <row r="627" spans="1:29" ht="13.95" customHeight="1" x14ac:dyDescent="0.25">
      <c r="A627" s="184" t="s">
        <v>262</v>
      </c>
      <c r="B627" s="141" t="s">
        <v>257</v>
      </c>
      <c r="C627" s="142" t="s">
        <v>89</v>
      </c>
      <c r="D627" s="2"/>
      <c r="I627" s="333"/>
      <c r="J627" s="334"/>
      <c r="K627" s="18"/>
      <c r="L627" s="13">
        <f>+SUM(L628:L654)</f>
        <v>106.43900000000005</v>
      </c>
      <c r="P627" s="2"/>
      <c r="AA627" s="6"/>
      <c r="AB627" s="6"/>
      <c r="AC627" s="6"/>
    </row>
    <row r="628" spans="1:29" s="14" customFormat="1" ht="13.95" customHeight="1" x14ac:dyDescent="0.25">
      <c r="A628" s="192"/>
      <c r="B628" s="138" t="s">
        <v>218</v>
      </c>
      <c r="C628" s="142"/>
      <c r="D628" s="196"/>
      <c r="E628" s="196"/>
      <c r="F628" s="196"/>
      <c r="G628" s="196"/>
      <c r="H628" s="196"/>
      <c r="I628" s="190"/>
      <c r="J628" s="191"/>
      <c r="K628" s="194"/>
      <c r="L628" s="194"/>
      <c r="M628" s="193"/>
      <c r="N628" s="193"/>
      <c r="O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57"/>
      <c r="AB628" s="57"/>
      <c r="AC628" s="57"/>
    </row>
    <row r="629" spans="1:29" s="14" customFormat="1" ht="13.95" customHeight="1" x14ac:dyDescent="0.25">
      <c r="A629" s="192"/>
      <c r="B629" s="138" t="s">
        <v>219</v>
      </c>
      <c r="C629" s="142"/>
      <c r="D629" s="356"/>
      <c r="E629" s="357"/>
      <c r="F629" s="196"/>
      <c r="G629" s="196"/>
      <c r="H629" s="196"/>
      <c r="I629" s="333">
        <v>8.2200000000000006</v>
      </c>
      <c r="J629" s="334"/>
      <c r="K629" s="194">
        <v>6</v>
      </c>
      <c r="L629" s="194">
        <f>+I629*K629</f>
        <v>49.320000000000007</v>
      </c>
      <c r="M629" s="193"/>
      <c r="N629" s="193"/>
      <c r="O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57"/>
      <c r="AB629" s="57"/>
      <c r="AC629" s="57"/>
    </row>
    <row r="630" spans="1:29" s="14" customFormat="1" ht="13.95" customHeight="1" x14ac:dyDescent="0.25">
      <c r="A630" s="192"/>
      <c r="B630" s="138" t="s">
        <v>179</v>
      </c>
      <c r="C630" s="142"/>
      <c r="D630" s="196"/>
      <c r="E630" s="196"/>
      <c r="F630" s="196"/>
      <c r="G630" s="196"/>
      <c r="H630" s="196"/>
      <c r="I630" s="190"/>
      <c r="J630" s="191"/>
      <c r="K630" s="194"/>
      <c r="L630" s="194"/>
      <c r="M630" s="193"/>
      <c r="N630" s="193"/>
      <c r="O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57"/>
      <c r="AB630" s="57"/>
      <c r="AC630" s="57"/>
    </row>
    <row r="631" spans="1:29" s="14" customFormat="1" ht="13.95" customHeight="1" x14ac:dyDescent="0.25">
      <c r="A631" s="192"/>
      <c r="B631" s="138" t="s">
        <v>220</v>
      </c>
      <c r="C631" s="142"/>
      <c r="D631" s="196"/>
      <c r="E631" s="196"/>
      <c r="F631" s="196"/>
      <c r="G631" s="196"/>
      <c r="H631" s="196"/>
      <c r="I631" s="190">
        <v>0.6</v>
      </c>
      <c r="J631" s="191">
        <v>5.42</v>
      </c>
      <c r="K631" s="194">
        <v>4</v>
      </c>
      <c r="L631" s="194">
        <f>+I631*K631*J631</f>
        <v>13.007999999999999</v>
      </c>
      <c r="M631" s="193"/>
      <c r="N631" s="193"/>
      <c r="O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57"/>
      <c r="AB631" s="57"/>
      <c r="AC631" s="57"/>
    </row>
    <row r="632" spans="1:29" s="14" customFormat="1" ht="13.95" customHeight="1" x14ac:dyDescent="0.25">
      <c r="A632" s="192"/>
      <c r="B632" s="138" t="s">
        <v>122</v>
      </c>
      <c r="C632" s="142"/>
      <c r="D632" s="196"/>
      <c r="E632" s="196"/>
      <c r="F632" s="196"/>
      <c r="G632" s="196"/>
      <c r="H632" s="196"/>
      <c r="I632" s="190"/>
      <c r="J632" s="191"/>
      <c r="K632" s="194"/>
      <c r="L632" s="241">
        <f t="shared" ref="L632:L654" si="63">+I632*K632*J632</f>
        <v>0</v>
      </c>
      <c r="M632" s="193"/>
      <c r="N632" s="193"/>
      <c r="O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57"/>
      <c r="AB632" s="57"/>
      <c r="AC632" s="57"/>
    </row>
    <row r="633" spans="1:29" s="14" customFormat="1" ht="13.95" customHeight="1" x14ac:dyDescent="0.25">
      <c r="A633" s="192"/>
      <c r="B633" s="138" t="s">
        <v>222</v>
      </c>
      <c r="C633" s="142"/>
      <c r="D633" s="196"/>
      <c r="E633" s="196"/>
      <c r="F633" s="196"/>
      <c r="G633" s="196"/>
      <c r="H633" s="196"/>
      <c r="I633" s="190"/>
      <c r="J633" s="191"/>
      <c r="K633" s="194"/>
      <c r="L633" s="241">
        <f t="shared" si="63"/>
        <v>0</v>
      </c>
      <c r="M633" s="193"/>
      <c r="N633" s="193"/>
      <c r="O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57"/>
      <c r="AB633" s="57"/>
      <c r="AC633" s="57"/>
    </row>
    <row r="634" spans="1:29" s="14" customFormat="1" ht="13.95" customHeight="1" x14ac:dyDescent="0.25">
      <c r="A634" s="192"/>
      <c r="B634" s="138" t="s">
        <v>221</v>
      </c>
      <c r="C634" s="142"/>
      <c r="D634" s="196"/>
      <c r="E634" s="196"/>
      <c r="F634" s="196"/>
      <c r="G634" s="196"/>
      <c r="H634" s="196"/>
      <c r="I634" s="190">
        <v>0.5</v>
      </c>
      <c r="J634" s="191">
        <v>3</v>
      </c>
      <c r="K634" s="194">
        <v>6</v>
      </c>
      <c r="L634" s="241">
        <f t="shared" si="63"/>
        <v>9</v>
      </c>
      <c r="M634" s="193"/>
      <c r="N634" s="193"/>
      <c r="O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57"/>
      <c r="AB634" s="57"/>
      <c r="AC634" s="57"/>
    </row>
    <row r="635" spans="1:29" s="14" customFormat="1" ht="13.95" customHeight="1" x14ac:dyDescent="0.25">
      <c r="A635" s="192"/>
      <c r="B635" s="138"/>
      <c r="C635" s="142"/>
      <c r="D635" s="197"/>
      <c r="E635" s="98"/>
      <c r="F635" s="98"/>
      <c r="G635" s="198"/>
      <c r="H635" s="196"/>
      <c r="I635" s="190">
        <v>0.5</v>
      </c>
      <c r="J635" s="191">
        <v>0.5</v>
      </c>
      <c r="K635" s="194">
        <v>4</v>
      </c>
      <c r="L635" s="241">
        <f t="shared" si="63"/>
        <v>1</v>
      </c>
      <c r="M635" s="193"/>
      <c r="N635" s="193"/>
      <c r="O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57"/>
      <c r="AB635" s="57"/>
      <c r="AC635" s="57"/>
    </row>
    <row r="636" spans="1:29" s="14" customFormat="1" ht="13.95" customHeight="1" x14ac:dyDescent="0.25">
      <c r="A636" s="192"/>
      <c r="B636" s="138" t="s">
        <v>123</v>
      </c>
      <c r="C636" s="142"/>
      <c r="D636" s="196"/>
      <c r="E636" s="196"/>
      <c r="F636" s="196"/>
      <c r="G636" s="196"/>
      <c r="H636" s="196"/>
      <c r="I636" s="190"/>
      <c r="J636" s="191"/>
      <c r="K636" s="194"/>
      <c r="L636" s="241">
        <f t="shared" si="63"/>
        <v>0</v>
      </c>
      <c r="M636" s="193"/>
      <c r="N636" s="193"/>
      <c r="O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57"/>
      <c r="AB636" s="57"/>
      <c r="AC636" s="57"/>
    </row>
    <row r="637" spans="1:29" s="14" customFormat="1" ht="13.95" customHeight="1" x14ac:dyDescent="0.25">
      <c r="A637" s="192"/>
      <c r="B637" s="138" t="s">
        <v>222</v>
      </c>
      <c r="C637" s="142"/>
      <c r="D637" s="196"/>
      <c r="E637" s="196"/>
      <c r="F637" s="196"/>
      <c r="G637" s="196"/>
      <c r="H637" s="196"/>
      <c r="I637" s="190"/>
      <c r="J637" s="191"/>
      <c r="K637" s="194"/>
      <c r="L637" s="241">
        <f t="shared" si="63"/>
        <v>0</v>
      </c>
      <c r="M637" s="193"/>
      <c r="N637" s="193"/>
      <c r="O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57"/>
      <c r="AB637" s="57"/>
      <c r="AC637" s="57"/>
    </row>
    <row r="638" spans="1:29" s="14" customFormat="1" ht="13.95" customHeight="1" x14ac:dyDescent="0.25">
      <c r="A638" s="192"/>
      <c r="B638" s="138" t="s">
        <v>221</v>
      </c>
      <c r="C638" s="142"/>
      <c r="D638" s="196"/>
      <c r="E638" s="196"/>
      <c r="F638" s="196"/>
      <c r="G638" s="196"/>
      <c r="H638" s="196"/>
      <c r="I638" s="190">
        <v>0.5</v>
      </c>
      <c r="J638" s="191">
        <v>3</v>
      </c>
      <c r="K638" s="194">
        <v>6</v>
      </c>
      <c r="L638" s="241">
        <f t="shared" si="63"/>
        <v>9</v>
      </c>
      <c r="M638" s="193"/>
      <c r="N638" s="193"/>
      <c r="O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57"/>
      <c r="AB638" s="57"/>
      <c r="AC638" s="57"/>
    </row>
    <row r="639" spans="1:29" s="14" customFormat="1" ht="13.95" customHeight="1" x14ac:dyDescent="0.25">
      <c r="A639" s="192"/>
      <c r="B639" s="138"/>
      <c r="C639" s="142"/>
      <c r="D639" s="197"/>
      <c r="E639" s="98"/>
      <c r="F639" s="98"/>
      <c r="G639" s="198"/>
      <c r="H639" s="196"/>
      <c r="I639" s="190">
        <v>0.5</v>
      </c>
      <c r="J639" s="191">
        <v>0.5</v>
      </c>
      <c r="K639" s="194">
        <v>4</v>
      </c>
      <c r="L639" s="241">
        <f t="shared" si="63"/>
        <v>1</v>
      </c>
      <c r="M639" s="193"/>
      <c r="N639" s="193"/>
      <c r="O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57"/>
      <c r="AB639" s="57"/>
      <c r="AC639" s="57"/>
    </row>
    <row r="640" spans="1:29" s="14" customFormat="1" ht="13.95" customHeight="1" x14ac:dyDescent="0.25">
      <c r="A640" s="192"/>
      <c r="B640" s="138" t="s">
        <v>223</v>
      </c>
      <c r="C640" s="142"/>
      <c r="D640" s="196"/>
      <c r="E640" s="196"/>
      <c r="F640" s="196"/>
      <c r="G640" s="196"/>
      <c r="H640" s="196"/>
      <c r="I640" s="190">
        <v>0.5</v>
      </c>
      <c r="J640" s="191">
        <v>3</v>
      </c>
      <c r="K640" s="194">
        <v>3</v>
      </c>
      <c r="L640" s="241">
        <f t="shared" si="63"/>
        <v>4.5</v>
      </c>
      <c r="M640" s="193"/>
      <c r="N640" s="193"/>
      <c r="O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57"/>
      <c r="AB640" s="57"/>
      <c r="AC640" s="57"/>
    </row>
    <row r="641" spans="1:29" s="14" customFormat="1" ht="13.95" customHeight="1" x14ac:dyDescent="0.25">
      <c r="A641" s="192"/>
      <c r="B641" s="138"/>
      <c r="C641" s="142"/>
      <c r="D641" s="197"/>
      <c r="E641" s="98"/>
      <c r="F641" s="98"/>
      <c r="G641" s="198"/>
      <c r="H641" s="196"/>
      <c r="I641" s="190">
        <v>0.5</v>
      </c>
      <c r="J641" s="191">
        <v>0.5</v>
      </c>
      <c r="K641" s="194">
        <v>2</v>
      </c>
      <c r="L641" s="241">
        <f t="shared" si="63"/>
        <v>0.5</v>
      </c>
      <c r="M641" s="193"/>
      <c r="N641" s="193"/>
      <c r="O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57"/>
      <c r="AB641" s="57"/>
      <c r="AC641" s="57"/>
    </row>
    <row r="642" spans="1:29" s="14" customFormat="1" ht="13.95" customHeight="1" x14ac:dyDescent="0.25">
      <c r="A642" s="192"/>
      <c r="B642" s="138" t="s">
        <v>224</v>
      </c>
      <c r="C642" s="142"/>
      <c r="D642" s="197"/>
      <c r="E642" s="98"/>
      <c r="F642" s="98"/>
      <c r="G642" s="198"/>
      <c r="H642" s="196"/>
      <c r="I642" s="190">
        <v>0.2</v>
      </c>
      <c r="J642" s="191">
        <v>16.05</v>
      </c>
      <c r="K642" s="194">
        <v>2</v>
      </c>
      <c r="L642" s="241">
        <f t="shared" si="63"/>
        <v>6.4200000000000008</v>
      </c>
      <c r="M642" s="193"/>
      <c r="N642" s="193"/>
      <c r="O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57"/>
      <c r="AB642" s="57"/>
      <c r="AC642" s="57"/>
    </row>
    <row r="643" spans="1:29" s="14" customFormat="1" ht="13.95" customHeight="1" x14ac:dyDescent="0.25">
      <c r="A643" s="192"/>
      <c r="B643" s="138"/>
      <c r="C643" s="142"/>
      <c r="D643" s="197"/>
      <c r="E643" s="98"/>
      <c r="F643" s="98"/>
      <c r="G643" s="198"/>
      <c r="H643" s="196"/>
      <c r="I643" s="190">
        <v>0.2</v>
      </c>
      <c r="J643" s="191">
        <v>5.42</v>
      </c>
      <c r="K643" s="194">
        <v>4</v>
      </c>
      <c r="L643" s="241">
        <f t="shared" si="63"/>
        <v>4.3360000000000003</v>
      </c>
      <c r="M643" s="193"/>
      <c r="N643" s="193"/>
      <c r="O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57"/>
      <c r="AB643" s="57"/>
      <c r="AC643" s="57"/>
    </row>
    <row r="644" spans="1:29" s="14" customFormat="1" ht="13.95" customHeight="1" x14ac:dyDescent="0.25">
      <c r="A644" s="192"/>
      <c r="B644" s="138" t="s">
        <v>288</v>
      </c>
      <c r="C644" s="142"/>
      <c r="D644" s="2"/>
      <c r="E644" s="183"/>
      <c r="F644" s="183"/>
      <c r="G644" s="183"/>
      <c r="H644" s="183"/>
      <c r="I644" s="200"/>
      <c r="J644" s="191"/>
      <c r="K644" s="194"/>
      <c r="L644" s="241">
        <f t="shared" si="63"/>
        <v>0</v>
      </c>
      <c r="M644" s="193"/>
      <c r="N644" s="193"/>
      <c r="O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57"/>
      <c r="AB644" s="57"/>
      <c r="AC644" s="57"/>
    </row>
    <row r="645" spans="1:29" s="14" customFormat="1" ht="13.95" customHeight="1" x14ac:dyDescent="0.25">
      <c r="A645" s="192"/>
      <c r="B645" s="138" t="s">
        <v>122</v>
      </c>
      <c r="C645" s="142"/>
      <c r="D645" s="2"/>
      <c r="E645" s="183"/>
      <c r="F645" s="183"/>
      <c r="G645" s="183"/>
      <c r="H645" s="183"/>
      <c r="I645" s="200"/>
      <c r="J645" s="191"/>
      <c r="K645" s="194"/>
      <c r="L645" s="241">
        <f t="shared" si="63"/>
        <v>0</v>
      </c>
      <c r="M645" s="193"/>
      <c r="N645" s="193"/>
      <c r="O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57"/>
      <c r="AB645" s="57"/>
      <c r="AC645" s="57"/>
    </row>
    <row r="646" spans="1:29" s="14" customFormat="1" ht="13.95" customHeight="1" x14ac:dyDescent="0.25">
      <c r="A646" s="192"/>
      <c r="B646" s="138" t="s">
        <v>283</v>
      </c>
      <c r="C646" s="142"/>
      <c r="D646" s="2"/>
      <c r="E646" s="183"/>
      <c r="F646" s="183"/>
      <c r="G646" s="2"/>
      <c r="H646" s="183"/>
      <c r="I646" s="200">
        <v>3</v>
      </c>
      <c r="J646" s="191">
        <v>0.3</v>
      </c>
      <c r="K646" s="183">
        <v>1</v>
      </c>
      <c r="L646" s="241">
        <f t="shared" si="63"/>
        <v>0.89999999999999991</v>
      </c>
      <c r="M646" s="193"/>
      <c r="N646" s="193"/>
      <c r="O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57"/>
      <c r="AB646" s="57"/>
      <c r="AC646" s="57"/>
    </row>
    <row r="647" spans="1:29" s="14" customFormat="1" ht="13.95" customHeight="1" x14ac:dyDescent="0.25">
      <c r="A647" s="192"/>
      <c r="B647" s="138" t="s">
        <v>286</v>
      </c>
      <c r="C647" s="142"/>
      <c r="D647" s="2"/>
      <c r="E647" s="183"/>
      <c r="F647" s="183"/>
      <c r="G647" s="2"/>
      <c r="H647" s="183"/>
      <c r="I647" s="200">
        <v>3</v>
      </c>
      <c r="J647" s="191">
        <v>0.3</v>
      </c>
      <c r="K647" s="183">
        <v>1</v>
      </c>
      <c r="L647" s="241">
        <f t="shared" si="63"/>
        <v>0.89999999999999991</v>
      </c>
      <c r="M647" s="193"/>
      <c r="N647" s="193"/>
      <c r="O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57"/>
      <c r="AB647" s="57"/>
      <c r="AC647" s="57"/>
    </row>
    <row r="648" spans="1:29" s="14" customFormat="1" ht="13.95" customHeight="1" x14ac:dyDescent="0.25">
      <c r="A648" s="192"/>
      <c r="B648" s="138" t="s">
        <v>287</v>
      </c>
      <c r="C648" s="142"/>
      <c r="D648" s="2"/>
      <c r="E648" s="183"/>
      <c r="F648" s="183"/>
      <c r="G648" s="2"/>
      <c r="H648" s="183"/>
      <c r="I648" s="200">
        <v>3</v>
      </c>
      <c r="J648" s="191">
        <v>0.3</v>
      </c>
      <c r="K648" s="183">
        <v>1</v>
      </c>
      <c r="L648" s="241">
        <f t="shared" si="63"/>
        <v>0.89999999999999991</v>
      </c>
      <c r="M648" s="193"/>
      <c r="N648" s="193"/>
      <c r="O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57"/>
      <c r="AB648" s="57"/>
      <c r="AC648" s="57"/>
    </row>
    <row r="649" spans="1:29" s="14" customFormat="1" ht="13.95" customHeight="1" x14ac:dyDescent="0.25">
      <c r="A649" s="192"/>
      <c r="B649" s="138" t="s">
        <v>123</v>
      </c>
      <c r="C649" s="142"/>
      <c r="D649" s="2"/>
      <c r="E649" s="183"/>
      <c r="F649" s="183"/>
      <c r="G649" s="2"/>
      <c r="H649" s="183"/>
      <c r="I649" s="200"/>
      <c r="J649" s="191"/>
      <c r="K649" s="183"/>
      <c r="L649" s="241">
        <f t="shared" si="63"/>
        <v>0</v>
      </c>
      <c r="M649" s="193"/>
      <c r="N649" s="193"/>
      <c r="O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57"/>
      <c r="AB649" s="57"/>
      <c r="AC649" s="57"/>
    </row>
    <row r="650" spans="1:29" s="14" customFormat="1" ht="13.95" customHeight="1" x14ac:dyDescent="0.25">
      <c r="A650" s="192"/>
      <c r="B650" s="138" t="s">
        <v>283</v>
      </c>
      <c r="C650" s="142"/>
      <c r="D650" s="2"/>
      <c r="E650" s="183"/>
      <c r="F650" s="183"/>
      <c r="G650" s="2"/>
      <c r="H650" s="183"/>
      <c r="I650" s="200">
        <v>1.85</v>
      </c>
      <c r="J650" s="191">
        <v>0.3</v>
      </c>
      <c r="K650" s="183">
        <v>1</v>
      </c>
      <c r="L650" s="241">
        <f t="shared" si="63"/>
        <v>0.55500000000000005</v>
      </c>
      <c r="M650" s="193"/>
      <c r="N650" s="193"/>
      <c r="O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57"/>
      <c r="AB650" s="57"/>
      <c r="AC650" s="57"/>
    </row>
    <row r="651" spans="1:29" s="14" customFormat="1" ht="13.95" customHeight="1" x14ac:dyDescent="0.25">
      <c r="A651" s="192"/>
      <c r="B651" s="138" t="s">
        <v>286</v>
      </c>
      <c r="C651" s="142"/>
      <c r="D651" s="2"/>
      <c r="E651" s="183"/>
      <c r="F651" s="183"/>
      <c r="G651" s="2"/>
      <c r="H651" s="183"/>
      <c r="I651" s="200">
        <v>3</v>
      </c>
      <c r="J651" s="191">
        <v>0.3</v>
      </c>
      <c r="K651" s="183">
        <v>1</v>
      </c>
      <c r="L651" s="241">
        <f t="shared" si="63"/>
        <v>0.89999999999999991</v>
      </c>
      <c r="M651" s="193"/>
      <c r="N651" s="193"/>
      <c r="O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57"/>
      <c r="AB651" s="57"/>
      <c r="AC651" s="57"/>
    </row>
    <row r="652" spans="1:29" s="14" customFormat="1" ht="13.95" customHeight="1" x14ac:dyDescent="0.25">
      <c r="A652" s="192"/>
      <c r="B652" s="138" t="s">
        <v>287</v>
      </c>
      <c r="C652" s="142"/>
      <c r="D652" s="2"/>
      <c r="E652" s="183"/>
      <c r="F652" s="183"/>
      <c r="G652" s="2"/>
      <c r="H652" s="183"/>
      <c r="I652" s="200">
        <v>3</v>
      </c>
      <c r="J652" s="191">
        <v>0.3</v>
      </c>
      <c r="K652" s="183">
        <v>1</v>
      </c>
      <c r="L652" s="241">
        <f t="shared" si="63"/>
        <v>0.89999999999999991</v>
      </c>
      <c r="M652" s="193"/>
      <c r="N652" s="193"/>
      <c r="O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57"/>
      <c r="AB652" s="57"/>
      <c r="AC652" s="57"/>
    </row>
    <row r="653" spans="1:29" s="14" customFormat="1" ht="13.95" customHeight="1" x14ac:dyDescent="0.25">
      <c r="A653" s="192"/>
      <c r="B653" s="138" t="s">
        <v>179</v>
      </c>
      <c r="C653" s="142"/>
      <c r="D653" s="2"/>
      <c r="E653" s="183"/>
      <c r="F653" s="183"/>
      <c r="G653" s="2"/>
      <c r="H653" s="183"/>
      <c r="I653" s="200">
        <v>5.5</v>
      </c>
      <c r="J653" s="191">
        <v>0.3</v>
      </c>
      <c r="K653" s="183">
        <v>1</v>
      </c>
      <c r="L653" s="241">
        <f t="shared" si="63"/>
        <v>1.65</v>
      </c>
      <c r="M653" s="193"/>
      <c r="N653" s="193"/>
      <c r="O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57"/>
      <c r="AB653" s="57"/>
      <c r="AC653" s="57"/>
    </row>
    <row r="654" spans="1:29" s="14" customFormat="1" ht="13.95" customHeight="1" x14ac:dyDescent="0.25">
      <c r="A654" s="192"/>
      <c r="B654" s="138" t="s">
        <v>180</v>
      </c>
      <c r="C654" s="142"/>
      <c r="D654" s="2"/>
      <c r="E654" s="183"/>
      <c r="F654" s="183"/>
      <c r="G654" s="2"/>
      <c r="H654" s="183"/>
      <c r="I654" s="200">
        <v>5.5</v>
      </c>
      <c r="J654" s="191">
        <v>0.3</v>
      </c>
      <c r="K654" s="183">
        <v>1</v>
      </c>
      <c r="L654" s="241">
        <f t="shared" si="63"/>
        <v>1.65</v>
      </c>
      <c r="M654" s="193"/>
      <c r="N654" s="193"/>
      <c r="O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57"/>
      <c r="AB654" s="57"/>
      <c r="AC654" s="57"/>
    </row>
    <row r="655" spans="1:29" ht="13.95" customHeight="1" x14ac:dyDescent="0.25">
      <c r="A655" s="184" t="s">
        <v>263</v>
      </c>
      <c r="B655" s="141" t="s">
        <v>258</v>
      </c>
      <c r="C655" s="139" t="s">
        <v>104</v>
      </c>
      <c r="D655" s="2"/>
      <c r="I655" s="18"/>
      <c r="J655" s="18"/>
      <c r="K655" s="18"/>
      <c r="L655" s="18"/>
      <c r="O655" s="159">
        <f>+SUM(O656:O663)</f>
        <v>48.9</v>
      </c>
      <c r="P655" s="2"/>
      <c r="AA655" s="6"/>
      <c r="AB655" s="6"/>
      <c r="AC655" s="6"/>
    </row>
    <row r="656" spans="1:29" ht="13.95" customHeight="1" x14ac:dyDescent="0.25">
      <c r="A656" s="184"/>
      <c r="B656" s="138" t="s">
        <v>122</v>
      </c>
      <c r="C656" s="142"/>
      <c r="D656" s="14"/>
      <c r="E656" s="193"/>
      <c r="F656" s="193"/>
      <c r="G656" s="22"/>
      <c r="H656" s="193"/>
      <c r="I656" s="188"/>
      <c r="J656" s="189"/>
      <c r="K656" s="194"/>
      <c r="L656" s="194"/>
      <c r="M656" s="193"/>
      <c r="N656" s="193"/>
      <c r="O656" s="193"/>
      <c r="P656" s="2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6"/>
      <c r="AB656" s="6"/>
      <c r="AC656" s="6"/>
    </row>
    <row r="657" spans="1:29" ht="13.95" customHeight="1" x14ac:dyDescent="0.25">
      <c r="A657" s="184"/>
      <c r="B657" s="138" t="s">
        <v>292</v>
      </c>
      <c r="C657" s="142"/>
      <c r="D657" s="14"/>
      <c r="E657" s="193"/>
      <c r="F657" s="193"/>
      <c r="G657" s="22"/>
      <c r="H657" s="193"/>
      <c r="I657" s="188"/>
      <c r="J657" s="189"/>
      <c r="K657" s="194"/>
      <c r="L657" s="194"/>
      <c r="M657" s="193">
        <v>3</v>
      </c>
      <c r="N657" s="193">
        <v>4</v>
      </c>
      <c r="O657" s="193">
        <f>+M657*N657</f>
        <v>12</v>
      </c>
      <c r="P657" s="2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6"/>
      <c r="AB657" s="6"/>
      <c r="AC657" s="6"/>
    </row>
    <row r="658" spans="1:29" ht="13.95" customHeight="1" x14ac:dyDescent="0.25">
      <c r="A658" s="184"/>
      <c r="B658" s="138"/>
      <c r="C658" s="142"/>
      <c r="D658" s="14"/>
      <c r="E658" s="193"/>
      <c r="F658" s="193"/>
      <c r="G658" s="22"/>
      <c r="H658" s="193"/>
      <c r="I658" s="188"/>
      <c r="J658" s="189"/>
      <c r="K658" s="194"/>
      <c r="L658" s="194"/>
      <c r="M658" s="193">
        <v>1.5</v>
      </c>
      <c r="N658" s="193">
        <v>4</v>
      </c>
      <c r="O658" s="193">
        <f>+M658*N658</f>
        <v>6</v>
      </c>
      <c r="P658" s="2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6"/>
      <c r="AB658" s="6"/>
      <c r="AC658" s="6"/>
    </row>
    <row r="659" spans="1:29" ht="13.95" customHeight="1" x14ac:dyDescent="0.25">
      <c r="A659" s="184"/>
      <c r="B659" s="138" t="s">
        <v>123</v>
      </c>
      <c r="C659" s="142"/>
      <c r="D659" s="14"/>
      <c r="E659" s="193"/>
      <c r="F659" s="193"/>
      <c r="G659" s="22"/>
      <c r="H659" s="193"/>
      <c r="I659" s="188"/>
      <c r="J659" s="189"/>
      <c r="K659" s="194"/>
      <c r="L659" s="194"/>
      <c r="M659" s="193"/>
      <c r="N659" s="193"/>
      <c r="O659" s="193"/>
      <c r="P659" s="2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6"/>
      <c r="AB659" s="6"/>
      <c r="AC659" s="6"/>
    </row>
    <row r="660" spans="1:29" ht="13.95" customHeight="1" x14ac:dyDescent="0.25">
      <c r="A660" s="184"/>
      <c r="B660" s="138" t="s">
        <v>291</v>
      </c>
      <c r="C660" s="142"/>
      <c r="D660" s="14"/>
      <c r="E660" s="193"/>
      <c r="F660" s="193"/>
      <c r="G660" s="22"/>
      <c r="H660" s="193"/>
      <c r="I660" s="188"/>
      <c r="J660" s="189"/>
      <c r="K660" s="194"/>
      <c r="L660" s="194"/>
      <c r="M660" s="193">
        <v>3</v>
      </c>
      <c r="N660" s="193">
        <v>4</v>
      </c>
      <c r="O660" s="193">
        <f>+M660*N660</f>
        <v>12</v>
      </c>
      <c r="P660" s="2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6"/>
      <c r="AB660" s="6"/>
      <c r="AC660" s="6"/>
    </row>
    <row r="661" spans="1:29" ht="13.95" customHeight="1" x14ac:dyDescent="0.25">
      <c r="A661" s="184"/>
      <c r="B661" s="138"/>
      <c r="C661" s="142"/>
      <c r="D661" s="14"/>
      <c r="E661" s="193"/>
      <c r="F661" s="193"/>
      <c r="G661" s="22"/>
      <c r="H661" s="193"/>
      <c r="I661" s="188"/>
      <c r="J661" s="189"/>
      <c r="K661" s="194"/>
      <c r="L661" s="194"/>
      <c r="M661" s="193">
        <v>1.5</v>
      </c>
      <c r="N661" s="193">
        <v>4</v>
      </c>
      <c r="O661" s="193">
        <f>+M661*N661</f>
        <v>6</v>
      </c>
      <c r="P661" s="2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6"/>
      <c r="AB661" s="6"/>
      <c r="AC661" s="6"/>
    </row>
    <row r="662" spans="1:29" ht="13.95" customHeight="1" x14ac:dyDescent="0.25">
      <c r="A662" s="184"/>
      <c r="B662" s="138" t="s">
        <v>180</v>
      </c>
      <c r="C662" s="142"/>
      <c r="D662" s="14"/>
      <c r="E662" s="193"/>
      <c r="F662" s="193"/>
      <c r="G662" s="22"/>
      <c r="H662" s="193"/>
      <c r="I662" s="188"/>
      <c r="J662" s="189"/>
      <c r="K662" s="194"/>
      <c r="L662" s="194"/>
      <c r="M662" s="193">
        <v>5.5</v>
      </c>
      <c r="N662" s="193">
        <v>2</v>
      </c>
      <c r="O662" s="193">
        <f>+M662*N662</f>
        <v>11</v>
      </c>
      <c r="P662" s="2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6"/>
      <c r="AB662" s="6"/>
      <c r="AC662" s="6"/>
    </row>
    <row r="663" spans="1:29" ht="13.95" customHeight="1" x14ac:dyDescent="0.25">
      <c r="A663" s="184"/>
      <c r="B663" s="138"/>
      <c r="C663" s="142"/>
      <c r="D663" s="14"/>
      <c r="E663" s="193"/>
      <c r="F663" s="193"/>
      <c r="G663" s="22"/>
      <c r="H663" s="193"/>
      <c r="I663" s="188"/>
      <c r="J663" s="189"/>
      <c r="K663" s="194"/>
      <c r="L663" s="194"/>
      <c r="M663" s="193">
        <v>0.95</v>
      </c>
      <c r="N663" s="193">
        <v>2</v>
      </c>
      <c r="O663" s="193">
        <f>+M663*N663</f>
        <v>1.9</v>
      </c>
      <c r="P663" s="2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6"/>
      <c r="AB663" s="6"/>
      <c r="AC663" s="6"/>
    </row>
    <row r="664" spans="1:29" ht="13.95" customHeight="1" x14ac:dyDescent="0.25">
      <c r="A664" s="184"/>
      <c r="B664" s="138"/>
      <c r="C664" s="142"/>
      <c r="D664" s="14"/>
      <c r="E664" s="193"/>
      <c r="F664" s="193"/>
      <c r="G664" s="22"/>
      <c r="H664" s="193"/>
      <c r="I664" s="188"/>
      <c r="J664" s="189"/>
      <c r="K664" s="194"/>
      <c r="L664" s="194"/>
      <c r="M664" s="193"/>
      <c r="N664" s="193"/>
      <c r="O664" s="193"/>
      <c r="P664" s="2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6"/>
      <c r="AB664" s="6"/>
      <c r="AC664" s="6"/>
    </row>
    <row r="665" spans="1:29" ht="13.95" customHeight="1" x14ac:dyDescent="0.25">
      <c r="A665" s="184" t="s">
        <v>264</v>
      </c>
      <c r="B665" s="141" t="s">
        <v>259</v>
      </c>
      <c r="C665" s="139" t="s">
        <v>104</v>
      </c>
      <c r="D665" s="2"/>
      <c r="I665" s="333"/>
      <c r="J665" s="334"/>
      <c r="K665" s="18"/>
      <c r="L665" s="18"/>
      <c r="O665" s="20">
        <f>+SUM(O666:O677)</f>
        <v>88.09999999999998</v>
      </c>
      <c r="P665" s="2"/>
      <c r="AA665" s="6"/>
      <c r="AB665" s="6"/>
      <c r="AC665" s="6"/>
    </row>
    <row r="666" spans="1:29" ht="13.95" customHeight="1" x14ac:dyDescent="0.25">
      <c r="A666" s="184"/>
      <c r="B666" s="138" t="s">
        <v>131</v>
      </c>
      <c r="C666" s="142"/>
      <c r="D666" s="14"/>
      <c r="E666" s="193"/>
      <c r="F666" s="193"/>
      <c r="G666" s="22"/>
      <c r="H666" s="193"/>
      <c r="I666" s="190"/>
      <c r="J666" s="191"/>
      <c r="K666" s="194"/>
      <c r="L666" s="194"/>
      <c r="M666" s="193">
        <v>2.75</v>
      </c>
      <c r="N666" s="193">
        <v>4</v>
      </c>
      <c r="O666" s="193">
        <f t="shared" ref="O666:O677" si="64">+M666*N666</f>
        <v>11</v>
      </c>
      <c r="P666" s="14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6"/>
      <c r="AB666" s="6"/>
      <c r="AC666" s="6"/>
    </row>
    <row r="667" spans="1:29" ht="13.95" customHeight="1" x14ac:dyDescent="0.25">
      <c r="A667" s="184"/>
      <c r="B667" s="138"/>
      <c r="C667" s="142"/>
      <c r="D667" s="14"/>
      <c r="E667" s="193"/>
      <c r="F667" s="193"/>
      <c r="G667" s="22"/>
      <c r="H667" s="193"/>
      <c r="I667" s="190"/>
      <c r="J667" s="191"/>
      <c r="K667" s="194"/>
      <c r="L667" s="194"/>
      <c r="M667" s="193">
        <v>2.6</v>
      </c>
      <c r="N667" s="193">
        <v>4</v>
      </c>
      <c r="O667" s="193">
        <f t="shared" si="64"/>
        <v>10.4</v>
      </c>
      <c r="P667" s="14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6"/>
      <c r="AB667" s="6"/>
      <c r="AC667" s="6"/>
    </row>
    <row r="668" spans="1:29" ht="13.95" customHeight="1" x14ac:dyDescent="0.25">
      <c r="A668" s="184"/>
      <c r="B668" s="138" t="s">
        <v>180</v>
      </c>
      <c r="C668" s="142"/>
      <c r="D668" s="14"/>
      <c r="E668" s="193"/>
      <c r="F668" s="193"/>
      <c r="G668" s="22"/>
      <c r="H668" s="193"/>
      <c r="I668" s="190"/>
      <c r="J668" s="191"/>
      <c r="K668" s="194"/>
      <c r="L668" s="194"/>
      <c r="M668" s="193">
        <v>3.95</v>
      </c>
      <c r="N668" s="193">
        <v>2</v>
      </c>
      <c r="O668" s="193">
        <f t="shared" si="64"/>
        <v>7.9</v>
      </c>
      <c r="P668" s="14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6"/>
      <c r="AB668" s="6"/>
      <c r="AC668" s="6"/>
    </row>
    <row r="669" spans="1:29" ht="13.95" customHeight="1" x14ac:dyDescent="0.25">
      <c r="A669" s="184"/>
      <c r="B669" s="138"/>
      <c r="C669" s="142"/>
      <c r="D669" s="14"/>
      <c r="E669" s="193"/>
      <c r="F669" s="193"/>
      <c r="G669" s="22"/>
      <c r="H669" s="193"/>
      <c r="I669" s="190"/>
      <c r="J669" s="191"/>
      <c r="K669" s="194"/>
      <c r="L669" s="194"/>
      <c r="M669" s="193">
        <v>2.6</v>
      </c>
      <c r="N669" s="193">
        <v>4</v>
      </c>
      <c r="O669" s="193">
        <f t="shared" si="64"/>
        <v>10.4</v>
      </c>
      <c r="P669" s="14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6"/>
      <c r="AB669" s="6"/>
      <c r="AC669" s="6"/>
    </row>
    <row r="670" spans="1:29" ht="13.95" customHeight="1" x14ac:dyDescent="0.25">
      <c r="A670" s="184"/>
      <c r="B670" s="138" t="s">
        <v>122</v>
      </c>
      <c r="C670" s="142"/>
      <c r="D670" s="14"/>
      <c r="E670" s="193"/>
      <c r="F670" s="193"/>
      <c r="G670" s="22"/>
      <c r="H670" s="193"/>
      <c r="I670" s="190"/>
      <c r="J670" s="191"/>
      <c r="K670" s="194"/>
      <c r="L670" s="194"/>
      <c r="M670" s="193">
        <v>3</v>
      </c>
      <c r="N670" s="193">
        <v>2</v>
      </c>
      <c r="O670" s="193">
        <f t="shared" si="64"/>
        <v>6</v>
      </c>
      <c r="P670" s="14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6"/>
      <c r="AB670" s="6"/>
      <c r="AC670" s="6"/>
    </row>
    <row r="671" spans="1:29" ht="13.95" customHeight="1" x14ac:dyDescent="0.25">
      <c r="A671" s="184"/>
      <c r="B671" s="138"/>
      <c r="C671" s="142"/>
      <c r="D671" s="14"/>
      <c r="E671" s="193"/>
      <c r="F671" s="193"/>
      <c r="G671" s="22"/>
      <c r="H671" s="193"/>
      <c r="I671" s="190"/>
      <c r="J671" s="191"/>
      <c r="K671" s="194"/>
      <c r="L671" s="194"/>
      <c r="M671" s="193">
        <v>2.4</v>
      </c>
      <c r="N671" s="193">
        <v>2</v>
      </c>
      <c r="O671" s="193">
        <f t="shared" si="64"/>
        <v>4.8</v>
      </c>
      <c r="P671" s="14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6"/>
      <c r="AB671" s="6"/>
      <c r="AC671" s="6"/>
    </row>
    <row r="672" spans="1:29" ht="13.95" customHeight="1" x14ac:dyDescent="0.25">
      <c r="A672" s="184"/>
      <c r="B672" s="138"/>
      <c r="C672" s="142"/>
      <c r="D672" s="14"/>
      <c r="E672" s="193"/>
      <c r="F672" s="193"/>
      <c r="G672" s="22"/>
      <c r="H672" s="193"/>
      <c r="I672" s="190"/>
      <c r="J672" s="191"/>
      <c r="K672" s="194"/>
      <c r="L672" s="194"/>
      <c r="M672" s="193">
        <v>0.95</v>
      </c>
      <c r="N672" s="193">
        <v>4</v>
      </c>
      <c r="O672" s="193">
        <f t="shared" si="64"/>
        <v>3.8</v>
      </c>
      <c r="P672" s="14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6"/>
      <c r="AB672" s="6"/>
      <c r="AC672" s="6"/>
    </row>
    <row r="673" spans="1:29" ht="13.95" customHeight="1" x14ac:dyDescent="0.25">
      <c r="A673" s="184"/>
      <c r="B673" s="138"/>
      <c r="C673" s="142"/>
      <c r="D673" s="14"/>
      <c r="E673" s="193"/>
      <c r="F673" s="193"/>
      <c r="G673" s="22"/>
      <c r="H673" s="193"/>
      <c r="I673" s="190"/>
      <c r="J673" s="191"/>
      <c r="K673" s="194"/>
      <c r="L673" s="194"/>
      <c r="M673" s="193">
        <v>3</v>
      </c>
      <c r="N673" s="193">
        <v>4</v>
      </c>
      <c r="O673" s="193">
        <f t="shared" si="64"/>
        <v>12</v>
      </c>
      <c r="P673" s="14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6"/>
      <c r="AB673" s="6"/>
      <c r="AC673" s="6"/>
    </row>
    <row r="674" spans="1:29" ht="13.95" customHeight="1" x14ac:dyDescent="0.25">
      <c r="A674" s="184"/>
      <c r="B674" s="138" t="s">
        <v>123</v>
      </c>
      <c r="C674" s="142"/>
      <c r="D674" s="14"/>
      <c r="E674" s="193"/>
      <c r="F674" s="193"/>
      <c r="G674" s="22"/>
      <c r="H674" s="193"/>
      <c r="I674" s="190"/>
      <c r="J674" s="191"/>
      <c r="K674" s="194"/>
      <c r="L674" s="194"/>
      <c r="M674" s="193">
        <v>3</v>
      </c>
      <c r="N674" s="193">
        <v>2</v>
      </c>
      <c r="O674" s="193">
        <f t="shared" si="64"/>
        <v>6</v>
      </c>
      <c r="P674" s="14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6"/>
      <c r="AB674" s="6"/>
      <c r="AC674" s="6"/>
    </row>
    <row r="675" spans="1:29" ht="13.95" customHeight="1" x14ac:dyDescent="0.25">
      <c r="A675" s="184"/>
      <c r="B675" s="138"/>
      <c r="C675" s="142"/>
      <c r="D675" s="14"/>
      <c r="E675" s="193"/>
      <c r="F675" s="193"/>
      <c r="G675" s="22"/>
      <c r="H675" s="193"/>
      <c r="I675" s="190"/>
      <c r="J675" s="191"/>
      <c r="K675" s="194"/>
      <c r="L675" s="194"/>
      <c r="M675" s="193">
        <v>2.4</v>
      </c>
      <c r="N675" s="193">
        <v>2</v>
      </c>
      <c r="O675" s="193">
        <f t="shared" si="64"/>
        <v>4.8</v>
      </c>
      <c r="P675" s="14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6"/>
      <c r="AB675" s="6"/>
      <c r="AC675" s="6"/>
    </row>
    <row r="676" spans="1:29" ht="13.95" customHeight="1" x14ac:dyDescent="0.25">
      <c r="A676" s="184"/>
      <c r="B676" s="138"/>
      <c r="C676" s="142"/>
      <c r="D676" s="14"/>
      <c r="E676" s="193"/>
      <c r="F676" s="193"/>
      <c r="G676" s="22"/>
      <c r="H676" s="193"/>
      <c r="I676" s="190"/>
      <c r="J676" s="191"/>
      <c r="K676" s="194"/>
      <c r="L676" s="194"/>
      <c r="M676" s="193">
        <v>0.95</v>
      </c>
      <c r="N676" s="193">
        <v>4</v>
      </c>
      <c r="O676" s="193">
        <f t="shared" si="64"/>
        <v>3.8</v>
      </c>
      <c r="P676" s="14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6"/>
      <c r="AB676" s="6"/>
      <c r="AC676" s="6"/>
    </row>
    <row r="677" spans="1:29" ht="13.95" customHeight="1" x14ac:dyDescent="0.25">
      <c r="A677" s="184"/>
      <c r="B677" s="138"/>
      <c r="C677" s="142"/>
      <c r="D677" s="14"/>
      <c r="E677" s="193"/>
      <c r="F677" s="193"/>
      <c r="G677" s="22"/>
      <c r="H677" s="193"/>
      <c r="I677" s="190"/>
      <c r="J677" s="191"/>
      <c r="K677" s="194"/>
      <c r="L677" s="194"/>
      <c r="M677" s="193">
        <v>1.8</v>
      </c>
      <c r="N677" s="193">
        <v>4</v>
      </c>
      <c r="O677" s="193">
        <f t="shared" si="64"/>
        <v>7.2</v>
      </c>
      <c r="P677" s="14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6"/>
      <c r="AB677" s="6"/>
      <c r="AC677" s="6"/>
    </row>
    <row r="678" spans="1:29" ht="13.95" customHeight="1" x14ac:dyDescent="0.25">
      <c r="A678" s="184"/>
      <c r="B678" s="138"/>
      <c r="C678" s="142"/>
      <c r="D678" s="14"/>
      <c r="E678" s="193"/>
      <c r="F678" s="193"/>
      <c r="G678" s="22"/>
      <c r="H678" s="193"/>
      <c r="I678" s="190"/>
      <c r="J678" s="191"/>
      <c r="K678" s="194"/>
      <c r="L678" s="194"/>
      <c r="M678" s="193"/>
      <c r="N678" s="193"/>
      <c r="O678" s="193"/>
      <c r="P678" s="14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6"/>
      <c r="AB678" s="6"/>
      <c r="AC678" s="6"/>
    </row>
    <row r="679" spans="1:29" ht="13.95" customHeight="1" x14ac:dyDescent="0.25">
      <c r="A679" s="184" t="s">
        <v>83</v>
      </c>
      <c r="B679" s="141" t="s">
        <v>298</v>
      </c>
      <c r="C679" s="142"/>
      <c r="D679" s="14"/>
      <c r="E679" s="193"/>
      <c r="F679" s="193"/>
      <c r="G679" s="22"/>
      <c r="H679" s="193"/>
      <c r="I679" s="190"/>
      <c r="J679" s="191"/>
      <c r="K679" s="194"/>
      <c r="L679" s="194"/>
      <c r="M679" s="193"/>
      <c r="N679" s="193"/>
      <c r="O679" s="193"/>
      <c r="P679" s="14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6"/>
      <c r="AB679" s="6"/>
      <c r="AC679" s="6"/>
    </row>
    <row r="680" spans="1:29" ht="13.95" customHeight="1" x14ac:dyDescent="0.25">
      <c r="A680" s="158" t="s">
        <v>95</v>
      </c>
      <c r="B680" s="141" t="s">
        <v>299</v>
      </c>
      <c r="C680" s="139" t="s">
        <v>89</v>
      </c>
      <c r="D680" s="2"/>
      <c r="I680" s="333"/>
      <c r="J680" s="334"/>
      <c r="K680" s="194"/>
      <c r="L680" s="13">
        <f>+SUM(L681:L692)</f>
        <v>80.510399999999962</v>
      </c>
      <c r="P680" s="2"/>
      <c r="AA680" s="6"/>
      <c r="AB680" s="6"/>
      <c r="AC680" s="6"/>
    </row>
    <row r="681" spans="1:29" ht="13.95" customHeight="1" x14ac:dyDescent="0.25">
      <c r="A681" s="184"/>
      <c r="B681" s="141"/>
      <c r="C681" s="139"/>
      <c r="D681" s="2"/>
      <c r="E681" s="187"/>
      <c r="F681" s="187"/>
      <c r="H681" s="187"/>
      <c r="I681" s="181">
        <v>3.43</v>
      </c>
      <c r="J681" s="187">
        <v>3</v>
      </c>
      <c r="K681" s="8">
        <v>1</v>
      </c>
      <c r="L681" s="194">
        <f>+I681*J681*K681</f>
        <v>10.290000000000001</v>
      </c>
      <c r="M681" s="187"/>
      <c r="N681" s="187"/>
      <c r="O681" s="187"/>
      <c r="P681" s="2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6"/>
      <c r="AB681" s="6"/>
      <c r="AC681" s="6"/>
    </row>
    <row r="682" spans="1:29" ht="13.95" customHeight="1" x14ac:dyDescent="0.25">
      <c r="A682" s="184"/>
      <c r="B682" s="141"/>
      <c r="C682" s="139"/>
      <c r="D682" s="2"/>
      <c r="E682" s="187"/>
      <c r="F682" s="187"/>
      <c r="H682" s="187"/>
      <c r="I682" s="181">
        <v>3.4</v>
      </c>
      <c r="J682" s="187">
        <v>3</v>
      </c>
      <c r="K682" s="8">
        <v>1</v>
      </c>
      <c r="L682" s="194">
        <f t="shared" ref="L682:L692" si="65">+I682*J682*K682</f>
        <v>10.199999999999999</v>
      </c>
      <c r="M682" s="187"/>
      <c r="N682" s="187"/>
      <c r="O682" s="187"/>
      <c r="P682" s="2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6"/>
      <c r="AB682" s="6"/>
      <c r="AC682" s="6"/>
    </row>
    <row r="683" spans="1:29" ht="13.95" customHeight="1" x14ac:dyDescent="0.25">
      <c r="A683" s="184"/>
      <c r="B683" s="141"/>
      <c r="C683" s="139"/>
      <c r="D683" s="2"/>
      <c r="E683" s="187"/>
      <c r="F683" s="187"/>
      <c r="H683" s="187"/>
      <c r="I683" s="181">
        <v>3.43</v>
      </c>
      <c r="J683" s="187">
        <v>3</v>
      </c>
      <c r="K683" s="8">
        <v>1</v>
      </c>
      <c r="L683" s="194">
        <f t="shared" si="65"/>
        <v>10.290000000000001</v>
      </c>
      <c r="M683" s="187"/>
      <c r="N683" s="187"/>
      <c r="O683" s="187"/>
      <c r="P683" s="2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6"/>
      <c r="AB683" s="6"/>
      <c r="AC683" s="6"/>
    </row>
    <row r="684" spans="1:29" ht="13.95" customHeight="1" x14ac:dyDescent="0.25">
      <c r="A684" s="184"/>
      <c r="B684" s="141"/>
      <c r="C684" s="139"/>
      <c r="D684" s="2"/>
      <c r="E684" s="187"/>
      <c r="F684" s="187"/>
      <c r="H684" s="187"/>
      <c r="I684" s="181">
        <v>3.43</v>
      </c>
      <c r="J684" s="187">
        <v>1.92</v>
      </c>
      <c r="K684" s="8">
        <v>2</v>
      </c>
      <c r="L684" s="194">
        <f t="shared" si="65"/>
        <v>13.171200000000001</v>
      </c>
      <c r="M684" s="187"/>
      <c r="N684" s="187"/>
      <c r="O684" s="187"/>
      <c r="P684" s="2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6"/>
      <c r="AB684" s="6"/>
      <c r="AC684" s="6"/>
    </row>
    <row r="685" spans="1:29" ht="13.95" customHeight="1" x14ac:dyDescent="0.25">
      <c r="A685" s="184"/>
      <c r="B685" s="141"/>
      <c r="C685" s="139"/>
      <c r="D685" s="2"/>
      <c r="E685" s="187"/>
      <c r="F685" s="187"/>
      <c r="H685" s="187"/>
      <c r="I685" s="181">
        <v>3.4</v>
      </c>
      <c r="J685" s="187">
        <v>1.92</v>
      </c>
      <c r="K685" s="8">
        <v>2</v>
      </c>
      <c r="L685" s="194">
        <f t="shared" si="65"/>
        <v>13.055999999999999</v>
      </c>
      <c r="M685" s="187"/>
      <c r="N685" s="187"/>
      <c r="O685" s="187"/>
      <c r="P685" s="2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6"/>
      <c r="AB685" s="6"/>
      <c r="AC685" s="6"/>
    </row>
    <row r="686" spans="1:29" ht="13.95" customHeight="1" x14ac:dyDescent="0.25">
      <c r="A686" s="184"/>
      <c r="B686" s="141"/>
      <c r="C686" s="139"/>
      <c r="D686" s="2"/>
      <c r="E686" s="187"/>
      <c r="F686" s="187"/>
      <c r="H686" s="187"/>
      <c r="I686" s="181">
        <v>3.43</v>
      </c>
      <c r="J686" s="187">
        <v>1.92</v>
      </c>
      <c r="K686" s="8">
        <v>2</v>
      </c>
      <c r="L686" s="194">
        <f t="shared" si="65"/>
        <v>13.171200000000001</v>
      </c>
      <c r="M686" s="187"/>
      <c r="N686" s="187"/>
      <c r="O686" s="187"/>
      <c r="P686" s="2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6"/>
      <c r="AB686" s="6"/>
      <c r="AC686" s="6"/>
    </row>
    <row r="687" spans="1:29" ht="13.95" customHeight="1" x14ac:dyDescent="0.25">
      <c r="A687" s="184"/>
      <c r="B687" s="141"/>
      <c r="C687" s="139"/>
      <c r="D687" s="2"/>
      <c r="E687" s="187"/>
      <c r="F687" s="187"/>
      <c r="H687" s="187"/>
      <c r="I687" s="181">
        <v>0.7</v>
      </c>
      <c r="J687" s="187">
        <v>3</v>
      </c>
      <c r="K687" s="8">
        <v>1</v>
      </c>
      <c r="L687" s="194">
        <f t="shared" si="65"/>
        <v>2.0999999999999996</v>
      </c>
      <c r="M687" s="187"/>
      <c r="N687" s="187"/>
      <c r="O687" s="187"/>
      <c r="P687" s="2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6"/>
      <c r="AB687" s="6"/>
      <c r="AC687" s="6"/>
    </row>
    <row r="688" spans="1:29" ht="13.95" customHeight="1" x14ac:dyDescent="0.25">
      <c r="A688" s="184"/>
      <c r="B688" s="141"/>
      <c r="C688" s="139"/>
      <c r="D688" s="2"/>
      <c r="E688" s="187"/>
      <c r="F688" s="187"/>
      <c r="H688" s="187"/>
      <c r="I688" s="181">
        <v>0.7</v>
      </c>
      <c r="J688" s="187">
        <v>3</v>
      </c>
      <c r="K688" s="8">
        <v>1</v>
      </c>
      <c r="L688" s="194">
        <f t="shared" si="65"/>
        <v>2.0999999999999996</v>
      </c>
      <c r="M688" s="187"/>
      <c r="N688" s="187"/>
      <c r="O688" s="187"/>
      <c r="P688" s="2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6"/>
      <c r="AB688" s="6"/>
      <c r="AC688" s="6"/>
    </row>
    <row r="689" spans="1:29" ht="13.95" customHeight="1" x14ac:dyDescent="0.25">
      <c r="A689" s="184"/>
      <c r="B689" s="141"/>
      <c r="C689" s="139"/>
      <c r="D689" s="2"/>
      <c r="E689" s="187"/>
      <c r="F689" s="187"/>
      <c r="H689" s="187"/>
      <c r="I689" s="181">
        <v>0.7</v>
      </c>
      <c r="J689" s="187">
        <v>3</v>
      </c>
      <c r="K689" s="8">
        <v>1</v>
      </c>
      <c r="L689" s="194">
        <f t="shared" si="65"/>
        <v>2.0999999999999996</v>
      </c>
      <c r="M689" s="187"/>
      <c r="N689" s="187"/>
      <c r="O689" s="187"/>
      <c r="P689" s="2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6"/>
      <c r="AB689" s="6"/>
      <c r="AC689" s="6"/>
    </row>
    <row r="690" spans="1:29" ht="13.95" customHeight="1" x14ac:dyDescent="0.25">
      <c r="A690" s="184"/>
      <c r="B690" s="141"/>
      <c r="C690" s="139"/>
      <c r="D690" s="2"/>
      <c r="E690" s="187"/>
      <c r="F690" s="187"/>
      <c r="H690" s="187"/>
      <c r="I690" s="181">
        <v>0.7</v>
      </c>
      <c r="J690" s="187">
        <v>1.92</v>
      </c>
      <c r="K690" s="8">
        <v>1</v>
      </c>
      <c r="L690" s="194">
        <f t="shared" si="65"/>
        <v>1.3439999999999999</v>
      </c>
      <c r="M690" s="187"/>
      <c r="N690" s="187"/>
      <c r="O690" s="187"/>
      <c r="P690" s="2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6"/>
      <c r="AB690" s="6"/>
      <c r="AC690" s="6"/>
    </row>
    <row r="691" spans="1:29" ht="13.95" customHeight="1" x14ac:dyDescent="0.25">
      <c r="A691" s="184"/>
      <c r="B691" s="141"/>
      <c r="C691" s="139"/>
      <c r="D691" s="2"/>
      <c r="E691" s="187"/>
      <c r="F691" s="187"/>
      <c r="H691" s="187"/>
      <c r="I691" s="181">
        <v>0.7</v>
      </c>
      <c r="J691" s="187">
        <v>1.92</v>
      </c>
      <c r="K691" s="8">
        <v>1</v>
      </c>
      <c r="L691" s="194">
        <f t="shared" si="65"/>
        <v>1.3439999999999999</v>
      </c>
      <c r="M691" s="187"/>
      <c r="N691" s="187"/>
      <c r="O691" s="187"/>
      <c r="P691" s="2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6"/>
      <c r="AB691" s="6"/>
      <c r="AC691" s="6"/>
    </row>
    <row r="692" spans="1:29" ht="13.95" customHeight="1" x14ac:dyDescent="0.25">
      <c r="A692" s="184"/>
      <c r="B692" s="141"/>
      <c r="C692" s="139"/>
      <c r="D692" s="2"/>
      <c r="E692" s="187"/>
      <c r="F692" s="187"/>
      <c r="H692" s="187"/>
      <c r="I692" s="181">
        <v>0.7</v>
      </c>
      <c r="J692" s="187">
        <v>1.92</v>
      </c>
      <c r="K692" s="8">
        <v>1</v>
      </c>
      <c r="L692" s="194">
        <f t="shared" si="65"/>
        <v>1.3439999999999999</v>
      </c>
      <c r="M692" s="187"/>
      <c r="N692" s="187"/>
      <c r="O692" s="187"/>
      <c r="P692" s="2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6"/>
      <c r="AB692" s="6"/>
      <c r="AC692" s="6"/>
    </row>
    <row r="693" spans="1:29" ht="13.95" customHeight="1" x14ac:dyDescent="0.25">
      <c r="A693" s="184" t="s">
        <v>84</v>
      </c>
      <c r="B693" s="141" t="s">
        <v>301</v>
      </c>
      <c r="C693" s="139"/>
      <c r="D693" s="2"/>
      <c r="E693" s="187"/>
      <c r="F693" s="187"/>
      <c r="H693" s="187"/>
      <c r="I693" s="203"/>
      <c r="J693" s="186"/>
      <c r="K693" s="8"/>
      <c r="L693" s="194"/>
      <c r="M693" s="187"/>
      <c r="N693" s="187"/>
      <c r="O693" s="187"/>
      <c r="P693" s="2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6"/>
      <c r="AB693" s="6"/>
      <c r="AC693" s="6"/>
    </row>
    <row r="694" spans="1:29" ht="13.95" customHeight="1" x14ac:dyDescent="0.25">
      <c r="A694" s="184" t="s">
        <v>114</v>
      </c>
      <c r="B694" s="141" t="s">
        <v>300</v>
      </c>
      <c r="C694" s="139"/>
      <c r="D694" s="2"/>
      <c r="E694" s="187"/>
      <c r="F694" s="187"/>
      <c r="H694" s="187"/>
      <c r="I694" s="203"/>
      <c r="J694" s="186"/>
      <c r="K694" s="8"/>
      <c r="L694" s="194"/>
      <c r="M694" s="187"/>
      <c r="N694" s="187"/>
      <c r="O694" s="187"/>
      <c r="P694" s="2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6"/>
      <c r="AB694" s="6"/>
      <c r="AC694" s="6"/>
    </row>
    <row r="695" spans="1:29" ht="13.95" customHeight="1" x14ac:dyDescent="0.25">
      <c r="A695" s="184" t="s">
        <v>306</v>
      </c>
      <c r="B695" s="141" t="s">
        <v>302</v>
      </c>
      <c r="C695" s="139" t="s">
        <v>89</v>
      </c>
      <c r="D695" s="2"/>
      <c r="E695" s="187"/>
      <c r="F695" s="187"/>
      <c r="H695" s="187"/>
      <c r="I695" s="203"/>
      <c r="J695" s="186"/>
      <c r="K695" s="8"/>
      <c r="L695" s="13">
        <f>+SUM(L696:L700)</f>
        <v>55.019999999999996</v>
      </c>
      <c r="M695" s="187"/>
      <c r="N695" s="187"/>
      <c r="O695" s="187"/>
      <c r="P695" s="2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6"/>
      <c r="AB695" s="6"/>
      <c r="AC695" s="6"/>
    </row>
    <row r="696" spans="1:29" s="14" customFormat="1" ht="13.95" customHeight="1" x14ac:dyDescent="0.25">
      <c r="A696" s="192"/>
      <c r="B696" s="138" t="s">
        <v>146</v>
      </c>
      <c r="C696" s="142"/>
      <c r="D696" s="187"/>
      <c r="E696" s="187"/>
      <c r="F696" s="187"/>
      <c r="G696" s="8"/>
      <c r="H696" s="187"/>
      <c r="I696" s="358">
        <v>42.06</v>
      </c>
      <c r="J696" s="358"/>
      <c r="K696" s="194">
        <v>1</v>
      </c>
      <c r="L696" s="4">
        <f>+I696*K696</f>
        <v>42.06</v>
      </c>
      <c r="M696" s="193"/>
      <c r="N696" s="193"/>
      <c r="O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57"/>
      <c r="AB696" s="57"/>
      <c r="AC696" s="57"/>
    </row>
    <row r="697" spans="1:29" s="14" customFormat="1" ht="13.95" customHeight="1" x14ac:dyDescent="0.25">
      <c r="A697" s="192"/>
      <c r="B697" s="138" t="s">
        <v>149</v>
      </c>
      <c r="C697" s="142"/>
      <c r="D697" s="187"/>
      <c r="E697" s="187"/>
      <c r="F697" s="187"/>
      <c r="G697" s="8"/>
      <c r="H697" s="187"/>
      <c r="I697" s="358">
        <v>6.41</v>
      </c>
      <c r="J697" s="358"/>
      <c r="K697" s="194">
        <v>1</v>
      </c>
      <c r="L697" s="4">
        <f t="shared" ref="L697:L698" si="66">+I697*K697</f>
        <v>6.41</v>
      </c>
      <c r="M697" s="193"/>
      <c r="N697" s="193"/>
      <c r="O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57"/>
      <c r="AB697" s="57"/>
      <c r="AC697" s="57"/>
    </row>
    <row r="698" spans="1:29" s="14" customFormat="1" ht="13.95" customHeight="1" x14ac:dyDescent="0.25">
      <c r="A698" s="192"/>
      <c r="B698" s="138" t="s">
        <v>147</v>
      </c>
      <c r="C698" s="142"/>
      <c r="D698" s="187"/>
      <c r="E698" s="187"/>
      <c r="F698" s="187"/>
      <c r="G698" s="8"/>
      <c r="H698" s="187"/>
      <c r="I698" s="358">
        <v>6.55</v>
      </c>
      <c r="J698" s="358"/>
      <c r="K698" s="194">
        <v>1</v>
      </c>
      <c r="L698" s="4">
        <f t="shared" si="66"/>
        <v>6.55</v>
      </c>
      <c r="M698" s="193"/>
      <c r="N698" s="193"/>
      <c r="O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57"/>
      <c r="AB698" s="57"/>
      <c r="AC698" s="57"/>
    </row>
    <row r="699" spans="1:29" s="14" customFormat="1" ht="13.95" customHeight="1" x14ac:dyDescent="0.25">
      <c r="A699" s="192"/>
      <c r="M699" s="193"/>
      <c r="N699" s="193"/>
      <c r="O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57"/>
      <c r="AB699" s="57"/>
      <c r="AC699" s="57"/>
    </row>
    <row r="700" spans="1:29" s="14" customFormat="1" ht="13.95" customHeight="1" x14ac:dyDescent="0.25">
      <c r="A700" s="192"/>
      <c r="B700" s="138"/>
      <c r="C700" s="142"/>
      <c r="E700" s="193"/>
      <c r="F700" s="193"/>
      <c r="G700" s="22"/>
      <c r="H700" s="193"/>
      <c r="I700" s="205"/>
      <c r="J700" s="191"/>
      <c r="K700" s="22"/>
      <c r="L700" s="194"/>
      <c r="M700" s="193"/>
      <c r="N700" s="193"/>
      <c r="O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57"/>
      <c r="AB700" s="57"/>
      <c r="AC700" s="57"/>
    </row>
    <row r="701" spans="1:29" ht="13.95" customHeight="1" x14ac:dyDescent="0.25">
      <c r="A701" s="184" t="s">
        <v>115</v>
      </c>
      <c r="B701" s="141" t="s">
        <v>303</v>
      </c>
      <c r="C701" s="139"/>
      <c r="D701" s="2"/>
      <c r="E701" s="187"/>
      <c r="F701" s="187"/>
      <c r="H701" s="187"/>
      <c r="I701" s="203"/>
      <c r="J701" s="186"/>
      <c r="K701" s="8"/>
      <c r="L701" s="194"/>
      <c r="M701" s="187"/>
      <c r="N701" s="187"/>
      <c r="O701" s="187"/>
      <c r="P701" s="2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6"/>
      <c r="AB701" s="6"/>
      <c r="AC701" s="6"/>
    </row>
    <row r="702" spans="1:29" ht="13.2" x14ac:dyDescent="0.25">
      <c r="A702" s="184" t="s">
        <v>307</v>
      </c>
      <c r="B702" s="137" t="s">
        <v>304</v>
      </c>
      <c r="C702" s="139" t="s">
        <v>89</v>
      </c>
      <c r="D702" s="2"/>
      <c r="E702" s="187"/>
      <c r="F702" s="187"/>
      <c r="H702" s="187"/>
      <c r="I702" s="203"/>
      <c r="J702" s="186"/>
      <c r="K702" s="8"/>
      <c r="L702" s="13">
        <f>+SUM(L703:L704)</f>
        <v>12.96</v>
      </c>
      <c r="M702" s="187"/>
      <c r="N702" s="187"/>
      <c r="O702" s="187"/>
      <c r="P702" s="2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6"/>
      <c r="AB702" s="6"/>
      <c r="AC702" s="6"/>
    </row>
    <row r="703" spans="1:29" ht="13.95" customHeight="1" x14ac:dyDescent="0.25">
      <c r="A703" s="184"/>
      <c r="B703" s="138" t="s">
        <v>149</v>
      </c>
      <c r="C703" s="142"/>
      <c r="D703" s="187"/>
      <c r="E703" s="187"/>
      <c r="F703" s="187"/>
      <c r="H703" s="187"/>
      <c r="I703" s="358">
        <v>6.41</v>
      </c>
      <c r="J703" s="358"/>
      <c r="K703" s="194">
        <v>1</v>
      </c>
      <c r="L703" s="4">
        <f t="shared" ref="L703:L704" si="67">+I703*K703</f>
        <v>6.41</v>
      </c>
      <c r="M703" s="187"/>
      <c r="N703" s="187"/>
      <c r="O703" s="187"/>
      <c r="P703" s="2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6"/>
      <c r="AB703" s="6"/>
      <c r="AC703" s="6"/>
    </row>
    <row r="704" spans="1:29" ht="13.95" customHeight="1" x14ac:dyDescent="0.25">
      <c r="A704" s="184"/>
      <c r="B704" s="138" t="s">
        <v>147</v>
      </c>
      <c r="C704" s="142"/>
      <c r="D704" s="187"/>
      <c r="E704" s="187"/>
      <c r="F704" s="187"/>
      <c r="H704" s="187"/>
      <c r="I704" s="358">
        <v>6.55</v>
      </c>
      <c r="J704" s="358"/>
      <c r="K704" s="194">
        <v>1</v>
      </c>
      <c r="L704" s="4">
        <f t="shared" si="67"/>
        <v>6.55</v>
      </c>
      <c r="M704" s="187"/>
      <c r="N704" s="187"/>
      <c r="O704" s="187"/>
      <c r="P704" s="2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6"/>
      <c r="AB704" s="6"/>
      <c r="AC704" s="6"/>
    </row>
    <row r="705" spans="1:29" ht="13.95" customHeight="1" x14ac:dyDescent="0.25">
      <c r="A705" s="184"/>
      <c r="B705" s="204"/>
      <c r="C705" s="139"/>
      <c r="D705" s="2"/>
      <c r="E705" s="187"/>
      <c r="F705" s="187"/>
      <c r="H705" s="187"/>
      <c r="I705" s="203"/>
      <c r="J705" s="186"/>
      <c r="K705" s="8"/>
      <c r="L705" s="194"/>
      <c r="M705" s="187"/>
      <c r="N705" s="187"/>
      <c r="O705" s="187"/>
      <c r="P705" s="2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6"/>
      <c r="AB705" s="6"/>
      <c r="AC705" s="6"/>
    </row>
    <row r="706" spans="1:29" ht="13.95" customHeight="1" x14ac:dyDescent="0.25">
      <c r="A706" s="184" t="s">
        <v>308</v>
      </c>
      <c r="B706" s="204" t="s">
        <v>305</v>
      </c>
      <c r="C706" s="139" t="s">
        <v>89</v>
      </c>
      <c r="D706" s="2"/>
      <c r="E706" s="187"/>
      <c r="F706" s="187"/>
      <c r="H706" s="187"/>
      <c r="I706" s="203"/>
      <c r="J706" s="186"/>
      <c r="K706" s="8"/>
      <c r="L706" s="13">
        <f>+SUM(L707:L708)</f>
        <v>48.32</v>
      </c>
      <c r="M706" s="187"/>
      <c r="N706" s="187"/>
      <c r="O706" s="187"/>
      <c r="P706" s="2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6"/>
      <c r="AB706" s="6"/>
      <c r="AC706" s="6"/>
    </row>
    <row r="707" spans="1:29" ht="13.95" customHeight="1" x14ac:dyDescent="0.25">
      <c r="A707" s="184"/>
      <c r="B707" s="138" t="s">
        <v>146</v>
      </c>
      <c r="C707" s="142"/>
      <c r="D707" s="187"/>
      <c r="E707" s="187"/>
      <c r="F707" s="187"/>
      <c r="H707" s="187"/>
      <c r="I707" s="358">
        <v>42.06</v>
      </c>
      <c r="J707" s="358"/>
      <c r="K707" s="194">
        <v>1</v>
      </c>
      <c r="L707" s="4">
        <f>+I707*K707</f>
        <v>42.06</v>
      </c>
      <c r="M707" s="187"/>
      <c r="N707" s="187"/>
      <c r="O707" s="187"/>
      <c r="P707" s="2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6"/>
      <c r="AB707" s="6"/>
      <c r="AC707" s="6"/>
    </row>
    <row r="708" spans="1:29" ht="13.95" customHeight="1" x14ac:dyDescent="0.25">
      <c r="A708" s="184"/>
      <c r="B708" s="138" t="s">
        <v>148</v>
      </c>
      <c r="C708" s="142"/>
      <c r="D708" s="187"/>
      <c r="E708" s="187"/>
      <c r="F708" s="187"/>
      <c r="H708" s="187"/>
      <c r="I708" s="358">
        <v>6.26</v>
      </c>
      <c r="J708" s="358"/>
      <c r="K708" s="194">
        <v>1</v>
      </c>
      <c r="L708" s="4">
        <f>+I708*K708</f>
        <v>6.26</v>
      </c>
      <c r="M708" s="187"/>
      <c r="N708" s="187"/>
      <c r="O708" s="187"/>
      <c r="P708" s="2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6"/>
      <c r="AB708" s="6"/>
      <c r="AC708" s="6"/>
    </row>
    <row r="709" spans="1:29" ht="13.95" customHeight="1" x14ac:dyDescent="0.25">
      <c r="A709" s="184"/>
      <c r="B709" s="141"/>
      <c r="C709" s="139"/>
      <c r="D709" s="2"/>
      <c r="E709" s="187"/>
      <c r="F709" s="187"/>
      <c r="H709" s="187"/>
      <c r="I709" s="203"/>
      <c r="J709" s="186"/>
      <c r="K709" s="8"/>
      <c r="L709" s="194"/>
      <c r="M709" s="187"/>
      <c r="N709" s="187"/>
      <c r="O709" s="187"/>
      <c r="P709" s="2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6"/>
      <c r="AB709" s="6"/>
      <c r="AC709" s="6"/>
    </row>
    <row r="710" spans="1:29" ht="13.95" customHeight="1" x14ac:dyDescent="0.25">
      <c r="A710" s="184" t="s">
        <v>312</v>
      </c>
      <c r="B710" s="141" t="s">
        <v>309</v>
      </c>
      <c r="C710" s="139"/>
      <c r="D710" s="2"/>
      <c r="E710" s="187"/>
      <c r="F710" s="187"/>
      <c r="H710" s="187"/>
      <c r="I710" s="203"/>
      <c r="J710" s="186"/>
      <c r="K710" s="8"/>
      <c r="L710" s="194"/>
      <c r="M710" s="187"/>
      <c r="N710" s="187"/>
      <c r="O710" s="187"/>
      <c r="P710" s="2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6"/>
      <c r="AB710" s="6"/>
      <c r="AC710" s="6"/>
    </row>
    <row r="711" spans="1:29" ht="13.95" customHeight="1" x14ac:dyDescent="0.25">
      <c r="A711" s="184" t="s">
        <v>313</v>
      </c>
      <c r="B711" s="141" t="s">
        <v>310</v>
      </c>
      <c r="C711" s="139"/>
      <c r="D711" s="2"/>
      <c r="E711" s="187"/>
      <c r="F711" s="187"/>
      <c r="H711" s="187"/>
      <c r="I711" s="203"/>
      <c r="J711" s="186"/>
      <c r="K711" s="8"/>
      <c r="L711" s="194"/>
      <c r="M711" s="187"/>
      <c r="N711" s="187"/>
      <c r="O711" s="187"/>
      <c r="P711" s="2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6"/>
      <c r="AB711" s="6"/>
      <c r="AC711" s="6"/>
    </row>
    <row r="712" spans="1:29" ht="13.95" customHeight="1" x14ac:dyDescent="0.25">
      <c r="A712" s="184" t="s">
        <v>314</v>
      </c>
      <c r="B712" s="141" t="s">
        <v>311</v>
      </c>
      <c r="C712" s="139" t="s">
        <v>89</v>
      </c>
      <c r="D712" s="2"/>
      <c r="E712" s="187"/>
      <c r="F712" s="187"/>
      <c r="H712" s="187"/>
      <c r="I712" s="203"/>
      <c r="J712" s="186"/>
      <c r="K712" s="8"/>
      <c r="L712" s="13">
        <f>+SUM(L713:L723)</f>
        <v>35.82</v>
      </c>
      <c r="M712" s="187"/>
      <c r="N712" s="187"/>
      <c r="O712" s="187"/>
      <c r="P712" s="2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6"/>
      <c r="AB712" s="6"/>
      <c r="AC712" s="6"/>
    </row>
    <row r="713" spans="1:29" ht="13.95" customHeight="1" x14ac:dyDescent="0.25">
      <c r="A713" s="184"/>
      <c r="B713" s="141" t="s">
        <v>265</v>
      </c>
      <c r="C713" s="142"/>
      <c r="D713" s="2"/>
      <c r="E713" s="187"/>
      <c r="F713" s="187"/>
      <c r="H713" s="187"/>
      <c r="I713" s="190"/>
      <c r="J713" s="191"/>
      <c r="K713" s="194"/>
      <c r="L713" s="194"/>
      <c r="M713" s="187"/>
      <c r="N713" s="187"/>
      <c r="O713" s="187"/>
      <c r="P713" s="2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6"/>
      <c r="AB713" s="6"/>
      <c r="AC713" s="6"/>
    </row>
    <row r="714" spans="1:29" ht="13.95" customHeight="1" x14ac:dyDescent="0.25">
      <c r="A714" s="184"/>
      <c r="B714" s="141" t="s">
        <v>179</v>
      </c>
      <c r="C714" s="142"/>
      <c r="D714" s="2"/>
      <c r="E714" s="187"/>
      <c r="F714" s="187"/>
      <c r="H714" s="187"/>
      <c r="I714" s="193">
        <v>1.9</v>
      </c>
      <c r="J714" s="193">
        <v>1.5</v>
      </c>
      <c r="K714" s="194">
        <v>1</v>
      </c>
      <c r="L714" s="194">
        <f>+I714*J714*K714</f>
        <v>2.8499999999999996</v>
      </c>
      <c r="M714" s="187"/>
      <c r="N714" s="187"/>
      <c r="O714" s="187"/>
      <c r="P714" s="2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6"/>
      <c r="AB714" s="6"/>
      <c r="AC714" s="6"/>
    </row>
    <row r="715" spans="1:29" ht="13.95" customHeight="1" x14ac:dyDescent="0.25">
      <c r="A715" s="184"/>
      <c r="B715" s="141" t="s">
        <v>266</v>
      </c>
      <c r="C715" s="142"/>
      <c r="D715" s="2"/>
      <c r="E715" s="187"/>
      <c r="F715" s="187"/>
      <c r="H715" s="187"/>
      <c r="I715" s="193">
        <v>1</v>
      </c>
      <c r="J715" s="193">
        <v>1.5</v>
      </c>
      <c r="K715" s="194">
        <v>1</v>
      </c>
      <c r="L715" s="194">
        <f>+I715*J715*K715</f>
        <v>1.5</v>
      </c>
      <c r="M715" s="187"/>
      <c r="N715" s="187"/>
      <c r="O715" s="187"/>
      <c r="P715" s="2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6"/>
      <c r="AB715" s="6"/>
      <c r="AC715" s="6"/>
    </row>
    <row r="716" spans="1:29" ht="13.95" customHeight="1" x14ac:dyDescent="0.25">
      <c r="A716" s="184"/>
      <c r="B716" s="141" t="s">
        <v>122</v>
      </c>
      <c r="C716" s="142"/>
      <c r="D716" s="2"/>
      <c r="E716" s="187"/>
      <c r="F716" s="187"/>
      <c r="H716" s="187"/>
      <c r="I716" s="193">
        <f>2.95+0.48+0.1+0.2+0.1</f>
        <v>3.8300000000000005</v>
      </c>
      <c r="J716" s="193">
        <v>1.5</v>
      </c>
      <c r="K716" s="194">
        <v>1</v>
      </c>
      <c r="L716" s="194">
        <f>+I716*J716*K716</f>
        <v>5.745000000000001</v>
      </c>
      <c r="M716" s="187"/>
      <c r="N716" s="187"/>
      <c r="O716" s="187"/>
      <c r="P716" s="2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6"/>
      <c r="AB716" s="6"/>
      <c r="AC716" s="6"/>
    </row>
    <row r="717" spans="1:29" ht="13.95" customHeight="1" x14ac:dyDescent="0.25">
      <c r="A717" s="184"/>
      <c r="B717" s="141" t="s">
        <v>267</v>
      </c>
      <c r="C717" s="142"/>
      <c r="D717" s="2"/>
      <c r="E717" s="187"/>
      <c r="F717" s="187"/>
      <c r="H717" s="187"/>
      <c r="I717" s="193">
        <v>3.45</v>
      </c>
      <c r="J717" s="193">
        <v>1.5</v>
      </c>
      <c r="K717" s="194">
        <v>1</v>
      </c>
      <c r="L717" s="194">
        <f>+I717*J717*K717</f>
        <v>5.1750000000000007</v>
      </c>
      <c r="M717" s="187"/>
      <c r="N717" s="187"/>
      <c r="O717" s="187"/>
      <c r="P717" s="2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6"/>
      <c r="AB717" s="6"/>
      <c r="AC717" s="6"/>
    </row>
    <row r="718" spans="1:29" ht="13.95" customHeight="1" x14ac:dyDescent="0.25">
      <c r="A718" s="184"/>
      <c r="B718" s="141" t="s">
        <v>147</v>
      </c>
      <c r="C718" s="142"/>
      <c r="D718" s="2"/>
      <c r="E718" s="187"/>
      <c r="F718" s="187"/>
      <c r="H718" s="187"/>
      <c r="I718" s="190"/>
      <c r="J718" s="191"/>
      <c r="K718" s="194"/>
      <c r="L718" s="194"/>
      <c r="M718" s="187"/>
      <c r="N718" s="187"/>
      <c r="O718" s="187"/>
      <c r="P718" s="2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6"/>
      <c r="AB718" s="6"/>
      <c r="AC718" s="6"/>
    </row>
    <row r="719" spans="1:29" ht="13.95" customHeight="1" x14ac:dyDescent="0.25">
      <c r="A719" s="184"/>
      <c r="B719" s="141" t="s">
        <v>179</v>
      </c>
      <c r="C719" s="142"/>
      <c r="D719" s="2"/>
      <c r="E719" s="187"/>
      <c r="F719" s="187"/>
      <c r="H719" s="187"/>
      <c r="I719" s="193">
        <v>1.9</v>
      </c>
      <c r="J719" s="193">
        <v>1.5</v>
      </c>
      <c r="K719" s="194">
        <v>1</v>
      </c>
      <c r="L719" s="194">
        <f>+I719*J719*K719</f>
        <v>2.8499999999999996</v>
      </c>
      <c r="M719" s="187"/>
      <c r="N719" s="187"/>
      <c r="O719" s="187"/>
      <c r="P719" s="2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6"/>
      <c r="AB719" s="6"/>
      <c r="AC719" s="6"/>
    </row>
    <row r="720" spans="1:29" ht="13.95" customHeight="1" x14ac:dyDescent="0.25">
      <c r="A720" s="184"/>
      <c r="B720" s="141" t="s">
        <v>266</v>
      </c>
      <c r="C720" s="142"/>
      <c r="D720" s="2"/>
      <c r="E720" s="187"/>
      <c r="F720" s="187"/>
      <c r="H720" s="187"/>
      <c r="I720" s="193">
        <v>1</v>
      </c>
      <c r="J720" s="193">
        <v>1.5</v>
      </c>
      <c r="K720" s="194">
        <v>1</v>
      </c>
      <c r="L720" s="194">
        <f>+I720*J720*K720</f>
        <v>1.5</v>
      </c>
      <c r="M720" s="187"/>
      <c r="N720" s="187"/>
      <c r="O720" s="187"/>
      <c r="P720" s="2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6"/>
      <c r="AB720" s="6"/>
      <c r="AC720" s="6"/>
    </row>
    <row r="721" spans="1:29" ht="13.95" customHeight="1" x14ac:dyDescent="0.25">
      <c r="A721" s="184"/>
      <c r="B721" s="141" t="s">
        <v>123</v>
      </c>
      <c r="C721" s="142"/>
      <c r="D721" s="2"/>
      <c r="E721" s="187"/>
      <c r="F721" s="187"/>
      <c r="H721" s="187"/>
      <c r="I721" s="193">
        <f>2.95+0.48+0.1+0.2+0.1</f>
        <v>3.8300000000000005</v>
      </c>
      <c r="J721" s="193">
        <v>1.5</v>
      </c>
      <c r="K721" s="194">
        <v>1</v>
      </c>
      <c r="L721" s="194">
        <f>+I721*J721*K721</f>
        <v>5.745000000000001</v>
      </c>
      <c r="M721" s="187"/>
      <c r="N721" s="187"/>
      <c r="O721" s="187"/>
      <c r="P721" s="2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6"/>
      <c r="AB721" s="6"/>
      <c r="AC721" s="6"/>
    </row>
    <row r="722" spans="1:29" ht="13.95" customHeight="1" x14ac:dyDescent="0.25">
      <c r="A722" s="184"/>
      <c r="B722" s="141" t="s">
        <v>267</v>
      </c>
      <c r="C722" s="142"/>
      <c r="D722" s="2"/>
      <c r="E722" s="187"/>
      <c r="F722" s="187"/>
      <c r="H722" s="187"/>
      <c r="I722" s="193">
        <v>3.45</v>
      </c>
      <c r="J722" s="193">
        <v>1.5</v>
      </c>
      <c r="K722" s="194">
        <v>1</v>
      </c>
      <c r="L722" s="194">
        <f>+I722*J722*K722</f>
        <v>5.1750000000000007</v>
      </c>
      <c r="M722" s="187"/>
      <c r="N722" s="187"/>
      <c r="O722" s="187"/>
      <c r="P722" s="2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6"/>
      <c r="AB722" s="6"/>
      <c r="AC722" s="6"/>
    </row>
    <row r="723" spans="1:29" ht="13.95" customHeight="1" x14ac:dyDescent="0.25">
      <c r="A723" s="184"/>
      <c r="B723" s="141"/>
      <c r="C723" s="142"/>
      <c r="D723" s="2"/>
      <c r="E723" s="187"/>
      <c r="F723" s="187"/>
      <c r="H723" s="187"/>
      <c r="I723" s="190">
        <v>1.1000000000000001</v>
      </c>
      <c r="J723" s="191">
        <v>1.2</v>
      </c>
      <c r="K723" s="194">
        <v>4</v>
      </c>
      <c r="L723" s="194">
        <f>+I723*J723*K723</f>
        <v>5.28</v>
      </c>
      <c r="M723" s="187"/>
      <c r="N723" s="187"/>
      <c r="O723" s="187"/>
      <c r="P723" s="2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6"/>
      <c r="AB723" s="6"/>
      <c r="AC723" s="6"/>
    </row>
    <row r="724" spans="1:29" ht="13.95" customHeight="1" x14ac:dyDescent="0.25">
      <c r="A724" s="184"/>
      <c r="B724" s="141"/>
      <c r="C724" s="139"/>
      <c r="D724" s="2"/>
      <c r="E724" s="187"/>
      <c r="F724" s="187"/>
      <c r="H724" s="187"/>
      <c r="I724" s="203"/>
      <c r="J724" s="186"/>
      <c r="K724" s="8"/>
      <c r="L724" s="194"/>
      <c r="M724" s="187"/>
      <c r="N724" s="187"/>
      <c r="O724" s="187"/>
      <c r="P724" s="2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6"/>
      <c r="AB724" s="6"/>
      <c r="AC724" s="6"/>
    </row>
    <row r="725" spans="1:29" ht="13.95" customHeight="1" x14ac:dyDescent="0.25">
      <c r="A725" s="184" t="s">
        <v>318</v>
      </c>
      <c r="B725" s="141" t="s">
        <v>315</v>
      </c>
      <c r="C725" s="139"/>
      <c r="D725" s="2"/>
      <c r="E725" s="187"/>
      <c r="F725" s="187"/>
      <c r="H725" s="187"/>
      <c r="I725" s="203"/>
      <c r="J725" s="186"/>
      <c r="K725" s="8"/>
      <c r="L725" s="194"/>
      <c r="M725" s="187"/>
      <c r="N725" s="187"/>
      <c r="O725" s="187"/>
      <c r="P725" s="2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6"/>
      <c r="AB725" s="6"/>
      <c r="AC725" s="6"/>
    </row>
    <row r="726" spans="1:29" ht="13.95" customHeight="1" x14ac:dyDescent="0.25">
      <c r="A726" s="184" t="s">
        <v>319</v>
      </c>
      <c r="B726" s="141" t="s">
        <v>316</v>
      </c>
      <c r="C726" s="139" t="s">
        <v>104</v>
      </c>
      <c r="D726" s="2"/>
      <c r="E726" s="187"/>
      <c r="F726" s="187"/>
      <c r="H726" s="187"/>
      <c r="I726" s="203"/>
      <c r="J726" s="186"/>
      <c r="K726" s="8"/>
      <c r="L726" s="194"/>
      <c r="M726" s="187"/>
      <c r="N726" s="187"/>
      <c r="O726" s="187"/>
      <c r="P726" s="2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6"/>
      <c r="AB726" s="6"/>
      <c r="AC726" s="6"/>
    </row>
    <row r="727" spans="1:29" ht="13.95" customHeight="1" x14ac:dyDescent="0.25">
      <c r="A727" s="184"/>
      <c r="B727" s="138" t="s">
        <v>268</v>
      </c>
      <c r="C727" s="142"/>
      <c r="D727" s="14"/>
      <c r="E727" s="193"/>
      <c r="F727" s="193"/>
      <c r="G727" s="22"/>
      <c r="H727" s="193"/>
      <c r="I727" s="205"/>
      <c r="J727" s="191"/>
      <c r="K727" s="22"/>
      <c r="L727" s="194"/>
      <c r="M727" s="193"/>
      <c r="N727" s="193"/>
      <c r="O727" s="20">
        <f>+SUM(O728:O732)</f>
        <v>35.650000000000006</v>
      </c>
      <c r="P727" s="2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6"/>
      <c r="AB727" s="6"/>
      <c r="AC727" s="6"/>
    </row>
    <row r="728" spans="1:29" ht="13.95" customHeight="1" x14ac:dyDescent="0.25">
      <c r="A728" s="184"/>
      <c r="B728" s="138" t="s">
        <v>122</v>
      </c>
      <c r="C728" s="142"/>
      <c r="D728" s="14"/>
      <c r="E728" s="193"/>
      <c r="F728" s="193"/>
      <c r="G728" s="22"/>
      <c r="H728" s="193"/>
      <c r="I728" s="205"/>
      <c r="J728" s="191"/>
      <c r="K728" s="22"/>
      <c r="L728" s="194"/>
      <c r="M728" s="193">
        <v>8.15</v>
      </c>
      <c r="N728" s="193">
        <v>1</v>
      </c>
      <c r="O728" s="193">
        <f>+M728*N728</f>
        <v>8.15</v>
      </c>
      <c r="P728" s="2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6"/>
      <c r="AB728" s="6"/>
      <c r="AC728" s="6"/>
    </row>
    <row r="729" spans="1:29" ht="13.95" customHeight="1" x14ac:dyDescent="0.25">
      <c r="A729" s="184"/>
      <c r="B729" s="138" t="s">
        <v>123</v>
      </c>
      <c r="C729" s="142"/>
      <c r="D729" s="14"/>
      <c r="E729" s="193"/>
      <c r="F729" s="193"/>
      <c r="G729" s="22"/>
      <c r="H729" s="193"/>
      <c r="I729" s="205"/>
      <c r="J729" s="191"/>
      <c r="K729" s="22"/>
      <c r="L729" s="194"/>
      <c r="M729" s="193">
        <f>8.15-1.1+0.15</f>
        <v>7.2000000000000011</v>
      </c>
      <c r="N729" s="193">
        <v>1</v>
      </c>
      <c r="O729" s="193">
        <f>+M729*N729</f>
        <v>7.2000000000000011</v>
      </c>
      <c r="P729" s="2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6"/>
      <c r="AB729" s="6"/>
      <c r="AC729" s="6"/>
    </row>
    <row r="730" spans="1:29" ht="13.95" customHeight="1" x14ac:dyDescent="0.25">
      <c r="A730" s="184"/>
      <c r="B730" s="138" t="s">
        <v>131</v>
      </c>
      <c r="C730" s="142"/>
      <c r="D730" s="14"/>
      <c r="E730" s="193"/>
      <c r="F730" s="193"/>
      <c r="G730" s="22"/>
      <c r="H730" s="193"/>
      <c r="I730" s="205"/>
      <c r="J730" s="191"/>
      <c r="K730" s="22"/>
      <c r="L730" s="194"/>
      <c r="M730" s="193">
        <v>5.75</v>
      </c>
      <c r="N730" s="193">
        <v>1</v>
      </c>
      <c r="O730" s="193">
        <f>+M730*N730</f>
        <v>5.75</v>
      </c>
      <c r="P730" s="2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6"/>
      <c r="AB730" s="6"/>
      <c r="AC730" s="6"/>
    </row>
    <row r="731" spans="1:29" ht="13.95" customHeight="1" x14ac:dyDescent="0.25">
      <c r="A731" s="184"/>
      <c r="B731" s="138" t="s">
        <v>179</v>
      </c>
      <c r="C731" s="142"/>
      <c r="D731" s="14"/>
      <c r="E731" s="193"/>
      <c r="F731" s="193"/>
      <c r="G731" s="22"/>
      <c r="H731" s="193"/>
      <c r="I731" s="205"/>
      <c r="J731" s="191"/>
      <c r="K731" s="22"/>
      <c r="L731" s="194"/>
      <c r="M731" s="193">
        <f>5.75-0.9+0.15</f>
        <v>5</v>
      </c>
      <c r="N731" s="193">
        <v>1</v>
      </c>
      <c r="O731" s="193">
        <f>+M731*N731</f>
        <v>5</v>
      </c>
      <c r="P731" s="2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6"/>
      <c r="AB731" s="6"/>
      <c r="AC731" s="6"/>
    </row>
    <row r="732" spans="1:29" s="14" customFormat="1" ht="13.95" customHeight="1" x14ac:dyDescent="0.25">
      <c r="A732" s="192"/>
      <c r="B732" s="138" t="s">
        <v>148</v>
      </c>
      <c r="C732" s="142"/>
      <c r="E732" s="193"/>
      <c r="F732" s="193"/>
      <c r="G732" s="22"/>
      <c r="H732" s="193"/>
      <c r="I732" s="205"/>
      <c r="J732" s="191"/>
      <c r="K732" s="22"/>
      <c r="L732" s="194"/>
      <c r="M732" s="193">
        <v>9.5500000000000007</v>
      </c>
      <c r="N732" s="193">
        <v>1</v>
      </c>
      <c r="O732" s="193">
        <f>+M732*N732</f>
        <v>9.5500000000000007</v>
      </c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57"/>
      <c r="AB732" s="57"/>
      <c r="AC732" s="57"/>
    </row>
    <row r="733" spans="1:29" s="14" customFormat="1" ht="13.95" customHeight="1" x14ac:dyDescent="0.25">
      <c r="A733" s="192"/>
      <c r="B733" s="138"/>
      <c r="C733" s="142"/>
      <c r="E733" s="193"/>
      <c r="F733" s="193"/>
      <c r="G733" s="22"/>
      <c r="H733" s="193"/>
      <c r="I733" s="205"/>
      <c r="J733" s="191"/>
      <c r="K733" s="22"/>
      <c r="L733" s="194"/>
      <c r="M733" s="193"/>
      <c r="N733" s="193"/>
      <c r="O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57"/>
      <c r="AB733" s="57"/>
      <c r="AC733" s="57"/>
    </row>
    <row r="734" spans="1:29" ht="13.95" customHeight="1" x14ac:dyDescent="0.25">
      <c r="A734" s="184" t="s">
        <v>320</v>
      </c>
      <c r="B734" s="141" t="s">
        <v>317</v>
      </c>
      <c r="C734" s="139" t="s">
        <v>104</v>
      </c>
      <c r="D734" s="2"/>
      <c r="E734" s="187"/>
      <c r="F734" s="187"/>
      <c r="H734" s="187"/>
      <c r="I734" s="203"/>
      <c r="J734" s="186"/>
      <c r="K734" s="8"/>
      <c r="L734" s="194"/>
      <c r="M734" s="187"/>
      <c r="N734" s="187"/>
      <c r="O734" s="20">
        <f>+SUM(O735:O738)</f>
        <v>31.400000000000002</v>
      </c>
      <c r="P734" s="2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6"/>
      <c r="AB734" s="6"/>
      <c r="AC734" s="6"/>
    </row>
    <row r="735" spans="1:29" s="14" customFormat="1" ht="13.95" customHeight="1" x14ac:dyDescent="0.25">
      <c r="A735" s="192"/>
      <c r="B735" s="138" t="s">
        <v>122</v>
      </c>
      <c r="C735" s="142"/>
      <c r="E735" s="193"/>
      <c r="F735" s="193"/>
      <c r="G735" s="22"/>
      <c r="H735" s="193"/>
      <c r="I735" s="205"/>
      <c r="J735" s="191"/>
      <c r="K735" s="22"/>
      <c r="L735" s="194"/>
      <c r="M735" s="193">
        <v>10.9</v>
      </c>
      <c r="N735" s="193">
        <v>1</v>
      </c>
      <c r="O735" s="193">
        <f>+M735*N735</f>
        <v>10.9</v>
      </c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57"/>
      <c r="AB735" s="57"/>
      <c r="AC735" s="57"/>
    </row>
    <row r="736" spans="1:29" s="14" customFormat="1" ht="13.95" customHeight="1" x14ac:dyDescent="0.25">
      <c r="A736" s="192"/>
      <c r="B736" s="138" t="s">
        <v>123</v>
      </c>
      <c r="C736" s="142"/>
      <c r="E736" s="193"/>
      <c r="F736" s="193"/>
      <c r="G736" s="22"/>
      <c r="H736" s="193"/>
      <c r="I736" s="205"/>
      <c r="J736" s="191"/>
      <c r="K736" s="22"/>
      <c r="L736" s="194"/>
      <c r="M736" s="193">
        <v>9.8000000000000007</v>
      </c>
      <c r="N736" s="193">
        <v>1</v>
      </c>
      <c r="O736" s="193">
        <f t="shared" ref="O736:O738" si="68">+M736*N736</f>
        <v>9.8000000000000007</v>
      </c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57"/>
      <c r="AB736" s="57"/>
      <c r="AC736" s="57"/>
    </row>
    <row r="737" spans="1:29" s="14" customFormat="1" ht="13.95" customHeight="1" x14ac:dyDescent="0.25">
      <c r="A737" s="192"/>
      <c r="B737" s="138" t="s">
        <v>131</v>
      </c>
      <c r="C737" s="142"/>
      <c r="E737" s="193"/>
      <c r="F737" s="193"/>
      <c r="G737" s="22"/>
      <c r="H737" s="193"/>
      <c r="I737" s="205"/>
      <c r="J737" s="191"/>
      <c r="K737" s="22"/>
      <c r="L737" s="194"/>
      <c r="M737" s="193">
        <v>6.25</v>
      </c>
      <c r="N737" s="193">
        <v>1</v>
      </c>
      <c r="O737" s="193">
        <f t="shared" si="68"/>
        <v>6.25</v>
      </c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57"/>
      <c r="AB737" s="57"/>
      <c r="AC737" s="57"/>
    </row>
    <row r="738" spans="1:29" s="14" customFormat="1" ht="13.95" customHeight="1" x14ac:dyDescent="0.25">
      <c r="A738" s="192"/>
      <c r="B738" s="138" t="s">
        <v>180</v>
      </c>
      <c r="C738" s="142"/>
      <c r="E738" s="193"/>
      <c r="F738" s="193"/>
      <c r="G738" s="22"/>
      <c r="H738" s="193"/>
      <c r="I738" s="205"/>
      <c r="J738" s="191"/>
      <c r="K738" s="22"/>
      <c r="L738" s="194"/>
      <c r="M738" s="193">
        <f>6.25-1.8</f>
        <v>4.45</v>
      </c>
      <c r="N738" s="193">
        <v>1</v>
      </c>
      <c r="O738" s="193">
        <f t="shared" si="68"/>
        <v>4.45</v>
      </c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57"/>
      <c r="AB738" s="57"/>
      <c r="AC738" s="57"/>
    </row>
    <row r="739" spans="1:29" s="14" customFormat="1" ht="13.95" customHeight="1" x14ac:dyDescent="0.25">
      <c r="A739" s="192"/>
      <c r="B739" s="138"/>
      <c r="C739" s="142"/>
      <c r="E739" s="193"/>
      <c r="F739" s="193"/>
      <c r="G739" s="22"/>
      <c r="H739" s="193"/>
      <c r="I739" s="205"/>
      <c r="J739" s="191"/>
      <c r="K739" s="22"/>
      <c r="L739" s="194"/>
      <c r="M739" s="193"/>
      <c r="N739" s="193"/>
      <c r="O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57"/>
      <c r="AB739" s="57"/>
      <c r="AC739" s="57"/>
    </row>
    <row r="740" spans="1:29" s="14" customFormat="1" ht="13.95" customHeight="1" x14ac:dyDescent="0.25">
      <c r="A740" s="184" t="s">
        <v>322</v>
      </c>
      <c r="B740" s="141" t="s">
        <v>321</v>
      </c>
      <c r="C740" s="139"/>
      <c r="E740" s="193"/>
      <c r="F740" s="193"/>
      <c r="G740" s="22"/>
      <c r="H740" s="193"/>
      <c r="I740" s="205"/>
      <c r="J740" s="191"/>
      <c r="K740" s="22"/>
      <c r="L740" s="194"/>
      <c r="M740" s="193"/>
      <c r="N740" s="193"/>
      <c r="O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57"/>
      <c r="AB740" s="57"/>
      <c r="AC740" s="57"/>
    </row>
    <row r="741" spans="1:29" s="14" customFormat="1" ht="13.95" customHeight="1" x14ac:dyDescent="0.25">
      <c r="A741" s="184" t="s">
        <v>323</v>
      </c>
      <c r="B741" s="141" t="s">
        <v>324</v>
      </c>
      <c r="C741" s="139" t="s">
        <v>89</v>
      </c>
      <c r="E741" s="193"/>
      <c r="F741" s="193"/>
      <c r="G741" s="22"/>
      <c r="H741" s="193"/>
      <c r="I741" s="205"/>
      <c r="J741" s="191"/>
      <c r="K741" s="22"/>
      <c r="L741" s="13">
        <f>+L742</f>
        <v>134.86199999999999</v>
      </c>
      <c r="M741" s="193"/>
      <c r="N741" s="193"/>
      <c r="O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57"/>
      <c r="AB741" s="57"/>
      <c r="AC741" s="57"/>
    </row>
    <row r="742" spans="1:29" s="14" customFormat="1" ht="13.95" customHeight="1" x14ac:dyDescent="0.25">
      <c r="A742" s="192"/>
      <c r="B742" s="138"/>
      <c r="C742" s="142"/>
      <c r="E742" s="193"/>
      <c r="F742" s="193"/>
      <c r="G742" s="22"/>
      <c r="H742" s="193"/>
      <c r="I742" s="205">
        <v>5.46</v>
      </c>
      <c r="J742" s="191">
        <v>12.35</v>
      </c>
      <c r="K742" s="22">
        <v>2</v>
      </c>
      <c r="L742" s="194">
        <f>+I742*J742*K742</f>
        <v>134.86199999999999</v>
      </c>
      <c r="M742" s="193"/>
      <c r="N742" s="193"/>
      <c r="O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57"/>
      <c r="AB742" s="57"/>
      <c r="AC742" s="57"/>
    </row>
    <row r="743" spans="1:29" ht="13.95" customHeight="1" x14ac:dyDescent="0.25">
      <c r="A743" s="184" t="s">
        <v>325</v>
      </c>
      <c r="B743" s="141" t="s">
        <v>326</v>
      </c>
      <c r="C743" s="139" t="s">
        <v>104</v>
      </c>
      <c r="D743" s="2"/>
      <c r="E743" s="187"/>
      <c r="F743" s="187"/>
      <c r="H743" s="187"/>
      <c r="I743" s="203"/>
      <c r="J743" s="186"/>
      <c r="K743" s="8"/>
      <c r="M743" s="187"/>
      <c r="N743" s="187"/>
      <c r="O743" s="20">
        <f>+O744</f>
        <v>12.35</v>
      </c>
      <c r="P743" s="2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6"/>
      <c r="AB743" s="6"/>
      <c r="AC743" s="6"/>
    </row>
    <row r="744" spans="1:29" s="14" customFormat="1" ht="13.95" customHeight="1" x14ac:dyDescent="0.25">
      <c r="A744" s="192"/>
      <c r="B744" s="138"/>
      <c r="C744" s="142"/>
      <c r="E744" s="193"/>
      <c r="F744" s="193"/>
      <c r="G744" s="22"/>
      <c r="H744" s="193"/>
      <c r="I744" s="205"/>
      <c r="J744" s="191"/>
      <c r="K744" s="22"/>
      <c r="L744" s="194"/>
      <c r="M744" s="193">
        <v>12.35</v>
      </c>
      <c r="N744" s="193">
        <v>1</v>
      </c>
      <c r="O744" s="193">
        <f>+M744*N744</f>
        <v>12.35</v>
      </c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57"/>
      <c r="AB744" s="57"/>
      <c r="AC744" s="57"/>
    </row>
    <row r="745" spans="1:29" ht="13.95" customHeight="1" x14ac:dyDescent="0.25">
      <c r="A745" s="184" t="s">
        <v>327</v>
      </c>
      <c r="B745" s="141" t="s">
        <v>328</v>
      </c>
      <c r="C745" s="139"/>
      <c r="D745" s="2"/>
      <c r="E745" s="187"/>
      <c r="F745" s="187"/>
      <c r="H745" s="187"/>
      <c r="I745" s="203"/>
      <c r="J745" s="186"/>
      <c r="K745" s="8"/>
      <c r="M745" s="187"/>
      <c r="N745" s="187"/>
      <c r="O745" s="187"/>
      <c r="P745" s="2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6"/>
      <c r="AB745" s="6"/>
      <c r="AC745" s="6"/>
    </row>
    <row r="746" spans="1:29" ht="13.95" customHeight="1" x14ac:dyDescent="0.25">
      <c r="A746" s="184" t="s">
        <v>330</v>
      </c>
      <c r="B746" s="141" t="s">
        <v>329</v>
      </c>
      <c r="C746" s="139" t="s">
        <v>89</v>
      </c>
      <c r="D746" s="2"/>
      <c r="E746" s="187"/>
      <c r="F746" s="187"/>
      <c r="H746" s="187"/>
      <c r="I746" s="203"/>
      <c r="J746" s="186"/>
      <c r="K746" s="8"/>
      <c r="L746" s="13">
        <f>+SUM(L747:L748)</f>
        <v>7.98</v>
      </c>
      <c r="M746" s="187"/>
      <c r="N746" s="187"/>
      <c r="O746" s="187"/>
      <c r="P746" s="2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6"/>
      <c r="AB746" s="6"/>
      <c r="AC746" s="6"/>
    </row>
    <row r="747" spans="1:29" s="14" customFormat="1" ht="13.95" customHeight="1" x14ac:dyDescent="0.25">
      <c r="A747" s="192"/>
      <c r="B747" s="138" t="s">
        <v>331</v>
      </c>
      <c r="C747" s="142"/>
      <c r="E747" s="193"/>
      <c r="F747" s="193"/>
      <c r="G747" s="22"/>
      <c r="H747" s="193"/>
      <c r="I747" s="205">
        <v>1.1000000000000001</v>
      </c>
      <c r="J747" s="191">
        <v>2.1</v>
      </c>
      <c r="K747" s="22">
        <v>1</v>
      </c>
      <c r="L747" s="194">
        <f>+I747*J747*K747</f>
        <v>2.3100000000000005</v>
      </c>
      <c r="M747" s="193"/>
      <c r="N747" s="193"/>
      <c r="O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57"/>
      <c r="AB747" s="57"/>
      <c r="AC747" s="57"/>
    </row>
    <row r="748" spans="1:29" s="14" customFormat="1" ht="13.95" customHeight="1" x14ac:dyDescent="0.25">
      <c r="A748" s="192"/>
      <c r="B748" s="138" t="s">
        <v>332</v>
      </c>
      <c r="C748" s="142"/>
      <c r="E748" s="193"/>
      <c r="F748" s="193"/>
      <c r="G748" s="22"/>
      <c r="H748" s="193"/>
      <c r="I748" s="205">
        <v>0.9</v>
      </c>
      <c r="J748" s="191">
        <v>2.1</v>
      </c>
      <c r="K748" s="22">
        <v>3</v>
      </c>
      <c r="L748" s="194">
        <f>+I748*J748*K748</f>
        <v>5.67</v>
      </c>
      <c r="M748" s="193"/>
      <c r="N748" s="193"/>
      <c r="O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57"/>
      <c r="AB748" s="57"/>
      <c r="AC748" s="57"/>
    </row>
    <row r="749" spans="1:29" s="14" customFormat="1" ht="13.95" customHeight="1" x14ac:dyDescent="0.25">
      <c r="A749" s="192"/>
      <c r="B749" s="138"/>
      <c r="C749" s="142"/>
      <c r="E749" s="193"/>
      <c r="F749" s="193"/>
      <c r="G749" s="22"/>
      <c r="H749" s="193"/>
      <c r="I749" s="205"/>
      <c r="J749" s="191"/>
      <c r="K749" s="22"/>
      <c r="L749" s="194"/>
      <c r="M749" s="193"/>
      <c r="N749" s="193"/>
      <c r="O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57"/>
      <c r="AB749" s="57"/>
      <c r="AC749" s="57"/>
    </row>
    <row r="750" spans="1:29" ht="13.95" customHeight="1" x14ac:dyDescent="0.25">
      <c r="A750" s="184" t="s">
        <v>336</v>
      </c>
      <c r="B750" s="141" t="s">
        <v>333</v>
      </c>
      <c r="C750" s="139"/>
      <c r="D750" s="2"/>
      <c r="E750" s="187"/>
      <c r="F750" s="187"/>
      <c r="H750" s="187"/>
      <c r="I750" s="203"/>
      <c r="J750" s="186"/>
      <c r="K750" s="8"/>
      <c r="M750" s="187"/>
      <c r="N750" s="187"/>
      <c r="O750" s="187"/>
      <c r="P750" s="2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6"/>
      <c r="AB750" s="6"/>
      <c r="AC750" s="6"/>
    </row>
    <row r="751" spans="1:29" ht="13.95" customHeight="1" x14ac:dyDescent="0.25">
      <c r="A751" s="184" t="s">
        <v>334</v>
      </c>
      <c r="B751" s="141" t="s">
        <v>335</v>
      </c>
      <c r="C751" s="139" t="s">
        <v>104</v>
      </c>
      <c r="D751" s="2"/>
      <c r="E751" s="187"/>
      <c r="F751" s="187"/>
      <c r="H751" s="187"/>
      <c r="I751" s="203"/>
      <c r="J751" s="186"/>
      <c r="K751" s="8"/>
      <c r="M751" s="187"/>
      <c r="N751" s="187"/>
      <c r="O751" s="20">
        <f>+O752</f>
        <v>24.7</v>
      </c>
      <c r="P751" s="2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6"/>
      <c r="AB751" s="6"/>
      <c r="AC751" s="6"/>
    </row>
    <row r="752" spans="1:29" s="14" customFormat="1" ht="13.95" customHeight="1" x14ac:dyDescent="0.25">
      <c r="A752" s="192"/>
      <c r="B752" s="138"/>
      <c r="C752" s="142"/>
      <c r="E752" s="193"/>
      <c r="F752" s="193"/>
      <c r="G752" s="22"/>
      <c r="H752" s="193"/>
      <c r="I752" s="205"/>
      <c r="J752" s="191"/>
      <c r="K752" s="22"/>
      <c r="L752" s="194"/>
      <c r="M752" s="193">
        <v>12.35</v>
      </c>
      <c r="N752" s="193">
        <v>2</v>
      </c>
      <c r="O752" s="193">
        <f>+M752*N752</f>
        <v>24.7</v>
      </c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57"/>
      <c r="AB752" s="57"/>
      <c r="AC752" s="57"/>
    </row>
    <row r="753" spans="1:29" s="14" customFormat="1" ht="13.95" customHeight="1" x14ac:dyDescent="0.25">
      <c r="A753" s="192"/>
      <c r="B753" s="138"/>
      <c r="C753" s="142"/>
      <c r="E753" s="193"/>
      <c r="F753" s="193"/>
      <c r="G753" s="22"/>
      <c r="H753" s="193"/>
      <c r="I753" s="205"/>
      <c r="J753" s="191"/>
      <c r="K753" s="22"/>
      <c r="L753" s="194"/>
      <c r="M753" s="193"/>
      <c r="N753" s="193"/>
      <c r="O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57"/>
      <c r="AB753" s="57"/>
      <c r="AC753" s="57"/>
    </row>
    <row r="754" spans="1:29" s="14" customFormat="1" ht="13.95" customHeight="1" x14ac:dyDescent="0.25">
      <c r="A754" s="192"/>
      <c r="B754" s="138"/>
      <c r="C754" s="142"/>
      <c r="E754" s="193"/>
      <c r="F754" s="193"/>
      <c r="G754" s="22"/>
      <c r="H754" s="193"/>
      <c r="I754" s="205"/>
      <c r="J754" s="191"/>
      <c r="K754" s="22"/>
      <c r="L754" s="194"/>
      <c r="M754" s="193"/>
      <c r="N754" s="193"/>
      <c r="O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57"/>
      <c r="AB754" s="57"/>
      <c r="AC754" s="57"/>
    </row>
    <row r="755" spans="1:29" ht="13.95" customHeight="1" x14ac:dyDescent="0.25">
      <c r="A755" s="184" t="s">
        <v>337</v>
      </c>
      <c r="B755" s="141" t="s">
        <v>338</v>
      </c>
      <c r="C755" s="141"/>
      <c r="D755" s="2"/>
      <c r="E755" s="187"/>
      <c r="F755" s="187"/>
      <c r="H755" s="187"/>
      <c r="I755" s="203"/>
      <c r="J755" s="186"/>
      <c r="K755" s="8"/>
      <c r="M755" s="187"/>
      <c r="N755" s="187"/>
      <c r="O755" s="187"/>
      <c r="P755" s="2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6"/>
      <c r="AB755" s="6"/>
      <c r="AC755" s="6"/>
    </row>
    <row r="756" spans="1:29" ht="13.95" customHeight="1" x14ac:dyDescent="0.25">
      <c r="A756" s="184" t="s">
        <v>340</v>
      </c>
      <c r="B756" s="141" t="s">
        <v>339</v>
      </c>
      <c r="C756" s="141" t="s">
        <v>89</v>
      </c>
      <c r="D756" s="2"/>
      <c r="E756" s="187"/>
      <c r="F756" s="187"/>
      <c r="H756" s="187"/>
      <c r="I756" s="203"/>
      <c r="J756" s="186"/>
      <c r="K756" s="8"/>
      <c r="L756" s="13">
        <f>+SUM(L757:L760)</f>
        <v>23.082500000000003</v>
      </c>
      <c r="M756" s="187"/>
      <c r="N756" s="187"/>
      <c r="O756" s="187"/>
      <c r="P756" s="2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6"/>
      <c r="AB756" s="6"/>
      <c r="AC756" s="6"/>
    </row>
    <row r="757" spans="1:29" s="14" customFormat="1" ht="13.95" customHeight="1" x14ac:dyDescent="0.25">
      <c r="A757" s="192"/>
      <c r="B757" s="138" t="s">
        <v>341</v>
      </c>
      <c r="C757" s="142"/>
      <c r="E757" s="193"/>
      <c r="F757" s="193"/>
      <c r="G757" s="22"/>
      <c r="H757" s="193"/>
      <c r="I757" s="205">
        <v>3</v>
      </c>
      <c r="J757" s="191">
        <v>1.5</v>
      </c>
      <c r="K757" s="22">
        <v>3</v>
      </c>
      <c r="L757" s="194">
        <f>+I757*J757*K757</f>
        <v>13.5</v>
      </c>
      <c r="M757" s="193"/>
      <c r="N757" s="193"/>
      <c r="O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57"/>
      <c r="AB757" s="57"/>
      <c r="AC757" s="57"/>
    </row>
    <row r="758" spans="1:29" s="14" customFormat="1" ht="13.95" customHeight="1" x14ac:dyDescent="0.25">
      <c r="A758" s="192"/>
      <c r="B758" s="138" t="s">
        <v>342</v>
      </c>
      <c r="C758" s="142"/>
      <c r="E758" s="193"/>
      <c r="F758" s="193"/>
      <c r="G758" s="22"/>
      <c r="H758" s="193"/>
      <c r="I758" s="205">
        <v>3</v>
      </c>
      <c r="J758" s="191">
        <v>1.5</v>
      </c>
      <c r="K758" s="22">
        <v>1</v>
      </c>
      <c r="L758" s="194">
        <f t="shared" ref="L758:L760" si="69">+I758*J758*K758</f>
        <v>4.5</v>
      </c>
      <c r="M758" s="193"/>
      <c r="N758" s="193"/>
      <c r="O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57"/>
      <c r="AB758" s="57"/>
      <c r="AC758" s="57"/>
    </row>
    <row r="759" spans="1:29" s="14" customFormat="1" ht="13.95" customHeight="1" x14ac:dyDescent="0.25">
      <c r="A759" s="192"/>
      <c r="B759" s="138" t="s">
        <v>343</v>
      </c>
      <c r="C759" s="142"/>
      <c r="E759" s="193"/>
      <c r="F759" s="193"/>
      <c r="G759" s="22"/>
      <c r="H759" s="193"/>
      <c r="I759" s="205">
        <v>1.8</v>
      </c>
      <c r="J759" s="191">
        <v>0.95</v>
      </c>
      <c r="K759" s="22">
        <v>2</v>
      </c>
      <c r="L759" s="194">
        <f t="shared" si="69"/>
        <v>3.42</v>
      </c>
      <c r="M759" s="193"/>
      <c r="N759" s="193"/>
      <c r="O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57"/>
      <c r="AB759" s="57"/>
      <c r="AC759" s="57"/>
    </row>
    <row r="760" spans="1:29" s="14" customFormat="1" ht="13.95" customHeight="1" x14ac:dyDescent="0.25">
      <c r="A760" s="192"/>
      <c r="B760" s="138" t="s">
        <v>344</v>
      </c>
      <c r="C760" s="142"/>
      <c r="E760" s="193"/>
      <c r="F760" s="193"/>
      <c r="G760" s="22"/>
      <c r="H760" s="193"/>
      <c r="I760" s="205">
        <v>1.75</v>
      </c>
      <c r="J760" s="191">
        <v>0.95</v>
      </c>
      <c r="K760" s="22">
        <v>1</v>
      </c>
      <c r="L760" s="194">
        <f t="shared" si="69"/>
        <v>1.6624999999999999</v>
      </c>
      <c r="M760" s="193"/>
      <c r="N760" s="193"/>
      <c r="O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57"/>
      <c r="AB760" s="57"/>
      <c r="AC760" s="57"/>
    </row>
    <row r="761" spans="1:29" s="14" customFormat="1" ht="13.95" customHeight="1" x14ac:dyDescent="0.25">
      <c r="A761" s="192"/>
      <c r="B761" s="138"/>
      <c r="C761" s="142"/>
      <c r="E761" s="193"/>
      <c r="F761" s="193"/>
      <c r="G761" s="22"/>
      <c r="H761" s="193"/>
      <c r="I761" s="205"/>
      <c r="J761" s="191"/>
      <c r="K761" s="22"/>
      <c r="L761" s="194"/>
      <c r="M761" s="193"/>
      <c r="N761" s="193"/>
      <c r="O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57"/>
      <c r="AB761" s="57"/>
      <c r="AC761" s="57"/>
    </row>
    <row r="762" spans="1:29" ht="13.95" customHeight="1" x14ac:dyDescent="0.25">
      <c r="A762" s="184" t="s">
        <v>345</v>
      </c>
      <c r="B762" s="141" t="s">
        <v>346</v>
      </c>
      <c r="C762" s="139"/>
      <c r="D762" s="2"/>
      <c r="E762" s="187"/>
      <c r="F762" s="187"/>
      <c r="H762" s="187"/>
      <c r="I762" s="203"/>
      <c r="J762" s="186"/>
      <c r="K762" s="8"/>
      <c r="M762" s="187"/>
      <c r="N762" s="187"/>
      <c r="O762" s="187"/>
      <c r="P762" s="2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6"/>
      <c r="AB762" s="6"/>
      <c r="AC762" s="6"/>
    </row>
    <row r="763" spans="1:29" ht="13.95" customHeight="1" x14ac:dyDescent="0.25">
      <c r="A763" s="184" t="s">
        <v>349</v>
      </c>
      <c r="B763" s="141" t="s">
        <v>347</v>
      </c>
      <c r="C763" s="139" t="s">
        <v>4</v>
      </c>
      <c r="D763" s="2"/>
      <c r="E763" s="187"/>
      <c r="F763" s="187"/>
      <c r="H763" s="187"/>
      <c r="I763" s="203"/>
      <c r="J763" s="186"/>
      <c r="K763" s="8"/>
      <c r="M763" s="187"/>
      <c r="N763" s="187"/>
      <c r="O763" s="187"/>
      <c r="P763" s="210">
        <f>+SUM(P764:P765)</f>
        <v>12</v>
      </c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6"/>
      <c r="AB763" s="6"/>
      <c r="AC763" s="6"/>
    </row>
    <row r="764" spans="1:29" s="14" customFormat="1" ht="13.95" customHeight="1" x14ac:dyDescent="0.25">
      <c r="A764" s="192"/>
      <c r="B764" s="138" t="s">
        <v>331</v>
      </c>
      <c r="C764" s="142"/>
      <c r="E764" s="193"/>
      <c r="F764" s="193"/>
      <c r="G764" s="22"/>
      <c r="H764" s="193"/>
      <c r="I764" s="205"/>
      <c r="J764" s="191"/>
      <c r="K764" s="22"/>
      <c r="L764" s="194"/>
      <c r="M764" s="193"/>
      <c r="N764" s="193"/>
      <c r="O764" s="193"/>
      <c r="P764" s="200">
        <f>3*1</f>
        <v>3</v>
      </c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57"/>
      <c r="AB764" s="57"/>
      <c r="AC764" s="57"/>
    </row>
    <row r="765" spans="1:29" s="14" customFormat="1" ht="13.95" customHeight="1" x14ac:dyDescent="0.25">
      <c r="A765" s="192"/>
      <c r="B765" s="138" t="s">
        <v>332</v>
      </c>
      <c r="C765" s="142"/>
      <c r="E765" s="193"/>
      <c r="F765" s="193"/>
      <c r="G765" s="22"/>
      <c r="H765" s="193"/>
      <c r="I765" s="205"/>
      <c r="J765" s="191"/>
      <c r="K765" s="22"/>
      <c r="L765" s="194"/>
      <c r="M765" s="193"/>
      <c r="N765" s="193"/>
      <c r="O765" s="193"/>
      <c r="P765" s="200">
        <f>3*3</f>
        <v>9</v>
      </c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57"/>
      <c r="AB765" s="57"/>
      <c r="AC765" s="57"/>
    </row>
    <row r="766" spans="1:29" s="14" customFormat="1" ht="13.95" customHeight="1" x14ac:dyDescent="0.25">
      <c r="A766" s="192"/>
      <c r="B766" s="138"/>
      <c r="C766" s="142"/>
      <c r="E766" s="193"/>
      <c r="F766" s="193"/>
      <c r="G766" s="22"/>
      <c r="H766" s="193"/>
      <c r="I766" s="205"/>
      <c r="J766" s="191"/>
      <c r="K766" s="22"/>
      <c r="L766" s="194"/>
      <c r="M766" s="193"/>
      <c r="N766" s="193"/>
      <c r="O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57"/>
      <c r="AB766" s="57"/>
      <c r="AC766" s="57"/>
    </row>
    <row r="767" spans="1:29" ht="13.95" customHeight="1" x14ac:dyDescent="0.25">
      <c r="A767" s="184" t="s">
        <v>350</v>
      </c>
      <c r="B767" s="141" t="s">
        <v>348</v>
      </c>
      <c r="C767" s="139" t="s">
        <v>4</v>
      </c>
      <c r="D767" s="2"/>
      <c r="E767" s="187"/>
      <c r="F767" s="187"/>
      <c r="H767" s="187"/>
      <c r="I767" s="203"/>
      <c r="J767" s="186"/>
      <c r="K767" s="8"/>
      <c r="M767" s="187"/>
      <c r="N767" s="187"/>
      <c r="O767" s="182"/>
      <c r="P767" s="181">
        <v>3</v>
      </c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6"/>
      <c r="AB767" s="6"/>
      <c r="AC767" s="6"/>
    </row>
    <row r="768" spans="1:29" s="14" customFormat="1" ht="13.95" customHeight="1" x14ac:dyDescent="0.25">
      <c r="A768" s="192"/>
      <c r="B768" s="138" t="s">
        <v>331</v>
      </c>
      <c r="C768" s="142"/>
      <c r="E768" s="193"/>
      <c r="F768" s="193"/>
      <c r="G768" s="22"/>
      <c r="H768" s="193"/>
      <c r="I768" s="205"/>
      <c r="J768" s="191"/>
      <c r="K768" s="22"/>
      <c r="L768" s="194"/>
      <c r="M768" s="193"/>
      <c r="N768" s="193"/>
      <c r="O768" s="183"/>
      <c r="P768" s="200">
        <v>1</v>
      </c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57"/>
      <c r="AB768" s="57"/>
      <c r="AC768" s="57"/>
    </row>
    <row r="769" spans="1:29" s="14" customFormat="1" ht="13.95" customHeight="1" x14ac:dyDescent="0.25">
      <c r="A769" s="192"/>
      <c r="B769" s="138" t="s">
        <v>332</v>
      </c>
      <c r="C769" s="142"/>
      <c r="E769" s="193"/>
      <c r="F769" s="193"/>
      <c r="G769" s="22"/>
      <c r="H769" s="193"/>
      <c r="I769" s="205"/>
      <c r="J769" s="191"/>
      <c r="K769" s="22"/>
      <c r="L769" s="194"/>
      <c r="M769" s="193"/>
      <c r="N769" s="193"/>
      <c r="O769" s="183"/>
      <c r="P769" s="200">
        <v>2</v>
      </c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57"/>
      <c r="AB769" s="57"/>
      <c r="AC769" s="57"/>
    </row>
    <row r="770" spans="1:29" s="14" customFormat="1" ht="13.95" customHeight="1" x14ac:dyDescent="0.25">
      <c r="A770" s="192"/>
      <c r="B770" s="138"/>
      <c r="C770" s="142"/>
      <c r="E770" s="193"/>
      <c r="F770" s="193"/>
      <c r="G770" s="22"/>
      <c r="H770" s="193"/>
      <c r="I770" s="205"/>
      <c r="J770" s="191"/>
      <c r="K770" s="22"/>
      <c r="L770" s="194"/>
      <c r="M770" s="193"/>
      <c r="N770" s="193"/>
      <c r="O770" s="183"/>
      <c r="P770" s="200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57"/>
      <c r="AB770" s="57"/>
      <c r="AC770" s="57"/>
    </row>
    <row r="771" spans="1:29" s="14" customFormat="1" ht="13.95" customHeight="1" x14ac:dyDescent="0.25">
      <c r="A771" s="192"/>
      <c r="B771" s="138"/>
      <c r="C771" s="142"/>
      <c r="E771" s="193"/>
      <c r="F771" s="193"/>
      <c r="G771" s="22"/>
      <c r="H771" s="193"/>
      <c r="I771" s="205"/>
      <c r="J771" s="191"/>
      <c r="K771" s="22"/>
      <c r="L771" s="194"/>
      <c r="M771" s="193"/>
      <c r="N771" s="193"/>
      <c r="O771" s="183"/>
      <c r="P771" s="200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57"/>
      <c r="AB771" s="57"/>
      <c r="AC771" s="57"/>
    </row>
    <row r="772" spans="1:29" ht="13.95" customHeight="1" x14ac:dyDescent="0.25">
      <c r="A772" s="184" t="s">
        <v>352</v>
      </c>
      <c r="B772" s="141" t="s">
        <v>351</v>
      </c>
      <c r="C772" s="139"/>
      <c r="D772" s="2"/>
      <c r="E772" s="187"/>
      <c r="F772" s="187"/>
      <c r="H772" s="187"/>
      <c r="I772" s="203"/>
      <c r="J772" s="186"/>
      <c r="K772" s="8"/>
      <c r="M772" s="187"/>
      <c r="N772" s="187"/>
      <c r="O772" s="182"/>
      <c r="P772" s="181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6"/>
      <c r="AB772" s="6"/>
      <c r="AC772" s="6"/>
    </row>
    <row r="773" spans="1:29" ht="13.95" customHeight="1" x14ac:dyDescent="0.25">
      <c r="A773" s="184" t="s">
        <v>357</v>
      </c>
      <c r="B773" s="141" t="s">
        <v>353</v>
      </c>
      <c r="C773" s="139" t="s">
        <v>89</v>
      </c>
      <c r="D773" s="2"/>
      <c r="E773" s="187"/>
      <c r="F773" s="187"/>
      <c r="H773" s="187"/>
      <c r="I773" s="203"/>
      <c r="J773" s="186"/>
      <c r="K773" s="8"/>
      <c r="L773" s="13">
        <f>+L578+L565+L539</f>
        <v>211.59350000000001</v>
      </c>
      <c r="M773" s="187"/>
      <c r="N773" s="187"/>
      <c r="O773" s="182"/>
      <c r="P773" s="181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6"/>
      <c r="AB773" s="6"/>
      <c r="AC773" s="6"/>
    </row>
    <row r="774" spans="1:29" ht="13.95" customHeight="1" x14ac:dyDescent="0.25">
      <c r="A774" s="184" t="s">
        <v>358</v>
      </c>
      <c r="B774" s="141" t="s">
        <v>354</v>
      </c>
      <c r="C774" s="139" t="s">
        <v>89</v>
      </c>
      <c r="D774" s="2"/>
      <c r="E774" s="187"/>
      <c r="F774" s="187"/>
      <c r="H774" s="187"/>
      <c r="I774" s="203"/>
      <c r="J774" s="186"/>
      <c r="K774" s="8"/>
      <c r="L774" s="13">
        <f>+L680+L627</f>
        <v>186.94940000000003</v>
      </c>
      <c r="M774" s="187"/>
      <c r="N774" s="187"/>
      <c r="O774" s="182"/>
      <c r="P774" s="181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6"/>
      <c r="AB774" s="6"/>
      <c r="AC774" s="6"/>
    </row>
    <row r="775" spans="1:29" ht="13.95" customHeight="1" x14ac:dyDescent="0.25">
      <c r="A775" s="184" t="s">
        <v>359</v>
      </c>
      <c r="B775" s="141" t="s">
        <v>355</v>
      </c>
      <c r="C775" s="139" t="s">
        <v>104</v>
      </c>
      <c r="D775" s="2"/>
      <c r="E775" s="187"/>
      <c r="F775" s="187"/>
      <c r="H775" s="187"/>
      <c r="I775" s="203"/>
      <c r="J775" s="186"/>
      <c r="K775" s="8"/>
      <c r="L775" s="13">
        <f>+O734</f>
        <v>31.400000000000002</v>
      </c>
      <c r="M775" s="187"/>
      <c r="N775" s="187"/>
      <c r="O775" s="187"/>
      <c r="P775" s="2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6"/>
      <c r="AB775" s="6"/>
      <c r="AC775" s="6"/>
    </row>
    <row r="776" spans="1:29" ht="13.95" customHeight="1" x14ac:dyDescent="0.25">
      <c r="A776" s="184"/>
      <c r="B776" s="141"/>
      <c r="C776" s="139"/>
      <c r="D776" s="2"/>
      <c r="E776" s="187"/>
      <c r="F776" s="187"/>
      <c r="H776" s="187"/>
      <c r="I776" s="203"/>
      <c r="J776" s="186"/>
      <c r="K776" s="8"/>
      <c r="L776" s="13"/>
      <c r="M776" s="187"/>
      <c r="N776" s="187"/>
      <c r="O776" s="187"/>
      <c r="P776" s="2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6"/>
      <c r="AB776" s="6"/>
      <c r="AC776" s="6"/>
    </row>
    <row r="777" spans="1:29" ht="13.95" customHeight="1" x14ac:dyDescent="0.25">
      <c r="A777" s="184" t="s">
        <v>360</v>
      </c>
      <c r="B777" s="141" t="s">
        <v>356</v>
      </c>
      <c r="C777" s="139"/>
      <c r="D777" s="2"/>
      <c r="E777" s="187"/>
      <c r="F777" s="187"/>
      <c r="H777" s="187"/>
      <c r="I777" s="203"/>
      <c r="J777" s="186"/>
      <c r="K777" s="8"/>
      <c r="M777" s="187"/>
      <c r="N777" s="187"/>
      <c r="O777" s="187"/>
      <c r="P777" s="2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6"/>
      <c r="AB777" s="6"/>
      <c r="AC777" s="6"/>
    </row>
    <row r="778" spans="1:29" s="151" customFormat="1" ht="13.95" customHeight="1" x14ac:dyDescent="0.25">
      <c r="A778" s="68" t="s">
        <v>361</v>
      </c>
      <c r="B778" s="139" t="s">
        <v>362</v>
      </c>
      <c r="C778" s="139" t="s">
        <v>104</v>
      </c>
      <c r="E778" s="20"/>
      <c r="F778" s="20"/>
      <c r="G778" s="206"/>
      <c r="H778" s="20"/>
      <c r="I778" s="207"/>
      <c r="J778" s="208"/>
      <c r="K778" s="206"/>
      <c r="L778" s="13"/>
      <c r="M778" s="20"/>
      <c r="N778" s="20"/>
      <c r="O778" s="20">
        <f>+SUM(O779:O782)</f>
        <v>21</v>
      </c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9"/>
      <c r="AB778" s="209"/>
      <c r="AC778" s="209"/>
    </row>
    <row r="779" spans="1:29" s="14" customFormat="1" ht="13.95" customHeight="1" x14ac:dyDescent="0.25">
      <c r="A779" s="192"/>
      <c r="B779" s="138" t="s">
        <v>122</v>
      </c>
      <c r="C779" s="142"/>
      <c r="E779" s="193"/>
      <c r="F779" s="193"/>
      <c r="G779" s="22"/>
      <c r="H779" s="193"/>
      <c r="I779" s="205"/>
      <c r="J779" s="191"/>
      <c r="K779" s="22"/>
      <c r="L779" s="194"/>
      <c r="M779" s="193">
        <v>0.95</v>
      </c>
      <c r="N779" s="193">
        <v>4</v>
      </c>
      <c r="O779" s="193">
        <f>+M779*N779</f>
        <v>3.8</v>
      </c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57"/>
      <c r="AB779" s="57"/>
      <c r="AC779" s="57"/>
    </row>
    <row r="780" spans="1:29" s="14" customFormat="1" ht="13.95" customHeight="1" x14ac:dyDescent="0.25">
      <c r="A780" s="192"/>
      <c r="B780" s="138"/>
      <c r="C780" s="142"/>
      <c r="E780" s="193"/>
      <c r="F780" s="193"/>
      <c r="G780" s="22"/>
      <c r="H780" s="193"/>
      <c r="I780" s="205"/>
      <c r="J780" s="191"/>
      <c r="K780" s="22"/>
      <c r="L780" s="194"/>
      <c r="M780" s="193">
        <v>3.35</v>
      </c>
      <c r="N780" s="193">
        <v>2</v>
      </c>
      <c r="O780" s="193">
        <f>+M780*N780</f>
        <v>6.7</v>
      </c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57"/>
      <c r="AB780" s="57"/>
      <c r="AC780" s="57"/>
    </row>
    <row r="781" spans="1:29" s="14" customFormat="1" ht="13.95" customHeight="1" x14ac:dyDescent="0.25">
      <c r="A781" s="192"/>
      <c r="B781" s="138" t="s">
        <v>123</v>
      </c>
      <c r="C781" s="142"/>
      <c r="E781" s="193"/>
      <c r="F781" s="193"/>
      <c r="G781" s="22"/>
      <c r="H781" s="193"/>
      <c r="I781" s="205"/>
      <c r="J781" s="191"/>
      <c r="K781" s="22"/>
      <c r="L781" s="194"/>
      <c r="M781" s="193">
        <v>0.95</v>
      </c>
      <c r="N781" s="193">
        <v>4</v>
      </c>
      <c r="O781" s="193">
        <f>+M781*N781</f>
        <v>3.8</v>
      </c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57"/>
      <c r="AB781" s="57"/>
      <c r="AC781" s="57"/>
    </row>
    <row r="782" spans="1:29" s="14" customFormat="1" ht="13.95" customHeight="1" x14ac:dyDescent="0.25">
      <c r="A782" s="192"/>
      <c r="B782" s="138"/>
      <c r="C782" s="142"/>
      <c r="E782" s="193"/>
      <c r="F782" s="193"/>
      <c r="G782" s="22"/>
      <c r="H782" s="193"/>
      <c r="I782" s="205"/>
      <c r="J782" s="191"/>
      <c r="K782" s="22"/>
      <c r="L782" s="194"/>
      <c r="M782" s="193">
        <v>3.35</v>
      </c>
      <c r="N782" s="193">
        <v>2</v>
      </c>
      <c r="O782" s="193">
        <f>+M782*N782</f>
        <v>6.7</v>
      </c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57"/>
      <c r="AB782" s="57"/>
      <c r="AC782" s="57"/>
    </row>
    <row r="783" spans="1:29" s="14" customFormat="1" ht="13.95" customHeight="1" x14ac:dyDescent="0.25">
      <c r="A783" s="192"/>
      <c r="B783" s="138"/>
      <c r="C783" s="142"/>
      <c r="E783" s="193"/>
      <c r="F783" s="193"/>
      <c r="G783" s="22"/>
      <c r="H783" s="193"/>
      <c r="I783" s="205"/>
      <c r="J783" s="191"/>
      <c r="K783" s="22"/>
      <c r="L783" s="194"/>
      <c r="M783" s="193"/>
      <c r="N783" s="193"/>
      <c r="O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57"/>
      <c r="AB783" s="57"/>
      <c r="AC783" s="57"/>
    </row>
    <row r="784" spans="1:29" ht="13.95" customHeight="1" x14ac:dyDescent="0.25">
      <c r="A784" s="184" t="s">
        <v>364</v>
      </c>
      <c r="B784" s="141" t="s">
        <v>108</v>
      </c>
      <c r="C784" s="139"/>
      <c r="D784" s="2"/>
      <c r="E784" s="187"/>
      <c r="F784" s="187"/>
      <c r="H784" s="187"/>
      <c r="I784" s="203"/>
      <c r="J784" s="186"/>
      <c r="K784" s="8"/>
      <c r="M784" s="187"/>
      <c r="N784" s="187"/>
      <c r="O784" s="187"/>
      <c r="P784" s="2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6"/>
      <c r="AB784" s="6"/>
      <c r="AC784" s="6"/>
    </row>
    <row r="785" spans="1:29" ht="13.95" customHeight="1" x14ac:dyDescent="0.25">
      <c r="A785" s="184" t="s">
        <v>365</v>
      </c>
      <c r="B785" s="141" t="s">
        <v>363</v>
      </c>
      <c r="C785" s="139" t="s">
        <v>89</v>
      </c>
      <c r="D785" s="2"/>
      <c r="E785" s="187"/>
      <c r="F785" s="187"/>
      <c r="H785" s="187"/>
      <c r="I785" s="203"/>
      <c r="J785" s="186"/>
      <c r="K785" s="8"/>
      <c r="L785" s="4">
        <f>+L433+L384+L315+L280+L158</f>
        <v>398.31589999999994</v>
      </c>
      <c r="M785" s="187"/>
      <c r="N785" s="187"/>
      <c r="O785" s="187"/>
      <c r="P785" s="2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6"/>
      <c r="AB785" s="6"/>
      <c r="AC785" s="6"/>
    </row>
    <row r="786" spans="1:29" ht="13.95" customHeight="1" x14ac:dyDescent="0.25">
      <c r="A786" s="184"/>
      <c r="B786" s="141"/>
      <c r="C786" s="139"/>
      <c r="D786" s="2"/>
      <c r="E786" s="187"/>
      <c r="F786" s="187"/>
      <c r="H786" s="187"/>
      <c r="I786" s="203"/>
      <c r="J786" s="186"/>
      <c r="K786" s="8"/>
      <c r="L786" s="194"/>
      <c r="M786" s="187"/>
      <c r="N786" s="187"/>
      <c r="O786" s="187"/>
      <c r="P786" s="2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6"/>
      <c r="AB786" s="6"/>
      <c r="AC786" s="6"/>
    </row>
    <row r="787" spans="1:29" ht="13.95" customHeight="1" x14ac:dyDescent="0.25">
      <c r="A787" s="184"/>
      <c r="B787" s="141"/>
      <c r="C787" s="139"/>
      <c r="D787" s="2"/>
      <c r="E787" s="187"/>
      <c r="F787" s="187"/>
      <c r="H787" s="187"/>
      <c r="I787" s="203"/>
      <c r="J787" s="186"/>
      <c r="K787" s="8"/>
      <c r="L787" s="194"/>
      <c r="M787" s="187"/>
      <c r="N787" s="187"/>
      <c r="O787" s="187"/>
      <c r="P787" s="2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6"/>
      <c r="AB787" s="6"/>
      <c r="AC787" s="6"/>
    </row>
    <row r="788" spans="1:29" ht="13.95" customHeight="1" x14ac:dyDescent="0.25">
      <c r="A788" s="184"/>
      <c r="B788" s="141"/>
      <c r="C788" s="139"/>
      <c r="D788" s="2"/>
      <c r="E788" s="187"/>
      <c r="F788" s="187"/>
      <c r="H788" s="187"/>
      <c r="I788" s="201"/>
      <c r="J788" s="202"/>
      <c r="K788" s="194"/>
      <c r="L788" s="194"/>
      <c r="M788" s="187"/>
      <c r="N788" s="187"/>
      <c r="O788" s="187"/>
      <c r="P788" s="2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6"/>
      <c r="AB788" s="6"/>
      <c r="AC788" s="6"/>
    </row>
    <row r="789" spans="1:29" ht="13.95" customHeight="1" x14ac:dyDescent="0.25">
      <c r="A789" s="184"/>
      <c r="B789" s="141"/>
      <c r="C789" s="139"/>
      <c r="D789" s="2"/>
      <c r="E789" s="187"/>
      <c r="F789" s="187"/>
      <c r="H789" s="187"/>
      <c r="I789" s="201"/>
      <c r="J789" s="202"/>
      <c r="K789" s="194"/>
      <c r="L789" s="194"/>
      <c r="M789" s="187"/>
      <c r="N789" s="187"/>
      <c r="O789" s="187"/>
      <c r="P789" s="2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6"/>
      <c r="AB789" s="6"/>
      <c r="AC789" s="6"/>
    </row>
    <row r="790" spans="1:29" ht="13.95" customHeight="1" x14ac:dyDescent="0.25">
      <c r="A790" s="184"/>
      <c r="B790" s="141"/>
      <c r="C790" s="139"/>
      <c r="D790" s="2"/>
      <c r="E790" s="187"/>
      <c r="F790" s="187"/>
      <c r="H790" s="187"/>
      <c r="I790" s="201"/>
      <c r="J790" s="202"/>
      <c r="K790" s="194"/>
      <c r="L790" s="194"/>
      <c r="M790" s="187"/>
      <c r="N790" s="187"/>
      <c r="O790" s="187"/>
      <c r="P790" s="2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6"/>
      <c r="AB790" s="6"/>
      <c r="AC790" s="6"/>
    </row>
    <row r="791" spans="1:29" ht="13.95" customHeight="1" x14ac:dyDescent="0.25">
      <c r="A791" s="184"/>
      <c r="B791" s="141"/>
      <c r="C791" s="139"/>
      <c r="D791" s="2"/>
      <c r="E791" s="187"/>
      <c r="F791" s="187"/>
      <c r="H791" s="187"/>
      <c r="I791" s="201"/>
      <c r="J791" s="202"/>
      <c r="K791" s="194"/>
      <c r="L791" s="194"/>
      <c r="M791" s="187"/>
      <c r="N791" s="187"/>
      <c r="O791" s="187"/>
      <c r="P791" s="2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6"/>
      <c r="AB791" s="6"/>
      <c r="AC791" s="6"/>
    </row>
    <row r="792" spans="1:29" ht="13.95" customHeight="1" x14ac:dyDescent="0.25">
      <c r="A792" s="184"/>
      <c r="B792" s="141"/>
      <c r="C792" s="139"/>
      <c r="D792" s="2"/>
      <c r="E792" s="187"/>
      <c r="F792" s="187"/>
      <c r="H792" s="187"/>
      <c r="I792" s="201"/>
      <c r="J792" s="202"/>
      <c r="K792" s="194"/>
      <c r="L792" s="194"/>
      <c r="M792" s="187"/>
      <c r="N792" s="187"/>
      <c r="O792" s="187"/>
      <c r="P792" s="2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6"/>
      <c r="AB792" s="6"/>
      <c r="AC792" s="6"/>
    </row>
    <row r="793" spans="1:29" ht="13.95" customHeight="1" x14ac:dyDescent="0.25">
      <c r="A793" s="184"/>
      <c r="B793" s="141"/>
      <c r="C793" s="139"/>
      <c r="D793" s="2"/>
      <c r="E793" s="187"/>
      <c r="F793" s="187"/>
      <c r="H793" s="187"/>
      <c r="I793" s="201"/>
      <c r="J793" s="202"/>
      <c r="K793" s="194"/>
      <c r="L793" s="194"/>
      <c r="M793" s="187"/>
      <c r="N793" s="187"/>
      <c r="O793" s="187"/>
      <c r="P793" s="2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6"/>
      <c r="AB793" s="6"/>
      <c r="AC793" s="6"/>
    </row>
    <row r="794" spans="1:29" ht="13.95" customHeight="1" x14ac:dyDescent="0.25">
      <c r="A794" s="184"/>
      <c r="B794" s="141"/>
      <c r="C794" s="139"/>
      <c r="D794" s="2"/>
      <c r="E794" s="187"/>
      <c r="F794" s="187"/>
      <c r="H794" s="187"/>
      <c r="I794" s="201"/>
      <c r="J794" s="202"/>
      <c r="K794" s="194"/>
      <c r="L794" s="194"/>
      <c r="M794" s="187"/>
      <c r="N794" s="187"/>
      <c r="O794" s="187"/>
      <c r="P794" s="2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6"/>
      <c r="AB794" s="6"/>
      <c r="AC794" s="6"/>
    </row>
    <row r="795" spans="1:29" ht="13.95" customHeight="1" x14ac:dyDescent="0.25">
      <c r="A795" s="184"/>
      <c r="B795" s="141"/>
      <c r="C795" s="139"/>
      <c r="D795" s="2"/>
      <c r="E795" s="187"/>
      <c r="F795" s="187"/>
      <c r="H795" s="187"/>
      <c r="I795" s="201"/>
      <c r="J795" s="202"/>
      <c r="K795" s="194"/>
      <c r="L795" s="194"/>
      <c r="M795" s="187"/>
      <c r="N795" s="187"/>
      <c r="O795" s="187"/>
      <c r="P795" s="2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6"/>
      <c r="AB795" s="6"/>
      <c r="AC795" s="6"/>
    </row>
    <row r="796" spans="1:29" ht="13.95" customHeight="1" x14ac:dyDescent="0.25">
      <c r="A796" s="184"/>
      <c r="B796" s="141"/>
      <c r="C796" s="139"/>
      <c r="D796" s="2"/>
      <c r="E796" s="187"/>
      <c r="F796" s="187"/>
      <c r="H796" s="187"/>
      <c r="I796" s="201"/>
      <c r="J796" s="202"/>
      <c r="K796" s="194"/>
      <c r="L796" s="194"/>
      <c r="M796" s="187"/>
      <c r="N796" s="187"/>
      <c r="O796" s="187"/>
      <c r="P796" s="2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6"/>
      <c r="AB796" s="6"/>
      <c r="AC796" s="6"/>
    </row>
    <row r="797" spans="1:29" ht="13.95" customHeight="1" x14ac:dyDescent="0.25">
      <c r="A797" s="184"/>
      <c r="B797" s="141"/>
      <c r="C797" s="139"/>
      <c r="D797" s="2"/>
      <c r="E797" s="187"/>
      <c r="F797" s="187"/>
      <c r="H797" s="187"/>
      <c r="I797" s="201"/>
      <c r="J797" s="202"/>
      <c r="K797" s="194"/>
      <c r="L797" s="194"/>
      <c r="M797" s="187"/>
      <c r="N797" s="187"/>
      <c r="O797" s="187"/>
      <c r="P797" s="2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6"/>
      <c r="AB797" s="6"/>
      <c r="AC797" s="6"/>
    </row>
    <row r="798" spans="1:29" ht="13.95" customHeight="1" x14ac:dyDescent="0.25">
      <c r="A798" s="184"/>
      <c r="B798" s="141"/>
      <c r="C798" s="139"/>
      <c r="D798" s="2"/>
      <c r="E798" s="187"/>
      <c r="F798" s="187"/>
      <c r="H798" s="187"/>
      <c r="I798" s="201"/>
      <c r="J798" s="202"/>
      <c r="K798" s="194"/>
      <c r="L798" s="194"/>
      <c r="M798" s="187"/>
      <c r="N798" s="187"/>
      <c r="O798" s="187"/>
      <c r="P798" s="2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6"/>
      <c r="AB798" s="6"/>
      <c r="AC798" s="6"/>
    </row>
    <row r="799" spans="1:29" ht="13.95" customHeight="1" x14ac:dyDescent="0.25">
      <c r="A799" s="184"/>
      <c r="B799" s="141"/>
      <c r="C799" s="139"/>
      <c r="D799" s="2"/>
      <c r="E799" s="187"/>
      <c r="F799" s="187"/>
      <c r="H799" s="187"/>
      <c r="I799" s="201"/>
      <c r="J799" s="202"/>
      <c r="K799" s="194"/>
      <c r="L799" s="194"/>
      <c r="M799" s="187"/>
      <c r="N799" s="187"/>
      <c r="O799" s="187"/>
      <c r="P799" s="2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6"/>
      <c r="AB799" s="6"/>
      <c r="AC799" s="6"/>
    </row>
    <row r="800" spans="1:29" ht="13.95" customHeight="1" x14ac:dyDescent="0.25">
      <c r="A800" s="184"/>
      <c r="B800" s="141"/>
      <c r="C800" s="139"/>
      <c r="D800" s="2"/>
      <c r="E800" s="187"/>
      <c r="F800" s="187"/>
      <c r="H800" s="187"/>
      <c r="I800" s="201"/>
      <c r="J800" s="202"/>
      <c r="K800" s="194"/>
      <c r="L800" s="194"/>
      <c r="M800" s="187"/>
      <c r="N800" s="187"/>
      <c r="O800" s="187"/>
      <c r="P800" s="2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6"/>
      <c r="AB800" s="6"/>
      <c r="AC800" s="6"/>
    </row>
    <row r="801" spans="1:29" ht="13.95" customHeight="1" x14ac:dyDescent="0.25">
      <c r="A801" s="184"/>
      <c r="B801" s="141"/>
      <c r="C801" s="139"/>
      <c r="D801" s="2"/>
      <c r="E801" s="187"/>
      <c r="F801" s="187"/>
      <c r="H801" s="187"/>
      <c r="I801" s="201"/>
      <c r="J801" s="202"/>
      <c r="K801" s="194"/>
      <c r="L801" s="194"/>
      <c r="M801" s="187"/>
      <c r="N801" s="187"/>
      <c r="O801" s="187"/>
      <c r="P801" s="2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6"/>
      <c r="AB801" s="6"/>
      <c r="AC801" s="6"/>
    </row>
    <row r="802" spans="1:29" ht="13.95" customHeight="1" x14ac:dyDescent="0.25">
      <c r="A802" s="184"/>
      <c r="B802" s="141"/>
      <c r="C802" s="139"/>
      <c r="D802" s="2"/>
      <c r="E802" s="187"/>
      <c r="F802" s="187"/>
      <c r="H802" s="187"/>
      <c r="I802" s="201"/>
      <c r="J802" s="202"/>
      <c r="K802" s="194"/>
      <c r="L802" s="194"/>
      <c r="M802" s="187"/>
      <c r="N802" s="187"/>
      <c r="O802" s="187"/>
      <c r="P802" s="2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6"/>
      <c r="AB802" s="6"/>
      <c r="AC802" s="6"/>
    </row>
    <row r="803" spans="1:29" ht="13.95" customHeight="1" x14ac:dyDescent="0.25">
      <c r="A803" s="184"/>
      <c r="B803" s="141"/>
      <c r="C803" s="139"/>
      <c r="D803" s="2"/>
      <c r="E803" s="187"/>
      <c r="F803" s="187"/>
      <c r="H803" s="187"/>
      <c r="I803" s="201"/>
      <c r="J803" s="202"/>
      <c r="K803" s="194"/>
      <c r="L803" s="194"/>
      <c r="M803" s="187"/>
      <c r="N803" s="187"/>
      <c r="O803" s="187"/>
      <c r="P803" s="2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6"/>
      <c r="AB803" s="6"/>
      <c r="AC803" s="6"/>
    </row>
    <row r="804" spans="1:29" ht="13.95" customHeight="1" x14ac:dyDescent="0.25">
      <c r="A804" s="184"/>
      <c r="B804" s="141"/>
      <c r="C804" s="139"/>
      <c r="D804" s="2"/>
      <c r="E804" s="187"/>
      <c r="F804" s="187"/>
      <c r="H804" s="187"/>
      <c r="I804" s="201"/>
      <c r="J804" s="202"/>
      <c r="K804" s="194"/>
      <c r="L804" s="194"/>
      <c r="M804" s="187"/>
      <c r="N804" s="187"/>
      <c r="O804" s="187"/>
      <c r="P804" s="2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6"/>
      <c r="AB804" s="6"/>
      <c r="AC804" s="6"/>
    </row>
    <row r="805" spans="1:29" ht="13.95" customHeight="1" x14ac:dyDescent="0.25">
      <c r="A805" s="184"/>
      <c r="B805" s="141"/>
      <c r="C805" s="139"/>
      <c r="D805" s="2"/>
      <c r="E805" s="187"/>
      <c r="F805" s="187"/>
      <c r="H805" s="187"/>
      <c r="I805" s="201"/>
      <c r="J805" s="202"/>
      <c r="K805" s="194"/>
      <c r="L805" s="194"/>
      <c r="M805" s="187"/>
      <c r="N805" s="187"/>
      <c r="O805" s="187"/>
      <c r="P805" s="2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6"/>
      <c r="AB805" s="6"/>
      <c r="AC805" s="6"/>
    </row>
    <row r="806" spans="1:29" ht="13.95" customHeight="1" x14ac:dyDescent="0.25">
      <c r="A806" s="184"/>
      <c r="B806" s="141"/>
      <c r="C806" s="139"/>
      <c r="D806" s="2"/>
      <c r="E806" s="187"/>
      <c r="F806" s="187"/>
      <c r="H806" s="187"/>
      <c r="I806" s="201"/>
      <c r="J806" s="202"/>
      <c r="K806" s="194"/>
      <c r="L806" s="194"/>
      <c r="M806" s="187"/>
      <c r="N806" s="187"/>
      <c r="O806" s="187"/>
      <c r="P806" s="2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6"/>
      <c r="AB806" s="6"/>
      <c r="AC806" s="6"/>
    </row>
    <row r="807" spans="1:29" ht="13.95" customHeight="1" x14ac:dyDescent="0.25">
      <c r="A807" s="184"/>
      <c r="B807" s="141"/>
      <c r="C807" s="139"/>
      <c r="D807" s="2"/>
      <c r="E807" s="187"/>
      <c r="F807" s="187"/>
      <c r="H807" s="187"/>
      <c r="I807" s="201"/>
      <c r="J807" s="202"/>
      <c r="K807" s="194"/>
      <c r="L807" s="194"/>
      <c r="M807" s="187"/>
      <c r="N807" s="187"/>
      <c r="O807" s="187"/>
      <c r="P807" s="2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6"/>
      <c r="AB807" s="6"/>
      <c r="AC807" s="6"/>
    </row>
    <row r="808" spans="1:29" ht="13.95" customHeight="1" x14ac:dyDescent="0.25">
      <c r="B808" s="138"/>
      <c r="C808" s="142"/>
      <c r="D808" s="2"/>
      <c r="I808" s="201"/>
      <c r="J808" s="202"/>
      <c r="K808" s="18"/>
      <c r="L808" s="18"/>
      <c r="P808" s="2"/>
      <c r="AA808" s="6"/>
      <c r="AB808" s="6"/>
      <c r="AC808" s="6"/>
    </row>
    <row r="809" spans="1:29" ht="13.95" customHeight="1" x14ac:dyDescent="0.25">
      <c r="B809" s="138"/>
      <c r="C809" s="142"/>
      <c r="D809" s="2"/>
      <c r="I809" s="201"/>
      <c r="J809" s="202"/>
      <c r="K809" s="18"/>
      <c r="L809" s="18"/>
      <c r="P809" s="2"/>
      <c r="AA809" s="6"/>
      <c r="AB809" s="6"/>
      <c r="AC809" s="6"/>
    </row>
    <row r="810" spans="1:29" ht="13.95" customHeight="1" x14ac:dyDescent="0.25">
      <c r="B810" s="138"/>
      <c r="C810" s="142"/>
      <c r="D810" s="2"/>
      <c r="I810" s="194"/>
      <c r="J810" s="194"/>
      <c r="K810" s="18"/>
      <c r="L810" s="18"/>
      <c r="P810" s="2"/>
      <c r="AA810" s="6"/>
      <c r="AB810" s="6"/>
      <c r="AC810" s="6"/>
    </row>
    <row r="811" spans="1:29" ht="13.95" customHeight="1" x14ac:dyDescent="0.25">
      <c r="B811" s="138"/>
      <c r="C811" s="142"/>
      <c r="D811" s="2"/>
      <c r="I811" s="333"/>
      <c r="J811" s="334"/>
      <c r="K811" s="18"/>
      <c r="L811" s="18"/>
      <c r="P811" s="2"/>
      <c r="AA811" s="6"/>
      <c r="AB811" s="6"/>
      <c r="AC811" s="6"/>
    </row>
    <row r="812" spans="1:29" ht="13.95" customHeight="1" x14ac:dyDescent="0.25">
      <c r="B812" s="138"/>
      <c r="C812" s="142"/>
      <c r="D812" s="2"/>
      <c r="I812" s="333"/>
      <c r="J812" s="334"/>
      <c r="K812" s="18"/>
      <c r="L812" s="18"/>
      <c r="P812" s="2"/>
      <c r="AA812" s="6"/>
      <c r="AB812" s="6"/>
      <c r="AC812" s="6"/>
    </row>
    <row r="813" spans="1:29" ht="13.95" customHeight="1" x14ac:dyDescent="0.25">
      <c r="B813" s="138"/>
      <c r="C813" s="142"/>
      <c r="D813" s="2"/>
      <c r="I813" s="201"/>
      <c r="J813" s="202"/>
      <c r="K813" s="18"/>
      <c r="L813" s="18"/>
      <c r="P813" s="2"/>
      <c r="AA813" s="6"/>
      <c r="AB813" s="6"/>
      <c r="AC813" s="6"/>
    </row>
    <row r="814" spans="1:29" ht="13.95" customHeight="1" x14ac:dyDescent="0.25">
      <c r="B814" s="138"/>
      <c r="C814" s="142"/>
      <c r="D814" s="2"/>
      <c r="I814" s="201"/>
      <c r="J814" s="202"/>
      <c r="K814" s="18"/>
      <c r="L814" s="18"/>
      <c r="P814" s="2"/>
      <c r="AA814" s="6"/>
      <c r="AB814" s="6"/>
      <c r="AC814" s="6"/>
    </row>
    <row r="815" spans="1:29" ht="13.95" customHeight="1" x14ac:dyDescent="0.25">
      <c r="B815" s="138"/>
      <c r="C815" s="142"/>
      <c r="D815" s="2"/>
      <c r="I815" s="18"/>
      <c r="J815" s="18"/>
      <c r="K815" s="18"/>
      <c r="L815" s="18"/>
      <c r="P815" s="2"/>
      <c r="AA815" s="6"/>
      <c r="AB815" s="6"/>
      <c r="AC815" s="6"/>
    </row>
    <row r="816" spans="1:29" ht="13.95" customHeight="1" x14ac:dyDescent="0.25">
      <c r="B816" s="138"/>
      <c r="C816" s="142"/>
      <c r="D816" s="2"/>
      <c r="I816" s="201"/>
      <c r="J816" s="202"/>
      <c r="K816" s="18"/>
      <c r="L816" s="18"/>
      <c r="P816" s="2"/>
      <c r="AA816" s="6"/>
      <c r="AB816" s="6"/>
      <c r="AC816" s="6"/>
    </row>
    <row r="817" spans="2:29" ht="13.95" customHeight="1" x14ac:dyDescent="0.25">
      <c r="B817" s="138"/>
      <c r="C817" s="142"/>
      <c r="D817" s="2"/>
      <c r="I817" s="201"/>
      <c r="J817" s="202"/>
      <c r="K817" s="18"/>
      <c r="L817" s="18"/>
      <c r="P817" s="2"/>
      <c r="AA817" s="6"/>
      <c r="AB817" s="6"/>
      <c r="AC817" s="6"/>
    </row>
    <row r="818" spans="2:29" ht="13.95" customHeight="1" x14ac:dyDescent="0.25">
      <c r="B818" s="138"/>
      <c r="C818" s="142"/>
      <c r="D818" s="2"/>
      <c r="I818" s="18"/>
      <c r="J818" s="18"/>
      <c r="K818" s="18"/>
      <c r="L818" s="18"/>
      <c r="P818" s="2"/>
      <c r="AA818" s="6"/>
      <c r="AB818" s="6"/>
      <c r="AC818" s="6"/>
    </row>
    <row r="819" spans="2:29" ht="13.95" customHeight="1" x14ac:dyDescent="0.25">
      <c r="B819" s="138"/>
      <c r="C819" s="142"/>
      <c r="D819" s="2"/>
      <c r="I819" s="333"/>
      <c r="J819" s="334"/>
      <c r="K819" s="18"/>
      <c r="L819" s="18"/>
      <c r="P819" s="2"/>
      <c r="AA819" s="6"/>
      <c r="AB819" s="6"/>
      <c r="AC819" s="6"/>
    </row>
    <row r="820" spans="2:29" ht="13.95" customHeight="1" x14ac:dyDescent="0.25">
      <c r="B820" s="138"/>
      <c r="C820" s="142"/>
      <c r="D820" s="2"/>
      <c r="I820" s="333"/>
      <c r="J820" s="334"/>
      <c r="K820" s="18"/>
      <c r="L820" s="18"/>
      <c r="P820" s="2"/>
      <c r="AA820" s="6"/>
      <c r="AB820" s="6"/>
      <c r="AC820" s="6"/>
    </row>
    <row r="821" spans="2:29" ht="13.95" customHeight="1" x14ac:dyDescent="0.25">
      <c r="B821" s="138"/>
      <c r="C821" s="142"/>
      <c r="D821" s="2"/>
      <c r="I821" s="333"/>
      <c r="J821" s="334"/>
      <c r="K821" s="18"/>
      <c r="L821" s="18"/>
      <c r="P821" s="2"/>
      <c r="AA821" s="6"/>
      <c r="AB821" s="6"/>
      <c r="AC821" s="6"/>
    </row>
    <row r="822" spans="2:29" ht="13.95" customHeight="1" x14ac:dyDescent="0.25">
      <c r="B822" s="138"/>
      <c r="C822" s="142"/>
      <c r="D822" s="2"/>
      <c r="I822" s="18"/>
      <c r="J822" s="18"/>
      <c r="K822" s="18"/>
      <c r="L822" s="18"/>
      <c r="P822" s="2"/>
      <c r="AA822" s="6"/>
      <c r="AB822" s="6"/>
      <c r="AC822" s="6"/>
    </row>
    <row r="823" spans="2:29" ht="13.95" customHeight="1" x14ac:dyDescent="0.25">
      <c r="B823" s="138"/>
      <c r="C823" s="142"/>
      <c r="D823" s="2"/>
      <c r="I823" s="333"/>
      <c r="J823" s="334"/>
      <c r="K823" s="18"/>
      <c r="L823" s="18"/>
      <c r="P823" s="2"/>
      <c r="AA823" s="6"/>
      <c r="AB823" s="6"/>
      <c r="AC823" s="6"/>
    </row>
    <row r="824" spans="2:29" ht="13.95" customHeight="1" x14ac:dyDescent="0.25">
      <c r="B824" s="138"/>
      <c r="C824" s="142"/>
      <c r="D824" s="2"/>
      <c r="I824" s="333"/>
      <c r="J824" s="334"/>
      <c r="K824" s="18"/>
      <c r="L824" s="18"/>
      <c r="P824" s="2"/>
      <c r="AA824" s="6"/>
      <c r="AB824" s="6"/>
      <c r="AC824" s="6"/>
    </row>
    <row r="825" spans="2:29" ht="13.95" customHeight="1" x14ac:dyDescent="0.25">
      <c r="B825" s="138"/>
      <c r="C825" s="142"/>
      <c r="D825" s="2"/>
      <c r="I825" s="333"/>
      <c r="J825" s="334"/>
      <c r="K825" s="18"/>
      <c r="L825" s="18"/>
      <c r="P825" s="2"/>
      <c r="AA825" s="6"/>
      <c r="AB825" s="6"/>
      <c r="AC825" s="6"/>
    </row>
    <row r="826" spans="2:29" ht="13.95" customHeight="1" x14ac:dyDescent="0.25">
      <c r="B826" s="138"/>
      <c r="C826" s="142"/>
      <c r="D826" s="2"/>
      <c r="I826" s="333"/>
      <c r="J826" s="334"/>
      <c r="K826" s="18"/>
      <c r="L826" s="18"/>
      <c r="P826" s="2"/>
      <c r="AA826" s="6"/>
      <c r="AB826" s="6"/>
      <c r="AC826" s="6"/>
    </row>
    <row r="827" spans="2:29" ht="13.95" customHeight="1" x14ac:dyDescent="0.25">
      <c r="B827" s="138"/>
      <c r="C827" s="142"/>
      <c r="D827" s="2"/>
      <c r="I827" s="18"/>
      <c r="J827" s="18"/>
      <c r="K827" s="18"/>
      <c r="L827" s="18"/>
      <c r="P827" s="2"/>
      <c r="AA827" s="6"/>
      <c r="AB827" s="6"/>
      <c r="AC827" s="6"/>
    </row>
    <row r="828" spans="2:29" ht="13.95" customHeight="1" x14ac:dyDescent="0.25">
      <c r="B828" s="138"/>
      <c r="C828" s="142"/>
      <c r="D828" s="2"/>
      <c r="I828" s="333"/>
      <c r="J828" s="334"/>
      <c r="K828" s="18"/>
      <c r="L828" s="18"/>
      <c r="P828" s="2"/>
      <c r="AA828" s="6"/>
      <c r="AB828" s="6"/>
      <c r="AC828" s="6"/>
    </row>
    <row r="829" spans="2:29" ht="13.95" customHeight="1" x14ac:dyDescent="0.25">
      <c r="B829" s="138"/>
      <c r="C829" s="142"/>
      <c r="D829" s="2"/>
      <c r="I829" s="333"/>
      <c r="J829" s="334"/>
      <c r="K829" s="18"/>
      <c r="L829" s="18"/>
      <c r="P829" s="2"/>
      <c r="AA829" s="6"/>
      <c r="AB829" s="6"/>
      <c r="AC829" s="6"/>
    </row>
    <row r="830" spans="2:29" ht="13.95" customHeight="1" x14ac:dyDescent="0.25">
      <c r="B830" s="138"/>
      <c r="C830" s="142"/>
      <c r="D830" s="2"/>
      <c r="I830" s="18"/>
      <c r="J830" s="18"/>
      <c r="K830" s="18"/>
      <c r="L830" s="18"/>
      <c r="P830" s="2"/>
      <c r="AA830" s="6"/>
      <c r="AB830" s="6"/>
      <c r="AC830" s="6"/>
    </row>
    <row r="831" spans="2:29" ht="13.95" customHeight="1" x14ac:dyDescent="0.25">
      <c r="B831" s="138"/>
      <c r="C831" s="142"/>
      <c r="D831" s="2"/>
      <c r="I831" s="333"/>
      <c r="J831" s="334"/>
      <c r="K831" s="18"/>
      <c r="L831" s="18"/>
      <c r="P831" s="2"/>
      <c r="AA831" s="6"/>
      <c r="AB831" s="6"/>
      <c r="AC831" s="6"/>
    </row>
    <row r="832" spans="2:29" ht="13.95" customHeight="1" x14ac:dyDescent="0.25">
      <c r="B832" s="138"/>
      <c r="C832" s="142"/>
      <c r="D832" s="2"/>
      <c r="I832" s="333"/>
      <c r="J832" s="334"/>
      <c r="K832" s="18"/>
      <c r="L832" s="18"/>
      <c r="P832" s="2"/>
      <c r="AA832" s="6"/>
      <c r="AB832" s="6"/>
      <c r="AC832" s="6"/>
    </row>
    <row r="833" spans="2:29" ht="13.95" customHeight="1" x14ac:dyDescent="0.25">
      <c r="B833" s="139"/>
      <c r="C833" s="142"/>
      <c r="D833" s="2"/>
      <c r="I833" s="18"/>
      <c r="J833" s="18"/>
      <c r="K833" s="18"/>
      <c r="L833" s="18"/>
      <c r="P833" s="2"/>
      <c r="AA833" s="6"/>
      <c r="AB833" s="6"/>
      <c r="AC833" s="6"/>
    </row>
    <row r="834" spans="2:29" ht="13.95" customHeight="1" x14ac:dyDescent="0.25">
      <c r="B834" s="142"/>
      <c r="C834" s="142"/>
      <c r="D834" s="2"/>
      <c r="I834" s="18"/>
      <c r="J834" s="18"/>
      <c r="K834" s="18"/>
      <c r="L834" s="18"/>
      <c r="P834" s="2"/>
      <c r="AA834" s="6"/>
      <c r="AB834" s="6"/>
      <c r="AC834" s="6"/>
    </row>
    <row r="835" spans="2:29" ht="13.95" customHeight="1" x14ac:dyDescent="0.25">
      <c r="B835" s="138"/>
      <c r="C835" s="142"/>
      <c r="D835" s="2"/>
      <c r="I835" s="18"/>
      <c r="J835" s="18"/>
      <c r="K835" s="18"/>
      <c r="L835" s="18"/>
      <c r="P835" s="2"/>
      <c r="AA835" s="6"/>
      <c r="AB835" s="6"/>
      <c r="AC835" s="6"/>
    </row>
    <row r="836" spans="2:29" ht="13.95" customHeight="1" x14ac:dyDescent="0.25">
      <c r="B836" s="138"/>
      <c r="C836" s="142"/>
      <c r="D836" s="2"/>
      <c r="I836" s="333"/>
      <c r="J836" s="334"/>
      <c r="K836" s="18"/>
      <c r="L836" s="18"/>
      <c r="P836" s="2"/>
      <c r="AA836" s="6"/>
      <c r="AB836" s="6"/>
      <c r="AC836" s="6"/>
    </row>
    <row r="837" spans="2:29" ht="13.95" customHeight="1" x14ac:dyDescent="0.25">
      <c r="B837" s="139"/>
      <c r="C837" s="142"/>
      <c r="D837" s="2"/>
      <c r="I837" s="18"/>
      <c r="J837" s="18"/>
      <c r="K837" s="18"/>
      <c r="L837" s="18"/>
      <c r="P837" s="2"/>
      <c r="AA837" s="6"/>
      <c r="AB837" s="6"/>
      <c r="AC837" s="6"/>
    </row>
    <row r="838" spans="2:29" ht="13.95" customHeight="1" x14ac:dyDescent="0.25">
      <c r="B838" s="142"/>
      <c r="C838" s="142"/>
      <c r="D838" s="2"/>
      <c r="I838" s="18"/>
      <c r="J838" s="18"/>
      <c r="K838" s="18"/>
      <c r="L838" s="18"/>
      <c r="P838" s="2"/>
      <c r="AA838" s="6"/>
      <c r="AB838" s="6"/>
      <c r="AC838" s="6"/>
    </row>
    <row r="839" spans="2:29" ht="13.95" customHeight="1" x14ac:dyDescent="0.25">
      <c r="B839" s="138"/>
      <c r="C839" s="142"/>
      <c r="D839" s="2"/>
      <c r="I839" s="18"/>
      <c r="J839" s="18"/>
      <c r="K839" s="18"/>
      <c r="L839" s="18"/>
      <c r="P839" s="2"/>
      <c r="AA839" s="6"/>
      <c r="AB839" s="6"/>
      <c r="AC839" s="6"/>
    </row>
    <row r="840" spans="2:29" ht="13.95" customHeight="1" x14ac:dyDescent="0.25">
      <c r="B840" s="138"/>
      <c r="C840" s="142"/>
      <c r="D840" s="2"/>
      <c r="I840" s="333"/>
      <c r="J840" s="334"/>
      <c r="K840" s="18"/>
      <c r="L840" s="18"/>
      <c r="P840" s="2"/>
      <c r="AA840" s="6"/>
      <c r="AB840" s="6"/>
      <c r="AC840" s="6"/>
    </row>
    <row r="841" spans="2:29" ht="13.95" customHeight="1" x14ac:dyDescent="0.25">
      <c r="B841" s="138"/>
      <c r="C841" s="142"/>
      <c r="D841" s="2"/>
      <c r="I841" s="333"/>
      <c r="J841" s="334"/>
      <c r="K841" s="18"/>
      <c r="L841" s="18"/>
      <c r="P841" s="2"/>
      <c r="AA841" s="6"/>
      <c r="AB841" s="6"/>
      <c r="AC841" s="6"/>
    </row>
    <row r="842" spans="2:29" ht="13.95" customHeight="1" x14ac:dyDescent="0.25">
      <c r="B842" s="138"/>
      <c r="C842" s="142"/>
      <c r="D842" s="2"/>
      <c r="I842" s="18"/>
      <c r="J842" s="18"/>
      <c r="K842" s="18"/>
      <c r="L842" s="18"/>
      <c r="P842" s="2"/>
      <c r="AA842" s="6"/>
      <c r="AB842" s="6"/>
      <c r="AC842" s="6"/>
    </row>
    <row r="843" spans="2:29" ht="13.95" customHeight="1" x14ac:dyDescent="0.25">
      <c r="B843" s="138"/>
      <c r="C843" s="142"/>
      <c r="D843" s="2"/>
      <c r="I843" s="333"/>
      <c r="J843" s="334"/>
      <c r="K843" s="18"/>
      <c r="L843" s="18"/>
      <c r="P843" s="2"/>
      <c r="AA843" s="6"/>
      <c r="AB843" s="6"/>
      <c r="AC843" s="6"/>
    </row>
    <row r="844" spans="2:29" ht="13.95" customHeight="1" x14ac:dyDescent="0.25">
      <c r="B844" s="138"/>
      <c r="C844" s="142"/>
      <c r="D844" s="2"/>
      <c r="I844" s="333"/>
      <c r="J844" s="334"/>
      <c r="K844" s="18"/>
      <c r="L844" s="18"/>
      <c r="P844" s="2"/>
      <c r="AA844" s="6"/>
      <c r="AB844" s="6"/>
      <c r="AC844" s="6"/>
    </row>
    <row r="845" spans="2:29" ht="13.95" customHeight="1" x14ac:dyDescent="0.25">
      <c r="B845" s="138"/>
      <c r="C845" s="142"/>
      <c r="D845" s="2"/>
      <c r="I845" s="333"/>
      <c r="J845" s="334"/>
      <c r="K845" s="18"/>
      <c r="L845" s="18"/>
      <c r="P845" s="2"/>
      <c r="AA845" s="6"/>
      <c r="AB845" s="6"/>
      <c r="AC845" s="6"/>
    </row>
    <row r="846" spans="2:29" ht="13.95" customHeight="1" x14ac:dyDescent="0.25">
      <c r="B846" s="138"/>
      <c r="C846" s="142"/>
      <c r="D846" s="2"/>
      <c r="I846" s="18"/>
      <c r="J846" s="18"/>
      <c r="K846" s="18"/>
      <c r="L846" s="18"/>
      <c r="P846" s="2"/>
      <c r="AA846" s="6"/>
      <c r="AB846" s="6"/>
      <c r="AC846" s="6"/>
    </row>
    <row r="847" spans="2:29" ht="13.95" customHeight="1" x14ac:dyDescent="0.25">
      <c r="B847" s="138"/>
      <c r="C847" s="142"/>
      <c r="D847" s="2"/>
      <c r="I847" s="333"/>
      <c r="J847" s="334"/>
      <c r="K847" s="18"/>
      <c r="L847" s="18"/>
      <c r="P847" s="2"/>
      <c r="AA847" s="6"/>
      <c r="AB847" s="6"/>
      <c r="AC847" s="6"/>
    </row>
    <row r="848" spans="2:29" ht="13.95" customHeight="1" x14ac:dyDescent="0.25">
      <c r="B848" s="138"/>
      <c r="C848" s="142"/>
      <c r="D848" s="2"/>
      <c r="I848" s="333"/>
      <c r="J848" s="334"/>
      <c r="K848" s="18"/>
      <c r="L848" s="18"/>
      <c r="P848" s="2"/>
      <c r="AA848" s="6"/>
      <c r="AB848" s="6"/>
      <c r="AC848" s="6"/>
    </row>
    <row r="849" spans="2:29" ht="13.95" customHeight="1" x14ac:dyDescent="0.25">
      <c r="B849" s="138"/>
      <c r="C849" s="142"/>
      <c r="D849" s="2"/>
      <c r="I849" s="18"/>
      <c r="J849" s="18"/>
      <c r="K849" s="18"/>
      <c r="L849" s="18"/>
      <c r="P849" s="2"/>
      <c r="AA849" s="6"/>
      <c r="AB849" s="6"/>
      <c r="AC849" s="6"/>
    </row>
    <row r="850" spans="2:29" ht="13.95" customHeight="1" x14ac:dyDescent="0.25">
      <c r="B850" s="138"/>
      <c r="C850" s="142"/>
      <c r="D850" s="2"/>
      <c r="I850" s="333"/>
      <c r="J850" s="334"/>
      <c r="K850" s="18"/>
      <c r="L850" s="18"/>
      <c r="P850" s="2"/>
      <c r="AA850" s="6"/>
      <c r="AB850" s="6"/>
      <c r="AC850" s="6"/>
    </row>
    <row r="851" spans="2:29" ht="13.95" customHeight="1" x14ac:dyDescent="0.25">
      <c r="B851" s="138"/>
      <c r="C851" s="142"/>
      <c r="D851" s="2"/>
      <c r="I851" s="333"/>
      <c r="J851" s="334"/>
      <c r="K851" s="18"/>
      <c r="L851" s="18"/>
      <c r="P851" s="2"/>
      <c r="AA851" s="6"/>
      <c r="AB851" s="6"/>
      <c r="AC851" s="6"/>
    </row>
    <row r="852" spans="2:29" ht="13.95" customHeight="1" x14ac:dyDescent="0.25">
      <c r="B852" s="138"/>
      <c r="C852" s="142"/>
      <c r="D852" s="2"/>
      <c r="I852" s="333"/>
      <c r="J852" s="334"/>
      <c r="K852" s="18"/>
      <c r="L852" s="18"/>
      <c r="P852" s="2"/>
      <c r="AA852" s="6"/>
      <c r="AB852" s="6"/>
      <c r="AC852" s="6"/>
    </row>
    <row r="853" spans="2:29" ht="13.95" customHeight="1" x14ac:dyDescent="0.25">
      <c r="B853" s="138"/>
      <c r="C853" s="142"/>
      <c r="D853" s="2"/>
      <c r="I853" s="333"/>
      <c r="J853" s="334"/>
      <c r="K853" s="18"/>
      <c r="L853" s="18"/>
      <c r="P853" s="2"/>
      <c r="AA853" s="6"/>
      <c r="AB853" s="6"/>
      <c r="AC853" s="6"/>
    </row>
    <row r="854" spans="2:29" ht="13.95" customHeight="1" x14ac:dyDescent="0.25">
      <c r="B854" s="138"/>
      <c r="C854" s="142"/>
      <c r="D854" s="2"/>
      <c r="I854" s="18"/>
      <c r="J854" s="18"/>
      <c r="K854" s="18"/>
      <c r="L854" s="18"/>
      <c r="P854" s="2"/>
      <c r="AA854" s="6"/>
      <c r="AB854" s="6"/>
      <c r="AC854" s="6"/>
    </row>
    <row r="855" spans="2:29" ht="13.95" customHeight="1" x14ac:dyDescent="0.25">
      <c r="B855" s="138"/>
      <c r="C855" s="142"/>
      <c r="D855" s="2"/>
      <c r="I855" s="333"/>
      <c r="J855" s="334"/>
      <c r="K855" s="18"/>
      <c r="L855" s="18"/>
      <c r="P855" s="2"/>
      <c r="AA855" s="6"/>
      <c r="AB855" s="6"/>
      <c r="AC855" s="6"/>
    </row>
    <row r="856" spans="2:29" ht="13.95" customHeight="1" x14ac:dyDescent="0.25">
      <c r="B856" s="138"/>
      <c r="C856" s="142"/>
      <c r="D856" s="2"/>
      <c r="I856" s="333"/>
      <c r="J856" s="334"/>
      <c r="K856" s="18"/>
      <c r="L856" s="18"/>
      <c r="P856" s="2"/>
      <c r="AA856" s="6"/>
      <c r="AB856" s="6"/>
      <c r="AC856" s="6"/>
    </row>
    <row r="857" spans="2:29" ht="13.95" customHeight="1" x14ac:dyDescent="0.25">
      <c r="B857" s="138"/>
      <c r="C857" s="142"/>
      <c r="D857" s="2"/>
      <c r="I857" s="18"/>
      <c r="J857" s="18"/>
      <c r="K857" s="18"/>
      <c r="L857" s="18"/>
      <c r="P857" s="2"/>
      <c r="AA857" s="6"/>
      <c r="AB857" s="6"/>
      <c r="AC857" s="6"/>
    </row>
    <row r="858" spans="2:29" ht="13.95" customHeight="1" x14ac:dyDescent="0.25">
      <c r="B858" s="138"/>
      <c r="C858" s="142"/>
      <c r="D858" s="2"/>
      <c r="I858" s="333"/>
      <c r="J858" s="334"/>
      <c r="K858" s="18"/>
      <c r="L858" s="18"/>
      <c r="P858" s="2"/>
      <c r="AA858" s="6"/>
      <c r="AB858" s="6"/>
      <c r="AC858" s="6"/>
    </row>
    <row r="859" spans="2:29" ht="13.95" customHeight="1" x14ac:dyDescent="0.25">
      <c r="B859" s="138"/>
      <c r="C859" s="142"/>
      <c r="D859" s="2"/>
      <c r="I859" s="333"/>
      <c r="J859" s="334"/>
      <c r="K859" s="18"/>
      <c r="L859" s="18"/>
      <c r="P859" s="2"/>
      <c r="AA859" s="6"/>
      <c r="AB859" s="6"/>
      <c r="AC859" s="6"/>
    </row>
    <row r="860" spans="2:29" ht="13.95" customHeight="1" x14ac:dyDescent="0.25">
      <c r="B860" s="138"/>
      <c r="C860" s="142"/>
      <c r="D860" s="2"/>
      <c r="I860" s="333"/>
      <c r="J860" s="334"/>
      <c r="K860" s="18"/>
      <c r="L860" s="18"/>
      <c r="P860" s="2"/>
      <c r="AA860" s="6"/>
      <c r="AB860" s="6"/>
      <c r="AC860" s="6"/>
    </row>
    <row r="861" spans="2:29" ht="13.95" customHeight="1" x14ac:dyDescent="0.25">
      <c r="B861" s="138"/>
      <c r="C861" s="142"/>
      <c r="D861" s="2"/>
      <c r="I861" s="333"/>
      <c r="J861" s="334"/>
      <c r="K861" s="18"/>
      <c r="L861" s="18"/>
      <c r="P861" s="2"/>
      <c r="AA861" s="6"/>
      <c r="AB861" s="6"/>
      <c r="AC861" s="6"/>
    </row>
    <row r="862" spans="2:29" ht="13.95" customHeight="1" x14ac:dyDescent="0.25">
      <c r="B862" s="138"/>
      <c r="C862" s="142"/>
      <c r="D862" s="2"/>
      <c r="I862" s="18"/>
      <c r="J862" s="18"/>
      <c r="K862" s="18"/>
      <c r="L862" s="18"/>
      <c r="P862" s="2"/>
      <c r="AA862" s="6"/>
      <c r="AB862" s="6"/>
      <c r="AC862" s="6"/>
    </row>
    <row r="863" spans="2:29" ht="13.95" customHeight="1" x14ac:dyDescent="0.25">
      <c r="B863" s="138"/>
      <c r="C863" s="142"/>
      <c r="D863" s="2"/>
      <c r="I863" s="333"/>
      <c r="J863" s="334"/>
      <c r="K863" s="18"/>
      <c r="L863" s="18"/>
      <c r="P863" s="2"/>
      <c r="AA863" s="6"/>
      <c r="AB863" s="6"/>
      <c r="AC863" s="6"/>
    </row>
    <row r="864" spans="2:29" ht="13.95" customHeight="1" x14ac:dyDescent="0.25">
      <c r="B864" s="138"/>
      <c r="C864" s="142"/>
      <c r="D864" s="2"/>
      <c r="I864" s="333"/>
      <c r="J864" s="334"/>
      <c r="K864" s="18"/>
      <c r="L864" s="18"/>
      <c r="P864" s="2"/>
      <c r="AA864" s="6"/>
      <c r="AB864" s="6"/>
      <c r="AC864" s="6"/>
    </row>
    <row r="865" spans="2:29" ht="13.95" customHeight="1" x14ac:dyDescent="0.25">
      <c r="B865" s="138"/>
      <c r="C865" s="142"/>
      <c r="D865" s="2"/>
      <c r="I865" s="333"/>
      <c r="J865" s="334"/>
      <c r="K865" s="18"/>
      <c r="L865" s="18"/>
      <c r="P865" s="2"/>
      <c r="AA865" s="6"/>
      <c r="AB865" s="6"/>
      <c r="AC865" s="6"/>
    </row>
    <row r="866" spans="2:29" ht="13.95" customHeight="1" x14ac:dyDescent="0.25">
      <c r="B866" s="138"/>
      <c r="C866" s="142"/>
      <c r="D866" s="2"/>
      <c r="I866" s="333"/>
      <c r="J866" s="334"/>
      <c r="K866" s="18"/>
      <c r="L866" s="18"/>
      <c r="P866" s="2"/>
      <c r="AA866" s="6"/>
      <c r="AB866" s="6"/>
      <c r="AC866" s="6"/>
    </row>
    <row r="867" spans="2:29" ht="13.95" customHeight="1" x14ac:dyDescent="0.25">
      <c r="B867" s="138"/>
      <c r="C867" s="142"/>
      <c r="D867" s="2"/>
      <c r="I867" s="333"/>
      <c r="J867" s="334"/>
      <c r="K867" s="18"/>
      <c r="L867" s="18"/>
      <c r="P867" s="2"/>
      <c r="AA867" s="6"/>
      <c r="AB867" s="6"/>
      <c r="AC867" s="6"/>
    </row>
    <row r="868" spans="2:29" ht="13.95" customHeight="1" x14ac:dyDescent="0.25">
      <c r="B868" s="138"/>
      <c r="C868" s="142"/>
      <c r="D868" s="2"/>
      <c r="I868" s="333"/>
      <c r="J868" s="334"/>
      <c r="K868" s="18"/>
      <c r="L868" s="18"/>
      <c r="P868" s="2"/>
      <c r="AA868" s="6"/>
      <c r="AB868" s="6"/>
      <c r="AC868" s="6"/>
    </row>
    <row r="869" spans="2:29" ht="13.95" customHeight="1" x14ac:dyDescent="0.25">
      <c r="B869" s="138"/>
      <c r="C869" s="142"/>
      <c r="D869" s="2"/>
      <c r="I869" s="18"/>
      <c r="J869" s="18"/>
      <c r="K869" s="18"/>
      <c r="L869" s="18"/>
      <c r="P869" s="2"/>
      <c r="AA869" s="6"/>
      <c r="AB869" s="6"/>
      <c r="AC869" s="6"/>
    </row>
    <row r="870" spans="2:29" ht="13.95" customHeight="1" x14ac:dyDescent="0.25">
      <c r="B870" s="138"/>
      <c r="C870" s="142"/>
      <c r="D870" s="2"/>
      <c r="I870" s="333"/>
      <c r="J870" s="334"/>
      <c r="K870" s="18"/>
      <c r="L870" s="18"/>
      <c r="P870" s="2"/>
      <c r="AA870" s="6"/>
      <c r="AB870" s="6"/>
      <c r="AC870" s="6"/>
    </row>
    <row r="871" spans="2:29" ht="13.95" customHeight="1" x14ac:dyDescent="0.25">
      <c r="B871" s="138"/>
      <c r="C871" s="142"/>
      <c r="D871" s="2"/>
      <c r="I871" s="333"/>
      <c r="J871" s="334"/>
      <c r="K871" s="18"/>
      <c r="L871" s="18"/>
      <c r="P871" s="2"/>
      <c r="AA871" s="6"/>
      <c r="AB871" s="6"/>
      <c r="AC871" s="6"/>
    </row>
    <row r="872" spans="2:29" ht="13.95" customHeight="1" x14ac:dyDescent="0.25">
      <c r="B872" s="138"/>
      <c r="C872" s="142"/>
      <c r="D872" s="2"/>
      <c r="I872" s="333"/>
      <c r="J872" s="334"/>
      <c r="K872" s="18"/>
      <c r="L872" s="18"/>
      <c r="P872" s="2"/>
      <c r="AA872" s="6"/>
      <c r="AB872" s="6"/>
      <c r="AC872" s="6"/>
    </row>
    <row r="873" spans="2:29" ht="13.95" customHeight="1" x14ac:dyDescent="0.25">
      <c r="B873" s="138"/>
      <c r="C873" s="142"/>
      <c r="D873" s="2"/>
      <c r="I873" s="333"/>
      <c r="J873" s="334"/>
      <c r="K873" s="18"/>
      <c r="L873" s="18"/>
      <c r="P873" s="2"/>
      <c r="AA873" s="6"/>
      <c r="AB873" s="6"/>
      <c r="AC873" s="6"/>
    </row>
    <row r="874" spans="2:29" ht="13.95" customHeight="1" x14ac:dyDescent="0.25">
      <c r="B874" s="138"/>
      <c r="C874" s="142"/>
      <c r="D874" s="2"/>
      <c r="I874" s="18"/>
      <c r="J874" s="18"/>
      <c r="K874" s="18"/>
      <c r="L874" s="18"/>
      <c r="P874" s="2"/>
      <c r="AA874" s="6"/>
      <c r="AB874" s="6"/>
      <c r="AC874" s="6"/>
    </row>
    <row r="875" spans="2:29" ht="13.95" customHeight="1" x14ac:dyDescent="0.25">
      <c r="B875" s="138"/>
      <c r="C875" s="142"/>
      <c r="D875" s="2"/>
      <c r="I875" s="333"/>
      <c r="J875" s="334"/>
      <c r="K875" s="18"/>
      <c r="L875" s="18"/>
      <c r="P875" s="2"/>
      <c r="AA875" s="6"/>
      <c r="AB875" s="6"/>
      <c r="AC875" s="6"/>
    </row>
    <row r="876" spans="2:29" ht="13.95" customHeight="1" x14ac:dyDescent="0.25">
      <c r="B876" s="138"/>
      <c r="C876" s="142"/>
      <c r="D876" s="2"/>
      <c r="I876" s="333"/>
      <c r="J876" s="334"/>
      <c r="K876" s="18"/>
      <c r="L876" s="18"/>
      <c r="P876" s="2"/>
      <c r="AA876" s="6"/>
      <c r="AB876" s="6"/>
      <c r="AC876" s="6"/>
    </row>
    <row r="877" spans="2:29" ht="13.95" customHeight="1" x14ac:dyDescent="0.25">
      <c r="B877" s="138"/>
      <c r="C877" s="142"/>
      <c r="D877" s="2"/>
      <c r="I877" s="333"/>
      <c r="J877" s="334"/>
      <c r="K877" s="18"/>
      <c r="L877" s="18"/>
      <c r="P877" s="2"/>
      <c r="AA877" s="6"/>
      <c r="AB877" s="6"/>
      <c r="AC877" s="6"/>
    </row>
    <row r="878" spans="2:29" ht="13.95" customHeight="1" x14ac:dyDescent="0.25">
      <c r="B878" s="138"/>
      <c r="C878" s="142"/>
      <c r="D878" s="2"/>
      <c r="I878" s="333"/>
      <c r="J878" s="334"/>
      <c r="K878" s="18"/>
      <c r="L878" s="18"/>
      <c r="P878" s="2"/>
      <c r="AA878" s="6"/>
      <c r="AB878" s="6"/>
      <c r="AC878" s="6"/>
    </row>
    <row r="879" spans="2:29" ht="13.95" customHeight="1" x14ac:dyDescent="0.25">
      <c r="B879" s="138"/>
      <c r="C879" s="142"/>
      <c r="D879" s="2"/>
      <c r="I879" s="18"/>
      <c r="J879" s="18"/>
      <c r="K879" s="18"/>
      <c r="L879" s="18"/>
      <c r="P879" s="2"/>
      <c r="AA879" s="6"/>
      <c r="AB879" s="6"/>
      <c r="AC879" s="6"/>
    </row>
    <row r="880" spans="2:29" ht="13.95" customHeight="1" x14ac:dyDescent="0.25">
      <c r="B880" s="138"/>
      <c r="C880" s="142"/>
      <c r="D880" s="2"/>
      <c r="I880" s="333"/>
      <c r="J880" s="334"/>
      <c r="K880" s="18"/>
      <c r="L880" s="18"/>
      <c r="P880" s="2"/>
      <c r="AA880" s="6"/>
      <c r="AB880" s="6"/>
      <c r="AC880" s="6"/>
    </row>
    <row r="881" spans="2:29" ht="13.95" customHeight="1" x14ac:dyDescent="0.25">
      <c r="B881" s="138"/>
      <c r="C881" s="142"/>
      <c r="D881" s="2"/>
      <c r="I881" s="333"/>
      <c r="J881" s="334"/>
      <c r="K881" s="18"/>
      <c r="L881" s="18"/>
      <c r="P881" s="2"/>
      <c r="AA881" s="6"/>
      <c r="AB881" s="6"/>
      <c r="AC881" s="6"/>
    </row>
    <row r="882" spans="2:29" ht="13.95" customHeight="1" x14ac:dyDescent="0.25">
      <c r="B882" s="138"/>
      <c r="C882" s="142"/>
      <c r="D882" s="2"/>
      <c r="I882" s="333"/>
      <c r="J882" s="334"/>
      <c r="K882" s="18"/>
      <c r="L882" s="18"/>
      <c r="P882" s="2"/>
      <c r="AA882" s="6"/>
      <c r="AB882" s="6"/>
      <c r="AC882" s="6"/>
    </row>
    <row r="883" spans="2:29" ht="13.95" customHeight="1" x14ac:dyDescent="0.25">
      <c r="B883" s="138"/>
      <c r="C883" s="142"/>
      <c r="D883" s="2"/>
      <c r="I883" s="333"/>
      <c r="J883" s="334"/>
      <c r="K883" s="18"/>
      <c r="L883" s="18"/>
      <c r="P883" s="2"/>
      <c r="AA883" s="6"/>
      <c r="AB883" s="6"/>
      <c r="AC883" s="6"/>
    </row>
    <row r="884" spans="2:29" ht="13.95" customHeight="1" x14ac:dyDescent="0.25">
      <c r="B884" s="138"/>
      <c r="C884" s="142"/>
      <c r="D884" s="2"/>
      <c r="I884" s="18"/>
      <c r="J884" s="18"/>
      <c r="K884" s="18"/>
      <c r="L884" s="18"/>
      <c r="P884" s="2"/>
      <c r="AA884" s="6"/>
      <c r="AB884" s="6"/>
      <c r="AC884" s="6"/>
    </row>
    <row r="885" spans="2:29" ht="13.95" customHeight="1" x14ac:dyDescent="0.25">
      <c r="B885" s="138"/>
      <c r="C885" s="142"/>
      <c r="D885" s="2"/>
      <c r="I885" s="333"/>
      <c r="J885" s="334"/>
      <c r="K885" s="18"/>
      <c r="L885" s="18"/>
      <c r="P885" s="2"/>
      <c r="AA885" s="6"/>
      <c r="AB885" s="6"/>
      <c r="AC885" s="6"/>
    </row>
    <row r="886" spans="2:29" ht="13.95" customHeight="1" x14ac:dyDescent="0.25">
      <c r="B886" s="138"/>
      <c r="C886" s="142"/>
      <c r="D886" s="2"/>
      <c r="I886" s="333"/>
      <c r="J886" s="334"/>
      <c r="K886" s="18"/>
      <c r="L886" s="18"/>
      <c r="P886" s="2"/>
      <c r="AA886" s="6"/>
      <c r="AB886" s="6"/>
      <c r="AC886" s="6"/>
    </row>
    <row r="887" spans="2:29" ht="13.95" customHeight="1" x14ac:dyDescent="0.25">
      <c r="B887" s="138"/>
      <c r="C887" s="142"/>
      <c r="D887" s="2"/>
      <c r="I887" s="333"/>
      <c r="J887" s="334"/>
      <c r="K887" s="18"/>
      <c r="L887" s="18"/>
      <c r="P887" s="2"/>
      <c r="AA887" s="6"/>
      <c r="AB887" s="6"/>
      <c r="AC887" s="6"/>
    </row>
    <row r="888" spans="2:29" ht="13.95" customHeight="1" x14ac:dyDescent="0.25">
      <c r="B888" s="138"/>
      <c r="C888" s="142"/>
      <c r="D888" s="2"/>
      <c r="I888" s="333"/>
      <c r="J888" s="334"/>
      <c r="K888" s="18"/>
      <c r="L888" s="18"/>
      <c r="P888" s="2"/>
      <c r="AA888" s="6"/>
      <c r="AB888" s="6"/>
      <c r="AC888" s="6"/>
    </row>
    <row r="889" spans="2:29" ht="13.95" customHeight="1" x14ac:dyDescent="0.25">
      <c r="B889" s="138"/>
      <c r="C889" s="142"/>
      <c r="D889" s="2"/>
      <c r="I889" s="18"/>
      <c r="J889" s="18"/>
      <c r="K889" s="18"/>
      <c r="L889" s="18"/>
      <c r="P889" s="2"/>
      <c r="AA889" s="6"/>
      <c r="AB889" s="6"/>
      <c r="AC889" s="6"/>
    </row>
    <row r="890" spans="2:29" ht="13.95" customHeight="1" x14ac:dyDescent="0.25">
      <c r="B890" s="138"/>
      <c r="C890" s="142"/>
      <c r="D890" s="2"/>
      <c r="I890" s="333"/>
      <c r="J890" s="334"/>
      <c r="K890" s="18"/>
      <c r="L890" s="18"/>
      <c r="P890" s="2"/>
      <c r="AA890" s="6"/>
      <c r="AB890" s="6"/>
      <c r="AC890" s="6"/>
    </row>
    <row r="891" spans="2:29" ht="13.95" customHeight="1" x14ac:dyDescent="0.25">
      <c r="B891" s="138"/>
      <c r="C891" s="142"/>
      <c r="D891" s="2"/>
      <c r="I891" s="333"/>
      <c r="J891" s="334"/>
      <c r="K891" s="18"/>
      <c r="L891" s="18"/>
      <c r="P891" s="2"/>
      <c r="AA891" s="6"/>
      <c r="AB891" s="6"/>
      <c r="AC891" s="6"/>
    </row>
    <row r="892" spans="2:29" ht="13.95" customHeight="1" x14ac:dyDescent="0.25">
      <c r="B892" s="138"/>
      <c r="C892" s="142"/>
      <c r="D892" s="2"/>
      <c r="I892" s="333"/>
      <c r="J892" s="334"/>
      <c r="K892" s="18"/>
      <c r="L892" s="18"/>
      <c r="P892" s="2"/>
      <c r="AA892" s="6"/>
      <c r="AB892" s="6"/>
      <c r="AC892" s="6"/>
    </row>
    <row r="893" spans="2:29" ht="13.95" customHeight="1" x14ac:dyDescent="0.25">
      <c r="B893" s="138"/>
      <c r="C893" s="142"/>
      <c r="D893" s="2"/>
      <c r="I893" s="333"/>
      <c r="J893" s="334"/>
      <c r="K893" s="18"/>
      <c r="L893" s="18"/>
      <c r="P893" s="2"/>
      <c r="AA893" s="6"/>
      <c r="AB893" s="6"/>
      <c r="AC893" s="6"/>
    </row>
    <row r="894" spans="2:29" ht="13.95" customHeight="1" x14ac:dyDescent="0.25">
      <c r="B894" s="138"/>
      <c r="C894" s="142"/>
      <c r="D894" s="2"/>
      <c r="I894" s="18"/>
      <c r="J894" s="18"/>
      <c r="K894" s="18"/>
      <c r="L894" s="18"/>
      <c r="P894" s="2"/>
      <c r="AA894" s="6"/>
      <c r="AB894" s="6"/>
      <c r="AC894" s="6"/>
    </row>
    <row r="895" spans="2:29" ht="13.95" customHeight="1" x14ac:dyDescent="0.25">
      <c r="B895" s="138"/>
      <c r="C895" s="142"/>
      <c r="D895" s="2"/>
      <c r="I895" s="333"/>
      <c r="J895" s="334"/>
      <c r="K895" s="18"/>
      <c r="L895" s="18"/>
      <c r="P895" s="2"/>
      <c r="AA895" s="6"/>
      <c r="AB895" s="6"/>
      <c r="AC895" s="6"/>
    </row>
    <row r="896" spans="2:29" ht="13.95" customHeight="1" x14ac:dyDescent="0.25">
      <c r="B896" s="138"/>
      <c r="C896" s="142"/>
      <c r="D896" s="2"/>
      <c r="I896" s="333"/>
      <c r="J896" s="334"/>
      <c r="K896" s="18"/>
      <c r="L896" s="18"/>
      <c r="P896" s="2"/>
      <c r="AA896" s="6"/>
      <c r="AB896" s="6"/>
      <c r="AC896" s="6"/>
    </row>
    <row r="897" spans="2:29" ht="13.95" customHeight="1" x14ac:dyDescent="0.25">
      <c r="B897" s="138"/>
      <c r="C897" s="142"/>
      <c r="D897" s="2"/>
      <c r="I897" s="333"/>
      <c r="J897" s="334"/>
      <c r="K897" s="18"/>
      <c r="L897" s="18"/>
      <c r="P897" s="2"/>
      <c r="AA897" s="6"/>
      <c r="AB897" s="6"/>
      <c r="AC897" s="6"/>
    </row>
    <row r="898" spans="2:29" ht="13.95" customHeight="1" x14ac:dyDescent="0.25">
      <c r="B898" s="138"/>
      <c r="C898" s="142"/>
      <c r="D898" s="2"/>
      <c r="I898" s="333"/>
      <c r="J898" s="334"/>
      <c r="K898" s="18"/>
      <c r="L898" s="18"/>
      <c r="P898" s="2"/>
      <c r="AA898" s="6"/>
      <c r="AB898" s="6"/>
      <c r="AC898" s="6"/>
    </row>
    <row r="899" spans="2:29" ht="13.95" customHeight="1" x14ac:dyDescent="0.25">
      <c r="B899" s="138"/>
      <c r="C899" s="142"/>
      <c r="D899" s="2"/>
      <c r="I899" s="18"/>
      <c r="J899" s="18"/>
      <c r="K899" s="18"/>
      <c r="L899" s="18"/>
      <c r="P899" s="2"/>
      <c r="AA899" s="6"/>
      <c r="AB899" s="6"/>
      <c r="AC899" s="6"/>
    </row>
    <row r="900" spans="2:29" ht="13.95" customHeight="1" x14ac:dyDescent="0.25">
      <c r="B900" s="138"/>
      <c r="C900" s="142"/>
      <c r="D900" s="2"/>
      <c r="I900" s="333"/>
      <c r="J900" s="334"/>
      <c r="K900" s="18"/>
      <c r="L900" s="18"/>
      <c r="P900" s="2"/>
      <c r="AA900" s="6"/>
      <c r="AB900" s="6"/>
      <c r="AC900" s="6"/>
    </row>
    <row r="901" spans="2:29" ht="13.95" customHeight="1" x14ac:dyDescent="0.25">
      <c r="B901" s="138"/>
      <c r="C901" s="142"/>
      <c r="D901" s="2"/>
      <c r="I901" s="333"/>
      <c r="J901" s="334"/>
      <c r="K901" s="18"/>
      <c r="L901" s="18"/>
      <c r="P901" s="2"/>
      <c r="AA901" s="6"/>
      <c r="AB901" s="6"/>
      <c r="AC901" s="6"/>
    </row>
    <row r="902" spans="2:29" ht="13.95" customHeight="1" x14ac:dyDescent="0.25">
      <c r="B902" s="138"/>
      <c r="C902" s="142"/>
      <c r="D902" s="2"/>
      <c r="I902" s="333"/>
      <c r="J902" s="334"/>
      <c r="K902" s="18"/>
      <c r="L902" s="18"/>
      <c r="P902" s="2"/>
      <c r="AA902" s="6"/>
      <c r="AB902" s="6"/>
      <c r="AC902" s="6"/>
    </row>
    <row r="903" spans="2:29" ht="13.95" customHeight="1" x14ac:dyDescent="0.25">
      <c r="B903" s="138"/>
      <c r="C903" s="142"/>
      <c r="D903" s="2"/>
      <c r="I903" s="333"/>
      <c r="J903" s="334"/>
      <c r="K903" s="18"/>
      <c r="L903" s="18"/>
      <c r="P903" s="2"/>
      <c r="AA903" s="6"/>
      <c r="AB903" s="6"/>
      <c r="AC903" s="6"/>
    </row>
    <row r="904" spans="2:29" ht="13.95" customHeight="1" x14ac:dyDescent="0.25">
      <c r="B904" s="138"/>
      <c r="C904" s="142"/>
      <c r="D904" s="2"/>
      <c r="I904" s="18"/>
      <c r="J904" s="18"/>
      <c r="K904" s="18"/>
      <c r="L904" s="18"/>
      <c r="P904" s="2"/>
      <c r="AA904" s="6"/>
      <c r="AB904" s="6"/>
      <c r="AC904" s="6"/>
    </row>
    <row r="905" spans="2:29" ht="13.95" customHeight="1" x14ac:dyDescent="0.25">
      <c r="B905" s="138"/>
      <c r="C905" s="142"/>
      <c r="D905" s="2"/>
      <c r="I905" s="333"/>
      <c r="J905" s="334"/>
      <c r="K905" s="18"/>
      <c r="L905" s="18"/>
      <c r="P905" s="2"/>
      <c r="AA905" s="6"/>
      <c r="AB905" s="6"/>
      <c r="AC905" s="6"/>
    </row>
    <row r="906" spans="2:29" ht="13.95" customHeight="1" x14ac:dyDescent="0.25">
      <c r="B906" s="138"/>
      <c r="C906" s="142"/>
      <c r="D906" s="2"/>
      <c r="I906" s="333"/>
      <c r="J906" s="334"/>
      <c r="K906" s="18"/>
      <c r="L906" s="18"/>
      <c r="P906" s="2"/>
      <c r="AA906" s="6"/>
      <c r="AB906" s="6"/>
      <c r="AC906" s="6"/>
    </row>
    <row r="907" spans="2:29" ht="13.95" customHeight="1" x14ac:dyDescent="0.25">
      <c r="B907" s="138"/>
      <c r="C907" s="142"/>
      <c r="D907" s="2"/>
      <c r="I907" s="333"/>
      <c r="J907" s="334"/>
      <c r="K907" s="18"/>
      <c r="L907" s="18"/>
      <c r="P907" s="2"/>
      <c r="AA907" s="6"/>
      <c r="AB907" s="6"/>
      <c r="AC907" s="6"/>
    </row>
    <row r="908" spans="2:29" ht="13.95" customHeight="1" x14ac:dyDescent="0.25">
      <c r="B908" s="138"/>
      <c r="C908" s="142"/>
      <c r="D908" s="2"/>
      <c r="I908" s="333"/>
      <c r="J908" s="334"/>
      <c r="K908" s="18"/>
      <c r="L908" s="18"/>
      <c r="P908" s="2"/>
      <c r="AA908" s="6"/>
      <c r="AB908" s="6"/>
      <c r="AC908" s="6"/>
    </row>
    <row r="909" spans="2:29" ht="13.95" customHeight="1" x14ac:dyDescent="0.25">
      <c r="B909" s="138"/>
      <c r="C909" s="142"/>
      <c r="D909" s="2"/>
      <c r="I909" s="18"/>
      <c r="J909" s="18"/>
      <c r="K909" s="18"/>
      <c r="L909" s="18"/>
      <c r="P909" s="2"/>
      <c r="AA909" s="6"/>
      <c r="AB909" s="6"/>
      <c r="AC909" s="6"/>
    </row>
    <row r="910" spans="2:29" ht="13.95" customHeight="1" x14ac:dyDescent="0.25">
      <c r="B910" s="138"/>
      <c r="C910" s="142"/>
      <c r="D910" s="2"/>
      <c r="I910" s="333"/>
      <c r="J910" s="334"/>
      <c r="K910" s="18"/>
      <c r="L910" s="18"/>
      <c r="P910" s="2"/>
      <c r="AA910" s="6"/>
      <c r="AB910" s="6"/>
      <c r="AC910" s="6"/>
    </row>
    <row r="911" spans="2:29" ht="13.95" customHeight="1" x14ac:dyDescent="0.25">
      <c r="B911" s="138"/>
      <c r="C911" s="142"/>
      <c r="D911" s="2"/>
      <c r="I911" s="333"/>
      <c r="J911" s="334"/>
      <c r="K911" s="18"/>
      <c r="L911" s="18"/>
      <c r="P911" s="2"/>
      <c r="AA911" s="6"/>
      <c r="AB911" s="6"/>
      <c r="AC911" s="6"/>
    </row>
    <row r="912" spans="2:29" ht="13.95" customHeight="1" x14ac:dyDescent="0.25">
      <c r="B912" s="138"/>
      <c r="C912" s="142"/>
      <c r="D912" s="2"/>
      <c r="I912" s="333"/>
      <c r="J912" s="334"/>
      <c r="K912" s="18"/>
      <c r="L912" s="18"/>
      <c r="P912" s="2"/>
      <c r="AA912" s="6"/>
      <c r="AB912" s="6"/>
      <c r="AC912" s="6"/>
    </row>
    <row r="913" spans="2:29" ht="13.95" customHeight="1" x14ac:dyDescent="0.25">
      <c r="B913" s="138"/>
      <c r="C913" s="142"/>
      <c r="D913" s="2"/>
      <c r="I913" s="18"/>
      <c r="J913" s="18"/>
      <c r="K913" s="18"/>
      <c r="L913" s="18"/>
      <c r="P913" s="2"/>
      <c r="AA913" s="6"/>
      <c r="AB913" s="6"/>
      <c r="AC913" s="6"/>
    </row>
    <row r="914" spans="2:29" ht="13.95" customHeight="1" x14ac:dyDescent="0.25">
      <c r="B914" s="138"/>
      <c r="C914" s="142"/>
      <c r="D914" s="2"/>
      <c r="I914" s="333"/>
      <c r="J914" s="334"/>
      <c r="K914" s="18"/>
      <c r="L914" s="18"/>
      <c r="P914" s="2"/>
      <c r="AA914" s="6"/>
      <c r="AB914" s="6"/>
      <c r="AC914" s="6"/>
    </row>
    <row r="915" spans="2:29" ht="13.95" customHeight="1" x14ac:dyDescent="0.25">
      <c r="B915" s="138"/>
      <c r="C915" s="142"/>
      <c r="D915" s="2"/>
      <c r="I915" s="333"/>
      <c r="J915" s="334"/>
      <c r="K915" s="18"/>
      <c r="L915" s="18"/>
      <c r="P915" s="2"/>
      <c r="AA915" s="6"/>
      <c r="AB915" s="6"/>
      <c r="AC915" s="6"/>
    </row>
    <row r="916" spans="2:29" ht="13.95" customHeight="1" x14ac:dyDescent="0.25">
      <c r="B916" s="138"/>
      <c r="C916" s="142"/>
      <c r="D916" s="2"/>
      <c r="I916" s="333"/>
      <c r="J916" s="334"/>
      <c r="K916" s="18"/>
      <c r="L916" s="18"/>
      <c r="P916" s="2"/>
      <c r="AA916" s="6"/>
      <c r="AB916" s="6"/>
      <c r="AC916" s="6"/>
    </row>
    <row r="917" spans="2:29" ht="13.95" customHeight="1" x14ac:dyDescent="0.25">
      <c r="B917" s="138"/>
      <c r="C917" s="142"/>
      <c r="D917" s="2"/>
      <c r="I917" s="18"/>
      <c r="J917" s="18"/>
      <c r="K917" s="18"/>
      <c r="L917" s="18"/>
      <c r="P917" s="2"/>
      <c r="AA917" s="6"/>
      <c r="AB917" s="6"/>
      <c r="AC917" s="6"/>
    </row>
    <row r="918" spans="2:29" ht="13.95" customHeight="1" x14ac:dyDescent="0.25">
      <c r="B918" s="138"/>
      <c r="C918" s="142"/>
      <c r="D918" s="2"/>
      <c r="I918" s="333"/>
      <c r="J918" s="334"/>
      <c r="K918" s="18"/>
      <c r="L918" s="18"/>
      <c r="P918" s="2"/>
      <c r="AA918" s="6"/>
      <c r="AB918" s="6"/>
      <c r="AC918" s="6"/>
    </row>
    <row r="919" spans="2:29" ht="13.95" customHeight="1" x14ac:dyDescent="0.25">
      <c r="B919" s="138"/>
      <c r="C919" s="142"/>
      <c r="D919" s="2"/>
      <c r="I919" s="333"/>
      <c r="J919" s="334"/>
      <c r="K919" s="18"/>
      <c r="L919" s="18"/>
      <c r="P919" s="2"/>
      <c r="AA919" s="6"/>
      <c r="AB919" s="6"/>
      <c r="AC919" s="6"/>
    </row>
    <row r="920" spans="2:29" ht="13.95" customHeight="1" x14ac:dyDescent="0.25">
      <c r="B920" s="139"/>
      <c r="C920" s="142"/>
      <c r="D920" s="2"/>
      <c r="I920" s="159"/>
      <c r="J920" s="159"/>
      <c r="K920" s="18"/>
      <c r="L920" s="18"/>
      <c r="P920" s="2"/>
      <c r="AA920" s="6"/>
      <c r="AB920" s="6"/>
      <c r="AC920" s="6"/>
    </row>
    <row r="921" spans="2:29" ht="13.95" customHeight="1" x14ac:dyDescent="0.25">
      <c r="B921" s="142"/>
      <c r="C921" s="142"/>
      <c r="D921" s="2"/>
      <c r="I921" s="159"/>
      <c r="J921" s="159"/>
      <c r="K921" s="18"/>
      <c r="L921" s="18"/>
      <c r="P921" s="2"/>
      <c r="AA921" s="6"/>
      <c r="AB921" s="6"/>
      <c r="AC921" s="6"/>
    </row>
    <row r="922" spans="2:29" ht="13.95" customHeight="1" x14ac:dyDescent="0.25">
      <c r="B922" s="138"/>
      <c r="C922" s="142"/>
      <c r="D922" s="2"/>
      <c r="I922" s="159"/>
      <c r="J922" s="159"/>
      <c r="K922" s="18"/>
      <c r="L922" s="18"/>
      <c r="P922" s="2"/>
      <c r="AA922" s="6"/>
      <c r="AB922" s="6"/>
      <c r="AC922" s="6"/>
    </row>
    <row r="923" spans="2:29" ht="13.95" customHeight="1" x14ac:dyDescent="0.25">
      <c r="B923" s="138"/>
      <c r="C923" s="142"/>
      <c r="D923" s="2"/>
      <c r="I923" s="18"/>
      <c r="J923" s="18"/>
      <c r="K923" s="18"/>
      <c r="L923" s="18"/>
      <c r="P923" s="2"/>
      <c r="AA923" s="6"/>
      <c r="AB923" s="6"/>
      <c r="AC923" s="6"/>
    </row>
    <row r="924" spans="2:29" ht="13.95" customHeight="1" x14ac:dyDescent="0.25">
      <c r="B924" s="138"/>
      <c r="C924" s="142"/>
      <c r="D924" s="2"/>
      <c r="I924" s="18"/>
      <c r="J924" s="18"/>
      <c r="K924" s="18"/>
      <c r="L924" s="18"/>
      <c r="P924" s="2"/>
      <c r="AA924" s="6"/>
      <c r="AB924" s="6"/>
      <c r="AC924" s="6"/>
    </row>
    <row r="925" spans="2:29" ht="13.95" customHeight="1" x14ac:dyDescent="0.25">
      <c r="B925" s="138"/>
      <c r="C925" s="142"/>
      <c r="D925" s="2"/>
      <c r="I925" s="159"/>
      <c r="J925" s="159"/>
      <c r="K925" s="18"/>
      <c r="L925" s="18"/>
      <c r="P925" s="2"/>
      <c r="AA925" s="6"/>
      <c r="AB925" s="6"/>
      <c r="AC925" s="6"/>
    </row>
    <row r="926" spans="2:29" ht="13.95" customHeight="1" x14ac:dyDescent="0.25">
      <c r="B926" s="138"/>
      <c r="C926" s="142"/>
      <c r="D926" s="2"/>
      <c r="I926" s="18"/>
      <c r="J926" s="18"/>
      <c r="K926" s="18"/>
      <c r="L926" s="18"/>
      <c r="P926" s="2"/>
      <c r="AA926" s="6"/>
      <c r="AB926" s="6"/>
      <c r="AC926" s="6"/>
    </row>
    <row r="927" spans="2:29" ht="13.95" customHeight="1" x14ac:dyDescent="0.25">
      <c r="B927" s="138"/>
      <c r="C927" s="142"/>
      <c r="D927" s="2"/>
      <c r="I927" s="18"/>
      <c r="J927" s="18"/>
      <c r="K927" s="18"/>
      <c r="L927" s="18"/>
      <c r="P927" s="2"/>
      <c r="AA927" s="6"/>
      <c r="AB927" s="6"/>
      <c r="AC927" s="6"/>
    </row>
    <row r="928" spans="2:29" ht="13.95" customHeight="1" x14ac:dyDescent="0.25">
      <c r="B928" s="138"/>
      <c r="C928" s="142"/>
      <c r="D928" s="2"/>
      <c r="I928" s="18"/>
      <c r="J928" s="18"/>
      <c r="K928" s="18"/>
      <c r="L928" s="18"/>
      <c r="P928" s="2"/>
      <c r="AA928" s="6"/>
      <c r="AB928" s="6"/>
      <c r="AC928" s="6"/>
    </row>
    <row r="929" spans="2:29" ht="13.95" customHeight="1" x14ac:dyDescent="0.25">
      <c r="B929" s="138"/>
      <c r="C929" s="142"/>
      <c r="D929" s="2"/>
      <c r="I929" s="18"/>
      <c r="J929" s="18"/>
      <c r="K929" s="18"/>
      <c r="L929" s="18"/>
      <c r="P929" s="2"/>
      <c r="AA929" s="6"/>
      <c r="AB929" s="6"/>
      <c r="AC929" s="6"/>
    </row>
    <row r="930" spans="2:29" ht="13.95" customHeight="1" x14ac:dyDescent="0.25">
      <c r="B930" s="138"/>
      <c r="C930" s="142"/>
      <c r="D930" s="2"/>
      <c r="I930" s="18"/>
      <c r="J930" s="18"/>
      <c r="K930" s="18"/>
      <c r="L930" s="18"/>
      <c r="P930" s="2"/>
      <c r="AA930" s="6"/>
      <c r="AB930" s="6"/>
      <c r="AC930" s="6"/>
    </row>
    <row r="931" spans="2:29" ht="13.95" customHeight="1" x14ac:dyDescent="0.25">
      <c r="B931" s="138"/>
      <c r="C931" s="142"/>
      <c r="D931" s="2"/>
      <c r="I931" s="18"/>
      <c r="J931" s="18"/>
      <c r="K931" s="18"/>
      <c r="L931" s="18"/>
      <c r="P931" s="2"/>
      <c r="AA931" s="6"/>
      <c r="AB931" s="6"/>
      <c r="AC931" s="6"/>
    </row>
    <row r="932" spans="2:29" ht="13.95" customHeight="1" x14ac:dyDescent="0.25">
      <c r="B932" s="138"/>
      <c r="C932" s="142"/>
      <c r="D932" s="2"/>
      <c r="I932" s="18"/>
      <c r="J932" s="18"/>
      <c r="K932" s="18"/>
      <c r="L932" s="18"/>
      <c r="P932" s="2"/>
      <c r="AA932" s="6"/>
      <c r="AB932" s="6"/>
      <c r="AC932" s="6"/>
    </row>
    <row r="933" spans="2:29" ht="13.95" customHeight="1" x14ac:dyDescent="0.25">
      <c r="B933" s="138"/>
      <c r="C933" s="142"/>
      <c r="D933" s="2"/>
      <c r="I933" s="18"/>
      <c r="J933" s="18"/>
      <c r="K933" s="18"/>
      <c r="L933" s="18"/>
      <c r="P933" s="2"/>
      <c r="AA933" s="6"/>
      <c r="AB933" s="6"/>
      <c r="AC933" s="6"/>
    </row>
    <row r="934" spans="2:29" ht="13.95" customHeight="1" x14ac:dyDescent="0.25">
      <c r="B934" s="138"/>
      <c r="C934" s="142"/>
      <c r="D934" s="2"/>
      <c r="I934" s="18"/>
      <c r="J934" s="18"/>
      <c r="K934" s="18"/>
      <c r="L934" s="18"/>
      <c r="P934" s="2"/>
      <c r="AA934" s="6"/>
      <c r="AB934" s="6"/>
      <c r="AC934" s="6"/>
    </row>
    <row r="935" spans="2:29" ht="13.95" customHeight="1" x14ac:dyDescent="0.25">
      <c r="B935" s="138"/>
      <c r="C935" s="142"/>
      <c r="D935" s="2"/>
      <c r="I935" s="18"/>
      <c r="J935" s="18"/>
      <c r="K935" s="18"/>
      <c r="L935" s="18"/>
      <c r="P935" s="2"/>
      <c r="AA935" s="6"/>
      <c r="AB935" s="6"/>
      <c r="AC935" s="6"/>
    </row>
    <row r="936" spans="2:29" ht="13.95" customHeight="1" x14ac:dyDescent="0.25">
      <c r="B936" s="138"/>
      <c r="C936" s="142"/>
      <c r="D936" s="2"/>
      <c r="I936" s="18"/>
      <c r="J936" s="18"/>
      <c r="K936" s="18"/>
      <c r="L936" s="18"/>
      <c r="P936" s="2"/>
      <c r="AA936" s="6"/>
      <c r="AB936" s="6"/>
      <c r="AC936" s="6"/>
    </row>
    <row r="937" spans="2:29" ht="13.95" customHeight="1" x14ac:dyDescent="0.25">
      <c r="B937" s="138"/>
      <c r="C937" s="142"/>
      <c r="D937" s="2"/>
      <c r="I937" s="18"/>
      <c r="J937" s="18"/>
      <c r="K937" s="18"/>
      <c r="L937" s="18"/>
      <c r="P937" s="2"/>
      <c r="AA937" s="6"/>
      <c r="AB937" s="6"/>
      <c r="AC937" s="6"/>
    </row>
    <row r="938" spans="2:29" ht="13.95" customHeight="1" x14ac:dyDescent="0.25">
      <c r="B938" s="138"/>
      <c r="C938" s="142"/>
      <c r="D938" s="2"/>
      <c r="I938" s="18"/>
      <c r="J938" s="18"/>
      <c r="K938" s="18"/>
      <c r="L938" s="18"/>
      <c r="P938" s="2"/>
      <c r="AA938" s="6"/>
      <c r="AB938" s="6"/>
      <c r="AC938" s="6"/>
    </row>
    <row r="939" spans="2:29" ht="13.95" customHeight="1" x14ac:dyDescent="0.25">
      <c r="B939" s="138"/>
      <c r="C939" s="142"/>
      <c r="D939" s="2"/>
      <c r="I939" s="18"/>
      <c r="J939" s="18"/>
      <c r="K939" s="18"/>
      <c r="L939" s="18"/>
      <c r="P939" s="2"/>
      <c r="AA939" s="6"/>
      <c r="AB939" s="6"/>
      <c r="AC939" s="6"/>
    </row>
    <row r="940" spans="2:29" ht="13.95" customHeight="1" x14ac:dyDescent="0.25">
      <c r="B940" s="138"/>
      <c r="C940" s="142"/>
      <c r="D940" s="2"/>
      <c r="I940" s="18"/>
      <c r="J940" s="18"/>
      <c r="K940" s="18"/>
      <c r="L940" s="18"/>
      <c r="P940" s="2"/>
      <c r="AA940" s="6"/>
      <c r="AB940" s="6"/>
      <c r="AC940" s="6"/>
    </row>
    <row r="941" spans="2:29" ht="13.95" customHeight="1" x14ac:dyDescent="0.25">
      <c r="B941" s="138"/>
      <c r="C941" s="142"/>
      <c r="D941" s="2"/>
      <c r="I941" s="18"/>
      <c r="J941" s="18"/>
      <c r="K941" s="18"/>
      <c r="L941" s="18"/>
      <c r="P941" s="2"/>
      <c r="AA941" s="6"/>
      <c r="AB941" s="6"/>
      <c r="AC941" s="6"/>
    </row>
    <row r="942" spans="2:29" ht="13.95" customHeight="1" x14ac:dyDescent="0.25">
      <c r="B942" s="138"/>
      <c r="C942" s="142"/>
      <c r="D942" s="2"/>
      <c r="I942" s="18"/>
      <c r="J942" s="18"/>
      <c r="K942" s="18"/>
      <c r="L942" s="18"/>
      <c r="P942" s="2"/>
      <c r="AA942" s="6"/>
      <c r="AB942" s="6"/>
      <c r="AC942" s="6"/>
    </row>
    <row r="943" spans="2:29" ht="13.95" customHeight="1" x14ac:dyDescent="0.25">
      <c r="B943" s="138"/>
      <c r="C943" s="142"/>
      <c r="D943" s="2"/>
      <c r="I943" s="18"/>
      <c r="J943" s="18"/>
      <c r="K943" s="18"/>
      <c r="L943" s="18"/>
      <c r="P943" s="2"/>
      <c r="AA943" s="6"/>
      <c r="AB943" s="6"/>
      <c r="AC943" s="6"/>
    </row>
    <row r="944" spans="2:29" ht="13.95" customHeight="1" x14ac:dyDescent="0.25">
      <c r="B944" s="138"/>
      <c r="C944" s="142"/>
      <c r="D944" s="2"/>
      <c r="I944" s="18"/>
      <c r="J944" s="18"/>
      <c r="K944" s="18"/>
      <c r="L944" s="18"/>
      <c r="P944" s="2"/>
      <c r="AA944" s="6"/>
      <c r="AB944" s="6"/>
      <c r="AC944" s="6"/>
    </row>
    <row r="945" spans="2:29" ht="13.95" customHeight="1" x14ac:dyDescent="0.25">
      <c r="B945" s="138"/>
      <c r="C945" s="142"/>
      <c r="D945" s="2"/>
      <c r="I945" s="18"/>
      <c r="J945" s="18"/>
      <c r="K945" s="18"/>
      <c r="L945" s="18"/>
      <c r="P945" s="2"/>
      <c r="AA945" s="6"/>
      <c r="AB945" s="6"/>
      <c r="AC945" s="6"/>
    </row>
    <row r="946" spans="2:29" ht="13.95" customHeight="1" x14ac:dyDescent="0.25">
      <c r="B946" s="138"/>
      <c r="C946" s="142"/>
      <c r="D946" s="2"/>
      <c r="I946" s="18"/>
      <c r="J946" s="18"/>
      <c r="K946" s="18"/>
      <c r="L946" s="18"/>
      <c r="P946" s="2"/>
      <c r="AA946" s="6"/>
      <c r="AB946" s="6"/>
      <c r="AC946" s="6"/>
    </row>
    <row r="947" spans="2:29" ht="13.95" customHeight="1" x14ac:dyDescent="0.25">
      <c r="B947" s="138"/>
      <c r="C947" s="142"/>
      <c r="D947" s="2"/>
      <c r="I947" s="18"/>
      <c r="J947" s="18"/>
      <c r="K947" s="18"/>
      <c r="L947" s="18"/>
      <c r="P947" s="2"/>
      <c r="AA947" s="6"/>
      <c r="AB947" s="6"/>
      <c r="AC947" s="6"/>
    </row>
    <row r="948" spans="2:29" ht="13.95" customHeight="1" x14ac:dyDescent="0.25">
      <c r="B948" s="138"/>
      <c r="C948" s="142"/>
      <c r="D948" s="2"/>
      <c r="I948" s="18"/>
      <c r="J948" s="18"/>
      <c r="K948" s="18"/>
      <c r="L948" s="18"/>
      <c r="P948" s="2"/>
      <c r="AA948" s="6"/>
      <c r="AB948" s="6"/>
      <c r="AC948" s="6"/>
    </row>
    <row r="949" spans="2:29" ht="13.95" customHeight="1" x14ac:dyDescent="0.25">
      <c r="B949" s="138"/>
      <c r="C949" s="142"/>
      <c r="D949" s="2"/>
      <c r="I949" s="18"/>
      <c r="J949" s="18"/>
      <c r="K949" s="18"/>
      <c r="L949" s="18"/>
      <c r="P949" s="2"/>
      <c r="AA949" s="6"/>
      <c r="AB949" s="6"/>
      <c r="AC949" s="6"/>
    </row>
    <row r="950" spans="2:29" ht="13.95" customHeight="1" x14ac:dyDescent="0.25">
      <c r="B950" s="138"/>
      <c r="C950" s="142"/>
      <c r="D950" s="2"/>
      <c r="I950" s="18"/>
      <c r="J950" s="18"/>
      <c r="K950" s="18"/>
      <c r="L950" s="18"/>
      <c r="P950" s="2"/>
      <c r="AA950" s="6"/>
      <c r="AB950" s="6"/>
      <c r="AC950" s="6"/>
    </row>
    <row r="951" spans="2:29" ht="13.95" customHeight="1" x14ac:dyDescent="0.25">
      <c r="B951" s="138"/>
      <c r="C951" s="142"/>
      <c r="D951" s="2"/>
      <c r="I951" s="18"/>
      <c r="J951" s="18"/>
      <c r="K951" s="18"/>
      <c r="L951" s="18"/>
      <c r="P951" s="2"/>
      <c r="AA951" s="6"/>
      <c r="AB951" s="6"/>
      <c r="AC951" s="6"/>
    </row>
    <row r="952" spans="2:29" ht="13.95" customHeight="1" x14ac:dyDescent="0.25">
      <c r="B952" s="138"/>
      <c r="C952" s="142"/>
      <c r="D952" s="2"/>
      <c r="I952" s="18"/>
      <c r="J952" s="18"/>
      <c r="K952" s="18"/>
      <c r="L952" s="18"/>
      <c r="P952" s="2"/>
      <c r="AA952" s="6"/>
      <c r="AB952" s="6"/>
      <c r="AC952" s="6"/>
    </row>
    <row r="953" spans="2:29" ht="13.95" customHeight="1" x14ac:dyDescent="0.25">
      <c r="B953" s="138"/>
      <c r="C953" s="142"/>
      <c r="D953" s="2"/>
      <c r="I953" s="18"/>
      <c r="J953" s="18"/>
      <c r="K953" s="18"/>
      <c r="L953" s="18"/>
      <c r="P953" s="2"/>
      <c r="AA953" s="6"/>
      <c r="AB953" s="6"/>
      <c r="AC953" s="6"/>
    </row>
    <row r="954" spans="2:29" ht="13.95" customHeight="1" x14ac:dyDescent="0.25">
      <c r="B954" s="138"/>
      <c r="C954" s="142"/>
      <c r="D954" s="2"/>
      <c r="I954" s="18"/>
      <c r="J954" s="18"/>
      <c r="K954" s="18"/>
      <c r="L954" s="18"/>
      <c r="P954" s="2"/>
      <c r="AA954" s="6"/>
      <c r="AB954" s="6"/>
      <c r="AC954" s="6"/>
    </row>
    <row r="955" spans="2:29" ht="13.95" customHeight="1" x14ac:dyDescent="0.25">
      <c r="B955" s="138"/>
      <c r="C955" s="142"/>
      <c r="D955" s="2"/>
      <c r="I955" s="18"/>
      <c r="J955" s="18"/>
      <c r="K955" s="18"/>
      <c r="L955" s="18"/>
      <c r="P955" s="2"/>
      <c r="AA955" s="6"/>
      <c r="AB955" s="6"/>
      <c r="AC955" s="6"/>
    </row>
    <row r="956" spans="2:29" ht="13.95" customHeight="1" x14ac:dyDescent="0.25">
      <c r="B956" s="138"/>
      <c r="C956" s="142"/>
      <c r="D956" s="2"/>
      <c r="I956" s="18"/>
      <c r="J956" s="18"/>
      <c r="K956" s="18"/>
      <c r="L956" s="18"/>
      <c r="P956" s="2"/>
      <c r="AA956" s="6"/>
      <c r="AB956" s="6"/>
      <c r="AC956" s="6"/>
    </row>
    <row r="957" spans="2:29" ht="13.95" customHeight="1" x14ac:dyDescent="0.25">
      <c r="B957" s="138"/>
      <c r="C957" s="142"/>
      <c r="D957" s="2"/>
      <c r="I957" s="18"/>
      <c r="J957" s="18"/>
      <c r="K957" s="18"/>
      <c r="L957" s="18"/>
      <c r="P957" s="2"/>
      <c r="AA957" s="6"/>
      <c r="AB957" s="6"/>
      <c r="AC957" s="6"/>
    </row>
    <row r="958" spans="2:29" ht="13.95" customHeight="1" x14ac:dyDescent="0.25">
      <c r="B958" s="138"/>
      <c r="C958" s="142"/>
      <c r="D958" s="2"/>
      <c r="I958" s="18"/>
      <c r="J958" s="18"/>
      <c r="K958" s="18"/>
      <c r="L958" s="18"/>
      <c r="P958" s="2"/>
      <c r="AA958" s="6"/>
      <c r="AB958" s="6"/>
      <c r="AC958" s="6"/>
    </row>
    <row r="959" spans="2:29" ht="13.95" customHeight="1" x14ac:dyDescent="0.25">
      <c r="B959" s="138"/>
      <c r="C959" s="142"/>
      <c r="D959" s="2"/>
      <c r="I959" s="18"/>
      <c r="J959" s="18"/>
      <c r="K959" s="18"/>
      <c r="L959" s="18"/>
      <c r="P959" s="2"/>
      <c r="AA959" s="6"/>
      <c r="AB959" s="6"/>
      <c r="AC959" s="6"/>
    </row>
    <row r="960" spans="2:29" ht="13.95" customHeight="1" x14ac:dyDescent="0.25">
      <c r="B960" s="138"/>
      <c r="C960" s="142"/>
      <c r="D960" s="2"/>
      <c r="I960" s="18"/>
      <c r="J960" s="18"/>
      <c r="K960" s="18"/>
      <c r="L960" s="18"/>
      <c r="P960" s="2"/>
      <c r="AA960" s="6"/>
      <c r="AB960" s="6"/>
      <c r="AC960" s="6"/>
    </row>
    <row r="961" spans="1:29" ht="13.95" customHeight="1" x14ac:dyDescent="0.25">
      <c r="B961" s="138"/>
      <c r="C961" s="142"/>
      <c r="D961" s="2"/>
      <c r="I961" s="18"/>
      <c r="J961" s="18"/>
      <c r="K961" s="18"/>
      <c r="L961" s="18"/>
      <c r="P961" s="2"/>
      <c r="AA961" s="6"/>
      <c r="AB961" s="6"/>
      <c r="AC961" s="6"/>
    </row>
    <row r="962" spans="1:29" ht="13.95" customHeight="1" x14ac:dyDescent="0.25">
      <c r="B962" s="138"/>
      <c r="C962" s="142"/>
      <c r="D962" s="2"/>
      <c r="I962" s="18"/>
      <c r="J962" s="18"/>
      <c r="K962" s="18"/>
      <c r="L962" s="18"/>
      <c r="P962" s="2"/>
      <c r="AA962" s="6"/>
      <c r="AB962" s="6"/>
      <c r="AC962" s="6"/>
    </row>
    <row r="963" spans="1:29" ht="13.95" customHeight="1" x14ac:dyDescent="0.25">
      <c r="B963" s="138"/>
      <c r="C963" s="142"/>
      <c r="D963" s="2"/>
      <c r="I963" s="18"/>
      <c r="J963" s="18"/>
      <c r="K963" s="18"/>
      <c r="L963" s="18"/>
      <c r="P963" s="2"/>
      <c r="AA963" s="6"/>
      <c r="AB963" s="6"/>
      <c r="AC963" s="6"/>
    </row>
    <row r="964" spans="1:29" ht="13.95" customHeight="1" x14ac:dyDescent="0.25">
      <c r="B964" s="138"/>
      <c r="C964" s="142"/>
      <c r="D964" s="2"/>
      <c r="I964" s="18"/>
      <c r="J964" s="18"/>
      <c r="K964" s="18"/>
      <c r="L964" s="18"/>
      <c r="P964" s="2"/>
      <c r="AA964" s="6"/>
      <c r="AB964" s="6"/>
      <c r="AC964" s="6"/>
    </row>
    <row r="965" spans="1:29" ht="13.95" customHeight="1" x14ac:dyDescent="0.25">
      <c r="A965" s="11"/>
      <c r="B965" s="137"/>
      <c r="C965" s="141"/>
      <c r="D965" s="2"/>
      <c r="L965" s="13"/>
      <c r="P965" s="2"/>
      <c r="AA965" s="6"/>
      <c r="AB965" s="6"/>
      <c r="AC965" s="6"/>
    </row>
    <row r="966" spans="1:29" ht="13.95" customHeight="1" x14ac:dyDescent="0.25">
      <c r="A966" s="11"/>
      <c r="B966" s="134"/>
      <c r="C966" s="142"/>
      <c r="D966" s="2"/>
      <c r="L966" s="13"/>
      <c r="P966" s="2"/>
      <c r="AA966" s="6"/>
      <c r="AB966" s="6"/>
      <c r="AC966" s="6"/>
    </row>
    <row r="967" spans="1:29" ht="13.95" customHeight="1" x14ac:dyDescent="0.25">
      <c r="B967" s="142"/>
      <c r="C967" s="142"/>
      <c r="D967" s="2"/>
      <c r="L967" s="13"/>
      <c r="P967" s="2"/>
      <c r="AA967" s="6"/>
      <c r="AB967" s="6"/>
      <c r="AC967" s="6"/>
    </row>
    <row r="968" spans="1:29" ht="13.95" customHeight="1" x14ac:dyDescent="0.25">
      <c r="B968" s="138"/>
      <c r="C968" s="142"/>
      <c r="D968" s="2"/>
      <c r="I968" s="331"/>
      <c r="J968" s="332"/>
      <c r="K968" s="18"/>
      <c r="L968" s="18"/>
      <c r="P968" s="2"/>
      <c r="AA968" s="6"/>
      <c r="AB968" s="6"/>
      <c r="AC968" s="6"/>
    </row>
    <row r="969" spans="1:29" ht="13.95" customHeight="1" x14ac:dyDescent="0.25">
      <c r="B969" s="138"/>
      <c r="C969" s="142"/>
      <c r="D969" s="2"/>
      <c r="I969" s="331"/>
      <c r="J969" s="332"/>
      <c r="K969" s="18"/>
      <c r="L969" s="18"/>
      <c r="P969" s="2"/>
      <c r="AA969" s="6"/>
      <c r="AB969" s="6"/>
      <c r="AC969" s="6"/>
    </row>
    <row r="970" spans="1:29" ht="13.95" customHeight="1" x14ac:dyDescent="0.25">
      <c r="B970" s="138"/>
      <c r="C970" s="142"/>
      <c r="D970" s="2"/>
      <c r="I970" s="331"/>
      <c r="J970" s="332"/>
      <c r="K970" s="18"/>
      <c r="L970" s="18"/>
      <c r="P970" s="2"/>
      <c r="AA970" s="6"/>
      <c r="AB970" s="6"/>
      <c r="AC970" s="6"/>
    </row>
    <row r="971" spans="1:29" ht="13.95" customHeight="1" x14ac:dyDescent="0.25">
      <c r="B971" s="138"/>
      <c r="C971" s="142"/>
      <c r="D971" s="2"/>
      <c r="I971" s="331"/>
      <c r="J971" s="332"/>
      <c r="K971" s="18"/>
      <c r="L971" s="18"/>
      <c r="P971" s="2"/>
      <c r="AA971" s="6"/>
      <c r="AB971" s="6"/>
      <c r="AC971" s="6"/>
    </row>
    <row r="972" spans="1:29" ht="13.95" customHeight="1" x14ac:dyDescent="0.25">
      <c r="B972" s="138"/>
      <c r="C972" s="142"/>
      <c r="D972" s="2"/>
      <c r="I972" s="331"/>
      <c r="J972" s="332"/>
      <c r="K972" s="18"/>
      <c r="L972" s="18"/>
      <c r="P972" s="2"/>
      <c r="AA972" s="6"/>
      <c r="AB972" s="6"/>
      <c r="AC972" s="6"/>
    </row>
    <row r="973" spans="1:29" ht="13.95" customHeight="1" x14ac:dyDescent="0.25">
      <c r="B973" s="138"/>
      <c r="C973" s="142"/>
      <c r="D973" s="2"/>
      <c r="I973" s="331"/>
      <c r="J973" s="332"/>
      <c r="K973" s="18"/>
      <c r="L973" s="18"/>
      <c r="P973" s="2"/>
      <c r="AA973" s="6"/>
      <c r="AB973" s="6"/>
      <c r="AC973" s="6"/>
    </row>
    <row r="974" spans="1:29" ht="13.95" customHeight="1" x14ac:dyDescent="0.25">
      <c r="B974" s="138"/>
      <c r="C974" s="142"/>
      <c r="D974" s="2"/>
      <c r="I974" s="331"/>
      <c r="J974" s="332"/>
      <c r="K974" s="18"/>
      <c r="L974" s="18"/>
      <c r="P974" s="2"/>
      <c r="AA974" s="6"/>
      <c r="AB974" s="6"/>
      <c r="AC974" s="6"/>
    </row>
    <row r="975" spans="1:29" ht="13.95" customHeight="1" x14ac:dyDescent="0.25">
      <c r="B975" s="138"/>
      <c r="C975" s="142"/>
      <c r="D975" s="2"/>
      <c r="I975" s="331"/>
      <c r="J975" s="332"/>
      <c r="K975" s="18"/>
      <c r="L975" s="18"/>
      <c r="P975" s="2"/>
      <c r="AA975" s="6"/>
      <c r="AB975" s="6"/>
      <c r="AC975" s="6"/>
    </row>
    <row r="976" spans="1:29" ht="13.95" customHeight="1" x14ac:dyDescent="0.25">
      <c r="B976" s="138"/>
      <c r="C976" s="142"/>
      <c r="D976" s="2"/>
      <c r="I976" s="331"/>
      <c r="J976" s="332"/>
      <c r="K976" s="18"/>
      <c r="L976" s="18"/>
      <c r="P976" s="2"/>
      <c r="AA976" s="6"/>
      <c r="AB976" s="6"/>
      <c r="AC976" s="6"/>
    </row>
    <row r="977" spans="2:29" ht="13.95" customHeight="1" x14ac:dyDescent="0.25">
      <c r="B977" s="138"/>
      <c r="C977" s="142"/>
      <c r="D977" s="2"/>
      <c r="I977" s="331"/>
      <c r="J977" s="332"/>
      <c r="K977" s="18"/>
      <c r="L977" s="18"/>
      <c r="P977" s="2"/>
      <c r="AA977" s="6"/>
      <c r="AB977" s="6"/>
      <c r="AC977" s="6"/>
    </row>
    <row r="978" spans="2:29" ht="13.95" customHeight="1" x14ac:dyDescent="0.25">
      <c r="B978" s="138"/>
      <c r="C978" s="142"/>
      <c r="D978" s="2"/>
      <c r="I978" s="331"/>
      <c r="J978" s="332"/>
      <c r="K978" s="18"/>
      <c r="L978" s="18"/>
      <c r="P978" s="2"/>
      <c r="AA978" s="6"/>
      <c r="AB978" s="6"/>
      <c r="AC978" s="6"/>
    </row>
    <row r="979" spans="2:29" ht="13.95" customHeight="1" x14ac:dyDescent="0.25">
      <c r="B979" s="138"/>
      <c r="C979" s="142"/>
      <c r="D979" s="2"/>
      <c r="I979" s="331"/>
      <c r="J979" s="332"/>
      <c r="K979" s="18"/>
      <c r="L979" s="18"/>
      <c r="P979" s="2"/>
      <c r="AA979" s="6"/>
      <c r="AB979" s="6"/>
      <c r="AC979" s="6"/>
    </row>
    <row r="980" spans="2:29" ht="13.95" customHeight="1" x14ac:dyDescent="0.25">
      <c r="B980" s="138"/>
      <c r="C980" s="142"/>
      <c r="D980" s="2"/>
      <c r="I980" s="331"/>
      <c r="J980" s="332"/>
      <c r="K980" s="18"/>
      <c r="L980" s="18"/>
      <c r="P980" s="2"/>
      <c r="AA980" s="6"/>
      <c r="AB980" s="6"/>
      <c r="AC980" s="6"/>
    </row>
    <row r="981" spans="2:29" ht="13.95" customHeight="1" x14ac:dyDescent="0.25">
      <c r="B981" s="138"/>
      <c r="C981" s="142"/>
      <c r="D981" s="2"/>
      <c r="I981" s="331"/>
      <c r="J981" s="332"/>
      <c r="K981" s="18"/>
      <c r="L981" s="18"/>
      <c r="P981" s="2"/>
      <c r="AA981" s="6"/>
      <c r="AB981" s="6"/>
      <c r="AC981" s="6"/>
    </row>
    <row r="982" spans="2:29" ht="13.95" customHeight="1" x14ac:dyDescent="0.25">
      <c r="B982" s="139"/>
      <c r="C982" s="142"/>
      <c r="D982" s="2"/>
      <c r="I982" s="18"/>
      <c r="J982" s="18"/>
      <c r="K982" s="18"/>
      <c r="L982" s="18"/>
      <c r="P982" s="2"/>
      <c r="AA982" s="6"/>
      <c r="AB982" s="6"/>
      <c r="AC982" s="6"/>
    </row>
    <row r="983" spans="2:29" ht="13.95" customHeight="1" x14ac:dyDescent="0.25">
      <c r="B983" s="142"/>
      <c r="C983" s="142"/>
      <c r="D983" s="2"/>
      <c r="I983" s="18"/>
      <c r="J983" s="18"/>
      <c r="K983" s="18"/>
      <c r="L983" s="18"/>
      <c r="P983" s="2"/>
      <c r="AA983" s="6"/>
      <c r="AB983" s="6"/>
      <c r="AC983" s="6"/>
    </row>
    <row r="984" spans="2:29" ht="13.95" customHeight="1" x14ac:dyDescent="0.25">
      <c r="B984" s="138"/>
      <c r="C984" s="142"/>
      <c r="D984" s="2"/>
      <c r="I984" s="18"/>
      <c r="J984" s="18"/>
      <c r="K984" s="18"/>
      <c r="L984" s="18"/>
      <c r="P984" s="2"/>
      <c r="AA984" s="6"/>
      <c r="AB984" s="6"/>
      <c r="AC984" s="6"/>
    </row>
    <row r="985" spans="2:29" ht="13.95" customHeight="1" x14ac:dyDescent="0.25">
      <c r="B985" s="138"/>
      <c r="C985" s="142"/>
      <c r="D985" s="2"/>
      <c r="I985" s="333"/>
      <c r="J985" s="334"/>
      <c r="K985" s="18"/>
      <c r="L985" s="18"/>
      <c r="P985" s="2"/>
      <c r="AA985" s="6"/>
      <c r="AB985" s="6"/>
      <c r="AC985" s="6"/>
    </row>
    <row r="986" spans="2:29" ht="13.95" customHeight="1" x14ac:dyDescent="0.25">
      <c r="B986" s="138"/>
      <c r="C986" s="142"/>
      <c r="D986" s="2"/>
      <c r="I986" s="333"/>
      <c r="J986" s="334"/>
      <c r="K986" s="18"/>
      <c r="L986" s="18"/>
      <c r="P986" s="2"/>
      <c r="AA986" s="6"/>
      <c r="AB986" s="6"/>
      <c r="AC986" s="6"/>
    </row>
    <row r="987" spans="2:29" ht="13.95" customHeight="1" x14ac:dyDescent="0.25">
      <c r="B987" s="138"/>
      <c r="C987" s="142"/>
      <c r="D987" s="2"/>
      <c r="I987" s="18"/>
      <c r="J987" s="18"/>
      <c r="K987" s="18"/>
      <c r="L987" s="18"/>
      <c r="P987" s="2"/>
      <c r="AA987" s="6"/>
      <c r="AB987" s="6"/>
      <c r="AC987" s="6"/>
    </row>
    <row r="988" spans="2:29" ht="13.95" customHeight="1" x14ac:dyDescent="0.25">
      <c r="B988" s="138"/>
      <c r="C988" s="142"/>
      <c r="D988" s="2"/>
      <c r="I988" s="333"/>
      <c r="J988" s="334"/>
      <c r="K988" s="18"/>
      <c r="L988" s="18"/>
      <c r="P988" s="2"/>
      <c r="AA988" s="6"/>
      <c r="AB988" s="6"/>
      <c r="AC988" s="6"/>
    </row>
    <row r="989" spans="2:29" ht="13.95" customHeight="1" x14ac:dyDescent="0.25">
      <c r="B989" s="138"/>
      <c r="C989" s="142"/>
      <c r="D989" s="2"/>
      <c r="I989" s="333"/>
      <c r="J989" s="334"/>
      <c r="K989" s="18"/>
      <c r="L989" s="18"/>
      <c r="P989" s="2"/>
      <c r="AA989" s="6"/>
      <c r="AB989" s="6"/>
      <c r="AC989" s="6"/>
    </row>
    <row r="990" spans="2:29" ht="13.95" customHeight="1" x14ac:dyDescent="0.25">
      <c r="B990" s="138"/>
      <c r="C990" s="142"/>
      <c r="D990" s="2"/>
      <c r="I990" s="18"/>
      <c r="J990" s="18"/>
      <c r="K990" s="18"/>
      <c r="L990" s="18"/>
      <c r="P990" s="2"/>
      <c r="AA990" s="6"/>
      <c r="AB990" s="6"/>
      <c r="AC990" s="6"/>
    </row>
    <row r="991" spans="2:29" ht="13.95" customHeight="1" x14ac:dyDescent="0.25">
      <c r="B991" s="138"/>
      <c r="C991" s="142"/>
      <c r="D991" s="2"/>
      <c r="I991" s="333"/>
      <c r="J991" s="334"/>
      <c r="K991" s="18"/>
      <c r="L991" s="18"/>
      <c r="P991" s="2"/>
      <c r="AA991" s="6"/>
      <c r="AB991" s="6"/>
      <c r="AC991" s="6"/>
    </row>
    <row r="992" spans="2:29" ht="13.95" customHeight="1" x14ac:dyDescent="0.25">
      <c r="B992" s="138"/>
      <c r="C992" s="142"/>
      <c r="D992" s="2"/>
      <c r="I992" s="333"/>
      <c r="J992" s="334"/>
      <c r="K992" s="18"/>
      <c r="L992" s="18"/>
      <c r="P992" s="2"/>
      <c r="AA992" s="6"/>
      <c r="AB992" s="6"/>
      <c r="AC992" s="6"/>
    </row>
    <row r="993" spans="2:29" ht="13.95" customHeight="1" x14ac:dyDescent="0.25">
      <c r="B993" s="138"/>
      <c r="C993" s="142"/>
      <c r="D993" s="2"/>
      <c r="I993" s="18"/>
      <c r="J993" s="18"/>
      <c r="K993" s="18"/>
      <c r="L993" s="18"/>
      <c r="P993" s="2"/>
      <c r="AA993" s="6"/>
      <c r="AB993" s="6"/>
      <c r="AC993" s="6"/>
    </row>
    <row r="994" spans="2:29" ht="13.95" customHeight="1" x14ac:dyDescent="0.25">
      <c r="B994" s="138"/>
      <c r="C994" s="142"/>
      <c r="D994" s="2"/>
      <c r="I994" s="333"/>
      <c r="J994" s="334"/>
      <c r="K994" s="18"/>
      <c r="L994" s="18"/>
      <c r="P994" s="2"/>
      <c r="AA994" s="6"/>
      <c r="AB994" s="6"/>
      <c r="AC994" s="6"/>
    </row>
    <row r="995" spans="2:29" ht="13.95" customHeight="1" x14ac:dyDescent="0.25">
      <c r="B995" s="138"/>
      <c r="C995" s="142"/>
      <c r="D995" s="2"/>
      <c r="I995" s="18"/>
      <c r="J995" s="18"/>
      <c r="K995" s="18"/>
      <c r="L995" s="18"/>
      <c r="P995" s="2"/>
      <c r="AA995" s="6"/>
      <c r="AB995" s="6"/>
      <c r="AC995" s="6"/>
    </row>
    <row r="996" spans="2:29" ht="13.95" customHeight="1" x14ac:dyDescent="0.25">
      <c r="B996" s="138"/>
      <c r="C996" s="142"/>
      <c r="D996" s="2"/>
      <c r="I996" s="333"/>
      <c r="J996" s="334"/>
      <c r="K996" s="18"/>
      <c r="L996" s="18"/>
      <c r="P996" s="2"/>
      <c r="AA996" s="6"/>
      <c r="AB996" s="6"/>
      <c r="AC996" s="6"/>
    </row>
    <row r="997" spans="2:29" ht="13.95" customHeight="1" x14ac:dyDescent="0.25">
      <c r="B997" s="138"/>
      <c r="C997" s="142"/>
      <c r="D997" s="2"/>
      <c r="I997" s="333"/>
      <c r="J997" s="334"/>
      <c r="K997" s="18"/>
      <c r="L997" s="18"/>
      <c r="P997" s="2"/>
      <c r="AA997" s="6"/>
      <c r="AB997" s="6"/>
      <c r="AC997" s="6"/>
    </row>
    <row r="998" spans="2:29" ht="13.95" customHeight="1" x14ac:dyDescent="0.25">
      <c r="B998" s="138"/>
      <c r="C998" s="142"/>
      <c r="D998" s="2"/>
      <c r="I998" s="18"/>
      <c r="J998" s="18"/>
      <c r="K998" s="18"/>
      <c r="L998" s="18"/>
      <c r="P998" s="2"/>
      <c r="AA998" s="6"/>
      <c r="AB998" s="6"/>
      <c r="AC998" s="6"/>
    </row>
    <row r="999" spans="2:29" ht="13.95" customHeight="1" x14ac:dyDescent="0.25">
      <c r="B999" s="138"/>
      <c r="C999" s="142"/>
      <c r="D999" s="2"/>
      <c r="I999" s="333"/>
      <c r="J999" s="334"/>
      <c r="K999" s="18"/>
      <c r="L999" s="18"/>
      <c r="P999" s="2"/>
      <c r="AA999" s="6"/>
      <c r="AB999" s="6"/>
      <c r="AC999" s="6"/>
    </row>
    <row r="1000" spans="2:29" ht="13.95" customHeight="1" x14ac:dyDescent="0.25">
      <c r="B1000" s="138"/>
      <c r="C1000" s="142"/>
      <c r="D1000" s="2"/>
      <c r="I1000" s="333"/>
      <c r="J1000" s="334"/>
      <c r="K1000" s="18"/>
      <c r="L1000" s="18"/>
      <c r="P1000" s="2"/>
      <c r="AA1000" s="6"/>
      <c r="AB1000" s="6"/>
      <c r="AC1000" s="6"/>
    </row>
    <row r="1001" spans="2:29" ht="13.95" customHeight="1" x14ac:dyDescent="0.25">
      <c r="B1001" s="138"/>
      <c r="C1001" s="142"/>
      <c r="D1001" s="2"/>
      <c r="I1001" s="18"/>
      <c r="J1001" s="18"/>
      <c r="K1001" s="18"/>
      <c r="L1001" s="18"/>
      <c r="P1001" s="2"/>
      <c r="AA1001" s="6"/>
      <c r="AB1001" s="6"/>
      <c r="AC1001" s="6"/>
    </row>
    <row r="1002" spans="2:29" ht="13.95" customHeight="1" x14ac:dyDescent="0.25">
      <c r="B1002" s="138"/>
      <c r="C1002" s="142"/>
      <c r="D1002" s="2"/>
      <c r="I1002" s="333"/>
      <c r="J1002" s="334"/>
      <c r="K1002" s="18"/>
      <c r="L1002" s="18"/>
      <c r="P1002" s="2"/>
      <c r="AA1002" s="6"/>
      <c r="AB1002" s="6"/>
      <c r="AC1002" s="6"/>
    </row>
    <row r="1003" spans="2:29" ht="13.95" customHeight="1" x14ac:dyDescent="0.25">
      <c r="B1003" s="138"/>
      <c r="C1003" s="142"/>
      <c r="D1003" s="2"/>
      <c r="I1003" s="333"/>
      <c r="J1003" s="334"/>
      <c r="K1003" s="18"/>
      <c r="L1003" s="18"/>
      <c r="P1003" s="2"/>
      <c r="AA1003" s="6"/>
      <c r="AB1003" s="6"/>
      <c r="AC1003" s="6"/>
    </row>
    <row r="1004" spans="2:29" ht="13.95" customHeight="1" x14ac:dyDescent="0.25">
      <c r="B1004" s="138"/>
      <c r="C1004" s="142"/>
      <c r="D1004" s="2"/>
      <c r="I1004" s="18"/>
      <c r="J1004" s="18"/>
      <c r="K1004" s="18"/>
      <c r="L1004" s="18"/>
      <c r="P1004" s="2"/>
      <c r="AA1004" s="6"/>
      <c r="AB1004" s="6"/>
      <c r="AC1004" s="6"/>
    </row>
    <row r="1005" spans="2:29" ht="13.95" customHeight="1" x14ac:dyDescent="0.25">
      <c r="B1005" s="138"/>
      <c r="C1005" s="142"/>
      <c r="D1005" s="2"/>
      <c r="I1005" s="333"/>
      <c r="J1005" s="334"/>
      <c r="K1005" s="18"/>
      <c r="L1005" s="18"/>
      <c r="P1005" s="2"/>
      <c r="AA1005" s="6"/>
      <c r="AB1005" s="6"/>
      <c r="AC1005" s="6"/>
    </row>
    <row r="1006" spans="2:29" ht="13.95" customHeight="1" x14ac:dyDescent="0.25">
      <c r="B1006" s="138"/>
      <c r="C1006" s="142"/>
      <c r="D1006" s="2"/>
      <c r="I1006" s="333"/>
      <c r="J1006" s="334"/>
      <c r="K1006" s="18"/>
      <c r="L1006" s="18"/>
      <c r="P1006" s="2"/>
      <c r="AA1006" s="6"/>
      <c r="AB1006" s="6"/>
      <c r="AC1006" s="6"/>
    </row>
    <row r="1007" spans="2:29" ht="13.95" customHeight="1" x14ac:dyDescent="0.25">
      <c r="B1007" s="138"/>
      <c r="C1007" s="142"/>
      <c r="D1007" s="2"/>
      <c r="I1007" s="18"/>
      <c r="J1007" s="18"/>
      <c r="K1007" s="18"/>
      <c r="L1007" s="18"/>
      <c r="P1007" s="2"/>
      <c r="AA1007" s="6"/>
      <c r="AB1007" s="6"/>
      <c r="AC1007" s="6"/>
    </row>
    <row r="1008" spans="2:29" ht="13.95" customHeight="1" x14ac:dyDescent="0.25">
      <c r="B1008" s="138"/>
      <c r="C1008" s="142"/>
      <c r="D1008" s="2"/>
      <c r="I1008" s="333"/>
      <c r="J1008" s="334"/>
      <c r="K1008" s="18"/>
      <c r="L1008" s="18"/>
      <c r="P1008" s="2"/>
      <c r="AA1008" s="6"/>
      <c r="AB1008" s="6"/>
      <c r="AC1008" s="6"/>
    </row>
    <row r="1009" spans="2:29" ht="13.95" customHeight="1" x14ac:dyDescent="0.25">
      <c r="B1009" s="138"/>
      <c r="C1009" s="142"/>
      <c r="D1009" s="2"/>
      <c r="I1009" s="333"/>
      <c r="J1009" s="334"/>
      <c r="K1009" s="18"/>
      <c r="L1009" s="18"/>
      <c r="P1009" s="2"/>
      <c r="AA1009" s="6"/>
      <c r="AB1009" s="6"/>
      <c r="AC1009" s="6"/>
    </row>
    <row r="1010" spans="2:29" ht="13.95" customHeight="1" x14ac:dyDescent="0.25">
      <c r="B1010" s="138"/>
      <c r="C1010" s="142"/>
      <c r="D1010" s="2"/>
      <c r="I1010" s="18"/>
      <c r="J1010" s="18"/>
      <c r="K1010" s="18"/>
      <c r="L1010" s="18"/>
      <c r="P1010" s="2"/>
      <c r="AA1010" s="6"/>
      <c r="AB1010" s="6"/>
      <c r="AC1010" s="6"/>
    </row>
    <row r="1011" spans="2:29" ht="13.95" customHeight="1" x14ac:dyDescent="0.25">
      <c r="B1011" s="138"/>
      <c r="C1011" s="142"/>
      <c r="D1011" s="2"/>
      <c r="I1011" s="333"/>
      <c r="J1011" s="334"/>
      <c r="K1011" s="18"/>
      <c r="L1011" s="18"/>
      <c r="P1011" s="2"/>
      <c r="AA1011" s="6"/>
      <c r="AB1011" s="6"/>
      <c r="AC1011" s="6"/>
    </row>
    <row r="1012" spans="2:29" ht="13.95" customHeight="1" x14ac:dyDescent="0.25">
      <c r="B1012" s="138"/>
      <c r="C1012" s="142"/>
      <c r="D1012" s="2"/>
      <c r="I1012" s="333"/>
      <c r="J1012" s="334"/>
      <c r="K1012" s="18"/>
      <c r="L1012" s="18"/>
      <c r="P1012" s="2"/>
      <c r="AA1012" s="6"/>
      <c r="AB1012" s="6"/>
      <c r="AC1012" s="6"/>
    </row>
    <row r="1013" spans="2:29" ht="13.95" customHeight="1" x14ac:dyDescent="0.25">
      <c r="B1013" s="138"/>
      <c r="C1013" s="142"/>
      <c r="D1013" s="2"/>
      <c r="I1013" s="18"/>
      <c r="J1013" s="18"/>
      <c r="K1013" s="18"/>
      <c r="L1013" s="140"/>
      <c r="P1013" s="2"/>
      <c r="AA1013" s="6"/>
      <c r="AB1013" s="6"/>
      <c r="AC1013" s="6"/>
    </row>
    <row r="1014" spans="2:29" ht="13.95" customHeight="1" x14ac:dyDescent="0.25">
      <c r="B1014" s="138"/>
      <c r="C1014" s="142"/>
      <c r="D1014" s="2"/>
      <c r="I1014" s="333"/>
      <c r="J1014" s="334"/>
      <c r="K1014" s="18"/>
      <c r="L1014" s="18"/>
      <c r="P1014" s="2"/>
      <c r="AA1014" s="6"/>
      <c r="AB1014" s="6"/>
      <c r="AC1014" s="6"/>
    </row>
    <row r="1015" spans="2:29" ht="13.95" customHeight="1" x14ac:dyDescent="0.25">
      <c r="B1015" s="138"/>
      <c r="C1015" s="142"/>
      <c r="D1015" s="2"/>
      <c r="I1015" s="333"/>
      <c r="J1015" s="334"/>
      <c r="K1015" s="18"/>
      <c r="L1015" s="18"/>
      <c r="P1015" s="2"/>
      <c r="AA1015" s="6"/>
      <c r="AB1015" s="6"/>
      <c r="AC1015" s="6"/>
    </row>
    <row r="1016" spans="2:29" ht="13.95" customHeight="1" x14ac:dyDescent="0.25">
      <c r="B1016" s="138"/>
      <c r="C1016" s="142"/>
      <c r="D1016" s="2"/>
      <c r="I1016" s="18"/>
      <c r="J1016" s="18"/>
      <c r="K1016" s="18"/>
      <c r="L1016" s="18"/>
      <c r="P1016" s="2"/>
      <c r="AA1016" s="6"/>
      <c r="AB1016" s="6"/>
      <c r="AC1016" s="6"/>
    </row>
    <row r="1017" spans="2:29" ht="13.95" customHeight="1" x14ac:dyDescent="0.25">
      <c r="B1017" s="138"/>
      <c r="C1017" s="142"/>
      <c r="D1017" s="2"/>
      <c r="I1017" s="333"/>
      <c r="J1017" s="334"/>
      <c r="K1017" s="18"/>
      <c r="L1017" s="18"/>
      <c r="P1017" s="2"/>
      <c r="AA1017" s="6"/>
      <c r="AB1017" s="6"/>
      <c r="AC1017" s="6"/>
    </row>
    <row r="1018" spans="2:29" ht="13.95" customHeight="1" x14ac:dyDescent="0.25">
      <c r="B1018" s="138"/>
      <c r="C1018" s="142"/>
      <c r="D1018" s="2"/>
      <c r="I1018" s="333"/>
      <c r="J1018" s="334"/>
      <c r="K1018" s="18"/>
      <c r="L1018" s="18"/>
      <c r="P1018" s="2"/>
      <c r="AA1018" s="6"/>
      <c r="AB1018" s="6"/>
      <c r="AC1018" s="6"/>
    </row>
    <row r="1019" spans="2:29" ht="13.95" customHeight="1" x14ac:dyDescent="0.25">
      <c r="B1019" s="138"/>
      <c r="C1019" s="142"/>
      <c r="D1019" s="2"/>
      <c r="I1019" s="18"/>
      <c r="J1019" s="18"/>
      <c r="K1019" s="18"/>
      <c r="L1019" s="18"/>
      <c r="P1019" s="2"/>
      <c r="AA1019" s="6"/>
      <c r="AB1019" s="6"/>
      <c r="AC1019" s="6"/>
    </row>
    <row r="1020" spans="2:29" ht="13.95" customHeight="1" x14ac:dyDescent="0.25">
      <c r="B1020" s="138"/>
      <c r="C1020" s="142"/>
      <c r="D1020" s="2"/>
      <c r="I1020" s="333"/>
      <c r="J1020" s="334"/>
      <c r="K1020" s="18"/>
      <c r="L1020" s="18"/>
      <c r="P1020" s="2"/>
      <c r="AA1020" s="6"/>
      <c r="AB1020" s="6"/>
      <c r="AC1020" s="6"/>
    </row>
    <row r="1021" spans="2:29" ht="13.95" customHeight="1" x14ac:dyDescent="0.25">
      <c r="B1021" s="138"/>
      <c r="C1021" s="142"/>
      <c r="D1021" s="2"/>
      <c r="I1021" s="333"/>
      <c r="J1021" s="334"/>
      <c r="K1021" s="18"/>
      <c r="L1021" s="18"/>
      <c r="P1021" s="2"/>
      <c r="AA1021" s="6"/>
      <c r="AB1021" s="6"/>
      <c r="AC1021" s="6"/>
    </row>
    <row r="1022" spans="2:29" ht="13.95" customHeight="1" x14ac:dyDescent="0.25">
      <c r="B1022" s="138"/>
      <c r="C1022" s="142"/>
      <c r="D1022" s="2"/>
      <c r="I1022" s="18"/>
      <c r="J1022" s="18"/>
      <c r="K1022" s="18"/>
      <c r="L1022" s="18"/>
      <c r="P1022" s="2"/>
      <c r="AA1022" s="6"/>
      <c r="AB1022" s="6"/>
      <c r="AC1022" s="6"/>
    </row>
    <row r="1023" spans="2:29" ht="13.95" customHeight="1" x14ac:dyDescent="0.25">
      <c r="B1023" s="138"/>
      <c r="C1023" s="142"/>
      <c r="D1023" s="2"/>
      <c r="I1023" s="333"/>
      <c r="J1023" s="334"/>
      <c r="K1023" s="18"/>
      <c r="L1023" s="18"/>
      <c r="P1023" s="2"/>
      <c r="AA1023" s="6"/>
      <c r="AB1023" s="6"/>
      <c r="AC1023" s="6"/>
    </row>
    <row r="1024" spans="2:29" ht="13.95" customHeight="1" x14ac:dyDescent="0.25">
      <c r="B1024" s="138"/>
      <c r="C1024" s="142"/>
      <c r="D1024" s="2"/>
      <c r="I1024" s="333"/>
      <c r="J1024" s="334"/>
      <c r="K1024" s="18"/>
      <c r="L1024" s="18"/>
      <c r="P1024" s="2"/>
      <c r="AA1024" s="6"/>
      <c r="AB1024" s="6"/>
      <c r="AC1024" s="6"/>
    </row>
    <row r="1025" spans="2:29" ht="13.95" customHeight="1" x14ac:dyDescent="0.25">
      <c r="B1025" s="139"/>
      <c r="C1025" s="142"/>
      <c r="D1025" s="2"/>
      <c r="I1025" s="18"/>
      <c r="J1025" s="18"/>
      <c r="K1025" s="18"/>
      <c r="L1025" s="18"/>
      <c r="P1025" s="2"/>
      <c r="AA1025" s="6"/>
      <c r="AB1025" s="6"/>
      <c r="AC1025" s="6"/>
    </row>
    <row r="1026" spans="2:29" ht="13.95" customHeight="1" x14ac:dyDescent="0.25">
      <c r="B1026" s="142"/>
      <c r="C1026" s="142"/>
      <c r="D1026" s="2"/>
      <c r="I1026" s="18"/>
      <c r="J1026" s="18"/>
      <c r="K1026" s="18"/>
      <c r="L1026" s="18"/>
      <c r="P1026" s="2"/>
      <c r="AA1026" s="6"/>
      <c r="AB1026" s="6"/>
      <c r="AC1026" s="6"/>
    </row>
    <row r="1027" spans="2:29" ht="13.95" customHeight="1" x14ac:dyDescent="0.25">
      <c r="B1027" s="138"/>
      <c r="C1027" s="142"/>
      <c r="D1027" s="2"/>
      <c r="I1027" s="18"/>
      <c r="J1027" s="18"/>
      <c r="K1027" s="18"/>
      <c r="L1027" s="18"/>
      <c r="P1027" s="2"/>
      <c r="AA1027" s="6"/>
      <c r="AB1027" s="6"/>
      <c r="AC1027" s="6"/>
    </row>
    <row r="1028" spans="2:29" ht="13.95" customHeight="1" x14ac:dyDescent="0.25">
      <c r="B1028" s="138"/>
      <c r="C1028" s="142"/>
      <c r="D1028" s="2"/>
      <c r="I1028" s="333"/>
      <c r="J1028" s="334"/>
      <c r="K1028" s="18"/>
      <c r="L1028" s="18"/>
      <c r="P1028" s="2"/>
      <c r="AA1028" s="6"/>
      <c r="AB1028" s="6"/>
      <c r="AC1028" s="6"/>
    </row>
    <row r="1029" spans="2:29" ht="13.95" customHeight="1" x14ac:dyDescent="0.25">
      <c r="B1029" s="138"/>
      <c r="C1029" s="142"/>
      <c r="D1029" s="2"/>
      <c r="I1029" s="333"/>
      <c r="J1029" s="334"/>
      <c r="K1029" s="18"/>
      <c r="L1029" s="18"/>
      <c r="P1029" s="2"/>
      <c r="AA1029" s="6"/>
      <c r="AB1029" s="6"/>
      <c r="AC1029" s="6"/>
    </row>
    <row r="1030" spans="2:29" ht="13.95" customHeight="1" x14ac:dyDescent="0.25">
      <c r="B1030" s="138"/>
      <c r="C1030" s="142"/>
      <c r="D1030" s="2"/>
      <c r="I1030" s="18"/>
      <c r="J1030" s="18"/>
      <c r="K1030" s="18"/>
      <c r="L1030" s="18"/>
      <c r="P1030" s="2"/>
      <c r="AA1030" s="6"/>
      <c r="AB1030" s="6"/>
      <c r="AC1030" s="6"/>
    </row>
    <row r="1031" spans="2:29" ht="13.95" customHeight="1" x14ac:dyDescent="0.25">
      <c r="B1031" s="138"/>
      <c r="C1031" s="142"/>
      <c r="D1031" s="2"/>
      <c r="I1031" s="333"/>
      <c r="J1031" s="334"/>
      <c r="K1031" s="18"/>
      <c r="L1031" s="18"/>
      <c r="P1031" s="2"/>
      <c r="AA1031" s="6"/>
      <c r="AB1031" s="6"/>
      <c r="AC1031" s="6"/>
    </row>
    <row r="1032" spans="2:29" ht="13.95" customHeight="1" x14ac:dyDescent="0.25">
      <c r="B1032" s="138"/>
      <c r="C1032" s="142"/>
      <c r="D1032" s="2"/>
      <c r="I1032" s="333"/>
      <c r="J1032" s="334"/>
      <c r="K1032" s="18"/>
      <c r="L1032" s="18"/>
      <c r="P1032" s="2"/>
      <c r="AA1032" s="6"/>
      <c r="AB1032" s="6"/>
      <c r="AC1032" s="6"/>
    </row>
    <row r="1033" spans="2:29" ht="13.95" customHeight="1" x14ac:dyDescent="0.25">
      <c r="B1033" s="138"/>
      <c r="C1033" s="142"/>
      <c r="D1033" s="2"/>
      <c r="I1033" s="18"/>
      <c r="J1033" s="18"/>
      <c r="K1033" s="18"/>
      <c r="L1033" s="18"/>
      <c r="P1033" s="2"/>
      <c r="AA1033" s="6"/>
      <c r="AB1033" s="6"/>
      <c r="AC1033" s="6"/>
    </row>
    <row r="1034" spans="2:29" ht="13.95" customHeight="1" x14ac:dyDescent="0.25">
      <c r="B1034" s="138"/>
      <c r="C1034" s="142"/>
      <c r="D1034" s="2"/>
      <c r="I1034" s="333"/>
      <c r="J1034" s="334"/>
      <c r="K1034" s="18"/>
      <c r="L1034" s="18"/>
      <c r="P1034" s="2"/>
      <c r="AA1034" s="6"/>
      <c r="AB1034" s="6"/>
      <c r="AC1034" s="6"/>
    </row>
    <row r="1035" spans="2:29" ht="13.95" customHeight="1" x14ac:dyDescent="0.25">
      <c r="B1035" s="138"/>
      <c r="C1035" s="142"/>
      <c r="D1035" s="2"/>
      <c r="I1035" s="333"/>
      <c r="J1035" s="334"/>
      <c r="K1035" s="18"/>
      <c r="L1035" s="18"/>
      <c r="P1035" s="2"/>
      <c r="AA1035" s="6"/>
      <c r="AB1035" s="6"/>
      <c r="AC1035" s="6"/>
    </row>
    <row r="1036" spans="2:29" ht="13.95" customHeight="1" x14ac:dyDescent="0.25">
      <c r="B1036" s="138"/>
      <c r="C1036" s="142"/>
      <c r="D1036" s="2"/>
      <c r="I1036" s="18"/>
      <c r="J1036" s="18"/>
      <c r="K1036" s="18"/>
      <c r="L1036" s="18"/>
      <c r="P1036" s="2"/>
      <c r="AA1036" s="6"/>
      <c r="AB1036" s="6"/>
      <c r="AC1036" s="6"/>
    </row>
    <row r="1037" spans="2:29" ht="13.95" customHeight="1" x14ac:dyDescent="0.25">
      <c r="B1037" s="138"/>
      <c r="C1037" s="142"/>
      <c r="D1037" s="2"/>
      <c r="I1037" s="333"/>
      <c r="J1037" s="334"/>
      <c r="K1037" s="18"/>
      <c r="L1037" s="18"/>
      <c r="P1037" s="2"/>
      <c r="AA1037" s="6"/>
      <c r="AB1037" s="6"/>
      <c r="AC1037" s="6"/>
    </row>
    <row r="1038" spans="2:29" ht="13.95" customHeight="1" x14ac:dyDescent="0.25">
      <c r="B1038" s="138"/>
      <c r="C1038" s="142"/>
      <c r="D1038" s="2"/>
      <c r="I1038" s="333"/>
      <c r="J1038" s="334"/>
      <c r="K1038" s="18"/>
      <c r="L1038" s="18"/>
      <c r="P1038" s="2"/>
      <c r="AA1038" s="6"/>
      <c r="AB1038" s="6"/>
      <c r="AC1038" s="6"/>
    </row>
    <row r="1039" spans="2:29" ht="13.95" customHeight="1" x14ac:dyDescent="0.25">
      <c r="B1039" s="138"/>
      <c r="C1039" s="142"/>
      <c r="D1039" s="2"/>
      <c r="I1039" s="333"/>
      <c r="J1039" s="334"/>
      <c r="K1039" s="18"/>
      <c r="L1039" s="18"/>
      <c r="P1039" s="2"/>
      <c r="AA1039" s="6"/>
      <c r="AB1039" s="6"/>
      <c r="AC1039" s="6"/>
    </row>
    <row r="1040" spans="2:29" ht="13.95" customHeight="1" x14ac:dyDescent="0.25">
      <c r="B1040" s="138"/>
      <c r="C1040" s="142"/>
      <c r="D1040" s="2"/>
      <c r="I1040" s="333"/>
      <c r="J1040" s="334"/>
      <c r="K1040" s="18"/>
      <c r="L1040" s="18"/>
      <c r="P1040" s="2"/>
      <c r="AA1040" s="6"/>
      <c r="AB1040" s="6"/>
      <c r="AC1040" s="6"/>
    </row>
    <row r="1041" spans="2:29" ht="13.95" customHeight="1" x14ac:dyDescent="0.25">
      <c r="B1041" s="138"/>
      <c r="C1041" s="142"/>
      <c r="D1041" s="2"/>
      <c r="I1041" s="18"/>
      <c r="J1041" s="18"/>
      <c r="K1041" s="18"/>
      <c r="L1041" s="18"/>
      <c r="P1041" s="2"/>
      <c r="AA1041" s="6"/>
      <c r="AB1041" s="6"/>
      <c r="AC1041" s="6"/>
    </row>
    <row r="1042" spans="2:29" ht="13.95" customHeight="1" x14ac:dyDescent="0.25">
      <c r="B1042" s="138"/>
      <c r="C1042" s="142"/>
      <c r="D1042" s="2"/>
      <c r="I1042" s="333"/>
      <c r="J1042" s="334"/>
      <c r="K1042" s="18"/>
      <c r="L1042" s="18"/>
      <c r="P1042" s="2"/>
      <c r="AA1042" s="6"/>
      <c r="AB1042" s="6"/>
      <c r="AC1042" s="6"/>
    </row>
    <row r="1043" spans="2:29" ht="13.95" customHeight="1" x14ac:dyDescent="0.25">
      <c r="B1043" s="138"/>
      <c r="C1043" s="142"/>
      <c r="D1043" s="2"/>
      <c r="I1043" s="333"/>
      <c r="J1043" s="334"/>
      <c r="K1043" s="18"/>
      <c r="L1043" s="18"/>
      <c r="P1043" s="2"/>
      <c r="AA1043" s="6"/>
      <c r="AB1043" s="6"/>
      <c r="AC1043" s="6"/>
    </row>
    <row r="1044" spans="2:29" ht="13.95" customHeight="1" x14ac:dyDescent="0.25">
      <c r="B1044" s="138"/>
      <c r="C1044" s="142"/>
      <c r="D1044" s="2"/>
      <c r="I1044" s="18"/>
      <c r="J1044" s="18"/>
      <c r="K1044" s="18"/>
      <c r="L1044" s="18"/>
      <c r="P1044" s="2"/>
      <c r="AA1044" s="6"/>
      <c r="AB1044" s="6"/>
      <c r="AC1044" s="6"/>
    </row>
    <row r="1045" spans="2:29" ht="13.95" customHeight="1" x14ac:dyDescent="0.25">
      <c r="B1045" s="138"/>
      <c r="C1045" s="142"/>
      <c r="D1045" s="2"/>
      <c r="I1045" s="333"/>
      <c r="J1045" s="334"/>
      <c r="K1045" s="18"/>
      <c r="L1045" s="18"/>
      <c r="P1045" s="2"/>
      <c r="AA1045" s="6"/>
      <c r="AB1045" s="6"/>
      <c r="AC1045" s="6"/>
    </row>
    <row r="1046" spans="2:29" ht="13.95" customHeight="1" x14ac:dyDescent="0.25">
      <c r="B1046" s="138"/>
      <c r="C1046" s="142"/>
      <c r="D1046" s="2"/>
      <c r="I1046" s="333"/>
      <c r="J1046" s="334"/>
      <c r="K1046" s="18"/>
      <c r="L1046" s="18"/>
      <c r="P1046" s="2"/>
      <c r="AA1046" s="6"/>
      <c r="AB1046" s="6"/>
      <c r="AC1046" s="6"/>
    </row>
    <row r="1047" spans="2:29" ht="13.95" customHeight="1" x14ac:dyDescent="0.25">
      <c r="B1047" s="138"/>
      <c r="C1047" s="142"/>
      <c r="D1047" s="2"/>
      <c r="I1047" s="333"/>
      <c r="J1047" s="334"/>
      <c r="K1047" s="18"/>
      <c r="L1047" s="18"/>
      <c r="P1047" s="2"/>
      <c r="AA1047" s="6"/>
      <c r="AB1047" s="6"/>
      <c r="AC1047" s="6"/>
    </row>
    <row r="1048" spans="2:29" ht="13.95" customHeight="1" x14ac:dyDescent="0.25">
      <c r="B1048" s="138"/>
      <c r="C1048" s="142"/>
      <c r="D1048" s="2"/>
      <c r="I1048" s="333"/>
      <c r="J1048" s="334"/>
      <c r="K1048" s="18"/>
      <c r="L1048" s="18"/>
      <c r="P1048" s="2"/>
      <c r="AA1048" s="6"/>
      <c r="AB1048" s="6"/>
      <c r="AC1048" s="6"/>
    </row>
    <row r="1049" spans="2:29" ht="13.95" customHeight="1" x14ac:dyDescent="0.25">
      <c r="B1049" s="138"/>
      <c r="C1049" s="142"/>
      <c r="D1049" s="2"/>
      <c r="I1049" s="18"/>
      <c r="J1049" s="18"/>
      <c r="K1049" s="18"/>
      <c r="L1049" s="18"/>
      <c r="P1049" s="2"/>
      <c r="AA1049" s="6"/>
      <c r="AB1049" s="6"/>
      <c r="AC1049" s="6"/>
    </row>
    <row r="1050" spans="2:29" ht="13.95" customHeight="1" x14ac:dyDescent="0.25">
      <c r="B1050" s="138"/>
      <c r="C1050" s="142"/>
      <c r="D1050" s="2"/>
      <c r="I1050" s="333"/>
      <c r="J1050" s="334"/>
      <c r="K1050" s="18"/>
      <c r="L1050" s="18"/>
      <c r="P1050" s="2"/>
      <c r="AA1050" s="6"/>
      <c r="AB1050" s="6"/>
      <c r="AC1050" s="6"/>
    </row>
    <row r="1051" spans="2:29" ht="13.95" customHeight="1" x14ac:dyDescent="0.25">
      <c r="B1051" s="138"/>
      <c r="C1051" s="142"/>
      <c r="D1051" s="2"/>
      <c r="I1051" s="333"/>
      <c r="J1051" s="334"/>
      <c r="K1051" s="18"/>
      <c r="L1051" s="18"/>
      <c r="P1051" s="2"/>
      <c r="AA1051" s="6"/>
      <c r="AB1051" s="6"/>
      <c r="AC1051" s="6"/>
    </row>
    <row r="1052" spans="2:29" ht="13.95" customHeight="1" x14ac:dyDescent="0.25">
      <c r="B1052" s="138"/>
      <c r="C1052" s="142"/>
      <c r="D1052" s="2"/>
      <c r="I1052" s="333"/>
      <c r="J1052" s="334"/>
      <c r="K1052" s="18"/>
      <c r="L1052" s="18"/>
      <c r="P1052" s="2"/>
      <c r="AA1052" s="6"/>
      <c r="AB1052" s="6"/>
      <c r="AC1052" s="6"/>
    </row>
    <row r="1053" spans="2:29" ht="13.95" customHeight="1" x14ac:dyDescent="0.25">
      <c r="B1053" s="138"/>
      <c r="C1053" s="142"/>
      <c r="D1053" s="2"/>
      <c r="I1053" s="333"/>
      <c r="J1053" s="334"/>
      <c r="K1053" s="18"/>
      <c r="L1053" s="18"/>
      <c r="P1053" s="2"/>
      <c r="AA1053" s="6"/>
      <c r="AB1053" s="6"/>
      <c r="AC1053" s="6"/>
    </row>
    <row r="1054" spans="2:29" ht="13.95" customHeight="1" x14ac:dyDescent="0.25">
      <c r="B1054" s="138"/>
      <c r="C1054" s="142"/>
      <c r="D1054" s="2"/>
      <c r="I1054" s="18"/>
      <c r="J1054" s="18"/>
      <c r="K1054" s="18"/>
      <c r="L1054" s="18"/>
      <c r="P1054" s="2"/>
      <c r="AA1054" s="6"/>
      <c r="AB1054" s="6"/>
      <c r="AC1054" s="6"/>
    </row>
    <row r="1055" spans="2:29" ht="13.95" customHeight="1" x14ac:dyDescent="0.25">
      <c r="B1055" s="138"/>
      <c r="C1055" s="142"/>
      <c r="D1055" s="2"/>
      <c r="I1055" s="333"/>
      <c r="J1055" s="334"/>
      <c r="K1055" s="18"/>
      <c r="L1055" s="18"/>
      <c r="P1055" s="2"/>
      <c r="AA1055" s="6"/>
      <c r="AB1055" s="6"/>
      <c r="AC1055" s="6"/>
    </row>
    <row r="1056" spans="2:29" ht="13.95" customHeight="1" x14ac:dyDescent="0.25">
      <c r="B1056" s="138"/>
      <c r="C1056" s="142"/>
      <c r="D1056" s="2"/>
      <c r="I1056" s="333"/>
      <c r="J1056" s="334"/>
      <c r="K1056" s="18"/>
      <c r="L1056" s="18"/>
      <c r="P1056" s="2"/>
      <c r="AA1056" s="6"/>
      <c r="AB1056" s="6"/>
      <c r="AC1056" s="6"/>
    </row>
    <row r="1057" spans="2:29" ht="13.95" customHeight="1" x14ac:dyDescent="0.25">
      <c r="B1057" s="138"/>
      <c r="C1057" s="142"/>
      <c r="D1057" s="2"/>
      <c r="I1057" s="333"/>
      <c r="J1057" s="334"/>
      <c r="K1057" s="18"/>
      <c r="L1057" s="18"/>
      <c r="P1057" s="2"/>
      <c r="AA1057" s="6"/>
      <c r="AB1057" s="6"/>
      <c r="AC1057" s="6"/>
    </row>
    <row r="1058" spans="2:29" ht="13.95" customHeight="1" x14ac:dyDescent="0.25">
      <c r="B1058" s="138"/>
      <c r="C1058" s="142"/>
      <c r="D1058" s="2"/>
      <c r="I1058" s="333"/>
      <c r="J1058" s="334"/>
      <c r="K1058" s="18"/>
      <c r="L1058" s="18"/>
      <c r="P1058" s="2"/>
      <c r="AA1058" s="6"/>
      <c r="AB1058" s="6"/>
      <c r="AC1058" s="6"/>
    </row>
    <row r="1059" spans="2:29" ht="13.95" customHeight="1" x14ac:dyDescent="0.25">
      <c r="B1059" s="138"/>
      <c r="C1059" s="142"/>
      <c r="D1059" s="2"/>
      <c r="I1059" s="18"/>
      <c r="J1059" s="18"/>
      <c r="K1059" s="18"/>
      <c r="L1059" s="18"/>
      <c r="P1059" s="2"/>
      <c r="AA1059" s="6"/>
      <c r="AB1059" s="6"/>
      <c r="AC1059" s="6"/>
    </row>
    <row r="1060" spans="2:29" ht="13.95" customHeight="1" x14ac:dyDescent="0.25">
      <c r="B1060" s="138"/>
      <c r="C1060" s="142"/>
      <c r="D1060" s="2"/>
      <c r="I1060" s="333"/>
      <c r="J1060" s="334"/>
      <c r="K1060" s="18"/>
      <c r="L1060" s="18"/>
      <c r="P1060" s="2"/>
      <c r="AA1060" s="6"/>
      <c r="AB1060" s="6"/>
      <c r="AC1060" s="6"/>
    </row>
    <row r="1061" spans="2:29" ht="13.95" customHeight="1" x14ac:dyDescent="0.25">
      <c r="B1061" s="138"/>
      <c r="C1061" s="142"/>
      <c r="D1061" s="2"/>
      <c r="I1061" s="333"/>
      <c r="J1061" s="334"/>
      <c r="K1061" s="18"/>
      <c r="L1061" s="18"/>
      <c r="P1061" s="2"/>
      <c r="AA1061" s="6"/>
      <c r="AB1061" s="6"/>
      <c r="AC1061" s="6"/>
    </row>
    <row r="1062" spans="2:29" ht="13.95" customHeight="1" x14ac:dyDescent="0.25">
      <c r="B1062" s="138"/>
      <c r="C1062" s="142"/>
      <c r="D1062" s="2"/>
      <c r="I1062" s="333"/>
      <c r="J1062" s="334"/>
      <c r="K1062" s="18"/>
      <c r="L1062" s="18"/>
      <c r="P1062" s="2"/>
      <c r="AA1062" s="6"/>
      <c r="AB1062" s="6"/>
      <c r="AC1062" s="6"/>
    </row>
    <row r="1063" spans="2:29" ht="13.95" customHeight="1" x14ac:dyDescent="0.25">
      <c r="B1063" s="138"/>
      <c r="C1063" s="142"/>
      <c r="D1063" s="2"/>
      <c r="I1063" s="333"/>
      <c r="J1063" s="334"/>
      <c r="K1063" s="18"/>
      <c r="L1063" s="18"/>
      <c r="P1063" s="2"/>
      <c r="AA1063" s="6"/>
      <c r="AB1063" s="6"/>
      <c r="AC1063" s="6"/>
    </row>
    <row r="1064" spans="2:29" ht="13.95" customHeight="1" x14ac:dyDescent="0.25">
      <c r="B1064" s="138"/>
      <c r="C1064" s="142"/>
      <c r="D1064" s="2"/>
      <c r="I1064" s="18"/>
      <c r="J1064" s="18"/>
      <c r="K1064" s="18"/>
      <c r="L1064" s="18"/>
      <c r="P1064" s="2"/>
      <c r="AA1064" s="6"/>
      <c r="AB1064" s="6"/>
      <c r="AC1064" s="6"/>
    </row>
    <row r="1065" spans="2:29" ht="13.95" customHeight="1" x14ac:dyDescent="0.25">
      <c r="B1065" s="138"/>
      <c r="C1065" s="142"/>
      <c r="D1065" s="2"/>
      <c r="I1065" s="333"/>
      <c r="J1065" s="334"/>
      <c r="K1065" s="18"/>
      <c r="L1065" s="18"/>
      <c r="P1065" s="2"/>
      <c r="AA1065" s="6"/>
      <c r="AB1065" s="6"/>
      <c r="AC1065" s="6"/>
    </row>
    <row r="1066" spans="2:29" ht="13.95" customHeight="1" x14ac:dyDescent="0.25">
      <c r="B1066" s="138"/>
      <c r="C1066" s="142"/>
      <c r="D1066" s="2"/>
      <c r="I1066" s="333"/>
      <c r="J1066" s="334"/>
      <c r="K1066" s="18"/>
      <c r="L1066" s="18"/>
      <c r="P1066" s="2"/>
      <c r="AA1066" s="6"/>
      <c r="AB1066" s="6"/>
      <c r="AC1066" s="6"/>
    </row>
    <row r="1067" spans="2:29" ht="13.95" customHeight="1" x14ac:dyDescent="0.25">
      <c r="B1067" s="138"/>
      <c r="C1067" s="142"/>
      <c r="D1067" s="2"/>
      <c r="I1067" s="333"/>
      <c r="J1067" s="334"/>
      <c r="K1067" s="18"/>
      <c r="L1067" s="18"/>
      <c r="P1067" s="2"/>
      <c r="AA1067" s="6"/>
      <c r="AB1067" s="6"/>
      <c r="AC1067" s="6"/>
    </row>
    <row r="1068" spans="2:29" ht="13.95" customHeight="1" x14ac:dyDescent="0.25">
      <c r="B1068" s="138"/>
      <c r="C1068" s="142"/>
      <c r="D1068" s="2"/>
      <c r="I1068" s="333"/>
      <c r="J1068" s="334"/>
      <c r="K1068" s="18"/>
      <c r="L1068" s="18"/>
      <c r="P1068" s="2"/>
      <c r="AA1068" s="6"/>
      <c r="AB1068" s="6"/>
      <c r="AC1068" s="6"/>
    </row>
    <row r="1069" spans="2:29" ht="13.95" customHeight="1" x14ac:dyDescent="0.25">
      <c r="B1069" s="138"/>
      <c r="C1069" s="142"/>
      <c r="D1069" s="2"/>
      <c r="I1069" s="18"/>
      <c r="J1069" s="18"/>
      <c r="K1069" s="18"/>
      <c r="L1069" s="18"/>
      <c r="P1069" s="2"/>
      <c r="AA1069" s="6"/>
      <c r="AB1069" s="6"/>
      <c r="AC1069" s="6"/>
    </row>
    <row r="1070" spans="2:29" ht="13.95" customHeight="1" x14ac:dyDescent="0.25">
      <c r="B1070" s="138"/>
      <c r="C1070" s="142"/>
      <c r="D1070" s="2"/>
      <c r="I1070" s="333"/>
      <c r="J1070" s="334"/>
      <c r="K1070" s="18"/>
      <c r="L1070" s="18"/>
      <c r="P1070" s="2"/>
      <c r="AA1070" s="6"/>
      <c r="AB1070" s="6"/>
      <c r="AC1070" s="6"/>
    </row>
    <row r="1071" spans="2:29" ht="13.95" customHeight="1" x14ac:dyDescent="0.25">
      <c r="B1071" s="138"/>
      <c r="C1071" s="142"/>
      <c r="D1071" s="2"/>
      <c r="I1071" s="333"/>
      <c r="J1071" s="334"/>
      <c r="K1071" s="18"/>
      <c r="L1071" s="18"/>
      <c r="P1071" s="2"/>
      <c r="AA1071" s="6"/>
      <c r="AB1071" s="6"/>
      <c r="AC1071" s="6"/>
    </row>
    <row r="1072" spans="2:29" ht="13.95" customHeight="1" x14ac:dyDescent="0.25">
      <c r="B1072" s="138"/>
      <c r="C1072" s="142"/>
      <c r="D1072" s="2"/>
      <c r="I1072" s="333"/>
      <c r="J1072" s="334"/>
      <c r="K1072" s="18"/>
      <c r="L1072" s="18"/>
      <c r="P1072" s="2"/>
      <c r="AA1072" s="6"/>
      <c r="AB1072" s="6"/>
      <c r="AC1072" s="6"/>
    </row>
    <row r="1073" spans="2:29" ht="13.95" customHeight="1" x14ac:dyDescent="0.25">
      <c r="B1073" s="138"/>
      <c r="C1073" s="142"/>
      <c r="D1073" s="2"/>
      <c r="I1073" s="333"/>
      <c r="J1073" s="334"/>
      <c r="K1073" s="18"/>
      <c r="L1073" s="18"/>
      <c r="P1073" s="2"/>
      <c r="AA1073" s="6"/>
      <c r="AB1073" s="6"/>
      <c r="AC1073" s="6"/>
    </row>
    <row r="1074" spans="2:29" ht="13.95" customHeight="1" x14ac:dyDescent="0.25">
      <c r="B1074" s="138"/>
      <c r="C1074" s="142"/>
      <c r="D1074" s="2"/>
      <c r="I1074" s="18"/>
      <c r="J1074" s="18"/>
      <c r="K1074" s="18"/>
      <c r="L1074" s="18"/>
      <c r="P1074" s="2"/>
      <c r="AA1074" s="6"/>
      <c r="AB1074" s="6"/>
      <c r="AC1074" s="6"/>
    </row>
    <row r="1075" spans="2:29" ht="13.95" customHeight="1" x14ac:dyDescent="0.25">
      <c r="B1075" s="138"/>
      <c r="C1075" s="142"/>
      <c r="D1075" s="2"/>
      <c r="I1075" s="333"/>
      <c r="J1075" s="334"/>
      <c r="K1075" s="18"/>
      <c r="L1075" s="18"/>
      <c r="P1075" s="2"/>
      <c r="AA1075" s="6"/>
      <c r="AB1075" s="6"/>
      <c r="AC1075" s="6"/>
    </row>
    <row r="1076" spans="2:29" ht="13.95" customHeight="1" x14ac:dyDescent="0.25">
      <c r="B1076" s="138"/>
      <c r="C1076" s="142"/>
      <c r="D1076" s="2"/>
      <c r="I1076" s="333"/>
      <c r="J1076" s="334"/>
      <c r="K1076" s="18"/>
      <c r="L1076" s="18"/>
      <c r="P1076" s="2"/>
      <c r="AA1076" s="6"/>
      <c r="AB1076" s="6"/>
      <c r="AC1076" s="6"/>
    </row>
    <row r="1077" spans="2:29" ht="13.95" customHeight="1" x14ac:dyDescent="0.25">
      <c r="B1077" s="138"/>
      <c r="C1077" s="142"/>
      <c r="D1077" s="2"/>
      <c r="I1077" s="333"/>
      <c r="J1077" s="334"/>
      <c r="K1077" s="18"/>
      <c r="L1077" s="18"/>
      <c r="P1077" s="2"/>
      <c r="AA1077" s="6"/>
      <c r="AB1077" s="6"/>
      <c r="AC1077" s="6"/>
    </row>
    <row r="1078" spans="2:29" ht="13.95" customHeight="1" x14ac:dyDescent="0.25">
      <c r="B1078" s="138"/>
      <c r="C1078" s="142"/>
      <c r="D1078" s="2"/>
      <c r="I1078" s="333"/>
      <c r="J1078" s="334"/>
      <c r="K1078" s="18"/>
      <c r="L1078" s="18"/>
      <c r="P1078" s="2"/>
      <c r="AA1078" s="6"/>
      <c r="AB1078" s="6"/>
      <c r="AC1078" s="6"/>
    </row>
    <row r="1079" spans="2:29" ht="13.95" customHeight="1" x14ac:dyDescent="0.25">
      <c r="B1079" s="138"/>
      <c r="C1079" s="142"/>
      <c r="D1079" s="2"/>
      <c r="I1079" s="18"/>
      <c r="J1079" s="18"/>
      <c r="K1079" s="18"/>
      <c r="L1079" s="18"/>
      <c r="P1079" s="2"/>
      <c r="AA1079" s="6"/>
      <c r="AB1079" s="6"/>
      <c r="AC1079" s="6"/>
    </row>
    <row r="1080" spans="2:29" ht="13.95" customHeight="1" x14ac:dyDescent="0.25">
      <c r="B1080" s="138"/>
      <c r="C1080" s="142"/>
      <c r="D1080" s="2"/>
      <c r="I1080" s="333"/>
      <c r="J1080" s="334"/>
      <c r="K1080" s="18"/>
      <c r="L1080" s="18"/>
      <c r="P1080" s="2"/>
      <c r="AA1080" s="6"/>
      <c r="AB1080" s="6"/>
      <c r="AC1080" s="6"/>
    </row>
    <row r="1081" spans="2:29" ht="13.95" customHeight="1" x14ac:dyDescent="0.25">
      <c r="B1081" s="138"/>
      <c r="C1081" s="142"/>
      <c r="D1081" s="2"/>
      <c r="I1081" s="333"/>
      <c r="J1081" s="334"/>
      <c r="K1081" s="18"/>
      <c r="L1081" s="18"/>
      <c r="P1081" s="2"/>
      <c r="AA1081" s="6"/>
      <c r="AB1081" s="6"/>
      <c r="AC1081" s="6"/>
    </row>
    <row r="1082" spans="2:29" ht="13.95" customHeight="1" x14ac:dyDescent="0.25">
      <c r="B1082" s="138"/>
      <c r="C1082" s="142"/>
      <c r="D1082" s="2"/>
      <c r="I1082" s="18"/>
      <c r="J1082" s="18"/>
      <c r="K1082" s="18"/>
      <c r="L1082" s="18"/>
      <c r="P1082" s="2"/>
      <c r="AA1082" s="6"/>
      <c r="AB1082" s="6"/>
      <c r="AC1082" s="6"/>
    </row>
    <row r="1083" spans="2:29" ht="13.95" customHeight="1" x14ac:dyDescent="0.25">
      <c r="B1083" s="138"/>
      <c r="C1083" s="142"/>
      <c r="D1083" s="2"/>
      <c r="I1083" s="333"/>
      <c r="J1083" s="334"/>
      <c r="K1083" s="18"/>
      <c r="L1083" s="18"/>
      <c r="P1083" s="2"/>
      <c r="AA1083" s="6"/>
      <c r="AB1083" s="6"/>
      <c r="AC1083" s="6"/>
    </row>
    <row r="1084" spans="2:29" ht="13.95" customHeight="1" x14ac:dyDescent="0.25">
      <c r="B1084" s="138"/>
      <c r="C1084" s="142"/>
      <c r="D1084" s="2"/>
      <c r="I1084" s="333"/>
      <c r="J1084" s="334"/>
      <c r="K1084" s="18"/>
      <c r="L1084" s="18"/>
      <c r="P1084" s="2"/>
      <c r="AA1084" s="6"/>
      <c r="AB1084" s="6"/>
      <c r="AC1084" s="6"/>
    </row>
    <row r="1085" spans="2:29" ht="13.95" customHeight="1" x14ac:dyDescent="0.25">
      <c r="B1085" s="138"/>
      <c r="C1085" s="142"/>
      <c r="D1085" s="2"/>
      <c r="I1085" s="333"/>
      <c r="J1085" s="334"/>
      <c r="K1085" s="18"/>
      <c r="L1085" s="18"/>
      <c r="P1085" s="2"/>
      <c r="AA1085" s="6"/>
      <c r="AB1085" s="6"/>
      <c r="AC1085" s="6"/>
    </row>
    <row r="1086" spans="2:29" ht="13.95" customHeight="1" x14ac:dyDescent="0.25">
      <c r="B1086" s="138"/>
      <c r="C1086" s="142"/>
      <c r="D1086" s="2"/>
      <c r="I1086" s="18"/>
      <c r="J1086" s="18"/>
      <c r="K1086" s="18"/>
      <c r="L1086" s="18"/>
      <c r="P1086" s="2"/>
      <c r="AA1086" s="6"/>
      <c r="AB1086" s="6"/>
      <c r="AC1086" s="6"/>
    </row>
    <row r="1087" spans="2:29" ht="13.95" customHeight="1" x14ac:dyDescent="0.25">
      <c r="B1087" s="138"/>
      <c r="C1087" s="142"/>
      <c r="D1087" s="2"/>
      <c r="I1087" s="333"/>
      <c r="J1087" s="334"/>
      <c r="K1087" s="18"/>
      <c r="L1087" s="18"/>
      <c r="P1087" s="2"/>
      <c r="AA1087" s="6"/>
      <c r="AB1087" s="6"/>
      <c r="AC1087" s="6"/>
    </row>
    <row r="1088" spans="2:29" ht="13.95" customHeight="1" x14ac:dyDescent="0.25">
      <c r="B1088" s="138"/>
      <c r="C1088" s="142"/>
      <c r="D1088" s="2"/>
      <c r="I1088" s="333"/>
      <c r="J1088" s="334"/>
      <c r="K1088" s="18"/>
      <c r="L1088" s="18"/>
      <c r="P1088" s="2"/>
      <c r="AA1088" s="6"/>
      <c r="AB1088" s="6"/>
      <c r="AC1088" s="6"/>
    </row>
    <row r="1089" spans="2:29" ht="13.95" customHeight="1" x14ac:dyDescent="0.25">
      <c r="B1089" s="138"/>
      <c r="C1089" s="142"/>
      <c r="D1089" s="2"/>
      <c r="I1089" s="333"/>
      <c r="J1089" s="334"/>
      <c r="K1089" s="18"/>
      <c r="L1089" s="18"/>
      <c r="P1089" s="2"/>
      <c r="AA1089" s="6"/>
      <c r="AB1089" s="6"/>
      <c r="AC1089" s="6"/>
    </row>
    <row r="1090" spans="2:29" ht="13.95" customHeight="1" x14ac:dyDescent="0.25">
      <c r="B1090" s="138"/>
      <c r="C1090" s="142"/>
      <c r="D1090" s="2"/>
      <c r="I1090" s="333"/>
      <c r="J1090" s="334"/>
      <c r="K1090" s="18"/>
      <c r="L1090" s="18"/>
      <c r="P1090" s="2"/>
      <c r="AA1090" s="6"/>
      <c r="AB1090" s="6"/>
      <c r="AC1090" s="6"/>
    </row>
    <row r="1091" spans="2:29" ht="13.95" customHeight="1" x14ac:dyDescent="0.25">
      <c r="B1091" s="138"/>
      <c r="C1091" s="142"/>
      <c r="D1091" s="2"/>
      <c r="I1091" s="18"/>
      <c r="J1091" s="18"/>
      <c r="K1091" s="18"/>
      <c r="L1091" s="18"/>
      <c r="P1091" s="2"/>
      <c r="AA1091" s="6"/>
      <c r="AB1091" s="6"/>
      <c r="AC1091" s="6"/>
    </row>
    <row r="1092" spans="2:29" ht="13.95" customHeight="1" x14ac:dyDescent="0.25">
      <c r="B1092" s="138"/>
      <c r="C1092" s="142"/>
      <c r="D1092" s="2"/>
      <c r="I1092" s="333"/>
      <c r="J1092" s="334"/>
      <c r="K1092" s="18"/>
      <c r="L1092" s="18"/>
      <c r="P1092" s="2"/>
      <c r="AA1092" s="6"/>
      <c r="AB1092" s="6"/>
      <c r="AC1092" s="6"/>
    </row>
    <row r="1093" spans="2:29" ht="13.95" customHeight="1" x14ac:dyDescent="0.25">
      <c r="B1093" s="138"/>
      <c r="C1093" s="142"/>
      <c r="D1093" s="2"/>
      <c r="I1093" s="333"/>
      <c r="J1093" s="334"/>
      <c r="K1093" s="18"/>
      <c r="L1093" s="18"/>
      <c r="P1093" s="2"/>
      <c r="AA1093" s="6"/>
      <c r="AB1093" s="6"/>
      <c r="AC1093" s="6"/>
    </row>
    <row r="1094" spans="2:29" ht="13.95" customHeight="1" x14ac:dyDescent="0.25">
      <c r="B1094" s="138"/>
      <c r="C1094" s="142"/>
      <c r="D1094" s="2"/>
      <c r="I1094" s="18"/>
      <c r="J1094" s="18"/>
      <c r="K1094" s="18"/>
      <c r="L1094" s="18"/>
      <c r="P1094" s="2"/>
      <c r="AA1094" s="6"/>
      <c r="AB1094" s="6"/>
      <c r="AC1094" s="6"/>
    </row>
    <row r="1095" spans="2:29" ht="13.95" customHeight="1" x14ac:dyDescent="0.25">
      <c r="B1095" s="138"/>
      <c r="C1095" s="142"/>
      <c r="D1095" s="2"/>
      <c r="I1095" s="333"/>
      <c r="J1095" s="334"/>
      <c r="K1095" s="18"/>
      <c r="L1095" s="18"/>
      <c r="P1095" s="2"/>
      <c r="AA1095" s="6"/>
      <c r="AB1095" s="6"/>
      <c r="AC1095" s="6"/>
    </row>
    <row r="1096" spans="2:29" ht="13.95" customHeight="1" x14ac:dyDescent="0.25">
      <c r="B1096" s="138"/>
      <c r="C1096" s="142"/>
      <c r="D1096" s="2"/>
      <c r="I1096" s="333"/>
      <c r="J1096" s="334"/>
      <c r="K1096" s="18"/>
      <c r="L1096" s="18"/>
      <c r="P1096" s="2"/>
      <c r="AA1096" s="6"/>
      <c r="AB1096" s="6"/>
      <c r="AC1096" s="6"/>
    </row>
    <row r="1097" spans="2:29" ht="13.95" customHeight="1" x14ac:dyDescent="0.25">
      <c r="B1097" s="139"/>
      <c r="C1097" s="142"/>
      <c r="D1097" s="2"/>
      <c r="I1097" s="18"/>
      <c r="J1097" s="18"/>
      <c r="K1097" s="18"/>
      <c r="L1097" s="18"/>
      <c r="P1097" s="2"/>
      <c r="AA1097" s="6"/>
      <c r="AB1097" s="6"/>
      <c r="AC1097" s="6"/>
    </row>
    <row r="1098" spans="2:29" ht="13.95" customHeight="1" x14ac:dyDescent="0.25">
      <c r="B1098" s="142"/>
      <c r="C1098" s="142"/>
      <c r="D1098" s="2"/>
      <c r="I1098" s="18"/>
      <c r="J1098" s="18"/>
      <c r="K1098" s="18"/>
      <c r="L1098" s="18"/>
      <c r="P1098" s="2"/>
      <c r="AA1098" s="6"/>
      <c r="AB1098" s="6"/>
      <c r="AC1098" s="6"/>
    </row>
    <row r="1099" spans="2:29" ht="13.95" customHeight="1" x14ac:dyDescent="0.25">
      <c r="B1099" s="138"/>
      <c r="C1099" s="142"/>
      <c r="D1099" s="2"/>
      <c r="I1099" s="18"/>
      <c r="J1099" s="18"/>
      <c r="K1099" s="18"/>
      <c r="L1099" s="18"/>
      <c r="P1099" s="2"/>
      <c r="AA1099" s="6"/>
      <c r="AB1099" s="6"/>
      <c r="AC1099" s="6"/>
    </row>
    <row r="1100" spans="2:29" ht="13.95" customHeight="1" x14ac:dyDescent="0.25">
      <c r="B1100" s="138"/>
      <c r="C1100" s="142"/>
      <c r="D1100" s="2"/>
      <c r="I1100" s="333"/>
      <c r="J1100" s="334"/>
      <c r="K1100" s="18"/>
      <c r="L1100" s="18"/>
      <c r="P1100" s="2"/>
      <c r="AA1100" s="6"/>
      <c r="AB1100" s="6"/>
      <c r="AC1100" s="6"/>
    </row>
    <row r="1101" spans="2:29" ht="13.95" customHeight="1" x14ac:dyDescent="0.25">
      <c r="B1101" s="139"/>
      <c r="C1101" s="142"/>
      <c r="D1101" s="2"/>
      <c r="I1101" s="18"/>
      <c r="J1101" s="18"/>
      <c r="K1101" s="18"/>
      <c r="L1101" s="18"/>
      <c r="P1101" s="2"/>
      <c r="AA1101" s="6"/>
      <c r="AB1101" s="6"/>
      <c r="AC1101" s="6"/>
    </row>
    <row r="1102" spans="2:29" ht="13.95" customHeight="1" x14ac:dyDescent="0.25">
      <c r="B1102" s="142"/>
      <c r="C1102" s="142"/>
      <c r="D1102" s="2"/>
      <c r="I1102" s="18"/>
      <c r="J1102" s="18"/>
      <c r="K1102" s="18"/>
      <c r="L1102" s="18"/>
      <c r="P1102" s="2"/>
      <c r="AA1102" s="6"/>
      <c r="AB1102" s="6"/>
      <c r="AC1102" s="6"/>
    </row>
    <row r="1103" spans="2:29" ht="13.95" customHeight="1" x14ac:dyDescent="0.25">
      <c r="B1103" s="138"/>
      <c r="C1103" s="142"/>
      <c r="D1103" s="2"/>
      <c r="I1103" s="18"/>
      <c r="J1103" s="18"/>
      <c r="K1103" s="18"/>
      <c r="L1103" s="18"/>
      <c r="P1103" s="2"/>
      <c r="AA1103" s="6"/>
      <c r="AB1103" s="6"/>
      <c r="AC1103" s="6"/>
    </row>
    <row r="1104" spans="2:29" ht="13.95" customHeight="1" x14ac:dyDescent="0.25">
      <c r="B1104" s="138"/>
      <c r="C1104" s="142"/>
      <c r="D1104" s="2"/>
      <c r="I1104" s="333"/>
      <c r="J1104" s="334"/>
      <c r="K1104" s="18"/>
      <c r="L1104" s="18"/>
      <c r="P1104" s="2"/>
      <c r="AA1104" s="6"/>
      <c r="AB1104" s="6"/>
      <c r="AC1104" s="6"/>
    </row>
    <row r="1105" spans="2:29" ht="13.95" customHeight="1" x14ac:dyDescent="0.25">
      <c r="B1105" s="138"/>
      <c r="C1105" s="142"/>
      <c r="D1105" s="2"/>
      <c r="I1105" s="333"/>
      <c r="J1105" s="334"/>
      <c r="K1105" s="18"/>
      <c r="L1105" s="18"/>
      <c r="P1105" s="2"/>
      <c r="AA1105" s="6"/>
      <c r="AB1105" s="6"/>
      <c r="AC1105" s="6"/>
    </row>
    <row r="1106" spans="2:29" ht="13.95" customHeight="1" x14ac:dyDescent="0.25">
      <c r="B1106" s="138"/>
      <c r="C1106" s="142"/>
      <c r="D1106" s="2"/>
      <c r="I1106" s="18"/>
      <c r="J1106" s="18"/>
      <c r="K1106" s="18"/>
      <c r="L1106" s="18"/>
      <c r="P1106" s="2"/>
      <c r="AA1106" s="6"/>
      <c r="AB1106" s="6"/>
      <c r="AC1106" s="6"/>
    </row>
    <row r="1107" spans="2:29" ht="13.95" customHeight="1" x14ac:dyDescent="0.25">
      <c r="B1107" s="138"/>
      <c r="C1107" s="142"/>
      <c r="D1107" s="2"/>
      <c r="I1107" s="333"/>
      <c r="J1107" s="334"/>
      <c r="K1107" s="18"/>
      <c r="L1107" s="18"/>
      <c r="P1107" s="2"/>
      <c r="AA1107" s="6"/>
      <c r="AB1107" s="6"/>
      <c r="AC1107" s="6"/>
    </row>
    <row r="1108" spans="2:29" ht="13.95" customHeight="1" x14ac:dyDescent="0.25">
      <c r="B1108" s="138"/>
      <c r="C1108" s="142"/>
      <c r="D1108" s="2"/>
      <c r="I1108" s="333"/>
      <c r="J1108" s="334"/>
      <c r="K1108" s="18"/>
      <c r="L1108" s="18"/>
      <c r="P1108" s="2"/>
      <c r="AA1108" s="6"/>
      <c r="AB1108" s="6"/>
      <c r="AC1108" s="6"/>
    </row>
    <row r="1109" spans="2:29" ht="13.95" customHeight="1" x14ac:dyDescent="0.25">
      <c r="B1109" s="138"/>
      <c r="C1109" s="142"/>
      <c r="D1109" s="2"/>
      <c r="I1109" s="333"/>
      <c r="J1109" s="334"/>
      <c r="K1109" s="18"/>
      <c r="L1109" s="18"/>
      <c r="P1109" s="2"/>
      <c r="AA1109" s="6"/>
      <c r="AB1109" s="6"/>
      <c r="AC1109" s="6"/>
    </row>
    <row r="1110" spans="2:29" ht="13.95" customHeight="1" x14ac:dyDescent="0.25">
      <c r="B1110" s="138"/>
      <c r="C1110" s="142"/>
      <c r="D1110" s="2"/>
      <c r="I1110" s="18"/>
      <c r="J1110" s="18"/>
      <c r="K1110" s="18"/>
      <c r="L1110" s="18"/>
      <c r="P1110" s="2"/>
      <c r="AA1110" s="6"/>
      <c r="AB1110" s="6"/>
      <c r="AC1110" s="6"/>
    </row>
    <row r="1111" spans="2:29" ht="13.95" customHeight="1" x14ac:dyDescent="0.25">
      <c r="B1111" s="138"/>
      <c r="C1111" s="142"/>
      <c r="D1111" s="2"/>
      <c r="I1111" s="333"/>
      <c r="J1111" s="334"/>
      <c r="K1111" s="18"/>
      <c r="L1111" s="18"/>
      <c r="P1111" s="2"/>
      <c r="AA1111" s="6"/>
      <c r="AB1111" s="6"/>
      <c r="AC1111" s="6"/>
    </row>
    <row r="1112" spans="2:29" ht="13.95" customHeight="1" x14ac:dyDescent="0.25">
      <c r="B1112" s="138"/>
      <c r="C1112" s="142"/>
      <c r="D1112" s="2"/>
      <c r="I1112" s="333"/>
      <c r="J1112" s="334"/>
      <c r="K1112" s="18"/>
      <c r="L1112" s="18"/>
      <c r="P1112" s="2"/>
      <c r="AA1112" s="6"/>
      <c r="AB1112" s="6"/>
      <c r="AC1112" s="6"/>
    </row>
    <row r="1113" spans="2:29" ht="13.95" customHeight="1" x14ac:dyDescent="0.25">
      <c r="B1113" s="138"/>
      <c r="C1113" s="142"/>
      <c r="D1113" s="2"/>
      <c r="I1113" s="18"/>
      <c r="J1113" s="18"/>
      <c r="K1113" s="18"/>
      <c r="L1113" s="18"/>
      <c r="P1113" s="2"/>
      <c r="AA1113" s="6"/>
      <c r="AB1113" s="6"/>
      <c r="AC1113" s="6"/>
    </row>
    <row r="1114" spans="2:29" ht="13.95" customHeight="1" x14ac:dyDescent="0.25">
      <c r="B1114" s="138"/>
      <c r="C1114" s="142"/>
      <c r="D1114" s="2"/>
      <c r="I1114" s="333"/>
      <c r="J1114" s="334"/>
      <c r="K1114" s="18"/>
      <c r="L1114" s="18"/>
      <c r="P1114" s="2"/>
      <c r="AA1114" s="6"/>
      <c r="AB1114" s="6"/>
      <c r="AC1114" s="6"/>
    </row>
    <row r="1115" spans="2:29" ht="13.95" customHeight="1" x14ac:dyDescent="0.25">
      <c r="B1115" s="138"/>
      <c r="C1115" s="142"/>
      <c r="D1115" s="2"/>
      <c r="I1115" s="333"/>
      <c r="J1115" s="334"/>
      <c r="K1115" s="18"/>
      <c r="L1115" s="18"/>
      <c r="P1115" s="2"/>
      <c r="AA1115" s="6"/>
      <c r="AB1115" s="6"/>
      <c r="AC1115" s="6"/>
    </row>
    <row r="1116" spans="2:29" ht="13.95" customHeight="1" x14ac:dyDescent="0.25">
      <c r="B1116" s="138"/>
      <c r="C1116" s="142"/>
      <c r="D1116" s="2"/>
      <c r="I1116" s="333"/>
      <c r="J1116" s="334"/>
      <c r="K1116" s="18"/>
      <c r="L1116" s="18"/>
      <c r="P1116" s="2"/>
      <c r="AA1116" s="6"/>
      <c r="AB1116" s="6"/>
      <c r="AC1116" s="6"/>
    </row>
    <row r="1117" spans="2:29" ht="13.95" customHeight="1" x14ac:dyDescent="0.25">
      <c r="B1117" s="138"/>
      <c r="C1117" s="142"/>
      <c r="D1117" s="2"/>
      <c r="I1117" s="333"/>
      <c r="J1117" s="334"/>
      <c r="K1117" s="18"/>
      <c r="L1117" s="18"/>
      <c r="P1117" s="2"/>
      <c r="AA1117" s="6"/>
      <c r="AB1117" s="6"/>
      <c r="AC1117" s="6"/>
    </row>
    <row r="1118" spans="2:29" ht="13.95" customHeight="1" x14ac:dyDescent="0.25">
      <c r="B1118" s="138"/>
      <c r="C1118" s="142"/>
      <c r="D1118" s="2"/>
      <c r="I1118" s="18"/>
      <c r="J1118" s="18"/>
      <c r="K1118" s="18"/>
      <c r="L1118" s="18"/>
      <c r="P1118" s="2"/>
      <c r="AA1118" s="6"/>
      <c r="AB1118" s="6"/>
      <c r="AC1118" s="6"/>
    </row>
    <row r="1119" spans="2:29" ht="13.95" customHeight="1" x14ac:dyDescent="0.25">
      <c r="B1119" s="138"/>
      <c r="C1119" s="142"/>
      <c r="D1119" s="2"/>
      <c r="I1119" s="333"/>
      <c r="J1119" s="334"/>
      <c r="K1119" s="18"/>
      <c r="L1119" s="18"/>
      <c r="P1119" s="2"/>
      <c r="AA1119" s="6"/>
      <c r="AB1119" s="6"/>
      <c r="AC1119" s="6"/>
    </row>
    <row r="1120" spans="2:29" ht="13.95" customHeight="1" x14ac:dyDescent="0.25">
      <c r="B1120" s="138"/>
      <c r="C1120" s="142"/>
      <c r="D1120" s="2"/>
      <c r="I1120" s="333"/>
      <c r="J1120" s="334"/>
      <c r="K1120" s="18"/>
      <c r="L1120" s="18"/>
      <c r="P1120" s="2"/>
      <c r="AA1120" s="6"/>
      <c r="AB1120" s="6"/>
      <c r="AC1120" s="6"/>
    </row>
    <row r="1121" spans="2:29" ht="13.95" customHeight="1" x14ac:dyDescent="0.25">
      <c r="B1121" s="138"/>
      <c r="C1121" s="142"/>
      <c r="D1121" s="2"/>
      <c r="I1121" s="18"/>
      <c r="J1121" s="18"/>
      <c r="K1121" s="18"/>
      <c r="L1121" s="18"/>
      <c r="P1121" s="2"/>
      <c r="AA1121" s="6"/>
      <c r="AB1121" s="6"/>
      <c r="AC1121" s="6"/>
    </row>
    <row r="1122" spans="2:29" ht="13.95" customHeight="1" x14ac:dyDescent="0.25">
      <c r="B1122" s="138"/>
      <c r="C1122" s="142"/>
      <c r="D1122" s="2"/>
      <c r="I1122" s="333"/>
      <c r="J1122" s="334"/>
      <c r="K1122" s="18"/>
      <c r="L1122" s="18"/>
      <c r="P1122" s="2"/>
      <c r="AA1122" s="6"/>
      <c r="AB1122" s="6"/>
      <c r="AC1122" s="6"/>
    </row>
    <row r="1123" spans="2:29" ht="13.95" customHeight="1" x14ac:dyDescent="0.25">
      <c r="B1123" s="138"/>
      <c r="C1123" s="142"/>
      <c r="D1123" s="2"/>
      <c r="I1123" s="333"/>
      <c r="J1123" s="334"/>
      <c r="K1123" s="18"/>
      <c r="L1123" s="18"/>
      <c r="P1123" s="2"/>
      <c r="AA1123" s="6"/>
      <c r="AB1123" s="6"/>
      <c r="AC1123" s="6"/>
    </row>
    <row r="1124" spans="2:29" ht="13.95" customHeight="1" x14ac:dyDescent="0.25">
      <c r="B1124" s="138"/>
      <c r="C1124" s="142"/>
      <c r="D1124" s="2"/>
      <c r="I1124" s="333"/>
      <c r="J1124" s="334"/>
      <c r="K1124" s="18"/>
      <c r="L1124" s="18"/>
      <c r="P1124" s="2"/>
      <c r="AA1124" s="6"/>
      <c r="AB1124" s="6"/>
      <c r="AC1124" s="6"/>
    </row>
    <row r="1125" spans="2:29" ht="13.95" customHeight="1" x14ac:dyDescent="0.25">
      <c r="B1125" s="138"/>
      <c r="C1125" s="142"/>
      <c r="D1125" s="2"/>
      <c r="I1125" s="333"/>
      <c r="J1125" s="334"/>
      <c r="K1125" s="18"/>
      <c r="L1125" s="18"/>
      <c r="P1125" s="2"/>
      <c r="AA1125" s="6"/>
      <c r="AB1125" s="6"/>
      <c r="AC1125" s="6"/>
    </row>
    <row r="1126" spans="2:29" ht="13.95" customHeight="1" x14ac:dyDescent="0.25">
      <c r="B1126" s="138"/>
      <c r="C1126" s="142"/>
      <c r="D1126" s="2"/>
      <c r="I1126" s="18"/>
      <c r="J1126" s="18"/>
      <c r="K1126" s="18"/>
      <c r="L1126" s="18"/>
      <c r="P1126" s="2"/>
      <c r="AA1126" s="6"/>
      <c r="AB1126" s="6"/>
      <c r="AC1126" s="6"/>
    </row>
    <row r="1127" spans="2:29" ht="13.95" customHeight="1" x14ac:dyDescent="0.25">
      <c r="B1127" s="138"/>
      <c r="C1127" s="142"/>
      <c r="D1127" s="2"/>
      <c r="I1127" s="333"/>
      <c r="J1127" s="334"/>
      <c r="K1127" s="18"/>
      <c r="L1127" s="18"/>
      <c r="P1127" s="2"/>
      <c r="AA1127" s="6"/>
      <c r="AB1127" s="6"/>
      <c r="AC1127" s="6"/>
    </row>
    <row r="1128" spans="2:29" ht="13.95" customHeight="1" x14ac:dyDescent="0.25">
      <c r="B1128" s="138"/>
      <c r="C1128" s="142"/>
      <c r="D1128" s="2"/>
      <c r="I1128" s="333"/>
      <c r="J1128" s="334"/>
      <c r="K1128" s="18"/>
      <c r="L1128" s="18"/>
      <c r="P1128" s="2"/>
      <c r="AA1128" s="6"/>
      <c r="AB1128" s="6"/>
      <c r="AC1128" s="6"/>
    </row>
    <row r="1129" spans="2:29" ht="13.95" customHeight="1" x14ac:dyDescent="0.25">
      <c r="B1129" s="138"/>
      <c r="C1129" s="142"/>
      <c r="D1129" s="2"/>
      <c r="I1129" s="333"/>
      <c r="J1129" s="334"/>
      <c r="K1129" s="18"/>
      <c r="L1129" s="18"/>
      <c r="P1129" s="2"/>
      <c r="AA1129" s="6"/>
      <c r="AB1129" s="6"/>
      <c r="AC1129" s="6"/>
    </row>
    <row r="1130" spans="2:29" ht="13.95" customHeight="1" x14ac:dyDescent="0.25">
      <c r="B1130" s="138"/>
      <c r="C1130" s="142"/>
      <c r="D1130" s="2"/>
      <c r="I1130" s="333"/>
      <c r="J1130" s="334"/>
      <c r="K1130" s="18"/>
      <c r="L1130" s="18"/>
      <c r="P1130" s="2"/>
      <c r="AA1130" s="6"/>
      <c r="AB1130" s="6"/>
      <c r="AC1130" s="6"/>
    </row>
    <row r="1131" spans="2:29" ht="13.95" customHeight="1" x14ac:dyDescent="0.25">
      <c r="B1131" s="138"/>
      <c r="C1131" s="142"/>
      <c r="D1131" s="2"/>
      <c r="I1131" s="333"/>
      <c r="J1131" s="334"/>
      <c r="K1131" s="18"/>
      <c r="L1131" s="18"/>
      <c r="P1131" s="2"/>
      <c r="AA1131" s="6"/>
      <c r="AB1131" s="6"/>
      <c r="AC1131" s="6"/>
    </row>
    <row r="1132" spans="2:29" ht="13.95" customHeight="1" x14ac:dyDescent="0.25">
      <c r="B1132" s="138"/>
      <c r="C1132" s="142"/>
      <c r="D1132" s="2"/>
      <c r="I1132" s="333"/>
      <c r="J1132" s="334"/>
      <c r="K1132" s="18"/>
      <c r="L1132" s="18"/>
      <c r="P1132" s="2"/>
      <c r="AA1132" s="6"/>
      <c r="AB1132" s="6"/>
      <c r="AC1132" s="6"/>
    </row>
    <row r="1133" spans="2:29" ht="13.95" customHeight="1" x14ac:dyDescent="0.25">
      <c r="B1133" s="138"/>
      <c r="C1133" s="142"/>
      <c r="D1133" s="2"/>
      <c r="I1133" s="18"/>
      <c r="J1133" s="18"/>
      <c r="K1133" s="18"/>
      <c r="L1133" s="18"/>
      <c r="P1133" s="2"/>
      <c r="AA1133" s="6"/>
      <c r="AB1133" s="6"/>
      <c r="AC1133" s="6"/>
    </row>
    <row r="1134" spans="2:29" ht="13.95" customHeight="1" x14ac:dyDescent="0.25">
      <c r="B1134" s="138"/>
      <c r="C1134" s="142"/>
      <c r="D1134" s="2"/>
      <c r="I1134" s="333"/>
      <c r="J1134" s="334"/>
      <c r="K1134" s="18"/>
      <c r="L1134" s="18"/>
      <c r="P1134" s="2"/>
      <c r="AA1134" s="6"/>
      <c r="AB1134" s="6"/>
      <c r="AC1134" s="6"/>
    </row>
    <row r="1135" spans="2:29" ht="13.95" customHeight="1" x14ac:dyDescent="0.25">
      <c r="B1135" s="138"/>
      <c r="C1135" s="142"/>
      <c r="D1135" s="2"/>
      <c r="I1135" s="333"/>
      <c r="J1135" s="334"/>
      <c r="K1135" s="18"/>
      <c r="L1135" s="18"/>
      <c r="P1135" s="2"/>
      <c r="AA1135" s="6"/>
      <c r="AB1135" s="6"/>
      <c r="AC1135" s="6"/>
    </row>
    <row r="1136" spans="2:29" ht="13.95" customHeight="1" x14ac:dyDescent="0.25">
      <c r="B1136" s="138"/>
      <c r="C1136" s="142"/>
      <c r="D1136" s="2"/>
      <c r="I1136" s="333"/>
      <c r="J1136" s="334"/>
      <c r="K1136" s="18"/>
      <c r="L1136" s="18"/>
      <c r="P1136" s="2"/>
      <c r="AA1136" s="6"/>
      <c r="AB1136" s="6"/>
      <c r="AC1136" s="6"/>
    </row>
    <row r="1137" spans="2:29" ht="13.95" customHeight="1" x14ac:dyDescent="0.25">
      <c r="B1137" s="138"/>
      <c r="C1137" s="142"/>
      <c r="D1137" s="2"/>
      <c r="I1137" s="333"/>
      <c r="J1137" s="334"/>
      <c r="K1137" s="18"/>
      <c r="L1137" s="18"/>
      <c r="P1137" s="2"/>
      <c r="AA1137" s="6"/>
      <c r="AB1137" s="6"/>
      <c r="AC1137" s="6"/>
    </row>
    <row r="1138" spans="2:29" ht="13.95" customHeight="1" x14ac:dyDescent="0.25">
      <c r="B1138" s="138"/>
      <c r="C1138" s="142"/>
      <c r="D1138" s="2"/>
      <c r="I1138" s="18"/>
      <c r="J1138" s="18"/>
      <c r="K1138" s="18"/>
      <c r="L1138" s="18"/>
      <c r="P1138" s="2"/>
      <c r="AA1138" s="6"/>
      <c r="AB1138" s="6"/>
      <c r="AC1138" s="6"/>
    </row>
    <row r="1139" spans="2:29" ht="13.95" customHeight="1" x14ac:dyDescent="0.25">
      <c r="B1139" s="138"/>
      <c r="C1139" s="142"/>
      <c r="D1139" s="2"/>
      <c r="I1139" s="333"/>
      <c r="J1139" s="334"/>
      <c r="K1139" s="18"/>
      <c r="L1139" s="18"/>
      <c r="P1139" s="2"/>
      <c r="AA1139" s="6"/>
      <c r="AB1139" s="6"/>
      <c r="AC1139" s="6"/>
    </row>
    <row r="1140" spans="2:29" ht="13.95" customHeight="1" x14ac:dyDescent="0.25">
      <c r="B1140" s="138"/>
      <c r="C1140" s="142"/>
      <c r="D1140" s="2"/>
      <c r="I1140" s="333"/>
      <c r="J1140" s="334"/>
      <c r="K1140" s="18"/>
      <c r="L1140" s="18"/>
      <c r="P1140" s="2"/>
      <c r="AA1140" s="6"/>
      <c r="AB1140" s="6"/>
      <c r="AC1140" s="6"/>
    </row>
    <row r="1141" spans="2:29" ht="13.95" customHeight="1" x14ac:dyDescent="0.25">
      <c r="B1141" s="138"/>
      <c r="C1141" s="142"/>
      <c r="D1141" s="2"/>
      <c r="I1141" s="333"/>
      <c r="J1141" s="334"/>
      <c r="K1141" s="18"/>
      <c r="L1141" s="18"/>
      <c r="P1141" s="2"/>
      <c r="AA1141" s="6"/>
      <c r="AB1141" s="6"/>
      <c r="AC1141" s="6"/>
    </row>
    <row r="1142" spans="2:29" ht="13.95" customHeight="1" x14ac:dyDescent="0.25">
      <c r="B1142" s="138"/>
      <c r="C1142" s="142"/>
      <c r="D1142" s="2"/>
      <c r="I1142" s="333"/>
      <c r="J1142" s="334"/>
      <c r="K1142" s="18"/>
      <c r="L1142" s="18"/>
      <c r="P1142" s="2"/>
      <c r="AA1142" s="6"/>
      <c r="AB1142" s="6"/>
      <c r="AC1142" s="6"/>
    </row>
    <row r="1143" spans="2:29" ht="13.95" customHeight="1" x14ac:dyDescent="0.25">
      <c r="B1143" s="138"/>
      <c r="C1143" s="142"/>
      <c r="D1143" s="2"/>
      <c r="I1143" s="18"/>
      <c r="J1143" s="18"/>
      <c r="K1143" s="18"/>
      <c r="L1143" s="18"/>
      <c r="P1143" s="2"/>
      <c r="AA1143" s="6"/>
      <c r="AB1143" s="6"/>
      <c r="AC1143" s="6"/>
    </row>
    <row r="1144" spans="2:29" ht="13.95" customHeight="1" x14ac:dyDescent="0.25">
      <c r="B1144" s="138"/>
      <c r="C1144" s="142"/>
      <c r="D1144" s="2"/>
      <c r="I1144" s="333"/>
      <c r="J1144" s="334"/>
      <c r="K1144" s="18"/>
      <c r="L1144" s="18"/>
      <c r="P1144" s="2"/>
      <c r="AA1144" s="6"/>
      <c r="AB1144" s="6"/>
      <c r="AC1144" s="6"/>
    </row>
    <row r="1145" spans="2:29" ht="13.95" customHeight="1" x14ac:dyDescent="0.25">
      <c r="B1145" s="138"/>
      <c r="C1145" s="142"/>
      <c r="D1145" s="2"/>
      <c r="I1145" s="333"/>
      <c r="J1145" s="334"/>
      <c r="K1145" s="18"/>
      <c r="L1145" s="18"/>
      <c r="P1145" s="2"/>
      <c r="AA1145" s="6"/>
      <c r="AB1145" s="6"/>
      <c r="AC1145" s="6"/>
    </row>
    <row r="1146" spans="2:29" ht="13.95" customHeight="1" x14ac:dyDescent="0.25">
      <c r="B1146" s="138"/>
      <c r="C1146" s="142"/>
      <c r="D1146" s="2"/>
      <c r="I1146" s="333"/>
      <c r="J1146" s="334"/>
      <c r="K1146" s="18"/>
      <c r="L1146" s="18"/>
      <c r="P1146" s="2"/>
      <c r="AA1146" s="6"/>
      <c r="AB1146" s="6"/>
      <c r="AC1146" s="6"/>
    </row>
    <row r="1147" spans="2:29" ht="13.95" customHeight="1" x14ac:dyDescent="0.25">
      <c r="B1147" s="138"/>
      <c r="C1147" s="142"/>
      <c r="D1147" s="2"/>
      <c r="I1147" s="333"/>
      <c r="J1147" s="334"/>
      <c r="K1147" s="18"/>
      <c r="L1147" s="18"/>
      <c r="P1147" s="2"/>
      <c r="AA1147" s="6"/>
      <c r="AB1147" s="6"/>
      <c r="AC1147" s="6"/>
    </row>
    <row r="1148" spans="2:29" ht="13.95" customHeight="1" x14ac:dyDescent="0.25">
      <c r="B1148" s="138"/>
      <c r="C1148" s="142"/>
      <c r="D1148" s="2"/>
      <c r="I1148" s="18"/>
      <c r="J1148" s="18"/>
      <c r="K1148" s="18"/>
      <c r="L1148" s="18"/>
      <c r="P1148" s="2"/>
      <c r="AA1148" s="6"/>
      <c r="AB1148" s="6"/>
      <c r="AC1148" s="6"/>
    </row>
    <row r="1149" spans="2:29" ht="13.95" customHeight="1" x14ac:dyDescent="0.25">
      <c r="B1149" s="138"/>
      <c r="C1149" s="142"/>
      <c r="D1149" s="2"/>
      <c r="I1149" s="333"/>
      <c r="J1149" s="334"/>
      <c r="K1149" s="18"/>
      <c r="L1149" s="18"/>
      <c r="P1149" s="2"/>
      <c r="AA1149" s="6"/>
      <c r="AB1149" s="6"/>
      <c r="AC1149" s="6"/>
    </row>
    <row r="1150" spans="2:29" ht="13.95" customHeight="1" x14ac:dyDescent="0.25">
      <c r="B1150" s="138"/>
      <c r="C1150" s="142"/>
      <c r="D1150" s="2"/>
      <c r="I1150" s="333"/>
      <c r="J1150" s="334"/>
      <c r="K1150" s="18"/>
      <c r="L1150" s="18"/>
      <c r="P1150" s="2"/>
      <c r="AA1150" s="6"/>
      <c r="AB1150" s="6"/>
      <c r="AC1150" s="6"/>
    </row>
    <row r="1151" spans="2:29" ht="13.95" customHeight="1" x14ac:dyDescent="0.25">
      <c r="B1151" s="138"/>
      <c r="C1151" s="142"/>
      <c r="D1151" s="2"/>
      <c r="I1151" s="333"/>
      <c r="J1151" s="334"/>
      <c r="K1151" s="18"/>
      <c r="L1151" s="18"/>
      <c r="P1151" s="2"/>
      <c r="AA1151" s="6"/>
      <c r="AB1151" s="6"/>
      <c r="AC1151" s="6"/>
    </row>
    <row r="1152" spans="2:29" ht="13.95" customHeight="1" x14ac:dyDescent="0.25">
      <c r="B1152" s="138"/>
      <c r="C1152" s="142"/>
      <c r="D1152" s="2"/>
      <c r="I1152" s="333"/>
      <c r="J1152" s="334"/>
      <c r="K1152" s="18"/>
      <c r="L1152" s="18"/>
      <c r="P1152" s="2"/>
      <c r="AA1152" s="6"/>
      <c r="AB1152" s="6"/>
      <c r="AC1152" s="6"/>
    </row>
    <row r="1153" spans="2:29" ht="13.95" customHeight="1" x14ac:dyDescent="0.25">
      <c r="B1153" s="138"/>
      <c r="C1153" s="142"/>
      <c r="D1153" s="2"/>
      <c r="I1153" s="18"/>
      <c r="J1153" s="18"/>
      <c r="K1153" s="18"/>
      <c r="L1153" s="18"/>
      <c r="P1153" s="2"/>
      <c r="AA1153" s="6"/>
      <c r="AB1153" s="6"/>
      <c r="AC1153" s="6"/>
    </row>
    <row r="1154" spans="2:29" ht="13.95" customHeight="1" x14ac:dyDescent="0.25">
      <c r="B1154" s="138"/>
      <c r="C1154" s="142"/>
      <c r="D1154" s="2"/>
      <c r="I1154" s="333"/>
      <c r="J1154" s="334"/>
      <c r="K1154" s="18"/>
      <c r="L1154" s="18"/>
      <c r="P1154" s="2"/>
      <c r="AA1154" s="6"/>
      <c r="AB1154" s="6"/>
      <c r="AC1154" s="6"/>
    </row>
    <row r="1155" spans="2:29" ht="13.95" customHeight="1" x14ac:dyDescent="0.25">
      <c r="B1155" s="138"/>
      <c r="C1155" s="142"/>
      <c r="D1155" s="2"/>
      <c r="I1155" s="333"/>
      <c r="J1155" s="334"/>
      <c r="K1155" s="18"/>
      <c r="L1155" s="18"/>
      <c r="P1155" s="2"/>
      <c r="AA1155" s="6"/>
      <c r="AB1155" s="6"/>
      <c r="AC1155" s="6"/>
    </row>
    <row r="1156" spans="2:29" ht="13.95" customHeight="1" x14ac:dyDescent="0.25">
      <c r="B1156" s="138"/>
      <c r="C1156" s="142"/>
      <c r="D1156" s="2"/>
      <c r="I1156" s="333"/>
      <c r="J1156" s="334"/>
      <c r="K1156" s="18"/>
      <c r="L1156" s="18"/>
      <c r="P1156" s="2"/>
      <c r="AA1156" s="6"/>
      <c r="AB1156" s="6"/>
      <c r="AC1156" s="6"/>
    </row>
    <row r="1157" spans="2:29" ht="13.95" customHeight="1" x14ac:dyDescent="0.25">
      <c r="B1157" s="138"/>
      <c r="C1157" s="142"/>
      <c r="D1157" s="2"/>
      <c r="I1157" s="333"/>
      <c r="J1157" s="334"/>
      <c r="K1157" s="18"/>
      <c r="L1157" s="18"/>
      <c r="P1157" s="2"/>
      <c r="AA1157" s="6"/>
      <c r="AB1157" s="6"/>
      <c r="AC1157" s="6"/>
    </row>
    <row r="1158" spans="2:29" ht="13.95" customHeight="1" x14ac:dyDescent="0.25">
      <c r="B1158" s="138"/>
      <c r="C1158" s="142"/>
      <c r="D1158" s="2"/>
      <c r="I1158" s="18"/>
      <c r="J1158" s="18"/>
      <c r="K1158" s="18"/>
      <c r="L1158" s="18"/>
      <c r="P1158" s="2"/>
      <c r="AA1158" s="6"/>
      <c r="AB1158" s="6"/>
      <c r="AC1158" s="6"/>
    </row>
    <row r="1159" spans="2:29" ht="13.95" customHeight="1" x14ac:dyDescent="0.25">
      <c r="B1159" s="138"/>
      <c r="C1159" s="142"/>
      <c r="D1159" s="2"/>
      <c r="I1159" s="333"/>
      <c r="J1159" s="334"/>
      <c r="K1159" s="18"/>
      <c r="L1159" s="18"/>
      <c r="P1159" s="2"/>
      <c r="AA1159" s="6"/>
      <c r="AB1159" s="6"/>
      <c r="AC1159" s="6"/>
    </row>
    <row r="1160" spans="2:29" ht="13.95" customHeight="1" x14ac:dyDescent="0.25">
      <c r="B1160" s="138"/>
      <c r="C1160" s="142"/>
      <c r="D1160" s="2"/>
      <c r="I1160" s="333"/>
      <c r="J1160" s="334"/>
      <c r="K1160" s="18"/>
      <c r="L1160" s="18"/>
      <c r="P1160" s="2"/>
      <c r="AA1160" s="6"/>
      <c r="AB1160" s="6"/>
      <c r="AC1160" s="6"/>
    </row>
    <row r="1161" spans="2:29" ht="13.95" customHeight="1" x14ac:dyDescent="0.25">
      <c r="B1161" s="138"/>
      <c r="C1161" s="142"/>
      <c r="D1161" s="2"/>
      <c r="I1161" s="333"/>
      <c r="J1161" s="334"/>
      <c r="K1161" s="18"/>
      <c r="L1161" s="18"/>
      <c r="P1161" s="2"/>
      <c r="AA1161" s="6"/>
      <c r="AB1161" s="6"/>
      <c r="AC1161" s="6"/>
    </row>
    <row r="1162" spans="2:29" ht="13.95" customHeight="1" x14ac:dyDescent="0.25">
      <c r="B1162" s="138"/>
      <c r="C1162" s="142"/>
      <c r="D1162" s="2"/>
      <c r="I1162" s="333"/>
      <c r="J1162" s="334"/>
      <c r="K1162" s="18"/>
      <c r="L1162" s="18"/>
      <c r="P1162" s="2"/>
      <c r="AA1162" s="6"/>
      <c r="AB1162" s="6"/>
      <c r="AC1162" s="6"/>
    </row>
    <row r="1163" spans="2:29" ht="13.95" customHeight="1" x14ac:dyDescent="0.25">
      <c r="B1163" s="138"/>
      <c r="C1163" s="142"/>
      <c r="D1163" s="2"/>
      <c r="I1163" s="18"/>
      <c r="J1163" s="18"/>
      <c r="K1163" s="18"/>
      <c r="L1163" s="18"/>
      <c r="P1163" s="2"/>
      <c r="AA1163" s="6"/>
      <c r="AB1163" s="6"/>
      <c r="AC1163" s="6"/>
    </row>
    <row r="1164" spans="2:29" ht="13.95" customHeight="1" x14ac:dyDescent="0.25">
      <c r="B1164" s="138"/>
      <c r="C1164" s="142"/>
      <c r="D1164" s="2"/>
      <c r="I1164" s="333"/>
      <c r="J1164" s="334"/>
      <c r="K1164" s="18"/>
      <c r="L1164" s="18"/>
      <c r="P1164" s="2"/>
      <c r="AA1164" s="6"/>
      <c r="AB1164" s="6"/>
      <c r="AC1164" s="6"/>
    </row>
    <row r="1165" spans="2:29" ht="13.95" customHeight="1" x14ac:dyDescent="0.25">
      <c r="B1165" s="138"/>
      <c r="C1165" s="142"/>
      <c r="D1165" s="2"/>
      <c r="I1165" s="333"/>
      <c r="J1165" s="334"/>
      <c r="K1165" s="18"/>
      <c r="L1165" s="18"/>
      <c r="P1165" s="2"/>
      <c r="AA1165" s="6"/>
      <c r="AB1165" s="6"/>
      <c r="AC1165" s="6"/>
    </row>
    <row r="1166" spans="2:29" ht="13.95" customHeight="1" x14ac:dyDescent="0.25">
      <c r="B1166" s="138"/>
      <c r="C1166" s="142"/>
      <c r="D1166" s="2"/>
      <c r="I1166" s="333"/>
      <c r="J1166" s="334"/>
      <c r="K1166" s="18"/>
      <c r="L1166" s="18"/>
      <c r="P1166" s="2"/>
      <c r="AA1166" s="6"/>
      <c r="AB1166" s="6"/>
      <c r="AC1166" s="6"/>
    </row>
    <row r="1167" spans="2:29" ht="13.95" customHeight="1" x14ac:dyDescent="0.25">
      <c r="B1167" s="138"/>
      <c r="C1167" s="142"/>
      <c r="D1167" s="2"/>
      <c r="I1167" s="333"/>
      <c r="J1167" s="334"/>
      <c r="K1167" s="18"/>
      <c r="L1167" s="18"/>
      <c r="P1167" s="2"/>
      <c r="AA1167" s="6"/>
      <c r="AB1167" s="6"/>
      <c r="AC1167" s="6"/>
    </row>
    <row r="1168" spans="2:29" ht="13.95" customHeight="1" x14ac:dyDescent="0.25">
      <c r="B1168" s="138"/>
      <c r="C1168" s="142"/>
      <c r="D1168" s="2"/>
      <c r="I1168" s="18"/>
      <c r="J1168" s="18"/>
      <c r="K1168" s="18"/>
      <c r="L1168" s="18"/>
      <c r="P1168" s="2"/>
      <c r="AA1168" s="6"/>
      <c r="AB1168" s="6"/>
      <c r="AC1168" s="6"/>
    </row>
    <row r="1169" spans="2:29" ht="13.95" customHeight="1" x14ac:dyDescent="0.25">
      <c r="B1169" s="138"/>
      <c r="C1169" s="142"/>
      <c r="D1169" s="2"/>
      <c r="I1169" s="333"/>
      <c r="J1169" s="334"/>
      <c r="K1169" s="18"/>
      <c r="L1169" s="18"/>
      <c r="P1169" s="2"/>
      <c r="AA1169" s="6"/>
      <c r="AB1169" s="6"/>
      <c r="AC1169" s="6"/>
    </row>
    <row r="1170" spans="2:29" ht="13.95" customHeight="1" x14ac:dyDescent="0.25">
      <c r="B1170" s="138"/>
      <c r="C1170" s="142"/>
      <c r="D1170" s="2"/>
      <c r="I1170" s="333"/>
      <c r="J1170" s="334"/>
      <c r="K1170" s="18"/>
      <c r="L1170" s="18"/>
      <c r="P1170" s="2"/>
      <c r="AA1170" s="6"/>
      <c r="AB1170" s="6"/>
      <c r="AC1170" s="6"/>
    </row>
    <row r="1171" spans="2:29" ht="13.95" customHeight="1" x14ac:dyDescent="0.25">
      <c r="B1171" s="138"/>
      <c r="C1171" s="142"/>
      <c r="D1171" s="2"/>
      <c r="I1171" s="333"/>
      <c r="J1171" s="334"/>
      <c r="K1171" s="18"/>
      <c r="L1171" s="18"/>
      <c r="P1171" s="2"/>
      <c r="AA1171" s="6"/>
      <c r="AB1171" s="6"/>
      <c r="AC1171" s="6"/>
    </row>
    <row r="1172" spans="2:29" ht="13.95" customHeight="1" x14ac:dyDescent="0.25">
      <c r="B1172" s="138"/>
      <c r="C1172" s="142"/>
      <c r="D1172" s="2"/>
      <c r="I1172" s="333"/>
      <c r="J1172" s="334"/>
      <c r="K1172" s="18"/>
      <c r="L1172" s="18"/>
      <c r="P1172" s="2"/>
      <c r="AA1172" s="6"/>
      <c r="AB1172" s="6"/>
      <c r="AC1172" s="6"/>
    </row>
    <row r="1173" spans="2:29" ht="13.95" customHeight="1" x14ac:dyDescent="0.25">
      <c r="B1173" s="138"/>
      <c r="C1173" s="142"/>
      <c r="D1173" s="2"/>
      <c r="I1173" s="18"/>
      <c r="J1173" s="18"/>
      <c r="K1173" s="18"/>
      <c r="L1173" s="18"/>
      <c r="P1173" s="2"/>
      <c r="AA1173" s="6"/>
      <c r="AB1173" s="6"/>
      <c r="AC1173" s="6"/>
    </row>
    <row r="1174" spans="2:29" ht="13.95" customHeight="1" x14ac:dyDescent="0.25">
      <c r="B1174" s="138"/>
      <c r="C1174" s="142"/>
      <c r="D1174" s="2"/>
      <c r="I1174" s="333"/>
      <c r="J1174" s="334"/>
      <c r="K1174" s="18"/>
      <c r="L1174" s="18"/>
      <c r="P1174" s="2"/>
      <c r="AA1174" s="6"/>
      <c r="AB1174" s="6"/>
      <c r="AC1174" s="6"/>
    </row>
    <row r="1175" spans="2:29" ht="13.95" customHeight="1" x14ac:dyDescent="0.25">
      <c r="B1175" s="138"/>
      <c r="C1175" s="142"/>
      <c r="D1175" s="2"/>
      <c r="I1175" s="333"/>
      <c r="J1175" s="334"/>
      <c r="K1175" s="18"/>
      <c r="L1175" s="18"/>
      <c r="P1175" s="2"/>
      <c r="AA1175" s="6"/>
      <c r="AB1175" s="6"/>
      <c r="AC1175" s="6"/>
    </row>
    <row r="1176" spans="2:29" ht="13.95" customHeight="1" x14ac:dyDescent="0.25">
      <c r="B1176" s="138"/>
      <c r="C1176" s="142"/>
      <c r="D1176" s="2"/>
      <c r="I1176" s="333"/>
      <c r="J1176" s="334"/>
      <c r="K1176" s="18"/>
      <c r="L1176" s="18"/>
      <c r="P1176" s="2"/>
      <c r="AA1176" s="6"/>
      <c r="AB1176" s="6"/>
      <c r="AC1176" s="6"/>
    </row>
    <row r="1177" spans="2:29" ht="13.95" customHeight="1" x14ac:dyDescent="0.25">
      <c r="B1177" s="138"/>
      <c r="C1177" s="142"/>
      <c r="D1177" s="2"/>
      <c r="I1177" s="18"/>
      <c r="J1177" s="18"/>
      <c r="K1177" s="18"/>
      <c r="L1177" s="18"/>
      <c r="P1177" s="2"/>
      <c r="AA1177" s="6"/>
      <c r="AB1177" s="6"/>
      <c r="AC1177" s="6"/>
    </row>
    <row r="1178" spans="2:29" ht="13.95" customHeight="1" x14ac:dyDescent="0.25">
      <c r="B1178" s="138"/>
      <c r="C1178" s="142"/>
      <c r="D1178" s="2"/>
      <c r="I1178" s="333"/>
      <c r="J1178" s="334"/>
      <c r="K1178" s="18"/>
      <c r="L1178" s="18"/>
      <c r="P1178" s="2"/>
      <c r="AA1178" s="6"/>
      <c r="AB1178" s="6"/>
      <c r="AC1178" s="6"/>
    </row>
    <row r="1179" spans="2:29" ht="13.95" customHeight="1" x14ac:dyDescent="0.25">
      <c r="B1179" s="138"/>
      <c r="C1179" s="142"/>
      <c r="D1179" s="2"/>
      <c r="I1179" s="333"/>
      <c r="J1179" s="334"/>
      <c r="K1179" s="18"/>
      <c r="L1179" s="18"/>
      <c r="P1179" s="2"/>
      <c r="AA1179" s="6"/>
      <c r="AB1179" s="6"/>
      <c r="AC1179" s="6"/>
    </row>
    <row r="1180" spans="2:29" ht="13.95" customHeight="1" x14ac:dyDescent="0.25">
      <c r="B1180" s="138"/>
      <c r="C1180" s="142"/>
      <c r="D1180" s="2"/>
      <c r="I1180" s="333"/>
      <c r="J1180" s="334"/>
      <c r="K1180" s="18"/>
      <c r="L1180" s="18"/>
      <c r="P1180" s="2"/>
      <c r="AA1180" s="6"/>
      <c r="AB1180" s="6"/>
      <c r="AC1180" s="6"/>
    </row>
    <row r="1181" spans="2:29" ht="13.95" customHeight="1" x14ac:dyDescent="0.25">
      <c r="B1181" s="138"/>
      <c r="C1181" s="142"/>
      <c r="D1181" s="2"/>
      <c r="I1181" s="18"/>
      <c r="J1181" s="18"/>
      <c r="K1181" s="18"/>
      <c r="L1181" s="18"/>
      <c r="P1181" s="2"/>
      <c r="AA1181" s="6"/>
      <c r="AB1181" s="6"/>
      <c r="AC1181" s="6"/>
    </row>
    <row r="1182" spans="2:29" ht="13.95" customHeight="1" x14ac:dyDescent="0.25">
      <c r="B1182" s="138"/>
      <c r="C1182" s="142"/>
      <c r="D1182" s="2"/>
      <c r="I1182" s="333"/>
      <c r="J1182" s="334"/>
      <c r="K1182" s="18"/>
      <c r="L1182" s="18"/>
      <c r="P1182" s="2"/>
      <c r="AA1182" s="6"/>
      <c r="AB1182" s="6"/>
      <c r="AC1182" s="6"/>
    </row>
    <row r="1183" spans="2:29" ht="13.95" customHeight="1" x14ac:dyDescent="0.25">
      <c r="B1183" s="138"/>
      <c r="C1183" s="142"/>
      <c r="D1183" s="2"/>
      <c r="I1183" s="333"/>
      <c r="J1183" s="334"/>
      <c r="K1183" s="18"/>
      <c r="L1183" s="18"/>
      <c r="P1183" s="2"/>
      <c r="AA1183" s="6"/>
      <c r="AB1183" s="6"/>
      <c r="AC1183" s="6"/>
    </row>
    <row r="1184" spans="2:29" ht="9.9" customHeight="1" x14ac:dyDescent="0.25">
      <c r="B1184" s="139"/>
      <c r="C1184" s="142"/>
      <c r="D1184" s="2"/>
      <c r="I1184" s="159"/>
      <c r="J1184" s="159"/>
      <c r="K1184" s="18"/>
      <c r="L1184" s="18"/>
      <c r="P1184" s="2"/>
      <c r="AA1184" s="6"/>
      <c r="AB1184" s="6"/>
      <c r="AC1184" s="6"/>
    </row>
    <row r="1185" spans="2:29" ht="9.9" customHeight="1" x14ac:dyDescent="0.25">
      <c r="B1185" s="142"/>
      <c r="C1185" s="142"/>
      <c r="D1185" s="2"/>
      <c r="I1185" s="159"/>
      <c r="J1185" s="159"/>
      <c r="K1185" s="18"/>
      <c r="L1185" s="18"/>
      <c r="P1185" s="2"/>
      <c r="AA1185" s="6"/>
      <c r="AB1185" s="6"/>
      <c r="AC1185" s="6"/>
    </row>
    <row r="1186" spans="2:29" ht="9.9" customHeight="1" x14ac:dyDescent="0.25">
      <c r="B1186" s="138"/>
      <c r="C1186" s="142"/>
      <c r="D1186" s="2"/>
      <c r="I1186" s="159"/>
      <c r="J1186" s="159"/>
      <c r="K1186" s="18"/>
      <c r="L1186" s="18"/>
      <c r="P1186" s="2"/>
      <c r="AA1186" s="6"/>
      <c r="AB1186" s="6"/>
      <c r="AC1186" s="6"/>
    </row>
    <row r="1187" spans="2:29" ht="9.9" customHeight="1" x14ac:dyDescent="0.25">
      <c r="B1187" s="138"/>
      <c r="C1187" s="142"/>
      <c r="D1187" s="2"/>
      <c r="I1187" s="18"/>
      <c r="J1187" s="18"/>
      <c r="K1187" s="18"/>
      <c r="L1187" s="18"/>
      <c r="P1187" s="2"/>
      <c r="AA1187" s="6"/>
      <c r="AB1187" s="6"/>
      <c r="AC1187" s="6"/>
    </row>
    <row r="1188" spans="2:29" ht="9.9" customHeight="1" x14ac:dyDescent="0.25">
      <c r="B1188" s="138"/>
      <c r="C1188" s="142"/>
      <c r="D1188" s="2"/>
      <c r="I1188" s="18"/>
      <c r="J1188" s="18"/>
      <c r="K1188" s="18"/>
      <c r="L1188" s="18"/>
      <c r="P1188" s="2"/>
      <c r="AA1188" s="6"/>
      <c r="AB1188" s="6"/>
      <c r="AC1188" s="6"/>
    </row>
    <row r="1189" spans="2:29" ht="9.9" customHeight="1" x14ac:dyDescent="0.25">
      <c r="B1189" s="138"/>
      <c r="C1189" s="142"/>
      <c r="D1189" s="2"/>
      <c r="I1189" s="159"/>
      <c r="J1189" s="159"/>
      <c r="K1189" s="18"/>
      <c r="L1189" s="18"/>
      <c r="P1189" s="2"/>
      <c r="AA1189" s="6"/>
      <c r="AB1189" s="6"/>
      <c r="AC1189" s="6"/>
    </row>
    <row r="1190" spans="2:29" ht="9.9" customHeight="1" x14ac:dyDescent="0.25">
      <c r="B1190" s="138"/>
      <c r="C1190" s="142"/>
      <c r="D1190" s="2"/>
      <c r="I1190" s="18"/>
      <c r="J1190" s="18"/>
      <c r="K1190" s="18"/>
      <c r="L1190" s="18"/>
      <c r="P1190" s="2"/>
      <c r="AA1190" s="6"/>
      <c r="AB1190" s="6"/>
      <c r="AC1190" s="6"/>
    </row>
    <row r="1191" spans="2:29" ht="9.9" customHeight="1" x14ac:dyDescent="0.25">
      <c r="B1191" s="138"/>
      <c r="C1191" s="142"/>
      <c r="D1191" s="2"/>
      <c r="I1191" s="18"/>
      <c r="J1191" s="18"/>
      <c r="K1191" s="18"/>
      <c r="L1191" s="18"/>
      <c r="P1191" s="2"/>
      <c r="AA1191" s="6"/>
      <c r="AB1191" s="6"/>
      <c r="AC1191" s="6"/>
    </row>
    <row r="1192" spans="2:29" ht="9.9" customHeight="1" x14ac:dyDescent="0.25">
      <c r="B1192" s="138"/>
      <c r="C1192" s="142"/>
      <c r="D1192" s="2"/>
      <c r="I1192" s="18"/>
      <c r="J1192" s="18"/>
      <c r="K1192" s="18"/>
      <c r="L1192" s="18"/>
      <c r="P1192" s="2"/>
      <c r="AA1192" s="6"/>
      <c r="AB1192" s="6"/>
      <c r="AC1192" s="6"/>
    </row>
    <row r="1193" spans="2:29" ht="9.9" customHeight="1" x14ac:dyDescent="0.25">
      <c r="B1193" s="138"/>
      <c r="C1193" s="142"/>
      <c r="D1193" s="2"/>
      <c r="I1193" s="18"/>
      <c r="J1193" s="18"/>
      <c r="K1193" s="18"/>
      <c r="L1193" s="18"/>
      <c r="P1193" s="2"/>
      <c r="AA1193" s="6"/>
      <c r="AB1193" s="6"/>
      <c r="AC1193" s="6"/>
    </row>
    <row r="1194" spans="2:29" ht="9.9" customHeight="1" x14ac:dyDescent="0.25">
      <c r="B1194" s="138"/>
      <c r="C1194" s="142"/>
      <c r="D1194" s="2"/>
      <c r="I1194" s="18"/>
      <c r="J1194" s="18"/>
      <c r="K1194" s="18"/>
      <c r="L1194" s="18"/>
      <c r="P1194" s="2"/>
      <c r="AA1194" s="6"/>
      <c r="AB1194" s="6"/>
      <c r="AC1194" s="6"/>
    </row>
    <row r="1195" spans="2:29" ht="9.9" customHeight="1" x14ac:dyDescent="0.25">
      <c r="B1195" s="138"/>
      <c r="C1195" s="142"/>
      <c r="D1195" s="2"/>
      <c r="I1195" s="18"/>
      <c r="J1195" s="18"/>
      <c r="K1195" s="18"/>
      <c r="L1195" s="18"/>
      <c r="P1195" s="2"/>
      <c r="AA1195" s="6"/>
      <c r="AB1195" s="6"/>
      <c r="AC1195" s="6"/>
    </row>
    <row r="1196" spans="2:29" ht="9.9" customHeight="1" x14ac:dyDescent="0.25">
      <c r="B1196" s="138"/>
      <c r="C1196" s="142"/>
      <c r="D1196" s="2"/>
      <c r="I1196" s="18"/>
      <c r="J1196" s="18"/>
      <c r="K1196" s="18"/>
      <c r="L1196" s="18"/>
      <c r="P1196" s="2"/>
      <c r="AA1196" s="6"/>
      <c r="AB1196" s="6"/>
      <c r="AC1196" s="6"/>
    </row>
    <row r="1197" spans="2:29" ht="9.9" customHeight="1" x14ac:dyDescent="0.25">
      <c r="B1197" s="138"/>
      <c r="C1197" s="142"/>
      <c r="D1197" s="2"/>
      <c r="I1197" s="18"/>
      <c r="J1197" s="18"/>
      <c r="K1197" s="18"/>
      <c r="L1197" s="18"/>
      <c r="P1197" s="2"/>
      <c r="AA1197" s="6"/>
      <c r="AB1197" s="6"/>
      <c r="AC1197" s="6"/>
    </row>
    <row r="1198" spans="2:29" ht="9.9" customHeight="1" x14ac:dyDescent="0.25">
      <c r="B1198" s="138"/>
      <c r="C1198" s="142"/>
      <c r="D1198" s="2"/>
      <c r="I1198" s="18"/>
      <c r="J1198" s="18"/>
      <c r="K1198" s="18"/>
      <c r="L1198" s="18"/>
      <c r="P1198" s="2"/>
      <c r="AA1198" s="6"/>
      <c r="AB1198" s="6"/>
      <c r="AC1198" s="6"/>
    </row>
    <row r="1199" spans="2:29" ht="9.9" customHeight="1" x14ac:dyDescent="0.25">
      <c r="B1199" s="138"/>
      <c r="C1199" s="142"/>
      <c r="D1199" s="2"/>
      <c r="I1199" s="18"/>
      <c r="J1199" s="18"/>
      <c r="K1199" s="18"/>
      <c r="L1199" s="18"/>
      <c r="P1199" s="2"/>
      <c r="AA1199" s="6"/>
      <c r="AB1199" s="6"/>
      <c r="AC1199" s="6"/>
    </row>
    <row r="1200" spans="2:29" ht="9.9" customHeight="1" x14ac:dyDescent="0.25">
      <c r="B1200" s="138"/>
      <c r="C1200" s="142"/>
      <c r="D1200" s="2"/>
      <c r="I1200" s="18"/>
      <c r="J1200" s="18"/>
      <c r="K1200" s="18"/>
      <c r="L1200" s="18"/>
      <c r="P1200" s="2"/>
      <c r="AA1200" s="6"/>
      <c r="AB1200" s="6"/>
      <c r="AC1200" s="6"/>
    </row>
    <row r="1201" spans="2:29" ht="9.9" customHeight="1" x14ac:dyDescent="0.25">
      <c r="B1201" s="138"/>
      <c r="C1201" s="142"/>
      <c r="D1201" s="2"/>
      <c r="I1201" s="18"/>
      <c r="J1201" s="18"/>
      <c r="K1201" s="18"/>
      <c r="L1201" s="18"/>
      <c r="P1201" s="2"/>
      <c r="AA1201" s="6"/>
      <c r="AB1201" s="6"/>
      <c r="AC1201" s="6"/>
    </row>
    <row r="1202" spans="2:29" ht="9.9" customHeight="1" x14ac:dyDescent="0.25">
      <c r="B1202" s="138"/>
      <c r="C1202" s="142"/>
      <c r="D1202" s="2"/>
      <c r="I1202" s="18"/>
      <c r="J1202" s="18"/>
      <c r="K1202" s="18"/>
      <c r="L1202" s="18"/>
      <c r="P1202" s="2"/>
      <c r="AA1202" s="6"/>
      <c r="AB1202" s="6"/>
      <c r="AC1202" s="6"/>
    </row>
    <row r="1203" spans="2:29" ht="9.9" customHeight="1" x14ac:dyDescent="0.25">
      <c r="B1203" s="138"/>
      <c r="C1203" s="142"/>
      <c r="D1203" s="2"/>
      <c r="I1203" s="18"/>
      <c r="J1203" s="18"/>
      <c r="K1203" s="18"/>
      <c r="L1203" s="18"/>
      <c r="P1203" s="2"/>
      <c r="AA1203" s="6"/>
      <c r="AB1203" s="6"/>
      <c r="AC1203" s="6"/>
    </row>
    <row r="1204" spans="2:29" ht="9.9" customHeight="1" x14ac:dyDescent="0.25">
      <c r="B1204" s="138"/>
      <c r="C1204" s="142"/>
      <c r="D1204" s="2"/>
      <c r="I1204" s="18"/>
      <c r="J1204" s="18"/>
      <c r="K1204" s="18"/>
      <c r="L1204" s="18"/>
      <c r="P1204" s="2"/>
      <c r="AA1204" s="6"/>
      <c r="AB1204" s="6"/>
      <c r="AC1204" s="6"/>
    </row>
    <row r="1205" spans="2:29" ht="9.9" customHeight="1" x14ac:dyDescent="0.25">
      <c r="B1205" s="138"/>
      <c r="C1205" s="142"/>
      <c r="D1205" s="2"/>
      <c r="I1205" s="18"/>
      <c r="J1205" s="18"/>
      <c r="K1205" s="18"/>
      <c r="L1205" s="18"/>
      <c r="P1205" s="2"/>
      <c r="AA1205" s="6"/>
      <c r="AB1205" s="6"/>
      <c r="AC1205" s="6"/>
    </row>
    <row r="1206" spans="2:29" ht="9.9" customHeight="1" x14ac:dyDescent="0.25">
      <c r="B1206" s="138"/>
      <c r="C1206" s="142"/>
      <c r="D1206" s="2"/>
      <c r="I1206" s="18"/>
      <c r="J1206" s="18"/>
      <c r="K1206" s="18"/>
      <c r="L1206" s="18"/>
      <c r="P1206" s="2"/>
      <c r="AA1206" s="6"/>
      <c r="AB1206" s="6"/>
      <c r="AC1206" s="6"/>
    </row>
    <row r="1207" spans="2:29" ht="9.9" customHeight="1" x14ac:dyDescent="0.25">
      <c r="B1207" s="138"/>
      <c r="C1207" s="142"/>
      <c r="D1207" s="2"/>
      <c r="I1207" s="18"/>
      <c r="J1207" s="18"/>
      <c r="K1207" s="18"/>
      <c r="L1207" s="18"/>
      <c r="P1207" s="2"/>
      <c r="AA1207" s="6"/>
      <c r="AB1207" s="6"/>
      <c r="AC1207" s="6"/>
    </row>
    <row r="1208" spans="2:29" ht="9.9" customHeight="1" x14ac:dyDescent="0.25">
      <c r="B1208" s="138"/>
      <c r="C1208" s="142"/>
      <c r="D1208" s="2"/>
      <c r="I1208" s="18"/>
      <c r="J1208" s="18"/>
      <c r="K1208" s="18"/>
      <c r="L1208" s="18"/>
      <c r="P1208" s="2"/>
      <c r="AA1208" s="6"/>
      <c r="AB1208" s="6"/>
      <c r="AC1208" s="6"/>
    </row>
    <row r="1209" spans="2:29" ht="9.9" customHeight="1" x14ac:dyDescent="0.25">
      <c r="B1209" s="138"/>
      <c r="C1209" s="142"/>
      <c r="D1209" s="2"/>
      <c r="I1209" s="18"/>
      <c r="J1209" s="18"/>
      <c r="K1209" s="18"/>
      <c r="L1209" s="18"/>
      <c r="P1209" s="2"/>
      <c r="AA1209" s="6"/>
      <c r="AB1209" s="6"/>
      <c r="AC1209" s="6"/>
    </row>
    <row r="1210" spans="2:29" ht="9.9" customHeight="1" x14ac:dyDescent="0.25">
      <c r="B1210" s="138"/>
      <c r="C1210" s="142"/>
      <c r="D1210" s="2"/>
      <c r="I1210" s="18"/>
      <c r="J1210" s="18"/>
      <c r="K1210" s="18"/>
      <c r="L1210" s="18"/>
      <c r="P1210" s="2"/>
      <c r="AA1210" s="6"/>
      <c r="AB1210" s="6"/>
      <c r="AC1210" s="6"/>
    </row>
    <row r="1211" spans="2:29" ht="9.9" customHeight="1" x14ac:dyDescent="0.25">
      <c r="B1211" s="138"/>
      <c r="C1211" s="142"/>
      <c r="D1211" s="2"/>
      <c r="I1211" s="18"/>
      <c r="J1211" s="18"/>
      <c r="K1211" s="18"/>
      <c r="L1211" s="18"/>
      <c r="P1211" s="2"/>
      <c r="AA1211" s="6"/>
      <c r="AB1211" s="6"/>
      <c r="AC1211" s="6"/>
    </row>
    <row r="1212" spans="2:29" ht="9.9" customHeight="1" x14ac:dyDescent="0.25">
      <c r="B1212" s="138"/>
      <c r="C1212" s="142"/>
      <c r="D1212" s="2"/>
      <c r="I1212" s="18"/>
      <c r="J1212" s="18"/>
      <c r="K1212" s="18"/>
      <c r="L1212" s="18"/>
      <c r="P1212" s="2"/>
      <c r="AA1212" s="6"/>
      <c r="AB1212" s="6"/>
      <c r="AC1212" s="6"/>
    </row>
    <row r="1213" spans="2:29" ht="9.9" customHeight="1" x14ac:dyDescent="0.25">
      <c r="B1213" s="138"/>
      <c r="C1213" s="142"/>
      <c r="D1213" s="2"/>
      <c r="I1213" s="18"/>
      <c r="J1213" s="18"/>
      <c r="K1213" s="18"/>
      <c r="L1213" s="18"/>
      <c r="P1213" s="2"/>
      <c r="AA1213" s="6"/>
      <c r="AB1213" s="6"/>
      <c r="AC1213" s="6"/>
    </row>
    <row r="1214" spans="2:29" ht="9.9" customHeight="1" x14ac:dyDescent="0.25">
      <c r="B1214" s="138"/>
      <c r="C1214" s="142"/>
      <c r="D1214" s="2"/>
      <c r="I1214" s="18"/>
      <c r="J1214" s="18"/>
      <c r="K1214" s="18"/>
      <c r="L1214" s="18"/>
      <c r="P1214" s="2"/>
      <c r="AA1214" s="6"/>
      <c r="AB1214" s="6"/>
      <c r="AC1214" s="6"/>
    </row>
    <row r="1215" spans="2:29" ht="9.9" customHeight="1" x14ac:dyDescent="0.25">
      <c r="B1215" s="138"/>
      <c r="C1215" s="142"/>
      <c r="D1215" s="2"/>
      <c r="I1215" s="18"/>
      <c r="J1215" s="18"/>
      <c r="K1215" s="18"/>
      <c r="L1215" s="18"/>
      <c r="P1215" s="2"/>
      <c r="AA1215" s="6"/>
      <c r="AB1215" s="6"/>
      <c r="AC1215" s="6"/>
    </row>
    <row r="1216" spans="2:29" ht="9.9" customHeight="1" x14ac:dyDescent="0.25">
      <c r="B1216" s="138"/>
      <c r="C1216" s="142"/>
      <c r="D1216" s="2"/>
      <c r="I1216" s="18"/>
      <c r="J1216" s="18"/>
      <c r="K1216" s="18"/>
      <c r="L1216" s="18"/>
      <c r="P1216" s="2"/>
      <c r="AA1216" s="6"/>
      <c r="AB1216" s="6"/>
      <c r="AC1216" s="6"/>
    </row>
    <row r="1217" spans="1:29" ht="9.9" customHeight="1" x14ac:dyDescent="0.25">
      <c r="B1217" s="138"/>
      <c r="C1217" s="142"/>
      <c r="D1217" s="2"/>
      <c r="I1217" s="18"/>
      <c r="J1217" s="18"/>
      <c r="K1217" s="18"/>
      <c r="L1217" s="18"/>
      <c r="P1217" s="2"/>
      <c r="AA1217" s="6"/>
      <c r="AB1217" s="6"/>
      <c r="AC1217" s="6"/>
    </row>
    <row r="1218" spans="1:29" ht="9.9" customHeight="1" x14ac:dyDescent="0.25">
      <c r="B1218" s="138"/>
      <c r="C1218" s="142"/>
      <c r="D1218" s="2"/>
      <c r="I1218" s="18"/>
      <c r="J1218" s="18"/>
      <c r="K1218" s="18"/>
      <c r="L1218" s="18"/>
      <c r="P1218" s="2"/>
      <c r="AA1218" s="6"/>
      <c r="AB1218" s="6"/>
      <c r="AC1218" s="6"/>
    </row>
    <row r="1219" spans="1:29" ht="9.9" customHeight="1" x14ac:dyDescent="0.25">
      <c r="B1219" s="138"/>
      <c r="C1219" s="142"/>
      <c r="D1219" s="2"/>
      <c r="I1219" s="18"/>
      <c r="J1219" s="18"/>
      <c r="K1219" s="18"/>
      <c r="L1219" s="18"/>
      <c r="P1219" s="2"/>
      <c r="AA1219" s="6"/>
      <c r="AB1219" s="6"/>
      <c r="AC1219" s="6"/>
    </row>
    <row r="1220" spans="1:29" ht="9.9" customHeight="1" x14ac:dyDescent="0.25">
      <c r="B1220" s="138"/>
      <c r="C1220" s="142"/>
      <c r="D1220" s="2"/>
      <c r="I1220" s="18"/>
      <c r="J1220" s="18"/>
      <c r="K1220" s="18"/>
      <c r="L1220" s="18"/>
      <c r="P1220" s="2"/>
      <c r="AA1220" s="6"/>
      <c r="AB1220" s="6"/>
      <c r="AC1220" s="6"/>
    </row>
    <row r="1221" spans="1:29" ht="9.9" customHeight="1" x14ac:dyDescent="0.25">
      <c r="B1221" s="138"/>
      <c r="C1221" s="142"/>
      <c r="D1221" s="2"/>
      <c r="I1221" s="18"/>
      <c r="J1221" s="18"/>
      <c r="K1221" s="18"/>
      <c r="L1221" s="18"/>
      <c r="P1221" s="2"/>
      <c r="AA1221" s="6"/>
      <c r="AB1221" s="6"/>
      <c r="AC1221" s="6"/>
    </row>
    <row r="1222" spans="1:29" ht="9.9" customHeight="1" x14ac:dyDescent="0.25">
      <c r="B1222" s="138"/>
      <c r="C1222" s="142"/>
      <c r="D1222" s="2"/>
      <c r="I1222" s="18"/>
      <c r="J1222" s="18"/>
      <c r="K1222" s="18"/>
      <c r="L1222" s="18"/>
      <c r="P1222" s="2"/>
      <c r="AA1222" s="6"/>
      <c r="AB1222" s="6"/>
      <c r="AC1222" s="6"/>
    </row>
    <row r="1223" spans="1:29" ht="9.9" customHeight="1" x14ac:dyDescent="0.25">
      <c r="B1223" s="138"/>
      <c r="C1223" s="142"/>
      <c r="D1223" s="2"/>
      <c r="I1223" s="18"/>
      <c r="J1223" s="18"/>
      <c r="K1223" s="18"/>
      <c r="L1223" s="18"/>
      <c r="P1223" s="2"/>
      <c r="AA1223" s="6"/>
      <c r="AB1223" s="6"/>
      <c r="AC1223" s="6"/>
    </row>
    <row r="1224" spans="1:29" ht="9.9" customHeight="1" x14ac:dyDescent="0.25">
      <c r="B1224" s="138"/>
      <c r="C1224" s="142"/>
      <c r="D1224" s="2"/>
      <c r="I1224" s="18"/>
      <c r="J1224" s="18"/>
      <c r="K1224" s="18"/>
      <c r="L1224" s="18"/>
      <c r="P1224" s="2"/>
      <c r="AA1224" s="6"/>
      <c r="AB1224" s="6"/>
      <c r="AC1224" s="6"/>
    </row>
    <row r="1225" spans="1:29" ht="9.9" customHeight="1" x14ac:dyDescent="0.25">
      <c r="B1225" s="138"/>
      <c r="C1225" s="142"/>
      <c r="D1225" s="2"/>
      <c r="I1225" s="18"/>
      <c r="J1225" s="18"/>
      <c r="K1225" s="18"/>
      <c r="L1225" s="18"/>
      <c r="P1225" s="2"/>
      <c r="AA1225" s="6"/>
      <c r="AB1225" s="6"/>
      <c r="AC1225" s="6"/>
    </row>
    <row r="1226" spans="1:29" ht="9.9" customHeight="1" x14ac:dyDescent="0.25">
      <c r="B1226" s="138"/>
      <c r="C1226" s="142"/>
      <c r="D1226" s="2"/>
      <c r="I1226" s="18"/>
      <c r="J1226" s="18"/>
      <c r="K1226" s="18"/>
      <c r="L1226" s="18"/>
      <c r="P1226" s="2"/>
      <c r="AA1226" s="6"/>
      <c r="AB1226" s="6"/>
      <c r="AC1226" s="6"/>
    </row>
    <row r="1227" spans="1:29" ht="9.9" customHeight="1" x14ac:dyDescent="0.25">
      <c r="B1227" s="138"/>
      <c r="C1227" s="142"/>
      <c r="D1227" s="2"/>
      <c r="I1227" s="18"/>
      <c r="J1227" s="18"/>
      <c r="K1227" s="18"/>
      <c r="L1227" s="18"/>
      <c r="P1227" s="2"/>
      <c r="AA1227" s="6"/>
      <c r="AB1227" s="6"/>
      <c r="AC1227" s="6"/>
    </row>
    <row r="1228" spans="1:29" ht="9.9" customHeight="1" x14ac:dyDescent="0.25">
      <c r="B1228" s="138"/>
      <c r="C1228" s="142"/>
      <c r="D1228" s="2"/>
      <c r="I1228" s="18"/>
      <c r="J1228" s="18"/>
      <c r="K1228" s="18"/>
      <c r="L1228" s="18"/>
      <c r="P1228" s="2"/>
      <c r="AA1228" s="6"/>
      <c r="AB1228" s="6"/>
      <c r="AC1228" s="6"/>
    </row>
    <row r="1229" spans="1:29" ht="9.9" customHeight="1" x14ac:dyDescent="0.25">
      <c r="A1229" s="10"/>
      <c r="B1229" s="67"/>
      <c r="C1229" s="142"/>
      <c r="D1229" s="2"/>
      <c r="I1229" s="18"/>
      <c r="J1229" s="18"/>
      <c r="K1229" s="18"/>
      <c r="L1229" s="140"/>
      <c r="P1229" s="2"/>
      <c r="AA1229" s="6"/>
      <c r="AB1229" s="6"/>
      <c r="AC1229" s="6"/>
    </row>
    <row r="1230" spans="1:29" ht="9.9" customHeight="1" x14ac:dyDescent="0.25">
      <c r="A1230" s="10"/>
      <c r="B1230" s="67"/>
      <c r="C1230" s="142"/>
      <c r="D1230" s="2"/>
      <c r="I1230" s="18"/>
      <c r="J1230" s="18"/>
      <c r="K1230" s="18"/>
      <c r="L1230" s="140"/>
      <c r="P1230" s="2"/>
      <c r="AA1230" s="6"/>
      <c r="AB1230" s="6"/>
      <c r="AC1230" s="6"/>
    </row>
    <row r="1231" spans="1:29" ht="9.9" customHeight="1" x14ac:dyDescent="0.25">
      <c r="A1231" s="10"/>
      <c r="B1231" s="67"/>
      <c r="C1231" s="142"/>
      <c r="D1231" s="2"/>
      <c r="I1231" s="18"/>
      <c r="J1231" s="18"/>
      <c r="K1231" s="18"/>
      <c r="L1231" s="13"/>
      <c r="P1231" s="2"/>
      <c r="AA1231" s="6"/>
      <c r="AB1231" s="6"/>
      <c r="AC1231" s="6"/>
    </row>
    <row r="1232" spans="1:29" ht="9.9" customHeight="1" x14ac:dyDescent="0.25">
      <c r="A1232" s="10"/>
      <c r="B1232" s="67"/>
      <c r="C1232" s="142"/>
      <c r="D1232" s="2"/>
      <c r="I1232" s="18"/>
      <c r="J1232" s="18"/>
      <c r="K1232" s="18"/>
      <c r="L1232" s="13"/>
      <c r="P1232" s="2"/>
      <c r="AA1232" s="6"/>
      <c r="AB1232" s="6"/>
      <c r="AC1232" s="6"/>
    </row>
    <row r="1233" spans="1:29" ht="9.9" customHeight="1" x14ac:dyDescent="0.25">
      <c r="A1233" s="10"/>
      <c r="B1233" s="67"/>
      <c r="C1233" s="142"/>
      <c r="D1233" s="2"/>
      <c r="H1233" s="20"/>
      <c r="I1233" s="18"/>
      <c r="J1233" s="18"/>
      <c r="K1233" s="18"/>
      <c r="L1233" s="13"/>
      <c r="P1233" s="2"/>
      <c r="AA1233" s="6"/>
      <c r="AB1233" s="6"/>
      <c r="AC1233" s="6"/>
    </row>
    <row r="1234" spans="1:29" ht="9.9" customHeight="1" x14ac:dyDescent="0.25">
      <c r="A1234" s="10"/>
      <c r="B1234" s="67"/>
      <c r="C1234" s="142"/>
      <c r="D1234" s="2"/>
      <c r="H1234" s="20"/>
      <c r="I1234" s="18"/>
      <c r="J1234" s="18"/>
      <c r="K1234" s="18"/>
      <c r="L1234" s="13"/>
      <c r="P1234" s="2"/>
      <c r="AA1234" s="6"/>
      <c r="AB1234" s="6"/>
      <c r="AC1234" s="6"/>
    </row>
    <row r="1235" spans="1:29" ht="9.9" customHeight="1" x14ac:dyDescent="0.25">
      <c r="A1235" s="10"/>
      <c r="B1235" s="67"/>
      <c r="C1235" s="142"/>
      <c r="D1235" s="2"/>
      <c r="H1235" s="20"/>
      <c r="I1235" s="18"/>
      <c r="J1235" s="18"/>
      <c r="K1235" s="18"/>
      <c r="L1235" s="13"/>
      <c r="P1235" s="2"/>
      <c r="AA1235" s="6"/>
      <c r="AB1235" s="6"/>
      <c r="AC1235" s="6"/>
    </row>
    <row r="1236" spans="1:29" ht="9.9" customHeight="1" x14ac:dyDescent="0.25">
      <c r="A1236" s="10"/>
      <c r="B1236" s="67"/>
      <c r="C1236" s="142"/>
      <c r="D1236" s="2"/>
      <c r="I1236" s="18"/>
      <c r="J1236" s="18"/>
      <c r="K1236" s="18"/>
      <c r="L1236" s="13"/>
      <c r="P1236" s="2"/>
      <c r="AA1236" s="6"/>
      <c r="AB1236" s="6"/>
      <c r="AC1236" s="6"/>
    </row>
    <row r="1237" spans="1:29" ht="9.9" customHeight="1" x14ac:dyDescent="0.25">
      <c r="A1237" s="10"/>
      <c r="B1237" s="67"/>
      <c r="C1237" s="142"/>
      <c r="D1237" s="2"/>
      <c r="H1237" s="2"/>
      <c r="I1237" s="18"/>
      <c r="J1237" s="18"/>
      <c r="K1237" s="18"/>
      <c r="L1237" s="20"/>
      <c r="P1237" s="2"/>
      <c r="AA1237" s="6"/>
      <c r="AB1237" s="6"/>
      <c r="AC1237" s="6"/>
    </row>
    <row r="1238" spans="1:29" ht="9.9" customHeight="1" x14ac:dyDescent="0.25">
      <c r="A1238" s="10"/>
      <c r="B1238" s="142"/>
      <c r="C1238" s="142"/>
      <c r="D1238" s="2"/>
      <c r="L1238" s="13"/>
      <c r="P1238" s="2"/>
      <c r="AA1238" s="6"/>
      <c r="AB1238" s="6"/>
      <c r="AC1238" s="6"/>
    </row>
    <row r="1239" spans="1:29" ht="9.9" customHeight="1" x14ac:dyDescent="0.25">
      <c r="A1239" s="10"/>
      <c r="B1239" s="138"/>
      <c r="C1239" s="142"/>
      <c r="D1239" s="2"/>
      <c r="I1239" s="331"/>
      <c r="J1239" s="332"/>
      <c r="K1239" s="18"/>
      <c r="L1239" s="18"/>
      <c r="P1239" s="2"/>
      <c r="AA1239" s="6"/>
      <c r="AB1239" s="6"/>
      <c r="AC1239" s="6"/>
    </row>
    <row r="1240" spans="1:29" ht="9.9" customHeight="1" x14ac:dyDescent="0.25">
      <c r="A1240" s="10"/>
      <c r="B1240" s="138"/>
      <c r="C1240" s="142"/>
      <c r="D1240" s="2"/>
      <c r="I1240" s="331"/>
      <c r="J1240" s="332"/>
      <c r="K1240" s="18"/>
      <c r="L1240" s="18"/>
      <c r="P1240" s="2"/>
      <c r="AA1240" s="6"/>
      <c r="AB1240" s="6"/>
      <c r="AC1240" s="6"/>
    </row>
    <row r="1241" spans="1:29" ht="9.9" customHeight="1" x14ac:dyDescent="0.25">
      <c r="A1241" s="10"/>
      <c r="B1241" s="138"/>
      <c r="C1241" s="142"/>
      <c r="D1241" s="2"/>
      <c r="I1241" s="331"/>
      <c r="J1241" s="332"/>
      <c r="K1241" s="18"/>
      <c r="L1241" s="18"/>
      <c r="P1241" s="2"/>
      <c r="AA1241" s="6"/>
      <c r="AB1241" s="6"/>
      <c r="AC1241" s="6"/>
    </row>
    <row r="1242" spans="1:29" ht="9.9" customHeight="1" x14ac:dyDescent="0.25">
      <c r="A1242" s="10"/>
      <c r="B1242" s="138"/>
      <c r="C1242" s="142"/>
      <c r="D1242" s="2"/>
      <c r="I1242" s="331"/>
      <c r="J1242" s="332"/>
      <c r="K1242" s="18"/>
      <c r="L1242" s="18"/>
      <c r="P1242" s="2"/>
      <c r="AA1242" s="6"/>
      <c r="AB1242" s="6"/>
      <c r="AC1242" s="6"/>
    </row>
    <row r="1243" spans="1:29" ht="9.9" customHeight="1" x14ac:dyDescent="0.25">
      <c r="A1243" s="10"/>
      <c r="B1243" s="138"/>
      <c r="C1243" s="142"/>
      <c r="D1243" s="2"/>
      <c r="I1243" s="331"/>
      <c r="J1243" s="332"/>
      <c r="K1243" s="18"/>
      <c r="L1243" s="18"/>
      <c r="P1243" s="2"/>
      <c r="AA1243" s="6"/>
      <c r="AB1243" s="6"/>
      <c r="AC1243" s="6"/>
    </row>
    <row r="1244" spans="1:29" ht="9.9" customHeight="1" x14ac:dyDescent="0.25">
      <c r="A1244" s="10"/>
      <c r="B1244" s="138"/>
      <c r="C1244" s="142"/>
      <c r="D1244" s="2"/>
      <c r="I1244" s="331"/>
      <c r="J1244" s="332"/>
      <c r="K1244" s="18"/>
      <c r="L1244" s="18"/>
      <c r="P1244" s="2"/>
      <c r="AA1244" s="6"/>
      <c r="AB1244" s="6"/>
      <c r="AC1244" s="6"/>
    </row>
    <row r="1245" spans="1:29" ht="9.9" customHeight="1" x14ac:dyDescent="0.25">
      <c r="A1245" s="10"/>
      <c r="B1245" s="138"/>
      <c r="C1245" s="142"/>
      <c r="D1245" s="2"/>
      <c r="I1245" s="331"/>
      <c r="J1245" s="332"/>
      <c r="K1245" s="18"/>
      <c r="L1245" s="18"/>
      <c r="P1245" s="2"/>
      <c r="AA1245" s="6"/>
      <c r="AB1245" s="6"/>
      <c r="AC1245" s="6"/>
    </row>
    <row r="1246" spans="1:29" ht="9.9" customHeight="1" x14ac:dyDescent="0.25">
      <c r="A1246" s="10"/>
      <c r="B1246" s="138"/>
      <c r="C1246" s="142"/>
      <c r="D1246" s="2"/>
      <c r="I1246" s="331"/>
      <c r="J1246" s="332"/>
      <c r="K1246" s="18"/>
      <c r="L1246" s="18"/>
      <c r="P1246" s="2"/>
      <c r="AA1246" s="6"/>
      <c r="AB1246" s="6"/>
      <c r="AC1246" s="6"/>
    </row>
    <row r="1247" spans="1:29" ht="9.9" customHeight="1" x14ac:dyDescent="0.25">
      <c r="A1247" s="10"/>
      <c r="B1247" s="138"/>
      <c r="C1247" s="142"/>
      <c r="D1247" s="2"/>
      <c r="I1247" s="331"/>
      <c r="J1247" s="332"/>
      <c r="K1247" s="18"/>
      <c r="L1247" s="18"/>
      <c r="P1247" s="2"/>
      <c r="AA1247" s="6"/>
      <c r="AB1247" s="6"/>
      <c r="AC1247" s="6"/>
    </row>
    <row r="1248" spans="1:29" ht="9.9" customHeight="1" x14ac:dyDescent="0.25">
      <c r="A1248" s="10"/>
      <c r="B1248" s="138"/>
      <c r="C1248" s="142"/>
      <c r="D1248" s="2"/>
      <c r="I1248" s="331"/>
      <c r="J1248" s="332"/>
      <c r="K1248" s="18"/>
      <c r="L1248" s="18"/>
      <c r="P1248" s="2"/>
      <c r="AA1248" s="6"/>
      <c r="AB1248" s="6"/>
      <c r="AC1248" s="6"/>
    </row>
    <row r="1249" spans="1:29" ht="9.9" customHeight="1" x14ac:dyDescent="0.25">
      <c r="A1249" s="10"/>
      <c r="B1249" s="138"/>
      <c r="C1249" s="142"/>
      <c r="D1249" s="2"/>
      <c r="I1249" s="331"/>
      <c r="J1249" s="332"/>
      <c r="K1249" s="18"/>
      <c r="L1249" s="18"/>
      <c r="P1249" s="2"/>
      <c r="AA1249" s="6"/>
      <c r="AB1249" s="6"/>
      <c r="AC1249" s="6"/>
    </row>
    <row r="1250" spans="1:29" ht="9.9" customHeight="1" x14ac:dyDescent="0.25">
      <c r="A1250" s="10"/>
      <c r="B1250" s="138"/>
      <c r="C1250" s="142"/>
      <c r="D1250" s="2"/>
      <c r="I1250" s="331"/>
      <c r="J1250" s="332"/>
      <c r="K1250" s="18"/>
      <c r="L1250" s="18"/>
      <c r="P1250" s="2"/>
      <c r="AA1250" s="6"/>
      <c r="AB1250" s="6"/>
      <c r="AC1250" s="6"/>
    </row>
    <row r="1251" spans="1:29" ht="9.9" customHeight="1" x14ac:dyDescent="0.25">
      <c r="A1251" s="10"/>
      <c r="B1251" s="138"/>
      <c r="C1251" s="142"/>
      <c r="D1251" s="2"/>
      <c r="I1251" s="331"/>
      <c r="J1251" s="332"/>
      <c r="K1251" s="18"/>
      <c r="L1251" s="18"/>
      <c r="P1251" s="2"/>
      <c r="AA1251" s="6"/>
      <c r="AB1251" s="6"/>
      <c r="AC1251" s="6"/>
    </row>
    <row r="1252" spans="1:29" ht="9.9" customHeight="1" x14ac:dyDescent="0.25">
      <c r="A1252" s="10"/>
      <c r="B1252" s="138"/>
      <c r="C1252" s="142"/>
      <c r="D1252" s="2"/>
      <c r="I1252" s="331"/>
      <c r="J1252" s="332"/>
      <c r="K1252" s="18"/>
      <c r="L1252" s="18"/>
      <c r="P1252" s="2"/>
      <c r="AA1252" s="6"/>
      <c r="AB1252" s="6"/>
      <c r="AC1252" s="6"/>
    </row>
    <row r="1253" spans="1:29" ht="9.9" customHeight="1" x14ac:dyDescent="0.25">
      <c r="A1253" s="10"/>
      <c r="B1253" s="67"/>
      <c r="C1253" s="142"/>
      <c r="D1253" s="2"/>
      <c r="I1253" s="18"/>
      <c r="J1253" s="18"/>
      <c r="K1253" s="18"/>
      <c r="L1253" s="13"/>
      <c r="P1253" s="2"/>
      <c r="AA1253" s="6"/>
      <c r="AB1253" s="6"/>
      <c r="AC1253" s="6"/>
    </row>
    <row r="1254" spans="1:29" ht="9.9" customHeight="1" x14ac:dyDescent="0.25">
      <c r="A1254" s="10"/>
      <c r="B1254" s="67"/>
      <c r="C1254" s="142"/>
      <c r="D1254" s="2"/>
      <c r="H1254" s="2"/>
      <c r="I1254" s="18"/>
      <c r="J1254" s="18"/>
      <c r="K1254" s="18"/>
      <c r="L1254" s="20"/>
      <c r="P1254" s="2"/>
      <c r="AA1254" s="6"/>
      <c r="AB1254" s="6"/>
      <c r="AC1254" s="6"/>
    </row>
    <row r="1255" spans="1:29" ht="9.9" customHeight="1" x14ac:dyDescent="0.25">
      <c r="A1255" s="10"/>
      <c r="B1255" s="142"/>
      <c r="C1255" s="142"/>
      <c r="D1255" s="2"/>
      <c r="L1255" s="13"/>
      <c r="P1255" s="2"/>
      <c r="AA1255" s="6"/>
      <c r="AB1255" s="6"/>
      <c r="AC1255" s="6"/>
    </row>
    <row r="1256" spans="1:29" ht="9.9" customHeight="1" x14ac:dyDescent="0.25">
      <c r="A1256" s="10"/>
      <c r="B1256" s="138"/>
      <c r="C1256" s="142"/>
      <c r="D1256" s="2"/>
      <c r="I1256" s="331"/>
      <c r="J1256" s="332"/>
      <c r="K1256" s="18"/>
      <c r="L1256" s="18"/>
      <c r="P1256" s="2"/>
      <c r="AA1256" s="6"/>
      <c r="AB1256" s="6"/>
      <c r="AC1256" s="6"/>
    </row>
    <row r="1257" spans="1:29" ht="9.9" customHeight="1" x14ac:dyDescent="0.25">
      <c r="A1257" s="10"/>
      <c r="B1257" s="138"/>
      <c r="C1257" s="142"/>
      <c r="D1257" s="2"/>
      <c r="I1257" s="331"/>
      <c r="J1257" s="332"/>
      <c r="K1257" s="18"/>
      <c r="L1257" s="18"/>
      <c r="P1257" s="2"/>
      <c r="AA1257" s="6"/>
      <c r="AB1257" s="6"/>
      <c r="AC1257" s="6"/>
    </row>
    <row r="1258" spans="1:29" ht="9.9" customHeight="1" x14ac:dyDescent="0.25">
      <c r="A1258" s="10"/>
      <c r="B1258" s="138"/>
      <c r="C1258" s="142"/>
      <c r="D1258" s="2"/>
      <c r="I1258" s="331"/>
      <c r="J1258" s="332"/>
      <c r="K1258" s="18"/>
      <c r="L1258" s="18"/>
      <c r="P1258" s="2"/>
      <c r="AA1258" s="6"/>
      <c r="AB1258" s="6"/>
      <c r="AC1258" s="6"/>
    </row>
    <row r="1259" spans="1:29" ht="9.9" customHeight="1" x14ac:dyDescent="0.25">
      <c r="A1259" s="10"/>
      <c r="B1259" s="138"/>
      <c r="C1259" s="142"/>
      <c r="D1259" s="2"/>
      <c r="I1259" s="331"/>
      <c r="J1259" s="332"/>
      <c r="K1259" s="18"/>
      <c r="L1259" s="18"/>
      <c r="P1259" s="2"/>
      <c r="AA1259" s="6"/>
      <c r="AB1259" s="6"/>
      <c r="AC1259" s="6"/>
    </row>
    <row r="1260" spans="1:29" ht="9.9" customHeight="1" x14ac:dyDescent="0.25">
      <c r="A1260" s="10"/>
      <c r="B1260" s="138"/>
      <c r="C1260" s="142"/>
      <c r="D1260" s="2"/>
      <c r="I1260" s="331"/>
      <c r="J1260" s="332"/>
      <c r="K1260" s="18"/>
      <c r="L1260" s="18"/>
      <c r="P1260" s="2"/>
      <c r="AA1260" s="6"/>
      <c r="AB1260" s="6"/>
      <c r="AC1260" s="6"/>
    </row>
    <row r="1261" spans="1:29" ht="9.9" customHeight="1" x14ac:dyDescent="0.25">
      <c r="A1261" s="10"/>
      <c r="B1261" s="138"/>
      <c r="C1261" s="142"/>
      <c r="D1261" s="2"/>
      <c r="I1261" s="331"/>
      <c r="J1261" s="332"/>
      <c r="K1261" s="18"/>
      <c r="L1261" s="18"/>
      <c r="P1261" s="2"/>
      <c r="AA1261" s="6"/>
      <c r="AB1261" s="6"/>
      <c r="AC1261" s="6"/>
    </row>
    <row r="1262" spans="1:29" ht="9.9" customHeight="1" x14ac:dyDescent="0.25">
      <c r="A1262" s="10"/>
      <c r="B1262" s="138"/>
      <c r="C1262" s="142"/>
      <c r="D1262" s="2"/>
      <c r="I1262" s="331"/>
      <c r="J1262" s="332"/>
      <c r="K1262" s="18"/>
      <c r="L1262" s="18"/>
      <c r="P1262" s="2"/>
      <c r="AA1262" s="6"/>
      <c r="AB1262" s="6"/>
      <c r="AC1262" s="6"/>
    </row>
    <row r="1263" spans="1:29" ht="9.9" customHeight="1" x14ac:dyDescent="0.25">
      <c r="A1263" s="10"/>
      <c r="B1263" s="138"/>
      <c r="C1263" s="142"/>
      <c r="D1263" s="2"/>
      <c r="I1263" s="331"/>
      <c r="J1263" s="332"/>
      <c r="K1263" s="18"/>
      <c r="L1263" s="18"/>
      <c r="P1263" s="2"/>
      <c r="AA1263" s="6"/>
      <c r="AB1263" s="6"/>
      <c r="AC1263" s="6"/>
    </row>
    <row r="1264" spans="1:29" ht="9.9" customHeight="1" x14ac:dyDescent="0.25">
      <c r="A1264" s="10"/>
      <c r="B1264" s="138"/>
      <c r="C1264" s="142"/>
      <c r="D1264" s="2"/>
      <c r="I1264" s="331"/>
      <c r="J1264" s="332"/>
      <c r="K1264" s="18"/>
      <c r="L1264" s="18"/>
      <c r="P1264" s="2"/>
      <c r="AA1264" s="6"/>
      <c r="AB1264" s="6"/>
      <c r="AC1264" s="6"/>
    </row>
    <row r="1265" spans="1:29" ht="9.9" customHeight="1" x14ac:dyDescent="0.25">
      <c r="A1265" s="10"/>
      <c r="B1265" s="138"/>
      <c r="C1265" s="142"/>
      <c r="D1265" s="2"/>
      <c r="I1265" s="331"/>
      <c r="J1265" s="332"/>
      <c r="K1265" s="18"/>
      <c r="L1265" s="18"/>
      <c r="P1265" s="2"/>
      <c r="AA1265" s="6"/>
      <c r="AB1265" s="6"/>
      <c r="AC1265" s="6"/>
    </row>
    <row r="1266" spans="1:29" ht="9.9" customHeight="1" x14ac:dyDescent="0.25">
      <c r="A1266" s="10"/>
      <c r="B1266" s="138"/>
      <c r="C1266" s="142"/>
      <c r="D1266" s="2"/>
      <c r="I1266" s="331"/>
      <c r="J1266" s="332"/>
      <c r="K1266" s="18"/>
      <c r="L1266" s="18"/>
      <c r="P1266" s="2"/>
      <c r="AA1266" s="6"/>
      <c r="AB1266" s="6"/>
      <c r="AC1266" s="6"/>
    </row>
    <row r="1267" spans="1:29" ht="9.9" customHeight="1" x14ac:dyDescent="0.25">
      <c r="A1267" s="10"/>
      <c r="B1267" s="138"/>
      <c r="C1267" s="142"/>
      <c r="D1267" s="2"/>
      <c r="I1267" s="331"/>
      <c r="J1267" s="332"/>
      <c r="K1267" s="18"/>
      <c r="L1267" s="18"/>
      <c r="P1267" s="2"/>
      <c r="AA1267" s="6"/>
      <c r="AB1267" s="6"/>
      <c r="AC1267" s="6"/>
    </row>
    <row r="1268" spans="1:29" ht="9.9" customHeight="1" x14ac:dyDescent="0.25">
      <c r="A1268" s="10"/>
      <c r="B1268" s="138"/>
      <c r="C1268" s="142"/>
      <c r="D1268" s="2"/>
      <c r="I1268" s="331"/>
      <c r="J1268" s="332"/>
      <c r="K1268" s="18"/>
      <c r="L1268" s="18"/>
      <c r="P1268" s="2"/>
      <c r="AA1268" s="6"/>
      <c r="AB1268" s="6"/>
      <c r="AC1268" s="6"/>
    </row>
    <row r="1269" spans="1:29" ht="9.9" customHeight="1" x14ac:dyDescent="0.25">
      <c r="A1269" s="10"/>
      <c r="B1269" s="138"/>
      <c r="C1269" s="142"/>
      <c r="D1269" s="2"/>
      <c r="I1269" s="331"/>
      <c r="J1269" s="332"/>
      <c r="K1269" s="18"/>
      <c r="L1269" s="18"/>
      <c r="P1269" s="2"/>
      <c r="AA1269" s="6"/>
      <c r="AB1269" s="6"/>
      <c r="AC1269" s="6"/>
    </row>
    <row r="1270" spans="1:29" ht="9.9" customHeight="1" x14ac:dyDescent="0.25">
      <c r="A1270" s="10"/>
      <c r="B1270" s="67"/>
      <c r="C1270" s="142"/>
      <c r="D1270" s="2"/>
      <c r="I1270" s="18"/>
      <c r="J1270" s="18"/>
      <c r="K1270" s="18"/>
      <c r="L1270" s="13"/>
      <c r="P1270" s="2"/>
      <c r="AA1270" s="6"/>
      <c r="AB1270" s="6"/>
      <c r="AC1270" s="6"/>
    </row>
    <row r="1271" spans="1:29" ht="9.9" hidden="1" customHeight="1" x14ac:dyDescent="0.25">
      <c r="A1271" s="10"/>
      <c r="B1271" s="67"/>
      <c r="C1271" s="142"/>
      <c r="D1271" s="2"/>
      <c r="H1271" s="2"/>
      <c r="I1271" s="18"/>
      <c r="J1271" s="18"/>
      <c r="K1271" s="18"/>
      <c r="L1271" s="20"/>
      <c r="P1271" s="2"/>
      <c r="AA1271" s="6"/>
      <c r="AB1271" s="6"/>
      <c r="AC1271" s="6"/>
    </row>
    <row r="1272" spans="1:29" ht="9.9" hidden="1" customHeight="1" x14ac:dyDescent="0.25">
      <c r="A1272" s="10"/>
      <c r="B1272" s="142"/>
      <c r="C1272" s="142"/>
      <c r="D1272" s="2"/>
      <c r="L1272" s="13"/>
      <c r="P1272" s="2"/>
      <c r="AA1272" s="6"/>
      <c r="AB1272" s="6"/>
      <c r="AC1272" s="6"/>
    </row>
    <row r="1273" spans="1:29" ht="9.9" hidden="1" customHeight="1" x14ac:dyDescent="0.25">
      <c r="A1273" s="10"/>
      <c r="B1273" s="138"/>
      <c r="C1273" s="142"/>
      <c r="D1273" s="2"/>
      <c r="I1273" s="331"/>
      <c r="J1273" s="332"/>
      <c r="K1273" s="18"/>
      <c r="L1273" s="18"/>
      <c r="P1273" s="2"/>
      <c r="AA1273" s="6"/>
      <c r="AB1273" s="6"/>
      <c r="AC1273" s="6"/>
    </row>
    <row r="1274" spans="1:29" ht="9.9" hidden="1" customHeight="1" x14ac:dyDescent="0.25">
      <c r="A1274" s="10"/>
      <c r="B1274" s="138"/>
      <c r="C1274" s="142"/>
      <c r="D1274" s="2"/>
      <c r="I1274" s="331"/>
      <c r="J1274" s="332"/>
      <c r="K1274" s="18"/>
      <c r="L1274" s="18"/>
      <c r="P1274" s="2"/>
      <c r="AA1274" s="6"/>
      <c r="AB1274" s="6"/>
      <c r="AC1274" s="6"/>
    </row>
    <row r="1275" spans="1:29" ht="9.9" hidden="1" customHeight="1" x14ac:dyDescent="0.25">
      <c r="A1275" s="10"/>
      <c r="B1275" s="138"/>
      <c r="C1275" s="142"/>
      <c r="D1275" s="2"/>
      <c r="I1275" s="331"/>
      <c r="J1275" s="332"/>
      <c r="K1275" s="18"/>
      <c r="L1275" s="18"/>
      <c r="P1275" s="2"/>
      <c r="AA1275" s="6"/>
      <c r="AB1275" s="6"/>
      <c r="AC1275" s="6"/>
    </row>
    <row r="1276" spans="1:29" ht="9.9" hidden="1" customHeight="1" x14ac:dyDescent="0.25">
      <c r="A1276" s="10"/>
      <c r="B1276" s="138"/>
      <c r="C1276" s="142"/>
      <c r="D1276" s="2"/>
      <c r="I1276" s="331"/>
      <c r="J1276" s="332"/>
      <c r="K1276" s="18"/>
      <c r="L1276" s="18"/>
      <c r="P1276" s="2"/>
      <c r="AA1276" s="6"/>
      <c r="AB1276" s="6"/>
      <c r="AC1276" s="6"/>
    </row>
    <row r="1277" spans="1:29" ht="9.9" hidden="1" customHeight="1" x14ac:dyDescent="0.25">
      <c r="A1277" s="10"/>
      <c r="B1277" s="138"/>
      <c r="C1277" s="142"/>
      <c r="D1277" s="2"/>
      <c r="I1277" s="331"/>
      <c r="J1277" s="332"/>
      <c r="K1277" s="18"/>
      <c r="L1277" s="18"/>
      <c r="P1277" s="2"/>
      <c r="AA1277" s="6"/>
      <c r="AB1277" s="6"/>
      <c r="AC1277" s="6"/>
    </row>
    <row r="1278" spans="1:29" ht="9.9" hidden="1" customHeight="1" x14ac:dyDescent="0.25">
      <c r="A1278" s="10"/>
      <c r="B1278" s="138"/>
      <c r="C1278" s="142"/>
      <c r="D1278" s="2"/>
      <c r="I1278" s="331"/>
      <c r="J1278" s="332"/>
      <c r="K1278" s="18"/>
      <c r="L1278" s="18"/>
      <c r="P1278" s="2"/>
      <c r="AA1278" s="6"/>
      <c r="AB1278" s="6"/>
      <c r="AC1278" s="6"/>
    </row>
    <row r="1279" spans="1:29" ht="9.9" hidden="1" customHeight="1" x14ac:dyDescent="0.25">
      <c r="A1279" s="10"/>
      <c r="B1279" s="138"/>
      <c r="C1279" s="142"/>
      <c r="D1279" s="2"/>
      <c r="I1279" s="331"/>
      <c r="J1279" s="332"/>
      <c r="K1279" s="18"/>
      <c r="L1279" s="18"/>
      <c r="P1279" s="2"/>
      <c r="AA1279" s="6"/>
      <c r="AB1279" s="6"/>
      <c r="AC1279" s="6"/>
    </row>
    <row r="1280" spans="1:29" ht="9.9" hidden="1" customHeight="1" x14ac:dyDescent="0.25">
      <c r="A1280" s="10"/>
      <c r="B1280" s="138"/>
      <c r="C1280" s="142"/>
      <c r="D1280" s="2"/>
      <c r="I1280" s="331"/>
      <c r="J1280" s="332"/>
      <c r="K1280" s="18"/>
      <c r="L1280" s="18"/>
      <c r="P1280" s="2"/>
      <c r="AA1280" s="6"/>
      <c r="AB1280" s="6"/>
      <c r="AC1280" s="6"/>
    </row>
    <row r="1281" spans="1:29" ht="9.9" hidden="1" customHeight="1" x14ac:dyDescent="0.25">
      <c r="A1281" s="10"/>
      <c r="B1281" s="138"/>
      <c r="C1281" s="142"/>
      <c r="D1281" s="2"/>
      <c r="I1281" s="331"/>
      <c r="J1281" s="332"/>
      <c r="K1281" s="18"/>
      <c r="L1281" s="18"/>
      <c r="P1281" s="2"/>
      <c r="AA1281" s="6"/>
      <c r="AB1281" s="6"/>
      <c r="AC1281" s="6"/>
    </row>
    <row r="1282" spans="1:29" ht="9.9" hidden="1" customHeight="1" x14ac:dyDescent="0.25">
      <c r="A1282" s="10"/>
      <c r="B1282" s="138"/>
      <c r="C1282" s="142"/>
      <c r="D1282" s="2"/>
      <c r="I1282" s="331"/>
      <c r="J1282" s="332"/>
      <c r="K1282" s="18"/>
      <c r="L1282" s="18"/>
      <c r="P1282" s="2"/>
      <c r="AA1282" s="6"/>
      <c r="AB1282" s="6"/>
      <c r="AC1282" s="6"/>
    </row>
    <row r="1283" spans="1:29" ht="9.9" hidden="1" customHeight="1" x14ac:dyDescent="0.25">
      <c r="A1283" s="10"/>
      <c r="B1283" s="138"/>
      <c r="C1283" s="142"/>
      <c r="D1283" s="2"/>
      <c r="I1283" s="331"/>
      <c r="J1283" s="332"/>
      <c r="K1283" s="18"/>
      <c r="L1283" s="18"/>
      <c r="P1283" s="2"/>
      <c r="AA1283" s="6"/>
      <c r="AB1283" s="6"/>
      <c r="AC1283" s="6"/>
    </row>
    <row r="1284" spans="1:29" ht="9.9" hidden="1" customHeight="1" x14ac:dyDescent="0.25">
      <c r="A1284" s="10"/>
      <c r="B1284" s="138"/>
      <c r="C1284" s="142"/>
      <c r="D1284" s="2"/>
      <c r="I1284" s="331"/>
      <c r="J1284" s="332"/>
      <c r="K1284" s="18"/>
      <c r="L1284" s="18"/>
      <c r="P1284" s="2"/>
      <c r="AA1284" s="6"/>
      <c r="AB1284" s="6"/>
      <c r="AC1284" s="6"/>
    </row>
    <row r="1285" spans="1:29" ht="9.9" hidden="1" customHeight="1" x14ac:dyDescent="0.25">
      <c r="A1285" s="10"/>
      <c r="B1285" s="138"/>
      <c r="C1285" s="142"/>
      <c r="D1285" s="2"/>
      <c r="I1285" s="331"/>
      <c r="J1285" s="332"/>
      <c r="K1285" s="18"/>
      <c r="L1285" s="18"/>
      <c r="P1285" s="2"/>
      <c r="AA1285" s="6"/>
      <c r="AB1285" s="6"/>
      <c r="AC1285" s="6"/>
    </row>
    <row r="1286" spans="1:29" ht="9.9" hidden="1" customHeight="1" x14ac:dyDescent="0.25">
      <c r="A1286" s="10"/>
      <c r="B1286" s="138"/>
      <c r="C1286" s="142"/>
      <c r="D1286" s="2"/>
      <c r="I1286" s="331"/>
      <c r="J1286" s="332"/>
      <c r="K1286" s="18"/>
      <c r="L1286" s="18"/>
      <c r="P1286" s="2"/>
      <c r="AA1286" s="6"/>
      <c r="AB1286" s="6"/>
      <c r="AC1286" s="6"/>
    </row>
    <row r="1287" spans="1:29" ht="9.9" hidden="1" customHeight="1" x14ac:dyDescent="0.25">
      <c r="A1287" s="10"/>
      <c r="B1287" s="67"/>
      <c r="C1287" s="142"/>
      <c r="D1287" s="2"/>
      <c r="I1287" s="18"/>
      <c r="J1287" s="18"/>
      <c r="K1287" s="18"/>
      <c r="L1287" s="13"/>
      <c r="P1287" s="2"/>
      <c r="AA1287" s="6"/>
      <c r="AB1287" s="6"/>
      <c r="AC1287" s="6"/>
    </row>
    <row r="1288" spans="1:29" ht="9.9" customHeight="1" x14ac:dyDescent="0.25">
      <c r="A1288" s="10"/>
      <c r="B1288" s="137"/>
      <c r="C1288" s="141"/>
      <c r="D1288" s="2"/>
      <c r="I1288" s="18"/>
      <c r="J1288" s="18"/>
      <c r="K1288" s="18"/>
      <c r="L1288" s="13"/>
      <c r="P1288" s="2"/>
      <c r="AA1288" s="6"/>
      <c r="AB1288" s="6"/>
      <c r="AC1288" s="6"/>
    </row>
    <row r="1289" spans="1:29" ht="9.9" customHeight="1" x14ac:dyDescent="0.25">
      <c r="A1289" s="10"/>
      <c r="B1289" s="67"/>
      <c r="C1289" s="142"/>
      <c r="D1289" s="337"/>
      <c r="E1289" s="340"/>
      <c r="F1289" s="341"/>
      <c r="I1289" s="18"/>
      <c r="J1289" s="18"/>
      <c r="K1289" s="18"/>
      <c r="L1289" s="13"/>
      <c r="P1289" s="2"/>
      <c r="AA1289" s="6"/>
      <c r="AB1289" s="6"/>
      <c r="AC1289" s="6"/>
    </row>
    <row r="1290" spans="1:29" ht="9.9" customHeight="1" x14ac:dyDescent="0.25">
      <c r="A1290" s="10"/>
      <c r="B1290" s="67"/>
      <c r="C1290" s="142"/>
      <c r="D1290" s="337"/>
      <c r="E1290" s="340"/>
      <c r="F1290" s="341"/>
      <c r="I1290" s="18"/>
      <c r="J1290" s="18"/>
      <c r="K1290" s="18"/>
      <c r="L1290" s="13"/>
      <c r="P1290" s="2"/>
      <c r="AA1290" s="6"/>
      <c r="AB1290" s="6"/>
      <c r="AC1290" s="6"/>
    </row>
    <row r="1291" spans="1:29" ht="9.9" customHeight="1" x14ac:dyDescent="0.25">
      <c r="A1291" s="10"/>
      <c r="B1291" s="67"/>
      <c r="C1291" s="142"/>
      <c r="D1291" s="2"/>
      <c r="I1291" s="18"/>
      <c r="J1291" s="18"/>
      <c r="K1291" s="18"/>
      <c r="L1291" s="13"/>
      <c r="P1291" s="2"/>
      <c r="AA1291" s="6"/>
      <c r="AB1291" s="6"/>
      <c r="AC1291" s="6"/>
    </row>
    <row r="1292" spans="1:29" ht="9.9" customHeight="1" x14ac:dyDescent="0.25">
      <c r="A1292" s="10"/>
      <c r="B1292" s="67"/>
      <c r="C1292" s="142"/>
      <c r="D1292" s="2"/>
      <c r="I1292" s="18"/>
      <c r="J1292" s="18"/>
      <c r="K1292" s="18"/>
      <c r="L1292" s="140"/>
      <c r="P1292" s="2"/>
      <c r="AA1292" s="6"/>
      <c r="AB1292" s="6"/>
      <c r="AC1292" s="6"/>
    </row>
    <row r="1293" spans="1:29" ht="9.9" customHeight="1" x14ac:dyDescent="0.25">
      <c r="A1293" s="10"/>
      <c r="B1293" s="67"/>
      <c r="C1293" s="142"/>
      <c r="D1293" s="2"/>
      <c r="H1293" s="2"/>
      <c r="I1293" s="18"/>
      <c r="J1293" s="18"/>
      <c r="K1293" s="18"/>
      <c r="L1293" s="20"/>
      <c r="P1293" s="2"/>
      <c r="AA1293" s="6"/>
      <c r="AB1293" s="6"/>
      <c r="AC1293" s="6"/>
    </row>
    <row r="1294" spans="1:29" ht="9.9" customHeight="1" x14ac:dyDescent="0.25">
      <c r="A1294" s="10"/>
      <c r="B1294" s="138"/>
      <c r="C1294" s="142"/>
      <c r="D1294" s="2"/>
      <c r="I1294" s="18"/>
      <c r="J1294" s="18"/>
      <c r="K1294" s="18"/>
      <c r="L1294" s="18"/>
      <c r="P1294" s="2"/>
      <c r="AA1294" s="6"/>
      <c r="AB1294" s="6"/>
      <c r="AC1294" s="6"/>
    </row>
    <row r="1295" spans="1:29" ht="9.9" customHeight="1" x14ac:dyDescent="0.25">
      <c r="A1295" s="10"/>
      <c r="B1295" s="138"/>
      <c r="C1295" s="142"/>
      <c r="D1295" s="2"/>
      <c r="I1295" s="333"/>
      <c r="J1295" s="334"/>
      <c r="K1295" s="18"/>
      <c r="L1295" s="18"/>
      <c r="P1295" s="2"/>
      <c r="AA1295" s="6"/>
      <c r="AB1295" s="6"/>
      <c r="AC1295" s="6"/>
    </row>
    <row r="1296" spans="1:29" ht="9.9" customHeight="1" x14ac:dyDescent="0.25">
      <c r="A1296" s="10"/>
      <c r="B1296" s="67"/>
      <c r="C1296" s="142"/>
      <c r="D1296" s="2"/>
      <c r="I1296" s="18"/>
      <c r="J1296" s="18"/>
      <c r="K1296" s="18"/>
      <c r="L1296" s="140"/>
      <c r="P1296" s="2"/>
      <c r="AA1296" s="6"/>
      <c r="AB1296" s="6"/>
      <c r="AC1296" s="6"/>
    </row>
    <row r="1297" spans="1:29" ht="9.9" customHeight="1" x14ac:dyDescent="0.25">
      <c r="A1297" s="10"/>
      <c r="B1297" s="67"/>
      <c r="C1297" s="142"/>
      <c r="D1297" s="2"/>
      <c r="H1297" s="2"/>
      <c r="I1297" s="18"/>
      <c r="J1297" s="18"/>
      <c r="K1297" s="18"/>
      <c r="L1297" s="20"/>
      <c r="P1297" s="2"/>
      <c r="AA1297" s="6"/>
      <c r="AB1297" s="6"/>
      <c r="AC1297" s="6"/>
    </row>
    <row r="1298" spans="1:29" ht="9.9" customHeight="1" x14ac:dyDescent="0.25">
      <c r="A1298" s="10"/>
      <c r="B1298" s="138"/>
      <c r="C1298" s="142"/>
      <c r="D1298" s="2"/>
      <c r="I1298" s="18"/>
      <c r="J1298" s="18"/>
      <c r="K1298" s="18"/>
      <c r="L1298" s="18"/>
      <c r="P1298" s="2"/>
      <c r="AA1298" s="6"/>
      <c r="AB1298" s="6"/>
      <c r="AC1298" s="6"/>
    </row>
    <row r="1299" spans="1:29" ht="9.9" customHeight="1" x14ac:dyDescent="0.25">
      <c r="A1299" s="10"/>
      <c r="B1299" s="138"/>
      <c r="C1299" s="142"/>
      <c r="D1299" s="2"/>
      <c r="I1299" s="333"/>
      <c r="J1299" s="334"/>
      <c r="K1299" s="18"/>
      <c r="L1299" s="18"/>
      <c r="P1299" s="2"/>
      <c r="AA1299" s="6"/>
      <c r="AB1299" s="6"/>
      <c r="AC1299" s="6"/>
    </row>
    <row r="1300" spans="1:29" ht="9.9" customHeight="1" x14ac:dyDescent="0.25">
      <c r="A1300" s="10"/>
      <c r="B1300" s="67"/>
      <c r="C1300" s="142"/>
      <c r="D1300" s="2"/>
      <c r="I1300" s="18"/>
      <c r="J1300" s="18"/>
      <c r="K1300" s="18"/>
      <c r="L1300" s="140"/>
      <c r="P1300" s="2"/>
      <c r="AA1300" s="6"/>
      <c r="AB1300" s="6"/>
      <c r="AC1300" s="6"/>
    </row>
    <row r="1301" spans="1:29" ht="9.9" customHeight="1" x14ac:dyDescent="0.25">
      <c r="A1301" s="10"/>
      <c r="B1301" s="67"/>
      <c r="C1301" s="142"/>
      <c r="D1301" s="2"/>
      <c r="H1301" s="2"/>
      <c r="I1301" s="18"/>
      <c r="J1301" s="18"/>
      <c r="K1301" s="18"/>
      <c r="L1301" s="20"/>
      <c r="P1301" s="2"/>
      <c r="AA1301" s="6"/>
      <c r="AB1301" s="6"/>
      <c r="AC1301" s="6"/>
    </row>
    <row r="1302" spans="1:29" ht="9.9" customHeight="1" x14ac:dyDescent="0.25">
      <c r="A1302" s="10"/>
      <c r="B1302" s="138"/>
      <c r="C1302" s="142"/>
      <c r="D1302" s="2"/>
      <c r="I1302" s="18"/>
      <c r="J1302" s="18"/>
      <c r="K1302" s="18"/>
      <c r="L1302" s="18"/>
      <c r="P1302" s="2"/>
      <c r="AA1302" s="6"/>
      <c r="AB1302" s="6"/>
      <c r="AC1302" s="6"/>
    </row>
    <row r="1303" spans="1:29" ht="9.9" customHeight="1" x14ac:dyDescent="0.25">
      <c r="A1303" s="10"/>
      <c r="B1303" s="138"/>
      <c r="C1303" s="142"/>
      <c r="D1303" s="2"/>
      <c r="I1303" s="333"/>
      <c r="J1303" s="334"/>
      <c r="K1303" s="18"/>
      <c r="L1303" s="18"/>
      <c r="P1303" s="2"/>
      <c r="AA1303" s="6"/>
      <c r="AB1303" s="6"/>
      <c r="AC1303" s="6"/>
    </row>
    <row r="1304" spans="1:29" ht="9.9" customHeight="1" x14ac:dyDescent="0.25">
      <c r="A1304" s="10"/>
      <c r="B1304" s="67"/>
      <c r="C1304" s="142"/>
      <c r="D1304" s="2"/>
      <c r="I1304" s="18"/>
      <c r="J1304" s="18"/>
      <c r="K1304" s="18"/>
      <c r="L1304" s="140"/>
      <c r="P1304" s="2"/>
      <c r="AA1304" s="6"/>
      <c r="AB1304" s="6"/>
      <c r="AC1304" s="6"/>
    </row>
    <row r="1305" spans="1:29" ht="9.9" customHeight="1" x14ac:dyDescent="0.25">
      <c r="A1305" s="10"/>
      <c r="B1305" s="67"/>
      <c r="C1305" s="142"/>
      <c r="D1305" s="2"/>
      <c r="I1305" s="18"/>
      <c r="J1305" s="18"/>
      <c r="K1305" s="18"/>
      <c r="L1305" s="140"/>
      <c r="P1305" s="2"/>
      <c r="AA1305" s="6"/>
      <c r="AB1305" s="6"/>
      <c r="AC1305" s="6"/>
    </row>
    <row r="1306" spans="1:29" ht="9.9" customHeight="1" x14ac:dyDescent="0.25">
      <c r="B1306" s="139"/>
      <c r="C1306" s="142"/>
      <c r="D1306" s="2"/>
      <c r="H1306" s="20"/>
      <c r="I1306" s="18"/>
      <c r="J1306" s="18"/>
      <c r="K1306" s="18"/>
      <c r="L1306" s="140"/>
      <c r="P1306" s="2"/>
      <c r="AA1306" s="6"/>
      <c r="AB1306" s="6"/>
      <c r="AC1306" s="6"/>
    </row>
    <row r="1307" spans="1:29" ht="9.9" customHeight="1" x14ac:dyDescent="0.25">
      <c r="B1307" s="134"/>
      <c r="C1307" s="142"/>
      <c r="D1307" s="2"/>
      <c r="I1307" s="18"/>
      <c r="J1307" s="18"/>
      <c r="K1307" s="18"/>
      <c r="L1307" s="140"/>
      <c r="P1307" s="2"/>
      <c r="AA1307" s="6"/>
      <c r="AB1307" s="6"/>
      <c r="AC1307" s="6"/>
    </row>
    <row r="1308" spans="1:29" ht="9.9" customHeight="1" x14ac:dyDescent="0.25">
      <c r="B1308" s="134"/>
      <c r="C1308" s="142"/>
      <c r="D1308" s="2"/>
      <c r="H1308" s="20"/>
      <c r="I1308" s="18"/>
      <c r="J1308" s="18"/>
      <c r="K1308" s="18"/>
      <c r="L1308" s="140"/>
      <c r="P1308" s="2"/>
      <c r="AA1308" s="6"/>
      <c r="AB1308" s="6"/>
      <c r="AC1308" s="6"/>
    </row>
    <row r="1309" spans="1:29" ht="9.9" customHeight="1" x14ac:dyDescent="0.25">
      <c r="B1309" s="134"/>
      <c r="C1309" s="142"/>
      <c r="D1309" s="2"/>
      <c r="I1309" s="18"/>
      <c r="J1309" s="18"/>
      <c r="K1309" s="18"/>
      <c r="L1309" s="140"/>
      <c r="P1309" s="2"/>
      <c r="AA1309" s="6"/>
      <c r="AB1309" s="6"/>
      <c r="AC1309" s="6"/>
    </row>
    <row r="1310" spans="1:29" ht="9.9" customHeight="1" x14ac:dyDescent="0.25">
      <c r="A1310" s="10"/>
      <c r="B1310" s="67"/>
      <c r="C1310" s="142"/>
      <c r="D1310" s="2"/>
      <c r="I1310" s="18"/>
      <c r="J1310" s="18"/>
      <c r="K1310" s="18"/>
      <c r="L1310" s="140"/>
      <c r="P1310" s="2"/>
      <c r="AA1310" s="6"/>
      <c r="AB1310" s="6"/>
      <c r="AC1310" s="6"/>
    </row>
    <row r="1311" spans="1:29" ht="9.9" customHeight="1" x14ac:dyDescent="0.25">
      <c r="B1311" s="139"/>
      <c r="C1311" s="142"/>
      <c r="D1311" s="2"/>
      <c r="I1311" s="18"/>
      <c r="J1311" s="18"/>
      <c r="K1311" s="18"/>
      <c r="L1311" s="18"/>
      <c r="P1311" s="2"/>
      <c r="AA1311" s="6"/>
      <c r="AB1311" s="6"/>
      <c r="AC1311" s="6"/>
    </row>
    <row r="1312" spans="1:29" ht="9.9" customHeight="1" x14ac:dyDescent="0.25">
      <c r="B1312" s="142"/>
      <c r="C1312" s="142"/>
      <c r="D1312" s="2"/>
      <c r="I1312" s="18"/>
      <c r="J1312" s="18"/>
      <c r="K1312" s="18"/>
      <c r="L1312" s="18"/>
      <c r="P1312" s="2"/>
      <c r="AA1312" s="6"/>
      <c r="AB1312" s="6"/>
      <c r="AC1312" s="6"/>
    </row>
    <row r="1313" spans="2:29" ht="9.9" customHeight="1" x14ac:dyDescent="0.25">
      <c r="B1313" s="138"/>
      <c r="C1313" s="142"/>
      <c r="D1313" s="2"/>
      <c r="I1313" s="18"/>
      <c r="J1313" s="18"/>
      <c r="K1313" s="18"/>
      <c r="L1313" s="18"/>
      <c r="P1313" s="2"/>
      <c r="AA1313" s="6"/>
      <c r="AB1313" s="6"/>
      <c r="AC1313" s="6"/>
    </row>
    <row r="1314" spans="2:29" ht="9.9" customHeight="1" x14ac:dyDescent="0.25">
      <c r="B1314" s="138"/>
      <c r="C1314" s="142"/>
      <c r="D1314" s="2"/>
      <c r="I1314" s="333"/>
      <c r="J1314" s="334"/>
      <c r="K1314" s="18"/>
      <c r="L1314" s="18"/>
      <c r="P1314" s="2"/>
      <c r="AA1314" s="6"/>
      <c r="AB1314" s="6"/>
      <c r="AC1314" s="6"/>
    </row>
    <row r="1315" spans="2:29" ht="9.9" customHeight="1" x14ac:dyDescent="0.25">
      <c r="B1315" s="138"/>
      <c r="C1315" s="142"/>
      <c r="D1315" s="2"/>
      <c r="I1315" s="333"/>
      <c r="J1315" s="334"/>
      <c r="K1315" s="18"/>
      <c r="L1315" s="18"/>
      <c r="P1315" s="2"/>
      <c r="AA1315" s="6"/>
      <c r="AB1315" s="6"/>
      <c r="AC1315" s="6"/>
    </row>
    <row r="1316" spans="2:29" ht="9.9" customHeight="1" x14ac:dyDescent="0.25">
      <c r="B1316" s="138"/>
      <c r="C1316" s="142"/>
      <c r="D1316" s="2"/>
      <c r="I1316" s="18"/>
      <c r="J1316" s="18"/>
      <c r="K1316" s="18"/>
      <c r="L1316" s="18"/>
      <c r="P1316" s="2"/>
      <c r="AA1316" s="6"/>
      <c r="AB1316" s="6"/>
      <c r="AC1316" s="6"/>
    </row>
    <row r="1317" spans="2:29" ht="9.9" customHeight="1" x14ac:dyDescent="0.25">
      <c r="B1317" s="138"/>
      <c r="C1317" s="142"/>
      <c r="D1317" s="2"/>
      <c r="I1317" s="333"/>
      <c r="J1317" s="334"/>
      <c r="K1317" s="18"/>
      <c r="L1317" s="18"/>
      <c r="P1317" s="2"/>
      <c r="AA1317" s="6"/>
      <c r="AB1317" s="6"/>
      <c r="AC1317" s="6"/>
    </row>
    <row r="1318" spans="2:29" ht="9.9" customHeight="1" x14ac:dyDescent="0.25">
      <c r="B1318" s="138"/>
      <c r="C1318" s="142"/>
      <c r="D1318" s="2"/>
      <c r="I1318" s="333"/>
      <c r="J1318" s="334"/>
      <c r="K1318" s="18"/>
      <c r="L1318" s="18"/>
      <c r="P1318" s="2"/>
      <c r="AA1318" s="6"/>
      <c r="AB1318" s="6"/>
      <c r="AC1318" s="6"/>
    </row>
    <row r="1319" spans="2:29" ht="9.9" customHeight="1" x14ac:dyDescent="0.25">
      <c r="B1319" s="138"/>
      <c r="C1319" s="142"/>
      <c r="D1319" s="2"/>
      <c r="I1319" s="18"/>
      <c r="J1319" s="18"/>
      <c r="K1319" s="18"/>
      <c r="L1319" s="18"/>
      <c r="P1319" s="2"/>
      <c r="AA1319" s="6"/>
      <c r="AB1319" s="6"/>
      <c r="AC1319" s="6"/>
    </row>
    <row r="1320" spans="2:29" ht="9.9" customHeight="1" x14ac:dyDescent="0.25">
      <c r="B1320" s="138"/>
      <c r="C1320" s="142"/>
      <c r="D1320" s="2"/>
      <c r="I1320" s="333"/>
      <c r="J1320" s="334"/>
      <c r="K1320" s="18"/>
      <c r="L1320" s="18"/>
      <c r="P1320" s="2"/>
      <c r="AA1320" s="6"/>
      <c r="AB1320" s="6"/>
      <c r="AC1320" s="6"/>
    </row>
    <row r="1321" spans="2:29" ht="9.9" customHeight="1" x14ac:dyDescent="0.25">
      <c r="B1321" s="138"/>
      <c r="C1321" s="142"/>
      <c r="D1321" s="2"/>
      <c r="I1321" s="333"/>
      <c r="J1321" s="334"/>
      <c r="K1321" s="18"/>
      <c r="L1321" s="18"/>
      <c r="P1321" s="2"/>
      <c r="AA1321" s="6"/>
      <c r="AB1321" s="6"/>
      <c r="AC1321" s="6"/>
    </row>
    <row r="1322" spans="2:29" ht="9.9" customHeight="1" x14ac:dyDescent="0.25">
      <c r="B1322" s="138"/>
      <c r="C1322" s="142"/>
      <c r="D1322" s="2"/>
      <c r="I1322" s="18"/>
      <c r="J1322" s="18"/>
      <c r="K1322" s="18"/>
      <c r="L1322" s="18"/>
      <c r="P1322" s="2"/>
      <c r="AA1322" s="6"/>
      <c r="AB1322" s="6"/>
      <c r="AC1322" s="6"/>
    </row>
    <row r="1323" spans="2:29" ht="9.9" customHeight="1" x14ac:dyDescent="0.25">
      <c r="B1323" s="138"/>
      <c r="C1323" s="142"/>
      <c r="D1323" s="2"/>
      <c r="I1323" s="333"/>
      <c r="J1323" s="334"/>
      <c r="K1323" s="18"/>
      <c r="L1323" s="18"/>
      <c r="P1323" s="2"/>
      <c r="AA1323" s="6"/>
      <c r="AB1323" s="6"/>
      <c r="AC1323" s="6"/>
    </row>
    <row r="1324" spans="2:29" ht="9.9" customHeight="1" x14ac:dyDescent="0.25">
      <c r="B1324" s="138"/>
      <c r="C1324" s="142"/>
      <c r="D1324" s="2"/>
      <c r="I1324" s="18"/>
      <c r="J1324" s="18"/>
      <c r="K1324" s="18"/>
      <c r="L1324" s="18"/>
      <c r="P1324" s="2"/>
      <c r="AA1324" s="6"/>
      <c r="AB1324" s="6"/>
      <c r="AC1324" s="6"/>
    </row>
    <row r="1325" spans="2:29" ht="9.9" customHeight="1" x14ac:dyDescent="0.25">
      <c r="B1325" s="138"/>
      <c r="C1325" s="142"/>
      <c r="D1325" s="2"/>
      <c r="I1325" s="333"/>
      <c r="J1325" s="334"/>
      <c r="K1325" s="18"/>
      <c r="L1325" s="18"/>
      <c r="P1325" s="2"/>
      <c r="AA1325" s="6"/>
      <c r="AB1325" s="6"/>
      <c r="AC1325" s="6"/>
    </row>
    <row r="1326" spans="2:29" ht="9.9" customHeight="1" x14ac:dyDescent="0.25">
      <c r="B1326" s="138"/>
      <c r="C1326" s="142"/>
      <c r="D1326" s="2"/>
      <c r="I1326" s="333"/>
      <c r="J1326" s="334"/>
      <c r="K1326" s="18"/>
      <c r="L1326" s="18"/>
      <c r="P1326" s="2"/>
      <c r="AA1326" s="6"/>
      <c r="AB1326" s="6"/>
      <c r="AC1326" s="6"/>
    </row>
    <row r="1327" spans="2:29" ht="9.9" customHeight="1" x14ac:dyDescent="0.25">
      <c r="B1327" s="138"/>
      <c r="C1327" s="142"/>
      <c r="D1327" s="2"/>
      <c r="I1327" s="18"/>
      <c r="J1327" s="18"/>
      <c r="K1327" s="18"/>
      <c r="L1327" s="18"/>
      <c r="P1327" s="2"/>
      <c r="AA1327" s="6"/>
      <c r="AB1327" s="6"/>
      <c r="AC1327" s="6"/>
    </row>
    <row r="1328" spans="2:29" ht="9.9" customHeight="1" x14ac:dyDescent="0.25">
      <c r="B1328" s="138"/>
      <c r="C1328" s="142"/>
      <c r="D1328" s="2"/>
      <c r="I1328" s="333"/>
      <c r="J1328" s="334"/>
      <c r="K1328" s="18"/>
      <c r="L1328" s="18"/>
      <c r="P1328" s="2"/>
      <c r="AA1328" s="6"/>
      <c r="AB1328" s="6"/>
      <c r="AC1328" s="6"/>
    </row>
    <row r="1329" spans="2:29" ht="9.9" customHeight="1" x14ac:dyDescent="0.25">
      <c r="B1329" s="138"/>
      <c r="C1329" s="142"/>
      <c r="D1329" s="2"/>
      <c r="I1329" s="333"/>
      <c r="J1329" s="334"/>
      <c r="K1329" s="18"/>
      <c r="L1329" s="18"/>
      <c r="P1329" s="2"/>
      <c r="AA1329" s="6"/>
      <c r="AB1329" s="6"/>
      <c r="AC1329" s="6"/>
    </row>
    <row r="1330" spans="2:29" ht="9.9" customHeight="1" x14ac:dyDescent="0.25">
      <c r="B1330" s="138"/>
      <c r="C1330" s="142"/>
      <c r="D1330" s="2"/>
      <c r="I1330" s="18"/>
      <c r="J1330" s="18"/>
      <c r="K1330" s="18"/>
      <c r="L1330" s="18"/>
      <c r="P1330" s="2"/>
      <c r="AA1330" s="6"/>
      <c r="AB1330" s="6"/>
      <c r="AC1330" s="6"/>
    </row>
    <row r="1331" spans="2:29" ht="9.9" customHeight="1" x14ac:dyDescent="0.25">
      <c r="B1331" s="138"/>
      <c r="C1331" s="142"/>
      <c r="D1331" s="2"/>
      <c r="I1331" s="333"/>
      <c r="J1331" s="334"/>
      <c r="K1331" s="18"/>
      <c r="L1331" s="18"/>
      <c r="P1331" s="2"/>
      <c r="AA1331" s="6"/>
      <c r="AB1331" s="6"/>
      <c r="AC1331" s="6"/>
    </row>
    <row r="1332" spans="2:29" ht="9.9" customHeight="1" x14ac:dyDescent="0.25">
      <c r="B1332" s="138"/>
      <c r="C1332" s="142"/>
      <c r="D1332" s="2"/>
      <c r="I1332" s="333"/>
      <c r="J1332" s="334"/>
      <c r="K1332" s="18"/>
      <c r="L1332" s="18"/>
      <c r="P1332" s="2"/>
      <c r="AA1332" s="6"/>
      <c r="AB1332" s="6"/>
      <c r="AC1332" s="6"/>
    </row>
    <row r="1333" spans="2:29" ht="9.9" customHeight="1" x14ac:dyDescent="0.25">
      <c r="B1333" s="138"/>
      <c r="C1333" s="142"/>
      <c r="D1333" s="2"/>
      <c r="I1333" s="18"/>
      <c r="J1333" s="18"/>
      <c r="K1333" s="18"/>
      <c r="L1333" s="18"/>
      <c r="P1333" s="2"/>
      <c r="AA1333" s="6"/>
      <c r="AB1333" s="6"/>
      <c r="AC1333" s="6"/>
    </row>
    <row r="1334" spans="2:29" ht="9.9" customHeight="1" x14ac:dyDescent="0.25">
      <c r="B1334" s="138"/>
      <c r="C1334" s="142"/>
      <c r="D1334" s="2"/>
      <c r="I1334" s="333"/>
      <c r="J1334" s="334"/>
      <c r="K1334" s="18"/>
      <c r="L1334" s="18"/>
      <c r="P1334" s="2"/>
      <c r="AA1334" s="6"/>
      <c r="AB1334" s="6"/>
      <c r="AC1334" s="6"/>
    </row>
    <row r="1335" spans="2:29" ht="9.9" customHeight="1" x14ac:dyDescent="0.25">
      <c r="B1335" s="138"/>
      <c r="C1335" s="142"/>
      <c r="D1335" s="2"/>
      <c r="I1335" s="333"/>
      <c r="J1335" s="334"/>
      <c r="K1335" s="18"/>
      <c r="L1335" s="18"/>
      <c r="P1335" s="2"/>
      <c r="AA1335" s="6"/>
      <c r="AB1335" s="6"/>
      <c r="AC1335" s="6"/>
    </row>
    <row r="1336" spans="2:29" ht="9.9" customHeight="1" x14ac:dyDescent="0.25">
      <c r="B1336" s="138"/>
      <c r="C1336" s="142"/>
      <c r="D1336" s="2"/>
      <c r="I1336" s="18"/>
      <c r="J1336" s="18"/>
      <c r="K1336" s="18"/>
      <c r="L1336" s="18"/>
      <c r="P1336" s="2"/>
      <c r="AA1336" s="6"/>
      <c r="AB1336" s="6"/>
      <c r="AC1336" s="6"/>
    </row>
    <row r="1337" spans="2:29" ht="9.9" customHeight="1" x14ac:dyDescent="0.25">
      <c r="B1337" s="138"/>
      <c r="C1337" s="142"/>
      <c r="D1337" s="2"/>
      <c r="I1337" s="333"/>
      <c r="J1337" s="334"/>
      <c r="K1337" s="18"/>
      <c r="L1337" s="18"/>
      <c r="P1337" s="2"/>
      <c r="AA1337" s="6"/>
      <c r="AB1337" s="6"/>
      <c r="AC1337" s="6"/>
    </row>
    <row r="1338" spans="2:29" ht="9.9" customHeight="1" x14ac:dyDescent="0.25">
      <c r="B1338" s="138"/>
      <c r="C1338" s="142"/>
      <c r="D1338" s="2"/>
      <c r="I1338" s="333"/>
      <c r="J1338" s="334"/>
      <c r="K1338" s="18"/>
      <c r="L1338" s="18"/>
      <c r="P1338" s="2"/>
      <c r="AA1338" s="6"/>
      <c r="AB1338" s="6"/>
      <c r="AC1338" s="6"/>
    </row>
    <row r="1339" spans="2:29" ht="9.9" customHeight="1" x14ac:dyDescent="0.25">
      <c r="B1339" s="138"/>
      <c r="C1339" s="142"/>
      <c r="D1339" s="2"/>
      <c r="I1339" s="18"/>
      <c r="J1339" s="18"/>
      <c r="K1339" s="18"/>
      <c r="L1339" s="18"/>
      <c r="P1339" s="2"/>
      <c r="AA1339" s="6"/>
      <c r="AB1339" s="6"/>
      <c r="AC1339" s="6"/>
    </row>
    <row r="1340" spans="2:29" ht="9.9" customHeight="1" x14ac:dyDescent="0.25">
      <c r="B1340" s="138"/>
      <c r="C1340" s="142"/>
      <c r="D1340" s="2"/>
      <c r="I1340" s="333"/>
      <c r="J1340" s="334"/>
      <c r="K1340" s="18"/>
      <c r="L1340" s="18"/>
      <c r="P1340" s="2"/>
      <c r="AA1340" s="6"/>
      <c r="AB1340" s="6"/>
      <c r="AC1340" s="6"/>
    </row>
    <row r="1341" spans="2:29" ht="9.9" customHeight="1" x14ac:dyDescent="0.25">
      <c r="B1341" s="138"/>
      <c r="C1341" s="142"/>
      <c r="D1341" s="2"/>
      <c r="I1341" s="333"/>
      <c r="J1341" s="334"/>
      <c r="K1341" s="18"/>
      <c r="L1341" s="18"/>
      <c r="P1341" s="2"/>
      <c r="AA1341" s="6"/>
      <c r="AB1341" s="6"/>
      <c r="AC1341" s="6"/>
    </row>
    <row r="1342" spans="2:29" ht="9.9" customHeight="1" x14ac:dyDescent="0.25">
      <c r="B1342" s="138"/>
      <c r="C1342" s="142"/>
      <c r="D1342" s="2"/>
      <c r="I1342" s="18"/>
      <c r="J1342" s="18"/>
      <c r="K1342" s="18"/>
      <c r="L1342" s="140"/>
      <c r="P1342" s="2"/>
      <c r="AA1342" s="6"/>
      <c r="AB1342" s="6"/>
      <c r="AC1342" s="6"/>
    </row>
    <row r="1343" spans="2:29" ht="9.9" customHeight="1" x14ac:dyDescent="0.25">
      <c r="B1343" s="138"/>
      <c r="C1343" s="142"/>
      <c r="D1343" s="2"/>
      <c r="I1343" s="333"/>
      <c r="J1343" s="334"/>
      <c r="K1343" s="18"/>
      <c r="L1343" s="18"/>
      <c r="P1343" s="2"/>
      <c r="AA1343" s="6"/>
      <c r="AB1343" s="6"/>
      <c r="AC1343" s="6"/>
    </row>
    <row r="1344" spans="2:29" ht="9.9" customHeight="1" x14ac:dyDescent="0.25">
      <c r="B1344" s="138"/>
      <c r="C1344" s="142"/>
      <c r="D1344" s="2"/>
      <c r="I1344" s="333"/>
      <c r="J1344" s="334"/>
      <c r="K1344" s="18"/>
      <c r="L1344" s="18"/>
      <c r="P1344" s="2"/>
      <c r="AA1344" s="6"/>
      <c r="AB1344" s="6"/>
      <c r="AC1344" s="6"/>
    </row>
    <row r="1345" spans="2:29" ht="9.9" customHeight="1" x14ac:dyDescent="0.25">
      <c r="B1345" s="138"/>
      <c r="C1345" s="142"/>
      <c r="D1345" s="2"/>
      <c r="I1345" s="18"/>
      <c r="J1345" s="18"/>
      <c r="K1345" s="18"/>
      <c r="L1345" s="18"/>
      <c r="P1345" s="2"/>
      <c r="AA1345" s="6"/>
      <c r="AB1345" s="6"/>
      <c r="AC1345" s="6"/>
    </row>
    <row r="1346" spans="2:29" ht="9.9" customHeight="1" x14ac:dyDescent="0.25">
      <c r="B1346" s="138"/>
      <c r="C1346" s="142"/>
      <c r="D1346" s="2"/>
      <c r="I1346" s="333"/>
      <c r="J1346" s="334"/>
      <c r="K1346" s="18"/>
      <c r="L1346" s="18"/>
      <c r="P1346" s="2"/>
      <c r="AA1346" s="6"/>
      <c r="AB1346" s="6"/>
      <c r="AC1346" s="6"/>
    </row>
    <row r="1347" spans="2:29" ht="9.9" customHeight="1" x14ac:dyDescent="0.25">
      <c r="B1347" s="138"/>
      <c r="C1347" s="142"/>
      <c r="D1347" s="2"/>
      <c r="I1347" s="333"/>
      <c r="J1347" s="334"/>
      <c r="K1347" s="18"/>
      <c r="L1347" s="18"/>
      <c r="P1347" s="2"/>
      <c r="AA1347" s="6"/>
      <c r="AB1347" s="6"/>
      <c r="AC1347" s="6"/>
    </row>
    <row r="1348" spans="2:29" ht="9.9" customHeight="1" x14ac:dyDescent="0.25">
      <c r="B1348" s="138"/>
      <c r="C1348" s="142"/>
      <c r="D1348" s="2"/>
      <c r="I1348" s="18"/>
      <c r="J1348" s="18"/>
      <c r="K1348" s="18"/>
      <c r="L1348" s="18"/>
      <c r="P1348" s="2"/>
      <c r="AA1348" s="6"/>
      <c r="AB1348" s="6"/>
      <c r="AC1348" s="6"/>
    </row>
    <row r="1349" spans="2:29" ht="9.9" customHeight="1" x14ac:dyDescent="0.25">
      <c r="B1349" s="138"/>
      <c r="C1349" s="142"/>
      <c r="D1349" s="2"/>
      <c r="I1349" s="333"/>
      <c r="J1349" s="334"/>
      <c r="K1349" s="18"/>
      <c r="L1349" s="18"/>
      <c r="P1349" s="2"/>
      <c r="AA1349" s="6"/>
      <c r="AB1349" s="6"/>
      <c r="AC1349" s="6"/>
    </row>
    <row r="1350" spans="2:29" ht="9.9" customHeight="1" x14ac:dyDescent="0.25">
      <c r="B1350" s="138"/>
      <c r="C1350" s="142"/>
      <c r="D1350" s="2"/>
      <c r="I1350" s="333"/>
      <c r="J1350" s="334"/>
      <c r="K1350" s="18"/>
      <c r="L1350" s="18"/>
      <c r="P1350" s="2"/>
      <c r="AA1350" s="6"/>
      <c r="AB1350" s="6"/>
      <c r="AC1350" s="6"/>
    </row>
    <row r="1351" spans="2:29" ht="9.9" customHeight="1" x14ac:dyDescent="0.25">
      <c r="B1351" s="138"/>
      <c r="C1351" s="142"/>
      <c r="D1351" s="2"/>
      <c r="I1351" s="18"/>
      <c r="J1351" s="18"/>
      <c r="K1351" s="18"/>
      <c r="L1351" s="18"/>
      <c r="P1351" s="2"/>
      <c r="AA1351" s="6"/>
      <c r="AB1351" s="6"/>
      <c r="AC1351" s="6"/>
    </row>
    <row r="1352" spans="2:29" ht="9.9" customHeight="1" x14ac:dyDescent="0.25">
      <c r="B1352" s="138"/>
      <c r="C1352" s="142"/>
      <c r="D1352" s="2"/>
      <c r="I1352" s="333"/>
      <c r="J1352" s="334"/>
      <c r="K1352" s="18"/>
      <c r="L1352" s="18"/>
      <c r="P1352" s="2"/>
      <c r="AA1352" s="6"/>
      <c r="AB1352" s="6"/>
      <c r="AC1352" s="6"/>
    </row>
    <row r="1353" spans="2:29" ht="9.9" customHeight="1" x14ac:dyDescent="0.25">
      <c r="B1353" s="138"/>
      <c r="C1353" s="142"/>
      <c r="D1353" s="2"/>
      <c r="I1353" s="333"/>
      <c r="J1353" s="334"/>
      <c r="K1353" s="18"/>
      <c r="L1353" s="18"/>
      <c r="P1353" s="2"/>
      <c r="AA1353" s="6"/>
      <c r="AB1353" s="6"/>
      <c r="AC1353" s="6"/>
    </row>
    <row r="1354" spans="2:29" ht="9.9" customHeight="1" x14ac:dyDescent="0.25">
      <c r="B1354" s="139"/>
      <c r="C1354" s="142"/>
      <c r="D1354" s="2"/>
      <c r="I1354" s="18"/>
      <c r="J1354" s="18"/>
      <c r="K1354" s="18"/>
      <c r="L1354" s="18"/>
      <c r="P1354" s="2"/>
      <c r="AA1354" s="6"/>
      <c r="AB1354" s="6"/>
      <c r="AC1354" s="6"/>
    </row>
    <row r="1355" spans="2:29" ht="9.9" customHeight="1" x14ac:dyDescent="0.25">
      <c r="B1355" s="142"/>
      <c r="C1355" s="142"/>
      <c r="D1355" s="2"/>
      <c r="I1355" s="18"/>
      <c r="J1355" s="18"/>
      <c r="K1355" s="18"/>
      <c r="L1355" s="18"/>
      <c r="P1355" s="2"/>
      <c r="AA1355" s="6"/>
      <c r="AB1355" s="6"/>
      <c r="AC1355" s="6"/>
    </row>
    <row r="1356" spans="2:29" ht="9.9" customHeight="1" x14ac:dyDescent="0.25">
      <c r="B1356" s="138"/>
      <c r="C1356" s="142"/>
      <c r="D1356" s="2"/>
      <c r="I1356" s="18"/>
      <c r="J1356" s="18"/>
      <c r="K1356" s="18"/>
      <c r="L1356" s="18"/>
      <c r="P1356" s="2"/>
      <c r="AA1356" s="6"/>
      <c r="AB1356" s="6"/>
      <c r="AC1356" s="6"/>
    </row>
    <row r="1357" spans="2:29" ht="9.9" customHeight="1" x14ac:dyDescent="0.25">
      <c r="B1357" s="138"/>
      <c r="C1357" s="142"/>
      <c r="D1357" s="2"/>
      <c r="I1357" s="333"/>
      <c r="J1357" s="334"/>
      <c r="K1357" s="18"/>
      <c r="L1357" s="18"/>
      <c r="P1357" s="2"/>
      <c r="AA1357" s="6"/>
      <c r="AB1357" s="6"/>
      <c r="AC1357" s="6"/>
    </row>
    <row r="1358" spans="2:29" ht="9.9" customHeight="1" x14ac:dyDescent="0.25">
      <c r="B1358" s="138"/>
      <c r="C1358" s="142"/>
      <c r="D1358" s="2"/>
      <c r="I1358" s="333"/>
      <c r="J1358" s="334"/>
      <c r="K1358" s="18"/>
      <c r="L1358" s="18"/>
      <c r="P1358" s="2"/>
      <c r="AA1358" s="6"/>
      <c r="AB1358" s="6"/>
      <c r="AC1358" s="6"/>
    </row>
    <row r="1359" spans="2:29" ht="9.9" customHeight="1" x14ac:dyDescent="0.25">
      <c r="B1359" s="138"/>
      <c r="C1359" s="142"/>
      <c r="D1359" s="2"/>
      <c r="I1359" s="18"/>
      <c r="J1359" s="18"/>
      <c r="K1359" s="18"/>
      <c r="L1359" s="18"/>
      <c r="P1359" s="2"/>
      <c r="AA1359" s="6"/>
      <c r="AB1359" s="6"/>
      <c r="AC1359" s="6"/>
    </row>
    <row r="1360" spans="2:29" ht="9.9" customHeight="1" x14ac:dyDescent="0.25">
      <c r="B1360" s="138"/>
      <c r="C1360" s="142"/>
      <c r="D1360" s="2"/>
      <c r="I1360" s="333"/>
      <c r="J1360" s="334"/>
      <c r="K1360" s="18"/>
      <c r="L1360" s="18"/>
      <c r="P1360" s="2"/>
      <c r="AA1360" s="6"/>
      <c r="AB1360" s="6"/>
      <c r="AC1360" s="6"/>
    </row>
    <row r="1361" spans="2:29" ht="9.9" customHeight="1" x14ac:dyDescent="0.25">
      <c r="B1361" s="138"/>
      <c r="C1361" s="142"/>
      <c r="D1361" s="2"/>
      <c r="I1361" s="333"/>
      <c r="J1361" s="334"/>
      <c r="K1361" s="18"/>
      <c r="L1361" s="18"/>
      <c r="P1361" s="2"/>
      <c r="AA1361" s="6"/>
      <c r="AB1361" s="6"/>
      <c r="AC1361" s="6"/>
    </row>
    <row r="1362" spans="2:29" ht="9.9" customHeight="1" x14ac:dyDescent="0.25">
      <c r="B1362" s="138"/>
      <c r="C1362" s="142"/>
      <c r="D1362" s="2"/>
      <c r="I1362" s="18"/>
      <c r="J1362" s="18"/>
      <c r="K1362" s="18"/>
      <c r="L1362" s="18"/>
      <c r="P1362" s="2"/>
      <c r="AA1362" s="6"/>
      <c r="AB1362" s="6"/>
      <c r="AC1362" s="6"/>
    </row>
    <row r="1363" spans="2:29" ht="9.9" customHeight="1" x14ac:dyDescent="0.25">
      <c r="B1363" s="138"/>
      <c r="C1363" s="142"/>
      <c r="D1363" s="2"/>
      <c r="I1363" s="333"/>
      <c r="J1363" s="334"/>
      <c r="K1363" s="18"/>
      <c r="L1363" s="18"/>
      <c r="P1363" s="2"/>
      <c r="AA1363" s="6"/>
      <c r="AB1363" s="6"/>
      <c r="AC1363" s="6"/>
    </row>
    <row r="1364" spans="2:29" ht="9.9" customHeight="1" x14ac:dyDescent="0.25">
      <c r="B1364" s="138"/>
      <c r="C1364" s="142"/>
      <c r="D1364" s="2"/>
      <c r="I1364" s="333"/>
      <c r="J1364" s="334"/>
      <c r="K1364" s="18"/>
      <c r="L1364" s="18"/>
      <c r="P1364" s="2"/>
      <c r="AA1364" s="6"/>
      <c r="AB1364" s="6"/>
      <c r="AC1364" s="6"/>
    </row>
    <row r="1365" spans="2:29" ht="9.9" customHeight="1" x14ac:dyDescent="0.25">
      <c r="B1365" s="138"/>
      <c r="C1365" s="142"/>
      <c r="D1365" s="2"/>
      <c r="I1365" s="18"/>
      <c r="J1365" s="18"/>
      <c r="K1365" s="18"/>
      <c r="L1365" s="18"/>
      <c r="P1365" s="2"/>
      <c r="AA1365" s="6"/>
      <c r="AB1365" s="6"/>
      <c r="AC1365" s="6"/>
    </row>
    <row r="1366" spans="2:29" ht="9.9" customHeight="1" x14ac:dyDescent="0.25">
      <c r="B1366" s="138"/>
      <c r="C1366" s="142"/>
      <c r="D1366" s="2"/>
      <c r="I1366" s="333"/>
      <c r="J1366" s="334"/>
      <c r="K1366" s="18"/>
      <c r="L1366" s="18"/>
      <c r="P1366" s="2"/>
      <c r="AA1366" s="6"/>
      <c r="AB1366" s="6"/>
      <c r="AC1366" s="6"/>
    </row>
    <row r="1367" spans="2:29" ht="9.9" customHeight="1" x14ac:dyDescent="0.25">
      <c r="B1367" s="138"/>
      <c r="C1367" s="142"/>
      <c r="D1367" s="2"/>
      <c r="I1367" s="333"/>
      <c r="J1367" s="334"/>
      <c r="K1367" s="18"/>
      <c r="L1367" s="18"/>
      <c r="P1367" s="2"/>
      <c r="AA1367" s="6"/>
      <c r="AB1367" s="6"/>
      <c r="AC1367" s="6"/>
    </row>
    <row r="1368" spans="2:29" ht="9.9" customHeight="1" x14ac:dyDescent="0.25">
      <c r="B1368" s="138"/>
      <c r="C1368" s="142"/>
      <c r="D1368" s="2"/>
      <c r="I1368" s="333"/>
      <c r="J1368" s="334"/>
      <c r="K1368" s="18"/>
      <c r="L1368" s="18"/>
      <c r="P1368" s="2"/>
      <c r="AA1368" s="6"/>
      <c r="AB1368" s="6"/>
      <c r="AC1368" s="6"/>
    </row>
    <row r="1369" spans="2:29" ht="9.9" customHeight="1" x14ac:dyDescent="0.25">
      <c r="B1369" s="138"/>
      <c r="C1369" s="142"/>
      <c r="D1369" s="2"/>
      <c r="I1369" s="333"/>
      <c r="J1369" s="334"/>
      <c r="K1369" s="18"/>
      <c r="L1369" s="18"/>
      <c r="P1369" s="2"/>
      <c r="AA1369" s="6"/>
      <c r="AB1369" s="6"/>
      <c r="AC1369" s="6"/>
    </row>
    <row r="1370" spans="2:29" ht="9.9" customHeight="1" x14ac:dyDescent="0.25">
      <c r="B1370" s="138"/>
      <c r="C1370" s="142"/>
      <c r="D1370" s="2"/>
      <c r="I1370" s="18"/>
      <c r="J1370" s="18"/>
      <c r="K1370" s="18"/>
      <c r="L1370" s="18"/>
      <c r="P1370" s="2"/>
      <c r="AA1370" s="6"/>
      <c r="AB1370" s="6"/>
      <c r="AC1370" s="6"/>
    </row>
    <row r="1371" spans="2:29" ht="9.9" customHeight="1" x14ac:dyDescent="0.25">
      <c r="B1371" s="138"/>
      <c r="C1371" s="142"/>
      <c r="D1371" s="2"/>
      <c r="I1371" s="333"/>
      <c r="J1371" s="334"/>
      <c r="K1371" s="18"/>
      <c r="L1371" s="18"/>
      <c r="P1371" s="2"/>
      <c r="AA1371" s="6"/>
      <c r="AB1371" s="6"/>
      <c r="AC1371" s="6"/>
    </row>
    <row r="1372" spans="2:29" ht="9.9" customHeight="1" x14ac:dyDescent="0.25">
      <c r="B1372" s="138"/>
      <c r="C1372" s="142"/>
      <c r="D1372" s="2"/>
      <c r="I1372" s="333"/>
      <c r="J1372" s="334"/>
      <c r="K1372" s="18"/>
      <c r="L1372" s="18"/>
      <c r="P1372" s="2"/>
      <c r="AA1372" s="6"/>
      <c r="AB1372" s="6"/>
      <c r="AC1372" s="6"/>
    </row>
    <row r="1373" spans="2:29" ht="9.9" customHeight="1" x14ac:dyDescent="0.25">
      <c r="B1373" s="138"/>
      <c r="C1373" s="142"/>
      <c r="D1373" s="2"/>
      <c r="I1373" s="18"/>
      <c r="J1373" s="18"/>
      <c r="K1373" s="18"/>
      <c r="L1373" s="18"/>
      <c r="P1373" s="2"/>
      <c r="AA1373" s="6"/>
      <c r="AB1373" s="6"/>
      <c r="AC1373" s="6"/>
    </row>
    <row r="1374" spans="2:29" ht="9.9" customHeight="1" x14ac:dyDescent="0.25">
      <c r="B1374" s="138"/>
      <c r="C1374" s="142"/>
      <c r="D1374" s="2"/>
      <c r="I1374" s="333"/>
      <c r="J1374" s="334"/>
      <c r="K1374" s="18"/>
      <c r="L1374" s="18"/>
      <c r="P1374" s="2"/>
      <c r="AA1374" s="6"/>
      <c r="AB1374" s="6"/>
      <c r="AC1374" s="6"/>
    </row>
    <row r="1375" spans="2:29" ht="9.9" customHeight="1" x14ac:dyDescent="0.25">
      <c r="B1375" s="138"/>
      <c r="C1375" s="142"/>
      <c r="D1375" s="2"/>
      <c r="I1375" s="333"/>
      <c r="J1375" s="334"/>
      <c r="K1375" s="18"/>
      <c r="L1375" s="18"/>
      <c r="P1375" s="2"/>
      <c r="AA1375" s="6"/>
      <c r="AB1375" s="6"/>
      <c r="AC1375" s="6"/>
    </row>
    <row r="1376" spans="2:29" ht="9.9" customHeight="1" x14ac:dyDescent="0.25">
      <c r="B1376" s="138"/>
      <c r="C1376" s="142"/>
      <c r="D1376" s="2"/>
      <c r="I1376" s="333"/>
      <c r="J1376" s="334"/>
      <c r="K1376" s="18"/>
      <c r="L1376" s="18"/>
      <c r="P1376" s="2"/>
      <c r="AA1376" s="6"/>
      <c r="AB1376" s="6"/>
      <c r="AC1376" s="6"/>
    </row>
    <row r="1377" spans="2:29" ht="9.9" customHeight="1" x14ac:dyDescent="0.25">
      <c r="B1377" s="138"/>
      <c r="C1377" s="142"/>
      <c r="D1377" s="2"/>
      <c r="I1377" s="333"/>
      <c r="J1377" s="334"/>
      <c r="K1377" s="18"/>
      <c r="L1377" s="18"/>
      <c r="P1377" s="2"/>
      <c r="AA1377" s="6"/>
      <c r="AB1377" s="6"/>
      <c r="AC1377" s="6"/>
    </row>
    <row r="1378" spans="2:29" ht="9.9" customHeight="1" x14ac:dyDescent="0.25">
      <c r="B1378" s="138"/>
      <c r="C1378" s="142"/>
      <c r="D1378" s="2"/>
      <c r="I1378" s="18"/>
      <c r="J1378" s="18"/>
      <c r="K1378" s="18"/>
      <c r="L1378" s="18"/>
      <c r="P1378" s="2"/>
      <c r="AA1378" s="6"/>
      <c r="AB1378" s="6"/>
      <c r="AC1378" s="6"/>
    </row>
    <row r="1379" spans="2:29" ht="9.9" customHeight="1" x14ac:dyDescent="0.25">
      <c r="B1379" s="138"/>
      <c r="C1379" s="142"/>
      <c r="D1379" s="2"/>
      <c r="I1379" s="333"/>
      <c r="J1379" s="334"/>
      <c r="K1379" s="18"/>
      <c r="L1379" s="18"/>
      <c r="P1379" s="2"/>
      <c r="AA1379" s="6"/>
      <c r="AB1379" s="6"/>
      <c r="AC1379" s="6"/>
    </row>
    <row r="1380" spans="2:29" ht="9.9" customHeight="1" x14ac:dyDescent="0.25">
      <c r="B1380" s="138"/>
      <c r="C1380" s="142"/>
      <c r="D1380" s="2"/>
      <c r="I1380" s="333"/>
      <c r="J1380" s="334"/>
      <c r="K1380" s="18"/>
      <c r="L1380" s="18"/>
      <c r="P1380" s="2"/>
      <c r="AA1380" s="6"/>
      <c r="AB1380" s="6"/>
      <c r="AC1380" s="6"/>
    </row>
    <row r="1381" spans="2:29" ht="9.9" customHeight="1" x14ac:dyDescent="0.25">
      <c r="B1381" s="138"/>
      <c r="C1381" s="142"/>
      <c r="D1381" s="2"/>
      <c r="I1381" s="333"/>
      <c r="J1381" s="334"/>
      <c r="K1381" s="18"/>
      <c r="L1381" s="18"/>
      <c r="P1381" s="2"/>
      <c r="AA1381" s="6"/>
      <c r="AB1381" s="6"/>
      <c r="AC1381" s="6"/>
    </row>
    <row r="1382" spans="2:29" ht="9.9" customHeight="1" x14ac:dyDescent="0.25">
      <c r="B1382" s="138"/>
      <c r="C1382" s="142"/>
      <c r="D1382" s="2"/>
      <c r="I1382" s="333"/>
      <c r="J1382" s="334"/>
      <c r="K1382" s="18"/>
      <c r="L1382" s="18"/>
      <c r="P1382" s="2"/>
      <c r="AA1382" s="6"/>
      <c r="AB1382" s="6"/>
      <c r="AC1382" s="6"/>
    </row>
    <row r="1383" spans="2:29" ht="9.9" customHeight="1" x14ac:dyDescent="0.25">
      <c r="B1383" s="138"/>
      <c r="C1383" s="142"/>
      <c r="D1383" s="2"/>
      <c r="I1383" s="18"/>
      <c r="J1383" s="18"/>
      <c r="K1383" s="18"/>
      <c r="L1383" s="18"/>
      <c r="P1383" s="2"/>
      <c r="AA1383" s="6"/>
      <c r="AB1383" s="6"/>
      <c r="AC1383" s="6"/>
    </row>
    <row r="1384" spans="2:29" ht="9.9" customHeight="1" x14ac:dyDescent="0.25">
      <c r="B1384" s="138"/>
      <c r="C1384" s="142"/>
      <c r="D1384" s="2"/>
      <c r="I1384" s="333"/>
      <c r="J1384" s="334"/>
      <c r="K1384" s="18"/>
      <c r="L1384" s="18"/>
      <c r="P1384" s="2"/>
      <c r="AA1384" s="6"/>
      <c r="AB1384" s="6"/>
      <c r="AC1384" s="6"/>
    </row>
    <row r="1385" spans="2:29" ht="9.9" customHeight="1" x14ac:dyDescent="0.25">
      <c r="B1385" s="138"/>
      <c r="C1385" s="142"/>
      <c r="D1385" s="2"/>
      <c r="I1385" s="333"/>
      <c r="J1385" s="334"/>
      <c r="K1385" s="18"/>
      <c r="L1385" s="18"/>
      <c r="P1385" s="2"/>
      <c r="AA1385" s="6"/>
      <c r="AB1385" s="6"/>
      <c r="AC1385" s="6"/>
    </row>
    <row r="1386" spans="2:29" ht="9.9" customHeight="1" x14ac:dyDescent="0.25">
      <c r="B1386" s="138"/>
      <c r="C1386" s="142"/>
      <c r="D1386" s="2"/>
      <c r="I1386" s="333"/>
      <c r="J1386" s="334"/>
      <c r="K1386" s="18"/>
      <c r="L1386" s="18"/>
      <c r="P1386" s="2"/>
      <c r="AA1386" s="6"/>
      <c r="AB1386" s="6"/>
      <c r="AC1386" s="6"/>
    </row>
    <row r="1387" spans="2:29" ht="9.9" customHeight="1" x14ac:dyDescent="0.25">
      <c r="B1387" s="138"/>
      <c r="C1387" s="142"/>
      <c r="D1387" s="2"/>
      <c r="I1387" s="333"/>
      <c r="J1387" s="334"/>
      <c r="K1387" s="18"/>
      <c r="L1387" s="18"/>
      <c r="P1387" s="2"/>
      <c r="AA1387" s="6"/>
      <c r="AB1387" s="6"/>
      <c r="AC1387" s="6"/>
    </row>
    <row r="1388" spans="2:29" ht="9.9" customHeight="1" x14ac:dyDescent="0.25">
      <c r="B1388" s="138"/>
      <c r="C1388" s="142"/>
      <c r="D1388" s="2"/>
      <c r="I1388" s="18"/>
      <c r="J1388" s="18"/>
      <c r="K1388" s="18"/>
      <c r="L1388" s="18"/>
      <c r="P1388" s="2"/>
      <c r="AA1388" s="6"/>
      <c r="AB1388" s="6"/>
      <c r="AC1388" s="6"/>
    </row>
    <row r="1389" spans="2:29" ht="9.9" customHeight="1" x14ac:dyDescent="0.25">
      <c r="B1389" s="138"/>
      <c r="C1389" s="142"/>
      <c r="D1389" s="2"/>
      <c r="I1389" s="333"/>
      <c r="J1389" s="334"/>
      <c r="K1389" s="18"/>
      <c r="L1389" s="18"/>
      <c r="P1389" s="2"/>
      <c r="AA1389" s="6"/>
      <c r="AB1389" s="6"/>
      <c r="AC1389" s="6"/>
    </row>
    <row r="1390" spans="2:29" ht="9.9" customHeight="1" x14ac:dyDescent="0.25">
      <c r="B1390" s="138"/>
      <c r="C1390" s="142"/>
      <c r="D1390" s="2"/>
      <c r="I1390" s="333"/>
      <c r="J1390" s="334"/>
      <c r="K1390" s="18"/>
      <c r="L1390" s="18"/>
      <c r="P1390" s="2"/>
      <c r="AA1390" s="6"/>
      <c r="AB1390" s="6"/>
      <c r="AC1390" s="6"/>
    </row>
    <row r="1391" spans="2:29" ht="9.9" customHeight="1" x14ac:dyDescent="0.25">
      <c r="B1391" s="138"/>
      <c r="C1391" s="142"/>
      <c r="D1391" s="2"/>
      <c r="I1391" s="333"/>
      <c r="J1391" s="334"/>
      <c r="K1391" s="18"/>
      <c r="L1391" s="18"/>
      <c r="P1391" s="2"/>
      <c r="AA1391" s="6"/>
      <c r="AB1391" s="6"/>
      <c r="AC1391" s="6"/>
    </row>
    <row r="1392" spans="2:29" ht="9.9" customHeight="1" x14ac:dyDescent="0.25">
      <c r="B1392" s="138"/>
      <c r="C1392" s="142"/>
      <c r="D1392" s="2"/>
      <c r="I1392" s="333"/>
      <c r="J1392" s="334"/>
      <c r="K1392" s="18"/>
      <c r="L1392" s="18"/>
      <c r="P1392" s="2"/>
      <c r="AA1392" s="6"/>
      <c r="AB1392" s="6"/>
      <c r="AC1392" s="6"/>
    </row>
    <row r="1393" spans="2:29" ht="9.9" customHeight="1" x14ac:dyDescent="0.25">
      <c r="B1393" s="138"/>
      <c r="C1393" s="142"/>
      <c r="D1393" s="2"/>
      <c r="I1393" s="18"/>
      <c r="J1393" s="18"/>
      <c r="K1393" s="18"/>
      <c r="L1393" s="18"/>
      <c r="P1393" s="2"/>
      <c r="AA1393" s="6"/>
      <c r="AB1393" s="6"/>
      <c r="AC1393" s="6"/>
    </row>
    <row r="1394" spans="2:29" ht="9.9" customHeight="1" x14ac:dyDescent="0.25">
      <c r="B1394" s="138"/>
      <c r="C1394" s="142"/>
      <c r="D1394" s="2"/>
      <c r="I1394" s="333"/>
      <c r="J1394" s="334"/>
      <c r="K1394" s="18"/>
      <c r="L1394" s="18"/>
      <c r="P1394" s="2"/>
      <c r="AA1394" s="6"/>
      <c r="AB1394" s="6"/>
      <c r="AC1394" s="6"/>
    </row>
    <row r="1395" spans="2:29" ht="9.9" customHeight="1" x14ac:dyDescent="0.25">
      <c r="B1395" s="138"/>
      <c r="C1395" s="142"/>
      <c r="D1395" s="2"/>
      <c r="I1395" s="333"/>
      <c r="J1395" s="334"/>
      <c r="K1395" s="18"/>
      <c r="L1395" s="18"/>
      <c r="P1395" s="2"/>
      <c r="AA1395" s="6"/>
      <c r="AB1395" s="6"/>
      <c r="AC1395" s="6"/>
    </row>
    <row r="1396" spans="2:29" ht="9.9" customHeight="1" x14ac:dyDescent="0.25">
      <c r="B1396" s="138"/>
      <c r="C1396" s="142"/>
      <c r="D1396" s="2"/>
      <c r="I1396" s="333"/>
      <c r="J1396" s="334"/>
      <c r="K1396" s="18"/>
      <c r="L1396" s="18"/>
      <c r="P1396" s="2"/>
      <c r="AA1396" s="6"/>
      <c r="AB1396" s="6"/>
      <c r="AC1396" s="6"/>
    </row>
    <row r="1397" spans="2:29" ht="9.9" customHeight="1" x14ac:dyDescent="0.25">
      <c r="B1397" s="138"/>
      <c r="C1397" s="142"/>
      <c r="D1397" s="2"/>
      <c r="I1397" s="333"/>
      <c r="J1397" s="334"/>
      <c r="K1397" s="18"/>
      <c r="L1397" s="18"/>
      <c r="P1397" s="2"/>
      <c r="AA1397" s="6"/>
      <c r="AB1397" s="6"/>
      <c r="AC1397" s="6"/>
    </row>
    <row r="1398" spans="2:29" ht="9.9" customHeight="1" x14ac:dyDescent="0.25">
      <c r="B1398" s="138"/>
      <c r="C1398" s="142"/>
      <c r="D1398" s="2"/>
      <c r="I1398" s="18"/>
      <c r="J1398" s="18"/>
      <c r="K1398" s="18"/>
      <c r="L1398" s="18"/>
      <c r="P1398" s="2"/>
      <c r="AA1398" s="6"/>
      <c r="AB1398" s="6"/>
      <c r="AC1398" s="6"/>
    </row>
    <row r="1399" spans="2:29" ht="9.9" customHeight="1" x14ac:dyDescent="0.25">
      <c r="B1399" s="138"/>
      <c r="C1399" s="142"/>
      <c r="D1399" s="2"/>
      <c r="I1399" s="333"/>
      <c r="J1399" s="334"/>
      <c r="K1399" s="18"/>
      <c r="L1399" s="18"/>
      <c r="P1399" s="2"/>
      <c r="AA1399" s="6"/>
      <c r="AB1399" s="6"/>
      <c r="AC1399" s="6"/>
    </row>
    <row r="1400" spans="2:29" ht="9.9" customHeight="1" x14ac:dyDescent="0.25">
      <c r="B1400" s="138"/>
      <c r="C1400" s="142"/>
      <c r="D1400" s="2"/>
      <c r="I1400" s="333"/>
      <c r="J1400" s="334"/>
      <c r="K1400" s="18"/>
      <c r="L1400" s="18"/>
      <c r="P1400" s="2"/>
      <c r="AA1400" s="6"/>
      <c r="AB1400" s="6"/>
      <c r="AC1400" s="6"/>
    </row>
    <row r="1401" spans="2:29" ht="9.9" customHeight="1" x14ac:dyDescent="0.25">
      <c r="B1401" s="138"/>
      <c r="C1401" s="142"/>
      <c r="D1401" s="2"/>
      <c r="I1401" s="333"/>
      <c r="J1401" s="334"/>
      <c r="K1401" s="18"/>
      <c r="L1401" s="18"/>
      <c r="P1401" s="2"/>
      <c r="AA1401" s="6"/>
      <c r="AB1401" s="6"/>
      <c r="AC1401" s="6"/>
    </row>
    <row r="1402" spans="2:29" ht="9.9" customHeight="1" x14ac:dyDescent="0.25">
      <c r="B1402" s="138"/>
      <c r="C1402" s="142"/>
      <c r="D1402" s="2"/>
      <c r="I1402" s="333"/>
      <c r="J1402" s="334"/>
      <c r="K1402" s="18"/>
      <c r="L1402" s="18"/>
      <c r="P1402" s="2"/>
      <c r="AA1402" s="6"/>
      <c r="AB1402" s="6"/>
      <c r="AC1402" s="6"/>
    </row>
    <row r="1403" spans="2:29" ht="9.9" customHeight="1" x14ac:dyDescent="0.25">
      <c r="B1403" s="138"/>
      <c r="C1403" s="142"/>
      <c r="D1403" s="2"/>
      <c r="I1403" s="18"/>
      <c r="J1403" s="18"/>
      <c r="K1403" s="18"/>
      <c r="L1403" s="18"/>
      <c r="P1403" s="2"/>
      <c r="AA1403" s="6"/>
      <c r="AB1403" s="6"/>
      <c r="AC1403" s="6"/>
    </row>
    <row r="1404" spans="2:29" ht="9.9" customHeight="1" x14ac:dyDescent="0.25">
      <c r="B1404" s="138"/>
      <c r="C1404" s="142"/>
      <c r="D1404" s="2"/>
      <c r="I1404" s="333"/>
      <c r="J1404" s="334"/>
      <c r="K1404" s="18"/>
      <c r="L1404" s="18"/>
      <c r="P1404" s="2"/>
      <c r="AA1404" s="6"/>
      <c r="AB1404" s="6"/>
      <c r="AC1404" s="6"/>
    </row>
    <row r="1405" spans="2:29" ht="9.9" customHeight="1" x14ac:dyDescent="0.25">
      <c r="B1405" s="138"/>
      <c r="C1405" s="142"/>
      <c r="D1405" s="2"/>
      <c r="I1405" s="333"/>
      <c r="J1405" s="334"/>
      <c r="K1405" s="18"/>
      <c r="L1405" s="18"/>
      <c r="P1405" s="2"/>
      <c r="AA1405" s="6"/>
      <c r="AB1405" s="6"/>
      <c r="AC1405" s="6"/>
    </row>
    <row r="1406" spans="2:29" ht="9.9" customHeight="1" x14ac:dyDescent="0.25">
      <c r="B1406" s="138"/>
      <c r="C1406" s="142"/>
      <c r="D1406" s="2"/>
      <c r="I1406" s="333"/>
      <c r="J1406" s="334"/>
      <c r="K1406" s="18"/>
      <c r="L1406" s="18"/>
      <c r="P1406" s="2"/>
      <c r="AA1406" s="6"/>
      <c r="AB1406" s="6"/>
      <c r="AC1406" s="6"/>
    </row>
    <row r="1407" spans="2:29" ht="9.9" customHeight="1" x14ac:dyDescent="0.25">
      <c r="B1407" s="138"/>
      <c r="C1407" s="142"/>
      <c r="D1407" s="2"/>
      <c r="I1407" s="333"/>
      <c r="J1407" s="334"/>
      <c r="K1407" s="18"/>
      <c r="L1407" s="18"/>
      <c r="P1407" s="2"/>
      <c r="AA1407" s="6"/>
      <c r="AB1407" s="6"/>
      <c r="AC1407" s="6"/>
    </row>
    <row r="1408" spans="2:29" ht="9.9" customHeight="1" x14ac:dyDescent="0.25">
      <c r="B1408" s="138"/>
      <c r="C1408" s="142"/>
      <c r="D1408" s="2"/>
      <c r="I1408" s="18"/>
      <c r="J1408" s="18"/>
      <c r="K1408" s="18"/>
      <c r="L1408" s="18"/>
      <c r="P1408" s="2"/>
      <c r="AA1408" s="6"/>
      <c r="AB1408" s="6"/>
      <c r="AC1408" s="6"/>
    </row>
    <row r="1409" spans="2:29" ht="9.9" customHeight="1" x14ac:dyDescent="0.25">
      <c r="B1409" s="138"/>
      <c r="C1409" s="142"/>
      <c r="D1409" s="2"/>
      <c r="I1409" s="333"/>
      <c r="J1409" s="334"/>
      <c r="K1409" s="18"/>
      <c r="L1409" s="18"/>
      <c r="P1409" s="2"/>
      <c r="AA1409" s="6"/>
      <c r="AB1409" s="6"/>
      <c r="AC1409" s="6"/>
    </row>
    <row r="1410" spans="2:29" ht="9.9" customHeight="1" x14ac:dyDescent="0.25">
      <c r="B1410" s="138"/>
      <c r="C1410" s="142"/>
      <c r="D1410" s="2"/>
      <c r="I1410" s="333"/>
      <c r="J1410" s="334"/>
      <c r="K1410" s="18"/>
      <c r="L1410" s="18"/>
      <c r="P1410" s="2"/>
      <c r="AA1410" s="6"/>
      <c r="AB1410" s="6"/>
      <c r="AC1410" s="6"/>
    </row>
    <row r="1411" spans="2:29" ht="9.9" customHeight="1" x14ac:dyDescent="0.25">
      <c r="B1411" s="138"/>
      <c r="C1411" s="142"/>
      <c r="D1411" s="2"/>
      <c r="I1411" s="18"/>
      <c r="J1411" s="18"/>
      <c r="K1411" s="18"/>
      <c r="L1411" s="18"/>
      <c r="P1411" s="2"/>
      <c r="AA1411" s="6"/>
      <c r="AB1411" s="6"/>
      <c r="AC1411" s="6"/>
    </row>
    <row r="1412" spans="2:29" ht="9.9" customHeight="1" x14ac:dyDescent="0.25">
      <c r="B1412" s="138"/>
      <c r="C1412" s="142"/>
      <c r="D1412" s="2"/>
      <c r="I1412" s="333"/>
      <c r="J1412" s="334"/>
      <c r="K1412" s="18"/>
      <c r="L1412" s="18"/>
      <c r="P1412" s="2"/>
      <c r="AA1412" s="6"/>
      <c r="AB1412" s="6"/>
      <c r="AC1412" s="6"/>
    </row>
    <row r="1413" spans="2:29" ht="9.9" customHeight="1" x14ac:dyDescent="0.25">
      <c r="B1413" s="138"/>
      <c r="C1413" s="142"/>
      <c r="D1413" s="2"/>
      <c r="I1413" s="333"/>
      <c r="J1413" s="334"/>
      <c r="K1413" s="18"/>
      <c r="L1413" s="18"/>
      <c r="P1413" s="2"/>
      <c r="AA1413" s="6"/>
      <c r="AB1413" s="6"/>
      <c r="AC1413" s="6"/>
    </row>
    <row r="1414" spans="2:29" ht="9.9" customHeight="1" x14ac:dyDescent="0.25">
      <c r="B1414" s="138"/>
      <c r="C1414" s="142"/>
      <c r="D1414" s="2"/>
      <c r="I1414" s="333"/>
      <c r="J1414" s="334"/>
      <c r="K1414" s="18"/>
      <c r="L1414" s="18"/>
      <c r="P1414" s="2"/>
      <c r="AA1414" s="6"/>
      <c r="AB1414" s="6"/>
      <c r="AC1414" s="6"/>
    </row>
    <row r="1415" spans="2:29" ht="9.9" customHeight="1" x14ac:dyDescent="0.25">
      <c r="B1415" s="138"/>
      <c r="C1415" s="142"/>
      <c r="D1415" s="2"/>
      <c r="I1415" s="18"/>
      <c r="J1415" s="18"/>
      <c r="K1415" s="18"/>
      <c r="L1415" s="18"/>
      <c r="P1415" s="2"/>
      <c r="AA1415" s="6"/>
      <c r="AB1415" s="6"/>
      <c r="AC1415" s="6"/>
    </row>
    <row r="1416" spans="2:29" ht="9.9" customHeight="1" x14ac:dyDescent="0.25">
      <c r="B1416" s="138"/>
      <c r="C1416" s="142"/>
      <c r="D1416" s="2"/>
      <c r="I1416" s="333"/>
      <c r="J1416" s="334"/>
      <c r="K1416" s="18"/>
      <c r="L1416" s="18"/>
      <c r="P1416" s="2"/>
      <c r="AA1416" s="6"/>
      <c r="AB1416" s="6"/>
      <c r="AC1416" s="6"/>
    </row>
    <row r="1417" spans="2:29" ht="9.9" customHeight="1" x14ac:dyDescent="0.25">
      <c r="B1417" s="138"/>
      <c r="C1417" s="142"/>
      <c r="D1417" s="2"/>
      <c r="I1417" s="333"/>
      <c r="J1417" s="334"/>
      <c r="K1417" s="18"/>
      <c r="L1417" s="18"/>
      <c r="P1417" s="2"/>
      <c r="AA1417" s="6"/>
      <c r="AB1417" s="6"/>
      <c r="AC1417" s="6"/>
    </row>
    <row r="1418" spans="2:29" ht="9.9" customHeight="1" x14ac:dyDescent="0.25">
      <c r="B1418" s="138"/>
      <c r="C1418" s="142"/>
      <c r="D1418" s="2"/>
      <c r="I1418" s="333"/>
      <c r="J1418" s="334"/>
      <c r="K1418" s="18"/>
      <c r="L1418" s="18"/>
      <c r="P1418" s="2"/>
      <c r="AA1418" s="6"/>
      <c r="AB1418" s="6"/>
      <c r="AC1418" s="6"/>
    </row>
    <row r="1419" spans="2:29" ht="9.9" customHeight="1" x14ac:dyDescent="0.25">
      <c r="B1419" s="138"/>
      <c r="C1419" s="142"/>
      <c r="D1419" s="2"/>
      <c r="I1419" s="333"/>
      <c r="J1419" s="334"/>
      <c r="K1419" s="18"/>
      <c r="L1419" s="18"/>
      <c r="P1419" s="2"/>
      <c r="AA1419" s="6"/>
      <c r="AB1419" s="6"/>
      <c r="AC1419" s="6"/>
    </row>
    <row r="1420" spans="2:29" ht="9.9" customHeight="1" x14ac:dyDescent="0.25">
      <c r="B1420" s="138"/>
      <c r="C1420" s="142"/>
      <c r="D1420" s="2"/>
      <c r="I1420" s="18"/>
      <c r="J1420" s="18"/>
      <c r="K1420" s="18"/>
      <c r="L1420" s="18"/>
      <c r="P1420" s="2"/>
      <c r="AA1420" s="6"/>
      <c r="AB1420" s="6"/>
      <c r="AC1420" s="6"/>
    </row>
    <row r="1421" spans="2:29" ht="9.9" customHeight="1" x14ac:dyDescent="0.25">
      <c r="B1421" s="138"/>
      <c r="C1421" s="142"/>
      <c r="D1421" s="2"/>
      <c r="I1421" s="333"/>
      <c r="J1421" s="334"/>
      <c r="K1421" s="18"/>
      <c r="L1421" s="18"/>
      <c r="P1421" s="2"/>
      <c r="AA1421" s="6"/>
      <c r="AB1421" s="6"/>
      <c r="AC1421" s="6"/>
    </row>
    <row r="1422" spans="2:29" ht="9.9" customHeight="1" x14ac:dyDescent="0.25">
      <c r="B1422" s="138"/>
      <c r="C1422" s="142"/>
      <c r="D1422" s="2"/>
      <c r="I1422" s="333"/>
      <c r="J1422" s="334"/>
      <c r="K1422" s="18"/>
      <c r="L1422" s="18"/>
      <c r="P1422" s="2"/>
      <c r="AA1422" s="6"/>
      <c r="AB1422" s="6"/>
      <c r="AC1422" s="6"/>
    </row>
    <row r="1423" spans="2:29" ht="9.9" customHeight="1" x14ac:dyDescent="0.25">
      <c r="B1423" s="138"/>
      <c r="C1423" s="142"/>
      <c r="D1423" s="2"/>
      <c r="I1423" s="18"/>
      <c r="J1423" s="18"/>
      <c r="K1423" s="18"/>
      <c r="L1423" s="18"/>
      <c r="P1423" s="2"/>
      <c r="AA1423" s="6"/>
      <c r="AB1423" s="6"/>
      <c r="AC1423" s="6"/>
    </row>
    <row r="1424" spans="2:29" ht="9.9" customHeight="1" x14ac:dyDescent="0.25">
      <c r="B1424" s="138"/>
      <c r="C1424" s="142"/>
      <c r="D1424" s="2"/>
      <c r="I1424" s="333"/>
      <c r="J1424" s="334"/>
      <c r="K1424" s="18"/>
      <c r="L1424" s="18"/>
      <c r="P1424" s="2"/>
      <c r="AA1424" s="6"/>
      <c r="AB1424" s="6"/>
      <c r="AC1424" s="6"/>
    </row>
    <row r="1425" spans="1:29" ht="9.9" customHeight="1" x14ac:dyDescent="0.25">
      <c r="B1425" s="138"/>
      <c r="C1425" s="142"/>
      <c r="D1425" s="2"/>
      <c r="I1425" s="333"/>
      <c r="J1425" s="334"/>
      <c r="K1425" s="18"/>
      <c r="L1425" s="18"/>
      <c r="P1425" s="2"/>
      <c r="AA1425" s="6"/>
      <c r="AB1425" s="6"/>
      <c r="AC1425" s="6"/>
    </row>
    <row r="1426" spans="1:29" ht="9.9" customHeight="1" x14ac:dyDescent="0.25">
      <c r="B1426" s="138"/>
      <c r="C1426" s="142"/>
      <c r="D1426" s="2"/>
      <c r="I1426" s="155"/>
      <c r="J1426" s="156"/>
      <c r="K1426" s="18"/>
      <c r="L1426" s="18"/>
      <c r="P1426" s="2"/>
      <c r="AA1426" s="6"/>
      <c r="AB1426" s="6"/>
      <c r="AC1426" s="6"/>
    </row>
    <row r="1427" spans="1:29" ht="9.9" customHeight="1" x14ac:dyDescent="0.25">
      <c r="A1427" s="10"/>
      <c r="B1427" s="137"/>
      <c r="C1427" s="141"/>
      <c r="D1427" s="2"/>
      <c r="I1427" s="18"/>
      <c r="J1427" s="18"/>
      <c r="K1427" s="18"/>
      <c r="L1427" s="140"/>
      <c r="P1427" s="2"/>
      <c r="AA1427" s="6"/>
      <c r="AB1427" s="6"/>
      <c r="AC1427" s="6"/>
    </row>
    <row r="1428" spans="1:29" ht="9.9" customHeight="1" x14ac:dyDescent="0.25">
      <c r="A1428" s="10"/>
      <c r="B1428" s="67"/>
      <c r="C1428" s="142"/>
      <c r="D1428" s="337"/>
      <c r="E1428" s="338"/>
      <c r="F1428" s="339"/>
      <c r="I1428" s="18"/>
      <c r="J1428" s="18"/>
      <c r="K1428" s="18"/>
      <c r="L1428" s="140"/>
      <c r="P1428" s="2"/>
      <c r="AA1428" s="6"/>
      <c r="AB1428" s="6"/>
      <c r="AC1428" s="6"/>
    </row>
    <row r="1429" spans="1:29" ht="9.9" customHeight="1" x14ac:dyDescent="0.25">
      <c r="B1429" s="138"/>
      <c r="C1429" s="142"/>
      <c r="D1429" s="337"/>
      <c r="E1429" s="338"/>
      <c r="F1429" s="339"/>
      <c r="H1429" s="19"/>
      <c r="I1429" s="18"/>
      <c r="J1429" s="18"/>
      <c r="K1429" s="18"/>
      <c r="L1429" s="140"/>
      <c r="P1429" s="2"/>
      <c r="AA1429" s="6"/>
      <c r="AB1429" s="6"/>
      <c r="AC1429" s="6"/>
    </row>
    <row r="1430" spans="1:29" ht="9.9" customHeight="1" x14ac:dyDescent="0.25">
      <c r="B1430" s="138"/>
      <c r="C1430" s="142"/>
      <c r="D1430" s="2"/>
      <c r="E1430" s="18"/>
      <c r="F1430" s="18"/>
      <c r="G1430" s="18"/>
      <c r="H1430" s="19"/>
      <c r="I1430" s="18"/>
      <c r="J1430" s="18"/>
      <c r="K1430" s="18"/>
      <c r="L1430" s="140"/>
      <c r="P1430" s="2"/>
      <c r="AA1430" s="6"/>
      <c r="AB1430" s="6"/>
      <c r="AC1430" s="6"/>
    </row>
    <row r="1431" spans="1:29" ht="9.9" customHeight="1" x14ac:dyDescent="0.25">
      <c r="A1431" s="10"/>
      <c r="B1431" s="67"/>
      <c r="C1431" s="142"/>
      <c r="D1431" s="2"/>
      <c r="E1431" s="18"/>
      <c r="F1431" s="18"/>
      <c r="G1431" s="18"/>
      <c r="H1431" s="19"/>
      <c r="I1431" s="18"/>
      <c r="J1431" s="18"/>
      <c r="K1431" s="18"/>
      <c r="L1431" s="140"/>
      <c r="P1431" s="2"/>
      <c r="AA1431" s="6"/>
      <c r="AB1431" s="6"/>
      <c r="AC1431" s="6"/>
    </row>
    <row r="1432" spans="1:29" ht="9.9" customHeight="1" x14ac:dyDescent="0.25">
      <c r="B1432" s="141"/>
      <c r="C1432" s="139"/>
      <c r="D1432" s="2"/>
      <c r="E1432" s="18"/>
      <c r="F1432" s="18"/>
      <c r="G1432" s="18"/>
      <c r="I1432" s="18"/>
      <c r="J1432" s="18"/>
      <c r="K1432" s="18"/>
      <c r="L1432" s="13"/>
      <c r="P1432" s="2"/>
      <c r="AA1432" s="6"/>
      <c r="AB1432" s="6"/>
      <c r="AC1432" s="6"/>
    </row>
    <row r="1433" spans="1:29" ht="9.9" customHeight="1" x14ac:dyDescent="0.25">
      <c r="B1433" s="139"/>
      <c r="C1433" s="142"/>
      <c r="D1433" s="2"/>
      <c r="I1433" s="18"/>
      <c r="J1433" s="18"/>
      <c r="K1433" s="18"/>
      <c r="L1433" s="18"/>
      <c r="P1433" s="2"/>
      <c r="AA1433" s="6"/>
      <c r="AB1433" s="6"/>
      <c r="AC1433" s="6"/>
    </row>
    <row r="1434" spans="1:29" ht="9.9" customHeight="1" x14ac:dyDescent="0.25">
      <c r="B1434" s="142"/>
      <c r="C1434" s="142"/>
      <c r="D1434" s="2"/>
      <c r="I1434" s="18"/>
      <c r="J1434" s="18"/>
      <c r="K1434" s="18"/>
      <c r="L1434" s="18"/>
      <c r="P1434" s="2"/>
      <c r="AA1434" s="6"/>
      <c r="AB1434" s="6"/>
      <c r="AC1434" s="6"/>
    </row>
    <row r="1435" spans="1:29" ht="9.9" customHeight="1" x14ac:dyDescent="0.25">
      <c r="B1435" s="138"/>
      <c r="C1435" s="142"/>
      <c r="D1435" s="2"/>
      <c r="I1435" s="18"/>
      <c r="J1435" s="18"/>
      <c r="K1435" s="18"/>
      <c r="L1435" s="18"/>
      <c r="P1435" s="2"/>
      <c r="AA1435" s="6"/>
      <c r="AB1435" s="6"/>
      <c r="AC1435" s="6"/>
    </row>
    <row r="1436" spans="1:29" ht="9.9" customHeight="1" x14ac:dyDescent="0.25">
      <c r="B1436" s="138"/>
      <c r="C1436" s="142"/>
      <c r="D1436" s="333"/>
      <c r="E1436" s="334"/>
      <c r="F1436" s="18"/>
      <c r="G1436" s="18"/>
      <c r="I1436" s="2"/>
      <c r="J1436" s="2"/>
      <c r="K1436" s="2"/>
      <c r="L1436" s="18"/>
      <c r="P1436" s="2"/>
      <c r="AA1436" s="6"/>
      <c r="AB1436" s="6"/>
      <c r="AC1436" s="6"/>
    </row>
    <row r="1437" spans="1:29" ht="9.9" customHeight="1" x14ac:dyDescent="0.25">
      <c r="B1437" s="138"/>
      <c r="C1437" s="142"/>
      <c r="D1437" s="333"/>
      <c r="E1437" s="334"/>
      <c r="F1437" s="18"/>
      <c r="G1437" s="18"/>
      <c r="I1437" s="2"/>
      <c r="J1437" s="2"/>
      <c r="K1437" s="2"/>
      <c r="L1437" s="18"/>
      <c r="P1437" s="2"/>
      <c r="AA1437" s="6"/>
      <c r="AB1437" s="6"/>
      <c r="AC1437" s="6"/>
    </row>
    <row r="1438" spans="1:29" ht="9.9" customHeight="1" x14ac:dyDescent="0.25">
      <c r="B1438" s="138"/>
      <c r="C1438" s="142"/>
      <c r="D1438" s="18"/>
      <c r="E1438" s="18"/>
      <c r="F1438" s="18"/>
      <c r="G1438" s="18"/>
      <c r="I1438" s="2"/>
      <c r="J1438" s="2"/>
      <c r="K1438" s="2"/>
      <c r="L1438" s="18"/>
      <c r="P1438" s="2"/>
      <c r="AA1438" s="6"/>
      <c r="AB1438" s="6"/>
      <c r="AC1438" s="6"/>
    </row>
    <row r="1439" spans="1:29" ht="9.9" customHeight="1" x14ac:dyDescent="0.25">
      <c r="B1439" s="138"/>
      <c r="C1439" s="142"/>
      <c r="D1439" s="333"/>
      <c r="E1439" s="334"/>
      <c r="F1439" s="18"/>
      <c r="G1439" s="18"/>
      <c r="I1439" s="2"/>
      <c r="J1439" s="2"/>
      <c r="K1439" s="2"/>
      <c r="L1439" s="18"/>
      <c r="P1439" s="2"/>
      <c r="AA1439" s="6"/>
      <c r="AB1439" s="6"/>
      <c r="AC1439" s="6"/>
    </row>
    <row r="1440" spans="1:29" ht="9.9" customHeight="1" x14ac:dyDescent="0.25">
      <c r="B1440" s="138"/>
      <c r="C1440" s="142"/>
      <c r="D1440" s="333"/>
      <c r="E1440" s="334"/>
      <c r="F1440" s="18"/>
      <c r="G1440" s="18"/>
      <c r="I1440" s="2"/>
      <c r="J1440" s="2"/>
      <c r="K1440" s="2"/>
      <c r="L1440" s="18"/>
      <c r="P1440" s="2"/>
      <c r="AA1440" s="6"/>
      <c r="AB1440" s="6"/>
      <c r="AC1440" s="6"/>
    </row>
    <row r="1441" spans="2:29" ht="9.9" customHeight="1" x14ac:dyDescent="0.25">
      <c r="B1441" s="138"/>
      <c r="C1441" s="142"/>
      <c r="D1441" s="333"/>
      <c r="E1441" s="334"/>
      <c r="F1441" s="18"/>
      <c r="G1441" s="18"/>
      <c r="I1441" s="2"/>
      <c r="J1441" s="2"/>
      <c r="K1441" s="2"/>
      <c r="L1441" s="18"/>
      <c r="P1441" s="2"/>
      <c r="AA1441" s="6"/>
      <c r="AB1441" s="6"/>
      <c r="AC1441" s="6"/>
    </row>
    <row r="1442" spans="2:29" ht="9.9" customHeight="1" x14ac:dyDescent="0.25">
      <c r="B1442" s="138"/>
      <c r="C1442" s="142"/>
      <c r="D1442" s="18"/>
      <c r="E1442" s="18"/>
      <c r="F1442" s="18"/>
      <c r="G1442" s="18"/>
      <c r="I1442" s="2"/>
      <c r="J1442" s="2"/>
      <c r="K1442" s="2"/>
      <c r="L1442" s="18"/>
      <c r="P1442" s="2"/>
      <c r="AA1442" s="6"/>
      <c r="AB1442" s="6"/>
      <c r="AC1442" s="6"/>
    </row>
    <row r="1443" spans="2:29" ht="9.9" customHeight="1" x14ac:dyDescent="0.25">
      <c r="B1443" s="138"/>
      <c r="C1443" s="142"/>
      <c r="D1443" s="333"/>
      <c r="E1443" s="334"/>
      <c r="F1443" s="18"/>
      <c r="G1443" s="18"/>
      <c r="I1443" s="2"/>
      <c r="J1443" s="2"/>
      <c r="K1443" s="2"/>
      <c r="L1443" s="18"/>
      <c r="P1443" s="2"/>
      <c r="AA1443" s="6"/>
      <c r="AB1443" s="6"/>
      <c r="AC1443" s="6"/>
    </row>
    <row r="1444" spans="2:29" ht="9.9" customHeight="1" x14ac:dyDescent="0.25">
      <c r="B1444" s="138"/>
      <c r="C1444" s="142"/>
      <c r="D1444" s="333"/>
      <c r="E1444" s="334"/>
      <c r="F1444" s="18"/>
      <c r="G1444" s="18"/>
      <c r="I1444" s="2"/>
      <c r="J1444" s="2"/>
      <c r="K1444" s="2"/>
      <c r="L1444" s="18"/>
      <c r="P1444" s="2"/>
      <c r="AA1444" s="6"/>
      <c r="AB1444" s="6"/>
      <c r="AC1444" s="6"/>
    </row>
    <row r="1445" spans="2:29" ht="9.9" customHeight="1" x14ac:dyDescent="0.25">
      <c r="B1445" s="138"/>
      <c r="C1445" s="142"/>
      <c r="D1445" s="18"/>
      <c r="E1445" s="18"/>
      <c r="F1445" s="18"/>
      <c r="G1445" s="18"/>
      <c r="I1445" s="2"/>
      <c r="J1445" s="2"/>
      <c r="K1445" s="2"/>
      <c r="L1445" s="18"/>
      <c r="P1445" s="2"/>
      <c r="AA1445" s="6"/>
      <c r="AB1445" s="6"/>
      <c r="AC1445" s="6"/>
    </row>
    <row r="1446" spans="2:29" ht="9.9" customHeight="1" x14ac:dyDescent="0.25">
      <c r="B1446" s="138"/>
      <c r="C1446" s="142"/>
      <c r="D1446" s="333"/>
      <c r="E1446" s="334"/>
      <c r="F1446" s="18"/>
      <c r="G1446" s="18"/>
      <c r="I1446" s="2"/>
      <c r="J1446" s="2"/>
      <c r="K1446" s="2"/>
      <c r="L1446" s="18"/>
      <c r="P1446" s="2"/>
      <c r="AA1446" s="6"/>
      <c r="AB1446" s="6"/>
      <c r="AC1446" s="6"/>
    </row>
    <row r="1447" spans="2:29" ht="9.9" customHeight="1" x14ac:dyDescent="0.25">
      <c r="B1447" s="138"/>
      <c r="C1447" s="142"/>
      <c r="D1447" s="333"/>
      <c r="E1447" s="334"/>
      <c r="F1447" s="18"/>
      <c r="G1447" s="18"/>
      <c r="I1447" s="2"/>
      <c r="J1447" s="2"/>
      <c r="K1447" s="2"/>
      <c r="L1447" s="18"/>
      <c r="P1447" s="2"/>
      <c r="AA1447" s="6"/>
      <c r="AB1447" s="6"/>
      <c r="AC1447" s="6"/>
    </row>
    <row r="1448" spans="2:29" ht="9.9" customHeight="1" x14ac:dyDescent="0.25">
      <c r="B1448" s="138"/>
      <c r="C1448" s="142"/>
      <c r="D1448" s="333"/>
      <c r="E1448" s="334"/>
      <c r="F1448" s="18"/>
      <c r="G1448" s="18"/>
      <c r="I1448" s="2"/>
      <c r="J1448" s="2"/>
      <c r="K1448" s="2"/>
      <c r="L1448" s="18"/>
      <c r="P1448" s="2"/>
      <c r="AA1448" s="6"/>
      <c r="AB1448" s="6"/>
      <c r="AC1448" s="6"/>
    </row>
    <row r="1449" spans="2:29" ht="9.9" customHeight="1" x14ac:dyDescent="0.25">
      <c r="B1449" s="138"/>
      <c r="C1449" s="142"/>
      <c r="D1449" s="333"/>
      <c r="E1449" s="334"/>
      <c r="F1449" s="18"/>
      <c r="G1449" s="18"/>
      <c r="I1449" s="2"/>
      <c r="J1449" s="2"/>
      <c r="K1449" s="2"/>
      <c r="L1449" s="18"/>
      <c r="P1449" s="2"/>
      <c r="AA1449" s="6"/>
      <c r="AB1449" s="6"/>
      <c r="AC1449" s="6"/>
    </row>
    <row r="1450" spans="2:29" ht="9.9" customHeight="1" x14ac:dyDescent="0.25">
      <c r="B1450" s="138"/>
      <c r="C1450" s="142"/>
      <c r="D1450" s="18"/>
      <c r="E1450" s="18"/>
      <c r="F1450" s="18"/>
      <c r="G1450" s="18"/>
      <c r="I1450" s="2"/>
      <c r="J1450" s="2"/>
      <c r="K1450" s="2"/>
      <c r="L1450" s="18"/>
      <c r="P1450" s="2"/>
      <c r="AA1450" s="6"/>
      <c r="AB1450" s="6"/>
      <c r="AC1450" s="6"/>
    </row>
    <row r="1451" spans="2:29" ht="9.9" customHeight="1" x14ac:dyDescent="0.25">
      <c r="B1451" s="138"/>
      <c r="C1451" s="142"/>
      <c r="D1451" s="333"/>
      <c r="E1451" s="334"/>
      <c r="F1451" s="18"/>
      <c r="G1451" s="18"/>
      <c r="I1451" s="2"/>
      <c r="J1451" s="2"/>
      <c r="K1451" s="2"/>
      <c r="L1451" s="18"/>
      <c r="P1451" s="2"/>
      <c r="AA1451" s="6"/>
      <c r="AB1451" s="6"/>
      <c r="AC1451" s="6"/>
    </row>
    <row r="1452" spans="2:29" ht="9.9" customHeight="1" x14ac:dyDescent="0.25">
      <c r="B1452" s="138"/>
      <c r="C1452" s="142"/>
      <c r="D1452" s="333"/>
      <c r="E1452" s="334"/>
      <c r="F1452" s="18"/>
      <c r="G1452" s="18"/>
      <c r="I1452" s="2"/>
      <c r="J1452" s="2"/>
      <c r="K1452" s="2"/>
      <c r="L1452" s="18"/>
      <c r="P1452" s="2"/>
      <c r="AA1452" s="6"/>
      <c r="AB1452" s="6"/>
      <c r="AC1452" s="6"/>
    </row>
    <row r="1453" spans="2:29" ht="9.9" customHeight="1" x14ac:dyDescent="0.25">
      <c r="B1453" s="138"/>
      <c r="C1453" s="142"/>
      <c r="D1453" s="18"/>
      <c r="E1453" s="18"/>
      <c r="F1453" s="18"/>
      <c r="G1453" s="18"/>
      <c r="I1453" s="2"/>
      <c r="J1453" s="2"/>
      <c r="K1453" s="2"/>
      <c r="L1453" s="18"/>
      <c r="P1453" s="2"/>
      <c r="AA1453" s="6"/>
      <c r="AB1453" s="6"/>
      <c r="AC1453" s="6"/>
    </row>
    <row r="1454" spans="2:29" ht="9.9" customHeight="1" x14ac:dyDescent="0.25">
      <c r="B1454" s="138"/>
      <c r="C1454" s="142"/>
      <c r="D1454" s="333"/>
      <c r="E1454" s="334"/>
      <c r="F1454" s="18"/>
      <c r="G1454" s="18"/>
      <c r="I1454" s="2"/>
      <c r="J1454" s="2"/>
      <c r="K1454" s="2"/>
      <c r="L1454" s="18"/>
      <c r="P1454" s="2"/>
      <c r="AA1454" s="6"/>
      <c r="AB1454" s="6"/>
      <c r="AC1454" s="6"/>
    </row>
    <row r="1455" spans="2:29" ht="9.9" customHeight="1" x14ac:dyDescent="0.25">
      <c r="B1455" s="138"/>
      <c r="C1455" s="142"/>
      <c r="D1455" s="333"/>
      <c r="E1455" s="334"/>
      <c r="F1455" s="18"/>
      <c r="G1455" s="18"/>
      <c r="I1455" s="2"/>
      <c r="J1455" s="2"/>
      <c r="K1455" s="2"/>
      <c r="L1455" s="18"/>
      <c r="P1455" s="2"/>
      <c r="AA1455" s="6"/>
      <c r="AB1455" s="6"/>
      <c r="AC1455" s="6"/>
    </row>
    <row r="1456" spans="2:29" ht="9.9" customHeight="1" x14ac:dyDescent="0.25">
      <c r="B1456" s="138"/>
      <c r="C1456" s="142"/>
      <c r="D1456" s="333"/>
      <c r="E1456" s="334"/>
      <c r="F1456" s="18"/>
      <c r="G1456" s="18"/>
      <c r="I1456" s="2"/>
      <c r="J1456" s="2"/>
      <c r="K1456" s="2"/>
      <c r="L1456" s="18"/>
      <c r="P1456" s="2"/>
      <c r="AA1456" s="6"/>
      <c r="AB1456" s="6"/>
      <c r="AC1456" s="6"/>
    </row>
    <row r="1457" spans="2:29" ht="9.9" customHeight="1" x14ac:dyDescent="0.25">
      <c r="B1457" s="138"/>
      <c r="C1457" s="142"/>
      <c r="D1457" s="333"/>
      <c r="E1457" s="334"/>
      <c r="F1457" s="18"/>
      <c r="G1457" s="18"/>
      <c r="I1457" s="2"/>
      <c r="J1457" s="2"/>
      <c r="K1457" s="2"/>
      <c r="L1457" s="18"/>
      <c r="P1457" s="2"/>
      <c r="AA1457" s="6"/>
      <c r="AB1457" s="6"/>
      <c r="AC1457" s="6"/>
    </row>
    <row r="1458" spans="2:29" ht="9.9" customHeight="1" x14ac:dyDescent="0.25">
      <c r="B1458" s="138"/>
      <c r="C1458" s="142"/>
      <c r="D1458" s="18"/>
      <c r="E1458" s="18"/>
      <c r="F1458" s="18"/>
      <c r="G1458" s="18"/>
      <c r="I1458" s="2"/>
      <c r="J1458" s="2"/>
      <c r="K1458" s="2"/>
      <c r="L1458" s="18"/>
      <c r="P1458" s="2"/>
      <c r="AA1458" s="6"/>
      <c r="AB1458" s="6"/>
      <c r="AC1458" s="6"/>
    </row>
    <row r="1459" spans="2:29" ht="9.9" customHeight="1" x14ac:dyDescent="0.25">
      <c r="B1459" s="138"/>
      <c r="C1459" s="142"/>
      <c r="D1459" s="333"/>
      <c r="E1459" s="334"/>
      <c r="F1459" s="18"/>
      <c r="G1459" s="18"/>
      <c r="I1459" s="2"/>
      <c r="J1459" s="2"/>
      <c r="K1459" s="2"/>
      <c r="L1459" s="18"/>
      <c r="P1459" s="2"/>
      <c r="AA1459" s="6"/>
      <c r="AB1459" s="6"/>
      <c r="AC1459" s="6"/>
    </row>
    <row r="1460" spans="2:29" ht="9.9" customHeight="1" x14ac:dyDescent="0.25">
      <c r="B1460" s="138"/>
      <c r="C1460" s="142"/>
      <c r="D1460" s="333"/>
      <c r="E1460" s="334"/>
      <c r="F1460" s="18"/>
      <c r="G1460" s="18"/>
      <c r="I1460" s="2"/>
      <c r="J1460" s="2"/>
      <c r="K1460" s="2"/>
      <c r="L1460" s="18"/>
      <c r="P1460" s="2"/>
      <c r="AA1460" s="6"/>
      <c r="AB1460" s="6"/>
      <c r="AC1460" s="6"/>
    </row>
    <row r="1461" spans="2:29" ht="9.9" customHeight="1" x14ac:dyDescent="0.25">
      <c r="B1461" s="138"/>
      <c r="C1461" s="142"/>
      <c r="D1461" s="333"/>
      <c r="E1461" s="334"/>
      <c r="F1461" s="18"/>
      <c r="G1461" s="18"/>
      <c r="I1461" s="2"/>
      <c r="J1461" s="2"/>
      <c r="K1461" s="2"/>
      <c r="L1461" s="18"/>
      <c r="P1461" s="2"/>
      <c r="AA1461" s="6"/>
      <c r="AB1461" s="6"/>
      <c r="AC1461" s="6"/>
    </row>
    <row r="1462" spans="2:29" ht="9.9" customHeight="1" x14ac:dyDescent="0.25">
      <c r="B1462" s="138"/>
      <c r="C1462" s="142"/>
      <c r="D1462" s="333"/>
      <c r="E1462" s="334"/>
      <c r="F1462" s="18"/>
      <c r="G1462" s="18"/>
      <c r="I1462" s="2"/>
      <c r="J1462" s="2"/>
      <c r="K1462" s="2"/>
      <c r="L1462" s="18"/>
      <c r="P1462" s="2"/>
      <c r="AA1462" s="6"/>
      <c r="AB1462" s="6"/>
      <c r="AC1462" s="6"/>
    </row>
    <row r="1463" spans="2:29" ht="9.9" customHeight="1" x14ac:dyDescent="0.25">
      <c r="B1463" s="138"/>
      <c r="C1463" s="142"/>
      <c r="D1463" s="333"/>
      <c r="E1463" s="334"/>
      <c r="F1463" s="18"/>
      <c r="G1463" s="18"/>
      <c r="I1463" s="2"/>
      <c r="J1463" s="2"/>
      <c r="K1463" s="2"/>
      <c r="L1463" s="18"/>
      <c r="P1463" s="2"/>
      <c r="AA1463" s="6"/>
      <c r="AB1463" s="6"/>
      <c r="AC1463" s="6"/>
    </row>
    <row r="1464" spans="2:29" ht="9.9" customHeight="1" x14ac:dyDescent="0.25">
      <c r="B1464" s="138"/>
      <c r="C1464" s="142"/>
      <c r="D1464" s="333"/>
      <c r="E1464" s="334"/>
      <c r="F1464" s="18"/>
      <c r="G1464" s="18"/>
      <c r="I1464" s="2"/>
      <c r="J1464" s="2"/>
      <c r="K1464" s="2"/>
      <c r="L1464" s="18"/>
      <c r="P1464" s="2"/>
      <c r="AA1464" s="6"/>
      <c r="AB1464" s="6"/>
      <c r="AC1464" s="6"/>
    </row>
    <row r="1465" spans="2:29" ht="9.9" customHeight="1" x14ac:dyDescent="0.25">
      <c r="B1465" s="138"/>
      <c r="C1465" s="142"/>
      <c r="D1465" s="18"/>
      <c r="E1465" s="18"/>
      <c r="F1465" s="18"/>
      <c r="G1465" s="18"/>
      <c r="I1465" s="2"/>
      <c r="J1465" s="2"/>
      <c r="K1465" s="2"/>
      <c r="L1465" s="18"/>
      <c r="P1465" s="2"/>
      <c r="AA1465" s="6"/>
      <c r="AB1465" s="6"/>
      <c r="AC1465" s="6"/>
    </row>
    <row r="1466" spans="2:29" ht="9.9" customHeight="1" x14ac:dyDescent="0.25">
      <c r="B1466" s="138"/>
      <c r="C1466" s="142"/>
      <c r="D1466" s="333"/>
      <c r="E1466" s="334"/>
      <c r="F1466" s="18"/>
      <c r="G1466" s="18"/>
      <c r="I1466" s="2"/>
      <c r="J1466" s="2"/>
      <c r="K1466" s="2"/>
      <c r="L1466" s="18"/>
      <c r="P1466" s="2"/>
      <c r="AA1466" s="6"/>
      <c r="AB1466" s="6"/>
      <c r="AC1466" s="6"/>
    </row>
    <row r="1467" spans="2:29" ht="9.9" customHeight="1" x14ac:dyDescent="0.25">
      <c r="B1467" s="138"/>
      <c r="C1467" s="142"/>
      <c r="D1467" s="333"/>
      <c r="E1467" s="334"/>
      <c r="F1467" s="18"/>
      <c r="G1467" s="18"/>
      <c r="I1467" s="2"/>
      <c r="J1467" s="2"/>
      <c r="K1467" s="2"/>
      <c r="L1467" s="18"/>
      <c r="P1467" s="2"/>
      <c r="AA1467" s="6"/>
      <c r="AB1467" s="6"/>
      <c r="AC1467" s="6"/>
    </row>
    <row r="1468" spans="2:29" ht="9.9" customHeight="1" x14ac:dyDescent="0.25">
      <c r="B1468" s="138"/>
      <c r="C1468" s="142"/>
      <c r="D1468" s="333"/>
      <c r="E1468" s="334"/>
      <c r="F1468" s="18"/>
      <c r="G1468" s="18"/>
      <c r="I1468" s="2"/>
      <c r="J1468" s="2"/>
      <c r="K1468" s="2"/>
      <c r="L1468" s="18"/>
      <c r="P1468" s="2"/>
      <c r="AA1468" s="6"/>
      <c r="AB1468" s="6"/>
      <c r="AC1468" s="6"/>
    </row>
    <row r="1469" spans="2:29" ht="9.9" customHeight="1" x14ac:dyDescent="0.25">
      <c r="B1469" s="138"/>
      <c r="C1469" s="142"/>
      <c r="D1469" s="333"/>
      <c r="E1469" s="334"/>
      <c r="F1469" s="18"/>
      <c r="G1469" s="18"/>
      <c r="I1469" s="2"/>
      <c r="J1469" s="2"/>
      <c r="K1469" s="2"/>
      <c r="L1469" s="18"/>
      <c r="P1469" s="2"/>
      <c r="AA1469" s="6"/>
      <c r="AB1469" s="6"/>
      <c r="AC1469" s="6"/>
    </row>
    <row r="1470" spans="2:29" ht="9.9" customHeight="1" x14ac:dyDescent="0.25">
      <c r="B1470" s="138"/>
      <c r="C1470" s="142"/>
      <c r="D1470" s="18"/>
      <c r="E1470" s="18"/>
      <c r="F1470" s="18"/>
      <c r="G1470" s="18"/>
      <c r="I1470" s="2"/>
      <c r="J1470" s="2"/>
      <c r="K1470" s="2"/>
      <c r="L1470" s="18"/>
      <c r="P1470" s="2"/>
      <c r="AA1470" s="6"/>
      <c r="AB1470" s="6"/>
      <c r="AC1470" s="6"/>
    </row>
    <row r="1471" spans="2:29" ht="9.9" customHeight="1" x14ac:dyDescent="0.25">
      <c r="B1471" s="138"/>
      <c r="C1471" s="142"/>
      <c r="D1471" s="333"/>
      <c r="E1471" s="334"/>
      <c r="F1471" s="18"/>
      <c r="G1471" s="18"/>
      <c r="I1471" s="2"/>
      <c r="J1471" s="2"/>
      <c r="K1471" s="2"/>
      <c r="L1471" s="18"/>
      <c r="P1471" s="2"/>
      <c r="AA1471" s="6"/>
      <c r="AB1471" s="6"/>
      <c r="AC1471" s="6"/>
    </row>
    <row r="1472" spans="2:29" ht="9.9" customHeight="1" x14ac:dyDescent="0.25">
      <c r="B1472" s="138"/>
      <c r="C1472" s="142"/>
      <c r="D1472" s="333"/>
      <c r="E1472" s="334"/>
      <c r="F1472" s="18"/>
      <c r="G1472" s="18"/>
      <c r="I1472" s="2"/>
      <c r="J1472" s="2"/>
      <c r="K1472" s="2"/>
      <c r="L1472" s="18"/>
      <c r="P1472" s="2"/>
      <c r="AA1472" s="6"/>
      <c r="AB1472" s="6"/>
      <c r="AC1472" s="6"/>
    </row>
    <row r="1473" spans="2:29" ht="9.9" customHeight="1" x14ac:dyDescent="0.25">
      <c r="B1473" s="138"/>
      <c r="C1473" s="142"/>
      <c r="D1473" s="333"/>
      <c r="E1473" s="334"/>
      <c r="F1473" s="18"/>
      <c r="G1473" s="18"/>
      <c r="I1473" s="2"/>
      <c r="J1473" s="2"/>
      <c r="K1473" s="2"/>
      <c r="L1473" s="18"/>
      <c r="P1473" s="2"/>
      <c r="AA1473" s="6"/>
      <c r="AB1473" s="6"/>
      <c r="AC1473" s="6"/>
    </row>
    <row r="1474" spans="2:29" ht="9.9" customHeight="1" x14ac:dyDescent="0.25">
      <c r="B1474" s="138"/>
      <c r="C1474" s="142"/>
      <c r="D1474" s="333"/>
      <c r="E1474" s="334"/>
      <c r="F1474" s="18"/>
      <c r="G1474" s="18"/>
      <c r="I1474" s="2"/>
      <c r="J1474" s="2"/>
      <c r="K1474" s="2"/>
      <c r="L1474" s="18"/>
      <c r="P1474" s="2"/>
      <c r="AA1474" s="6"/>
      <c r="AB1474" s="6"/>
      <c r="AC1474" s="6"/>
    </row>
    <row r="1475" spans="2:29" ht="9.9" customHeight="1" x14ac:dyDescent="0.25">
      <c r="B1475" s="138"/>
      <c r="C1475" s="142"/>
      <c r="D1475" s="18"/>
      <c r="E1475" s="18"/>
      <c r="F1475" s="18"/>
      <c r="G1475" s="18"/>
      <c r="I1475" s="2"/>
      <c r="J1475" s="2"/>
      <c r="K1475" s="2"/>
      <c r="L1475" s="18"/>
      <c r="P1475" s="2"/>
      <c r="AA1475" s="6"/>
      <c r="AB1475" s="6"/>
      <c r="AC1475" s="6"/>
    </row>
    <row r="1476" spans="2:29" ht="9.9" customHeight="1" x14ac:dyDescent="0.25">
      <c r="B1476" s="138"/>
      <c r="C1476" s="142"/>
      <c r="D1476" s="333"/>
      <c r="E1476" s="334"/>
      <c r="F1476" s="18"/>
      <c r="G1476" s="18"/>
      <c r="I1476" s="2"/>
      <c r="J1476" s="2"/>
      <c r="K1476" s="2"/>
      <c r="L1476" s="18"/>
      <c r="P1476" s="2"/>
      <c r="AA1476" s="6"/>
      <c r="AB1476" s="6"/>
      <c r="AC1476" s="6"/>
    </row>
    <row r="1477" spans="2:29" ht="9.9" customHeight="1" x14ac:dyDescent="0.25">
      <c r="B1477" s="138"/>
      <c r="C1477" s="142"/>
      <c r="D1477" s="333"/>
      <c r="E1477" s="334"/>
      <c r="F1477" s="18"/>
      <c r="G1477" s="18"/>
      <c r="I1477" s="2"/>
      <c r="J1477" s="2"/>
      <c r="K1477" s="2"/>
      <c r="L1477" s="18"/>
      <c r="P1477" s="2"/>
      <c r="AA1477" s="6"/>
      <c r="AB1477" s="6"/>
      <c r="AC1477" s="6"/>
    </row>
    <row r="1478" spans="2:29" ht="9.9" customHeight="1" x14ac:dyDescent="0.25">
      <c r="B1478" s="138"/>
      <c r="C1478" s="142"/>
      <c r="D1478" s="333"/>
      <c r="E1478" s="334"/>
      <c r="F1478" s="18"/>
      <c r="G1478" s="18"/>
      <c r="I1478" s="2"/>
      <c r="J1478" s="2"/>
      <c r="K1478" s="2"/>
      <c r="L1478" s="18"/>
      <c r="P1478" s="2"/>
      <c r="AA1478" s="6"/>
      <c r="AB1478" s="6"/>
      <c r="AC1478" s="6"/>
    </row>
    <row r="1479" spans="2:29" ht="9.9" customHeight="1" x14ac:dyDescent="0.25">
      <c r="B1479" s="138"/>
      <c r="C1479" s="142"/>
      <c r="D1479" s="333"/>
      <c r="E1479" s="334"/>
      <c r="F1479" s="18"/>
      <c r="G1479" s="18"/>
      <c r="I1479" s="2"/>
      <c r="J1479" s="2"/>
      <c r="K1479" s="2"/>
      <c r="L1479" s="18"/>
      <c r="P1479" s="2"/>
      <c r="AA1479" s="6"/>
      <c r="AB1479" s="6"/>
      <c r="AC1479" s="6"/>
    </row>
    <row r="1480" spans="2:29" ht="9.9" customHeight="1" x14ac:dyDescent="0.25">
      <c r="B1480" s="138"/>
      <c r="C1480" s="142"/>
      <c r="D1480" s="18"/>
      <c r="E1480" s="18"/>
      <c r="F1480" s="18"/>
      <c r="G1480" s="18"/>
      <c r="I1480" s="2"/>
      <c r="J1480" s="2"/>
      <c r="K1480" s="2"/>
      <c r="L1480" s="18"/>
      <c r="P1480" s="2"/>
      <c r="AA1480" s="6"/>
      <c r="AB1480" s="6"/>
      <c r="AC1480" s="6"/>
    </row>
    <row r="1481" spans="2:29" ht="9.9" customHeight="1" x14ac:dyDescent="0.25">
      <c r="B1481" s="138"/>
      <c r="C1481" s="142"/>
      <c r="D1481" s="333"/>
      <c r="E1481" s="334"/>
      <c r="F1481" s="18"/>
      <c r="G1481" s="18"/>
      <c r="I1481" s="2"/>
      <c r="J1481" s="2"/>
      <c r="K1481" s="2"/>
      <c r="L1481" s="18"/>
      <c r="P1481" s="2"/>
      <c r="AA1481" s="6"/>
      <c r="AB1481" s="6"/>
      <c r="AC1481" s="6"/>
    </row>
    <row r="1482" spans="2:29" ht="9.9" customHeight="1" x14ac:dyDescent="0.25">
      <c r="B1482" s="138"/>
      <c r="C1482" s="142"/>
      <c r="D1482" s="333"/>
      <c r="E1482" s="334"/>
      <c r="F1482" s="18"/>
      <c r="G1482" s="18"/>
      <c r="I1482" s="2"/>
      <c r="J1482" s="2"/>
      <c r="K1482" s="2"/>
      <c r="L1482" s="18"/>
      <c r="P1482" s="2"/>
      <c r="AA1482" s="6"/>
      <c r="AB1482" s="6"/>
      <c r="AC1482" s="6"/>
    </row>
    <row r="1483" spans="2:29" ht="9.9" customHeight="1" x14ac:dyDescent="0.25">
      <c r="B1483" s="138"/>
      <c r="C1483" s="142"/>
      <c r="D1483" s="333"/>
      <c r="E1483" s="334"/>
      <c r="F1483" s="18"/>
      <c r="G1483" s="18"/>
      <c r="I1483" s="2"/>
      <c r="J1483" s="2"/>
      <c r="K1483" s="2"/>
      <c r="L1483" s="18"/>
      <c r="P1483" s="2"/>
      <c r="AA1483" s="6"/>
      <c r="AB1483" s="6"/>
      <c r="AC1483" s="6"/>
    </row>
    <row r="1484" spans="2:29" ht="9.9" customHeight="1" x14ac:dyDescent="0.25">
      <c r="B1484" s="138"/>
      <c r="C1484" s="142"/>
      <c r="D1484" s="333"/>
      <c r="E1484" s="334"/>
      <c r="F1484" s="18"/>
      <c r="G1484" s="18"/>
      <c r="I1484" s="2"/>
      <c r="J1484" s="2"/>
      <c r="K1484" s="2"/>
      <c r="L1484" s="18"/>
      <c r="P1484" s="2"/>
      <c r="AA1484" s="6"/>
      <c r="AB1484" s="6"/>
      <c r="AC1484" s="6"/>
    </row>
    <row r="1485" spans="2:29" ht="9.9" customHeight="1" x14ac:dyDescent="0.25">
      <c r="B1485" s="138"/>
      <c r="C1485" s="142"/>
      <c r="D1485" s="18"/>
      <c r="E1485" s="18"/>
      <c r="F1485" s="18"/>
      <c r="G1485" s="18"/>
      <c r="I1485" s="2"/>
      <c r="J1485" s="2"/>
      <c r="K1485" s="2"/>
      <c r="L1485" s="18"/>
      <c r="P1485" s="2"/>
      <c r="AA1485" s="6"/>
      <c r="AB1485" s="6"/>
      <c r="AC1485" s="6"/>
    </row>
    <row r="1486" spans="2:29" ht="9.9" customHeight="1" x14ac:dyDescent="0.25">
      <c r="B1486" s="138"/>
      <c r="C1486" s="142"/>
      <c r="D1486" s="333"/>
      <c r="E1486" s="334"/>
      <c r="F1486" s="18"/>
      <c r="G1486" s="18"/>
      <c r="I1486" s="2"/>
      <c r="J1486" s="2"/>
      <c r="K1486" s="2"/>
      <c r="L1486" s="18"/>
      <c r="P1486" s="2"/>
      <c r="AA1486" s="6"/>
      <c r="AB1486" s="6"/>
      <c r="AC1486" s="6"/>
    </row>
    <row r="1487" spans="2:29" ht="9.9" customHeight="1" x14ac:dyDescent="0.25">
      <c r="B1487" s="138"/>
      <c r="C1487" s="142"/>
      <c r="D1487" s="333"/>
      <c r="E1487" s="334"/>
      <c r="F1487" s="18"/>
      <c r="G1487" s="18"/>
      <c r="I1487" s="2"/>
      <c r="J1487" s="2"/>
      <c r="K1487" s="2"/>
      <c r="L1487" s="18"/>
      <c r="P1487" s="2"/>
      <c r="AA1487" s="6"/>
      <c r="AB1487" s="6"/>
      <c r="AC1487" s="6"/>
    </row>
    <row r="1488" spans="2:29" ht="9.9" customHeight="1" x14ac:dyDescent="0.25">
      <c r="B1488" s="138"/>
      <c r="C1488" s="142"/>
      <c r="D1488" s="333"/>
      <c r="E1488" s="334"/>
      <c r="F1488" s="18"/>
      <c r="G1488" s="18"/>
      <c r="I1488" s="2"/>
      <c r="J1488" s="2"/>
      <c r="K1488" s="2"/>
      <c r="L1488" s="18"/>
      <c r="P1488" s="2"/>
      <c r="AA1488" s="6"/>
      <c r="AB1488" s="6"/>
      <c r="AC1488" s="6"/>
    </row>
    <row r="1489" spans="2:29" ht="9.9" customHeight="1" x14ac:dyDescent="0.25">
      <c r="B1489" s="138"/>
      <c r="C1489" s="142"/>
      <c r="D1489" s="333"/>
      <c r="E1489" s="334"/>
      <c r="F1489" s="18"/>
      <c r="G1489" s="18"/>
      <c r="I1489" s="2"/>
      <c r="J1489" s="2"/>
      <c r="K1489" s="2"/>
      <c r="L1489" s="18"/>
      <c r="P1489" s="2"/>
      <c r="AA1489" s="6"/>
      <c r="AB1489" s="6"/>
      <c r="AC1489" s="6"/>
    </row>
    <row r="1490" spans="2:29" ht="9.9" customHeight="1" x14ac:dyDescent="0.25">
      <c r="B1490" s="138"/>
      <c r="C1490" s="142"/>
      <c r="D1490" s="18"/>
      <c r="E1490" s="18"/>
      <c r="F1490" s="18"/>
      <c r="G1490" s="18"/>
      <c r="I1490" s="2"/>
      <c r="J1490" s="2"/>
      <c r="K1490" s="2"/>
      <c r="L1490" s="18"/>
      <c r="P1490" s="2"/>
      <c r="AA1490" s="6"/>
      <c r="AB1490" s="6"/>
      <c r="AC1490" s="6"/>
    </row>
    <row r="1491" spans="2:29" ht="9.9" customHeight="1" x14ac:dyDescent="0.25">
      <c r="B1491" s="138"/>
      <c r="C1491" s="142"/>
      <c r="D1491" s="333"/>
      <c r="E1491" s="334"/>
      <c r="F1491" s="18"/>
      <c r="G1491" s="18"/>
      <c r="I1491" s="2"/>
      <c r="J1491" s="2"/>
      <c r="K1491" s="2"/>
      <c r="L1491" s="18"/>
      <c r="P1491" s="2"/>
      <c r="AA1491" s="6"/>
      <c r="AB1491" s="6"/>
      <c r="AC1491" s="6"/>
    </row>
    <row r="1492" spans="2:29" ht="9.9" customHeight="1" x14ac:dyDescent="0.25">
      <c r="B1492" s="138"/>
      <c r="C1492" s="142"/>
      <c r="D1492" s="333"/>
      <c r="E1492" s="334"/>
      <c r="F1492" s="18"/>
      <c r="G1492" s="18"/>
      <c r="I1492" s="2"/>
      <c r="J1492" s="2"/>
      <c r="K1492" s="2"/>
      <c r="L1492" s="18"/>
      <c r="P1492" s="2"/>
      <c r="AA1492" s="6"/>
      <c r="AB1492" s="6"/>
      <c r="AC1492" s="6"/>
    </row>
    <row r="1493" spans="2:29" ht="9.9" customHeight="1" x14ac:dyDescent="0.25">
      <c r="B1493" s="138"/>
      <c r="C1493" s="142"/>
      <c r="D1493" s="333"/>
      <c r="E1493" s="334"/>
      <c r="F1493" s="18"/>
      <c r="G1493" s="18"/>
      <c r="I1493" s="2"/>
      <c r="J1493" s="2"/>
      <c r="K1493" s="2"/>
      <c r="L1493" s="18"/>
      <c r="P1493" s="2"/>
      <c r="AA1493" s="6"/>
      <c r="AB1493" s="6"/>
      <c r="AC1493" s="6"/>
    </row>
    <row r="1494" spans="2:29" ht="9.9" customHeight="1" x14ac:dyDescent="0.25">
      <c r="B1494" s="138"/>
      <c r="C1494" s="142"/>
      <c r="D1494" s="333"/>
      <c r="E1494" s="334"/>
      <c r="F1494" s="18"/>
      <c r="G1494" s="18"/>
      <c r="I1494" s="2"/>
      <c r="J1494" s="2"/>
      <c r="K1494" s="2"/>
      <c r="L1494" s="18"/>
      <c r="P1494" s="2"/>
      <c r="AA1494" s="6"/>
      <c r="AB1494" s="6"/>
      <c r="AC1494" s="6"/>
    </row>
    <row r="1495" spans="2:29" ht="9.9" customHeight="1" x14ac:dyDescent="0.25">
      <c r="B1495" s="138"/>
      <c r="C1495" s="142"/>
      <c r="D1495" s="18"/>
      <c r="E1495" s="18"/>
      <c r="F1495" s="18"/>
      <c r="G1495" s="18"/>
      <c r="I1495" s="2"/>
      <c r="J1495" s="2"/>
      <c r="K1495" s="2"/>
      <c r="L1495" s="18"/>
      <c r="P1495" s="2"/>
      <c r="AA1495" s="6"/>
      <c r="AB1495" s="6"/>
      <c r="AC1495" s="6"/>
    </row>
    <row r="1496" spans="2:29" ht="9.9" customHeight="1" x14ac:dyDescent="0.25">
      <c r="B1496" s="138"/>
      <c r="C1496" s="142"/>
      <c r="D1496" s="333"/>
      <c r="E1496" s="334"/>
      <c r="F1496" s="18"/>
      <c r="G1496" s="18"/>
      <c r="I1496" s="2"/>
      <c r="J1496" s="2"/>
      <c r="K1496" s="2"/>
      <c r="L1496" s="18"/>
      <c r="P1496" s="2"/>
      <c r="AA1496" s="6"/>
      <c r="AB1496" s="6"/>
      <c r="AC1496" s="6"/>
    </row>
    <row r="1497" spans="2:29" ht="9.9" customHeight="1" x14ac:dyDescent="0.25">
      <c r="B1497" s="138"/>
      <c r="C1497" s="142"/>
      <c r="D1497" s="333"/>
      <c r="E1497" s="334"/>
      <c r="F1497" s="18"/>
      <c r="G1497" s="18"/>
      <c r="I1497" s="2"/>
      <c r="J1497" s="2"/>
      <c r="K1497" s="2"/>
      <c r="L1497" s="18"/>
      <c r="P1497" s="2"/>
      <c r="AA1497" s="6"/>
      <c r="AB1497" s="6"/>
      <c r="AC1497" s="6"/>
    </row>
    <row r="1498" spans="2:29" ht="9.9" customHeight="1" x14ac:dyDescent="0.25">
      <c r="B1498" s="138"/>
      <c r="C1498" s="142"/>
      <c r="D1498" s="333"/>
      <c r="E1498" s="334"/>
      <c r="F1498" s="18"/>
      <c r="G1498" s="18"/>
      <c r="I1498" s="2"/>
      <c r="J1498" s="2"/>
      <c r="K1498" s="2"/>
      <c r="L1498" s="18"/>
      <c r="P1498" s="2"/>
      <c r="AA1498" s="6"/>
      <c r="AB1498" s="6"/>
      <c r="AC1498" s="6"/>
    </row>
    <row r="1499" spans="2:29" ht="9.9" customHeight="1" x14ac:dyDescent="0.25">
      <c r="B1499" s="138"/>
      <c r="C1499" s="142"/>
      <c r="D1499" s="333"/>
      <c r="E1499" s="334"/>
      <c r="F1499" s="18"/>
      <c r="G1499" s="18"/>
      <c r="I1499" s="2"/>
      <c r="J1499" s="2"/>
      <c r="K1499" s="2"/>
      <c r="L1499" s="18"/>
      <c r="P1499" s="2"/>
      <c r="AA1499" s="6"/>
      <c r="AB1499" s="6"/>
      <c r="AC1499" s="6"/>
    </row>
    <row r="1500" spans="2:29" ht="9.9" customHeight="1" x14ac:dyDescent="0.25">
      <c r="B1500" s="138"/>
      <c r="C1500" s="142"/>
      <c r="D1500" s="18"/>
      <c r="E1500" s="18"/>
      <c r="F1500" s="18"/>
      <c r="G1500" s="18"/>
      <c r="I1500" s="2"/>
      <c r="J1500" s="2"/>
      <c r="K1500" s="2"/>
      <c r="L1500" s="18"/>
      <c r="P1500" s="2"/>
      <c r="AA1500" s="6"/>
      <c r="AB1500" s="6"/>
      <c r="AC1500" s="6"/>
    </row>
    <row r="1501" spans="2:29" ht="9.9" customHeight="1" x14ac:dyDescent="0.25">
      <c r="B1501" s="138"/>
      <c r="C1501" s="142"/>
      <c r="D1501" s="333"/>
      <c r="E1501" s="334"/>
      <c r="F1501" s="18"/>
      <c r="G1501" s="18"/>
      <c r="I1501" s="2"/>
      <c r="J1501" s="2"/>
      <c r="K1501" s="2"/>
      <c r="L1501" s="18"/>
      <c r="P1501" s="2"/>
      <c r="AA1501" s="6"/>
      <c r="AB1501" s="6"/>
      <c r="AC1501" s="6"/>
    </row>
    <row r="1502" spans="2:29" ht="9.9" customHeight="1" x14ac:dyDescent="0.25">
      <c r="B1502" s="138"/>
      <c r="C1502" s="142"/>
      <c r="D1502" s="333"/>
      <c r="E1502" s="334"/>
      <c r="F1502" s="18"/>
      <c r="G1502" s="18"/>
      <c r="I1502" s="2"/>
      <c r="J1502" s="2"/>
      <c r="K1502" s="2"/>
      <c r="L1502" s="18"/>
      <c r="P1502" s="2"/>
      <c r="AA1502" s="6"/>
      <c r="AB1502" s="6"/>
      <c r="AC1502" s="6"/>
    </row>
    <row r="1503" spans="2:29" ht="9.9" customHeight="1" x14ac:dyDescent="0.25">
      <c r="B1503" s="138"/>
      <c r="C1503" s="142"/>
      <c r="D1503" s="333"/>
      <c r="E1503" s="334"/>
      <c r="F1503" s="18"/>
      <c r="G1503" s="18"/>
      <c r="I1503" s="2"/>
      <c r="J1503" s="2"/>
      <c r="K1503" s="2"/>
      <c r="L1503" s="18"/>
      <c r="P1503" s="2"/>
      <c r="AA1503" s="6"/>
      <c r="AB1503" s="6"/>
      <c r="AC1503" s="6"/>
    </row>
    <row r="1504" spans="2:29" ht="9.9" customHeight="1" x14ac:dyDescent="0.25">
      <c r="B1504" s="138"/>
      <c r="C1504" s="142"/>
      <c r="D1504" s="333"/>
      <c r="E1504" s="334"/>
      <c r="F1504" s="18"/>
      <c r="G1504" s="18"/>
      <c r="I1504" s="2"/>
      <c r="J1504" s="2"/>
      <c r="K1504" s="2"/>
      <c r="L1504" s="18"/>
      <c r="P1504" s="2"/>
      <c r="AA1504" s="6"/>
      <c r="AB1504" s="6"/>
      <c r="AC1504" s="6"/>
    </row>
    <row r="1505" spans="1:29" ht="9.9" customHeight="1" x14ac:dyDescent="0.25">
      <c r="B1505" s="138"/>
      <c r="C1505" s="142"/>
      <c r="D1505" s="18"/>
      <c r="E1505" s="18"/>
      <c r="F1505" s="18"/>
      <c r="G1505" s="18"/>
      <c r="I1505" s="2"/>
      <c r="J1505" s="2"/>
      <c r="K1505" s="2"/>
      <c r="L1505" s="18"/>
      <c r="P1505" s="2"/>
      <c r="AA1505" s="6"/>
      <c r="AB1505" s="6"/>
      <c r="AC1505" s="6"/>
    </row>
    <row r="1506" spans="1:29" ht="9.9" customHeight="1" x14ac:dyDescent="0.25">
      <c r="B1506" s="138"/>
      <c r="C1506" s="142"/>
      <c r="D1506" s="333"/>
      <c r="E1506" s="334"/>
      <c r="F1506" s="18"/>
      <c r="G1506" s="18"/>
      <c r="I1506" s="2"/>
      <c r="J1506" s="2"/>
      <c r="K1506" s="2"/>
      <c r="L1506" s="18"/>
      <c r="P1506" s="2"/>
      <c r="AA1506" s="6"/>
      <c r="AB1506" s="6"/>
      <c r="AC1506" s="6"/>
    </row>
    <row r="1507" spans="1:29" ht="9.9" customHeight="1" x14ac:dyDescent="0.25">
      <c r="B1507" s="138"/>
      <c r="C1507" s="142"/>
      <c r="D1507" s="333"/>
      <c r="E1507" s="334"/>
      <c r="F1507" s="18"/>
      <c r="G1507" s="18"/>
      <c r="I1507" s="2"/>
      <c r="J1507" s="2"/>
      <c r="K1507" s="2"/>
      <c r="L1507" s="18"/>
      <c r="P1507" s="2"/>
      <c r="AA1507" s="6"/>
      <c r="AB1507" s="6"/>
      <c r="AC1507" s="6"/>
    </row>
    <row r="1508" spans="1:29" ht="9.9" customHeight="1" x14ac:dyDescent="0.25">
      <c r="B1508" s="138"/>
      <c r="C1508" s="142"/>
      <c r="D1508" s="333"/>
      <c r="E1508" s="334"/>
      <c r="F1508" s="18"/>
      <c r="G1508" s="18"/>
      <c r="I1508" s="2"/>
      <c r="J1508" s="2"/>
      <c r="K1508" s="2"/>
      <c r="L1508" s="18"/>
      <c r="P1508" s="2"/>
      <c r="AA1508" s="6"/>
      <c r="AB1508" s="6"/>
      <c r="AC1508" s="6"/>
    </row>
    <row r="1509" spans="1:29" ht="9.9" customHeight="1" x14ac:dyDescent="0.25">
      <c r="B1509" s="138"/>
      <c r="C1509" s="142"/>
      <c r="D1509" s="18"/>
      <c r="E1509" s="18"/>
      <c r="F1509" s="18"/>
      <c r="G1509" s="18"/>
      <c r="I1509" s="2"/>
      <c r="J1509" s="2"/>
      <c r="K1509" s="2"/>
      <c r="L1509" s="18"/>
      <c r="P1509" s="2"/>
      <c r="AA1509" s="6"/>
      <c r="AB1509" s="6"/>
      <c r="AC1509" s="6"/>
    </row>
    <row r="1510" spans="1:29" ht="9.9" customHeight="1" x14ac:dyDescent="0.25">
      <c r="B1510" s="138"/>
      <c r="C1510" s="142"/>
      <c r="D1510" s="333"/>
      <c r="E1510" s="334"/>
      <c r="F1510" s="18"/>
      <c r="G1510" s="18"/>
      <c r="I1510" s="2"/>
      <c r="J1510" s="2"/>
      <c r="K1510" s="2"/>
      <c r="L1510" s="18"/>
      <c r="P1510" s="2"/>
      <c r="AA1510" s="6"/>
      <c r="AB1510" s="6"/>
      <c r="AC1510" s="6"/>
    </row>
    <row r="1511" spans="1:29" ht="9.9" customHeight="1" x14ac:dyDescent="0.25">
      <c r="B1511" s="138"/>
      <c r="C1511" s="142"/>
      <c r="D1511" s="333"/>
      <c r="E1511" s="334"/>
      <c r="F1511" s="18"/>
      <c r="G1511" s="18"/>
      <c r="I1511" s="2"/>
      <c r="J1511" s="2"/>
      <c r="K1511" s="2"/>
      <c r="L1511" s="18"/>
      <c r="P1511" s="2"/>
      <c r="AA1511" s="6"/>
      <c r="AB1511" s="6"/>
      <c r="AC1511" s="6"/>
    </row>
    <row r="1512" spans="1:29" ht="9.9" customHeight="1" x14ac:dyDescent="0.25">
      <c r="B1512" s="138"/>
      <c r="C1512" s="142"/>
      <c r="D1512" s="333"/>
      <c r="E1512" s="334"/>
      <c r="F1512" s="18"/>
      <c r="G1512" s="18"/>
      <c r="I1512" s="2"/>
      <c r="J1512" s="2"/>
      <c r="K1512" s="2"/>
      <c r="L1512" s="18"/>
      <c r="P1512" s="2"/>
      <c r="AA1512" s="6"/>
      <c r="AB1512" s="6"/>
      <c r="AC1512" s="6"/>
    </row>
    <row r="1513" spans="1:29" ht="9.9" customHeight="1" x14ac:dyDescent="0.25">
      <c r="B1513" s="138"/>
      <c r="C1513" s="142"/>
      <c r="D1513" s="18"/>
      <c r="E1513" s="18"/>
      <c r="F1513" s="18"/>
      <c r="G1513" s="18"/>
      <c r="I1513" s="2"/>
      <c r="J1513" s="2"/>
      <c r="K1513" s="2"/>
      <c r="L1513" s="18"/>
      <c r="P1513" s="2"/>
      <c r="AA1513" s="6"/>
      <c r="AB1513" s="6"/>
      <c r="AC1513" s="6"/>
    </row>
    <row r="1514" spans="1:29" ht="9.9" customHeight="1" x14ac:dyDescent="0.25">
      <c r="B1514" s="138"/>
      <c r="C1514" s="142"/>
      <c r="D1514" s="333"/>
      <c r="E1514" s="334"/>
      <c r="F1514" s="18"/>
      <c r="G1514" s="18"/>
      <c r="I1514" s="2"/>
      <c r="J1514" s="2"/>
      <c r="K1514" s="2"/>
      <c r="L1514" s="18"/>
      <c r="P1514" s="2"/>
      <c r="AA1514" s="6"/>
      <c r="AB1514" s="6"/>
      <c r="AC1514" s="6"/>
    </row>
    <row r="1515" spans="1:29" ht="9.9" customHeight="1" x14ac:dyDescent="0.25">
      <c r="B1515" s="138"/>
      <c r="C1515" s="142"/>
      <c r="D1515" s="333"/>
      <c r="E1515" s="334"/>
      <c r="F1515" s="18"/>
      <c r="G1515" s="18"/>
      <c r="I1515" s="2"/>
      <c r="J1515" s="2"/>
      <c r="K1515" s="2"/>
      <c r="L1515" s="18"/>
      <c r="P1515" s="2"/>
      <c r="AA1515" s="6"/>
      <c r="AB1515" s="6"/>
      <c r="AC1515" s="6"/>
    </row>
    <row r="1516" spans="1:29" ht="9.9" customHeight="1" x14ac:dyDescent="0.25">
      <c r="A1516" s="10"/>
      <c r="B1516" s="67"/>
      <c r="C1516" s="142"/>
      <c r="D1516" s="2"/>
      <c r="E1516" s="18"/>
      <c r="F1516" s="18"/>
      <c r="G1516" s="18"/>
      <c r="H1516" s="19"/>
      <c r="I1516" s="18"/>
      <c r="J1516" s="18"/>
      <c r="K1516" s="18"/>
      <c r="L1516" s="140"/>
      <c r="P1516" s="2"/>
      <c r="AA1516" s="6"/>
      <c r="AB1516" s="6"/>
      <c r="AC1516" s="6"/>
    </row>
    <row r="1517" spans="1:29" ht="9.9" customHeight="1" x14ac:dyDescent="0.25">
      <c r="A1517" s="10"/>
      <c r="B1517" s="67"/>
      <c r="C1517" s="142"/>
      <c r="D1517" s="2"/>
      <c r="E1517" s="18"/>
      <c r="F1517" s="18"/>
      <c r="G1517" s="18"/>
      <c r="H1517" s="19"/>
      <c r="I1517" s="18"/>
      <c r="J1517" s="18"/>
      <c r="K1517" s="18"/>
      <c r="L1517" s="140"/>
      <c r="P1517" s="2"/>
      <c r="AA1517" s="6"/>
      <c r="AB1517" s="6"/>
      <c r="AC1517" s="6"/>
    </row>
    <row r="1518" spans="1:29" ht="9.9" customHeight="1" x14ac:dyDescent="0.25">
      <c r="A1518" s="10"/>
      <c r="B1518" s="67"/>
      <c r="C1518" s="142"/>
      <c r="D1518" s="2"/>
      <c r="E1518" s="18"/>
      <c r="F1518" s="18"/>
      <c r="G1518" s="18"/>
      <c r="H1518" s="19"/>
      <c r="I1518" s="18"/>
      <c r="J1518" s="18"/>
      <c r="K1518" s="18"/>
      <c r="L1518" s="140"/>
      <c r="P1518" s="2"/>
      <c r="AA1518" s="6"/>
      <c r="AB1518" s="6"/>
      <c r="AC1518" s="6"/>
    </row>
    <row r="1519" spans="1:29" ht="9.9" customHeight="1" x14ac:dyDescent="0.25">
      <c r="B1519" s="141"/>
      <c r="C1519" s="142"/>
      <c r="D1519" s="2"/>
      <c r="E1519" s="18"/>
      <c r="F1519" s="18"/>
      <c r="G1519" s="18"/>
      <c r="H1519" s="19"/>
      <c r="I1519" s="18"/>
      <c r="J1519" s="18"/>
      <c r="K1519" s="18"/>
      <c r="L1519" s="13"/>
      <c r="P1519" s="2"/>
      <c r="AA1519" s="6"/>
      <c r="AB1519" s="6"/>
      <c r="AC1519" s="6"/>
    </row>
    <row r="1520" spans="1:29" ht="9.9" customHeight="1" x14ac:dyDescent="0.25">
      <c r="B1520" s="139"/>
      <c r="C1520" s="142"/>
      <c r="D1520" s="2"/>
      <c r="I1520" s="18"/>
      <c r="J1520" s="18"/>
      <c r="K1520" s="18"/>
      <c r="L1520" s="18"/>
      <c r="P1520" s="2"/>
      <c r="AA1520" s="6"/>
      <c r="AB1520" s="6"/>
      <c r="AC1520" s="6"/>
    </row>
    <row r="1521" spans="2:29" ht="9.9" customHeight="1" x14ac:dyDescent="0.25">
      <c r="B1521" s="142"/>
      <c r="C1521" s="142"/>
      <c r="D1521" s="2"/>
      <c r="I1521" s="18"/>
      <c r="J1521" s="18"/>
      <c r="K1521" s="18"/>
      <c r="L1521" s="18"/>
      <c r="P1521" s="2"/>
      <c r="AA1521" s="6"/>
      <c r="AB1521" s="6"/>
      <c r="AC1521" s="6"/>
    </row>
    <row r="1522" spans="2:29" ht="9.9" customHeight="1" x14ac:dyDescent="0.25">
      <c r="B1522" s="138"/>
      <c r="C1522" s="142"/>
      <c r="D1522" s="2"/>
      <c r="I1522" s="18"/>
      <c r="J1522" s="18"/>
      <c r="K1522" s="18"/>
      <c r="L1522" s="18"/>
      <c r="P1522" s="2"/>
      <c r="AA1522" s="6"/>
      <c r="AB1522" s="6"/>
      <c r="AC1522" s="6"/>
    </row>
    <row r="1523" spans="2:29" ht="9.9" customHeight="1" x14ac:dyDescent="0.25">
      <c r="B1523" s="138"/>
      <c r="C1523" s="142"/>
      <c r="D1523" s="2"/>
      <c r="I1523" s="333"/>
      <c r="J1523" s="334"/>
      <c r="K1523" s="18"/>
      <c r="L1523" s="18"/>
      <c r="P1523" s="2"/>
      <c r="AA1523" s="6"/>
      <c r="AB1523" s="6"/>
      <c r="AC1523" s="6"/>
    </row>
    <row r="1524" spans="2:29" ht="9.9" customHeight="1" x14ac:dyDescent="0.25">
      <c r="B1524" s="138"/>
      <c r="C1524" s="142"/>
      <c r="D1524" s="2"/>
      <c r="I1524" s="333"/>
      <c r="J1524" s="334"/>
      <c r="K1524" s="18"/>
      <c r="L1524" s="18"/>
      <c r="P1524" s="2"/>
      <c r="AA1524" s="6"/>
      <c r="AB1524" s="6"/>
      <c r="AC1524" s="6"/>
    </row>
    <row r="1525" spans="2:29" ht="9.9" customHeight="1" x14ac:dyDescent="0.25">
      <c r="B1525" s="138"/>
      <c r="C1525" s="142"/>
      <c r="D1525" s="2"/>
      <c r="I1525" s="18"/>
      <c r="J1525" s="18"/>
      <c r="K1525" s="18"/>
      <c r="L1525" s="18"/>
      <c r="P1525" s="2"/>
      <c r="AA1525" s="6"/>
      <c r="AB1525" s="6"/>
      <c r="AC1525" s="6"/>
    </row>
    <row r="1526" spans="2:29" ht="9.9" customHeight="1" x14ac:dyDescent="0.25">
      <c r="B1526" s="138"/>
      <c r="C1526" s="142"/>
      <c r="D1526" s="2"/>
      <c r="I1526" s="333"/>
      <c r="J1526" s="334"/>
      <c r="K1526" s="18"/>
      <c r="L1526" s="18"/>
      <c r="P1526" s="2"/>
      <c r="AA1526" s="6"/>
      <c r="AB1526" s="6"/>
      <c r="AC1526" s="6"/>
    </row>
    <row r="1527" spans="2:29" ht="9.9" customHeight="1" x14ac:dyDescent="0.25">
      <c r="B1527" s="138"/>
      <c r="C1527" s="142"/>
      <c r="D1527" s="2"/>
      <c r="I1527" s="333"/>
      <c r="J1527" s="334"/>
      <c r="K1527" s="18"/>
      <c r="L1527" s="18"/>
      <c r="P1527" s="2"/>
      <c r="AA1527" s="6"/>
      <c r="AB1527" s="6"/>
      <c r="AC1527" s="6"/>
    </row>
    <row r="1528" spans="2:29" ht="9.9" customHeight="1" x14ac:dyDescent="0.25">
      <c r="B1528" s="138"/>
      <c r="C1528" s="142"/>
      <c r="D1528" s="2"/>
      <c r="I1528" s="333"/>
      <c r="J1528" s="334"/>
      <c r="K1528" s="18"/>
      <c r="L1528" s="18"/>
      <c r="P1528" s="2"/>
      <c r="AA1528" s="6"/>
      <c r="AB1528" s="6"/>
      <c r="AC1528" s="6"/>
    </row>
    <row r="1529" spans="2:29" ht="9.9" customHeight="1" x14ac:dyDescent="0.25">
      <c r="B1529" s="138"/>
      <c r="C1529" s="142"/>
      <c r="D1529" s="2"/>
      <c r="I1529" s="18"/>
      <c r="J1529" s="18"/>
      <c r="K1529" s="18"/>
      <c r="L1529" s="18"/>
      <c r="P1529" s="2"/>
      <c r="AA1529" s="6"/>
      <c r="AB1529" s="6"/>
      <c r="AC1529" s="6"/>
    </row>
    <row r="1530" spans="2:29" ht="9.9" customHeight="1" x14ac:dyDescent="0.25">
      <c r="B1530" s="138"/>
      <c r="C1530" s="142"/>
      <c r="D1530" s="2"/>
      <c r="I1530" s="333"/>
      <c r="J1530" s="334"/>
      <c r="K1530" s="18"/>
      <c r="L1530" s="18"/>
      <c r="P1530" s="2"/>
      <c r="AA1530" s="6"/>
      <c r="AB1530" s="6"/>
      <c r="AC1530" s="6"/>
    </row>
    <row r="1531" spans="2:29" ht="9.9" customHeight="1" x14ac:dyDescent="0.25">
      <c r="B1531" s="138"/>
      <c r="C1531" s="142"/>
      <c r="D1531" s="2"/>
      <c r="I1531" s="333"/>
      <c r="J1531" s="334"/>
      <c r="K1531" s="18"/>
      <c r="L1531" s="18"/>
      <c r="P1531" s="2"/>
      <c r="AA1531" s="6"/>
      <c r="AB1531" s="6"/>
      <c r="AC1531" s="6"/>
    </row>
    <row r="1532" spans="2:29" ht="9.9" customHeight="1" x14ac:dyDescent="0.25">
      <c r="B1532" s="138"/>
      <c r="C1532" s="142"/>
      <c r="D1532" s="2"/>
      <c r="I1532" s="18"/>
      <c r="J1532" s="18"/>
      <c r="K1532" s="18"/>
      <c r="L1532" s="18"/>
      <c r="P1532" s="2"/>
      <c r="AA1532" s="6"/>
      <c r="AB1532" s="6"/>
      <c r="AC1532" s="6"/>
    </row>
    <row r="1533" spans="2:29" ht="9.9" customHeight="1" x14ac:dyDescent="0.25">
      <c r="B1533" s="138"/>
      <c r="C1533" s="142"/>
      <c r="D1533" s="2"/>
      <c r="I1533" s="333"/>
      <c r="J1533" s="334"/>
      <c r="K1533" s="18"/>
      <c r="L1533" s="18"/>
      <c r="P1533" s="2"/>
      <c r="AA1533" s="6"/>
      <c r="AB1533" s="6"/>
      <c r="AC1533" s="6"/>
    </row>
    <row r="1534" spans="2:29" ht="9.9" customHeight="1" x14ac:dyDescent="0.25">
      <c r="B1534" s="138"/>
      <c r="C1534" s="142"/>
      <c r="D1534" s="2"/>
      <c r="I1534" s="333"/>
      <c r="J1534" s="334"/>
      <c r="K1534" s="18"/>
      <c r="L1534" s="18"/>
      <c r="P1534" s="2"/>
      <c r="AA1534" s="6"/>
      <c r="AB1534" s="6"/>
      <c r="AC1534" s="6"/>
    </row>
    <row r="1535" spans="2:29" ht="9.9" customHeight="1" x14ac:dyDescent="0.25">
      <c r="B1535" s="138"/>
      <c r="C1535" s="142"/>
      <c r="D1535" s="2"/>
      <c r="I1535" s="333"/>
      <c r="J1535" s="334"/>
      <c r="K1535" s="18"/>
      <c r="L1535" s="18"/>
      <c r="P1535" s="2"/>
      <c r="AA1535" s="6"/>
      <c r="AB1535" s="6"/>
      <c r="AC1535" s="6"/>
    </row>
    <row r="1536" spans="2:29" ht="9.9" customHeight="1" x14ac:dyDescent="0.25">
      <c r="B1536" s="138"/>
      <c r="C1536" s="142"/>
      <c r="D1536" s="2"/>
      <c r="I1536" s="333"/>
      <c r="J1536" s="334"/>
      <c r="K1536" s="18"/>
      <c r="L1536" s="18"/>
      <c r="P1536" s="2"/>
      <c r="AA1536" s="6"/>
      <c r="AB1536" s="6"/>
      <c r="AC1536" s="6"/>
    </row>
    <row r="1537" spans="2:29" ht="9.9" customHeight="1" x14ac:dyDescent="0.25">
      <c r="B1537" s="138"/>
      <c r="C1537" s="142"/>
      <c r="D1537" s="2"/>
      <c r="I1537" s="18"/>
      <c r="J1537" s="18"/>
      <c r="K1537" s="18"/>
      <c r="L1537" s="18"/>
      <c r="P1537" s="2"/>
      <c r="AA1537" s="6"/>
      <c r="AB1537" s="6"/>
      <c r="AC1537" s="6"/>
    </row>
    <row r="1538" spans="2:29" ht="9.9" customHeight="1" x14ac:dyDescent="0.25">
      <c r="B1538" s="138"/>
      <c r="C1538" s="142"/>
      <c r="D1538" s="2"/>
      <c r="I1538" s="333"/>
      <c r="J1538" s="334"/>
      <c r="K1538" s="18"/>
      <c r="L1538" s="18"/>
      <c r="P1538" s="2"/>
      <c r="AA1538" s="6"/>
      <c r="AB1538" s="6"/>
      <c r="AC1538" s="6"/>
    </row>
    <row r="1539" spans="2:29" ht="9.9" customHeight="1" x14ac:dyDescent="0.25">
      <c r="B1539" s="138"/>
      <c r="C1539" s="142"/>
      <c r="D1539" s="2"/>
      <c r="I1539" s="333"/>
      <c r="J1539" s="334"/>
      <c r="K1539" s="18"/>
      <c r="L1539" s="18"/>
      <c r="P1539" s="2"/>
      <c r="AA1539" s="6"/>
      <c r="AB1539" s="6"/>
      <c r="AC1539" s="6"/>
    </row>
    <row r="1540" spans="2:29" ht="9.9" customHeight="1" x14ac:dyDescent="0.25">
      <c r="B1540" s="138"/>
      <c r="C1540" s="142"/>
      <c r="D1540" s="2"/>
      <c r="I1540" s="18"/>
      <c r="J1540" s="18"/>
      <c r="K1540" s="18"/>
      <c r="L1540" s="18"/>
      <c r="P1540" s="2"/>
      <c r="AA1540" s="6"/>
      <c r="AB1540" s="6"/>
      <c r="AC1540" s="6"/>
    </row>
    <row r="1541" spans="2:29" ht="9.9" customHeight="1" x14ac:dyDescent="0.25">
      <c r="B1541" s="138"/>
      <c r="C1541" s="142"/>
      <c r="D1541" s="2"/>
      <c r="I1541" s="333"/>
      <c r="J1541" s="334"/>
      <c r="K1541" s="18"/>
      <c r="L1541" s="18"/>
      <c r="P1541" s="2"/>
      <c r="AA1541" s="6"/>
      <c r="AB1541" s="6"/>
      <c r="AC1541" s="6"/>
    </row>
    <row r="1542" spans="2:29" ht="9.9" customHeight="1" x14ac:dyDescent="0.25">
      <c r="B1542" s="138"/>
      <c r="C1542" s="142"/>
      <c r="D1542" s="2"/>
      <c r="I1542" s="333"/>
      <c r="J1542" s="334"/>
      <c r="K1542" s="18"/>
      <c r="L1542" s="18"/>
      <c r="P1542" s="2"/>
      <c r="AA1542" s="6"/>
      <c r="AB1542" s="6"/>
      <c r="AC1542" s="6"/>
    </row>
    <row r="1543" spans="2:29" ht="9.9" customHeight="1" x14ac:dyDescent="0.25">
      <c r="B1543" s="138"/>
      <c r="C1543" s="142"/>
      <c r="D1543" s="2"/>
      <c r="I1543" s="333"/>
      <c r="J1543" s="334"/>
      <c r="K1543" s="18"/>
      <c r="L1543" s="18"/>
      <c r="P1543" s="2"/>
      <c r="AA1543" s="6"/>
      <c r="AB1543" s="6"/>
      <c r="AC1543" s="6"/>
    </row>
    <row r="1544" spans="2:29" ht="9.9" customHeight="1" x14ac:dyDescent="0.25">
      <c r="B1544" s="138"/>
      <c r="C1544" s="142"/>
      <c r="D1544" s="2"/>
      <c r="I1544" s="333"/>
      <c r="J1544" s="334"/>
      <c r="K1544" s="18"/>
      <c r="L1544" s="18"/>
      <c r="P1544" s="2"/>
      <c r="AA1544" s="6"/>
      <c r="AB1544" s="6"/>
      <c r="AC1544" s="6"/>
    </row>
    <row r="1545" spans="2:29" ht="9.9" customHeight="1" x14ac:dyDescent="0.25">
      <c r="B1545" s="138"/>
      <c r="C1545" s="142"/>
      <c r="D1545" s="2"/>
      <c r="I1545" s="18"/>
      <c r="J1545" s="18"/>
      <c r="K1545" s="18"/>
      <c r="L1545" s="18"/>
      <c r="P1545" s="2"/>
      <c r="AA1545" s="6"/>
      <c r="AB1545" s="6"/>
      <c r="AC1545" s="6"/>
    </row>
    <row r="1546" spans="2:29" ht="9.9" customHeight="1" x14ac:dyDescent="0.25">
      <c r="B1546" s="138"/>
      <c r="C1546" s="142"/>
      <c r="D1546" s="2"/>
      <c r="I1546" s="333"/>
      <c r="J1546" s="334"/>
      <c r="K1546" s="18"/>
      <c r="L1546" s="18"/>
      <c r="P1546" s="2"/>
      <c r="AA1546" s="6"/>
      <c r="AB1546" s="6"/>
      <c r="AC1546" s="6"/>
    </row>
    <row r="1547" spans="2:29" ht="9.9" customHeight="1" x14ac:dyDescent="0.25">
      <c r="B1547" s="138"/>
      <c r="C1547" s="142"/>
      <c r="D1547" s="2"/>
      <c r="I1547" s="333"/>
      <c r="J1547" s="334"/>
      <c r="K1547" s="18"/>
      <c r="L1547" s="18"/>
      <c r="P1547" s="2"/>
      <c r="AA1547" s="6"/>
      <c r="AB1547" s="6"/>
      <c r="AC1547" s="6"/>
    </row>
    <row r="1548" spans="2:29" ht="9.9" customHeight="1" x14ac:dyDescent="0.25">
      <c r="B1548" s="138"/>
      <c r="C1548" s="142"/>
      <c r="D1548" s="2"/>
      <c r="I1548" s="333"/>
      <c r="J1548" s="334"/>
      <c r="K1548" s="18"/>
      <c r="L1548" s="18"/>
      <c r="P1548" s="2"/>
      <c r="AA1548" s="6"/>
      <c r="AB1548" s="6"/>
      <c r="AC1548" s="6"/>
    </row>
    <row r="1549" spans="2:29" ht="9.9" customHeight="1" x14ac:dyDescent="0.25">
      <c r="B1549" s="138"/>
      <c r="C1549" s="142"/>
      <c r="D1549" s="2"/>
      <c r="I1549" s="333"/>
      <c r="J1549" s="334"/>
      <c r="K1549" s="18"/>
      <c r="L1549" s="18"/>
      <c r="P1549" s="2"/>
      <c r="AA1549" s="6"/>
      <c r="AB1549" s="6"/>
      <c r="AC1549" s="6"/>
    </row>
    <row r="1550" spans="2:29" ht="9.9" customHeight="1" x14ac:dyDescent="0.25">
      <c r="B1550" s="138"/>
      <c r="C1550" s="142"/>
      <c r="D1550" s="2"/>
      <c r="I1550" s="333"/>
      <c r="J1550" s="334"/>
      <c r="K1550" s="18"/>
      <c r="L1550" s="18"/>
      <c r="P1550" s="2"/>
      <c r="AA1550" s="6"/>
      <c r="AB1550" s="6"/>
      <c r="AC1550" s="6"/>
    </row>
    <row r="1551" spans="2:29" ht="9.9" customHeight="1" x14ac:dyDescent="0.25">
      <c r="B1551" s="138"/>
      <c r="C1551" s="142"/>
      <c r="D1551" s="2"/>
      <c r="I1551" s="333"/>
      <c r="J1551" s="334"/>
      <c r="K1551" s="18"/>
      <c r="L1551" s="18"/>
      <c r="P1551" s="2"/>
      <c r="AA1551" s="6"/>
      <c r="AB1551" s="6"/>
      <c r="AC1551" s="6"/>
    </row>
    <row r="1552" spans="2:29" ht="9.9" customHeight="1" x14ac:dyDescent="0.25">
      <c r="B1552" s="138"/>
      <c r="C1552" s="142"/>
      <c r="D1552" s="2"/>
      <c r="I1552" s="18"/>
      <c r="J1552" s="18"/>
      <c r="K1552" s="18"/>
      <c r="L1552" s="18"/>
      <c r="P1552" s="2"/>
      <c r="AA1552" s="6"/>
      <c r="AB1552" s="6"/>
      <c r="AC1552" s="6"/>
    </row>
    <row r="1553" spans="2:29" ht="9.9" customHeight="1" x14ac:dyDescent="0.25">
      <c r="B1553" s="138"/>
      <c r="C1553" s="142"/>
      <c r="D1553" s="2"/>
      <c r="I1553" s="333"/>
      <c r="J1553" s="334"/>
      <c r="K1553" s="18"/>
      <c r="L1553" s="18"/>
      <c r="P1553" s="2"/>
      <c r="AA1553" s="6"/>
      <c r="AB1553" s="6"/>
      <c r="AC1553" s="6"/>
    </row>
    <row r="1554" spans="2:29" ht="9.9" customHeight="1" x14ac:dyDescent="0.25">
      <c r="B1554" s="138"/>
      <c r="C1554" s="142"/>
      <c r="D1554" s="2"/>
      <c r="I1554" s="333"/>
      <c r="J1554" s="334"/>
      <c r="K1554" s="18"/>
      <c r="L1554" s="18"/>
      <c r="P1554" s="2"/>
      <c r="AA1554" s="6"/>
      <c r="AB1554" s="6"/>
      <c r="AC1554" s="6"/>
    </row>
    <row r="1555" spans="2:29" ht="9.9" customHeight="1" x14ac:dyDescent="0.25">
      <c r="B1555" s="138"/>
      <c r="C1555" s="142"/>
      <c r="D1555" s="2"/>
      <c r="I1555" s="333"/>
      <c r="J1555" s="334"/>
      <c r="K1555" s="18"/>
      <c r="L1555" s="18"/>
      <c r="P1555" s="2"/>
      <c r="AA1555" s="6"/>
      <c r="AB1555" s="6"/>
      <c r="AC1555" s="6"/>
    </row>
    <row r="1556" spans="2:29" ht="9.9" customHeight="1" x14ac:dyDescent="0.25">
      <c r="B1556" s="138"/>
      <c r="C1556" s="142"/>
      <c r="D1556" s="2"/>
      <c r="I1556" s="333"/>
      <c r="J1556" s="334"/>
      <c r="K1556" s="18"/>
      <c r="L1556" s="18"/>
      <c r="P1556" s="2"/>
      <c r="AA1556" s="6"/>
      <c r="AB1556" s="6"/>
      <c r="AC1556" s="6"/>
    </row>
    <row r="1557" spans="2:29" ht="9.9" customHeight="1" x14ac:dyDescent="0.25">
      <c r="B1557" s="138"/>
      <c r="C1557" s="142"/>
      <c r="D1557" s="2"/>
      <c r="I1557" s="18"/>
      <c r="J1557" s="18"/>
      <c r="K1557" s="18"/>
      <c r="L1557" s="18"/>
      <c r="P1557" s="2"/>
      <c r="AA1557" s="6"/>
      <c r="AB1557" s="6"/>
      <c r="AC1557" s="6"/>
    </row>
    <row r="1558" spans="2:29" ht="9.9" customHeight="1" x14ac:dyDescent="0.25">
      <c r="B1558" s="138"/>
      <c r="C1558" s="142"/>
      <c r="D1558" s="2"/>
      <c r="I1558" s="333"/>
      <c r="J1558" s="334"/>
      <c r="K1558" s="18"/>
      <c r="L1558" s="18"/>
      <c r="P1558" s="2"/>
      <c r="AA1558" s="6"/>
      <c r="AB1558" s="6"/>
      <c r="AC1558" s="6"/>
    </row>
    <row r="1559" spans="2:29" ht="9.9" customHeight="1" x14ac:dyDescent="0.25">
      <c r="B1559" s="138"/>
      <c r="C1559" s="142"/>
      <c r="D1559" s="2"/>
      <c r="I1559" s="333"/>
      <c r="J1559" s="334"/>
      <c r="K1559" s="18"/>
      <c r="L1559" s="18"/>
      <c r="P1559" s="2"/>
      <c r="AA1559" s="6"/>
      <c r="AB1559" s="6"/>
      <c r="AC1559" s="6"/>
    </row>
    <row r="1560" spans="2:29" ht="9.9" customHeight="1" x14ac:dyDescent="0.25">
      <c r="B1560" s="138"/>
      <c r="C1560" s="142"/>
      <c r="D1560" s="2"/>
      <c r="I1560" s="333"/>
      <c r="J1560" s="334"/>
      <c r="K1560" s="18"/>
      <c r="L1560" s="18"/>
      <c r="P1560" s="2"/>
      <c r="AA1560" s="6"/>
      <c r="AB1560" s="6"/>
      <c r="AC1560" s="6"/>
    </row>
    <row r="1561" spans="2:29" ht="9.9" customHeight="1" x14ac:dyDescent="0.25">
      <c r="B1561" s="138"/>
      <c r="C1561" s="142"/>
      <c r="D1561" s="2"/>
      <c r="I1561" s="333"/>
      <c r="J1561" s="334"/>
      <c r="K1561" s="18"/>
      <c r="L1561" s="18"/>
      <c r="P1561" s="2"/>
      <c r="AA1561" s="6"/>
      <c r="AB1561" s="6"/>
      <c r="AC1561" s="6"/>
    </row>
    <row r="1562" spans="2:29" ht="9.9" customHeight="1" x14ac:dyDescent="0.25">
      <c r="B1562" s="138"/>
      <c r="C1562" s="142"/>
      <c r="D1562" s="2"/>
      <c r="I1562" s="18"/>
      <c r="J1562" s="18"/>
      <c r="K1562" s="18"/>
      <c r="L1562" s="18"/>
      <c r="P1562" s="2"/>
      <c r="AA1562" s="6"/>
      <c r="AB1562" s="6"/>
      <c r="AC1562" s="6"/>
    </row>
    <row r="1563" spans="2:29" ht="9.9" customHeight="1" x14ac:dyDescent="0.25">
      <c r="B1563" s="138"/>
      <c r="C1563" s="142"/>
      <c r="D1563" s="2"/>
      <c r="I1563" s="333"/>
      <c r="J1563" s="334"/>
      <c r="K1563" s="18"/>
      <c r="L1563" s="18"/>
      <c r="P1563" s="2"/>
      <c r="AA1563" s="6"/>
      <c r="AB1563" s="6"/>
      <c r="AC1563" s="6"/>
    </row>
    <row r="1564" spans="2:29" ht="9.9" customHeight="1" x14ac:dyDescent="0.25">
      <c r="B1564" s="138"/>
      <c r="C1564" s="142"/>
      <c r="D1564" s="2"/>
      <c r="I1564" s="333"/>
      <c r="J1564" s="334"/>
      <c r="K1564" s="18"/>
      <c r="L1564" s="18"/>
      <c r="P1564" s="2"/>
      <c r="AA1564" s="6"/>
      <c r="AB1564" s="6"/>
      <c r="AC1564" s="6"/>
    </row>
    <row r="1565" spans="2:29" ht="9.9" customHeight="1" x14ac:dyDescent="0.25">
      <c r="B1565" s="138"/>
      <c r="C1565" s="142"/>
      <c r="D1565" s="2"/>
      <c r="I1565" s="333"/>
      <c r="J1565" s="334"/>
      <c r="K1565" s="18"/>
      <c r="L1565" s="18"/>
      <c r="P1565" s="2"/>
      <c r="AA1565" s="6"/>
      <c r="AB1565" s="6"/>
      <c r="AC1565" s="6"/>
    </row>
    <row r="1566" spans="2:29" ht="9.9" customHeight="1" x14ac:dyDescent="0.25">
      <c r="B1566" s="138"/>
      <c r="C1566" s="142"/>
      <c r="D1566" s="2"/>
      <c r="I1566" s="333"/>
      <c r="J1566" s="334"/>
      <c r="K1566" s="18"/>
      <c r="L1566" s="18"/>
      <c r="P1566" s="2"/>
      <c r="AA1566" s="6"/>
      <c r="AB1566" s="6"/>
      <c r="AC1566" s="6"/>
    </row>
    <row r="1567" spans="2:29" ht="9.9" customHeight="1" x14ac:dyDescent="0.25">
      <c r="B1567" s="138"/>
      <c r="C1567" s="142"/>
      <c r="D1567" s="2"/>
      <c r="I1567" s="18"/>
      <c r="J1567" s="18"/>
      <c r="K1567" s="18"/>
      <c r="L1567" s="18"/>
      <c r="P1567" s="2"/>
      <c r="AA1567" s="6"/>
      <c r="AB1567" s="6"/>
      <c r="AC1567" s="6"/>
    </row>
    <row r="1568" spans="2:29" ht="9.9" customHeight="1" x14ac:dyDescent="0.25">
      <c r="B1568" s="138"/>
      <c r="C1568" s="142"/>
      <c r="D1568" s="2"/>
      <c r="I1568" s="333"/>
      <c r="J1568" s="334"/>
      <c r="K1568" s="18"/>
      <c r="L1568" s="18"/>
      <c r="P1568" s="2"/>
      <c r="AA1568" s="6"/>
      <c r="AB1568" s="6"/>
      <c r="AC1568" s="6"/>
    </row>
    <row r="1569" spans="2:29" ht="9.9" customHeight="1" x14ac:dyDescent="0.25">
      <c r="B1569" s="138"/>
      <c r="C1569" s="142"/>
      <c r="D1569" s="2"/>
      <c r="I1569" s="333"/>
      <c r="J1569" s="334"/>
      <c r="K1569" s="18"/>
      <c r="L1569" s="18"/>
      <c r="P1569" s="2"/>
      <c r="AA1569" s="6"/>
      <c r="AB1569" s="6"/>
      <c r="AC1569" s="6"/>
    </row>
    <row r="1570" spans="2:29" ht="9.9" customHeight="1" x14ac:dyDescent="0.25">
      <c r="B1570" s="138"/>
      <c r="C1570" s="142"/>
      <c r="D1570" s="2"/>
      <c r="I1570" s="333"/>
      <c r="J1570" s="334"/>
      <c r="K1570" s="18"/>
      <c r="L1570" s="18"/>
      <c r="P1570" s="2"/>
      <c r="AA1570" s="6"/>
      <c r="AB1570" s="6"/>
      <c r="AC1570" s="6"/>
    </row>
    <row r="1571" spans="2:29" ht="9.9" customHeight="1" x14ac:dyDescent="0.25">
      <c r="B1571" s="138"/>
      <c r="C1571" s="142"/>
      <c r="D1571" s="2"/>
      <c r="I1571" s="333"/>
      <c r="J1571" s="334"/>
      <c r="K1571" s="18"/>
      <c r="L1571" s="18"/>
      <c r="P1571" s="2"/>
      <c r="AA1571" s="6"/>
      <c r="AB1571" s="6"/>
      <c r="AC1571" s="6"/>
    </row>
    <row r="1572" spans="2:29" ht="9.9" customHeight="1" x14ac:dyDescent="0.25">
      <c r="B1572" s="138"/>
      <c r="C1572" s="142"/>
      <c r="D1572" s="2"/>
      <c r="I1572" s="18"/>
      <c r="J1572" s="18"/>
      <c r="K1572" s="18"/>
      <c r="L1572" s="18"/>
      <c r="P1572" s="2"/>
      <c r="AA1572" s="6"/>
      <c r="AB1572" s="6"/>
      <c r="AC1572" s="6"/>
    </row>
    <row r="1573" spans="2:29" ht="9.9" customHeight="1" x14ac:dyDescent="0.25">
      <c r="B1573" s="138"/>
      <c r="C1573" s="142"/>
      <c r="D1573" s="2"/>
      <c r="I1573" s="333"/>
      <c r="J1573" s="334"/>
      <c r="K1573" s="18"/>
      <c r="L1573" s="18"/>
      <c r="P1573" s="2"/>
      <c r="AA1573" s="6"/>
      <c r="AB1573" s="6"/>
      <c r="AC1573" s="6"/>
    </row>
    <row r="1574" spans="2:29" ht="9.9" customHeight="1" x14ac:dyDescent="0.25">
      <c r="B1574" s="138"/>
      <c r="C1574" s="142"/>
      <c r="D1574" s="2"/>
      <c r="I1574" s="333"/>
      <c r="J1574" s="334"/>
      <c r="K1574" s="18"/>
      <c r="L1574" s="18"/>
      <c r="P1574" s="2"/>
      <c r="AA1574" s="6"/>
      <c r="AB1574" s="6"/>
      <c r="AC1574" s="6"/>
    </row>
    <row r="1575" spans="2:29" ht="9.9" customHeight="1" x14ac:dyDescent="0.25">
      <c r="B1575" s="138"/>
      <c r="C1575" s="142"/>
      <c r="D1575" s="2"/>
      <c r="I1575" s="333"/>
      <c r="J1575" s="334"/>
      <c r="K1575" s="18"/>
      <c r="L1575" s="18"/>
      <c r="P1575" s="2"/>
      <c r="AA1575" s="6"/>
      <c r="AB1575" s="6"/>
      <c r="AC1575" s="6"/>
    </row>
    <row r="1576" spans="2:29" ht="9.9" customHeight="1" x14ac:dyDescent="0.25">
      <c r="B1576" s="138"/>
      <c r="C1576" s="142"/>
      <c r="D1576" s="2"/>
      <c r="I1576" s="333"/>
      <c r="J1576" s="334"/>
      <c r="K1576" s="18"/>
      <c r="L1576" s="18"/>
      <c r="P1576" s="2"/>
      <c r="AA1576" s="6"/>
      <c r="AB1576" s="6"/>
      <c r="AC1576" s="6"/>
    </row>
    <row r="1577" spans="2:29" ht="9.9" customHeight="1" x14ac:dyDescent="0.25">
      <c r="B1577" s="138"/>
      <c r="C1577" s="142"/>
      <c r="D1577" s="2"/>
      <c r="I1577" s="18"/>
      <c r="J1577" s="18"/>
      <c r="K1577" s="18"/>
      <c r="L1577" s="18"/>
      <c r="P1577" s="2"/>
      <c r="AA1577" s="6"/>
      <c r="AB1577" s="6"/>
      <c r="AC1577" s="6"/>
    </row>
    <row r="1578" spans="2:29" ht="9.9" customHeight="1" x14ac:dyDescent="0.25">
      <c r="B1578" s="138"/>
      <c r="C1578" s="142"/>
      <c r="D1578" s="2"/>
      <c r="I1578" s="333"/>
      <c r="J1578" s="334"/>
      <c r="K1578" s="18"/>
      <c r="L1578" s="18"/>
      <c r="P1578" s="2"/>
      <c r="AA1578" s="6"/>
      <c r="AB1578" s="6"/>
      <c r="AC1578" s="6"/>
    </row>
    <row r="1579" spans="2:29" ht="9.9" customHeight="1" x14ac:dyDescent="0.25">
      <c r="B1579" s="138"/>
      <c r="C1579" s="142"/>
      <c r="D1579" s="2"/>
      <c r="I1579" s="333"/>
      <c r="J1579" s="334"/>
      <c r="K1579" s="18"/>
      <c r="L1579" s="18"/>
      <c r="P1579" s="2"/>
      <c r="AA1579" s="6"/>
      <c r="AB1579" s="6"/>
      <c r="AC1579" s="6"/>
    </row>
    <row r="1580" spans="2:29" ht="9.9" customHeight="1" x14ac:dyDescent="0.25">
      <c r="B1580" s="138"/>
      <c r="C1580" s="142"/>
      <c r="D1580" s="2"/>
      <c r="I1580" s="333"/>
      <c r="J1580" s="334"/>
      <c r="K1580" s="18"/>
      <c r="L1580" s="18"/>
      <c r="P1580" s="2"/>
      <c r="AA1580" s="6"/>
      <c r="AB1580" s="6"/>
      <c r="AC1580" s="6"/>
    </row>
    <row r="1581" spans="2:29" ht="9.9" customHeight="1" x14ac:dyDescent="0.25">
      <c r="B1581" s="138"/>
      <c r="C1581" s="142"/>
      <c r="D1581" s="2"/>
      <c r="I1581" s="333"/>
      <c r="J1581" s="334"/>
      <c r="K1581" s="18"/>
      <c r="L1581" s="18"/>
      <c r="P1581" s="2"/>
      <c r="AA1581" s="6"/>
      <c r="AB1581" s="6"/>
      <c r="AC1581" s="6"/>
    </row>
    <row r="1582" spans="2:29" ht="9.9" customHeight="1" x14ac:dyDescent="0.25">
      <c r="B1582" s="138"/>
      <c r="C1582" s="142"/>
      <c r="D1582" s="2"/>
      <c r="I1582" s="18"/>
      <c r="J1582" s="18"/>
      <c r="K1582" s="18"/>
      <c r="L1582" s="18"/>
      <c r="P1582" s="2"/>
      <c r="AA1582" s="6"/>
      <c r="AB1582" s="6"/>
      <c r="AC1582" s="6"/>
    </row>
    <row r="1583" spans="2:29" ht="9.9" customHeight="1" x14ac:dyDescent="0.25">
      <c r="B1583" s="138"/>
      <c r="C1583" s="142"/>
      <c r="D1583" s="2"/>
      <c r="I1583" s="333"/>
      <c r="J1583" s="334"/>
      <c r="K1583" s="18"/>
      <c r="L1583" s="18"/>
      <c r="P1583" s="2"/>
      <c r="AA1583" s="6"/>
      <c r="AB1583" s="6"/>
      <c r="AC1583" s="6"/>
    </row>
    <row r="1584" spans="2:29" ht="9.9" customHeight="1" x14ac:dyDescent="0.25">
      <c r="B1584" s="138"/>
      <c r="C1584" s="142"/>
      <c r="D1584" s="2"/>
      <c r="I1584" s="333"/>
      <c r="J1584" s="334"/>
      <c r="K1584" s="18"/>
      <c r="L1584" s="18"/>
      <c r="P1584" s="2"/>
      <c r="AA1584" s="6"/>
      <c r="AB1584" s="6"/>
      <c r="AC1584" s="6"/>
    </row>
    <row r="1585" spans="2:29" ht="9.9" customHeight="1" x14ac:dyDescent="0.25">
      <c r="B1585" s="138"/>
      <c r="C1585" s="142"/>
      <c r="D1585" s="2"/>
      <c r="I1585" s="333"/>
      <c r="J1585" s="334"/>
      <c r="K1585" s="18"/>
      <c r="L1585" s="18"/>
      <c r="P1585" s="2"/>
      <c r="AA1585" s="6"/>
      <c r="AB1585" s="6"/>
      <c r="AC1585" s="6"/>
    </row>
    <row r="1586" spans="2:29" ht="9.9" customHeight="1" x14ac:dyDescent="0.25">
      <c r="B1586" s="138"/>
      <c r="C1586" s="142"/>
      <c r="D1586" s="2"/>
      <c r="I1586" s="333"/>
      <c r="J1586" s="334"/>
      <c r="K1586" s="18"/>
      <c r="L1586" s="18"/>
      <c r="P1586" s="2"/>
      <c r="AA1586" s="6"/>
      <c r="AB1586" s="6"/>
      <c r="AC1586" s="6"/>
    </row>
    <row r="1587" spans="2:29" ht="9.9" customHeight="1" x14ac:dyDescent="0.25">
      <c r="B1587" s="138"/>
      <c r="C1587" s="142"/>
      <c r="D1587" s="2"/>
      <c r="I1587" s="18"/>
      <c r="J1587" s="18"/>
      <c r="K1587" s="18"/>
      <c r="L1587" s="18"/>
      <c r="P1587" s="2"/>
      <c r="AA1587" s="6"/>
      <c r="AB1587" s="6"/>
      <c r="AC1587" s="6"/>
    </row>
    <row r="1588" spans="2:29" ht="9.9" customHeight="1" x14ac:dyDescent="0.25">
      <c r="B1588" s="138"/>
      <c r="C1588" s="142"/>
      <c r="D1588" s="2"/>
      <c r="I1588" s="333"/>
      <c r="J1588" s="334"/>
      <c r="K1588" s="18"/>
      <c r="L1588" s="18"/>
      <c r="P1588" s="2"/>
      <c r="AA1588" s="6"/>
      <c r="AB1588" s="6"/>
      <c r="AC1588" s="6"/>
    </row>
    <row r="1589" spans="2:29" ht="9.9" customHeight="1" x14ac:dyDescent="0.25">
      <c r="B1589" s="138"/>
      <c r="C1589" s="142"/>
      <c r="D1589" s="2"/>
      <c r="I1589" s="333"/>
      <c r="J1589" s="334"/>
      <c r="K1589" s="18"/>
      <c r="L1589" s="18"/>
      <c r="P1589" s="2"/>
      <c r="AA1589" s="6"/>
      <c r="AB1589" s="6"/>
      <c r="AC1589" s="6"/>
    </row>
    <row r="1590" spans="2:29" ht="9.9" customHeight="1" x14ac:dyDescent="0.25">
      <c r="B1590" s="138"/>
      <c r="C1590" s="142"/>
      <c r="D1590" s="2"/>
      <c r="I1590" s="333"/>
      <c r="J1590" s="334"/>
      <c r="K1590" s="18"/>
      <c r="L1590" s="18"/>
      <c r="P1590" s="2"/>
      <c r="AA1590" s="6"/>
      <c r="AB1590" s="6"/>
      <c r="AC1590" s="6"/>
    </row>
    <row r="1591" spans="2:29" ht="9.9" customHeight="1" x14ac:dyDescent="0.25">
      <c r="B1591" s="138"/>
      <c r="C1591" s="142"/>
      <c r="D1591" s="2"/>
      <c r="I1591" s="333"/>
      <c r="J1591" s="334"/>
      <c r="K1591" s="18"/>
      <c r="L1591" s="18"/>
      <c r="P1591" s="2"/>
      <c r="AA1591" s="6"/>
      <c r="AB1591" s="6"/>
      <c r="AC1591" s="6"/>
    </row>
    <row r="1592" spans="2:29" ht="9.9" customHeight="1" x14ac:dyDescent="0.25">
      <c r="B1592" s="138"/>
      <c r="C1592" s="142"/>
      <c r="D1592" s="2"/>
      <c r="I1592" s="18"/>
      <c r="J1592" s="18"/>
      <c r="K1592" s="18"/>
      <c r="L1592" s="18"/>
      <c r="P1592" s="2"/>
      <c r="AA1592" s="6"/>
      <c r="AB1592" s="6"/>
      <c r="AC1592" s="6"/>
    </row>
    <row r="1593" spans="2:29" ht="9.9" customHeight="1" x14ac:dyDescent="0.25">
      <c r="B1593" s="138"/>
      <c r="C1593" s="142"/>
      <c r="D1593" s="2"/>
      <c r="I1593" s="333"/>
      <c r="J1593" s="334"/>
      <c r="K1593" s="18"/>
      <c r="L1593" s="18"/>
      <c r="P1593" s="2"/>
      <c r="AA1593" s="6"/>
      <c r="AB1593" s="6"/>
      <c r="AC1593" s="6"/>
    </row>
    <row r="1594" spans="2:29" ht="9.9" customHeight="1" x14ac:dyDescent="0.25">
      <c r="B1594" s="138"/>
      <c r="C1594" s="142"/>
      <c r="D1594" s="2"/>
      <c r="I1594" s="333"/>
      <c r="J1594" s="334"/>
      <c r="K1594" s="18"/>
      <c r="L1594" s="18"/>
      <c r="P1594" s="2"/>
      <c r="AA1594" s="6"/>
      <c r="AB1594" s="6"/>
      <c r="AC1594" s="6"/>
    </row>
    <row r="1595" spans="2:29" ht="9.9" customHeight="1" x14ac:dyDescent="0.25">
      <c r="B1595" s="138"/>
      <c r="C1595" s="142"/>
      <c r="D1595" s="2"/>
      <c r="I1595" s="333"/>
      <c r="J1595" s="334"/>
      <c r="K1595" s="18"/>
      <c r="L1595" s="18"/>
      <c r="P1595" s="2"/>
      <c r="AA1595" s="6"/>
      <c r="AB1595" s="6"/>
      <c r="AC1595" s="6"/>
    </row>
    <row r="1596" spans="2:29" ht="9.9" customHeight="1" x14ac:dyDescent="0.25">
      <c r="B1596" s="138"/>
      <c r="C1596" s="142"/>
      <c r="D1596" s="2"/>
      <c r="I1596" s="18"/>
      <c r="J1596" s="18"/>
      <c r="K1596" s="18"/>
      <c r="L1596" s="18"/>
      <c r="P1596" s="2"/>
      <c r="AA1596" s="6"/>
      <c r="AB1596" s="6"/>
      <c r="AC1596" s="6"/>
    </row>
    <row r="1597" spans="2:29" ht="9.9" customHeight="1" x14ac:dyDescent="0.25">
      <c r="B1597" s="138"/>
      <c r="C1597" s="142"/>
      <c r="D1597" s="2"/>
      <c r="I1597" s="333"/>
      <c r="J1597" s="334"/>
      <c r="K1597" s="18"/>
      <c r="L1597" s="18"/>
      <c r="P1597" s="2"/>
      <c r="AA1597" s="6"/>
      <c r="AB1597" s="6"/>
      <c r="AC1597" s="6"/>
    </row>
    <row r="1598" spans="2:29" ht="9.9" customHeight="1" x14ac:dyDescent="0.25">
      <c r="B1598" s="138"/>
      <c r="C1598" s="142"/>
      <c r="D1598" s="2"/>
      <c r="I1598" s="333"/>
      <c r="J1598" s="334"/>
      <c r="K1598" s="18"/>
      <c r="L1598" s="18"/>
      <c r="P1598" s="2"/>
      <c r="AA1598" s="6"/>
      <c r="AB1598" s="6"/>
      <c r="AC1598" s="6"/>
    </row>
    <row r="1599" spans="2:29" ht="9.9" customHeight="1" x14ac:dyDescent="0.25">
      <c r="B1599" s="138"/>
      <c r="C1599" s="142"/>
      <c r="D1599" s="2"/>
      <c r="I1599" s="333"/>
      <c r="J1599" s="334"/>
      <c r="K1599" s="18"/>
      <c r="L1599" s="18"/>
      <c r="P1599" s="2"/>
      <c r="AA1599" s="6"/>
      <c r="AB1599" s="6"/>
      <c r="AC1599" s="6"/>
    </row>
    <row r="1600" spans="2:29" ht="9.9" customHeight="1" x14ac:dyDescent="0.25">
      <c r="B1600" s="138"/>
      <c r="C1600" s="142"/>
      <c r="D1600" s="2"/>
      <c r="I1600" s="18"/>
      <c r="J1600" s="18"/>
      <c r="K1600" s="18"/>
      <c r="L1600" s="18"/>
      <c r="P1600" s="2"/>
      <c r="AA1600" s="6"/>
      <c r="AB1600" s="6"/>
      <c r="AC1600" s="6"/>
    </row>
    <row r="1601" spans="1:29" ht="9.9" customHeight="1" x14ac:dyDescent="0.25">
      <c r="B1601" s="138"/>
      <c r="C1601" s="142"/>
      <c r="D1601" s="2"/>
      <c r="I1601" s="333"/>
      <c r="J1601" s="334"/>
      <c r="K1601" s="18"/>
      <c r="L1601" s="18"/>
      <c r="P1601" s="2"/>
      <c r="AA1601" s="6"/>
      <c r="AB1601" s="6"/>
      <c r="AC1601" s="6"/>
    </row>
    <row r="1602" spans="1:29" ht="9.9" customHeight="1" x14ac:dyDescent="0.25">
      <c r="B1602" s="138"/>
      <c r="C1602" s="142"/>
      <c r="D1602" s="2"/>
      <c r="I1602" s="333"/>
      <c r="J1602" s="334"/>
      <c r="K1602" s="18"/>
      <c r="L1602" s="18"/>
      <c r="P1602" s="2"/>
      <c r="AA1602" s="6"/>
      <c r="AB1602" s="6"/>
      <c r="AC1602" s="6"/>
    </row>
    <row r="1603" spans="1:29" ht="9.9" customHeight="1" x14ac:dyDescent="0.25">
      <c r="B1603" s="138"/>
      <c r="C1603" s="142"/>
      <c r="D1603" s="2"/>
      <c r="I1603" s="155"/>
      <c r="J1603" s="156"/>
      <c r="K1603" s="18"/>
      <c r="L1603" s="18"/>
      <c r="P1603" s="2"/>
      <c r="AA1603" s="6"/>
      <c r="AB1603" s="6"/>
      <c r="AC1603" s="6"/>
    </row>
    <row r="1604" spans="1:29" ht="9.9" customHeight="1" x14ac:dyDescent="0.25">
      <c r="A1604" s="10"/>
      <c r="B1604" s="67"/>
      <c r="C1604" s="142"/>
      <c r="D1604" s="2"/>
      <c r="E1604" s="18"/>
      <c r="F1604" s="18"/>
      <c r="G1604" s="18"/>
      <c r="H1604" s="20"/>
      <c r="I1604" s="18"/>
      <c r="J1604" s="18"/>
      <c r="K1604" s="18"/>
      <c r="L1604" s="18"/>
      <c r="P1604" s="2"/>
      <c r="AA1604" s="6"/>
      <c r="AB1604" s="6"/>
      <c r="AC1604" s="6"/>
    </row>
    <row r="1605" spans="1:29" ht="9.9" customHeight="1" x14ac:dyDescent="0.25">
      <c r="A1605" s="10"/>
      <c r="B1605" s="67"/>
      <c r="C1605" s="142"/>
      <c r="D1605" s="333"/>
      <c r="E1605" s="335"/>
      <c r="F1605" s="336"/>
      <c r="G1605" s="18"/>
      <c r="H1605" s="19"/>
      <c r="I1605" s="18"/>
      <c r="J1605" s="18"/>
      <c r="K1605" s="18"/>
      <c r="L1605" s="18"/>
      <c r="P1605" s="2"/>
      <c r="AA1605" s="6"/>
      <c r="AB1605" s="6"/>
      <c r="AC1605" s="6"/>
    </row>
    <row r="1606" spans="1:29" ht="9.9" customHeight="1" x14ac:dyDescent="0.25">
      <c r="B1606" s="138"/>
      <c r="C1606" s="142"/>
      <c r="D1606" s="2"/>
      <c r="I1606" s="18"/>
      <c r="J1606" s="18"/>
      <c r="K1606" s="18"/>
      <c r="L1606" s="18"/>
      <c r="P1606" s="2"/>
      <c r="AA1606" s="6"/>
      <c r="AB1606" s="6"/>
      <c r="AC1606" s="6"/>
    </row>
    <row r="1607" spans="1:29" ht="9.9" customHeight="1" x14ac:dyDescent="0.25">
      <c r="B1607" s="138"/>
      <c r="C1607" s="142"/>
      <c r="D1607" s="2"/>
      <c r="I1607" s="18"/>
      <c r="J1607" s="18"/>
      <c r="K1607" s="18"/>
      <c r="L1607" s="18"/>
      <c r="P1607" s="2"/>
      <c r="AA1607" s="6"/>
      <c r="AB1607" s="6"/>
      <c r="AC1607" s="6"/>
    </row>
    <row r="1608" spans="1:29" ht="9.9" customHeight="1" x14ac:dyDescent="0.25">
      <c r="B1608" s="142"/>
      <c r="C1608" s="142"/>
      <c r="D1608" s="2"/>
      <c r="I1608" s="18"/>
      <c r="J1608" s="18"/>
      <c r="K1608" s="18"/>
      <c r="L1608" s="18"/>
      <c r="P1608" s="2"/>
      <c r="AA1608" s="6"/>
      <c r="AB1608" s="6"/>
      <c r="AC1608" s="6"/>
    </row>
    <row r="1609" spans="1:29" ht="9.9" customHeight="1" x14ac:dyDescent="0.25">
      <c r="A1609" s="10"/>
      <c r="B1609" s="67"/>
      <c r="C1609" s="142"/>
      <c r="D1609" s="2"/>
      <c r="I1609" s="18"/>
      <c r="J1609" s="18"/>
      <c r="K1609" s="18"/>
      <c r="L1609" s="18"/>
      <c r="P1609" s="2"/>
      <c r="AA1609" s="6"/>
      <c r="AB1609" s="6"/>
      <c r="AC1609" s="6"/>
    </row>
    <row r="1610" spans="1:29" ht="9.9" customHeight="1" x14ac:dyDescent="0.25">
      <c r="B1610" s="141"/>
      <c r="C1610" s="142"/>
      <c r="D1610" s="2"/>
      <c r="I1610" s="18"/>
      <c r="J1610" s="18"/>
      <c r="K1610" s="18"/>
      <c r="L1610" s="13"/>
      <c r="P1610" s="2"/>
      <c r="AA1610" s="6"/>
      <c r="AB1610" s="6"/>
      <c r="AC1610" s="6"/>
    </row>
    <row r="1611" spans="1:29" ht="9.9" customHeight="1" x14ac:dyDescent="0.25">
      <c r="B1611" s="142"/>
      <c r="C1611" s="142"/>
      <c r="D1611" s="2"/>
      <c r="L1611" s="13"/>
      <c r="P1611" s="2"/>
      <c r="AA1611" s="6"/>
      <c r="AB1611" s="6"/>
      <c r="AC1611" s="6"/>
    </row>
    <row r="1612" spans="1:29" ht="9.9" customHeight="1" x14ac:dyDescent="0.25">
      <c r="B1612" s="138"/>
      <c r="C1612" s="142"/>
      <c r="D1612" s="2"/>
      <c r="I1612" s="331"/>
      <c r="J1612" s="332"/>
      <c r="K1612" s="18"/>
      <c r="L1612" s="18"/>
      <c r="P1612" s="2"/>
      <c r="AA1612" s="6"/>
      <c r="AB1612" s="6"/>
      <c r="AC1612" s="6"/>
    </row>
    <row r="1613" spans="1:29" ht="9.9" customHeight="1" x14ac:dyDescent="0.25">
      <c r="B1613" s="138"/>
      <c r="C1613" s="142"/>
      <c r="D1613" s="2"/>
      <c r="I1613" s="331"/>
      <c r="J1613" s="332"/>
      <c r="K1613" s="18"/>
      <c r="L1613" s="18"/>
      <c r="P1613" s="2"/>
      <c r="AA1613" s="6"/>
      <c r="AB1613" s="6"/>
      <c r="AC1613" s="6"/>
    </row>
    <row r="1614" spans="1:29" ht="9.9" customHeight="1" x14ac:dyDescent="0.25">
      <c r="B1614" s="138"/>
      <c r="C1614" s="142"/>
      <c r="D1614" s="2"/>
      <c r="I1614" s="331"/>
      <c r="J1614" s="332"/>
      <c r="K1614" s="18"/>
      <c r="L1614" s="18"/>
      <c r="P1614" s="2"/>
      <c r="AA1614" s="6"/>
      <c r="AB1614" s="6"/>
      <c r="AC1614" s="6"/>
    </row>
    <row r="1615" spans="1:29" ht="9.9" customHeight="1" x14ac:dyDescent="0.25">
      <c r="B1615" s="138"/>
      <c r="C1615" s="142"/>
      <c r="D1615" s="2"/>
      <c r="I1615" s="331"/>
      <c r="J1615" s="332"/>
      <c r="K1615" s="18"/>
      <c r="L1615" s="18"/>
      <c r="P1615" s="2"/>
      <c r="AA1615" s="6"/>
      <c r="AB1615" s="6"/>
      <c r="AC1615" s="6"/>
    </row>
    <row r="1616" spans="1:29" ht="9.9" customHeight="1" x14ac:dyDescent="0.25">
      <c r="B1616" s="138"/>
      <c r="C1616" s="142"/>
      <c r="D1616" s="2"/>
      <c r="I1616" s="331"/>
      <c r="J1616" s="332"/>
      <c r="K1616" s="18"/>
      <c r="L1616" s="18"/>
      <c r="P1616" s="2"/>
      <c r="AA1616" s="6"/>
      <c r="AB1616" s="6"/>
      <c r="AC1616" s="6"/>
    </row>
    <row r="1617" spans="2:29" ht="9.9" customHeight="1" x14ac:dyDescent="0.25">
      <c r="B1617" s="138"/>
      <c r="C1617" s="142"/>
      <c r="D1617" s="2"/>
      <c r="I1617" s="331"/>
      <c r="J1617" s="332"/>
      <c r="K1617" s="18"/>
      <c r="L1617" s="18"/>
      <c r="P1617" s="2"/>
      <c r="AA1617" s="6"/>
      <c r="AB1617" s="6"/>
      <c r="AC1617" s="6"/>
    </row>
    <row r="1618" spans="2:29" ht="9.9" customHeight="1" x14ac:dyDescent="0.25">
      <c r="B1618" s="138"/>
      <c r="C1618" s="142"/>
      <c r="D1618" s="2"/>
      <c r="I1618" s="331"/>
      <c r="J1618" s="332"/>
      <c r="K1618" s="18"/>
      <c r="L1618" s="18"/>
      <c r="P1618" s="2"/>
      <c r="AA1618" s="6"/>
      <c r="AB1618" s="6"/>
      <c r="AC1618" s="6"/>
    </row>
    <row r="1619" spans="2:29" ht="9.9" customHeight="1" x14ac:dyDescent="0.25">
      <c r="B1619" s="138"/>
      <c r="C1619" s="142"/>
      <c r="D1619" s="2"/>
      <c r="I1619" s="331"/>
      <c r="J1619" s="332"/>
      <c r="K1619" s="18"/>
      <c r="L1619" s="18"/>
      <c r="P1619" s="2"/>
      <c r="AA1619" s="6"/>
      <c r="AB1619" s="6"/>
      <c r="AC1619" s="6"/>
    </row>
    <row r="1620" spans="2:29" ht="9.9" customHeight="1" x14ac:dyDescent="0.25">
      <c r="B1620" s="138"/>
      <c r="C1620" s="142"/>
      <c r="D1620" s="2"/>
      <c r="I1620" s="331"/>
      <c r="J1620" s="332"/>
      <c r="K1620" s="18"/>
      <c r="L1620" s="18"/>
      <c r="P1620" s="2"/>
      <c r="AA1620" s="6"/>
      <c r="AB1620" s="6"/>
      <c r="AC1620" s="6"/>
    </row>
    <row r="1621" spans="2:29" ht="9.9" customHeight="1" x14ac:dyDescent="0.25">
      <c r="B1621" s="138"/>
      <c r="C1621" s="142"/>
      <c r="D1621" s="2"/>
      <c r="I1621" s="331"/>
      <c r="J1621" s="332"/>
      <c r="K1621" s="18"/>
      <c r="L1621" s="18"/>
      <c r="P1621" s="2"/>
      <c r="AA1621" s="6"/>
      <c r="AB1621" s="6"/>
      <c r="AC1621" s="6"/>
    </row>
    <row r="1622" spans="2:29" ht="9.9" customHeight="1" x14ac:dyDescent="0.25">
      <c r="B1622" s="138"/>
      <c r="C1622" s="142"/>
      <c r="D1622" s="2"/>
      <c r="I1622" s="331"/>
      <c r="J1622" s="332"/>
      <c r="K1622" s="18"/>
      <c r="L1622" s="18"/>
      <c r="P1622" s="2"/>
      <c r="AA1622" s="6"/>
      <c r="AB1622" s="6"/>
      <c r="AC1622" s="6"/>
    </row>
    <row r="1623" spans="2:29" ht="9.9" customHeight="1" x14ac:dyDescent="0.25">
      <c r="B1623" s="138"/>
      <c r="C1623" s="142"/>
      <c r="D1623" s="2"/>
      <c r="I1623" s="331"/>
      <c r="J1623" s="332"/>
      <c r="K1623" s="18"/>
      <c r="L1623" s="18"/>
      <c r="P1623" s="2"/>
      <c r="AA1623" s="6"/>
      <c r="AB1623" s="6"/>
      <c r="AC1623" s="6"/>
    </row>
    <row r="1624" spans="2:29" ht="9.9" customHeight="1" x14ac:dyDescent="0.25">
      <c r="B1624" s="138"/>
      <c r="C1624" s="142"/>
      <c r="D1624" s="2"/>
      <c r="I1624" s="331"/>
      <c r="J1624" s="332"/>
      <c r="K1624" s="18"/>
      <c r="L1624" s="18"/>
      <c r="P1624" s="2"/>
      <c r="AA1624" s="6"/>
      <c r="AB1624" s="6"/>
      <c r="AC1624" s="6"/>
    </row>
    <row r="1625" spans="2:29" ht="9.9" customHeight="1" x14ac:dyDescent="0.25">
      <c r="B1625" s="138"/>
      <c r="C1625" s="142"/>
      <c r="D1625" s="2"/>
      <c r="I1625" s="331"/>
      <c r="J1625" s="332"/>
      <c r="K1625" s="18"/>
      <c r="L1625" s="18"/>
      <c r="P1625" s="2"/>
      <c r="AA1625" s="6"/>
      <c r="AB1625" s="6"/>
      <c r="AC1625" s="6"/>
    </row>
    <row r="1626" spans="2:29" ht="9.9" customHeight="1" x14ac:dyDescent="0.25">
      <c r="B1626" s="138"/>
      <c r="C1626" s="142"/>
      <c r="D1626" s="2"/>
      <c r="I1626" s="18"/>
      <c r="J1626" s="18"/>
      <c r="K1626" s="18"/>
      <c r="L1626" s="18"/>
      <c r="P1626" s="2"/>
      <c r="AA1626" s="6"/>
      <c r="AB1626" s="6"/>
      <c r="AC1626" s="6"/>
    </row>
    <row r="1627" spans="2:29" ht="9.9" customHeight="1" x14ac:dyDescent="0.25">
      <c r="B1627" s="141"/>
      <c r="C1627" s="142"/>
      <c r="D1627" s="2"/>
      <c r="H1627" s="20"/>
      <c r="I1627" s="18"/>
      <c r="J1627" s="18"/>
      <c r="K1627" s="18"/>
      <c r="L1627" s="18"/>
      <c r="P1627" s="2"/>
      <c r="AA1627" s="6"/>
      <c r="AB1627" s="6"/>
      <c r="AC1627" s="6"/>
    </row>
    <row r="1628" spans="2:29" ht="9.9" customHeight="1" x14ac:dyDescent="0.25">
      <c r="B1628" s="142"/>
      <c r="C1628" s="142"/>
      <c r="D1628" s="2"/>
      <c r="I1628" s="18"/>
      <c r="J1628" s="18"/>
      <c r="K1628" s="18"/>
      <c r="L1628" s="18"/>
      <c r="P1628" s="2"/>
      <c r="AA1628" s="6"/>
      <c r="AB1628" s="6"/>
      <c r="AC1628" s="6"/>
    </row>
    <row r="1629" spans="2:29" ht="9.9" customHeight="1" x14ac:dyDescent="0.25">
      <c r="B1629" s="138"/>
      <c r="C1629" s="142"/>
      <c r="D1629" s="150"/>
      <c r="E1629" s="18"/>
      <c r="F1629" s="18"/>
      <c r="G1629" s="18"/>
      <c r="H1629" s="18"/>
      <c r="I1629" s="18"/>
      <c r="J1629" s="18"/>
      <c r="K1629" s="18"/>
      <c r="L1629" s="18"/>
      <c r="P1629" s="2"/>
      <c r="AA1629" s="6"/>
      <c r="AB1629" s="6"/>
      <c r="AC1629" s="6"/>
    </row>
    <row r="1630" spans="2:29" ht="9.9" customHeight="1" x14ac:dyDescent="0.25">
      <c r="B1630" s="138"/>
      <c r="C1630" s="142"/>
      <c r="D1630" s="18"/>
      <c r="E1630" s="18"/>
      <c r="F1630" s="18"/>
      <c r="G1630" s="18"/>
      <c r="H1630" s="18"/>
      <c r="I1630" s="2"/>
      <c r="J1630" s="18"/>
      <c r="K1630" s="18"/>
      <c r="L1630" s="18"/>
      <c r="P1630" s="2"/>
      <c r="AA1630" s="6"/>
      <c r="AB1630" s="6"/>
      <c r="AC1630" s="6"/>
    </row>
    <row r="1631" spans="2:29" ht="9.9" customHeight="1" x14ac:dyDescent="0.25">
      <c r="B1631" s="138"/>
      <c r="C1631" s="142"/>
      <c r="D1631" s="18"/>
      <c r="E1631" s="18"/>
      <c r="F1631" s="18"/>
      <c r="G1631" s="18"/>
      <c r="H1631" s="18"/>
      <c r="I1631" s="2"/>
      <c r="J1631" s="18"/>
      <c r="K1631" s="18"/>
      <c r="L1631" s="18"/>
      <c r="P1631" s="2"/>
      <c r="AA1631" s="6"/>
      <c r="AB1631" s="6"/>
      <c r="AC1631" s="6"/>
    </row>
    <row r="1632" spans="2:29" ht="9.9" customHeight="1" x14ac:dyDescent="0.25">
      <c r="B1632" s="138"/>
      <c r="C1632" s="142"/>
      <c r="D1632" s="18"/>
      <c r="E1632" s="18"/>
      <c r="F1632" s="18"/>
      <c r="G1632" s="18"/>
      <c r="H1632" s="18"/>
      <c r="I1632" s="2"/>
      <c r="J1632" s="18"/>
      <c r="K1632" s="18"/>
      <c r="L1632" s="18"/>
      <c r="P1632" s="2"/>
      <c r="AA1632" s="6"/>
      <c r="AB1632" s="6"/>
      <c r="AC1632" s="6"/>
    </row>
    <row r="1633" spans="2:29" ht="9.9" customHeight="1" x14ac:dyDescent="0.25">
      <c r="B1633" s="138"/>
      <c r="C1633" s="142"/>
      <c r="D1633" s="18"/>
      <c r="E1633" s="18"/>
      <c r="F1633" s="18"/>
      <c r="G1633" s="18"/>
      <c r="H1633" s="18"/>
      <c r="I1633" s="2"/>
      <c r="J1633" s="18"/>
      <c r="K1633" s="18"/>
      <c r="L1633" s="18"/>
      <c r="P1633" s="2"/>
      <c r="AA1633" s="6"/>
      <c r="AB1633" s="6"/>
      <c r="AC1633" s="6"/>
    </row>
    <row r="1634" spans="2:29" ht="9.9" customHeight="1" x14ac:dyDescent="0.25">
      <c r="B1634" s="138"/>
      <c r="C1634" s="142"/>
      <c r="D1634" s="18"/>
      <c r="E1634" s="18"/>
      <c r="F1634" s="18"/>
      <c r="G1634" s="18"/>
      <c r="H1634" s="18"/>
      <c r="I1634" s="2"/>
      <c r="J1634" s="18"/>
      <c r="K1634" s="18"/>
      <c r="L1634" s="18"/>
      <c r="P1634" s="2"/>
      <c r="AA1634" s="6"/>
      <c r="AB1634" s="6"/>
      <c r="AC1634" s="6"/>
    </row>
    <row r="1635" spans="2:29" ht="9.9" customHeight="1" x14ac:dyDescent="0.25">
      <c r="B1635" s="138"/>
      <c r="C1635" s="142"/>
      <c r="D1635" s="18"/>
      <c r="E1635" s="18"/>
      <c r="F1635" s="18"/>
      <c r="G1635" s="18"/>
      <c r="H1635" s="18"/>
      <c r="I1635" s="2"/>
      <c r="J1635" s="18"/>
      <c r="K1635" s="18"/>
      <c r="L1635" s="18"/>
      <c r="P1635" s="2"/>
      <c r="AA1635" s="6"/>
      <c r="AB1635" s="6"/>
      <c r="AC1635" s="6"/>
    </row>
    <row r="1636" spans="2:29" ht="9.9" customHeight="1" x14ac:dyDescent="0.25">
      <c r="B1636" s="138"/>
      <c r="C1636" s="142"/>
      <c r="D1636" s="18"/>
      <c r="E1636" s="18"/>
      <c r="F1636" s="18"/>
      <c r="G1636" s="18"/>
      <c r="H1636" s="18"/>
      <c r="I1636" s="2"/>
      <c r="J1636" s="18"/>
      <c r="K1636" s="18"/>
      <c r="L1636" s="18"/>
      <c r="P1636" s="2"/>
      <c r="AA1636" s="6"/>
      <c r="AB1636" s="6"/>
      <c r="AC1636" s="6"/>
    </row>
    <row r="1637" spans="2:29" ht="9.9" customHeight="1" x14ac:dyDescent="0.25">
      <c r="B1637" s="138"/>
      <c r="C1637" s="142"/>
      <c r="D1637" s="18"/>
      <c r="E1637" s="18"/>
      <c r="F1637" s="18"/>
      <c r="G1637" s="18"/>
      <c r="H1637" s="18"/>
      <c r="I1637" s="2"/>
      <c r="J1637" s="18"/>
      <c r="K1637" s="18"/>
      <c r="L1637" s="18"/>
      <c r="P1637" s="2"/>
      <c r="AA1637" s="6"/>
      <c r="AB1637" s="6"/>
      <c r="AC1637" s="6"/>
    </row>
    <row r="1638" spans="2:29" ht="9.9" customHeight="1" x14ac:dyDescent="0.25">
      <c r="B1638" s="138"/>
      <c r="C1638" s="142"/>
      <c r="D1638" s="18"/>
      <c r="E1638" s="18"/>
      <c r="F1638" s="18"/>
      <c r="G1638" s="18"/>
      <c r="H1638" s="18"/>
      <c r="I1638" s="2"/>
      <c r="J1638" s="18"/>
      <c r="K1638" s="18"/>
      <c r="L1638" s="18"/>
      <c r="P1638" s="2"/>
      <c r="AA1638" s="6"/>
      <c r="AB1638" s="6"/>
      <c r="AC1638" s="6"/>
    </row>
    <row r="1639" spans="2:29" ht="9.9" customHeight="1" x14ac:dyDescent="0.25">
      <c r="B1639" s="138"/>
      <c r="C1639" s="142"/>
      <c r="D1639" s="18"/>
      <c r="E1639" s="18"/>
      <c r="F1639" s="18"/>
      <c r="G1639" s="18"/>
      <c r="H1639" s="18"/>
      <c r="I1639" s="2"/>
      <c r="J1639" s="18"/>
      <c r="K1639" s="18"/>
      <c r="L1639" s="18"/>
      <c r="P1639" s="2"/>
      <c r="AA1639" s="6"/>
      <c r="AB1639" s="6"/>
      <c r="AC1639" s="6"/>
    </row>
    <row r="1640" spans="2:29" ht="9.9" customHeight="1" x14ac:dyDescent="0.25">
      <c r="B1640" s="138"/>
      <c r="C1640" s="142"/>
      <c r="D1640" s="18"/>
      <c r="E1640" s="18"/>
      <c r="F1640" s="18"/>
      <c r="G1640" s="18"/>
      <c r="H1640" s="18"/>
      <c r="I1640" s="2"/>
      <c r="J1640" s="18"/>
      <c r="K1640" s="18"/>
      <c r="L1640" s="18"/>
      <c r="P1640" s="2"/>
      <c r="AA1640" s="6"/>
      <c r="AB1640" s="6"/>
      <c r="AC1640" s="6"/>
    </row>
    <row r="1641" spans="2:29" ht="9.9" customHeight="1" x14ac:dyDescent="0.25">
      <c r="B1641" s="138"/>
      <c r="C1641" s="142"/>
      <c r="D1641" s="18"/>
      <c r="E1641" s="18"/>
      <c r="F1641" s="18"/>
      <c r="G1641" s="18"/>
      <c r="H1641" s="18"/>
      <c r="I1641" s="2"/>
      <c r="J1641" s="18"/>
      <c r="K1641" s="18"/>
      <c r="L1641" s="18"/>
      <c r="P1641" s="2"/>
      <c r="AA1641" s="6"/>
      <c r="AB1641" s="6"/>
      <c r="AC1641" s="6"/>
    </row>
    <row r="1642" spans="2:29" ht="9.9" customHeight="1" x14ac:dyDescent="0.25">
      <c r="B1642" s="138"/>
      <c r="C1642" s="142"/>
      <c r="D1642" s="18"/>
      <c r="E1642" s="18"/>
      <c r="F1642" s="18"/>
      <c r="G1642" s="18"/>
      <c r="H1642" s="18"/>
      <c r="I1642" s="2"/>
      <c r="J1642" s="18"/>
      <c r="K1642" s="18"/>
      <c r="L1642" s="18"/>
      <c r="P1642" s="2"/>
      <c r="AA1642" s="6"/>
      <c r="AB1642" s="6"/>
      <c r="AC1642" s="6"/>
    </row>
    <row r="1643" spans="2:29" ht="9.9" customHeight="1" x14ac:dyDescent="0.25">
      <c r="B1643" s="138"/>
      <c r="C1643" s="142"/>
      <c r="D1643" s="18"/>
      <c r="E1643" s="18"/>
      <c r="F1643" s="18"/>
      <c r="G1643" s="18"/>
      <c r="H1643" s="18"/>
      <c r="I1643" s="2"/>
      <c r="J1643" s="18"/>
      <c r="K1643" s="18"/>
      <c r="L1643" s="18"/>
      <c r="P1643" s="2"/>
      <c r="AA1643" s="6"/>
      <c r="AB1643" s="6"/>
      <c r="AC1643" s="6"/>
    </row>
    <row r="1644" spans="2:29" ht="9.9" customHeight="1" x14ac:dyDescent="0.25">
      <c r="B1644" s="138"/>
      <c r="C1644" s="142"/>
      <c r="D1644" s="18"/>
      <c r="E1644" s="18"/>
      <c r="F1644" s="18"/>
      <c r="G1644" s="18"/>
      <c r="H1644" s="18"/>
      <c r="I1644" s="2"/>
      <c r="J1644" s="18"/>
      <c r="K1644" s="18"/>
      <c r="L1644" s="18"/>
      <c r="P1644" s="2"/>
      <c r="AA1644" s="6"/>
      <c r="AB1644" s="6"/>
      <c r="AC1644" s="6"/>
    </row>
    <row r="1645" spans="2:29" ht="9.9" customHeight="1" x14ac:dyDescent="0.25">
      <c r="B1645" s="138"/>
      <c r="C1645" s="142"/>
      <c r="D1645" s="18"/>
      <c r="E1645" s="18"/>
      <c r="F1645" s="18"/>
      <c r="G1645" s="18"/>
      <c r="H1645" s="18"/>
      <c r="I1645" s="2"/>
      <c r="J1645" s="18"/>
      <c r="K1645" s="18"/>
      <c r="L1645" s="18"/>
      <c r="P1645" s="2"/>
      <c r="AA1645" s="6"/>
      <c r="AB1645" s="6"/>
      <c r="AC1645" s="6"/>
    </row>
    <row r="1646" spans="2:29" ht="9.9" customHeight="1" x14ac:dyDescent="0.25">
      <c r="B1646" s="138"/>
      <c r="C1646" s="142"/>
      <c r="D1646" s="18"/>
      <c r="E1646" s="18"/>
      <c r="F1646" s="18"/>
      <c r="G1646" s="18"/>
      <c r="H1646" s="18"/>
      <c r="I1646" s="2"/>
      <c r="J1646" s="18"/>
      <c r="K1646" s="18"/>
      <c r="L1646" s="18"/>
      <c r="P1646" s="2"/>
      <c r="AA1646" s="6"/>
      <c r="AB1646" s="6"/>
      <c r="AC1646" s="6"/>
    </row>
    <row r="1647" spans="2:29" ht="9.9" customHeight="1" x14ac:dyDescent="0.25">
      <c r="B1647" s="138"/>
      <c r="C1647" s="142"/>
      <c r="D1647" s="18"/>
      <c r="E1647" s="18"/>
      <c r="F1647" s="18"/>
      <c r="G1647" s="18"/>
      <c r="H1647" s="18"/>
      <c r="I1647" s="2"/>
      <c r="J1647" s="18"/>
      <c r="K1647" s="18"/>
      <c r="L1647" s="18"/>
      <c r="P1647" s="2"/>
      <c r="AA1647" s="6"/>
      <c r="AB1647" s="6"/>
      <c r="AC1647" s="6"/>
    </row>
    <row r="1648" spans="2:29" ht="9.9" customHeight="1" x14ac:dyDescent="0.25">
      <c r="B1648" s="138"/>
      <c r="C1648" s="142"/>
      <c r="D1648" s="74"/>
      <c r="E1648" s="4"/>
      <c r="F1648" s="4"/>
      <c r="G1648" s="4"/>
      <c r="H1648" s="4"/>
      <c r="I1648" s="18"/>
      <c r="J1648" s="18"/>
      <c r="K1648" s="18"/>
      <c r="L1648" s="18"/>
      <c r="P1648" s="2"/>
      <c r="AA1648" s="6"/>
      <c r="AB1648" s="6"/>
      <c r="AC1648" s="6"/>
    </row>
    <row r="1649" spans="2:29" ht="9.9" customHeight="1" x14ac:dyDescent="0.25">
      <c r="B1649" s="138"/>
      <c r="C1649" s="142"/>
      <c r="D1649" s="74"/>
      <c r="E1649" s="4"/>
      <c r="F1649" s="4"/>
      <c r="G1649" s="4"/>
      <c r="H1649" s="4"/>
      <c r="I1649" s="18"/>
      <c r="J1649" s="18"/>
      <c r="K1649" s="18"/>
      <c r="L1649" s="18"/>
      <c r="P1649" s="2"/>
      <c r="AA1649" s="6"/>
      <c r="AB1649" s="6"/>
      <c r="AC1649" s="6"/>
    </row>
    <row r="1650" spans="2:29" ht="9.9" customHeight="1" x14ac:dyDescent="0.25">
      <c r="B1650" s="141"/>
      <c r="C1650" s="142"/>
      <c r="D1650" s="74"/>
      <c r="E1650" s="4"/>
      <c r="F1650" s="4"/>
      <c r="G1650" s="4"/>
      <c r="H1650" s="4"/>
      <c r="I1650" s="18"/>
      <c r="J1650" s="18"/>
      <c r="K1650" s="18"/>
      <c r="L1650" s="13"/>
      <c r="P1650" s="2"/>
      <c r="AA1650" s="6"/>
      <c r="AB1650" s="6"/>
      <c r="AC1650" s="6"/>
    </row>
    <row r="1651" spans="2:29" ht="9.9" customHeight="1" x14ac:dyDescent="0.25">
      <c r="B1651" s="142"/>
      <c r="C1651" s="142"/>
      <c r="D1651" s="74"/>
      <c r="E1651" s="4"/>
      <c r="F1651" s="4"/>
      <c r="G1651" s="4"/>
      <c r="H1651" s="4"/>
      <c r="I1651" s="18"/>
      <c r="J1651" s="18"/>
      <c r="K1651" s="18"/>
      <c r="L1651" s="18"/>
      <c r="P1651" s="2"/>
      <c r="AA1651" s="6"/>
      <c r="AB1651" s="6"/>
      <c r="AC1651" s="6"/>
    </row>
    <row r="1652" spans="2:29" ht="9.9" customHeight="1" x14ac:dyDescent="0.25">
      <c r="B1652" s="138"/>
      <c r="C1652" s="142"/>
      <c r="D1652" s="74"/>
      <c r="E1652" s="4"/>
      <c r="F1652" s="4"/>
      <c r="G1652" s="4"/>
      <c r="H1652" s="4"/>
      <c r="I1652" s="18"/>
      <c r="J1652" s="18"/>
      <c r="K1652" s="18"/>
      <c r="L1652" s="18"/>
      <c r="P1652" s="2"/>
      <c r="AA1652" s="6"/>
      <c r="AB1652" s="6"/>
      <c r="AC1652" s="6"/>
    </row>
    <row r="1653" spans="2:29" ht="9.9" customHeight="1" x14ac:dyDescent="0.25">
      <c r="B1653" s="138"/>
      <c r="C1653" s="142"/>
      <c r="D1653" s="2"/>
      <c r="I1653" s="18"/>
      <c r="J1653" s="18"/>
      <c r="K1653" s="18"/>
      <c r="L1653" s="18"/>
      <c r="P1653" s="2"/>
      <c r="AA1653" s="6"/>
      <c r="AB1653" s="6"/>
      <c r="AC1653" s="6"/>
    </row>
    <row r="1654" spans="2:29" ht="9.9" customHeight="1" x14ac:dyDescent="0.25">
      <c r="B1654" s="138"/>
      <c r="C1654" s="142"/>
      <c r="D1654" s="2"/>
      <c r="I1654" s="18"/>
      <c r="J1654" s="18"/>
      <c r="K1654" s="18"/>
      <c r="L1654" s="18"/>
      <c r="P1654" s="2"/>
      <c r="AA1654" s="6"/>
      <c r="AB1654" s="6"/>
      <c r="AC1654" s="6"/>
    </row>
    <row r="1655" spans="2:29" ht="9.9" customHeight="1" x14ac:dyDescent="0.25">
      <c r="B1655" s="138"/>
      <c r="C1655" s="142"/>
      <c r="D1655" s="2"/>
      <c r="I1655" s="18"/>
      <c r="J1655" s="18"/>
      <c r="K1655" s="18"/>
      <c r="L1655" s="18"/>
      <c r="P1655" s="2"/>
      <c r="AA1655" s="6"/>
      <c r="AB1655" s="6"/>
      <c r="AC1655" s="6"/>
    </row>
    <row r="1656" spans="2:29" ht="9.9" customHeight="1" x14ac:dyDescent="0.25">
      <c r="B1656" s="138"/>
      <c r="C1656" s="142"/>
      <c r="D1656" s="2"/>
      <c r="I1656" s="18"/>
      <c r="J1656" s="18"/>
      <c r="K1656" s="18"/>
      <c r="L1656" s="18"/>
      <c r="P1656" s="2"/>
      <c r="AA1656" s="6"/>
      <c r="AB1656" s="6"/>
      <c r="AC1656" s="6"/>
    </row>
    <row r="1657" spans="2:29" ht="9.9" customHeight="1" x14ac:dyDescent="0.25">
      <c r="B1657" s="138"/>
      <c r="C1657" s="142"/>
      <c r="D1657" s="2"/>
      <c r="I1657" s="18"/>
      <c r="J1657" s="18"/>
      <c r="K1657" s="18"/>
      <c r="L1657" s="18"/>
      <c r="P1657" s="2"/>
      <c r="AA1657" s="6"/>
      <c r="AB1657" s="6"/>
      <c r="AC1657" s="6"/>
    </row>
    <row r="1658" spans="2:29" ht="9.9" customHeight="1" x14ac:dyDescent="0.25">
      <c r="B1658" s="138"/>
      <c r="C1658" s="142"/>
      <c r="D1658" s="2"/>
      <c r="I1658" s="18"/>
      <c r="J1658" s="18"/>
      <c r="K1658" s="18"/>
      <c r="L1658" s="18"/>
      <c r="P1658" s="2"/>
      <c r="AA1658" s="6"/>
      <c r="AB1658" s="6"/>
      <c r="AC1658" s="6"/>
    </row>
    <row r="1659" spans="2:29" ht="9.9" customHeight="1" x14ac:dyDescent="0.25">
      <c r="B1659" s="138"/>
      <c r="C1659" s="142"/>
      <c r="D1659" s="2"/>
      <c r="I1659" s="18"/>
      <c r="J1659" s="18"/>
      <c r="K1659" s="18"/>
      <c r="L1659" s="18"/>
      <c r="P1659" s="2"/>
      <c r="AA1659" s="6"/>
      <c r="AB1659" s="6"/>
      <c r="AC1659" s="6"/>
    </row>
    <row r="1660" spans="2:29" ht="9.9" customHeight="1" x14ac:dyDescent="0.25">
      <c r="B1660" s="138"/>
      <c r="C1660" s="142"/>
      <c r="D1660" s="2"/>
      <c r="I1660" s="18"/>
      <c r="J1660" s="18"/>
      <c r="K1660" s="18"/>
      <c r="L1660" s="18"/>
      <c r="P1660" s="2"/>
      <c r="AA1660" s="6"/>
      <c r="AB1660" s="6"/>
      <c r="AC1660" s="6"/>
    </row>
    <row r="1661" spans="2:29" ht="9.9" customHeight="1" x14ac:dyDescent="0.25">
      <c r="B1661" s="138"/>
      <c r="C1661" s="142"/>
      <c r="D1661" s="2"/>
      <c r="E1661" s="18"/>
      <c r="F1661" s="18"/>
      <c r="G1661" s="18"/>
      <c r="H1661" s="19"/>
      <c r="I1661" s="18"/>
      <c r="J1661" s="18"/>
      <c r="K1661" s="18"/>
      <c r="L1661" s="18"/>
      <c r="P1661" s="2"/>
      <c r="AA1661" s="6"/>
      <c r="AB1661" s="6"/>
      <c r="AC1661" s="6"/>
    </row>
    <row r="1662" spans="2:29" ht="9.9" customHeight="1" x14ac:dyDescent="0.25">
      <c r="B1662" s="138"/>
      <c r="C1662" s="142"/>
      <c r="D1662" s="2"/>
      <c r="E1662" s="18"/>
      <c r="F1662" s="18"/>
      <c r="G1662" s="18"/>
      <c r="H1662" s="19"/>
      <c r="I1662" s="18"/>
      <c r="J1662" s="18"/>
      <c r="K1662" s="18"/>
      <c r="L1662" s="18"/>
      <c r="P1662" s="2"/>
      <c r="AA1662" s="6"/>
      <c r="AB1662" s="6"/>
      <c r="AC1662" s="6"/>
    </row>
    <row r="1663" spans="2:29" ht="9.9" customHeight="1" x14ac:dyDescent="0.25">
      <c r="B1663" s="138"/>
      <c r="C1663" s="142"/>
      <c r="D1663" s="2"/>
      <c r="E1663" s="18"/>
      <c r="F1663" s="18"/>
      <c r="G1663" s="18"/>
      <c r="H1663" s="19"/>
      <c r="I1663" s="18"/>
      <c r="J1663" s="18"/>
      <c r="K1663" s="18"/>
      <c r="L1663" s="18"/>
      <c r="P1663" s="2"/>
      <c r="AA1663" s="6"/>
      <c r="AB1663" s="6"/>
      <c r="AC1663" s="6"/>
    </row>
    <row r="1664" spans="2:29" ht="9.9" customHeight="1" x14ac:dyDescent="0.25">
      <c r="B1664" s="138"/>
      <c r="C1664" s="142"/>
      <c r="D1664" s="2"/>
      <c r="E1664" s="18"/>
      <c r="F1664" s="18"/>
      <c r="G1664" s="18"/>
      <c r="H1664" s="19"/>
      <c r="I1664" s="18"/>
      <c r="J1664" s="18"/>
      <c r="K1664" s="18"/>
      <c r="L1664" s="18"/>
      <c r="P1664" s="2"/>
      <c r="AA1664" s="6"/>
      <c r="AB1664" s="6"/>
      <c r="AC1664" s="6"/>
    </row>
    <row r="1665" spans="2:29" ht="9.9" customHeight="1" x14ac:dyDescent="0.25">
      <c r="B1665" s="138"/>
      <c r="C1665" s="142"/>
      <c r="D1665" s="2"/>
      <c r="E1665" s="18"/>
      <c r="F1665" s="18"/>
      <c r="G1665" s="18"/>
      <c r="H1665" s="19"/>
      <c r="I1665" s="18"/>
      <c r="J1665" s="18"/>
      <c r="K1665" s="18"/>
      <c r="L1665" s="18"/>
      <c r="P1665" s="2"/>
      <c r="AA1665" s="6"/>
      <c r="AB1665" s="6"/>
      <c r="AC1665" s="6"/>
    </row>
    <row r="1666" spans="2:29" ht="9.9" customHeight="1" x14ac:dyDescent="0.25">
      <c r="B1666" s="138"/>
      <c r="C1666" s="142"/>
      <c r="D1666" s="2"/>
      <c r="E1666" s="18"/>
      <c r="F1666" s="18"/>
      <c r="G1666" s="18"/>
      <c r="H1666" s="19"/>
      <c r="I1666" s="18"/>
      <c r="J1666" s="18"/>
      <c r="K1666" s="18"/>
      <c r="L1666" s="18"/>
      <c r="P1666" s="2"/>
      <c r="AA1666" s="6"/>
      <c r="AB1666" s="6"/>
      <c r="AC1666" s="6"/>
    </row>
    <row r="1667" spans="2:29" ht="9.9" customHeight="1" x14ac:dyDescent="0.25">
      <c r="B1667" s="138"/>
      <c r="C1667" s="142"/>
      <c r="D1667" s="2"/>
      <c r="E1667" s="18"/>
      <c r="F1667" s="18"/>
      <c r="G1667" s="18"/>
      <c r="H1667" s="19"/>
      <c r="I1667" s="18"/>
      <c r="J1667" s="18"/>
      <c r="K1667" s="18"/>
      <c r="L1667" s="18"/>
      <c r="P1667" s="2"/>
      <c r="AA1667" s="6"/>
      <c r="AB1667" s="6"/>
      <c r="AC1667" s="6"/>
    </row>
    <row r="1668" spans="2:29" ht="9.9" customHeight="1" x14ac:dyDescent="0.25">
      <c r="B1668" s="138"/>
      <c r="C1668" s="142"/>
      <c r="D1668" s="2"/>
      <c r="E1668" s="18"/>
      <c r="F1668" s="18"/>
      <c r="G1668" s="18"/>
      <c r="H1668" s="19"/>
      <c r="I1668" s="18"/>
      <c r="J1668" s="18"/>
      <c r="K1668" s="18"/>
      <c r="L1668" s="18"/>
      <c r="P1668" s="2"/>
      <c r="AA1668" s="6"/>
      <c r="AB1668" s="6"/>
      <c r="AC1668" s="6"/>
    </row>
    <row r="1669" spans="2:29" ht="9.9" customHeight="1" x14ac:dyDescent="0.25">
      <c r="B1669" s="138"/>
      <c r="C1669" s="142"/>
      <c r="D1669" s="2"/>
      <c r="E1669" s="18"/>
      <c r="F1669" s="18"/>
      <c r="G1669" s="18"/>
      <c r="H1669" s="19"/>
      <c r="I1669" s="18"/>
      <c r="J1669" s="18"/>
      <c r="K1669" s="18"/>
      <c r="L1669" s="18"/>
      <c r="P1669" s="2"/>
      <c r="AA1669" s="6"/>
      <c r="AB1669" s="6"/>
      <c r="AC1669" s="6"/>
    </row>
    <row r="1670" spans="2:29" ht="9.9" customHeight="1" x14ac:dyDescent="0.25">
      <c r="B1670" s="138"/>
      <c r="C1670" s="142"/>
      <c r="D1670" s="2"/>
      <c r="E1670" s="18"/>
      <c r="F1670" s="18"/>
      <c r="G1670" s="18"/>
      <c r="H1670" s="19"/>
      <c r="I1670" s="18"/>
      <c r="J1670" s="18"/>
      <c r="K1670" s="18"/>
      <c r="L1670" s="18"/>
      <c r="P1670" s="2"/>
      <c r="AA1670" s="6"/>
      <c r="AB1670" s="6"/>
      <c r="AC1670" s="6"/>
    </row>
    <row r="1671" spans="2:29" ht="9.9" customHeight="1" x14ac:dyDescent="0.25">
      <c r="B1671" s="138"/>
      <c r="C1671" s="142"/>
      <c r="D1671" s="2"/>
      <c r="E1671" s="18"/>
      <c r="F1671" s="18"/>
      <c r="G1671" s="18"/>
      <c r="H1671" s="19"/>
      <c r="I1671" s="18"/>
      <c r="J1671" s="18"/>
      <c r="K1671" s="18"/>
      <c r="L1671" s="18"/>
      <c r="P1671" s="2"/>
      <c r="AA1671" s="6"/>
      <c r="AB1671" s="6"/>
      <c r="AC1671" s="6"/>
    </row>
    <row r="1672" spans="2:29" ht="9.9" customHeight="1" x14ac:dyDescent="0.25">
      <c r="B1672" s="138"/>
      <c r="C1672" s="142"/>
      <c r="D1672" s="2"/>
      <c r="E1672" s="18"/>
      <c r="F1672" s="18"/>
      <c r="G1672" s="18"/>
      <c r="H1672" s="19"/>
      <c r="I1672" s="18"/>
      <c r="J1672" s="18"/>
      <c r="K1672" s="18"/>
      <c r="L1672" s="18"/>
      <c r="P1672" s="2"/>
      <c r="AA1672" s="6"/>
      <c r="AB1672" s="6"/>
      <c r="AC1672" s="6"/>
    </row>
    <row r="1673" spans="2:29" ht="9.9" customHeight="1" x14ac:dyDescent="0.25">
      <c r="B1673" s="141"/>
      <c r="C1673" s="142"/>
      <c r="D1673" s="2"/>
      <c r="I1673" s="18"/>
      <c r="J1673" s="18"/>
      <c r="K1673" s="18"/>
      <c r="L1673" s="143"/>
      <c r="M1673" s="144"/>
      <c r="N1673" s="144"/>
      <c r="O1673" s="144"/>
      <c r="P1673" s="2"/>
      <c r="AA1673" s="6"/>
      <c r="AB1673" s="6"/>
      <c r="AC1673" s="6"/>
    </row>
    <row r="1674" spans="2:29" ht="9.9" customHeight="1" x14ac:dyDescent="0.25">
      <c r="B1674" s="142"/>
      <c r="C1674" s="142"/>
      <c r="D1674" s="2"/>
      <c r="H1674" s="152"/>
      <c r="I1674" s="18"/>
      <c r="J1674" s="18"/>
      <c r="K1674" s="18"/>
      <c r="L1674" s="18"/>
      <c r="M1674" s="144"/>
      <c r="N1674" s="144"/>
      <c r="O1674" s="144"/>
      <c r="P1674" s="2"/>
      <c r="Q1674" s="4"/>
      <c r="R1674" s="4"/>
      <c r="AA1674" s="6"/>
      <c r="AB1674" s="6"/>
      <c r="AC1674" s="6"/>
    </row>
    <row r="1675" spans="2:29" ht="9.9" customHeight="1" x14ac:dyDescent="0.25">
      <c r="B1675" s="138"/>
      <c r="C1675" s="142"/>
      <c r="D1675" s="2"/>
      <c r="I1675" s="18"/>
      <c r="J1675" s="18"/>
      <c r="K1675" s="18"/>
      <c r="L1675" s="18"/>
      <c r="M1675" s="146"/>
      <c r="N1675" s="146"/>
      <c r="O1675" s="146"/>
      <c r="P1675" s="2"/>
      <c r="AA1675" s="6"/>
      <c r="AB1675" s="6"/>
      <c r="AC1675" s="6"/>
    </row>
    <row r="1676" spans="2:29" ht="9.9" customHeight="1" x14ac:dyDescent="0.25">
      <c r="B1676" s="138"/>
      <c r="C1676" s="142"/>
      <c r="D1676" s="2"/>
      <c r="I1676" s="18"/>
      <c r="J1676" s="18"/>
      <c r="K1676" s="18"/>
      <c r="L1676" s="18"/>
      <c r="M1676" s="146"/>
      <c r="N1676" s="146"/>
      <c r="O1676" s="146"/>
      <c r="P1676" s="2"/>
      <c r="AA1676" s="6"/>
      <c r="AB1676" s="6"/>
      <c r="AC1676" s="6"/>
    </row>
    <row r="1677" spans="2:29" ht="9.9" customHeight="1" x14ac:dyDescent="0.25">
      <c r="B1677" s="138"/>
      <c r="C1677" s="142"/>
      <c r="D1677" s="2"/>
      <c r="E1677" s="18"/>
      <c r="F1677" s="18"/>
      <c r="G1677" s="18"/>
      <c r="H1677" s="19"/>
      <c r="I1677" s="18"/>
      <c r="J1677" s="18"/>
      <c r="K1677" s="18"/>
      <c r="L1677" s="18"/>
      <c r="M1677" s="145"/>
      <c r="N1677" s="146"/>
      <c r="O1677" s="146"/>
      <c r="P1677" s="2"/>
      <c r="AA1677" s="6"/>
      <c r="AB1677" s="6"/>
      <c r="AC1677" s="6"/>
    </row>
    <row r="1678" spans="2:29" ht="9.9" customHeight="1" x14ac:dyDescent="0.25">
      <c r="B1678" s="138"/>
      <c r="C1678" s="142"/>
      <c r="D1678" s="2"/>
      <c r="E1678" s="18"/>
      <c r="F1678" s="18"/>
      <c r="G1678" s="18"/>
      <c r="H1678" s="19"/>
      <c r="I1678" s="18"/>
      <c r="J1678" s="18"/>
      <c r="K1678" s="18"/>
      <c r="L1678" s="18"/>
      <c r="M1678" s="145"/>
      <c r="N1678" s="146"/>
      <c r="O1678" s="146"/>
      <c r="P1678" s="2"/>
      <c r="AA1678" s="6"/>
      <c r="AB1678" s="6"/>
      <c r="AC1678" s="6"/>
    </row>
    <row r="1679" spans="2:29" ht="9.9" customHeight="1" x14ac:dyDescent="0.25">
      <c r="B1679" s="138"/>
      <c r="C1679" s="142"/>
      <c r="D1679" s="2"/>
      <c r="E1679" s="18"/>
      <c r="F1679" s="18"/>
      <c r="G1679" s="18"/>
      <c r="H1679" s="19"/>
      <c r="I1679" s="18"/>
      <c r="J1679" s="18"/>
      <c r="K1679" s="18"/>
      <c r="L1679" s="18"/>
      <c r="M1679" s="145"/>
      <c r="N1679" s="146"/>
      <c r="O1679" s="146"/>
      <c r="P1679" s="2"/>
      <c r="AA1679" s="6"/>
      <c r="AB1679" s="6"/>
      <c r="AC1679" s="6"/>
    </row>
    <row r="1680" spans="2:29" ht="9.9" customHeight="1" x14ac:dyDescent="0.25">
      <c r="B1680" s="138"/>
      <c r="C1680" s="142"/>
      <c r="D1680" s="2"/>
      <c r="E1680" s="18"/>
      <c r="F1680" s="18"/>
      <c r="G1680" s="18"/>
      <c r="H1680" s="19"/>
      <c r="I1680" s="18"/>
      <c r="J1680" s="18"/>
      <c r="K1680" s="18"/>
      <c r="L1680" s="18"/>
      <c r="M1680" s="145"/>
      <c r="N1680" s="146"/>
      <c r="O1680" s="146"/>
      <c r="P1680" s="2"/>
      <c r="AA1680" s="6"/>
      <c r="AB1680" s="6"/>
      <c r="AC1680" s="6"/>
    </row>
    <row r="1681" spans="2:29" ht="9.9" customHeight="1" x14ac:dyDescent="0.25">
      <c r="B1681" s="138"/>
      <c r="C1681" s="142"/>
      <c r="D1681" s="2"/>
      <c r="E1681" s="18"/>
      <c r="F1681" s="18"/>
      <c r="G1681" s="18"/>
      <c r="H1681" s="19"/>
      <c r="I1681" s="18"/>
      <c r="J1681" s="18"/>
      <c r="K1681" s="18"/>
      <c r="L1681" s="18"/>
      <c r="M1681" s="145"/>
      <c r="N1681" s="146"/>
      <c r="O1681" s="146"/>
      <c r="P1681" s="2"/>
      <c r="AA1681" s="6"/>
      <c r="AB1681" s="6"/>
      <c r="AC1681" s="6"/>
    </row>
    <row r="1682" spans="2:29" ht="9.9" customHeight="1" x14ac:dyDescent="0.25">
      <c r="B1682" s="138"/>
      <c r="C1682" s="142"/>
      <c r="D1682" s="2"/>
      <c r="E1682" s="18"/>
      <c r="F1682" s="18"/>
      <c r="G1682" s="18"/>
      <c r="H1682" s="19"/>
      <c r="I1682" s="18"/>
      <c r="J1682" s="18"/>
      <c r="K1682" s="18"/>
      <c r="L1682" s="140"/>
      <c r="M1682" s="145"/>
      <c r="N1682" s="146"/>
      <c r="O1682" s="146"/>
      <c r="P1682" s="2"/>
      <c r="AA1682" s="6"/>
      <c r="AB1682" s="6"/>
      <c r="AC1682" s="6"/>
    </row>
    <row r="1683" spans="2:29" ht="9.9" customHeight="1" x14ac:dyDescent="0.25">
      <c r="B1683" s="138"/>
      <c r="C1683" s="142"/>
      <c r="D1683" s="2"/>
      <c r="E1683" s="18"/>
      <c r="F1683" s="18"/>
      <c r="G1683" s="18"/>
      <c r="H1683" s="19"/>
      <c r="I1683" s="18"/>
      <c r="J1683" s="18"/>
      <c r="K1683" s="18"/>
      <c r="L1683" s="140"/>
      <c r="M1683" s="145"/>
      <c r="N1683" s="146"/>
      <c r="O1683" s="146"/>
      <c r="P1683" s="2"/>
      <c r="AA1683" s="6"/>
      <c r="AB1683" s="6"/>
      <c r="AC1683" s="6"/>
    </row>
    <row r="1684" spans="2:29" ht="9.9" customHeight="1" x14ac:dyDescent="0.25">
      <c r="B1684" s="138"/>
      <c r="C1684" s="142"/>
      <c r="D1684" s="2"/>
      <c r="E1684" s="18"/>
      <c r="F1684" s="18"/>
      <c r="G1684" s="18"/>
      <c r="H1684" s="19"/>
      <c r="I1684" s="18"/>
      <c r="J1684" s="18"/>
      <c r="K1684" s="18"/>
      <c r="L1684" s="140"/>
      <c r="M1684" s="145"/>
      <c r="N1684" s="146"/>
      <c r="O1684" s="146"/>
      <c r="P1684" s="2"/>
      <c r="AA1684" s="6"/>
      <c r="AB1684" s="6"/>
      <c r="AC1684" s="6"/>
    </row>
    <row r="1685" spans="2:29" ht="9.9" customHeight="1" x14ac:dyDescent="0.25">
      <c r="B1685" s="138"/>
      <c r="C1685" s="142"/>
      <c r="D1685" s="2"/>
      <c r="E1685" s="18"/>
      <c r="F1685" s="18"/>
      <c r="G1685" s="18"/>
      <c r="H1685" s="19"/>
      <c r="I1685" s="18"/>
      <c r="J1685" s="18"/>
      <c r="K1685" s="18"/>
      <c r="L1685" s="140"/>
      <c r="M1685" s="145"/>
      <c r="N1685" s="146"/>
      <c r="O1685" s="146"/>
      <c r="P1685" s="2"/>
      <c r="AA1685" s="6"/>
      <c r="AB1685" s="6"/>
      <c r="AC1685" s="6"/>
    </row>
    <row r="1686" spans="2:29" ht="9.9" customHeight="1" x14ac:dyDescent="0.25">
      <c r="B1686" s="138"/>
      <c r="C1686" s="142"/>
      <c r="D1686" s="2"/>
      <c r="E1686" s="18"/>
      <c r="F1686" s="18"/>
      <c r="G1686" s="18"/>
      <c r="H1686" s="19"/>
      <c r="I1686" s="18"/>
      <c r="J1686" s="18"/>
      <c r="K1686" s="18"/>
      <c r="L1686" s="140"/>
      <c r="M1686" s="145"/>
      <c r="N1686" s="146"/>
      <c r="O1686" s="146"/>
      <c r="P1686" s="2"/>
      <c r="AA1686" s="6"/>
      <c r="AB1686" s="6"/>
      <c r="AC1686" s="6"/>
    </row>
    <row r="1687" spans="2:29" ht="9.9" customHeight="1" x14ac:dyDescent="0.25">
      <c r="B1687" s="138"/>
      <c r="C1687" s="142"/>
      <c r="D1687" s="2"/>
      <c r="H1687" s="20"/>
      <c r="I1687" s="18"/>
      <c r="J1687" s="18"/>
      <c r="K1687" s="18"/>
      <c r="L1687" s="140"/>
      <c r="M1687" s="145"/>
      <c r="N1687" s="146"/>
      <c r="O1687" s="146"/>
      <c r="P1687" s="2"/>
      <c r="AA1687" s="6"/>
      <c r="AB1687" s="6"/>
      <c r="AC1687" s="6"/>
    </row>
    <row r="1688" spans="2:29" ht="9.9" customHeight="1" x14ac:dyDescent="0.25">
      <c r="B1688" s="138"/>
      <c r="C1688" s="142"/>
      <c r="D1688" s="2"/>
      <c r="E1688" s="18"/>
      <c r="F1688" s="18"/>
      <c r="G1688" s="18"/>
      <c r="H1688" s="19"/>
      <c r="I1688" s="18"/>
      <c r="J1688" s="18"/>
      <c r="K1688" s="18"/>
      <c r="L1688" s="140"/>
      <c r="M1688" s="145"/>
      <c r="N1688" s="146"/>
      <c r="O1688" s="146"/>
      <c r="P1688" s="2"/>
      <c r="AA1688" s="6"/>
      <c r="AB1688" s="6"/>
      <c r="AC1688" s="6"/>
    </row>
    <row r="1689" spans="2:29" ht="9.9" customHeight="1" x14ac:dyDescent="0.25">
      <c r="B1689" s="138"/>
      <c r="C1689" s="142"/>
      <c r="D1689" s="2"/>
      <c r="E1689" s="18"/>
      <c r="F1689" s="18"/>
      <c r="G1689" s="18"/>
      <c r="H1689" s="19"/>
      <c r="I1689" s="18"/>
      <c r="J1689" s="18"/>
      <c r="K1689" s="18"/>
      <c r="L1689" s="140"/>
      <c r="M1689" s="145"/>
      <c r="N1689" s="146"/>
      <c r="O1689" s="146"/>
      <c r="P1689" s="2"/>
      <c r="AA1689" s="6"/>
      <c r="AB1689" s="6"/>
      <c r="AC1689" s="6"/>
    </row>
    <row r="1690" spans="2:29" ht="9.9" customHeight="1" x14ac:dyDescent="0.25">
      <c r="B1690" s="138"/>
      <c r="C1690" s="142"/>
      <c r="D1690" s="2"/>
      <c r="E1690" s="18"/>
      <c r="F1690" s="18"/>
      <c r="G1690" s="18"/>
      <c r="H1690" s="19"/>
      <c r="I1690" s="18"/>
      <c r="J1690" s="18"/>
      <c r="K1690" s="18"/>
      <c r="L1690" s="140"/>
      <c r="M1690" s="145"/>
      <c r="N1690" s="146"/>
      <c r="O1690" s="146"/>
      <c r="P1690" s="2"/>
      <c r="AA1690" s="6"/>
      <c r="AB1690" s="6"/>
      <c r="AC1690" s="6"/>
    </row>
    <row r="1691" spans="2:29" ht="9.9" customHeight="1" x14ac:dyDescent="0.25">
      <c r="B1691" s="138"/>
      <c r="C1691" s="142"/>
      <c r="D1691" s="2"/>
      <c r="E1691" s="18"/>
      <c r="F1691" s="18"/>
      <c r="G1691" s="18"/>
      <c r="H1691" s="19"/>
      <c r="I1691" s="18"/>
      <c r="J1691" s="18"/>
      <c r="K1691" s="18"/>
      <c r="L1691" s="140"/>
      <c r="M1691" s="145"/>
      <c r="N1691" s="146"/>
      <c r="O1691" s="146"/>
      <c r="P1691" s="2"/>
      <c r="AA1691" s="6"/>
      <c r="AB1691" s="6"/>
      <c r="AC1691" s="6"/>
    </row>
    <row r="1692" spans="2:29" ht="9.9" customHeight="1" x14ac:dyDescent="0.25">
      <c r="B1692" s="138"/>
      <c r="C1692" s="142"/>
      <c r="D1692" s="2"/>
      <c r="E1692" s="18"/>
      <c r="F1692" s="18"/>
      <c r="G1692" s="18"/>
      <c r="H1692" s="19"/>
      <c r="I1692" s="18"/>
      <c r="J1692" s="18"/>
      <c r="K1692" s="18"/>
      <c r="L1692" s="140"/>
      <c r="M1692" s="145"/>
      <c r="N1692" s="146"/>
      <c r="O1692" s="146"/>
      <c r="P1692" s="2"/>
      <c r="AA1692" s="6"/>
      <c r="AB1692" s="6"/>
      <c r="AC1692" s="6"/>
    </row>
    <row r="1693" spans="2:29" ht="9.9" customHeight="1" x14ac:dyDescent="0.25">
      <c r="B1693" s="138"/>
      <c r="C1693" s="142"/>
      <c r="D1693" s="2"/>
      <c r="E1693" s="18"/>
      <c r="F1693" s="18"/>
      <c r="G1693" s="18"/>
      <c r="H1693" s="19"/>
      <c r="I1693" s="18"/>
      <c r="J1693" s="18"/>
      <c r="K1693" s="18"/>
      <c r="L1693" s="140"/>
      <c r="M1693" s="145"/>
      <c r="N1693" s="146"/>
      <c r="O1693" s="146"/>
      <c r="P1693" s="2"/>
      <c r="AA1693" s="6"/>
      <c r="AB1693" s="6"/>
      <c r="AC1693" s="6"/>
    </row>
    <row r="1694" spans="2:29" ht="9.9" customHeight="1" x14ac:dyDescent="0.25">
      <c r="B1694" s="138"/>
      <c r="C1694" s="142"/>
      <c r="D1694" s="2"/>
      <c r="E1694" s="18"/>
      <c r="F1694" s="18"/>
      <c r="G1694" s="18"/>
      <c r="H1694" s="19"/>
      <c r="I1694" s="18"/>
      <c r="J1694" s="18"/>
      <c r="K1694" s="18"/>
      <c r="L1694" s="147"/>
      <c r="M1694" s="145"/>
      <c r="N1694" s="146"/>
      <c r="O1694" s="146"/>
      <c r="P1694" s="2"/>
      <c r="AA1694" s="6"/>
      <c r="AB1694" s="6"/>
      <c r="AC1694" s="6"/>
    </row>
    <row r="1695" spans="2:29" ht="9.9" customHeight="1" x14ac:dyDescent="0.25">
      <c r="B1695" s="138"/>
      <c r="C1695" s="142"/>
      <c r="D1695" s="2"/>
      <c r="E1695" s="18"/>
      <c r="F1695" s="18"/>
      <c r="G1695" s="18"/>
      <c r="H1695" s="19"/>
      <c r="I1695" s="18"/>
      <c r="J1695" s="18"/>
      <c r="K1695" s="18"/>
      <c r="L1695" s="145"/>
      <c r="M1695" s="145"/>
      <c r="N1695" s="144"/>
      <c r="O1695" s="144"/>
      <c r="P1695" s="2"/>
      <c r="AA1695" s="6"/>
      <c r="AB1695" s="6"/>
      <c r="AC1695" s="6"/>
    </row>
    <row r="1696" spans="2:29" ht="9.9" customHeight="1" x14ac:dyDescent="0.25">
      <c r="B1696" s="138"/>
      <c r="C1696" s="142"/>
      <c r="D1696" s="2"/>
      <c r="E1696" s="18"/>
      <c r="F1696" s="18"/>
      <c r="G1696" s="18"/>
      <c r="H1696" s="19"/>
      <c r="I1696" s="18"/>
      <c r="J1696" s="18"/>
      <c r="K1696" s="18"/>
      <c r="L1696" s="18"/>
      <c r="M1696" s="18"/>
      <c r="P1696" s="2"/>
      <c r="AA1696" s="6"/>
      <c r="AB1696" s="6"/>
      <c r="AC1696" s="6"/>
    </row>
    <row r="1697" spans="2:29" ht="9.9" customHeight="1" x14ac:dyDescent="0.25">
      <c r="B1697" s="141"/>
      <c r="C1697" s="142"/>
      <c r="D1697" s="2"/>
      <c r="E1697" s="18"/>
      <c r="F1697" s="18"/>
      <c r="G1697" s="18"/>
      <c r="H1697" s="19"/>
      <c r="I1697" s="18"/>
      <c r="J1697" s="18"/>
      <c r="K1697" s="18"/>
      <c r="L1697" s="18"/>
      <c r="P1697" s="2"/>
      <c r="AA1697" s="6"/>
      <c r="AB1697" s="6"/>
      <c r="AC1697" s="6"/>
    </row>
    <row r="1698" spans="2:29" ht="9.9" customHeight="1" x14ac:dyDescent="0.25">
      <c r="B1698" s="142"/>
      <c r="C1698" s="142"/>
      <c r="D1698" s="2"/>
      <c r="E1698" s="18"/>
      <c r="F1698" s="18"/>
      <c r="G1698" s="18"/>
      <c r="H1698" s="19"/>
      <c r="I1698" s="18"/>
      <c r="J1698" s="18"/>
      <c r="K1698" s="18"/>
      <c r="L1698" s="18"/>
      <c r="M1698" s="18"/>
      <c r="N1698" s="18"/>
      <c r="O1698" s="19"/>
      <c r="P1698" s="2"/>
      <c r="AA1698" s="6"/>
      <c r="AB1698" s="6"/>
      <c r="AC1698" s="6"/>
    </row>
    <row r="1699" spans="2:29" ht="9.9" customHeight="1" x14ac:dyDescent="0.25">
      <c r="B1699" s="138"/>
      <c r="C1699" s="142"/>
      <c r="D1699" s="2"/>
      <c r="E1699" s="18"/>
      <c r="F1699" s="18"/>
      <c r="G1699" s="18"/>
      <c r="H1699" s="19"/>
      <c r="I1699" s="18"/>
      <c r="J1699" s="18"/>
      <c r="K1699" s="18"/>
      <c r="L1699" s="18"/>
      <c r="M1699" s="18"/>
      <c r="N1699" s="19"/>
      <c r="O1699" s="19"/>
      <c r="P1699" s="2"/>
      <c r="AA1699" s="6"/>
      <c r="AB1699" s="6"/>
      <c r="AC1699" s="6"/>
    </row>
    <row r="1700" spans="2:29" ht="9.9" customHeight="1" x14ac:dyDescent="0.25">
      <c r="B1700" s="138"/>
      <c r="C1700" s="142"/>
      <c r="D1700" s="2"/>
      <c r="E1700" s="18"/>
      <c r="F1700" s="18"/>
      <c r="G1700" s="18"/>
      <c r="H1700" s="19"/>
      <c r="I1700" s="18"/>
      <c r="J1700" s="18"/>
      <c r="K1700" s="18"/>
      <c r="L1700" s="18"/>
      <c r="M1700" s="18"/>
      <c r="N1700" s="19"/>
      <c r="O1700" s="19"/>
      <c r="P1700" s="2"/>
      <c r="AA1700" s="6"/>
      <c r="AB1700" s="6"/>
      <c r="AC1700" s="6"/>
    </row>
    <row r="1701" spans="2:29" ht="9.9" customHeight="1" x14ac:dyDescent="0.25">
      <c r="B1701" s="138"/>
      <c r="C1701" s="142"/>
      <c r="D1701" s="2"/>
      <c r="E1701" s="18"/>
      <c r="F1701" s="18"/>
      <c r="G1701" s="18"/>
      <c r="H1701" s="19"/>
      <c r="I1701" s="18"/>
      <c r="J1701" s="18"/>
      <c r="K1701" s="18"/>
      <c r="L1701" s="18"/>
      <c r="M1701" s="18"/>
      <c r="N1701" s="19"/>
      <c r="O1701" s="19"/>
      <c r="P1701" s="2"/>
      <c r="AA1701" s="6"/>
      <c r="AB1701" s="6"/>
      <c r="AC1701" s="6"/>
    </row>
    <row r="1702" spans="2:29" ht="9.9" customHeight="1" x14ac:dyDescent="0.25">
      <c r="B1702" s="138"/>
      <c r="C1702" s="142"/>
      <c r="D1702" s="2"/>
      <c r="E1702" s="18"/>
      <c r="F1702" s="18"/>
      <c r="G1702" s="18"/>
      <c r="H1702" s="19"/>
      <c r="I1702" s="18"/>
      <c r="J1702" s="18"/>
      <c r="K1702" s="18"/>
      <c r="L1702" s="18"/>
      <c r="M1702" s="18"/>
      <c r="N1702" s="19"/>
      <c r="O1702" s="19"/>
      <c r="P1702" s="2"/>
      <c r="AA1702" s="6"/>
      <c r="AB1702" s="6"/>
      <c r="AC1702" s="6"/>
    </row>
    <row r="1703" spans="2:29" ht="9.9" customHeight="1" x14ac:dyDescent="0.25">
      <c r="B1703" s="138"/>
      <c r="C1703" s="142"/>
      <c r="D1703" s="2"/>
      <c r="E1703" s="18"/>
      <c r="F1703" s="18"/>
      <c r="G1703" s="18"/>
      <c r="H1703" s="19"/>
      <c r="I1703" s="18"/>
      <c r="J1703" s="18"/>
      <c r="K1703" s="18"/>
      <c r="L1703" s="18"/>
      <c r="M1703" s="18"/>
      <c r="N1703" s="19"/>
      <c r="O1703" s="19"/>
      <c r="P1703" s="2"/>
      <c r="AA1703" s="6"/>
      <c r="AB1703" s="6"/>
      <c r="AC1703" s="6"/>
    </row>
    <row r="1704" spans="2:29" ht="9.9" customHeight="1" x14ac:dyDescent="0.25">
      <c r="B1704" s="138"/>
      <c r="C1704" s="142"/>
      <c r="D1704" s="2"/>
      <c r="E1704" s="18"/>
      <c r="F1704" s="18"/>
      <c r="G1704" s="18"/>
      <c r="H1704" s="19"/>
      <c r="I1704" s="18"/>
      <c r="J1704" s="18"/>
      <c r="K1704" s="18"/>
      <c r="L1704" s="18"/>
      <c r="M1704" s="18"/>
      <c r="N1704" s="19"/>
      <c r="O1704" s="19"/>
      <c r="P1704" s="2"/>
      <c r="AA1704" s="6"/>
      <c r="AB1704" s="6"/>
      <c r="AC1704" s="6"/>
    </row>
    <row r="1705" spans="2:29" ht="9.9" customHeight="1" x14ac:dyDescent="0.25">
      <c r="B1705" s="138"/>
      <c r="C1705" s="142"/>
      <c r="D1705" s="2"/>
      <c r="E1705" s="18"/>
      <c r="F1705" s="18"/>
      <c r="G1705" s="18"/>
      <c r="H1705" s="19"/>
      <c r="I1705" s="18"/>
      <c r="J1705" s="18"/>
      <c r="K1705" s="18"/>
      <c r="L1705" s="18"/>
      <c r="M1705" s="18"/>
      <c r="N1705" s="19"/>
      <c r="O1705" s="19"/>
      <c r="P1705" s="2"/>
      <c r="AA1705" s="6"/>
      <c r="AB1705" s="6"/>
      <c r="AC1705" s="6"/>
    </row>
    <row r="1706" spans="2:29" ht="9.9" customHeight="1" x14ac:dyDescent="0.25">
      <c r="B1706" s="138"/>
      <c r="C1706" s="142"/>
      <c r="D1706" s="2"/>
      <c r="E1706" s="18"/>
      <c r="F1706" s="18"/>
      <c r="G1706" s="18"/>
      <c r="H1706" s="19"/>
      <c r="I1706" s="18"/>
      <c r="J1706" s="18"/>
      <c r="K1706" s="18"/>
      <c r="L1706" s="18"/>
      <c r="M1706" s="18"/>
      <c r="N1706" s="19"/>
      <c r="O1706" s="19"/>
      <c r="P1706" s="2"/>
      <c r="AA1706" s="6"/>
      <c r="AB1706" s="6"/>
      <c r="AC1706" s="6"/>
    </row>
    <row r="1707" spans="2:29" ht="9.9" customHeight="1" x14ac:dyDescent="0.25">
      <c r="B1707" s="138"/>
      <c r="C1707" s="142"/>
      <c r="D1707" s="2"/>
      <c r="E1707" s="18"/>
      <c r="F1707" s="18"/>
      <c r="G1707" s="18"/>
      <c r="H1707" s="19"/>
      <c r="I1707" s="18"/>
      <c r="J1707" s="18"/>
      <c r="K1707" s="18"/>
      <c r="L1707" s="18"/>
      <c r="M1707" s="18"/>
      <c r="N1707" s="19"/>
      <c r="O1707" s="19"/>
      <c r="P1707" s="2"/>
      <c r="AA1707" s="6"/>
      <c r="AB1707" s="6"/>
      <c r="AC1707" s="6"/>
    </row>
    <row r="1708" spans="2:29" ht="9.9" customHeight="1" x14ac:dyDescent="0.25">
      <c r="B1708" s="138"/>
      <c r="C1708" s="142"/>
      <c r="D1708" s="2"/>
      <c r="E1708" s="18"/>
      <c r="F1708" s="18"/>
      <c r="G1708" s="18"/>
      <c r="H1708" s="19"/>
      <c r="I1708" s="18"/>
      <c r="J1708" s="18"/>
      <c r="K1708" s="18"/>
      <c r="L1708" s="18"/>
      <c r="M1708" s="18"/>
      <c r="N1708" s="19"/>
      <c r="O1708" s="19"/>
      <c r="P1708" s="2"/>
      <c r="AA1708" s="6"/>
      <c r="AB1708" s="6"/>
      <c r="AC1708" s="6"/>
    </row>
    <row r="1709" spans="2:29" ht="9.9" customHeight="1" x14ac:dyDescent="0.25">
      <c r="B1709" s="138"/>
      <c r="C1709" s="142"/>
      <c r="D1709" s="2"/>
      <c r="E1709" s="18"/>
      <c r="F1709" s="18"/>
      <c r="G1709" s="18"/>
      <c r="H1709" s="19"/>
      <c r="I1709" s="18"/>
      <c r="J1709" s="18"/>
      <c r="K1709" s="18"/>
      <c r="L1709" s="18"/>
      <c r="M1709" s="18"/>
      <c r="N1709" s="19"/>
      <c r="O1709" s="19"/>
      <c r="P1709" s="2"/>
      <c r="AA1709" s="6"/>
      <c r="AB1709" s="6"/>
      <c r="AC1709" s="6"/>
    </row>
    <row r="1710" spans="2:29" ht="9.9" customHeight="1" x14ac:dyDescent="0.25">
      <c r="B1710" s="138"/>
      <c r="C1710" s="142"/>
      <c r="D1710" s="2"/>
      <c r="E1710" s="18"/>
      <c r="F1710" s="18"/>
      <c r="G1710" s="18"/>
      <c r="H1710" s="19"/>
      <c r="I1710" s="18"/>
      <c r="J1710" s="18"/>
      <c r="K1710" s="18"/>
      <c r="L1710" s="18"/>
      <c r="M1710" s="18"/>
      <c r="N1710" s="19"/>
      <c r="O1710" s="19"/>
      <c r="P1710" s="2"/>
      <c r="AA1710" s="6"/>
      <c r="AB1710" s="6"/>
      <c r="AC1710" s="6"/>
    </row>
    <row r="1711" spans="2:29" ht="9.9" customHeight="1" x14ac:dyDescent="0.25">
      <c r="B1711" s="138"/>
      <c r="C1711" s="142"/>
      <c r="D1711" s="2"/>
      <c r="E1711" s="18"/>
      <c r="F1711" s="18"/>
      <c r="G1711" s="18"/>
      <c r="H1711" s="19"/>
      <c r="I1711" s="18"/>
      <c r="J1711" s="18"/>
      <c r="K1711" s="18"/>
      <c r="L1711" s="18"/>
      <c r="M1711" s="18"/>
      <c r="N1711" s="19"/>
      <c r="O1711" s="19"/>
      <c r="P1711" s="2"/>
      <c r="AA1711" s="6"/>
      <c r="AB1711" s="6"/>
      <c r="AC1711" s="6"/>
    </row>
    <row r="1712" spans="2:29" ht="9.9" customHeight="1" x14ac:dyDescent="0.25">
      <c r="B1712" s="138"/>
      <c r="C1712" s="142"/>
      <c r="D1712" s="2"/>
      <c r="E1712" s="18"/>
      <c r="F1712" s="18"/>
      <c r="G1712" s="18"/>
      <c r="H1712" s="19"/>
      <c r="I1712" s="18"/>
      <c r="J1712" s="18"/>
      <c r="K1712" s="18"/>
      <c r="L1712" s="18"/>
      <c r="M1712" s="18"/>
      <c r="N1712" s="19"/>
      <c r="O1712" s="19"/>
      <c r="P1712" s="2"/>
      <c r="AA1712" s="6"/>
      <c r="AB1712" s="6"/>
      <c r="AC1712" s="6"/>
    </row>
    <row r="1713" spans="1:29" ht="9.9" customHeight="1" x14ac:dyDescent="0.25">
      <c r="B1713" s="138"/>
      <c r="C1713" s="142"/>
      <c r="D1713" s="2"/>
      <c r="E1713" s="18"/>
      <c r="F1713" s="18"/>
      <c r="G1713" s="18"/>
      <c r="H1713" s="19"/>
      <c r="I1713" s="18"/>
      <c r="J1713" s="18"/>
      <c r="K1713" s="18"/>
      <c r="L1713" s="18"/>
      <c r="M1713" s="18"/>
      <c r="N1713" s="19"/>
      <c r="O1713" s="19"/>
      <c r="P1713" s="2"/>
      <c r="AA1713" s="6"/>
      <c r="AB1713" s="6"/>
      <c r="AC1713" s="6"/>
    </row>
    <row r="1714" spans="1:29" ht="9.9" customHeight="1" x14ac:dyDescent="0.25">
      <c r="B1714" s="138"/>
      <c r="C1714" s="142"/>
      <c r="D1714" s="2"/>
      <c r="E1714" s="18"/>
      <c r="F1714" s="18"/>
      <c r="G1714" s="18"/>
      <c r="H1714" s="19"/>
      <c r="I1714" s="18"/>
      <c r="J1714" s="18"/>
      <c r="K1714" s="18"/>
      <c r="L1714" s="18"/>
      <c r="M1714" s="18"/>
      <c r="N1714" s="19"/>
      <c r="O1714" s="19"/>
      <c r="P1714" s="2"/>
      <c r="AA1714" s="6"/>
      <c r="AB1714" s="6"/>
      <c r="AC1714" s="6"/>
    </row>
    <row r="1715" spans="1:29" ht="9.9" customHeight="1" x14ac:dyDescent="0.25">
      <c r="B1715" s="138"/>
      <c r="C1715" s="142"/>
      <c r="D1715" s="2"/>
      <c r="E1715" s="18"/>
      <c r="F1715" s="18"/>
      <c r="G1715" s="18"/>
      <c r="H1715" s="19"/>
      <c r="I1715" s="18"/>
      <c r="J1715" s="18"/>
      <c r="K1715" s="18"/>
      <c r="L1715" s="18"/>
      <c r="M1715" s="18"/>
      <c r="N1715" s="19"/>
      <c r="O1715" s="19"/>
      <c r="P1715" s="2"/>
      <c r="AA1715" s="6"/>
      <c r="AB1715" s="6"/>
      <c r="AC1715" s="6"/>
    </row>
    <row r="1716" spans="1:29" ht="9.9" customHeight="1" x14ac:dyDescent="0.25">
      <c r="B1716" s="138"/>
      <c r="C1716" s="142"/>
      <c r="D1716" s="2"/>
      <c r="E1716" s="18"/>
      <c r="F1716" s="18"/>
      <c r="G1716" s="18"/>
      <c r="H1716" s="19"/>
      <c r="I1716" s="18"/>
      <c r="J1716" s="18"/>
      <c r="K1716" s="18"/>
      <c r="L1716" s="18"/>
      <c r="M1716" s="18"/>
      <c r="N1716" s="19"/>
      <c r="O1716" s="19"/>
      <c r="P1716" s="2"/>
      <c r="AA1716" s="6"/>
      <c r="AB1716" s="6"/>
      <c r="AC1716" s="6"/>
    </row>
    <row r="1717" spans="1:29" ht="9.9" customHeight="1" x14ac:dyDescent="0.25">
      <c r="B1717" s="138"/>
      <c r="C1717" s="142"/>
      <c r="D1717" s="2"/>
      <c r="E1717" s="18"/>
      <c r="F1717" s="18"/>
      <c r="G1717" s="18"/>
      <c r="H1717" s="19"/>
      <c r="I1717" s="18"/>
      <c r="J1717" s="18"/>
      <c r="K1717" s="18"/>
      <c r="L1717" s="18"/>
      <c r="M1717" s="18"/>
      <c r="N1717" s="19"/>
      <c r="O1717" s="19"/>
      <c r="P1717" s="2"/>
      <c r="AA1717" s="6"/>
      <c r="AB1717" s="6"/>
      <c r="AC1717" s="6"/>
    </row>
    <row r="1718" spans="1:29" ht="9.9" customHeight="1" x14ac:dyDescent="0.25">
      <c r="B1718" s="138"/>
      <c r="C1718" s="142"/>
      <c r="D1718" s="2"/>
      <c r="E1718" s="18"/>
      <c r="F1718" s="18"/>
      <c r="G1718" s="18"/>
      <c r="H1718" s="19"/>
      <c r="I1718" s="18"/>
      <c r="J1718" s="18"/>
      <c r="K1718" s="18"/>
      <c r="L1718" s="18"/>
      <c r="P1718" s="2"/>
      <c r="AA1718" s="6"/>
      <c r="AB1718" s="6"/>
      <c r="AC1718" s="6"/>
    </row>
    <row r="1719" spans="1:29" ht="9.9" customHeight="1" x14ac:dyDescent="0.25">
      <c r="A1719" s="11"/>
      <c r="B1719" s="24"/>
      <c r="C1719" s="142"/>
      <c r="D1719" s="2"/>
      <c r="E1719" s="18"/>
      <c r="F1719" s="18"/>
      <c r="G1719" s="18"/>
      <c r="H1719" s="19"/>
      <c r="I1719" s="18"/>
      <c r="J1719" s="18"/>
      <c r="K1719" s="18"/>
      <c r="L1719" s="18"/>
      <c r="P1719" s="2"/>
      <c r="AA1719" s="6"/>
      <c r="AB1719" s="6"/>
      <c r="AC1719" s="6"/>
    </row>
    <row r="1720" spans="1:29" ht="9.9" customHeight="1" x14ac:dyDescent="0.25">
      <c r="A1720" s="28"/>
      <c r="B1720" s="142"/>
      <c r="C1720" s="142"/>
      <c r="D1720" s="2"/>
      <c r="I1720" s="18"/>
      <c r="J1720" s="18"/>
      <c r="K1720" s="18"/>
      <c r="L1720" s="18"/>
      <c r="O1720" s="2"/>
      <c r="P1720" s="2"/>
      <c r="AA1720" s="6"/>
      <c r="AB1720" s="6"/>
      <c r="AC1720" s="6"/>
    </row>
    <row r="1721" spans="1:29" ht="9.9" customHeight="1" x14ac:dyDescent="0.25">
      <c r="A1721" s="28"/>
      <c r="B1721" s="138"/>
      <c r="C1721" s="142"/>
      <c r="D1721" s="2"/>
      <c r="I1721" s="18"/>
      <c r="J1721" s="18"/>
      <c r="K1721" s="18"/>
      <c r="L1721" s="18"/>
      <c r="M1721" s="19"/>
      <c r="N1721" s="19"/>
      <c r="O1721" s="19"/>
      <c r="P1721" s="2"/>
      <c r="AA1721" s="6"/>
      <c r="AB1721" s="6"/>
      <c r="AC1721" s="6"/>
    </row>
    <row r="1722" spans="1:29" ht="9.9" customHeight="1" x14ac:dyDescent="0.25">
      <c r="A1722" s="28"/>
      <c r="B1722" s="138"/>
      <c r="C1722" s="142"/>
      <c r="D1722" s="2"/>
      <c r="I1722" s="18"/>
      <c r="J1722" s="18"/>
      <c r="K1722" s="18"/>
      <c r="L1722" s="18"/>
      <c r="M1722" s="19"/>
      <c r="N1722" s="19"/>
      <c r="O1722" s="19"/>
      <c r="P1722" s="2"/>
      <c r="AA1722" s="6"/>
      <c r="AB1722" s="6"/>
      <c r="AC1722" s="6"/>
    </row>
    <row r="1723" spans="1:29" ht="9.9" customHeight="1" x14ac:dyDescent="0.25">
      <c r="A1723" s="28"/>
      <c r="B1723" s="138"/>
      <c r="C1723" s="142"/>
      <c r="D1723" s="2"/>
      <c r="E1723" s="18"/>
      <c r="F1723" s="18"/>
      <c r="G1723" s="18"/>
      <c r="H1723" s="19"/>
      <c r="I1723" s="18"/>
      <c r="J1723" s="18"/>
      <c r="K1723" s="18"/>
      <c r="L1723" s="18"/>
      <c r="M1723" s="18"/>
      <c r="N1723" s="19"/>
      <c r="O1723" s="19"/>
      <c r="P1723" s="2"/>
      <c r="AA1723" s="6"/>
      <c r="AB1723" s="6"/>
      <c r="AC1723" s="6"/>
    </row>
    <row r="1724" spans="1:29" ht="9.9" customHeight="1" x14ac:dyDescent="0.25">
      <c r="A1724" s="28"/>
      <c r="B1724" s="138"/>
      <c r="C1724" s="142"/>
      <c r="D1724" s="2"/>
      <c r="E1724" s="18"/>
      <c r="F1724" s="18"/>
      <c r="G1724" s="18"/>
      <c r="H1724" s="19"/>
      <c r="I1724" s="18"/>
      <c r="J1724" s="18"/>
      <c r="K1724" s="18"/>
      <c r="L1724" s="18"/>
      <c r="M1724" s="18"/>
      <c r="N1724" s="19"/>
      <c r="O1724" s="19"/>
      <c r="P1724" s="2"/>
      <c r="AA1724" s="6"/>
      <c r="AB1724" s="6"/>
      <c r="AC1724" s="6"/>
    </row>
    <row r="1725" spans="1:29" ht="9.9" customHeight="1" x14ac:dyDescent="0.25">
      <c r="A1725" s="28"/>
      <c r="B1725" s="138"/>
      <c r="C1725" s="142"/>
      <c r="D1725" s="2"/>
      <c r="E1725" s="18"/>
      <c r="F1725" s="18"/>
      <c r="G1725" s="18"/>
      <c r="H1725" s="19"/>
      <c r="I1725" s="18"/>
      <c r="J1725" s="18"/>
      <c r="K1725" s="18"/>
      <c r="L1725" s="18"/>
      <c r="M1725" s="18"/>
      <c r="N1725" s="19"/>
      <c r="O1725" s="19"/>
      <c r="P1725" s="2"/>
      <c r="AA1725" s="6"/>
      <c r="AB1725" s="6"/>
      <c r="AC1725" s="6"/>
    </row>
    <row r="1726" spans="1:29" ht="9.9" customHeight="1" x14ac:dyDescent="0.25">
      <c r="A1726" s="28"/>
      <c r="B1726" s="138"/>
      <c r="C1726" s="142"/>
      <c r="D1726" s="2"/>
      <c r="E1726" s="18"/>
      <c r="F1726" s="18"/>
      <c r="G1726" s="18"/>
      <c r="H1726" s="19"/>
      <c r="I1726" s="18"/>
      <c r="J1726" s="18"/>
      <c r="K1726" s="18"/>
      <c r="L1726" s="18"/>
      <c r="M1726" s="18"/>
      <c r="N1726" s="19"/>
      <c r="O1726" s="19"/>
      <c r="P1726" s="2"/>
      <c r="AA1726" s="6"/>
      <c r="AB1726" s="6"/>
      <c r="AC1726" s="6"/>
    </row>
    <row r="1727" spans="1:29" ht="9.9" customHeight="1" x14ac:dyDescent="0.25">
      <c r="A1727" s="10"/>
      <c r="B1727" s="138"/>
      <c r="C1727" s="142"/>
      <c r="D1727" s="2"/>
      <c r="E1727" s="18"/>
      <c r="F1727" s="18"/>
      <c r="G1727" s="18"/>
      <c r="H1727" s="19"/>
      <c r="I1727" s="18"/>
      <c r="J1727" s="18"/>
      <c r="K1727" s="18"/>
      <c r="L1727" s="18"/>
      <c r="M1727" s="18"/>
      <c r="N1727" s="19"/>
      <c r="O1727" s="19"/>
      <c r="P1727" s="2"/>
      <c r="AA1727" s="6"/>
      <c r="AB1727" s="6"/>
      <c r="AC1727" s="6"/>
    </row>
    <row r="1728" spans="1:29" ht="9.9" customHeight="1" x14ac:dyDescent="0.25">
      <c r="A1728" s="10"/>
      <c r="B1728" s="138"/>
      <c r="C1728" s="142"/>
      <c r="D1728" s="2"/>
      <c r="E1728" s="18"/>
      <c r="F1728" s="18"/>
      <c r="G1728" s="18"/>
      <c r="H1728" s="19"/>
      <c r="I1728" s="18"/>
      <c r="J1728" s="18"/>
      <c r="K1728" s="18"/>
      <c r="L1728" s="140"/>
      <c r="M1728" s="18"/>
      <c r="N1728" s="19"/>
      <c r="O1728" s="19"/>
      <c r="P1728" s="2"/>
      <c r="AA1728" s="6"/>
      <c r="AB1728" s="6"/>
      <c r="AC1728" s="6"/>
    </row>
    <row r="1729" spans="1:29" ht="9.9" customHeight="1" x14ac:dyDescent="0.25">
      <c r="A1729" s="10"/>
      <c r="B1729" s="138"/>
      <c r="C1729" s="142"/>
      <c r="D1729" s="2"/>
      <c r="E1729" s="18"/>
      <c r="F1729" s="18"/>
      <c r="G1729" s="18"/>
      <c r="H1729" s="19"/>
      <c r="I1729" s="18"/>
      <c r="J1729" s="18"/>
      <c r="K1729" s="18"/>
      <c r="L1729" s="140"/>
      <c r="M1729" s="18"/>
      <c r="N1729" s="19"/>
      <c r="O1729" s="19"/>
      <c r="P1729" s="2"/>
      <c r="AA1729" s="6"/>
      <c r="AB1729" s="6"/>
      <c r="AC1729" s="6"/>
    </row>
    <row r="1730" spans="1:29" ht="9.9" customHeight="1" x14ac:dyDescent="0.25">
      <c r="A1730" s="10"/>
      <c r="B1730" s="138"/>
      <c r="C1730" s="142"/>
      <c r="D1730" s="2"/>
      <c r="E1730" s="18"/>
      <c r="F1730" s="18"/>
      <c r="G1730" s="18"/>
      <c r="H1730" s="19"/>
      <c r="I1730" s="18"/>
      <c r="J1730" s="18"/>
      <c r="K1730" s="18"/>
      <c r="L1730" s="140"/>
      <c r="M1730" s="18"/>
      <c r="N1730" s="19"/>
      <c r="O1730" s="19"/>
      <c r="P1730" s="2"/>
      <c r="AA1730" s="6"/>
      <c r="AB1730" s="6"/>
      <c r="AC1730" s="6"/>
    </row>
    <row r="1731" spans="1:29" ht="9.9" customHeight="1" x14ac:dyDescent="0.25">
      <c r="A1731" s="10"/>
      <c r="B1731" s="138"/>
      <c r="C1731" s="142"/>
      <c r="D1731" s="2"/>
      <c r="E1731" s="18"/>
      <c r="F1731" s="18"/>
      <c r="G1731" s="18"/>
      <c r="H1731" s="19"/>
      <c r="I1731" s="18"/>
      <c r="J1731" s="18"/>
      <c r="K1731" s="18"/>
      <c r="L1731" s="140"/>
      <c r="M1731" s="18"/>
      <c r="N1731" s="19"/>
      <c r="O1731" s="19"/>
      <c r="P1731" s="2"/>
      <c r="AA1731" s="6"/>
      <c r="AB1731" s="6"/>
      <c r="AC1731" s="6"/>
    </row>
    <row r="1732" spans="1:29" ht="9.9" customHeight="1" x14ac:dyDescent="0.25">
      <c r="A1732" s="10"/>
      <c r="B1732" s="138"/>
      <c r="C1732" s="142"/>
      <c r="D1732" s="2"/>
      <c r="E1732" s="18"/>
      <c r="F1732" s="18"/>
      <c r="G1732" s="18"/>
      <c r="H1732" s="19"/>
      <c r="I1732" s="18"/>
      <c r="J1732" s="18"/>
      <c r="K1732" s="18"/>
      <c r="L1732" s="140"/>
      <c r="M1732" s="18"/>
      <c r="N1732" s="19"/>
      <c r="O1732" s="19"/>
      <c r="P1732" s="2"/>
      <c r="AA1732" s="6"/>
      <c r="AB1732" s="6"/>
      <c r="AC1732" s="6"/>
    </row>
    <row r="1733" spans="1:29" ht="9.9" customHeight="1" x14ac:dyDescent="0.25">
      <c r="A1733" s="11"/>
      <c r="B1733" s="138"/>
      <c r="C1733" s="142"/>
      <c r="D1733" s="2"/>
      <c r="H1733" s="20"/>
      <c r="I1733" s="18"/>
      <c r="J1733" s="18"/>
      <c r="K1733" s="18"/>
      <c r="L1733" s="140"/>
      <c r="M1733" s="18"/>
      <c r="N1733" s="19"/>
      <c r="O1733" s="19"/>
      <c r="P1733" s="2"/>
      <c r="AA1733" s="6"/>
      <c r="AB1733" s="6"/>
      <c r="AC1733" s="6"/>
    </row>
    <row r="1734" spans="1:29" ht="9.9" customHeight="1" x14ac:dyDescent="0.25">
      <c r="B1734" s="138"/>
      <c r="C1734" s="142"/>
      <c r="D1734" s="2"/>
      <c r="E1734" s="18"/>
      <c r="F1734" s="18"/>
      <c r="G1734" s="18"/>
      <c r="H1734" s="19"/>
      <c r="I1734" s="18"/>
      <c r="J1734" s="18"/>
      <c r="K1734" s="18"/>
      <c r="L1734" s="140"/>
      <c r="M1734" s="18"/>
      <c r="N1734" s="19"/>
      <c r="O1734" s="19"/>
      <c r="P1734" s="2"/>
      <c r="AA1734" s="6"/>
      <c r="AB1734" s="6"/>
      <c r="AC1734" s="6"/>
    </row>
    <row r="1735" spans="1:29" ht="9.9" customHeight="1" x14ac:dyDescent="0.25">
      <c r="B1735" s="138"/>
      <c r="C1735" s="142"/>
      <c r="D1735" s="2"/>
      <c r="E1735" s="18"/>
      <c r="F1735" s="18"/>
      <c r="G1735" s="18"/>
      <c r="H1735" s="19"/>
      <c r="I1735" s="18"/>
      <c r="J1735" s="18"/>
      <c r="K1735" s="18"/>
      <c r="L1735" s="140"/>
      <c r="M1735" s="18"/>
      <c r="N1735" s="19"/>
      <c r="O1735" s="19"/>
      <c r="P1735" s="2"/>
      <c r="AA1735" s="6"/>
      <c r="AB1735" s="6"/>
      <c r="AC1735" s="6"/>
    </row>
    <row r="1736" spans="1:29" ht="9.9" customHeight="1" x14ac:dyDescent="0.25">
      <c r="B1736" s="138"/>
      <c r="C1736" s="142"/>
      <c r="D1736" s="2"/>
      <c r="E1736" s="18"/>
      <c r="F1736" s="18"/>
      <c r="G1736" s="18"/>
      <c r="H1736" s="19"/>
      <c r="I1736" s="18"/>
      <c r="J1736" s="18"/>
      <c r="K1736" s="18"/>
      <c r="L1736" s="140"/>
      <c r="M1736" s="18"/>
      <c r="N1736" s="19"/>
      <c r="O1736" s="19"/>
      <c r="P1736" s="2"/>
      <c r="AA1736" s="6"/>
      <c r="AB1736" s="6"/>
      <c r="AC1736" s="6"/>
    </row>
    <row r="1737" spans="1:29" ht="9.9" customHeight="1" x14ac:dyDescent="0.25">
      <c r="B1737" s="138"/>
      <c r="C1737" s="142"/>
      <c r="D1737" s="2"/>
      <c r="E1737" s="18"/>
      <c r="F1737" s="18"/>
      <c r="G1737" s="18"/>
      <c r="H1737" s="19"/>
      <c r="I1737" s="18"/>
      <c r="J1737" s="18"/>
      <c r="K1737" s="18"/>
      <c r="L1737" s="140"/>
      <c r="M1737" s="18"/>
      <c r="N1737" s="19"/>
      <c r="O1737" s="19"/>
      <c r="P1737" s="2"/>
      <c r="AA1737" s="6"/>
      <c r="AB1737" s="6"/>
      <c r="AC1737" s="6"/>
    </row>
    <row r="1738" spans="1:29" ht="9.9" customHeight="1" x14ac:dyDescent="0.25">
      <c r="B1738" s="138"/>
      <c r="C1738" s="142"/>
      <c r="D1738" s="2"/>
      <c r="E1738" s="18"/>
      <c r="F1738" s="18"/>
      <c r="G1738" s="18"/>
      <c r="H1738" s="19"/>
      <c r="I1738" s="18"/>
      <c r="J1738" s="18"/>
      <c r="K1738" s="18"/>
      <c r="L1738" s="140"/>
      <c r="M1738" s="18"/>
      <c r="N1738" s="19"/>
      <c r="O1738" s="19"/>
      <c r="P1738" s="2"/>
      <c r="AA1738" s="6"/>
      <c r="AB1738" s="6"/>
      <c r="AC1738" s="6"/>
    </row>
    <row r="1739" spans="1:29" ht="9.9" customHeight="1" x14ac:dyDescent="0.25">
      <c r="B1739" s="138"/>
      <c r="C1739" s="142"/>
      <c r="D1739" s="2"/>
      <c r="E1739" s="18"/>
      <c r="F1739" s="18"/>
      <c r="G1739" s="18"/>
      <c r="H1739" s="19"/>
      <c r="I1739" s="18"/>
      <c r="J1739" s="18"/>
      <c r="K1739" s="18"/>
      <c r="L1739" s="140"/>
      <c r="M1739" s="18"/>
      <c r="N1739" s="19"/>
      <c r="O1739" s="19"/>
      <c r="P1739" s="2"/>
      <c r="AA1739" s="6"/>
      <c r="AB1739" s="6"/>
      <c r="AC1739" s="6"/>
    </row>
    <row r="1740" spans="1:29" ht="9.9" customHeight="1" x14ac:dyDescent="0.25">
      <c r="B1740" s="138"/>
      <c r="C1740" s="142"/>
      <c r="D1740" s="2"/>
      <c r="E1740" s="18"/>
      <c r="F1740" s="18"/>
      <c r="G1740" s="18"/>
      <c r="H1740" s="19"/>
      <c r="I1740" s="18"/>
      <c r="J1740" s="18"/>
      <c r="K1740" s="18"/>
      <c r="L1740" s="140"/>
      <c r="M1740" s="18"/>
      <c r="N1740" s="19"/>
      <c r="O1740" s="19"/>
      <c r="P1740" s="2"/>
      <c r="AA1740" s="6"/>
      <c r="AB1740" s="6"/>
      <c r="AC1740" s="6"/>
    </row>
    <row r="1741" spans="1:29" ht="9.9" customHeight="1" x14ac:dyDescent="0.25">
      <c r="B1741" s="138"/>
      <c r="C1741" s="142"/>
      <c r="D1741" s="2"/>
      <c r="E1741" s="18"/>
      <c r="F1741" s="18"/>
      <c r="G1741" s="18"/>
      <c r="H1741" s="19"/>
      <c r="I1741" s="18"/>
      <c r="J1741" s="18"/>
      <c r="K1741" s="18"/>
      <c r="L1741" s="140"/>
      <c r="M1741" s="18"/>
      <c r="N1741" s="19"/>
      <c r="O1741" s="19"/>
      <c r="P1741" s="2"/>
      <c r="AA1741" s="6"/>
      <c r="AB1741" s="6"/>
      <c r="AC1741" s="6"/>
    </row>
    <row r="1742" spans="1:29" ht="9.9" customHeight="1" x14ac:dyDescent="0.25">
      <c r="B1742" s="141"/>
      <c r="C1742" s="142"/>
      <c r="D1742" s="2"/>
      <c r="H1742" s="20"/>
      <c r="I1742" s="18"/>
      <c r="J1742" s="18"/>
      <c r="K1742" s="18"/>
      <c r="L1742" s="13"/>
      <c r="P1742" s="2"/>
      <c r="AA1742" s="6"/>
      <c r="AB1742" s="6"/>
      <c r="AC1742" s="6"/>
    </row>
    <row r="1743" spans="1:29" ht="9.9" customHeight="1" x14ac:dyDescent="0.25">
      <c r="B1743" s="142"/>
      <c r="C1743" s="142"/>
      <c r="D1743" s="2"/>
      <c r="L1743" s="13"/>
      <c r="P1743" s="2"/>
      <c r="AA1743" s="6"/>
      <c r="AB1743" s="6"/>
      <c r="AC1743" s="6"/>
    </row>
    <row r="1744" spans="1:29" ht="9.9" customHeight="1" x14ac:dyDescent="0.25">
      <c r="B1744" s="138"/>
      <c r="C1744" s="142"/>
      <c r="D1744" s="2"/>
      <c r="I1744" s="331"/>
      <c r="J1744" s="332"/>
      <c r="K1744" s="18"/>
      <c r="L1744" s="18"/>
      <c r="P1744" s="2"/>
      <c r="AA1744" s="6"/>
      <c r="AB1744" s="6"/>
      <c r="AC1744" s="6"/>
    </row>
    <row r="1745" spans="1:29" ht="9.9" customHeight="1" x14ac:dyDescent="0.25">
      <c r="B1745" s="138"/>
      <c r="C1745" s="142"/>
      <c r="D1745" s="2"/>
      <c r="I1745" s="331"/>
      <c r="J1745" s="332"/>
      <c r="K1745" s="18"/>
      <c r="L1745" s="18"/>
      <c r="P1745" s="2"/>
      <c r="AA1745" s="6"/>
      <c r="AB1745" s="6"/>
      <c r="AC1745" s="6"/>
    </row>
    <row r="1746" spans="1:29" ht="9.9" customHeight="1" x14ac:dyDescent="0.25">
      <c r="B1746" s="138"/>
      <c r="C1746" s="142"/>
      <c r="D1746" s="2"/>
      <c r="I1746" s="331"/>
      <c r="J1746" s="332"/>
      <c r="K1746" s="18"/>
      <c r="L1746" s="18"/>
      <c r="P1746" s="2"/>
      <c r="AA1746" s="6"/>
      <c r="AB1746" s="6"/>
      <c r="AC1746" s="6"/>
    </row>
    <row r="1747" spans="1:29" ht="9.9" customHeight="1" x14ac:dyDescent="0.25">
      <c r="B1747" s="138"/>
      <c r="C1747" s="142"/>
      <c r="D1747" s="2"/>
      <c r="I1747" s="331"/>
      <c r="J1747" s="332"/>
      <c r="K1747" s="18"/>
      <c r="L1747" s="18"/>
      <c r="P1747" s="2"/>
      <c r="AA1747" s="6"/>
      <c r="AB1747" s="6"/>
      <c r="AC1747" s="6"/>
    </row>
    <row r="1748" spans="1:29" ht="9.9" customHeight="1" x14ac:dyDescent="0.25">
      <c r="B1748" s="138"/>
      <c r="C1748" s="142"/>
      <c r="D1748" s="2"/>
      <c r="I1748" s="331"/>
      <c r="J1748" s="332"/>
      <c r="K1748" s="18"/>
      <c r="L1748" s="18"/>
      <c r="P1748" s="2"/>
      <c r="AA1748" s="6"/>
      <c r="AB1748" s="6"/>
      <c r="AC1748" s="6"/>
    </row>
    <row r="1749" spans="1:29" ht="9.9" customHeight="1" x14ac:dyDescent="0.25">
      <c r="B1749" s="138"/>
      <c r="C1749" s="142"/>
      <c r="D1749" s="2"/>
      <c r="I1749" s="331"/>
      <c r="J1749" s="332"/>
      <c r="K1749" s="18"/>
      <c r="L1749" s="18"/>
      <c r="P1749" s="2"/>
      <c r="AA1749" s="6"/>
      <c r="AB1749" s="6"/>
      <c r="AC1749" s="6"/>
    </row>
    <row r="1750" spans="1:29" ht="9.9" customHeight="1" x14ac:dyDescent="0.25">
      <c r="B1750" s="138"/>
      <c r="C1750" s="142"/>
      <c r="D1750" s="2"/>
      <c r="I1750" s="331"/>
      <c r="J1750" s="332"/>
      <c r="K1750" s="18"/>
      <c r="L1750" s="18"/>
      <c r="P1750" s="2"/>
      <c r="AA1750" s="6"/>
      <c r="AB1750" s="6"/>
      <c r="AC1750" s="6"/>
    </row>
    <row r="1751" spans="1:29" ht="9.9" customHeight="1" x14ac:dyDescent="0.25">
      <c r="A1751" s="10"/>
      <c r="B1751" s="138"/>
      <c r="C1751" s="142"/>
      <c r="D1751" s="2"/>
      <c r="I1751" s="331"/>
      <c r="J1751" s="332"/>
      <c r="K1751" s="18"/>
      <c r="L1751" s="18"/>
      <c r="P1751" s="2"/>
      <c r="AA1751" s="6"/>
      <c r="AB1751" s="6"/>
      <c r="AC1751" s="6"/>
    </row>
    <row r="1752" spans="1:29" ht="9.9" customHeight="1" x14ac:dyDescent="0.25">
      <c r="A1752" s="10"/>
      <c r="B1752" s="138"/>
      <c r="C1752" s="142"/>
      <c r="D1752" s="2"/>
      <c r="I1752" s="331"/>
      <c r="J1752" s="332"/>
      <c r="K1752" s="18"/>
      <c r="L1752" s="18"/>
      <c r="P1752" s="2"/>
      <c r="AA1752" s="6"/>
      <c r="AB1752" s="6"/>
      <c r="AC1752" s="6"/>
    </row>
    <row r="1753" spans="1:29" ht="9.9" customHeight="1" x14ac:dyDescent="0.25">
      <c r="A1753" s="11"/>
      <c r="B1753" s="138"/>
      <c r="C1753" s="142"/>
      <c r="D1753" s="2"/>
      <c r="I1753" s="331"/>
      <c r="J1753" s="332"/>
      <c r="K1753" s="18"/>
      <c r="L1753" s="18"/>
      <c r="P1753" s="2"/>
      <c r="AA1753" s="6"/>
      <c r="AB1753" s="6"/>
      <c r="AC1753" s="6"/>
    </row>
    <row r="1754" spans="1:29" ht="9.9" customHeight="1" x14ac:dyDescent="0.25">
      <c r="B1754" s="138"/>
      <c r="C1754" s="142"/>
      <c r="D1754" s="2"/>
      <c r="I1754" s="331"/>
      <c r="J1754" s="332"/>
      <c r="K1754" s="18"/>
      <c r="L1754" s="18"/>
      <c r="P1754" s="2"/>
      <c r="AA1754" s="6"/>
      <c r="AB1754" s="6"/>
      <c r="AC1754" s="6"/>
    </row>
    <row r="1755" spans="1:29" ht="9.9" customHeight="1" x14ac:dyDescent="0.25">
      <c r="B1755" s="138"/>
      <c r="C1755" s="142"/>
      <c r="D1755" s="2"/>
      <c r="I1755" s="331"/>
      <c r="J1755" s="332"/>
      <c r="K1755" s="18"/>
      <c r="L1755" s="18"/>
      <c r="P1755" s="2"/>
      <c r="AA1755" s="6"/>
      <c r="AB1755" s="6"/>
      <c r="AC1755" s="6"/>
    </row>
    <row r="1756" spans="1:29" ht="9.9" customHeight="1" x14ac:dyDescent="0.25">
      <c r="B1756" s="138"/>
      <c r="C1756" s="142"/>
      <c r="D1756" s="2"/>
      <c r="I1756" s="331"/>
      <c r="J1756" s="332"/>
      <c r="K1756" s="18"/>
      <c r="L1756" s="18"/>
      <c r="P1756" s="2"/>
      <c r="AA1756" s="6"/>
      <c r="AB1756" s="6"/>
      <c r="AC1756" s="6"/>
    </row>
    <row r="1757" spans="1:29" ht="9.9" customHeight="1" x14ac:dyDescent="0.25">
      <c r="B1757" s="138"/>
      <c r="C1757" s="142"/>
      <c r="D1757" s="2"/>
      <c r="I1757" s="331"/>
      <c r="J1757" s="332"/>
      <c r="K1757" s="18"/>
      <c r="L1757" s="18"/>
      <c r="P1757" s="2"/>
      <c r="AA1757" s="6"/>
      <c r="AB1757" s="6"/>
      <c r="AC1757" s="6"/>
    </row>
    <row r="1758" spans="1:29" ht="9.9" customHeight="1" x14ac:dyDescent="0.25">
      <c r="B1758" s="138"/>
      <c r="C1758" s="148"/>
      <c r="D1758" s="2"/>
      <c r="I1758" s="18"/>
      <c r="J1758" s="18"/>
      <c r="K1758" s="18"/>
      <c r="L1758" s="18"/>
      <c r="P1758" s="2"/>
      <c r="AA1758" s="6"/>
      <c r="AB1758" s="6"/>
      <c r="AC1758" s="6"/>
    </row>
    <row r="1759" spans="1:29" ht="9.9" customHeight="1" x14ac:dyDescent="0.25">
      <c r="B1759" s="141"/>
      <c r="C1759" s="148"/>
      <c r="D1759" s="2"/>
      <c r="I1759" s="18"/>
      <c r="J1759" s="18"/>
      <c r="K1759" s="18"/>
      <c r="L1759" s="18"/>
      <c r="P1759" s="2"/>
      <c r="AA1759" s="6"/>
      <c r="AB1759" s="6"/>
      <c r="AC1759" s="6"/>
    </row>
    <row r="1760" spans="1:29" ht="9.9" customHeight="1" x14ac:dyDescent="0.25">
      <c r="B1760" s="141"/>
      <c r="C1760" s="148"/>
      <c r="D1760" s="2"/>
      <c r="I1760" s="18"/>
      <c r="J1760" s="18"/>
      <c r="K1760" s="18"/>
      <c r="L1760" s="140"/>
      <c r="P1760" s="2"/>
      <c r="AA1760" s="6"/>
      <c r="AB1760" s="6"/>
      <c r="AC1760" s="6"/>
    </row>
    <row r="1761" spans="2:29" ht="9.9" customHeight="1" x14ac:dyDescent="0.25">
      <c r="B1761" s="141"/>
      <c r="C1761" s="148"/>
      <c r="D1761" s="2"/>
      <c r="I1761" s="18"/>
      <c r="J1761" s="18"/>
      <c r="K1761" s="18"/>
      <c r="L1761" s="140"/>
      <c r="P1761" s="2"/>
      <c r="AA1761" s="6"/>
      <c r="AB1761" s="6"/>
      <c r="AC1761" s="6"/>
    </row>
    <row r="1762" spans="2:29" ht="9.9" customHeight="1" x14ac:dyDescent="0.25">
      <c r="B1762" s="138"/>
      <c r="C1762" s="142"/>
      <c r="D1762" s="2"/>
      <c r="I1762" s="18"/>
      <c r="J1762" s="18"/>
      <c r="K1762" s="18"/>
      <c r="L1762" s="18"/>
      <c r="P1762" s="2"/>
      <c r="AA1762" s="6"/>
      <c r="AB1762" s="6"/>
      <c r="AC1762" s="6"/>
    </row>
    <row r="1763" spans="2:29" ht="9.9" customHeight="1" x14ac:dyDescent="0.25">
      <c r="B1763" s="138"/>
      <c r="C1763" s="142"/>
      <c r="D1763" s="2"/>
      <c r="I1763" s="333"/>
      <c r="J1763" s="334"/>
      <c r="K1763" s="18"/>
      <c r="L1763" s="18"/>
      <c r="P1763" s="2"/>
      <c r="AA1763" s="6"/>
      <c r="AB1763" s="6"/>
      <c r="AC1763" s="6"/>
    </row>
    <row r="1764" spans="2:29" ht="9.9" customHeight="1" x14ac:dyDescent="0.25">
      <c r="B1764" s="138"/>
      <c r="C1764" s="148"/>
      <c r="D1764" s="2"/>
      <c r="I1764" s="18"/>
      <c r="J1764" s="18"/>
      <c r="K1764" s="18"/>
      <c r="L1764" s="18"/>
      <c r="P1764" s="2"/>
      <c r="AA1764" s="6"/>
      <c r="AB1764" s="6"/>
      <c r="AC1764" s="6"/>
    </row>
    <row r="1765" spans="2:29" ht="9.9" customHeight="1" x14ac:dyDescent="0.25">
      <c r="B1765" s="141"/>
      <c r="C1765" s="148"/>
      <c r="D1765" s="2"/>
      <c r="I1765" s="18"/>
      <c r="J1765" s="18"/>
      <c r="K1765" s="18"/>
      <c r="L1765" s="18"/>
      <c r="P1765" s="2"/>
      <c r="AA1765" s="6"/>
      <c r="AB1765" s="6"/>
      <c r="AC1765" s="6"/>
    </row>
    <row r="1766" spans="2:29" ht="9.9" customHeight="1" x14ac:dyDescent="0.25">
      <c r="B1766" s="141"/>
      <c r="C1766" s="148"/>
      <c r="D1766" s="2"/>
      <c r="H1766" s="20"/>
      <c r="I1766" s="18"/>
      <c r="J1766" s="18"/>
      <c r="K1766" s="18"/>
      <c r="L1766" s="18"/>
      <c r="P1766" s="2"/>
      <c r="AA1766" s="6"/>
      <c r="AB1766" s="6"/>
      <c r="AC1766" s="6"/>
    </row>
    <row r="1767" spans="2:29" ht="9.9" customHeight="1" x14ac:dyDescent="0.25">
      <c r="B1767" s="139"/>
      <c r="C1767" s="142"/>
      <c r="I1767" s="159"/>
      <c r="J1767" s="159"/>
      <c r="K1767" s="18"/>
      <c r="L1767" s="18"/>
      <c r="P1767" s="2"/>
      <c r="AA1767" s="6"/>
      <c r="AB1767" s="6"/>
      <c r="AC1767" s="6"/>
    </row>
    <row r="1768" spans="2:29" ht="9.9" customHeight="1" x14ac:dyDescent="0.25">
      <c r="B1768" s="142"/>
      <c r="C1768" s="142"/>
      <c r="I1768" s="159"/>
      <c r="J1768" s="159"/>
      <c r="K1768" s="18"/>
      <c r="L1768" s="18"/>
      <c r="P1768" s="2"/>
      <c r="AA1768" s="6"/>
      <c r="AB1768" s="6"/>
      <c r="AC1768" s="6"/>
    </row>
    <row r="1769" spans="2:29" ht="9.9" customHeight="1" x14ac:dyDescent="0.25">
      <c r="B1769" s="138"/>
      <c r="C1769" s="142"/>
      <c r="I1769" s="159"/>
      <c r="J1769" s="159"/>
      <c r="K1769" s="18"/>
      <c r="L1769" s="18"/>
      <c r="P1769" s="2"/>
      <c r="AA1769" s="6"/>
      <c r="AB1769" s="6"/>
      <c r="AC1769" s="6"/>
    </row>
    <row r="1770" spans="2:29" ht="9.9" customHeight="1" x14ac:dyDescent="0.25">
      <c r="B1770" s="138"/>
      <c r="C1770" s="142"/>
      <c r="D1770" s="18"/>
      <c r="E1770" s="18"/>
      <c r="F1770" s="19"/>
      <c r="G1770" s="18"/>
      <c r="H1770" s="19"/>
      <c r="I1770" s="18"/>
      <c r="J1770" s="18"/>
      <c r="K1770" s="18"/>
      <c r="L1770" s="18"/>
      <c r="P1770" s="2"/>
      <c r="AA1770" s="6"/>
      <c r="AB1770" s="6"/>
      <c r="AC1770" s="6"/>
    </row>
    <row r="1771" spans="2:29" ht="9.9" customHeight="1" x14ac:dyDescent="0.25">
      <c r="B1771" s="138"/>
      <c r="C1771" s="142"/>
      <c r="D1771" s="18"/>
      <c r="E1771" s="18"/>
      <c r="F1771" s="19"/>
      <c r="G1771" s="18"/>
      <c r="H1771" s="19"/>
      <c r="I1771" s="18"/>
      <c r="J1771" s="18"/>
      <c r="K1771" s="18"/>
      <c r="L1771" s="18"/>
      <c r="P1771" s="2"/>
      <c r="AA1771" s="6"/>
      <c r="AB1771" s="6"/>
      <c r="AC1771" s="6"/>
    </row>
    <row r="1772" spans="2:29" ht="9.9" customHeight="1" x14ac:dyDescent="0.25">
      <c r="B1772" s="138"/>
      <c r="C1772" s="142"/>
      <c r="F1772" s="19"/>
      <c r="G1772" s="18"/>
      <c r="H1772" s="19"/>
      <c r="I1772" s="159"/>
      <c r="J1772" s="159"/>
      <c r="K1772" s="18"/>
      <c r="L1772" s="18"/>
      <c r="P1772" s="2"/>
      <c r="AA1772" s="6"/>
      <c r="AB1772" s="6"/>
      <c r="AC1772" s="6"/>
    </row>
    <row r="1773" spans="2:29" ht="9.9" customHeight="1" x14ac:dyDescent="0.25">
      <c r="B1773" s="138"/>
      <c r="C1773" s="142"/>
      <c r="D1773" s="18"/>
      <c r="E1773" s="18"/>
      <c r="F1773" s="19"/>
      <c r="G1773" s="18"/>
      <c r="H1773" s="19"/>
      <c r="I1773" s="18"/>
      <c r="J1773" s="18"/>
      <c r="K1773" s="18"/>
      <c r="L1773" s="18"/>
      <c r="P1773" s="2"/>
      <c r="AA1773" s="6"/>
      <c r="AB1773" s="6"/>
      <c r="AC1773" s="6"/>
    </row>
    <row r="1774" spans="2:29" ht="9.9" customHeight="1" x14ac:dyDescent="0.25">
      <c r="B1774" s="138"/>
      <c r="C1774" s="142"/>
      <c r="D1774" s="18"/>
      <c r="E1774" s="18"/>
      <c r="F1774" s="19"/>
      <c r="G1774" s="18"/>
      <c r="H1774" s="19"/>
      <c r="I1774" s="18"/>
      <c r="J1774" s="18"/>
      <c r="K1774" s="18"/>
      <c r="L1774" s="18"/>
      <c r="P1774" s="2"/>
      <c r="AA1774" s="6"/>
      <c r="AB1774" s="6"/>
      <c r="AC1774" s="6"/>
    </row>
    <row r="1775" spans="2:29" ht="9.9" customHeight="1" x14ac:dyDescent="0.25">
      <c r="B1775" s="138"/>
      <c r="C1775" s="142"/>
      <c r="D1775" s="18"/>
      <c r="E1775" s="18"/>
      <c r="F1775" s="19"/>
      <c r="G1775" s="18"/>
      <c r="H1775" s="19"/>
      <c r="I1775" s="18"/>
      <c r="J1775" s="18"/>
      <c r="K1775" s="18"/>
      <c r="L1775" s="18"/>
      <c r="P1775" s="2"/>
      <c r="AA1775" s="6"/>
      <c r="AB1775" s="6"/>
      <c r="AC1775" s="6"/>
    </row>
    <row r="1776" spans="2:29" ht="9.9" customHeight="1" x14ac:dyDescent="0.25">
      <c r="B1776" s="138"/>
      <c r="C1776" s="142"/>
      <c r="D1776" s="18"/>
      <c r="E1776" s="18"/>
      <c r="F1776" s="19"/>
      <c r="G1776" s="18"/>
      <c r="H1776" s="19"/>
      <c r="I1776" s="18"/>
      <c r="J1776" s="18"/>
      <c r="K1776" s="18"/>
      <c r="L1776" s="18"/>
      <c r="P1776" s="2"/>
      <c r="AA1776" s="6"/>
      <c r="AB1776" s="6"/>
      <c r="AC1776" s="6"/>
    </row>
    <row r="1777" spans="1:29" ht="9.9" customHeight="1" x14ac:dyDescent="0.25">
      <c r="B1777" s="138"/>
      <c r="C1777" s="142"/>
      <c r="D1777" s="18"/>
      <c r="E1777" s="18"/>
      <c r="F1777" s="19"/>
      <c r="G1777" s="18"/>
      <c r="H1777" s="19"/>
      <c r="I1777" s="18"/>
      <c r="J1777" s="18"/>
      <c r="K1777" s="18"/>
      <c r="L1777" s="18"/>
      <c r="P1777" s="2"/>
      <c r="AA1777" s="6"/>
      <c r="AB1777" s="6"/>
      <c r="AC1777" s="6"/>
    </row>
    <row r="1778" spans="1:29" ht="9.9" customHeight="1" x14ac:dyDescent="0.25">
      <c r="B1778" s="138"/>
      <c r="C1778" s="142"/>
      <c r="D1778" s="18"/>
      <c r="E1778" s="18"/>
      <c r="F1778" s="19"/>
      <c r="G1778" s="18"/>
      <c r="H1778" s="19"/>
      <c r="I1778" s="18"/>
      <c r="J1778" s="18"/>
      <c r="K1778" s="18"/>
      <c r="L1778" s="18"/>
      <c r="P1778" s="2"/>
      <c r="AA1778" s="6"/>
      <c r="AB1778" s="6"/>
      <c r="AC1778" s="6"/>
    </row>
    <row r="1779" spans="1:29" ht="9.9" customHeight="1" x14ac:dyDescent="0.25">
      <c r="B1779" s="138"/>
      <c r="C1779" s="142"/>
      <c r="D1779" s="18"/>
      <c r="E1779" s="18"/>
      <c r="F1779" s="19"/>
      <c r="G1779" s="18"/>
      <c r="H1779" s="19"/>
      <c r="I1779" s="18"/>
      <c r="J1779" s="18"/>
      <c r="K1779" s="18"/>
      <c r="L1779" s="18"/>
      <c r="P1779" s="2"/>
      <c r="AA1779" s="6"/>
      <c r="AB1779" s="6"/>
      <c r="AC1779" s="6"/>
    </row>
    <row r="1780" spans="1:29" ht="9.9" customHeight="1" x14ac:dyDescent="0.25">
      <c r="B1780" s="138"/>
      <c r="C1780" s="142"/>
      <c r="D1780" s="18"/>
      <c r="E1780" s="18"/>
      <c r="F1780" s="19"/>
      <c r="G1780" s="18"/>
      <c r="H1780" s="19"/>
      <c r="I1780" s="18"/>
      <c r="J1780" s="18"/>
      <c r="K1780" s="18"/>
      <c r="L1780" s="18"/>
      <c r="P1780" s="2"/>
      <c r="AA1780" s="6"/>
      <c r="AB1780" s="6"/>
      <c r="AC1780" s="6"/>
    </row>
    <row r="1781" spans="1:29" ht="9.9" customHeight="1" x14ac:dyDescent="0.25">
      <c r="B1781" s="138"/>
      <c r="C1781" s="142"/>
      <c r="D1781" s="18"/>
      <c r="E1781" s="18"/>
      <c r="F1781" s="19"/>
      <c r="G1781" s="18"/>
      <c r="H1781" s="19"/>
      <c r="I1781" s="18"/>
      <c r="J1781" s="18"/>
      <c r="K1781" s="18"/>
      <c r="L1781" s="18"/>
      <c r="P1781" s="2"/>
      <c r="AA1781" s="6"/>
      <c r="AB1781" s="6"/>
      <c r="AC1781" s="6"/>
    </row>
    <row r="1782" spans="1:29" ht="9.9" customHeight="1" x14ac:dyDescent="0.25">
      <c r="B1782" s="138"/>
      <c r="C1782" s="142"/>
      <c r="D1782" s="18"/>
      <c r="E1782" s="18"/>
      <c r="F1782" s="19"/>
      <c r="G1782" s="18"/>
      <c r="H1782" s="19"/>
      <c r="I1782" s="18"/>
      <c r="J1782" s="18"/>
      <c r="K1782" s="18"/>
      <c r="L1782" s="18"/>
      <c r="P1782" s="2"/>
      <c r="AA1782" s="6"/>
      <c r="AB1782" s="6"/>
      <c r="AC1782" s="6"/>
    </row>
    <row r="1783" spans="1:29" ht="9.9" customHeight="1" x14ac:dyDescent="0.25">
      <c r="B1783" s="138"/>
      <c r="C1783" s="142"/>
      <c r="D1783" s="18"/>
      <c r="E1783" s="18"/>
      <c r="F1783" s="19"/>
      <c r="G1783" s="18"/>
      <c r="H1783" s="19"/>
      <c r="I1783" s="18"/>
      <c r="J1783" s="18"/>
      <c r="K1783" s="18"/>
      <c r="L1783" s="18"/>
      <c r="P1783" s="2"/>
      <c r="AA1783" s="6"/>
      <c r="AB1783" s="6"/>
      <c r="AC1783" s="6"/>
    </row>
    <row r="1784" spans="1:29" ht="9.9" customHeight="1" x14ac:dyDescent="0.25">
      <c r="B1784" s="138"/>
      <c r="C1784" s="142"/>
      <c r="D1784" s="18"/>
      <c r="E1784" s="18"/>
      <c r="F1784" s="19"/>
      <c r="G1784" s="18"/>
      <c r="H1784" s="19"/>
      <c r="I1784" s="18"/>
      <c r="J1784" s="18"/>
      <c r="K1784" s="18"/>
      <c r="L1784" s="18"/>
      <c r="P1784" s="2"/>
      <c r="AA1784" s="6"/>
      <c r="AB1784" s="6"/>
      <c r="AC1784" s="6"/>
    </row>
    <row r="1785" spans="1:29" ht="9.9" customHeight="1" x14ac:dyDescent="0.25">
      <c r="B1785" s="138"/>
      <c r="C1785" s="142"/>
      <c r="D1785" s="18"/>
      <c r="E1785" s="18"/>
      <c r="F1785" s="19"/>
      <c r="G1785" s="18"/>
      <c r="H1785" s="19"/>
      <c r="I1785" s="18"/>
      <c r="J1785" s="18"/>
      <c r="K1785" s="18"/>
      <c r="L1785" s="18"/>
      <c r="P1785" s="2"/>
      <c r="AA1785" s="6"/>
      <c r="AB1785" s="6"/>
      <c r="AC1785" s="6"/>
    </row>
    <row r="1786" spans="1:29" ht="9.9" customHeight="1" x14ac:dyDescent="0.25">
      <c r="A1786" s="11"/>
      <c r="B1786" s="138"/>
      <c r="C1786" s="142"/>
      <c r="D1786" s="18"/>
      <c r="E1786" s="18"/>
      <c r="F1786" s="19"/>
      <c r="G1786" s="18"/>
      <c r="H1786" s="19"/>
      <c r="I1786" s="18"/>
      <c r="J1786" s="18"/>
      <c r="K1786" s="18"/>
      <c r="L1786" s="18"/>
      <c r="P1786" s="2"/>
      <c r="AA1786" s="6"/>
      <c r="AB1786" s="6"/>
      <c r="AC1786" s="6"/>
    </row>
    <row r="1787" spans="1:29" ht="9.9" customHeight="1" x14ac:dyDescent="0.25">
      <c r="B1787" s="138"/>
      <c r="C1787" s="142"/>
      <c r="D1787" s="18"/>
      <c r="E1787" s="18"/>
      <c r="F1787" s="19"/>
      <c r="G1787" s="18"/>
      <c r="H1787" s="19"/>
      <c r="I1787" s="18"/>
      <c r="J1787" s="18"/>
      <c r="K1787" s="18"/>
      <c r="L1787" s="18"/>
      <c r="P1787" s="2"/>
      <c r="AA1787" s="6"/>
      <c r="AB1787" s="6"/>
      <c r="AC1787" s="6"/>
    </row>
    <row r="1788" spans="1:29" ht="9.9" customHeight="1" x14ac:dyDescent="0.25">
      <c r="B1788" s="138"/>
      <c r="C1788" s="142"/>
      <c r="D1788" s="18"/>
      <c r="E1788" s="18"/>
      <c r="F1788" s="19"/>
      <c r="G1788" s="18"/>
      <c r="H1788" s="19"/>
      <c r="I1788" s="18"/>
      <c r="J1788" s="18"/>
      <c r="K1788" s="18"/>
      <c r="L1788" s="18"/>
      <c r="P1788" s="2"/>
      <c r="AA1788" s="6"/>
      <c r="AB1788" s="6"/>
      <c r="AC1788" s="6"/>
    </row>
    <row r="1789" spans="1:29" ht="9.9" customHeight="1" x14ac:dyDescent="0.25">
      <c r="B1789" s="138"/>
      <c r="C1789" s="142"/>
      <c r="D1789" s="18"/>
      <c r="E1789" s="18"/>
      <c r="F1789" s="19"/>
      <c r="G1789" s="18"/>
      <c r="H1789" s="19"/>
      <c r="I1789" s="18"/>
      <c r="J1789" s="18"/>
      <c r="K1789" s="18"/>
      <c r="L1789" s="18"/>
      <c r="P1789" s="2"/>
      <c r="AA1789" s="6"/>
      <c r="AB1789" s="6"/>
      <c r="AC1789" s="6"/>
    </row>
    <row r="1790" spans="1:29" ht="9.9" customHeight="1" x14ac:dyDescent="0.25">
      <c r="B1790" s="138"/>
      <c r="C1790" s="142"/>
      <c r="D1790" s="18"/>
      <c r="E1790" s="18"/>
      <c r="F1790" s="19"/>
      <c r="G1790" s="18"/>
      <c r="H1790" s="19"/>
      <c r="I1790" s="18"/>
      <c r="J1790" s="18"/>
      <c r="K1790" s="18"/>
      <c r="L1790" s="18"/>
      <c r="P1790" s="2"/>
      <c r="AA1790" s="6"/>
      <c r="AB1790" s="6"/>
      <c r="AC1790" s="6"/>
    </row>
    <row r="1791" spans="1:29" ht="9.9" customHeight="1" x14ac:dyDescent="0.25">
      <c r="B1791" s="138"/>
      <c r="C1791" s="142"/>
      <c r="D1791" s="18"/>
      <c r="E1791" s="18"/>
      <c r="F1791" s="19"/>
      <c r="G1791" s="18"/>
      <c r="H1791" s="19"/>
      <c r="I1791" s="18"/>
      <c r="J1791" s="18"/>
      <c r="K1791" s="18"/>
      <c r="L1791" s="18"/>
      <c r="P1791" s="2"/>
      <c r="AA1791" s="6"/>
      <c r="AB1791" s="6"/>
      <c r="AC1791" s="6"/>
    </row>
    <row r="1792" spans="1:29" ht="9.9" customHeight="1" x14ac:dyDescent="0.25">
      <c r="B1792" s="138"/>
      <c r="C1792" s="142"/>
      <c r="D1792" s="18"/>
      <c r="E1792" s="18"/>
      <c r="F1792" s="19"/>
      <c r="G1792" s="18"/>
      <c r="H1792" s="19"/>
      <c r="I1792" s="18"/>
      <c r="J1792" s="18"/>
      <c r="K1792" s="18"/>
      <c r="L1792" s="18"/>
      <c r="P1792" s="2"/>
      <c r="AA1792" s="6"/>
      <c r="AB1792" s="6"/>
      <c r="AC1792" s="6"/>
    </row>
    <row r="1793" spans="2:29" ht="9.9" customHeight="1" x14ac:dyDescent="0.25">
      <c r="B1793" s="138"/>
      <c r="C1793" s="142"/>
      <c r="D1793" s="18"/>
      <c r="E1793" s="18"/>
      <c r="F1793" s="19"/>
      <c r="G1793" s="18"/>
      <c r="H1793" s="19"/>
      <c r="I1793" s="18"/>
      <c r="J1793" s="18"/>
      <c r="K1793" s="18"/>
      <c r="L1793" s="18"/>
      <c r="P1793" s="2"/>
      <c r="AA1793" s="6"/>
      <c r="AB1793" s="6"/>
      <c r="AC1793" s="6"/>
    </row>
    <row r="1794" spans="2:29" ht="9.9" customHeight="1" x14ac:dyDescent="0.25">
      <c r="B1794" s="138"/>
      <c r="C1794" s="142"/>
      <c r="D1794" s="18"/>
      <c r="E1794" s="18"/>
      <c r="F1794" s="19"/>
      <c r="G1794" s="18"/>
      <c r="H1794" s="19"/>
      <c r="I1794" s="18"/>
      <c r="J1794" s="18"/>
      <c r="K1794" s="18"/>
      <c r="L1794" s="18"/>
      <c r="P1794" s="2"/>
      <c r="AA1794" s="6"/>
      <c r="AB1794" s="6"/>
      <c r="AC1794" s="6"/>
    </row>
    <row r="1795" spans="2:29" ht="9.9" customHeight="1" x14ac:dyDescent="0.25">
      <c r="B1795" s="138"/>
      <c r="C1795" s="142"/>
      <c r="D1795" s="18"/>
      <c r="E1795" s="18"/>
      <c r="F1795" s="19"/>
      <c r="G1795" s="18"/>
      <c r="H1795" s="19"/>
      <c r="I1795" s="18"/>
      <c r="J1795" s="18"/>
      <c r="K1795" s="18"/>
      <c r="L1795" s="18"/>
      <c r="P1795" s="2"/>
      <c r="AA1795" s="6"/>
      <c r="AB1795" s="6"/>
      <c r="AC1795" s="6"/>
    </row>
    <row r="1796" spans="2:29" ht="9.9" customHeight="1" x14ac:dyDescent="0.25">
      <c r="B1796" s="138"/>
      <c r="C1796" s="142"/>
      <c r="D1796" s="18"/>
      <c r="E1796" s="18"/>
      <c r="F1796" s="19"/>
      <c r="G1796" s="18"/>
      <c r="H1796" s="19"/>
      <c r="I1796" s="18"/>
      <c r="J1796" s="18"/>
      <c r="K1796" s="18"/>
      <c r="L1796" s="18"/>
      <c r="P1796" s="2"/>
      <c r="AA1796" s="6"/>
      <c r="AB1796" s="6"/>
      <c r="AC1796" s="6"/>
    </row>
    <row r="1797" spans="2:29" ht="9.9" customHeight="1" x14ac:dyDescent="0.25">
      <c r="B1797" s="138"/>
      <c r="C1797" s="142"/>
      <c r="D1797" s="18"/>
      <c r="E1797" s="18"/>
      <c r="F1797" s="19"/>
      <c r="G1797" s="18"/>
      <c r="H1797" s="19"/>
      <c r="I1797" s="18"/>
      <c r="J1797" s="18"/>
      <c r="K1797" s="18"/>
      <c r="L1797" s="18"/>
      <c r="P1797" s="2"/>
      <c r="AA1797" s="6"/>
      <c r="AB1797" s="6"/>
      <c r="AC1797" s="6"/>
    </row>
    <row r="1798" spans="2:29" ht="9.9" customHeight="1" x14ac:dyDescent="0.25">
      <c r="B1798" s="138"/>
      <c r="C1798" s="142"/>
      <c r="D1798" s="18"/>
      <c r="E1798" s="18"/>
      <c r="F1798" s="19"/>
      <c r="G1798" s="18"/>
      <c r="H1798" s="19"/>
      <c r="I1798" s="18"/>
      <c r="J1798" s="18"/>
      <c r="K1798" s="18"/>
      <c r="L1798" s="18"/>
      <c r="P1798" s="2"/>
      <c r="AA1798" s="6"/>
      <c r="AB1798" s="6"/>
      <c r="AC1798" s="6"/>
    </row>
    <row r="1799" spans="2:29" ht="9.9" customHeight="1" x14ac:dyDescent="0.25">
      <c r="B1799" s="138"/>
      <c r="C1799" s="142"/>
      <c r="D1799" s="18"/>
      <c r="E1799" s="18"/>
      <c r="F1799" s="19"/>
      <c r="G1799" s="18"/>
      <c r="H1799" s="19"/>
      <c r="I1799" s="18"/>
      <c r="J1799" s="18"/>
      <c r="K1799" s="18"/>
      <c r="L1799" s="18"/>
      <c r="P1799" s="2"/>
      <c r="AA1799" s="6"/>
      <c r="AB1799" s="6"/>
      <c r="AC1799" s="6"/>
    </row>
    <row r="1800" spans="2:29" ht="9.9" customHeight="1" x14ac:dyDescent="0.25">
      <c r="B1800" s="138"/>
      <c r="C1800" s="142"/>
      <c r="D1800" s="18"/>
      <c r="E1800" s="18"/>
      <c r="F1800" s="19"/>
      <c r="G1800" s="18"/>
      <c r="H1800" s="19"/>
      <c r="I1800" s="18"/>
      <c r="J1800" s="18"/>
      <c r="K1800" s="18"/>
      <c r="L1800" s="18"/>
      <c r="P1800" s="2"/>
      <c r="AA1800" s="6"/>
      <c r="AB1800" s="6"/>
      <c r="AC1800" s="6"/>
    </row>
    <row r="1801" spans="2:29" ht="9.9" customHeight="1" x14ac:dyDescent="0.25">
      <c r="B1801" s="138"/>
      <c r="C1801" s="142"/>
      <c r="D1801" s="18"/>
      <c r="E1801" s="18"/>
      <c r="F1801" s="19"/>
      <c r="G1801" s="18"/>
      <c r="H1801" s="19"/>
      <c r="I1801" s="18"/>
      <c r="J1801" s="18"/>
      <c r="K1801" s="18"/>
      <c r="L1801" s="18"/>
      <c r="P1801" s="2"/>
      <c r="AA1801" s="6"/>
      <c r="AB1801" s="6"/>
      <c r="AC1801" s="6"/>
    </row>
    <row r="1802" spans="2:29" ht="9.9" customHeight="1" x14ac:dyDescent="0.25">
      <c r="B1802" s="138"/>
      <c r="C1802" s="142"/>
      <c r="D1802" s="18"/>
      <c r="E1802" s="18"/>
      <c r="F1802" s="19"/>
      <c r="G1802" s="18"/>
      <c r="H1802" s="19"/>
      <c r="I1802" s="18"/>
      <c r="J1802" s="18"/>
      <c r="K1802" s="18"/>
      <c r="L1802" s="18"/>
      <c r="P1802" s="2"/>
      <c r="AA1802" s="6"/>
      <c r="AB1802" s="6"/>
      <c r="AC1802" s="6"/>
    </row>
    <row r="1803" spans="2:29" ht="9.9" customHeight="1" x14ac:dyDescent="0.25">
      <c r="B1803" s="138"/>
      <c r="C1803" s="142"/>
      <c r="D1803" s="18"/>
      <c r="E1803" s="18"/>
      <c r="F1803" s="19"/>
      <c r="G1803" s="18"/>
      <c r="H1803" s="19"/>
      <c r="I1803" s="18"/>
      <c r="J1803" s="18"/>
      <c r="K1803" s="18"/>
      <c r="L1803" s="18"/>
      <c r="P1803" s="2"/>
      <c r="AA1803" s="6"/>
      <c r="AB1803" s="6"/>
      <c r="AC1803" s="6"/>
    </row>
    <row r="1804" spans="2:29" ht="9.9" customHeight="1" x14ac:dyDescent="0.25">
      <c r="B1804" s="138"/>
      <c r="C1804" s="142"/>
      <c r="D1804" s="18"/>
      <c r="E1804" s="18"/>
      <c r="F1804" s="19"/>
      <c r="G1804" s="18"/>
      <c r="H1804" s="19"/>
      <c r="I1804" s="18"/>
      <c r="J1804" s="18"/>
      <c r="K1804" s="18"/>
      <c r="L1804" s="18"/>
      <c r="P1804" s="2"/>
      <c r="AA1804" s="6"/>
      <c r="AB1804" s="6"/>
      <c r="AC1804" s="6"/>
    </row>
    <row r="1805" spans="2:29" ht="9.9" customHeight="1" x14ac:dyDescent="0.25">
      <c r="B1805" s="138"/>
      <c r="C1805" s="142"/>
      <c r="D1805" s="18"/>
      <c r="E1805" s="18"/>
      <c r="F1805" s="19"/>
      <c r="G1805" s="18"/>
      <c r="H1805" s="19"/>
      <c r="I1805" s="18"/>
      <c r="J1805" s="18"/>
      <c r="K1805" s="18"/>
      <c r="L1805" s="18"/>
      <c r="P1805" s="2"/>
      <c r="AA1805" s="6"/>
      <c r="AB1805" s="6"/>
      <c r="AC1805" s="6"/>
    </row>
    <row r="1806" spans="2:29" ht="9.9" customHeight="1" x14ac:dyDescent="0.25">
      <c r="B1806" s="138"/>
      <c r="C1806" s="142"/>
      <c r="D1806" s="18"/>
      <c r="E1806" s="18"/>
      <c r="F1806" s="19"/>
      <c r="G1806" s="18"/>
      <c r="H1806" s="19"/>
      <c r="I1806" s="18"/>
      <c r="J1806" s="18"/>
      <c r="K1806" s="18"/>
      <c r="L1806" s="18"/>
      <c r="P1806" s="2"/>
      <c r="AA1806" s="6"/>
      <c r="AB1806" s="6"/>
      <c r="AC1806" s="6"/>
    </row>
    <row r="1807" spans="2:29" ht="9.9" customHeight="1" x14ac:dyDescent="0.25">
      <c r="B1807" s="138"/>
      <c r="C1807" s="142"/>
      <c r="D1807" s="18"/>
      <c r="E1807" s="18"/>
      <c r="F1807" s="19"/>
      <c r="G1807" s="18"/>
      <c r="H1807" s="19"/>
      <c r="I1807" s="18"/>
      <c r="J1807" s="18"/>
      <c r="K1807" s="18"/>
      <c r="L1807" s="18"/>
      <c r="P1807" s="2"/>
      <c r="AA1807" s="6"/>
      <c r="AB1807" s="6"/>
      <c r="AC1807" s="6"/>
    </row>
    <row r="1808" spans="2:29" ht="9.9" customHeight="1" x14ac:dyDescent="0.25">
      <c r="B1808" s="138"/>
      <c r="C1808" s="142"/>
      <c r="D1808" s="18"/>
      <c r="E1808" s="18"/>
      <c r="F1808" s="19"/>
      <c r="G1808" s="18"/>
      <c r="H1808" s="19"/>
      <c r="I1808" s="18"/>
      <c r="J1808" s="18"/>
      <c r="K1808" s="18"/>
      <c r="L1808" s="18"/>
      <c r="P1808" s="2"/>
      <c r="AA1808" s="6"/>
      <c r="AB1808" s="6"/>
      <c r="AC1808" s="6"/>
    </row>
    <row r="1809" spans="1:29" ht="9.9" customHeight="1" x14ac:dyDescent="0.25">
      <c r="B1809" s="138"/>
      <c r="C1809" s="142"/>
      <c r="D1809" s="18"/>
      <c r="E1809" s="18"/>
      <c r="F1809" s="19"/>
      <c r="G1809" s="18"/>
      <c r="H1809" s="19"/>
      <c r="I1809" s="18"/>
      <c r="J1809" s="18"/>
      <c r="K1809" s="18"/>
      <c r="L1809" s="18"/>
      <c r="P1809" s="2"/>
      <c r="AA1809" s="6"/>
      <c r="AB1809" s="6"/>
      <c r="AC1809" s="6"/>
    </row>
    <row r="1810" spans="1:29" ht="9.9" customHeight="1" x14ac:dyDescent="0.25">
      <c r="B1810" s="138"/>
      <c r="C1810" s="142"/>
      <c r="D1810" s="18"/>
      <c r="E1810" s="18"/>
      <c r="F1810" s="19"/>
      <c r="G1810" s="18"/>
      <c r="H1810" s="19"/>
      <c r="I1810" s="18"/>
      <c r="J1810" s="18"/>
      <c r="K1810" s="18"/>
      <c r="L1810" s="18"/>
      <c r="P1810" s="2"/>
      <c r="AA1810" s="6"/>
      <c r="AB1810" s="6"/>
      <c r="AC1810" s="6"/>
    </row>
    <row r="1811" spans="1:29" ht="9.9" customHeight="1" x14ac:dyDescent="0.25">
      <c r="B1811" s="138"/>
      <c r="C1811" s="148"/>
      <c r="D1811" s="18"/>
      <c r="E1811" s="18"/>
      <c r="F1811" s="18"/>
      <c r="G1811" s="18"/>
      <c r="H1811" s="19"/>
      <c r="I1811" s="18"/>
      <c r="J1811" s="18"/>
      <c r="K1811" s="18"/>
      <c r="L1811" s="140"/>
      <c r="P1811" s="2"/>
      <c r="AA1811" s="6"/>
      <c r="AB1811" s="6"/>
      <c r="AC1811" s="6"/>
    </row>
    <row r="1812" spans="1:29" ht="9.9" customHeight="1" x14ac:dyDescent="0.25">
      <c r="B1812" s="141"/>
      <c r="C1812" s="14"/>
      <c r="D1812" s="18"/>
      <c r="E1812" s="18"/>
      <c r="F1812" s="18"/>
      <c r="G1812" s="18"/>
      <c r="H1812" s="19"/>
      <c r="I1812" s="18"/>
      <c r="J1812" s="18"/>
      <c r="K1812" s="18"/>
      <c r="L1812" s="13"/>
      <c r="P1812" s="2"/>
      <c r="AA1812" s="6"/>
      <c r="AB1812" s="6"/>
      <c r="AC1812" s="6"/>
    </row>
    <row r="1813" spans="1:29" ht="9.9" customHeight="1" x14ac:dyDescent="0.25">
      <c r="B1813" s="139"/>
      <c r="C1813" s="14"/>
      <c r="D1813" s="18"/>
      <c r="E1813" s="18"/>
      <c r="F1813" s="18"/>
      <c r="G1813" s="18"/>
      <c r="H1813" s="19"/>
      <c r="I1813" s="159"/>
      <c r="J1813" s="18"/>
      <c r="K1813" s="18"/>
      <c r="L1813" s="140"/>
      <c r="P1813" s="2"/>
      <c r="AA1813" s="6"/>
      <c r="AB1813" s="6"/>
      <c r="AC1813" s="6"/>
    </row>
    <row r="1814" spans="1:29" ht="9.9" customHeight="1" x14ac:dyDescent="0.25">
      <c r="A1814" s="11"/>
      <c r="B1814" s="142"/>
      <c r="C1814" s="83"/>
      <c r="D1814" s="18"/>
      <c r="E1814" s="18"/>
      <c r="F1814" s="18"/>
      <c r="G1814" s="18"/>
      <c r="H1814" s="19"/>
      <c r="I1814" s="159"/>
      <c r="J1814" s="18"/>
      <c r="K1814" s="18"/>
      <c r="L1814" s="13"/>
      <c r="P1814" s="2"/>
      <c r="AA1814" s="6"/>
      <c r="AB1814" s="6"/>
      <c r="AC1814" s="6"/>
    </row>
    <row r="1815" spans="1:29" ht="9.9" customHeight="1" x14ac:dyDescent="0.25">
      <c r="B1815" s="138"/>
      <c r="C1815" s="148"/>
      <c r="D1815" s="4"/>
      <c r="F1815" s="19"/>
      <c r="H1815" s="2"/>
      <c r="I1815" s="159"/>
      <c r="J1815" s="18"/>
      <c r="K1815" s="18"/>
      <c r="L1815" s="140"/>
      <c r="P1815" s="2"/>
      <c r="AA1815" s="6"/>
      <c r="AB1815" s="6"/>
      <c r="AC1815" s="6"/>
    </row>
    <row r="1816" spans="1:29" ht="9.9" customHeight="1" x14ac:dyDescent="0.25">
      <c r="B1816" s="138"/>
      <c r="C1816" s="14"/>
      <c r="D1816" s="18"/>
      <c r="E1816" s="18"/>
      <c r="F1816" s="18"/>
      <c r="G1816" s="18"/>
      <c r="H1816" s="19"/>
      <c r="I1816" s="18"/>
      <c r="J1816" s="18"/>
      <c r="K1816" s="18"/>
      <c r="L1816" s="18"/>
      <c r="P1816" s="2"/>
      <c r="AA1816" s="6"/>
      <c r="AB1816" s="6"/>
      <c r="AC1816" s="6"/>
    </row>
    <row r="1817" spans="1:29" ht="9.9" customHeight="1" x14ac:dyDescent="0.25">
      <c r="B1817" s="138"/>
      <c r="C1817" s="14"/>
      <c r="D1817" s="18"/>
      <c r="E1817" s="18"/>
      <c r="F1817" s="18"/>
      <c r="G1817" s="18"/>
      <c r="H1817" s="19"/>
      <c r="I1817" s="18"/>
      <c r="J1817" s="18"/>
      <c r="K1817" s="18"/>
      <c r="L1817" s="18"/>
      <c r="P1817" s="2"/>
      <c r="AA1817" s="6"/>
      <c r="AB1817" s="6"/>
      <c r="AC1817" s="6"/>
    </row>
    <row r="1818" spans="1:29" ht="9.9" customHeight="1" x14ac:dyDescent="0.25">
      <c r="B1818" s="138"/>
      <c r="C1818" s="14"/>
      <c r="D1818" s="18"/>
      <c r="E1818" s="18"/>
      <c r="F1818" s="18"/>
      <c r="G1818" s="18"/>
      <c r="H1818" s="19"/>
      <c r="I1818" s="159"/>
      <c r="J1818" s="18"/>
      <c r="K1818" s="18"/>
      <c r="L1818" s="18"/>
      <c r="P1818" s="2"/>
      <c r="AA1818" s="6"/>
      <c r="AB1818" s="6"/>
      <c r="AC1818" s="6"/>
    </row>
    <row r="1819" spans="1:29" ht="9.9" customHeight="1" x14ac:dyDescent="0.25">
      <c r="B1819" s="138"/>
      <c r="C1819" s="14"/>
      <c r="D1819" s="18"/>
      <c r="E1819" s="18"/>
      <c r="F1819" s="18"/>
      <c r="G1819" s="18"/>
      <c r="H1819" s="19"/>
      <c r="I1819" s="18"/>
      <c r="J1819" s="18"/>
      <c r="K1819" s="18"/>
      <c r="L1819" s="18"/>
      <c r="P1819" s="2"/>
      <c r="AA1819" s="6"/>
      <c r="AB1819" s="6"/>
      <c r="AC1819" s="6"/>
    </row>
    <row r="1820" spans="1:29" ht="9.9" customHeight="1" x14ac:dyDescent="0.25">
      <c r="B1820" s="138"/>
      <c r="C1820" s="148"/>
      <c r="D1820" s="18"/>
      <c r="E1820" s="18"/>
      <c r="F1820" s="18"/>
      <c r="G1820" s="18"/>
      <c r="H1820" s="19"/>
      <c r="I1820" s="18"/>
      <c r="J1820" s="18"/>
      <c r="K1820" s="18"/>
      <c r="L1820" s="18"/>
      <c r="P1820" s="2"/>
      <c r="AA1820" s="6"/>
      <c r="AB1820" s="6"/>
      <c r="AC1820" s="6"/>
    </row>
    <row r="1821" spans="1:29" ht="9.9" customHeight="1" x14ac:dyDescent="0.25">
      <c r="B1821" s="138"/>
      <c r="C1821" s="14"/>
      <c r="D1821" s="18"/>
      <c r="E1821" s="18"/>
      <c r="F1821" s="18"/>
      <c r="G1821" s="18"/>
      <c r="H1821" s="19"/>
      <c r="I1821" s="18"/>
      <c r="J1821" s="18"/>
      <c r="K1821" s="18"/>
      <c r="L1821" s="18"/>
      <c r="P1821" s="2"/>
      <c r="AA1821" s="6"/>
      <c r="AB1821" s="6"/>
      <c r="AC1821" s="6"/>
    </row>
    <row r="1822" spans="1:29" ht="9.9" customHeight="1" x14ac:dyDescent="0.25">
      <c r="B1822" s="138"/>
      <c r="C1822" s="14"/>
      <c r="D1822" s="18"/>
      <c r="E1822" s="18"/>
      <c r="F1822" s="18"/>
      <c r="G1822" s="18"/>
      <c r="H1822" s="19"/>
      <c r="I1822" s="18"/>
      <c r="J1822" s="18"/>
      <c r="K1822" s="18"/>
      <c r="L1822" s="18"/>
      <c r="P1822" s="2"/>
      <c r="AA1822" s="6"/>
      <c r="AB1822" s="6"/>
      <c r="AC1822" s="6"/>
    </row>
    <row r="1823" spans="1:29" ht="9.9" customHeight="1" x14ac:dyDescent="0.25">
      <c r="B1823" s="138"/>
      <c r="C1823" s="14"/>
      <c r="D1823" s="18"/>
      <c r="E1823" s="18"/>
      <c r="F1823" s="18"/>
      <c r="G1823" s="18"/>
      <c r="H1823" s="19"/>
      <c r="I1823" s="18"/>
      <c r="J1823" s="18"/>
      <c r="K1823" s="18"/>
      <c r="L1823" s="18"/>
      <c r="P1823" s="2"/>
      <c r="AA1823" s="6"/>
      <c r="AB1823" s="6"/>
      <c r="AC1823" s="6"/>
    </row>
    <row r="1824" spans="1:29" ht="9.9" customHeight="1" x14ac:dyDescent="0.25">
      <c r="B1824" s="138"/>
      <c r="C1824" s="14"/>
      <c r="D1824" s="18"/>
      <c r="E1824" s="18"/>
      <c r="F1824" s="18"/>
      <c r="G1824" s="18"/>
      <c r="H1824" s="19"/>
      <c r="I1824" s="18"/>
      <c r="J1824" s="18"/>
      <c r="K1824" s="18"/>
      <c r="L1824" s="18"/>
      <c r="P1824" s="2"/>
      <c r="AA1824" s="6"/>
      <c r="AB1824" s="6"/>
      <c r="AC1824" s="6"/>
    </row>
    <row r="1825" spans="2:29" ht="9.9" customHeight="1" x14ac:dyDescent="0.25">
      <c r="B1825" s="138"/>
      <c r="C1825" s="148"/>
      <c r="D1825" s="18"/>
      <c r="E1825" s="18"/>
      <c r="F1825" s="18"/>
      <c r="G1825" s="18"/>
      <c r="H1825" s="19"/>
      <c r="I1825" s="18"/>
      <c r="J1825" s="18"/>
      <c r="K1825" s="18"/>
      <c r="L1825" s="18"/>
      <c r="P1825" s="2"/>
      <c r="AA1825" s="6"/>
      <c r="AB1825" s="6"/>
      <c r="AC1825" s="6"/>
    </row>
    <row r="1826" spans="2:29" ht="9.9" customHeight="1" x14ac:dyDescent="0.25">
      <c r="B1826" s="138"/>
      <c r="C1826" s="14"/>
      <c r="D1826" s="18"/>
      <c r="E1826" s="18"/>
      <c r="F1826" s="18"/>
      <c r="G1826" s="18"/>
      <c r="H1826" s="19"/>
      <c r="I1826" s="18"/>
      <c r="J1826" s="18"/>
      <c r="K1826" s="18"/>
      <c r="L1826" s="18"/>
      <c r="P1826" s="2"/>
      <c r="AA1826" s="6"/>
      <c r="AB1826" s="6"/>
      <c r="AC1826" s="6"/>
    </row>
    <row r="1827" spans="2:29" ht="9.9" customHeight="1" x14ac:dyDescent="0.25">
      <c r="B1827" s="138"/>
      <c r="C1827" s="14"/>
      <c r="D1827" s="18"/>
      <c r="E1827" s="18"/>
      <c r="F1827" s="18"/>
      <c r="G1827" s="18"/>
      <c r="H1827" s="19"/>
      <c r="I1827" s="18"/>
      <c r="J1827" s="18"/>
      <c r="K1827" s="18"/>
      <c r="L1827" s="18"/>
      <c r="P1827" s="2"/>
      <c r="AA1827" s="6"/>
      <c r="AB1827" s="6"/>
      <c r="AC1827" s="6"/>
    </row>
    <row r="1828" spans="2:29" ht="9.9" customHeight="1" x14ac:dyDescent="0.25">
      <c r="B1828" s="138"/>
      <c r="C1828" s="14"/>
      <c r="D1828" s="18"/>
      <c r="E1828" s="18"/>
      <c r="F1828" s="18"/>
      <c r="G1828" s="18"/>
      <c r="H1828" s="19"/>
      <c r="I1828" s="18"/>
      <c r="J1828" s="18"/>
      <c r="K1828" s="18"/>
      <c r="L1828" s="18"/>
      <c r="P1828" s="2"/>
      <c r="AA1828" s="6"/>
      <c r="AB1828" s="6"/>
      <c r="AC1828" s="6"/>
    </row>
    <row r="1829" spans="2:29" ht="9.9" customHeight="1" x14ac:dyDescent="0.25">
      <c r="B1829" s="138"/>
      <c r="C1829" s="14"/>
      <c r="D1829" s="18"/>
      <c r="E1829" s="18"/>
      <c r="F1829" s="18"/>
      <c r="G1829" s="18"/>
      <c r="H1829" s="19"/>
      <c r="I1829" s="18"/>
      <c r="J1829" s="18"/>
      <c r="K1829" s="18"/>
      <c r="L1829" s="18"/>
      <c r="P1829" s="2"/>
      <c r="AA1829" s="6"/>
      <c r="AB1829" s="6"/>
      <c r="AC1829" s="6"/>
    </row>
    <row r="1830" spans="2:29" ht="9.9" customHeight="1" x14ac:dyDescent="0.25">
      <c r="B1830" s="138"/>
      <c r="C1830" s="148"/>
      <c r="D1830" s="18"/>
      <c r="E1830" s="18"/>
      <c r="F1830" s="18"/>
      <c r="G1830" s="18"/>
      <c r="H1830" s="19"/>
      <c r="I1830" s="18"/>
      <c r="J1830" s="18"/>
      <c r="K1830" s="18"/>
      <c r="L1830" s="18"/>
      <c r="P1830" s="2"/>
      <c r="AA1830" s="6"/>
      <c r="AB1830" s="6"/>
      <c r="AC1830" s="6"/>
    </row>
    <row r="1831" spans="2:29" ht="9.9" customHeight="1" x14ac:dyDescent="0.25">
      <c r="B1831" s="138"/>
      <c r="C1831" s="14"/>
      <c r="D1831" s="18"/>
      <c r="E1831" s="18"/>
      <c r="F1831" s="18"/>
      <c r="G1831" s="18"/>
      <c r="H1831" s="19"/>
      <c r="I1831" s="18"/>
      <c r="J1831" s="18"/>
      <c r="K1831" s="18"/>
      <c r="L1831" s="18"/>
      <c r="P1831" s="2"/>
      <c r="AA1831" s="6"/>
      <c r="AB1831" s="6"/>
      <c r="AC1831" s="6"/>
    </row>
    <row r="1832" spans="2:29" ht="9.9" customHeight="1" x14ac:dyDescent="0.25">
      <c r="B1832" s="138"/>
      <c r="C1832" s="14"/>
      <c r="D1832" s="18"/>
      <c r="E1832" s="18"/>
      <c r="F1832" s="18"/>
      <c r="G1832" s="18"/>
      <c r="H1832" s="19"/>
      <c r="I1832" s="18"/>
      <c r="J1832" s="18"/>
      <c r="K1832" s="18"/>
      <c r="L1832" s="18"/>
      <c r="P1832" s="2"/>
      <c r="AA1832" s="6"/>
      <c r="AB1832" s="6"/>
      <c r="AC1832" s="6"/>
    </row>
    <row r="1833" spans="2:29" ht="9.9" customHeight="1" x14ac:dyDescent="0.25">
      <c r="B1833" s="138"/>
      <c r="C1833" s="14"/>
      <c r="D1833" s="18"/>
      <c r="E1833" s="18"/>
      <c r="F1833" s="18"/>
      <c r="G1833" s="18"/>
      <c r="H1833" s="19"/>
      <c r="I1833" s="18"/>
      <c r="J1833" s="18"/>
      <c r="K1833" s="18"/>
      <c r="L1833" s="18"/>
      <c r="P1833" s="2"/>
      <c r="AA1833" s="6"/>
      <c r="AB1833" s="6"/>
      <c r="AC1833" s="6"/>
    </row>
    <row r="1834" spans="2:29" ht="9.9" customHeight="1" x14ac:dyDescent="0.25">
      <c r="B1834" s="138"/>
      <c r="C1834" s="14"/>
      <c r="D1834" s="18"/>
      <c r="E1834" s="18"/>
      <c r="F1834" s="18"/>
      <c r="G1834" s="18"/>
      <c r="H1834" s="19"/>
      <c r="I1834" s="18"/>
      <c r="J1834" s="18"/>
      <c r="K1834" s="18"/>
      <c r="L1834" s="18"/>
      <c r="P1834" s="2"/>
      <c r="AA1834" s="6"/>
      <c r="AB1834" s="6"/>
      <c r="AC1834" s="6"/>
    </row>
    <row r="1835" spans="2:29" ht="9.9" customHeight="1" x14ac:dyDescent="0.25">
      <c r="B1835" s="138"/>
      <c r="C1835" s="148"/>
      <c r="D1835" s="18"/>
      <c r="E1835" s="18"/>
      <c r="F1835" s="18"/>
      <c r="G1835" s="18"/>
      <c r="H1835" s="19"/>
      <c r="I1835" s="18"/>
      <c r="J1835" s="18"/>
      <c r="K1835" s="18"/>
      <c r="L1835" s="18"/>
      <c r="P1835" s="2"/>
      <c r="AA1835" s="6"/>
      <c r="AB1835" s="6"/>
      <c r="AC1835" s="6"/>
    </row>
    <row r="1836" spans="2:29" ht="9.9" customHeight="1" x14ac:dyDescent="0.25">
      <c r="B1836" s="138"/>
      <c r="C1836" s="14"/>
      <c r="D1836" s="18"/>
      <c r="E1836" s="18"/>
      <c r="F1836" s="18"/>
      <c r="G1836" s="18"/>
      <c r="H1836" s="19"/>
      <c r="I1836" s="18"/>
      <c r="J1836" s="18"/>
      <c r="K1836" s="18"/>
      <c r="L1836" s="18"/>
      <c r="P1836" s="2"/>
      <c r="AA1836" s="6"/>
      <c r="AB1836" s="6"/>
      <c r="AC1836" s="6"/>
    </row>
    <row r="1837" spans="2:29" ht="9.9" customHeight="1" x14ac:dyDescent="0.25">
      <c r="B1837" s="138"/>
      <c r="C1837" s="14"/>
      <c r="D1837" s="18"/>
      <c r="E1837" s="18"/>
      <c r="F1837" s="18"/>
      <c r="G1837" s="18"/>
      <c r="H1837" s="19"/>
      <c r="I1837" s="18"/>
      <c r="J1837" s="18"/>
      <c r="K1837" s="18"/>
      <c r="L1837" s="18"/>
      <c r="P1837" s="2"/>
      <c r="AA1837" s="6"/>
      <c r="AB1837" s="6"/>
      <c r="AC1837" s="6"/>
    </row>
    <row r="1838" spans="2:29" ht="9.9" customHeight="1" x14ac:dyDescent="0.25">
      <c r="B1838" s="138"/>
      <c r="C1838" s="14"/>
      <c r="D1838" s="18"/>
      <c r="E1838" s="18"/>
      <c r="F1838" s="18"/>
      <c r="G1838" s="18"/>
      <c r="H1838" s="19"/>
      <c r="I1838" s="18"/>
      <c r="J1838" s="18"/>
      <c r="K1838" s="18"/>
      <c r="L1838" s="18"/>
      <c r="P1838" s="2"/>
      <c r="AA1838" s="6"/>
      <c r="AB1838" s="6"/>
      <c r="AC1838" s="6"/>
    </row>
    <row r="1839" spans="2:29" ht="9.9" customHeight="1" x14ac:dyDescent="0.25">
      <c r="B1839" s="138"/>
      <c r="C1839" s="14"/>
      <c r="D1839" s="18"/>
      <c r="E1839" s="18"/>
      <c r="F1839" s="18"/>
      <c r="G1839" s="18"/>
      <c r="H1839" s="19"/>
      <c r="I1839" s="18"/>
      <c r="J1839" s="18"/>
      <c r="K1839" s="18"/>
      <c r="L1839" s="18"/>
      <c r="P1839" s="2"/>
      <c r="AA1839" s="6"/>
      <c r="AB1839" s="6"/>
      <c r="AC1839" s="6"/>
    </row>
    <row r="1840" spans="2:29" ht="9.9" customHeight="1" x14ac:dyDescent="0.25">
      <c r="B1840" s="138"/>
      <c r="C1840" s="14"/>
      <c r="D1840" s="18"/>
      <c r="E1840" s="18"/>
      <c r="F1840" s="18"/>
      <c r="G1840" s="18"/>
      <c r="H1840" s="19"/>
      <c r="I1840" s="18"/>
      <c r="J1840" s="18"/>
      <c r="K1840" s="18"/>
      <c r="L1840" s="18"/>
      <c r="P1840" s="2"/>
      <c r="AA1840" s="6"/>
      <c r="AB1840" s="6"/>
      <c r="AC1840" s="6"/>
    </row>
    <row r="1841" spans="1:29" ht="9.9" customHeight="1" x14ac:dyDescent="0.25">
      <c r="A1841" s="11"/>
      <c r="B1841" s="138"/>
      <c r="C1841" s="83"/>
      <c r="D1841" s="18"/>
      <c r="E1841" s="18"/>
      <c r="F1841" s="18"/>
      <c r="G1841" s="18"/>
      <c r="H1841" s="19"/>
      <c r="I1841" s="18"/>
      <c r="J1841" s="18"/>
      <c r="K1841" s="18"/>
      <c r="L1841" s="18"/>
      <c r="P1841" s="2"/>
      <c r="AA1841" s="6"/>
      <c r="AB1841" s="6"/>
      <c r="AC1841" s="6"/>
    </row>
    <row r="1842" spans="1:29" ht="9.9" customHeight="1" x14ac:dyDescent="0.25">
      <c r="B1842" s="138"/>
      <c r="C1842" s="149"/>
      <c r="D1842" s="2"/>
      <c r="I1842" s="18"/>
      <c r="J1842" s="18"/>
      <c r="K1842" s="18"/>
      <c r="L1842" s="18"/>
      <c r="P1842" s="2"/>
      <c r="AA1842" s="6"/>
      <c r="AB1842" s="6"/>
      <c r="AC1842" s="6"/>
    </row>
    <row r="1843" spans="1:29" ht="9.9" customHeight="1" x14ac:dyDescent="0.25">
      <c r="B1843" s="138"/>
      <c r="C1843" s="148"/>
      <c r="D1843" s="2"/>
      <c r="I1843" s="18"/>
      <c r="J1843" s="18"/>
      <c r="K1843" s="18"/>
      <c r="L1843" s="18"/>
      <c r="P1843" s="2"/>
      <c r="AA1843" s="6"/>
      <c r="AB1843" s="6"/>
      <c r="AC1843" s="6"/>
    </row>
    <row r="1844" spans="1:29" ht="9.9" customHeight="1" x14ac:dyDescent="0.25">
      <c r="B1844" s="138"/>
      <c r="C1844" s="14"/>
      <c r="D1844" s="2"/>
      <c r="I1844" s="18"/>
      <c r="J1844" s="18"/>
      <c r="K1844" s="18"/>
      <c r="L1844" s="18"/>
      <c r="P1844" s="2"/>
      <c r="AA1844" s="6"/>
      <c r="AB1844" s="6"/>
      <c r="AC1844" s="6"/>
    </row>
    <row r="1845" spans="1:29" ht="9.9" customHeight="1" x14ac:dyDescent="0.25">
      <c r="B1845" s="138"/>
      <c r="C1845" s="14"/>
      <c r="D1845" s="2"/>
      <c r="I1845" s="18"/>
      <c r="J1845" s="18"/>
      <c r="K1845" s="18"/>
      <c r="L1845" s="18"/>
      <c r="P1845" s="2"/>
      <c r="AA1845" s="6"/>
      <c r="AB1845" s="6"/>
      <c r="AC1845" s="6"/>
    </row>
    <row r="1846" spans="1:29" ht="9.9" customHeight="1" x14ac:dyDescent="0.25">
      <c r="B1846" s="138"/>
      <c r="C1846" s="14"/>
      <c r="D1846" s="2"/>
      <c r="I1846" s="18"/>
      <c r="J1846" s="18"/>
      <c r="K1846" s="18"/>
      <c r="L1846" s="18"/>
      <c r="P1846" s="2"/>
      <c r="AA1846" s="6"/>
      <c r="AB1846" s="6"/>
      <c r="AC1846" s="6"/>
    </row>
    <row r="1847" spans="1:29" ht="9.9" customHeight="1" x14ac:dyDescent="0.25">
      <c r="B1847" s="138"/>
      <c r="C1847" s="14"/>
      <c r="D1847" s="2"/>
      <c r="I1847" s="18"/>
      <c r="J1847" s="18"/>
      <c r="K1847" s="18"/>
      <c r="L1847" s="18"/>
      <c r="P1847" s="2"/>
      <c r="AA1847" s="6"/>
      <c r="AB1847" s="6"/>
      <c r="AC1847" s="6"/>
    </row>
    <row r="1848" spans="1:29" ht="9.9" customHeight="1" x14ac:dyDescent="0.25">
      <c r="B1848" s="138"/>
      <c r="C1848" s="148"/>
      <c r="D1848" s="2"/>
      <c r="I1848" s="18"/>
      <c r="J1848" s="18"/>
      <c r="K1848" s="18"/>
      <c r="L1848" s="18"/>
      <c r="P1848" s="2"/>
      <c r="AA1848" s="6"/>
      <c r="AB1848" s="6"/>
      <c r="AC1848" s="6"/>
    </row>
    <row r="1849" spans="1:29" ht="9.9" customHeight="1" x14ac:dyDescent="0.25">
      <c r="B1849" s="138"/>
      <c r="C1849" s="14"/>
      <c r="D1849" s="2"/>
      <c r="I1849" s="18"/>
      <c r="J1849" s="18"/>
      <c r="K1849" s="18"/>
      <c r="L1849" s="18"/>
      <c r="P1849" s="2"/>
      <c r="AA1849" s="6"/>
      <c r="AB1849" s="6"/>
      <c r="AC1849" s="6"/>
    </row>
    <row r="1850" spans="1:29" ht="9.9" customHeight="1" x14ac:dyDescent="0.25">
      <c r="B1850" s="138"/>
      <c r="C1850" s="14"/>
      <c r="D1850" s="2"/>
      <c r="I1850" s="18"/>
      <c r="J1850" s="18"/>
      <c r="K1850" s="18"/>
      <c r="L1850" s="18"/>
      <c r="P1850" s="2"/>
      <c r="AA1850" s="6"/>
      <c r="AB1850" s="6"/>
      <c r="AC1850" s="6"/>
    </row>
    <row r="1851" spans="1:29" ht="9.9" customHeight="1" x14ac:dyDescent="0.25">
      <c r="B1851" s="138"/>
      <c r="C1851" s="14"/>
      <c r="D1851" s="2"/>
      <c r="I1851" s="18"/>
      <c r="J1851" s="18"/>
      <c r="K1851" s="18"/>
      <c r="L1851" s="18"/>
      <c r="P1851" s="2"/>
      <c r="AA1851" s="6"/>
      <c r="AB1851" s="6"/>
      <c r="AC1851" s="6"/>
    </row>
    <row r="1852" spans="1:29" ht="9.9" customHeight="1" x14ac:dyDescent="0.25">
      <c r="B1852" s="138"/>
      <c r="C1852" s="14"/>
      <c r="D1852" s="2"/>
      <c r="I1852" s="18"/>
      <c r="J1852" s="18"/>
      <c r="K1852" s="18"/>
      <c r="L1852" s="18"/>
      <c r="P1852" s="2"/>
      <c r="AA1852" s="6"/>
      <c r="AB1852" s="6"/>
      <c r="AC1852" s="6"/>
    </row>
    <row r="1853" spans="1:29" ht="9.9" customHeight="1" x14ac:dyDescent="0.25">
      <c r="B1853" s="138"/>
      <c r="C1853" s="14"/>
      <c r="D1853" s="2"/>
      <c r="I1853" s="18"/>
      <c r="J1853" s="18"/>
      <c r="K1853" s="18"/>
      <c r="L1853" s="18"/>
      <c r="P1853" s="2"/>
      <c r="AA1853" s="6"/>
      <c r="AB1853" s="6"/>
      <c r="AC1853" s="6"/>
    </row>
    <row r="1854" spans="1:29" ht="9.9" customHeight="1" x14ac:dyDescent="0.25">
      <c r="B1854" s="138"/>
      <c r="C1854" s="14"/>
      <c r="D1854" s="2"/>
      <c r="I1854" s="18"/>
      <c r="J1854" s="18"/>
      <c r="K1854" s="18"/>
      <c r="L1854" s="18"/>
      <c r="P1854" s="2"/>
      <c r="AA1854" s="6"/>
      <c r="AB1854" s="6"/>
      <c r="AC1854" s="6"/>
    </row>
    <row r="1855" spans="1:29" ht="9.9" customHeight="1" x14ac:dyDescent="0.25">
      <c r="B1855" s="138"/>
      <c r="C1855" s="148"/>
      <c r="D1855" s="2"/>
      <c r="I1855" s="18"/>
      <c r="J1855" s="18"/>
      <c r="K1855" s="18"/>
      <c r="L1855" s="18"/>
      <c r="P1855" s="2"/>
      <c r="AA1855" s="6"/>
      <c r="AB1855" s="6"/>
      <c r="AC1855" s="6"/>
    </row>
    <row r="1856" spans="1:29" ht="9.9" customHeight="1" x14ac:dyDescent="0.25">
      <c r="B1856" s="138"/>
      <c r="C1856" s="14"/>
      <c r="D1856" s="2"/>
      <c r="I1856" s="18"/>
      <c r="J1856" s="18"/>
      <c r="K1856" s="18"/>
      <c r="L1856" s="18"/>
      <c r="P1856" s="2"/>
      <c r="AA1856" s="6"/>
      <c r="AB1856" s="6"/>
      <c r="AC1856" s="6"/>
    </row>
    <row r="1857" spans="1:29" ht="9.9" customHeight="1" x14ac:dyDescent="0.25">
      <c r="B1857" s="138"/>
      <c r="C1857" s="14"/>
      <c r="D1857" s="2"/>
      <c r="I1857" s="18"/>
      <c r="J1857" s="18"/>
      <c r="K1857" s="18"/>
      <c r="L1857" s="18"/>
      <c r="P1857" s="2"/>
      <c r="AA1857" s="6"/>
      <c r="AB1857" s="6"/>
      <c r="AC1857" s="6"/>
    </row>
    <row r="1858" spans="1:29" ht="9.9" customHeight="1" x14ac:dyDescent="0.25">
      <c r="A1858" s="11"/>
      <c r="B1858" s="24"/>
      <c r="C1858" s="142"/>
      <c r="D1858" s="18"/>
      <c r="E1858" s="18"/>
      <c r="F1858" s="18"/>
      <c r="G1858" s="18"/>
      <c r="H1858" s="19"/>
      <c r="I1858" s="18"/>
      <c r="J1858" s="18"/>
      <c r="K1858" s="18"/>
      <c r="L1858" s="13"/>
      <c r="P1858" s="2"/>
      <c r="AA1858" s="6"/>
      <c r="AB1858" s="6"/>
      <c r="AC1858" s="6"/>
    </row>
    <row r="1859" spans="1:29" ht="9.9" customHeight="1" x14ac:dyDescent="0.25">
      <c r="B1859" s="139"/>
      <c r="C1859" s="14"/>
      <c r="D1859" s="2"/>
      <c r="I1859" s="18"/>
      <c r="J1859" s="18"/>
      <c r="K1859" s="18"/>
      <c r="L1859" s="18"/>
      <c r="P1859" s="2"/>
      <c r="AA1859" s="6"/>
      <c r="AB1859" s="6"/>
      <c r="AC1859" s="6"/>
    </row>
    <row r="1860" spans="1:29" ht="9.9" customHeight="1" x14ac:dyDescent="0.25">
      <c r="B1860" s="142"/>
      <c r="C1860" s="14"/>
      <c r="D1860" s="2"/>
      <c r="I1860" s="18"/>
      <c r="J1860" s="18"/>
      <c r="K1860" s="18"/>
      <c r="L1860" s="18"/>
      <c r="P1860" s="2"/>
      <c r="AA1860" s="6"/>
      <c r="AB1860" s="6"/>
      <c r="AC1860" s="6"/>
    </row>
    <row r="1861" spans="1:29" ht="9.9" customHeight="1" x14ac:dyDescent="0.25">
      <c r="B1861" s="138"/>
      <c r="C1861" s="148"/>
      <c r="D1861" s="2"/>
      <c r="I1861" s="18"/>
      <c r="J1861" s="18"/>
      <c r="K1861" s="18"/>
      <c r="L1861" s="140"/>
      <c r="M1861" s="19"/>
      <c r="P1861" s="2"/>
      <c r="AA1861" s="6"/>
      <c r="AB1861" s="6"/>
      <c r="AC1861" s="6"/>
    </row>
    <row r="1862" spans="1:29" ht="9.9" customHeight="1" x14ac:dyDescent="0.25">
      <c r="B1862" s="138"/>
      <c r="C1862" s="14"/>
      <c r="D1862" s="2"/>
      <c r="I1862" s="18"/>
      <c r="J1862" s="18"/>
      <c r="K1862" s="18"/>
      <c r="L1862" s="18"/>
      <c r="M1862" s="19"/>
      <c r="N1862" s="19"/>
      <c r="P1862" s="2"/>
      <c r="AA1862" s="6"/>
      <c r="AB1862" s="6"/>
      <c r="AC1862" s="6"/>
    </row>
    <row r="1863" spans="1:29" ht="9.9" customHeight="1" x14ac:dyDescent="0.25">
      <c r="B1863" s="138"/>
      <c r="C1863" s="14"/>
      <c r="D1863" s="2"/>
      <c r="I1863" s="18"/>
      <c r="J1863" s="18"/>
      <c r="K1863" s="18"/>
      <c r="L1863" s="18"/>
      <c r="M1863" s="19"/>
      <c r="N1863" s="19"/>
      <c r="P1863" s="2"/>
      <c r="AA1863" s="6"/>
      <c r="AB1863" s="6"/>
      <c r="AC1863" s="6"/>
    </row>
    <row r="1864" spans="1:29" ht="9.9" customHeight="1" x14ac:dyDescent="0.25">
      <c r="B1864" s="138"/>
      <c r="C1864" s="14"/>
      <c r="D1864" s="2"/>
      <c r="I1864" s="18"/>
      <c r="J1864" s="18"/>
      <c r="K1864" s="18"/>
      <c r="L1864" s="18"/>
      <c r="M1864" s="19"/>
      <c r="N1864" s="19"/>
      <c r="P1864" s="2"/>
      <c r="AA1864" s="6"/>
      <c r="AB1864" s="6"/>
      <c r="AC1864" s="6"/>
    </row>
    <row r="1865" spans="1:29" ht="9.9" customHeight="1" x14ac:dyDescent="0.25">
      <c r="B1865" s="138"/>
      <c r="C1865" s="14"/>
      <c r="D1865" s="2"/>
      <c r="I1865" s="18"/>
      <c r="J1865" s="18"/>
      <c r="K1865" s="18"/>
      <c r="L1865" s="18"/>
      <c r="M1865" s="19"/>
      <c r="N1865" s="19"/>
      <c r="P1865" s="2"/>
      <c r="AA1865" s="6"/>
      <c r="AB1865" s="6"/>
      <c r="AC1865" s="6"/>
    </row>
    <row r="1866" spans="1:29" ht="9.9" customHeight="1" x14ac:dyDescent="0.25">
      <c r="B1866" s="138"/>
      <c r="C1866" s="14"/>
      <c r="D1866" s="2"/>
      <c r="I1866" s="18"/>
      <c r="J1866" s="18"/>
      <c r="K1866" s="18"/>
      <c r="L1866" s="18"/>
      <c r="M1866" s="19"/>
      <c r="N1866" s="19"/>
      <c r="P1866" s="2"/>
      <c r="AA1866" s="6"/>
      <c r="AB1866" s="6"/>
      <c r="AC1866" s="6"/>
    </row>
    <row r="1867" spans="1:29" ht="9.9" customHeight="1" x14ac:dyDescent="0.25">
      <c r="B1867" s="138"/>
      <c r="C1867" s="148"/>
      <c r="D1867" s="2"/>
      <c r="I1867" s="18"/>
      <c r="J1867" s="18"/>
      <c r="K1867" s="18"/>
      <c r="L1867" s="140"/>
      <c r="M1867" s="19"/>
      <c r="N1867" s="19"/>
      <c r="P1867" s="2"/>
      <c r="AA1867" s="6"/>
      <c r="AB1867" s="6"/>
      <c r="AC1867" s="6"/>
    </row>
    <row r="1868" spans="1:29" ht="9.9" customHeight="1" x14ac:dyDescent="0.25">
      <c r="B1868" s="138"/>
      <c r="C1868" s="14"/>
      <c r="D1868" s="2"/>
      <c r="I1868" s="18"/>
      <c r="J1868" s="18"/>
      <c r="K1868" s="18"/>
      <c r="L1868" s="18"/>
      <c r="M1868" s="19"/>
      <c r="N1868" s="19"/>
      <c r="P1868" s="2"/>
      <c r="AA1868" s="6"/>
      <c r="AB1868" s="6"/>
      <c r="AC1868" s="6"/>
    </row>
    <row r="1869" spans="1:29" ht="9.9" customHeight="1" x14ac:dyDescent="0.25">
      <c r="B1869" s="138"/>
      <c r="C1869" s="14"/>
      <c r="D1869" s="2"/>
      <c r="I1869" s="18"/>
      <c r="J1869" s="18"/>
      <c r="K1869" s="18"/>
      <c r="L1869" s="18"/>
      <c r="M1869" s="19"/>
      <c r="N1869" s="19"/>
      <c r="P1869" s="2"/>
      <c r="AA1869" s="6"/>
      <c r="AB1869" s="6"/>
      <c r="AC1869" s="6"/>
    </row>
    <row r="1870" spans="1:29" ht="9.9" customHeight="1" x14ac:dyDescent="0.25">
      <c r="B1870" s="138"/>
      <c r="C1870" s="14"/>
      <c r="D1870" s="2"/>
      <c r="I1870" s="18"/>
      <c r="J1870" s="18"/>
      <c r="K1870" s="18"/>
      <c r="L1870" s="18"/>
      <c r="M1870" s="19"/>
      <c r="N1870" s="19"/>
      <c r="P1870" s="2"/>
      <c r="AA1870" s="6"/>
      <c r="AB1870" s="6"/>
      <c r="AC1870" s="6"/>
    </row>
    <row r="1871" spans="1:29" ht="9.9" customHeight="1" x14ac:dyDescent="0.25">
      <c r="B1871" s="138"/>
      <c r="C1871" s="14"/>
      <c r="D1871" s="2"/>
      <c r="I1871" s="18"/>
      <c r="J1871" s="18"/>
      <c r="K1871" s="18"/>
      <c r="L1871" s="18"/>
      <c r="M1871" s="19"/>
      <c r="N1871" s="19"/>
      <c r="P1871" s="2"/>
      <c r="AA1871" s="6"/>
      <c r="AB1871" s="6"/>
      <c r="AC1871" s="6"/>
    </row>
    <row r="1872" spans="1:29" ht="9.9" customHeight="1" x14ac:dyDescent="0.25">
      <c r="B1872" s="138"/>
      <c r="C1872" s="14"/>
      <c r="D1872" s="18"/>
      <c r="E1872" s="18"/>
      <c r="F1872" s="18"/>
      <c r="G1872" s="18"/>
      <c r="H1872" s="19"/>
      <c r="I1872" s="18"/>
      <c r="J1872" s="18"/>
      <c r="K1872" s="18"/>
      <c r="L1872" s="140"/>
      <c r="M1872" s="19"/>
      <c r="N1872" s="19"/>
      <c r="P1872" s="2"/>
      <c r="AA1872" s="6"/>
      <c r="AB1872" s="6"/>
      <c r="AC1872" s="6"/>
    </row>
    <row r="1873" spans="1:29" ht="9.9" customHeight="1" x14ac:dyDescent="0.25">
      <c r="A1873" s="11"/>
      <c r="B1873" s="138"/>
      <c r="C1873" s="83"/>
      <c r="D1873" s="18"/>
      <c r="E1873" s="18"/>
      <c r="F1873" s="18"/>
      <c r="G1873" s="18"/>
      <c r="H1873" s="19"/>
      <c r="I1873" s="18"/>
      <c r="J1873" s="18"/>
      <c r="K1873" s="18"/>
      <c r="L1873" s="140"/>
      <c r="M1873" s="19"/>
      <c r="N1873" s="19"/>
      <c r="P1873" s="2"/>
      <c r="AA1873" s="6"/>
      <c r="AB1873" s="6"/>
      <c r="AC1873" s="6"/>
    </row>
    <row r="1874" spans="1:29" ht="9.9" customHeight="1" x14ac:dyDescent="0.25">
      <c r="B1874" s="138"/>
      <c r="C1874" s="148"/>
      <c r="D1874" s="18"/>
      <c r="E1874" s="18"/>
      <c r="F1874" s="18"/>
      <c r="G1874" s="18"/>
      <c r="H1874" s="19"/>
      <c r="I1874" s="18"/>
      <c r="J1874" s="18"/>
      <c r="K1874" s="18"/>
      <c r="L1874" s="140"/>
      <c r="M1874" s="19"/>
      <c r="N1874" s="19"/>
      <c r="P1874" s="2"/>
      <c r="AA1874" s="6"/>
      <c r="AB1874" s="6"/>
      <c r="AC1874" s="6"/>
    </row>
    <row r="1875" spans="1:29" ht="9.9" customHeight="1" x14ac:dyDescent="0.25">
      <c r="B1875" s="138"/>
      <c r="C1875" s="14"/>
      <c r="D1875" s="18"/>
      <c r="E1875" s="18"/>
      <c r="F1875" s="18"/>
      <c r="G1875" s="18"/>
      <c r="H1875" s="19"/>
      <c r="I1875" s="18"/>
      <c r="J1875" s="18"/>
      <c r="K1875" s="18"/>
      <c r="L1875" s="140"/>
      <c r="M1875" s="19"/>
      <c r="N1875" s="19"/>
      <c r="P1875" s="2"/>
      <c r="AA1875" s="6"/>
      <c r="AB1875" s="6"/>
      <c r="AC1875" s="6"/>
    </row>
    <row r="1876" spans="1:29" ht="9.9" customHeight="1" x14ac:dyDescent="0.25">
      <c r="B1876" s="138"/>
      <c r="C1876" s="14"/>
      <c r="D1876" s="18"/>
      <c r="E1876" s="18"/>
      <c r="F1876" s="18"/>
      <c r="G1876" s="18"/>
      <c r="H1876" s="19"/>
      <c r="I1876" s="18"/>
      <c r="J1876" s="18"/>
      <c r="K1876" s="18"/>
      <c r="L1876" s="140"/>
      <c r="M1876" s="19"/>
      <c r="N1876" s="19"/>
      <c r="P1876" s="2"/>
      <c r="AA1876" s="6"/>
      <c r="AB1876" s="6"/>
      <c r="AC1876" s="6"/>
    </row>
    <row r="1877" spans="1:29" ht="9.9" customHeight="1" x14ac:dyDescent="0.25">
      <c r="B1877" s="138"/>
      <c r="C1877" s="14"/>
      <c r="D1877" s="18"/>
      <c r="E1877" s="18"/>
      <c r="F1877" s="18"/>
      <c r="G1877" s="18"/>
      <c r="H1877" s="19"/>
      <c r="I1877" s="18"/>
      <c r="J1877" s="18"/>
      <c r="K1877" s="18"/>
      <c r="L1877" s="140"/>
      <c r="M1877" s="19"/>
      <c r="N1877" s="19"/>
      <c r="P1877" s="2"/>
      <c r="AA1877" s="6"/>
      <c r="AB1877" s="6"/>
      <c r="AC1877" s="6"/>
    </row>
    <row r="1878" spans="1:29" ht="9.9" customHeight="1" x14ac:dyDescent="0.25">
      <c r="B1878" s="138"/>
      <c r="C1878" s="14"/>
      <c r="D1878" s="18"/>
      <c r="E1878" s="18"/>
      <c r="F1878" s="18"/>
      <c r="G1878" s="18"/>
      <c r="H1878" s="19"/>
      <c r="I1878" s="18"/>
      <c r="J1878" s="18"/>
      <c r="K1878" s="18"/>
      <c r="L1878" s="140"/>
      <c r="M1878" s="19"/>
      <c r="N1878" s="19"/>
      <c r="P1878" s="2"/>
      <c r="AA1878" s="6"/>
      <c r="AB1878" s="6"/>
      <c r="AC1878" s="6"/>
    </row>
    <row r="1879" spans="1:29" ht="9.9" customHeight="1" x14ac:dyDescent="0.25">
      <c r="B1879" s="138"/>
      <c r="C1879" s="14"/>
      <c r="D1879" s="18"/>
      <c r="E1879" s="18"/>
      <c r="F1879" s="18"/>
      <c r="G1879" s="18"/>
      <c r="H1879" s="19"/>
      <c r="I1879" s="18"/>
      <c r="J1879" s="18"/>
      <c r="K1879" s="18"/>
      <c r="L1879" s="140"/>
      <c r="M1879" s="19"/>
      <c r="N1879" s="19"/>
      <c r="P1879" s="2"/>
      <c r="AA1879" s="6"/>
      <c r="AB1879" s="6"/>
      <c r="AC1879" s="6"/>
    </row>
    <row r="1880" spans="1:29" ht="9.9" customHeight="1" x14ac:dyDescent="0.25">
      <c r="B1880" s="138"/>
      <c r="C1880" s="14"/>
      <c r="D1880" s="18"/>
      <c r="E1880" s="18"/>
      <c r="F1880" s="18"/>
      <c r="G1880" s="18"/>
      <c r="H1880" s="19"/>
      <c r="I1880" s="18"/>
      <c r="J1880" s="18"/>
      <c r="K1880" s="18"/>
      <c r="L1880" s="140"/>
      <c r="M1880" s="19"/>
      <c r="N1880" s="19"/>
      <c r="P1880" s="2"/>
      <c r="AA1880" s="6"/>
      <c r="AB1880" s="6"/>
      <c r="AC1880" s="6"/>
    </row>
    <row r="1881" spans="1:29" ht="9.9" customHeight="1" x14ac:dyDescent="0.25">
      <c r="B1881" s="138"/>
      <c r="C1881" s="14"/>
      <c r="D1881" s="18"/>
      <c r="E1881" s="18"/>
      <c r="F1881" s="18"/>
      <c r="G1881" s="18"/>
      <c r="H1881" s="19"/>
      <c r="I1881" s="18"/>
      <c r="J1881" s="18"/>
      <c r="K1881" s="18"/>
      <c r="L1881" s="140"/>
      <c r="M1881" s="19"/>
      <c r="N1881" s="19"/>
      <c r="P1881" s="2"/>
      <c r="AA1881" s="6"/>
      <c r="AB1881" s="6"/>
      <c r="AC1881" s="6"/>
    </row>
    <row r="1882" spans="1:29" ht="9.9" customHeight="1" x14ac:dyDescent="0.25">
      <c r="B1882" s="138"/>
      <c r="C1882" s="14"/>
      <c r="D1882" s="18"/>
      <c r="E1882" s="18"/>
      <c r="F1882" s="18"/>
      <c r="G1882" s="18"/>
      <c r="H1882" s="19"/>
      <c r="I1882" s="18"/>
      <c r="J1882" s="18"/>
      <c r="K1882" s="18"/>
      <c r="L1882" s="140"/>
      <c r="M1882" s="19"/>
      <c r="N1882" s="19"/>
      <c r="P1882" s="2"/>
      <c r="AA1882" s="6"/>
      <c r="AB1882" s="6"/>
      <c r="AC1882" s="6"/>
    </row>
    <row r="1883" spans="1:29" ht="9.9" customHeight="1" x14ac:dyDescent="0.25">
      <c r="B1883" s="138"/>
      <c r="C1883" s="14"/>
      <c r="D1883" s="18"/>
      <c r="E1883" s="18"/>
      <c r="F1883" s="18"/>
      <c r="G1883" s="18"/>
      <c r="H1883" s="19"/>
      <c r="I1883" s="18"/>
      <c r="J1883" s="18"/>
      <c r="K1883" s="18"/>
      <c r="L1883" s="140"/>
      <c r="M1883" s="19"/>
      <c r="N1883" s="19"/>
      <c r="P1883" s="2"/>
      <c r="AA1883" s="6"/>
      <c r="AB1883" s="6"/>
      <c r="AC1883" s="6"/>
    </row>
    <row r="1884" spans="1:29" ht="9.9" customHeight="1" x14ac:dyDescent="0.25">
      <c r="B1884" s="138"/>
      <c r="C1884" s="14"/>
      <c r="D1884" s="18"/>
      <c r="E1884" s="18"/>
      <c r="F1884" s="18"/>
      <c r="G1884" s="18"/>
      <c r="H1884" s="19"/>
      <c r="I1884" s="18"/>
      <c r="J1884" s="18"/>
      <c r="K1884" s="18"/>
      <c r="L1884" s="140"/>
      <c r="M1884" s="19"/>
      <c r="N1884" s="19"/>
      <c r="P1884" s="2"/>
      <c r="AA1884" s="6"/>
      <c r="AB1884" s="6"/>
      <c r="AC1884" s="6"/>
    </row>
    <row r="1885" spans="1:29" ht="9.9" customHeight="1" x14ac:dyDescent="0.25">
      <c r="B1885" s="138"/>
      <c r="C1885" s="14"/>
      <c r="D1885" s="18"/>
      <c r="E1885" s="18"/>
      <c r="F1885" s="18"/>
      <c r="G1885" s="18"/>
      <c r="H1885" s="19"/>
      <c r="I1885" s="18"/>
      <c r="J1885" s="18"/>
      <c r="K1885" s="18"/>
      <c r="L1885" s="140"/>
      <c r="M1885" s="19"/>
      <c r="N1885" s="19"/>
      <c r="P1885" s="2"/>
      <c r="AA1885" s="6"/>
      <c r="AB1885" s="6"/>
      <c r="AC1885" s="6"/>
    </row>
    <row r="1886" spans="1:29" ht="9.9" customHeight="1" x14ac:dyDescent="0.25">
      <c r="B1886" s="138"/>
      <c r="C1886" s="14"/>
      <c r="D1886" s="18"/>
      <c r="E1886" s="18"/>
      <c r="F1886" s="18"/>
      <c r="G1886" s="18"/>
      <c r="H1886" s="19"/>
      <c r="I1886" s="18"/>
      <c r="J1886" s="18"/>
      <c r="K1886" s="18"/>
      <c r="L1886" s="140"/>
      <c r="M1886" s="19"/>
      <c r="N1886" s="19"/>
      <c r="P1886" s="2"/>
      <c r="AA1886" s="6"/>
      <c r="AB1886" s="6"/>
      <c r="AC1886" s="6"/>
    </row>
    <row r="1887" spans="1:29" ht="9.9" customHeight="1" x14ac:dyDescent="0.25">
      <c r="B1887" s="138"/>
      <c r="C1887" s="148"/>
      <c r="D1887" s="18"/>
      <c r="E1887" s="18"/>
      <c r="F1887" s="18"/>
      <c r="G1887" s="18"/>
      <c r="H1887" s="19"/>
      <c r="I1887" s="18"/>
      <c r="J1887" s="18"/>
      <c r="K1887" s="18"/>
      <c r="L1887" s="140"/>
      <c r="M1887" s="19"/>
      <c r="N1887" s="19"/>
      <c r="P1887" s="2"/>
      <c r="AA1887" s="6"/>
      <c r="AB1887" s="6"/>
      <c r="AC1887" s="6"/>
    </row>
    <row r="1888" spans="1:29" ht="9.9" customHeight="1" x14ac:dyDescent="0.25">
      <c r="B1888" s="138"/>
      <c r="C1888" s="14"/>
      <c r="D1888" s="18"/>
      <c r="E1888" s="18"/>
      <c r="F1888" s="18"/>
      <c r="G1888" s="18"/>
      <c r="H1888" s="19"/>
      <c r="I1888" s="18"/>
      <c r="J1888" s="18"/>
      <c r="K1888" s="18"/>
      <c r="L1888" s="140"/>
      <c r="M1888" s="19"/>
      <c r="N1888" s="19"/>
      <c r="P1888" s="2"/>
      <c r="AA1888" s="6"/>
      <c r="AB1888" s="6"/>
      <c r="AC1888" s="6"/>
    </row>
    <row r="1889" spans="2:29" ht="9.9" customHeight="1" x14ac:dyDescent="0.25">
      <c r="B1889" s="138"/>
      <c r="C1889" s="14"/>
      <c r="D1889" s="18"/>
      <c r="E1889" s="18"/>
      <c r="F1889" s="18"/>
      <c r="G1889" s="18"/>
      <c r="H1889" s="19"/>
      <c r="I1889" s="18"/>
      <c r="J1889" s="18"/>
      <c r="K1889" s="18"/>
      <c r="L1889" s="140"/>
      <c r="M1889" s="19"/>
      <c r="N1889" s="19"/>
      <c r="P1889" s="2"/>
      <c r="AA1889" s="6"/>
      <c r="AB1889" s="6"/>
      <c r="AC1889" s="6"/>
    </row>
    <row r="1890" spans="2:29" ht="9.9" customHeight="1" x14ac:dyDescent="0.25">
      <c r="B1890" s="138"/>
      <c r="C1890" s="14"/>
      <c r="D1890" s="18"/>
      <c r="E1890" s="18"/>
      <c r="F1890" s="18"/>
      <c r="G1890" s="18"/>
      <c r="H1890" s="19"/>
      <c r="I1890" s="18"/>
      <c r="J1890" s="18"/>
      <c r="K1890" s="18"/>
      <c r="L1890" s="140"/>
      <c r="M1890" s="19"/>
      <c r="N1890" s="19"/>
      <c r="P1890" s="2"/>
      <c r="AA1890" s="6"/>
      <c r="AB1890" s="6"/>
      <c r="AC1890" s="6"/>
    </row>
    <row r="1891" spans="2:29" ht="9.9" customHeight="1" x14ac:dyDescent="0.25">
      <c r="B1891" s="138"/>
      <c r="C1891" s="14"/>
      <c r="D1891" s="18"/>
      <c r="E1891" s="18"/>
      <c r="F1891" s="18"/>
      <c r="G1891" s="18"/>
      <c r="H1891" s="19"/>
      <c r="I1891" s="18"/>
      <c r="J1891" s="18"/>
      <c r="K1891" s="18"/>
      <c r="L1891" s="140"/>
      <c r="M1891" s="19"/>
      <c r="N1891" s="19"/>
      <c r="P1891" s="2"/>
      <c r="AA1891" s="6"/>
      <c r="AB1891" s="6"/>
      <c r="AC1891" s="6"/>
    </row>
    <row r="1892" spans="2:29" ht="9.9" customHeight="1" x14ac:dyDescent="0.25">
      <c r="B1892" s="138"/>
      <c r="C1892" s="14"/>
      <c r="D1892" s="18"/>
      <c r="E1892" s="18"/>
      <c r="F1892" s="18"/>
      <c r="G1892" s="18"/>
      <c r="H1892" s="19"/>
      <c r="I1892" s="18"/>
      <c r="J1892" s="18"/>
      <c r="K1892" s="18"/>
      <c r="L1892" s="140"/>
      <c r="M1892" s="19"/>
      <c r="N1892" s="19"/>
      <c r="P1892" s="2"/>
      <c r="AA1892" s="6"/>
      <c r="AB1892" s="6"/>
      <c r="AC1892" s="6"/>
    </row>
    <row r="1893" spans="2:29" ht="9.9" customHeight="1" x14ac:dyDescent="0.25">
      <c r="B1893" s="138"/>
      <c r="C1893" s="14"/>
      <c r="D1893" s="18"/>
      <c r="E1893" s="18"/>
      <c r="F1893" s="18"/>
      <c r="G1893" s="18"/>
      <c r="H1893" s="19"/>
      <c r="I1893" s="18"/>
      <c r="J1893" s="18"/>
      <c r="K1893" s="18"/>
      <c r="L1893" s="140"/>
      <c r="M1893" s="19"/>
      <c r="N1893" s="19"/>
      <c r="P1893" s="2"/>
      <c r="AA1893" s="6"/>
      <c r="AB1893" s="6"/>
      <c r="AC1893" s="6"/>
    </row>
    <row r="1894" spans="2:29" ht="9.9" customHeight="1" x14ac:dyDescent="0.25">
      <c r="B1894" s="138"/>
      <c r="C1894" s="14"/>
      <c r="D1894" s="18"/>
      <c r="E1894" s="18"/>
      <c r="F1894" s="18"/>
      <c r="G1894" s="18"/>
      <c r="H1894" s="19"/>
      <c r="I1894" s="18"/>
      <c r="J1894" s="18"/>
      <c r="K1894" s="18"/>
      <c r="L1894" s="140"/>
      <c r="M1894" s="19"/>
      <c r="N1894" s="19"/>
      <c r="P1894" s="2"/>
      <c r="AA1894" s="6"/>
      <c r="AB1894" s="6"/>
      <c r="AC1894" s="6"/>
    </row>
    <row r="1895" spans="2:29" ht="9.9" customHeight="1" x14ac:dyDescent="0.25">
      <c r="B1895" s="138"/>
      <c r="C1895" s="14"/>
      <c r="D1895" s="18"/>
      <c r="E1895" s="18"/>
      <c r="F1895" s="18"/>
      <c r="G1895" s="18"/>
      <c r="H1895" s="19"/>
      <c r="I1895" s="18"/>
      <c r="J1895" s="18"/>
      <c r="K1895" s="18"/>
      <c r="L1895" s="140"/>
      <c r="M1895" s="19"/>
      <c r="N1895" s="19"/>
      <c r="P1895" s="2"/>
      <c r="AA1895" s="6"/>
      <c r="AB1895" s="6"/>
      <c r="AC1895" s="6"/>
    </row>
    <row r="1896" spans="2:29" ht="9.9" customHeight="1" x14ac:dyDescent="0.25">
      <c r="B1896" s="138"/>
      <c r="C1896" s="14"/>
      <c r="D1896" s="18"/>
      <c r="E1896" s="18"/>
      <c r="F1896" s="18"/>
      <c r="G1896" s="18"/>
      <c r="H1896" s="19"/>
      <c r="I1896" s="18"/>
      <c r="J1896" s="18"/>
      <c r="K1896" s="18"/>
      <c r="L1896" s="140"/>
      <c r="M1896" s="19"/>
      <c r="N1896" s="19"/>
      <c r="P1896" s="2"/>
      <c r="AA1896" s="6"/>
      <c r="AB1896" s="6"/>
      <c r="AC1896" s="6"/>
    </row>
    <row r="1897" spans="2:29" ht="9.9" customHeight="1" x14ac:dyDescent="0.25">
      <c r="B1897" s="138"/>
      <c r="C1897" s="14"/>
      <c r="D1897" s="18"/>
      <c r="E1897" s="18"/>
      <c r="F1897" s="18"/>
      <c r="G1897" s="18"/>
      <c r="H1897" s="19"/>
      <c r="I1897" s="18"/>
      <c r="J1897" s="18"/>
      <c r="K1897" s="18"/>
      <c r="L1897" s="140"/>
      <c r="M1897" s="19"/>
      <c r="N1897" s="19"/>
      <c r="P1897" s="2"/>
      <c r="AA1897" s="6"/>
      <c r="AB1897" s="6"/>
      <c r="AC1897" s="6"/>
    </row>
    <row r="1898" spans="2:29" ht="9.9" customHeight="1" x14ac:dyDescent="0.25">
      <c r="B1898" s="138"/>
      <c r="C1898" s="14"/>
      <c r="D1898" s="18"/>
      <c r="E1898" s="18"/>
      <c r="F1898" s="18"/>
      <c r="G1898" s="18"/>
      <c r="H1898" s="19"/>
      <c r="I1898" s="18"/>
      <c r="J1898" s="18"/>
      <c r="K1898" s="18"/>
      <c r="L1898" s="140"/>
      <c r="M1898" s="19"/>
      <c r="N1898" s="19"/>
      <c r="P1898" s="2"/>
      <c r="AA1898" s="6"/>
      <c r="AB1898" s="6"/>
      <c r="AC1898" s="6"/>
    </row>
    <row r="1899" spans="2:29" ht="9.9" customHeight="1" x14ac:dyDescent="0.25">
      <c r="B1899" s="138"/>
      <c r="C1899" s="148"/>
      <c r="D1899" s="18"/>
      <c r="E1899" s="18"/>
      <c r="F1899" s="18"/>
      <c r="G1899" s="18"/>
      <c r="H1899" s="19"/>
      <c r="I1899" s="18"/>
      <c r="J1899" s="18"/>
      <c r="K1899" s="18"/>
      <c r="L1899" s="140"/>
      <c r="M1899" s="19"/>
      <c r="N1899" s="19"/>
      <c r="P1899" s="2"/>
      <c r="AA1899" s="6"/>
      <c r="AB1899" s="6"/>
      <c r="AC1899" s="6"/>
    </row>
    <row r="1900" spans="2:29" ht="9.9" customHeight="1" x14ac:dyDescent="0.25">
      <c r="B1900" s="138"/>
      <c r="C1900" s="14"/>
      <c r="D1900" s="18"/>
      <c r="E1900" s="18"/>
      <c r="F1900" s="18"/>
      <c r="G1900" s="18"/>
      <c r="H1900" s="19"/>
      <c r="I1900" s="18"/>
      <c r="J1900" s="18"/>
      <c r="K1900" s="18"/>
      <c r="L1900" s="140"/>
      <c r="M1900" s="19"/>
      <c r="N1900" s="19"/>
      <c r="P1900" s="2"/>
      <c r="AA1900" s="6"/>
      <c r="AB1900" s="6"/>
      <c r="AC1900" s="6"/>
    </row>
    <row r="1901" spans="2:29" ht="9.9" customHeight="1" x14ac:dyDescent="0.25">
      <c r="B1901" s="138"/>
      <c r="C1901" s="14"/>
      <c r="D1901" s="18"/>
      <c r="E1901" s="18"/>
      <c r="F1901" s="18"/>
      <c r="G1901" s="18"/>
      <c r="H1901" s="19"/>
      <c r="I1901" s="18"/>
      <c r="J1901" s="18"/>
      <c r="K1901" s="18"/>
      <c r="L1901" s="140"/>
      <c r="M1901" s="19"/>
      <c r="N1901" s="19"/>
      <c r="P1901" s="2"/>
      <c r="AA1901" s="6"/>
      <c r="AB1901" s="6"/>
      <c r="AC1901" s="6"/>
    </row>
    <row r="1902" spans="2:29" ht="9.9" customHeight="1" x14ac:dyDescent="0.25">
      <c r="B1902" s="138"/>
      <c r="C1902" s="14"/>
      <c r="D1902" s="18"/>
      <c r="E1902" s="18"/>
      <c r="F1902" s="18"/>
      <c r="G1902" s="18"/>
      <c r="H1902" s="19"/>
      <c r="I1902" s="18"/>
      <c r="J1902" s="18"/>
      <c r="K1902" s="18"/>
      <c r="L1902" s="140"/>
      <c r="M1902" s="19"/>
      <c r="N1902" s="19"/>
      <c r="P1902" s="2"/>
      <c r="AA1902" s="6"/>
      <c r="AB1902" s="6"/>
      <c r="AC1902" s="6"/>
    </row>
    <row r="1903" spans="2:29" ht="9.9" customHeight="1" x14ac:dyDescent="0.25">
      <c r="B1903" s="138"/>
      <c r="C1903" s="14"/>
      <c r="D1903" s="18"/>
      <c r="E1903" s="18"/>
      <c r="F1903" s="18"/>
      <c r="G1903" s="18"/>
      <c r="H1903" s="19"/>
      <c r="I1903" s="18"/>
      <c r="J1903" s="18"/>
      <c r="K1903" s="18"/>
      <c r="L1903" s="140"/>
      <c r="M1903" s="18"/>
      <c r="N1903" s="18"/>
      <c r="O1903" s="19"/>
      <c r="P1903" s="2"/>
      <c r="AA1903" s="6"/>
      <c r="AB1903" s="6"/>
      <c r="AC1903" s="6"/>
    </row>
    <row r="1904" spans="2:29" ht="9.9" customHeight="1" x14ac:dyDescent="0.25">
      <c r="B1904" s="141"/>
      <c r="C1904" s="14"/>
      <c r="D1904" s="18"/>
      <c r="E1904" s="18"/>
      <c r="F1904" s="18"/>
      <c r="G1904" s="18"/>
      <c r="H1904" s="19"/>
      <c r="I1904" s="18"/>
      <c r="J1904" s="18"/>
      <c r="K1904" s="18"/>
      <c r="L1904" s="13"/>
      <c r="M1904" s="18"/>
      <c r="N1904" s="18"/>
      <c r="O1904" s="19"/>
      <c r="P1904" s="2"/>
      <c r="AA1904" s="6"/>
      <c r="AB1904" s="6"/>
      <c r="AC1904" s="6"/>
    </row>
    <row r="1905" spans="1:29" ht="9.9" customHeight="1" x14ac:dyDescent="0.25">
      <c r="B1905" s="139"/>
      <c r="C1905" s="14"/>
      <c r="D1905" s="18"/>
      <c r="E1905" s="18"/>
      <c r="F1905" s="18"/>
      <c r="G1905" s="18"/>
      <c r="H1905" s="19"/>
      <c r="I1905" s="159"/>
      <c r="J1905" s="18"/>
      <c r="K1905" s="18"/>
      <c r="L1905" s="140"/>
      <c r="M1905" s="18"/>
      <c r="N1905" s="18"/>
      <c r="O1905" s="19"/>
      <c r="P1905" s="2"/>
      <c r="AA1905" s="6"/>
      <c r="AB1905" s="6"/>
      <c r="AC1905" s="6"/>
    </row>
    <row r="1906" spans="1:29" ht="9.9" customHeight="1" x14ac:dyDescent="0.25">
      <c r="A1906" s="11"/>
      <c r="B1906" s="142"/>
      <c r="C1906" s="83"/>
      <c r="D1906" s="18"/>
      <c r="E1906" s="18"/>
      <c r="F1906" s="18"/>
      <c r="G1906" s="18"/>
      <c r="H1906" s="19"/>
      <c r="I1906" s="159"/>
      <c r="J1906" s="18"/>
      <c r="K1906" s="18"/>
      <c r="L1906" s="13"/>
      <c r="M1906" s="18"/>
      <c r="N1906" s="18"/>
      <c r="O1906" s="19"/>
      <c r="P1906" s="2"/>
      <c r="AA1906" s="6"/>
      <c r="AB1906" s="6"/>
      <c r="AC1906" s="6"/>
    </row>
    <row r="1907" spans="1:29" ht="9.9" customHeight="1" x14ac:dyDescent="0.25">
      <c r="B1907" s="138"/>
      <c r="C1907" s="148"/>
      <c r="D1907" s="4"/>
      <c r="F1907" s="19"/>
      <c r="H1907" s="2"/>
      <c r="I1907" s="159"/>
      <c r="J1907" s="18"/>
      <c r="K1907" s="18"/>
      <c r="L1907" s="140"/>
      <c r="M1907" s="18"/>
      <c r="N1907" s="18"/>
      <c r="O1907" s="19"/>
      <c r="P1907" s="2"/>
      <c r="AA1907" s="6"/>
      <c r="AB1907" s="6"/>
      <c r="AC1907" s="6"/>
    </row>
    <row r="1908" spans="1:29" ht="9.9" customHeight="1" x14ac:dyDescent="0.25">
      <c r="B1908" s="138"/>
      <c r="C1908" s="14"/>
      <c r="D1908" s="18"/>
      <c r="E1908" s="18"/>
      <c r="F1908" s="18"/>
      <c r="G1908" s="18"/>
      <c r="H1908" s="19"/>
      <c r="I1908" s="18"/>
      <c r="J1908" s="18"/>
      <c r="K1908" s="18"/>
      <c r="L1908" s="18"/>
      <c r="M1908" s="18"/>
      <c r="N1908" s="18"/>
      <c r="O1908" s="19"/>
      <c r="P1908" s="2"/>
      <c r="AA1908" s="6"/>
      <c r="AB1908" s="6"/>
      <c r="AC1908" s="6"/>
    </row>
    <row r="1909" spans="1:29" ht="9.9" customHeight="1" x14ac:dyDescent="0.25">
      <c r="B1909" s="138"/>
      <c r="C1909" s="14"/>
      <c r="D1909" s="18"/>
      <c r="E1909" s="18"/>
      <c r="F1909" s="18"/>
      <c r="G1909" s="18"/>
      <c r="H1909" s="19"/>
      <c r="I1909" s="18"/>
      <c r="J1909" s="18"/>
      <c r="K1909" s="18"/>
      <c r="L1909" s="18"/>
      <c r="M1909" s="18"/>
      <c r="N1909" s="18"/>
      <c r="O1909" s="19"/>
      <c r="P1909" s="2"/>
      <c r="AA1909" s="6"/>
      <c r="AB1909" s="6"/>
      <c r="AC1909" s="6"/>
    </row>
    <row r="1910" spans="1:29" ht="9.9" customHeight="1" x14ac:dyDescent="0.25">
      <c r="B1910" s="138"/>
      <c r="C1910" s="14"/>
      <c r="D1910" s="18"/>
      <c r="E1910" s="18"/>
      <c r="F1910" s="18"/>
      <c r="G1910" s="18"/>
      <c r="H1910" s="19"/>
      <c r="I1910" s="159"/>
      <c r="J1910" s="18"/>
      <c r="K1910" s="18"/>
      <c r="L1910" s="18"/>
      <c r="M1910" s="18"/>
      <c r="N1910" s="18"/>
      <c r="O1910" s="19"/>
      <c r="P1910" s="2"/>
      <c r="AA1910" s="6"/>
      <c r="AB1910" s="6"/>
      <c r="AC1910" s="6"/>
    </row>
    <row r="1911" spans="1:29" ht="9.9" customHeight="1" x14ac:dyDescent="0.25">
      <c r="B1911" s="138"/>
      <c r="C1911" s="14"/>
      <c r="D1911" s="18"/>
      <c r="E1911" s="18"/>
      <c r="F1911" s="18"/>
      <c r="G1911" s="18"/>
      <c r="H1911" s="19"/>
      <c r="I1911" s="18"/>
      <c r="J1911" s="18"/>
      <c r="K1911" s="18"/>
      <c r="L1911" s="18"/>
      <c r="M1911" s="18"/>
      <c r="N1911" s="18"/>
      <c r="O1911" s="19"/>
      <c r="P1911" s="2"/>
      <c r="AA1911" s="6"/>
      <c r="AB1911" s="6"/>
      <c r="AC1911" s="6"/>
    </row>
    <row r="1912" spans="1:29" ht="9.9" customHeight="1" x14ac:dyDescent="0.25">
      <c r="B1912" s="138"/>
      <c r="C1912" s="148"/>
      <c r="D1912" s="18"/>
      <c r="E1912" s="18"/>
      <c r="F1912" s="18"/>
      <c r="G1912" s="18"/>
      <c r="H1912" s="19"/>
      <c r="I1912" s="18"/>
      <c r="J1912" s="18"/>
      <c r="K1912" s="18"/>
      <c r="L1912" s="18"/>
      <c r="M1912" s="18"/>
      <c r="N1912" s="18"/>
      <c r="O1912" s="19"/>
      <c r="P1912" s="2"/>
      <c r="AA1912" s="6"/>
      <c r="AB1912" s="6"/>
      <c r="AC1912" s="6"/>
    </row>
    <row r="1913" spans="1:29" ht="9.9" customHeight="1" x14ac:dyDescent="0.25">
      <c r="B1913" s="138"/>
      <c r="C1913" s="14"/>
      <c r="D1913" s="18"/>
      <c r="E1913" s="18"/>
      <c r="F1913" s="18"/>
      <c r="G1913" s="18"/>
      <c r="H1913" s="19"/>
      <c r="I1913" s="18"/>
      <c r="J1913" s="18"/>
      <c r="K1913" s="18"/>
      <c r="L1913" s="18"/>
      <c r="M1913" s="18"/>
      <c r="N1913" s="18"/>
      <c r="O1913" s="19"/>
      <c r="P1913" s="2"/>
      <c r="AA1913" s="6"/>
      <c r="AB1913" s="6"/>
      <c r="AC1913" s="6"/>
    </row>
    <row r="1914" spans="1:29" ht="9.9" customHeight="1" x14ac:dyDescent="0.25">
      <c r="B1914" s="138"/>
      <c r="C1914" s="14"/>
      <c r="D1914" s="18"/>
      <c r="E1914" s="18"/>
      <c r="F1914" s="18"/>
      <c r="G1914" s="18"/>
      <c r="H1914" s="19"/>
      <c r="I1914" s="18"/>
      <c r="J1914" s="18"/>
      <c r="K1914" s="18"/>
      <c r="L1914" s="18"/>
      <c r="M1914" s="18"/>
      <c r="N1914" s="18"/>
      <c r="O1914" s="19"/>
      <c r="P1914" s="2"/>
      <c r="AA1914" s="6"/>
      <c r="AB1914" s="6"/>
      <c r="AC1914" s="6"/>
    </row>
    <row r="1915" spans="1:29" ht="9.9" customHeight="1" x14ac:dyDescent="0.25">
      <c r="B1915" s="138"/>
      <c r="C1915" s="14"/>
      <c r="D1915" s="18"/>
      <c r="E1915" s="18"/>
      <c r="F1915" s="18"/>
      <c r="G1915" s="18"/>
      <c r="H1915" s="19"/>
      <c r="I1915" s="18"/>
      <c r="J1915" s="18"/>
      <c r="K1915" s="18"/>
      <c r="L1915" s="18"/>
      <c r="M1915" s="18"/>
      <c r="N1915" s="18"/>
      <c r="O1915" s="19"/>
      <c r="P1915" s="2"/>
      <c r="AA1915" s="6"/>
      <c r="AB1915" s="6"/>
      <c r="AC1915" s="6"/>
    </row>
    <row r="1916" spans="1:29" ht="9.9" customHeight="1" x14ac:dyDescent="0.25">
      <c r="B1916" s="138"/>
      <c r="C1916" s="14"/>
      <c r="D1916" s="18"/>
      <c r="E1916" s="18"/>
      <c r="F1916" s="18"/>
      <c r="G1916" s="18"/>
      <c r="H1916" s="19"/>
      <c r="I1916" s="18"/>
      <c r="J1916" s="18"/>
      <c r="K1916" s="18"/>
      <c r="L1916" s="18"/>
      <c r="M1916" s="18"/>
      <c r="N1916" s="18"/>
      <c r="O1916" s="19"/>
      <c r="P1916" s="2"/>
      <c r="AA1916" s="6"/>
      <c r="AB1916" s="6"/>
      <c r="AC1916" s="6"/>
    </row>
    <row r="1917" spans="1:29" ht="9.9" customHeight="1" x14ac:dyDescent="0.25">
      <c r="B1917" s="138"/>
      <c r="C1917" s="148"/>
      <c r="D1917" s="18"/>
      <c r="E1917" s="18"/>
      <c r="F1917" s="18"/>
      <c r="G1917" s="18"/>
      <c r="H1917" s="19"/>
      <c r="I1917" s="18"/>
      <c r="J1917" s="18"/>
      <c r="K1917" s="18"/>
      <c r="L1917" s="18"/>
      <c r="M1917" s="18"/>
      <c r="N1917" s="18"/>
      <c r="O1917" s="19"/>
      <c r="P1917" s="2"/>
      <c r="AA1917" s="6"/>
      <c r="AB1917" s="6"/>
      <c r="AC1917" s="6"/>
    </row>
    <row r="1918" spans="1:29" ht="9.9" customHeight="1" x14ac:dyDescent="0.25">
      <c r="B1918" s="138"/>
      <c r="C1918" s="14"/>
      <c r="D1918" s="18"/>
      <c r="E1918" s="18"/>
      <c r="F1918" s="18"/>
      <c r="G1918" s="18"/>
      <c r="H1918" s="19"/>
      <c r="I1918" s="18"/>
      <c r="J1918" s="18"/>
      <c r="K1918" s="18"/>
      <c r="L1918" s="18"/>
      <c r="M1918" s="18"/>
      <c r="N1918" s="18"/>
      <c r="O1918" s="19"/>
      <c r="P1918" s="2"/>
      <c r="AA1918" s="6"/>
      <c r="AB1918" s="6"/>
      <c r="AC1918" s="6"/>
    </row>
    <row r="1919" spans="1:29" ht="9.9" customHeight="1" x14ac:dyDescent="0.25">
      <c r="B1919" s="138"/>
      <c r="C1919" s="14"/>
      <c r="D1919" s="18"/>
      <c r="E1919" s="18"/>
      <c r="F1919" s="18"/>
      <c r="G1919" s="18"/>
      <c r="H1919" s="19"/>
      <c r="I1919" s="18"/>
      <c r="J1919" s="18"/>
      <c r="K1919" s="18"/>
      <c r="L1919" s="18"/>
      <c r="M1919" s="18"/>
      <c r="N1919" s="18"/>
      <c r="O1919" s="19"/>
      <c r="P1919" s="2"/>
      <c r="AA1919" s="6"/>
      <c r="AB1919" s="6"/>
      <c r="AC1919" s="6"/>
    </row>
    <row r="1920" spans="1:29" ht="9.9" customHeight="1" x14ac:dyDescent="0.25">
      <c r="B1920" s="138"/>
      <c r="C1920" s="14"/>
      <c r="D1920" s="18"/>
      <c r="E1920" s="18"/>
      <c r="F1920" s="18"/>
      <c r="G1920" s="18"/>
      <c r="H1920" s="19"/>
      <c r="I1920" s="18"/>
      <c r="J1920" s="18"/>
      <c r="K1920" s="18"/>
      <c r="L1920" s="18"/>
      <c r="M1920" s="18"/>
      <c r="N1920" s="18"/>
      <c r="O1920" s="19"/>
      <c r="P1920" s="2"/>
      <c r="AA1920" s="6"/>
      <c r="AB1920" s="6"/>
      <c r="AC1920" s="6"/>
    </row>
    <row r="1921" spans="1:29" ht="9.9" customHeight="1" x14ac:dyDescent="0.25">
      <c r="B1921" s="138"/>
      <c r="C1921" s="14"/>
      <c r="D1921" s="18"/>
      <c r="E1921" s="18"/>
      <c r="F1921" s="18"/>
      <c r="G1921" s="18"/>
      <c r="H1921" s="19"/>
      <c r="I1921" s="18"/>
      <c r="J1921" s="18"/>
      <c r="K1921" s="18"/>
      <c r="L1921" s="18"/>
      <c r="M1921" s="18"/>
      <c r="N1921" s="18"/>
      <c r="O1921" s="19"/>
      <c r="P1921" s="2"/>
      <c r="AA1921" s="6"/>
      <c r="AB1921" s="6"/>
      <c r="AC1921" s="6"/>
    </row>
    <row r="1922" spans="1:29" ht="10.5" customHeight="1" x14ac:dyDescent="0.25">
      <c r="B1922" s="138"/>
      <c r="C1922" s="148"/>
      <c r="D1922" s="18"/>
      <c r="E1922" s="18"/>
      <c r="F1922" s="18"/>
      <c r="G1922" s="18"/>
      <c r="H1922" s="19"/>
      <c r="I1922" s="18"/>
      <c r="J1922" s="18"/>
      <c r="K1922" s="18"/>
      <c r="L1922" s="18"/>
      <c r="M1922" s="18"/>
      <c r="N1922" s="18"/>
      <c r="O1922" s="19"/>
      <c r="P1922" s="2"/>
      <c r="AA1922" s="6"/>
      <c r="AB1922" s="6"/>
      <c r="AC1922" s="6"/>
    </row>
    <row r="1923" spans="1:29" ht="9.9" customHeight="1" x14ac:dyDescent="0.25">
      <c r="B1923" s="138"/>
      <c r="C1923" s="14"/>
      <c r="D1923" s="18"/>
      <c r="E1923" s="18"/>
      <c r="F1923" s="18"/>
      <c r="G1923" s="18"/>
      <c r="H1923" s="19"/>
      <c r="I1923" s="18"/>
      <c r="J1923" s="18"/>
      <c r="K1923" s="18"/>
      <c r="L1923" s="18"/>
      <c r="M1923" s="18"/>
      <c r="N1923" s="18"/>
      <c r="O1923" s="19"/>
      <c r="P1923" s="2"/>
      <c r="AA1923" s="6"/>
      <c r="AB1923" s="6"/>
      <c r="AC1923" s="6"/>
    </row>
    <row r="1924" spans="1:29" ht="9.9" customHeight="1" x14ac:dyDescent="0.25">
      <c r="B1924" s="138"/>
      <c r="C1924" s="14"/>
      <c r="D1924" s="18"/>
      <c r="E1924" s="18"/>
      <c r="F1924" s="18"/>
      <c r="G1924" s="18"/>
      <c r="H1924" s="19"/>
      <c r="I1924" s="18"/>
      <c r="J1924" s="18"/>
      <c r="K1924" s="18"/>
      <c r="L1924" s="18"/>
      <c r="M1924" s="18"/>
      <c r="N1924" s="18"/>
      <c r="O1924" s="19"/>
      <c r="P1924" s="2"/>
      <c r="AA1924" s="6"/>
      <c r="AB1924" s="6"/>
      <c r="AC1924" s="6"/>
    </row>
    <row r="1925" spans="1:29" ht="9.9" customHeight="1" x14ac:dyDescent="0.25">
      <c r="B1925" s="138"/>
      <c r="C1925" s="14"/>
      <c r="D1925" s="18"/>
      <c r="E1925" s="18"/>
      <c r="F1925" s="18"/>
      <c r="G1925" s="18"/>
      <c r="H1925" s="19"/>
      <c r="I1925" s="18"/>
      <c r="J1925" s="18"/>
      <c r="K1925" s="18"/>
      <c r="L1925" s="18"/>
      <c r="M1925" s="18"/>
      <c r="N1925" s="18"/>
      <c r="O1925" s="19"/>
      <c r="P1925" s="2"/>
      <c r="AA1925" s="6"/>
      <c r="AB1925" s="6"/>
      <c r="AC1925" s="6"/>
    </row>
    <row r="1926" spans="1:29" ht="9.9" customHeight="1" x14ac:dyDescent="0.25">
      <c r="B1926" s="138"/>
      <c r="C1926" s="14"/>
      <c r="D1926" s="18"/>
      <c r="E1926" s="18"/>
      <c r="F1926" s="18"/>
      <c r="G1926" s="18"/>
      <c r="H1926" s="19"/>
      <c r="I1926" s="18"/>
      <c r="J1926" s="18"/>
      <c r="K1926" s="18"/>
      <c r="L1926" s="18"/>
      <c r="M1926" s="18"/>
      <c r="N1926" s="18"/>
      <c r="O1926" s="19"/>
      <c r="P1926" s="2"/>
      <c r="AA1926" s="6"/>
      <c r="AB1926" s="6"/>
      <c r="AC1926" s="6"/>
    </row>
    <row r="1927" spans="1:29" ht="9.9" customHeight="1" x14ac:dyDescent="0.25">
      <c r="B1927" s="138"/>
      <c r="C1927" s="148"/>
      <c r="D1927" s="18"/>
      <c r="E1927" s="18"/>
      <c r="F1927" s="18"/>
      <c r="G1927" s="18"/>
      <c r="H1927" s="19"/>
      <c r="I1927" s="18"/>
      <c r="J1927" s="18"/>
      <c r="K1927" s="18"/>
      <c r="L1927" s="18"/>
      <c r="M1927" s="18"/>
      <c r="N1927" s="18"/>
      <c r="O1927" s="19"/>
      <c r="P1927" s="2"/>
      <c r="AA1927" s="6"/>
      <c r="AB1927" s="6"/>
      <c r="AC1927" s="6"/>
    </row>
    <row r="1928" spans="1:29" ht="9.9" customHeight="1" x14ac:dyDescent="0.25">
      <c r="B1928" s="138"/>
      <c r="C1928" s="14"/>
      <c r="D1928" s="18"/>
      <c r="E1928" s="18"/>
      <c r="F1928" s="18"/>
      <c r="G1928" s="18"/>
      <c r="H1928" s="19"/>
      <c r="I1928" s="18"/>
      <c r="J1928" s="18"/>
      <c r="K1928" s="18"/>
      <c r="L1928" s="18"/>
      <c r="M1928" s="18"/>
      <c r="N1928" s="18"/>
      <c r="O1928" s="19"/>
      <c r="P1928" s="2"/>
      <c r="AA1928" s="6"/>
      <c r="AB1928" s="6"/>
      <c r="AC1928" s="6"/>
    </row>
    <row r="1929" spans="1:29" ht="9.9" customHeight="1" x14ac:dyDescent="0.25">
      <c r="B1929" s="138"/>
      <c r="C1929" s="14"/>
      <c r="D1929" s="18"/>
      <c r="E1929" s="18"/>
      <c r="F1929" s="18"/>
      <c r="G1929" s="18"/>
      <c r="H1929" s="19"/>
      <c r="I1929" s="18"/>
      <c r="J1929" s="18"/>
      <c r="K1929" s="18"/>
      <c r="L1929" s="18"/>
      <c r="M1929" s="18"/>
      <c r="N1929" s="18"/>
      <c r="O1929" s="19"/>
      <c r="P1929" s="2"/>
      <c r="AA1929" s="6"/>
      <c r="AB1929" s="6"/>
      <c r="AC1929" s="6"/>
    </row>
    <row r="1930" spans="1:29" ht="9.9" customHeight="1" x14ac:dyDescent="0.25">
      <c r="B1930" s="138"/>
      <c r="C1930" s="14"/>
      <c r="D1930" s="18"/>
      <c r="E1930" s="18"/>
      <c r="F1930" s="18"/>
      <c r="G1930" s="18"/>
      <c r="H1930" s="19"/>
      <c r="I1930" s="18"/>
      <c r="J1930" s="18"/>
      <c r="K1930" s="18"/>
      <c r="L1930" s="18"/>
      <c r="M1930" s="18"/>
      <c r="N1930" s="18"/>
      <c r="O1930" s="19"/>
      <c r="P1930" s="2"/>
      <c r="AA1930" s="6"/>
      <c r="AB1930" s="6"/>
      <c r="AC1930" s="6"/>
    </row>
    <row r="1931" spans="1:29" ht="9.9" customHeight="1" x14ac:dyDescent="0.25">
      <c r="B1931" s="138"/>
      <c r="C1931" s="14"/>
      <c r="D1931" s="18"/>
      <c r="E1931" s="18"/>
      <c r="F1931" s="18"/>
      <c r="G1931" s="18"/>
      <c r="H1931" s="19"/>
      <c r="I1931" s="18"/>
      <c r="J1931" s="18"/>
      <c r="K1931" s="18"/>
      <c r="L1931" s="18"/>
      <c r="M1931" s="18"/>
      <c r="N1931" s="18"/>
      <c r="O1931" s="19"/>
      <c r="P1931" s="2"/>
      <c r="AA1931" s="6"/>
      <c r="AB1931" s="6"/>
      <c r="AC1931" s="6"/>
    </row>
    <row r="1932" spans="1:29" ht="9.9" customHeight="1" x14ac:dyDescent="0.25">
      <c r="B1932" s="138"/>
      <c r="C1932" s="14"/>
      <c r="D1932" s="18"/>
      <c r="E1932" s="18"/>
      <c r="F1932" s="18"/>
      <c r="G1932" s="18"/>
      <c r="H1932" s="19"/>
      <c r="I1932" s="18"/>
      <c r="J1932" s="18"/>
      <c r="K1932" s="18"/>
      <c r="L1932" s="18"/>
      <c r="M1932" s="19"/>
      <c r="N1932" s="19"/>
      <c r="O1932" s="19"/>
      <c r="P1932" s="2"/>
      <c r="AA1932" s="6"/>
      <c r="AB1932" s="6"/>
      <c r="AC1932" s="6"/>
    </row>
    <row r="1933" spans="1:29" ht="9.9" customHeight="1" x14ac:dyDescent="0.25">
      <c r="A1933" s="11"/>
      <c r="B1933" s="138"/>
      <c r="C1933" s="83"/>
      <c r="D1933" s="18"/>
      <c r="E1933" s="18"/>
      <c r="F1933" s="18"/>
      <c r="G1933" s="18"/>
      <c r="H1933" s="19"/>
      <c r="I1933" s="18"/>
      <c r="J1933" s="18"/>
      <c r="K1933" s="18"/>
      <c r="L1933" s="18"/>
      <c r="M1933" s="19"/>
      <c r="N1933" s="19"/>
      <c r="O1933" s="19"/>
      <c r="P1933" s="2"/>
      <c r="AA1933" s="6"/>
      <c r="AB1933" s="6"/>
      <c r="AC1933" s="6"/>
    </row>
    <row r="1934" spans="1:29" ht="9.9" customHeight="1" x14ac:dyDescent="0.25">
      <c r="B1934" s="138"/>
      <c r="C1934" s="149"/>
      <c r="D1934" s="2"/>
      <c r="I1934" s="18"/>
      <c r="J1934" s="18"/>
      <c r="K1934" s="18"/>
      <c r="L1934" s="18"/>
      <c r="O1934" s="20"/>
      <c r="P1934" s="2"/>
      <c r="AA1934" s="6"/>
      <c r="AB1934" s="6"/>
      <c r="AC1934" s="6"/>
    </row>
    <row r="1935" spans="1:29" ht="9.9" customHeight="1" x14ac:dyDescent="0.25">
      <c r="B1935" s="138"/>
      <c r="C1935" s="148"/>
      <c r="D1935" s="2"/>
      <c r="I1935" s="18"/>
      <c r="J1935" s="18"/>
      <c r="K1935" s="18"/>
      <c r="L1935" s="18"/>
      <c r="O1935" s="20"/>
      <c r="P1935" s="2"/>
      <c r="AA1935" s="6"/>
      <c r="AB1935" s="6"/>
      <c r="AC1935" s="6"/>
    </row>
    <row r="1936" spans="1:29" ht="9.9" customHeight="1" x14ac:dyDescent="0.25">
      <c r="B1936" s="138"/>
      <c r="C1936" s="14"/>
      <c r="D1936" s="2"/>
      <c r="I1936" s="18"/>
      <c r="J1936" s="18"/>
      <c r="K1936" s="18"/>
      <c r="L1936" s="18"/>
      <c r="P1936" s="2"/>
      <c r="AA1936" s="6"/>
      <c r="AB1936" s="6"/>
      <c r="AC1936" s="6"/>
    </row>
    <row r="1937" spans="1:29" ht="9.9" customHeight="1" x14ac:dyDescent="0.25">
      <c r="B1937" s="138"/>
      <c r="C1937" s="14"/>
      <c r="D1937" s="2"/>
      <c r="I1937" s="18"/>
      <c r="J1937" s="18"/>
      <c r="K1937" s="18"/>
      <c r="L1937" s="18"/>
      <c r="P1937" s="2"/>
      <c r="AA1937" s="6"/>
      <c r="AB1937" s="6"/>
      <c r="AC1937" s="6"/>
    </row>
    <row r="1938" spans="1:29" ht="9.9" customHeight="1" x14ac:dyDescent="0.25">
      <c r="B1938" s="138"/>
      <c r="C1938" s="14"/>
      <c r="D1938" s="2"/>
      <c r="I1938" s="18"/>
      <c r="J1938" s="18"/>
      <c r="K1938" s="18"/>
      <c r="L1938" s="18"/>
      <c r="P1938" s="2"/>
      <c r="AA1938" s="6"/>
      <c r="AB1938" s="6"/>
      <c r="AC1938" s="6"/>
    </row>
    <row r="1939" spans="1:29" ht="9.9" customHeight="1" x14ac:dyDescent="0.25">
      <c r="B1939" s="138"/>
      <c r="C1939" s="14"/>
      <c r="D1939" s="2"/>
      <c r="I1939" s="18"/>
      <c r="J1939" s="18"/>
      <c r="K1939" s="18"/>
      <c r="L1939" s="18"/>
      <c r="P1939" s="2"/>
      <c r="AA1939" s="6"/>
      <c r="AB1939" s="6"/>
      <c r="AC1939" s="6"/>
    </row>
    <row r="1940" spans="1:29" ht="9.9" customHeight="1" x14ac:dyDescent="0.25">
      <c r="B1940" s="138"/>
      <c r="C1940" s="148"/>
      <c r="D1940" s="2"/>
      <c r="I1940" s="18"/>
      <c r="J1940" s="18"/>
      <c r="K1940" s="18"/>
      <c r="L1940" s="18"/>
      <c r="P1940" s="2"/>
      <c r="AA1940" s="6"/>
      <c r="AB1940" s="6"/>
      <c r="AC1940" s="6"/>
    </row>
    <row r="1941" spans="1:29" ht="9.9" customHeight="1" x14ac:dyDescent="0.25">
      <c r="B1941" s="138"/>
      <c r="C1941" s="14"/>
      <c r="D1941" s="2"/>
      <c r="I1941" s="18"/>
      <c r="J1941" s="18"/>
      <c r="K1941" s="18"/>
      <c r="L1941" s="18"/>
      <c r="P1941" s="2"/>
      <c r="AA1941" s="6"/>
      <c r="AB1941" s="6"/>
      <c r="AC1941" s="6"/>
    </row>
    <row r="1942" spans="1:29" ht="9.9" customHeight="1" x14ac:dyDescent="0.25">
      <c r="B1942" s="138"/>
      <c r="C1942" s="14"/>
      <c r="D1942" s="2"/>
      <c r="I1942" s="18"/>
      <c r="J1942" s="18"/>
      <c r="K1942" s="18"/>
      <c r="L1942" s="18"/>
      <c r="P1942" s="2"/>
      <c r="AA1942" s="6"/>
      <c r="AB1942" s="6"/>
      <c r="AC1942" s="6"/>
    </row>
    <row r="1943" spans="1:29" ht="9.9" customHeight="1" x14ac:dyDescent="0.25">
      <c r="B1943" s="138"/>
      <c r="C1943" s="14"/>
      <c r="D1943" s="2"/>
      <c r="I1943" s="18"/>
      <c r="J1943" s="18"/>
      <c r="K1943" s="18"/>
      <c r="L1943" s="18"/>
      <c r="P1943" s="2"/>
      <c r="AA1943" s="6"/>
      <c r="AB1943" s="6"/>
      <c r="AC1943" s="6"/>
    </row>
    <row r="1944" spans="1:29" ht="9.9" customHeight="1" x14ac:dyDescent="0.25">
      <c r="B1944" s="138"/>
      <c r="C1944" s="14"/>
      <c r="D1944" s="2"/>
      <c r="I1944" s="18"/>
      <c r="J1944" s="18"/>
      <c r="K1944" s="18"/>
      <c r="L1944" s="18"/>
      <c r="P1944" s="2"/>
      <c r="AA1944" s="6"/>
      <c r="AB1944" s="6"/>
      <c r="AC1944" s="6"/>
    </row>
    <row r="1945" spans="1:29" ht="9.9" customHeight="1" x14ac:dyDescent="0.25">
      <c r="B1945" s="138"/>
      <c r="C1945" s="14"/>
      <c r="D1945" s="2"/>
      <c r="I1945" s="18"/>
      <c r="J1945" s="18"/>
      <c r="K1945" s="18"/>
      <c r="L1945" s="18"/>
      <c r="P1945" s="2"/>
      <c r="AA1945" s="6"/>
      <c r="AB1945" s="6"/>
      <c r="AC1945" s="6"/>
    </row>
    <row r="1946" spans="1:29" ht="9.9" customHeight="1" x14ac:dyDescent="0.25">
      <c r="B1946" s="138"/>
      <c r="C1946" s="14"/>
      <c r="D1946" s="2"/>
      <c r="I1946" s="18"/>
      <c r="J1946" s="18"/>
      <c r="K1946" s="18"/>
      <c r="L1946" s="18"/>
      <c r="P1946" s="2"/>
      <c r="AA1946" s="6"/>
      <c r="AB1946" s="6"/>
      <c r="AC1946" s="6"/>
    </row>
    <row r="1947" spans="1:29" ht="9.9" customHeight="1" x14ac:dyDescent="0.25">
      <c r="B1947" s="138"/>
      <c r="C1947" s="148"/>
      <c r="D1947" s="2"/>
      <c r="I1947" s="18"/>
      <c r="J1947" s="18"/>
      <c r="K1947" s="18"/>
      <c r="L1947" s="18"/>
      <c r="P1947" s="2"/>
      <c r="AA1947" s="6"/>
      <c r="AB1947" s="6"/>
      <c r="AC1947" s="6"/>
    </row>
    <row r="1948" spans="1:29" ht="9.9" customHeight="1" x14ac:dyDescent="0.25">
      <c r="B1948" s="138"/>
      <c r="C1948" s="14"/>
      <c r="D1948" s="2"/>
      <c r="I1948" s="18"/>
      <c r="J1948" s="18"/>
      <c r="K1948" s="18"/>
      <c r="L1948" s="18"/>
      <c r="P1948" s="2"/>
      <c r="AA1948" s="6"/>
      <c r="AB1948" s="6"/>
      <c r="AC1948" s="6"/>
    </row>
    <row r="1949" spans="1:29" ht="9.9" customHeight="1" x14ac:dyDescent="0.25">
      <c r="B1949" s="138"/>
      <c r="C1949" s="14"/>
      <c r="D1949" s="18"/>
      <c r="E1949" s="18"/>
      <c r="F1949" s="18"/>
      <c r="G1949" s="18"/>
      <c r="H1949" s="19"/>
      <c r="I1949" s="18"/>
      <c r="J1949" s="18"/>
      <c r="K1949" s="18"/>
      <c r="L1949" s="18"/>
      <c r="P1949" s="2"/>
      <c r="AA1949" s="6"/>
      <c r="AB1949" s="6"/>
      <c r="AC1949" s="6"/>
    </row>
    <row r="1950" spans="1:29" ht="9.9" customHeight="1" x14ac:dyDescent="0.25">
      <c r="A1950" s="10"/>
      <c r="B1950" s="67"/>
      <c r="C1950" s="142"/>
      <c r="D1950" s="18"/>
      <c r="E1950" s="18"/>
      <c r="F1950" s="18"/>
      <c r="G1950" s="18"/>
      <c r="H1950" s="19"/>
      <c r="I1950" s="18"/>
      <c r="J1950" s="18"/>
      <c r="K1950" s="18"/>
      <c r="L1950" s="18"/>
      <c r="P1950" s="2"/>
      <c r="AA1950" s="6"/>
      <c r="AB1950" s="6"/>
      <c r="AC1950" s="6"/>
    </row>
    <row r="1951" spans="1:29" ht="9.9" customHeight="1" x14ac:dyDescent="0.25">
      <c r="B1951" s="141"/>
      <c r="C1951" s="142"/>
      <c r="D1951" s="18"/>
      <c r="E1951" s="18"/>
      <c r="F1951" s="18"/>
      <c r="G1951" s="18"/>
      <c r="H1951" s="19"/>
      <c r="I1951" s="18"/>
      <c r="J1951" s="18"/>
      <c r="K1951" s="18"/>
      <c r="L1951" s="13"/>
      <c r="P1951" s="2"/>
      <c r="AA1951" s="6"/>
      <c r="AB1951" s="6"/>
      <c r="AC1951" s="6"/>
    </row>
    <row r="1952" spans="1:29" ht="9.9" customHeight="1" x14ac:dyDescent="0.25">
      <c r="B1952" s="139"/>
      <c r="C1952" s="142"/>
      <c r="D1952" s="2"/>
      <c r="I1952" s="18"/>
      <c r="J1952" s="18"/>
      <c r="K1952" s="18"/>
      <c r="L1952" s="18"/>
      <c r="P1952" s="2"/>
      <c r="AA1952" s="6"/>
      <c r="AB1952" s="6"/>
      <c r="AC1952" s="6"/>
    </row>
    <row r="1953" spans="2:29" ht="9.9" customHeight="1" x14ac:dyDescent="0.25">
      <c r="B1953" s="142"/>
      <c r="C1953" s="142"/>
      <c r="D1953" s="2"/>
      <c r="I1953" s="18"/>
      <c r="J1953" s="18"/>
      <c r="K1953" s="18"/>
      <c r="L1953" s="18"/>
      <c r="P1953" s="2"/>
      <c r="AA1953" s="6"/>
      <c r="AB1953" s="6"/>
      <c r="AC1953" s="6"/>
    </row>
    <row r="1954" spans="2:29" ht="9.9" customHeight="1" x14ac:dyDescent="0.25">
      <c r="B1954" s="138"/>
      <c r="C1954" s="142"/>
      <c r="D1954" s="2"/>
      <c r="I1954" s="18"/>
      <c r="J1954" s="18"/>
      <c r="K1954" s="18"/>
      <c r="L1954" s="18"/>
      <c r="P1954" s="2"/>
      <c r="AA1954" s="6"/>
      <c r="AB1954" s="6"/>
      <c r="AC1954" s="6"/>
    </row>
    <row r="1955" spans="2:29" ht="9.9" customHeight="1" x14ac:dyDescent="0.25">
      <c r="B1955" s="138"/>
      <c r="C1955" s="142"/>
      <c r="D1955" s="2"/>
      <c r="I1955" s="333"/>
      <c r="J1955" s="334"/>
      <c r="K1955" s="18"/>
      <c r="L1955" s="18"/>
      <c r="P1955" s="2"/>
      <c r="AA1955" s="6"/>
      <c r="AB1955" s="6"/>
      <c r="AC1955" s="6"/>
    </row>
    <row r="1956" spans="2:29" ht="9.9" customHeight="1" x14ac:dyDescent="0.25">
      <c r="B1956" s="138"/>
      <c r="C1956" s="142"/>
      <c r="D1956" s="2"/>
      <c r="I1956" s="333"/>
      <c r="J1956" s="334"/>
      <c r="K1956" s="18"/>
      <c r="L1956" s="18"/>
      <c r="P1956" s="2"/>
      <c r="AA1956" s="6"/>
      <c r="AB1956" s="6"/>
      <c r="AC1956" s="6"/>
    </row>
    <row r="1957" spans="2:29" ht="9.9" customHeight="1" x14ac:dyDescent="0.25">
      <c r="B1957" s="138"/>
      <c r="C1957" s="142"/>
      <c r="D1957" s="2"/>
      <c r="I1957" s="18"/>
      <c r="J1957" s="18"/>
      <c r="K1957" s="18"/>
      <c r="L1957" s="18"/>
      <c r="P1957" s="2"/>
      <c r="AA1957" s="6"/>
      <c r="AB1957" s="6"/>
      <c r="AC1957" s="6"/>
    </row>
    <row r="1958" spans="2:29" ht="9.9" customHeight="1" x14ac:dyDescent="0.25">
      <c r="B1958" s="138"/>
      <c r="C1958" s="142"/>
      <c r="D1958" s="2"/>
      <c r="I1958" s="333"/>
      <c r="J1958" s="334"/>
      <c r="K1958" s="18"/>
      <c r="L1958" s="18"/>
      <c r="P1958" s="2"/>
      <c r="AA1958" s="6"/>
      <c r="AB1958" s="6"/>
      <c r="AC1958" s="6"/>
    </row>
    <row r="1959" spans="2:29" ht="9.9" customHeight="1" x14ac:dyDescent="0.25">
      <c r="B1959" s="138"/>
      <c r="C1959" s="142"/>
      <c r="D1959" s="2"/>
      <c r="I1959" s="333"/>
      <c r="J1959" s="334"/>
      <c r="K1959" s="18"/>
      <c r="L1959" s="18"/>
      <c r="P1959" s="2"/>
      <c r="AA1959" s="6"/>
      <c r="AB1959" s="6"/>
      <c r="AC1959" s="6"/>
    </row>
    <row r="1960" spans="2:29" ht="9.9" customHeight="1" x14ac:dyDescent="0.25">
      <c r="B1960" s="138"/>
      <c r="C1960" s="142"/>
      <c r="D1960" s="2"/>
      <c r="I1960" s="18"/>
      <c r="J1960" s="18"/>
      <c r="K1960" s="18"/>
      <c r="L1960" s="18"/>
      <c r="P1960" s="2"/>
      <c r="AA1960" s="6"/>
      <c r="AB1960" s="6"/>
      <c r="AC1960" s="6"/>
    </row>
    <row r="1961" spans="2:29" ht="9.9" customHeight="1" x14ac:dyDescent="0.25">
      <c r="B1961" s="138"/>
      <c r="C1961" s="142"/>
      <c r="D1961" s="2"/>
      <c r="I1961" s="333"/>
      <c r="J1961" s="334"/>
      <c r="K1961" s="18"/>
      <c r="L1961" s="18"/>
      <c r="P1961" s="2"/>
      <c r="AA1961" s="6"/>
      <c r="AB1961" s="6"/>
      <c r="AC1961" s="6"/>
    </row>
    <row r="1962" spans="2:29" ht="9.9" customHeight="1" x14ac:dyDescent="0.25">
      <c r="B1962" s="138"/>
      <c r="C1962" s="142"/>
      <c r="D1962" s="2"/>
      <c r="I1962" s="333"/>
      <c r="J1962" s="334"/>
      <c r="K1962" s="18"/>
      <c r="L1962" s="18"/>
      <c r="P1962" s="2"/>
      <c r="AA1962" s="6"/>
      <c r="AB1962" s="6"/>
      <c r="AC1962" s="6"/>
    </row>
    <row r="1963" spans="2:29" ht="9.9" customHeight="1" x14ac:dyDescent="0.25">
      <c r="B1963" s="138"/>
      <c r="C1963" s="142"/>
      <c r="D1963" s="2"/>
      <c r="I1963" s="18"/>
      <c r="J1963" s="18"/>
      <c r="K1963" s="18"/>
      <c r="L1963" s="18"/>
      <c r="P1963" s="2"/>
      <c r="AA1963" s="6"/>
      <c r="AB1963" s="6"/>
      <c r="AC1963" s="6"/>
    </row>
    <row r="1964" spans="2:29" ht="9.9" customHeight="1" x14ac:dyDescent="0.25">
      <c r="B1964" s="138"/>
      <c r="C1964" s="142"/>
      <c r="D1964" s="2"/>
      <c r="I1964" s="333"/>
      <c r="J1964" s="334"/>
      <c r="K1964" s="18"/>
      <c r="L1964" s="18"/>
      <c r="P1964" s="2"/>
      <c r="AA1964" s="6"/>
      <c r="AB1964" s="6"/>
      <c r="AC1964" s="6"/>
    </row>
    <row r="1965" spans="2:29" ht="9.9" customHeight="1" x14ac:dyDescent="0.25">
      <c r="B1965" s="138"/>
      <c r="C1965" s="142"/>
      <c r="D1965" s="2"/>
      <c r="I1965" s="18"/>
      <c r="J1965" s="18"/>
      <c r="K1965" s="18"/>
      <c r="L1965" s="18"/>
      <c r="P1965" s="2"/>
      <c r="AA1965" s="6"/>
      <c r="AB1965" s="6"/>
      <c r="AC1965" s="6"/>
    </row>
    <row r="1966" spans="2:29" ht="9.9" customHeight="1" x14ac:dyDescent="0.25">
      <c r="B1966" s="138"/>
      <c r="C1966" s="142"/>
      <c r="D1966" s="2"/>
      <c r="I1966" s="333"/>
      <c r="J1966" s="334"/>
      <c r="K1966" s="18"/>
      <c r="L1966" s="18"/>
      <c r="P1966" s="2"/>
      <c r="AA1966" s="6"/>
      <c r="AB1966" s="6"/>
      <c r="AC1966" s="6"/>
    </row>
    <row r="1967" spans="2:29" ht="9.9" customHeight="1" x14ac:dyDescent="0.25">
      <c r="B1967" s="138"/>
      <c r="C1967" s="142"/>
      <c r="D1967" s="2"/>
      <c r="I1967" s="333"/>
      <c r="J1967" s="334"/>
      <c r="K1967" s="18"/>
      <c r="L1967" s="18"/>
      <c r="P1967" s="2"/>
      <c r="AA1967" s="6"/>
      <c r="AB1967" s="6"/>
      <c r="AC1967" s="6"/>
    </row>
    <row r="1968" spans="2:29" ht="9.9" customHeight="1" x14ac:dyDescent="0.25">
      <c r="B1968" s="138"/>
      <c r="C1968" s="142"/>
      <c r="D1968" s="2"/>
      <c r="I1968" s="18"/>
      <c r="J1968" s="18"/>
      <c r="K1968" s="18"/>
      <c r="L1968" s="18"/>
      <c r="P1968" s="2"/>
      <c r="AA1968" s="6"/>
      <c r="AB1968" s="6"/>
      <c r="AC1968" s="6"/>
    </row>
    <row r="1969" spans="2:29" ht="9.9" customHeight="1" x14ac:dyDescent="0.25">
      <c r="B1969" s="138"/>
      <c r="C1969" s="142"/>
      <c r="D1969" s="2"/>
      <c r="I1969" s="333"/>
      <c r="J1969" s="334"/>
      <c r="K1969" s="18"/>
      <c r="L1969" s="18"/>
      <c r="P1969" s="2"/>
      <c r="AA1969" s="6"/>
      <c r="AB1969" s="6"/>
      <c r="AC1969" s="6"/>
    </row>
    <row r="1970" spans="2:29" ht="9.9" customHeight="1" x14ac:dyDescent="0.25">
      <c r="B1970" s="138"/>
      <c r="C1970" s="142"/>
      <c r="D1970" s="2"/>
      <c r="I1970" s="333"/>
      <c r="J1970" s="334"/>
      <c r="K1970" s="18"/>
      <c r="L1970" s="18"/>
      <c r="P1970" s="2"/>
      <c r="AA1970" s="6"/>
      <c r="AB1970" s="6"/>
      <c r="AC1970" s="6"/>
    </row>
    <row r="1971" spans="2:29" ht="9.9" customHeight="1" x14ac:dyDescent="0.25">
      <c r="B1971" s="138"/>
      <c r="C1971" s="142"/>
      <c r="D1971" s="2"/>
      <c r="I1971" s="18"/>
      <c r="J1971" s="18"/>
      <c r="K1971" s="18"/>
      <c r="L1971" s="18"/>
      <c r="P1971" s="2"/>
      <c r="AA1971" s="6"/>
      <c r="AB1971" s="6"/>
      <c r="AC1971" s="6"/>
    </row>
    <row r="1972" spans="2:29" ht="9.9" customHeight="1" x14ac:dyDescent="0.25">
      <c r="B1972" s="138"/>
      <c r="C1972" s="142"/>
      <c r="D1972" s="2"/>
      <c r="I1972" s="333"/>
      <c r="J1972" s="334"/>
      <c r="K1972" s="18"/>
      <c r="L1972" s="18"/>
      <c r="P1972" s="2"/>
      <c r="AA1972" s="6"/>
      <c r="AB1972" s="6"/>
      <c r="AC1972" s="6"/>
    </row>
    <row r="1973" spans="2:29" ht="9.9" customHeight="1" x14ac:dyDescent="0.25">
      <c r="B1973" s="138"/>
      <c r="C1973" s="142"/>
      <c r="D1973" s="2"/>
      <c r="I1973" s="333"/>
      <c r="J1973" s="334"/>
      <c r="K1973" s="18"/>
      <c r="L1973" s="18"/>
      <c r="P1973" s="2"/>
      <c r="AA1973" s="6"/>
      <c r="AB1973" s="6"/>
      <c r="AC1973" s="6"/>
    </row>
    <row r="1974" spans="2:29" ht="9.9" customHeight="1" x14ac:dyDescent="0.25">
      <c r="B1974" s="138"/>
      <c r="C1974" s="142"/>
      <c r="D1974" s="2"/>
      <c r="I1974" s="18"/>
      <c r="J1974" s="18"/>
      <c r="K1974" s="18"/>
      <c r="L1974" s="18"/>
      <c r="P1974" s="2"/>
      <c r="AA1974" s="6"/>
      <c r="AB1974" s="6"/>
      <c r="AC1974" s="6"/>
    </row>
    <row r="1975" spans="2:29" ht="9.9" customHeight="1" x14ac:dyDescent="0.25">
      <c r="B1975" s="138"/>
      <c r="C1975" s="142"/>
      <c r="D1975" s="2"/>
      <c r="I1975" s="333"/>
      <c r="J1975" s="334"/>
      <c r="K1975" s="18"/>
      <c r="L1975" s="18"/>
      <c r="P1975" s="2"/>
      <c r="AA1975" s="6"/>
      <c r="AB1975" s="6"/>
      <c r="AC1975" s="6"/>
    </row>
    <row r="1976" spans="2:29" ht="9.9" customHeight="1" x14ac:dyDescent="0.25">
      <c r="B1976" s="138"/>
      <c r="C1976" s="142"/>
      <c r="D1976" s="2"/>
      <c r="I1976" s="333"/>
      <c r="J1976" s="334"/>
      <c r="K1976" s="18"/>
      <c r="L1976" s="18"/>
      <c r="P1976" s="2"/>
      <c r="AA1976" s="6"/>
      <c r="AB1976" s="6"/>
      <c r="AC1976" s="6"/>
    </row>
    <row r="1977" spans="2:29" ht="9.9" customHeight="1" x14ac:dyDescent="0.25">
      <c r="B1977" s="138"/>
      <c r="C1977" s="142"/>
      <c r="D1977" s="2"/>
      <c r="I1977" s="18"/>
      <c r="J1977" s="18"/>
      <c r="K1977" s="18"/>
      <c r="L1977" s="18"/>
      <c r="P1977" s="2"/>
      <c r="AA1977" s="6"/>
      <c r="AB1977" s="6"/>
      <c r="AC1977" s="6"/>
    </row>
    <row r="1978" spans="2:29" ht="9.9" customHeight="1" x14ac:dyDescent="0.25">
      <c r="B1978" s="138"/>
      <c r="C1978" s="142"/>
      <c r="D1978" s="2"/>
      <c r="I1978" s="333"/>
      <c r="J1978" s="334"/>
      <c r="K1978" s="18"/>
      <c r="L1978" s="18"/>
      <c r="P1978" s="2"/>
      <c r="AA1978" s="6"/>
      <c r="AB1978" s="6"/>
      <c r="AC1978" s="6"/>
    </row>
    <row r="1979" spans="2:29" ht="9.9" customHeight="1" x14ac:dyDescent="0.25">
      <c r="B1979" s="138"/>
      <c r="C1979" s="142"/>
      <c r="D1979" s="2"/>
      <c r="I1979" s="333"/>
      <c r="J1979" s="334"/>
      <c r="K1979" s="18"/>
      <c r="L1979" s="18"/>
      <c r="P1979" s="2"/>
      <c r="AA1979" s="6"/>
      <c r="AB1979" s="6"/>
      <c r="AC1979" s="6"/>
    </row>
    <row r="1980" spans="2:29" ht="9.9" customHeight="1" x14ac:dyDescent="0.25">
      <c r="B1980" s="138"/>
      <c r="C1980" s="142"/>
      <c r="D1980" s="2"/>
      <c r="I1980" s="18"/>
      <c r="J1980" s="18"/>
      <c r="K1980" s="18"/>
      <c r="L1980" s="18"/>
      <c r="P1980" s="2"/>
      <c r="AA1980" s="6"/>
      <c r="AB1980" s="6"/>
      <c r="AC1980" s="6"/>
    </row>
    <row r="1981" spans="2:29" ht="9.9" customHeight="1" x14ac:dyDescent="0.25">
      <c r="B1981" s="138"/>
      <c r="C1981" s="142"/>
      <c r="D1981" s="2"/>
      <c r="I1981" s="333"/>
      <c r="J1981" s="334"/>
      <c r="K1981" s="18"/>
      <c r="L1981" s="18"/>
      <c r="P1981" s="2"/>
      <c r="AA1981" s="6"/>
      <c r="AB1981" s="6"/>
      <c r="AC1981" s="6"/>
    </row>
    <row r="1982" spans="2:29" ht="9.9" customHeight="1" x14ac:dyDescent="0.25">
      <c r="B1982" s="138"/>
      <c r="C1982" s="142"/>
      <c r="D1982" s="2"/>
      <c r="I1982" s="333"/>
      <c r="J1982" s="334"/>
      <c r="K1982" s="18"/>
      <c r="L1982" s="18"/>
      <c r="P1982" s="2"/>
      <c r="AA1982" s="6"/>
      <c r="AB1982" s="6"/>
      <c r="AC1982" s="6"/>
    </row>
    <row r="1983" spans="2:29" ht="9.9" customHeight="1" x14ac:dyDescent="0.25">
      <c r="B1983" s="138"/>
      <c r="C1983" s="142"/>
      <c r="D1983" s="2"/>
      <c r="I1983" s="18"/>
      <c r="J1983" s="18"/>
      <c r="K1983" s="18"/>
      <c r="L1983" s="140"/>
      <c r="P1983" s="2"/>
      <c r="AA1983" s="6"/>
      <c r="AB1983" s="6"/>
      <c r="AC1983" s="6"/>
    </row>
    <row r="1984" spans="2:29" ht="9.9" customHeight="1" x14ac:dyDescent="0.25">
      <c r="B1984" s="138"/>
      <c r="C1984" s="142"/>
      <c r="D1984" s="2"/>
      <c r="I1984" s="333"/>
      <c r="J1984" s="334"/>
      <c r="K1984" s="18"/>
      <c r="L1984" s="18"/>
      <c r="P1984" s="2"/>
      <c r="AA1984" s="6"/>
      <c r="AB1984" s="6"/>
      <c r="AC1984" s="6"/>
    </row>
    <row r="1985" spans="2:29" ht="9.9" customHeight="1" x14ac:dyDescent="0.25">
      <c r="B1985" s="138"/>
      <c r="C1985" s="142"/>
      <c r="D1985" s="2"/>
      <c r="I1985" s="333"/>
      <c r="J1985" s="334"/>
      <c r="K1985" s="18"/>
      <c r="L1985" s="18"/>
      <c r="P1985" s="2"/>
      <c r="AA1985" s="6"/>
      <c r="AB1985" s="6"/>
      <c r="AC1985" s="6"/>
    </row>
    <row r="1986" spans="2:29" ht="9.9" customHeight="1" x14ac:dyDescent="0.25">
      <c r="B1986" s="138"/>
      <c r="C1986" s="142"/>
      <c r="D1986" s="2"/>
      <c r="I1986" s="18"/>
      <c r="J1986" s="18"/>
      <c r="K1986" s="18"/>
      <c r="L1986" s="18"/>
      <c r="P1986" s="2"/>
      <c r="AA1986" s="6"/>
      <c r="AB1986" s="6"/>
      <c r="AC1986" s="6"/>
    </row>
    <row r="1987" spans="2:29" ht="9.9" customHeight="1" x14ac:dyDescent="0.25">
      <c r="B1987" s="138"/>
      <c r="C1987" s="142"/>
      <c r="D1987" s="2"/>
      <c r="I1987" s="333"/>
      <c r="J1987" s="334"/>
      <c r="K1987" s="18"/>
      <c r="L1987" s="18"/>
      <c r="P1987" s="2"/>
      <c r="AA1987" s="6"/>
      <c r="AB1987" s="6"/>
      <c r="AC1987" s="6"/>
    </row>
    <row r="1988" spans="2:29" ht="9.9" customHeight="1" x14ac:dyDescent="0.25">
      <c r="B1988" s="138"/>
      <c r="C1988" s="142"/>
      <c r="D1988" s="2"/>
      <c r="I1988" s="333"/>
      <c r="J1988" s="334"/>
      <c r="K1988" s="18"/>
      <c r="L1988" s="18"/>
      <c r="P1988" s="2"/>
      <c r="AA1988" s="6"/>
      <c r="AB1988" s="6"/>
      <c r="AC1988" s="6"/>
    </row>
    <row r="1989" spans="2:29" ht="9.9" customHeight="1" x14ac:dyDescent="0.25">
      <c r="B1989" s="138"/>
      <c r="C1989" s="142"/>
      <c r="D1989" s="2"/>
      <c r="I1989" s="18"/>
      <c r="J1989" s="18"/>
      <c r="K1989" s="18"/>
      <c r="L1989" s="18"/>
      <c r="P1989" s="2"/>
      <c r="AA1989" s="6"/>
      <c r="AB1989" s="6"/>
      <c r="AC1989" s="6"/>
    </row>
    <row r="1990" spans="2:29" ht="9.9" customHeight="1" x14ac:dyDescent="0.25">
      <c r="B1990" s="138"/>
      <c r="C1990" s="142"/>
      <c r="D1990" s="2"/>
      <c r="I1990" s="333"/>
      <c r="J1990" s="334"/>
      <c r="K1990" s="18"/>
      <c r="L1990" s="18"/>
      <c r="P1990" s="2"/>
      <c r="AA1990" s="6"/>
      <c r="AB1990" s="6"/>
      <c r="AC1990" s="6"/>
    </row>
    <row r="1991" spans="2:29" ht="9.9" customHeight="1" x14ac:dyDescent="0.25">
      <c r="B1991" s="138"/>
      <c r="C1991" s="142"/>
      <c r="D1991" s="2"/>
      <c r="I1991" s="333"/>
      <c r="J1991" s="334"/>
      <c r="K1991" s="18"/>
      <c r="L1991" s="18"/>
      <c r="P1991" s="2"/>
      <c r="AA1991" s="6"/>
      <c r="AB1991" s="6"/>
      <c r="AC1991" s="6"/>
    </row>
    <row r="1992" spans="2:29" ht="9.9" customHeight="1" x14ac:dyDescent="0.25">
      <c r="B1992" s="138"/>
      <c r="C1992" s="142"/>
      <c r="D1992" s="2"/>
      <c r="I1992" s="18"/>
      <c r="J1992" s="18"/>
      <c r="K1992" s="18"/>
      <c r="L1992" s="18"/>
      <c r="P1992" s="2"/>
      <c r="AA1992" s="6"/>
      <c r="AB1992" s="6"/>
      <c r="AC1992" s="6"/>
    </row>
    <row r="1993" spans="2:29" ht="9.9" customHeight="1" x14ac:dyDescent="0.25">
      <c r="B1993" s="138"/>
      <c r="C1993" s="142"/>
      <c r="D1993" s="2"/>
      <c r="I1993" s="333"/>
      <c r="J1993" s="334"/>
      <c r="K1993" s="18"/>
      <c r="L1993" s="18"/>
      <c r="P1993" s="2"/>
      <c r="AA1993" s="6"/>
      <c r="AB1993" s="6"/>
      <c r="AC1993" s="6"/>
    </row>
    <row r="1994" spans="2:29" ht="9.9" customHeight="1" x14ac:dyDescent="0.25">
      <c r="B1994" s="138"/>
      <c r="C1994" s="142"/>
      <c r="D1994" s="2"/>
      <c r="I1994" s="333"/>
      <c r="J1994" s="334"/>
      <c r="K1994" s="18"/>
      <c r="L1994" s="18"/>
      <c r="P1994" s="2"/>
      <c r="AA1994" s="6"/>
      <c r="AB1994" s="6"/>
      <c r="AC1994" s="6"/>
    </row>
    <row r="1995" spans="2:29" ht="9.9" customHeight="1" x14ac:dyDescent="0.25">
      <c r="B1995" s="139"/>
      <c r="C1995" s="142"/>
      <c r="D1995" s="2"/>
      <c r="I1995" s="18"/>
      <c r="J1995" s="18"/>
      <c r="K1995" s="18"/>
      <c r="L1995" s="18"/>
      <c r="P1995" s="2"/>
      <c r="AA1995" s="6"/>
      <c r="AB1995" s="6"/>
      <c r="AC1995" s="6"/>
    </row>
    <row r="1996" spans="2:29" ht="9.9" customHeight="1" x14ac:dyDescent="0.25">
      <c r="B1996" s="142"/>
      <c r="C1996" s="142"/>
      <c r="D1996" s="2"/>
      <c r="I1996" s="18"/>
      <c r="J1996" s="18"/>
      <c r="K1996" s="18"/>
      <c r="L1996" s="18"/>
      <c r="P1996" s="2"/>
      <c r="AA1996" s="6"/>
      <c r="AB1996" s="6"/>
      <c r="AC1996" s="6"/>
    </row>
    <row r="1997" spans="2:29" ht="9.9" customHeight="1" x14ac:dyDescent="0.25">
      <c r="B1997" s="138"/>
      <c r="C1997" s="142"/>
      <c r="D1997" s="2"/>
      <c r="I1997" s="18"/>
      <c r="J1997" s="18"/>
      <c r="K1997" s="18"/>
      <c r="L1997" s="18"/>
      <c r="P1997" s="2"/>
      <c r="AA1997" s="6"/>
      <c r="AB1997" s="6"/>
      <c r="AC1997" s="6"/>
    </row>
    <row r="1998" spans="2:29" ht="9.9" customHeight="1" x14ac:dyDescent="0.25">
      <c r="B1998" s="138"/>
      <c r="C1998" s="142"/>
      <c r="D1998" s="2"/>
      <c r="I1998" s="333"/>
      <c r="J1998" s="334"/>
      <c r="K1998" s="18"/>
      <c r="L1998" s="18"/>
      <c r="P1998" s="2"/>
      <c r="AA1998" s="6"/>
      <c r="AB1998" s="6"/>
      <c r="AC1998" s="6"/>
    </row>
    <row r="1999" spans="2:29" ht="9.9" customHeight="1" x14ac:dyDescent="0.25">
      <c r="B1999" s="138"/>
      <c r="C1999" s="142"/>
      <c r="D1999" s="2"/>
      <c r="I1999" s="333"/>
      <c r="J1999" s="334"/>
      <c r="K1999" s="18"/>
      <c r="L1999" s="18"/>
      <c r="P1999" s="2"/>
      <c r="AA1999" s="6"/>
      <c r="AB1999" s="6"/>
      <c r="AC1999" s="6"/>
    </row>
    <row r="2000" spans="2:29" ht="9.9" customHeight="1" x14ac:dyDescent="0.25">
      <c r="B2000" s="138"/>
      <c r="C2000" s="142"/>
      <c r="D2000" s="2"/>
      <c r="I2000" s="18"/>
      <c r="J2000" s="18"/>
      <c r="K2000" s="18"/>
      <c r="L2000" s="18"/>
      <c r="P2000" s="2"/>
      <c r="AA2000" s="6"/>
      <c r="AB2000" s="6"/>
      <c r="AC2000" s="6"/>
    </row>
    <row r="2001" spans="1:29" ht="9.9" customHeight="1" x14ac:dyDescent="0.25">
      <c r="A2001" s="10"/>
      <c r="B2001" s="138"/>
      <c r="C2001" s="142"/>
      <c r="D2001" s="2"/>
      <c r="I2001" s="333"/>
      <c r="J2001" s="334"/>
      <c r="K2001" s="18"/>
      <c r="L2001" s="18"/>
      <c r="P2001" s="2"/>
      <c r="AA2001" s="6"/>
      <c r="AB2001" s="6"/>
      <c r="AC2001" s="6"/>
    </row>
    <row r="2002" spans="1:29" ht="9.9" customHeight="1" x14ac:dyDescent="0.25">
      <c r="A2002" s="11"/>
      <c r="B2002" s="138"/>
      <c r="C2002" s="142"/>
      <c r="D2002" s="2"/>
      <c r="I2002" s="333"/>
      <c r="J2002" s="334"/>
      <c r="K2002" s="18"/>
      <c r="L2002" s="18"/>
      <c r="P2002" s="2"/>
      <c r="AA2002" s="6"/>
      <c r="AB2002" s="6"/>
      <c r="AC2002" s="6"/>
    </row>
    <row r="2003" spans="1:29" ht="9.9" customHeight="1" x14ac:dyDescent="0.25">
      <c r="B2003" s="138"/>
      <c r="C2003" s="142"/>
      <c r="D2003" s="2"/>
      <c r="I2003" s="18"/>
      <c r="J2003" s="18"/>
      <c r="K2003" s="18"/>
      <c r="L2003" s="18"/>
      <c r="P2003" s="2"/>
      <c r="AA2003" s="6"/>
      <c r="AB2003" s="6"/>
      <c r="AC2003" s="6"/>
    </row>
    <row r="2004" spans="1:29" ht="9.9" customHeight="1" x14ac:dyDescent="0.25">
      <c r="B2004" s="138"/>
      <c r="C2004" s="142"/>
      <c r="D2004" s="2"/>
      <c r="I2004" s="333"/>
      <c r="J2004" s="334"/>
      <c r="K2004" s="18"/>
      <c r="L2004" s="18"/>
      <c r="P2004" s="2"/>
      <c r="AA2004" s="6"/>
      <c r="AB2004" s="6"/>
      <c r="AC2004" s="6"/>
    </row>
    <row r="2005" spans="1:29" ht="9.9" customHeight="1" x14ac:dyDescent="0.25">
      <c r="B2005" s="138"/>
      <c r="C2005" s="142"/>
      <c r="D2005" s="2"/>
      <c r="I2005" s="333"/>
      <c r="J2005" s="334"/>
      <c r="K2005" s="18"/>
      <c r="L2005" s="18"/>
      <c r="P2005" s="2"/>
      <c r="AA2005" s="6"/>
      <c r="AB2005" s="6"/>
      <c r="AC2005" s="6"/>
    </row>
    <row r="2006" spans="1:29" ht="9.9" customHeight="1" x14ac:dyDescent="0.25">
      <c r="B2006" s="138"/>
      <c r="C2006" s="142"/>
      <c r="D2006" s="2"/>
      <c r="I2006" s="18"/>
      <c r="J2006" s="18"/>
      <c r="K2006" s="18"/>
      <c r="L2006" s="18"/>
      <c r="P2006" s="2"/>
      <c r="AA2006" s="6"/>
      <c r="AB2006" s="6"/>
      <c r="AC2006" s="6"/>
    </row>
    <row r="2007" spans="1:29" ht="9.9" customHeight="1" x14ac:dyDescent="0.25">
      <c r="B2007" s="138"/>
      <c r="C2007" s="142"/>
      <c r="D2007" s="2"/>
      <c r="I2007" s="333"/>
      <c r="J2007" s="334"/>
      <c r="K2007" s="18"/>
      <c r="L2007" s="18"/>
      <c r="P2007" s="2"/>
      <c r="AA2007" s="6"/>
      <c r="AB2007" s="6"/>
      <c r="AC2007" s="6"/>
    </row>
    <row r="2008" spans="1:29" ht="9.9" customHeight="1" x14ac:dyDescent="0.25">
      <c r="B2008" s="138"/>
      <c r="C2008" s="142"/>
      <c r="D2008" s="2"/>
      <c r="I2008" s="333"/>
      <c r="J2008" s="334"/>
      <c r="K2008" s="18"/>
      <c r="L2008" s="18"/>
      <c r="P2008" s="2"/>
      <c r="AA2008" s="6"/>
      <c r="AB2008" s="6"/>
      <c r="AC2008" s="6"/>
    </row>
    <row r="2009" spans="1:29" ht="9.9" customHeight="1" x14ac:dyDescent="0.25">
      <c r="B2009" s="138"/>
      <c r="C2009" s="142"/>
      <c r="D2009" s="2"/>
      <c r="I2009" s="333"/>
      <c r="J2009" s="334"/>
      <c r="K2009" s="18"/>
      <c r="L2009" s="18"/>
      <c r="P2009" s="2"/>
      <c r="AA2009" s="6"/>
      <c r="AB2009" s="6"/>
      <c r="AC2009" s="6"/>
    </row>
    <row r="2010" spans="1:29" ht="9.9" customHeight="1" x14ac:dyDescent="0.25">
      <c r="B2010" s="138"/>
      <c r="C2010" s="142"/>
      <c r="D2010" s="2"/>
      <c r="I2010" s="333"/>
      <c r="J2010" s="334"/>
      <c r="K2010" s="18"/>
      <c r="L2010" s="18"/>
      <c r="P2010" s="2"/>
      <c r="AA2010" s="6"/>
      <c r="AB2010" s="6"/>
      <c r="AC2010" s="6"/>
    </row>
    <row r="2011" spans="1:29" ht="9.9" customHeight="1" x14ac:dyDescent="0.25">
      <c r="B2011" s="138"/>
      <c r="C2011" s="142"/>
      <c r="D2011" s="2"/>
      <c r="I2011" s="18"/>
      <c r="J2011" s="18"/>
      <c r="K2011" s="18"/>
      <c r="L2011" s="18"/>
      <c r="P2011" s="2"/>
      <c r="AA2011" s="6"/>
      <c r="AB2011" s="6"/>
      <c r="AC2011" s="6"/>
    </row>
    <row r="2012" spans="1:29" ht="9.9" customHeight="1" x14ac:dyDescent="0.25">
      <c r="B2012" s="138"/>
      <c r="C2012" s="142"/>
      <c r="D2012" s="2"/>
      <c r="I2012" s="333"/>
      <c r="J2012" s="334"/>
      <c r="K2012" s="18"/>
      <c r="L2012" s="18"/>
      <c r="P2012" s="2"/>
      <c r="AA2012" s="6"/>
      <c r="AB2012" s="6"/>
      <c r="AC2012" s="6"/>
    </row>
    <row r="2013" spans="1:29" ht="9.9" customHeight="1" x14ac:dyDescent="0.25">
      <c r="B2013" s="138"/>
      <c r="C2013" s="142"/>
      <c r="D2013" s="2"/>
      <c r="I2013" s="333"/>
      <c r="J2013" s="334"/>
      <c r="K2013" s="18"/>
      <c r="L2013" s="18"/>
      <c r="P2013" s="2"/>
      <c r="AA2013" s="6"/>
      <c r="AB2013" s="6"/>
      <c r="AC2013" s="6"/>
    </row>
    <row r="2014" spans="1:29" ht="9.9" customHeight="1" x14ac:dyDescent="0.25">
      <c r="B2014" s="138"/>
      <c r="C2014" s="142"/>
      <c r="D2014" s="2"/>
      <c r="I2014" s="18"/>
      <c r="J2014" s="18"/>
      <c r="K2014" s="18"/>
      <c r="L2014" s="18"/>
      <c r="P2014" s="2"/>
      <c r="AA2014" s="6"/>
      <c r="AB2014" s="6"/>
      <c r="AC2014" s="6"/>
    </row>
    <row r="2015" spans="1:29" ht="9.9" customHeight="1" x14ac:dyDescent="0.25">
      <c r="B2015" s="138"/>
      <c r="C2015" s="142"/>
      <c r="D2015" s="2"/>
      <c r="I2015" s="333"/>
      <c r="J2015" s="334"/>
      <c r="K2015" s="18"/>
      <c r="L2015" s="18"/>
      <c r="P2015" s="2"/>
      <c r="AA2015" s="6"/>
      <c r="AB2015" s="6"/>
      <c r="AC2015" s="6"/>
    </row>
    <row r="2016" spans="1:29" ht="9.9" customHeight="1" x14ac:dyDescent="0.25">
      <c r="B2016" s="138"/>
      <c r="C2016" s="142"/>
      <c r="D2016" s="2"/>
      <c r="I2016" s="333"/>
      <c r="J2016" s="334"/>
      <c r="K2016" s="18"/>
      <c r="L2016" s="18"/>
      <c r="P2016" s="2"/>
      <c r="AA2016" s="6"/>
      <c r="AB2016" s="6"/>
      <c r="AC2016" s="6"/>
    </row>
    <row r="2017" spans="2:29" ht="9.9" customHeight="1" x14ac:dyDescent="0.25">
      <c r="B2017" s="138"/>
      <c r="C2017" s="142"/>
      <c r="D2017" s="2"/>
      <c r="I2017" s="333"/>
      <c r="J2017" s="334"/>
      <c r="K2017" s="18"/>
      <c r="L2017" s="18"/>
      <c r="P2017" s="2"/>
      <c r="AA2017" s="6"/>
      <c r="AB2017" s="6"/>
      <c r="AC2017" s="6"/>
    </row>
    <row r="2018" spans="2:29" ht="9.9" customHeight="1" x14ac:dyDescent="0.25">
      <c r="B2018" s="138"/>
      <c r="C2018" s="142"/>
      <c r="D2018" s="2"/>
      <c r="I2018" s="333"/>
      <c r="J2018" s="334"/>
      <c r="K2018" s="18"/>
      <c r="L2018" s="18"/>
      <c r="P2018" s="2"/>
      <c r="AA2018" s="6"/>
      <c r="AB2018" s="6"/>
      <c r="AC2018" s="6"/>
    </row>
    <row r="2019" spans="2:29" ht="9.9" customHeight="1" x14ac:dyDescent="0.25">
      <c r="B2019" s="138"/>
      <c r="C2019" s="142"/>
      <c r="D2019" s="2"/>
      <c r="I2019" s="18"/>
      <c r="J2019" s="18"/>
      <c r="K2019" s="18"/>
      <c r="L2019" s="18"/>
      <c r="P2019" s="2"/>
      <c r="AA2019" s="6"/>
      <c r="AB2019" s="6"/>
      <c r="AC2019" s="6"/>
    </row>
    <row r="2020" spans="2:29" ht="9.9" customHeight="1" x14ac:dyDescent="0.25">
      <c r="B2020" s="138"/>
      <c r="C2020" s="142"/>
      <c r="D2020" s="2"/>
      <c r="I2020" s="333"/>
      <c r="J2020" s="334"/>
      <c r="K2020" s="18"/>
      <c r="L2020" s="18"/>
      <c r="P2020" s="2"/>
      <c r="AA2020" s="6"/>
      <c r="AB2020" s="6"/>
      <c r="AC2020" s="6"/>
    </row>
    <row r="2021" spans="2:29" ht="9.9" customHeight="1" x14ac:dyDescent="0.25">
      <c r="B2021" s="138"/>
      <c r="C2021" s="142"/>
      <c r="D2021" s="2"/>
      <c r="I2021" s="333"/>
      <c r="J2021" s="334"/>
      <c r="K2021" s="18"/>
      <c r="L2021" s="18"/>
      <c r="P2021" s="2"/>
      <c r="AA2021" s="6"/>
      <c r="AB2021" s="6"/>
      <c r="AC2021" s="6"/>
    </row>
    <row r="2022" spans="2:29" ht="9.9" customHeight="1" x14ac:dyDescent="0.25">
      <c r="B2022" s="138"/>
      <c r="C2022" s="142"/>
      <c r="D2022" s="2"/>
      <c r="I2022" s="333"/>
      <c r="J2022" s="334"/>
      <c r="K2022" s="18"/>
      <c r="L2022" s="18"/>
      <c r="P2022" s="2"/>
      <c r="AA2022" s="6"/>
      <c r="AB2022" s="6"/>
      <c r="AC2022" s="6"/>
    </row>
    <row r="2023" spans="2:29" ht="9.9" customHeight="1" x14ac:dyDescent="0.25">
      <c r="B2023" s="138"/>
      <c r="C2023" s="142"/>
      <c r="D2023" s="2"/>
      <c r="I2023" s="333"/>
      <c r="J2023" s="334"/>
      <c r="K2023" s="18"/>
      <c r="L2023" s="18"/>
      <c r="P2023" s="2"/>
      <c r="AA2023" s="6"/>
      <c r="AB2023" s="6"/>
      <c r="AC2023" s="6"/>
    </row>
    <row r="2024" spans="2:29" ht="9.9" customHeight="1" x14ac:dyDescent="0.25">
      <c r="B2024" s="138"/>
      <c r="C2024" s="142"/>
      <c r="D2024" s="2"/>
      <c r="I2024" s="18"/>
      <c r="J2024" s="18"/>
      <c r="K2024" s="18"/>
      <c r="L2024" s="18"/>
      <c r="P2024" s="2"/>
      <c r="AA2024" s="6"/>
      <c r="AB2024" s="6"/>
      <c r="AC2024" s="6"/>
    </row>
    <row r="2025" spans="2:29" ht="9.9" customHeight="1" x14ac:dyDescent="0.25">
      <c r="B2025" s="138"/>
      <c r="C2025" s="142"/>
      <c r="D2025" s="2"/>
      <c r="I2025" s="333"/>
      <c r="J2025" s="334"/>
      <c r="K2025" s="18"/>
      <c r="L2025" s="18"/>
      <c r="P2025" s="2"/>
      <c r="AA2025" s="6"/>
      <c r="AB2025" s="6"/>
      <c r="AC2025" s="6"/>
    </row>
    <row r="2026" spans="2:29" ht="9.9" customHeight="1" x14ac:dyDescent="0.25">
      <c r="B2026" s="138"/>
      <c r="C2026" s="142"/>
      <c r="D2026" s="2"/>
      <c r="I2026" s="333"/>
      <c r="J2026" s="334"/>
      <c r="K2026" s="18"/>
      <c r="L2026" s="18"/>
      <c r="P2026" s="2"/>
      <c r="AA2026" s="6"/>
      <c r="AB2026" s="6"/>
      <c r="AC2026" s="6"/>
    </row>
    <row r="2027" spans="2:29" ht="9.9" customHeight="1" x14ac:dyDescent="0.25">
      <c r="B2027" s="138"/>
      <c r="C2027" s="142"/>
      <c r="D2027" s="2"/>
      <c r="I2027" s="333"/>
      <c r="J2027" s="334"/>
      <c r="K2027" s="18"/>
      <c r="L2027" s="18"/>
      <c r="P2027" s="2"/>
      <c r="AA2027" s="6"/>
      <c r="AB2027" s="6"/>
      <c r="AC2027" s="6"/>
    </row>
    <row r="2028" spans="2:29" ht="9.9" customHeight="1" x14ac:dyDescent="0.25">
      <c r="B2028" s="138"/>
      <c r="C2028" s="142"/>
      <c r="D2028" s="2"/>
      <c r="I2028" s="333"/>
      <c r="J2028" s="334"/>
      <c r="K2028" s="18"/>
      <c r="L2028" s="18"/>
      <c r="P2028" s="2"/>
      <c r="AA2028" s="6"/>
      <c r="AB2028" s="6"/>
      <c r="AC2028" s="6"/>
    </row>
    <row r="2029" spans="2:29" ht="9.9" customHeight="1" x14ac:dyDescent="0.25">
      <c r="B2029" s="138"/>
      <c r="C2029" s="142"/>
      <c r="D2029" s="2"/>
      <c r="I2029" s="18"/>
      <c r="J2029" s="18"/>
      <c r="K2029" s="18"/>
      <c r="L2029" s="18"/>
      <c r="P2029" s="2"/>
      <c r="AA2029" s="6"/>
      <c r="AB2029" s="6"/>
      <c r="AC2029" s="6"/>
    </row>
    <row r="2030" spans="2:29" ht="9.9" customHeight="1" x14ac:dyDescent="0.25">
      <c r="B2030" s="138"/>
      <c r="C2030" s="142"/>
      <c r="D2030" s="2"/>
      <c r="I2030" s="333"/>
      <c r="J2030" s="334"/>
      <c r="K2030" s="18"/>
      <c r="L2030" s="18"/>
      <c r="P2030" s="2"/>
      <c r="AA2030" s="6"/>
      <c r="AB2030" s="6"/>
      <c r="AC2030" s="6"/>
    </row>
    <row r="2031" spans="2:29" ht="9.9" customHeight="1" x14ac:dyDescent="0.25">
      <c r="B2031" s="138"/>
      <c r="C2031" s="142"/>
      <c r="D2031" s="2"/>
      <c r="I2031" s="333"/>
      <c r="J2031" s="334"/>
      <c r="K2031" s="18"/>
      <c r="L2031" s="18"/>
      <c r="P2031" s="2"/>
      <c r="AA2031" s="6"/>
      <c r="AB2031" s="6"/>
      <c r="AC2031" s="6"/>
    </row>
    <row r="2032" spans="2:29" ht="9.9" customHeight="1" x14ac:dyDescent="0.25">
      <c r="B2032" s="138"/>
      <c r="C2032" s="142"/>
      <c r="D2032" s="2"/>
      <c r="I2032" s="333"/>
      <c r="J2032" s="334"/>
      <c r="K2032" s="18"/>
      <c r="L2032" s="18"/>
      <c r="P2032" s="2"/>
      <c r="AA2032" s="6"/>
      <c r="AB2032" s="6"/>
      <c r="AC2032" s="6"/>
    </row>
    <row r="2033" spans="1:29" ht="9.9" customHeight="1" x14ac:dyDescent="0.25">
      <c r="B2033" s="138"/>
      <c r="C2033" s="142"/>
      <c r="D2033" s="2"/>
      <c r="I2033" s="333"/>
      <c r="J2033" s="334"/>
      <c r="K2033" s="18"/>
      <c r="L2033" s="18"/>
      <c r="P2033" s="2"/>
      <c r="AA2033" s="6"/>
      <c r="AB2033" s="6"/>
      <c r="AC2033" s="6"/>
    </row>
    <row r="2034" spans="1:29" ht="9.9" customHeight="1" x14ac:dyDescent="0.25">
      <c r="B2034" s="138"/>
      <c r="C2034" s="142"/>
      <c r="D2034" s="2"/>
      <c r="I2034" s="18"/>
      <c r="J2034" s="18"/>
      <c r="K2034" s="18"/>
      <c r="L2034" s="18"/>
      <c r="P2034" s="2"/>
      <c r="AA2034" s="6"/>
      <c r="AB2034" s="6"/>
      <c r="AC2034" s="6"/>
    </row>
    <row r="2035" spans="1:29" ht="9.9" customHeight="1" x14ac:dyDescent="0.25">
      <c r="B2035" s="138"/>
      <c r="C2035" s="142"/>
      <c r="D2035" s="2"/>
      <c r="I2035" s="333"/>
      <c r="J2035" s="334"/>
      <c r="K2035" s="18"/>
      <c r="L2035" s="18"/>
      <c r="P2035" s="2"/>
      <c r="AA2035" s="6"/>
      <c r="AB2035" s="6"/>
      <c r="AC2035" s="6"/>
    </row>
    <row r="2036" spans="1:29" ht="9.9" customHeight="1" x14ac:dyDescent="0.25">
      <c r="B2036" s="138"/>
      <c r="C2036" s="142"/>
      <c r="D2036" s="2"/>
      <c r="I2036" s="333"/>
      <c r="J2036" s="334"/>
      <c r="K2036" s="18"/>
      <c r="L2036" s="18"/>
      <c r="P2036" s="2"/>
      <c r="AA2036" s="6"/>
      <c r="AB2036" s="6"/>
      <c r="AC2036" s="6"/>
    </row>
    <row r="2037" spans="1:29" ht="9.9" customHeight="1" x14ac:dyDescent="0.25">
      <c r="B2037" s="138"/>
      <c r="C2037" s="142"/>
      <c r="D2037" s="2"/>
      <c r="I2037" s="333"/>
      <c r="J2037" s="334"/>
      <c r="K2037" s="18"/>
      <c r="L2037" s="18"/>
      <c r="P2037" s="2"/>
      <c r="AA2037" s="6"/>
      <c r="AB2037" s="6"/>
      <c r="AC2037" s="6"/>
    </row>
    <row r="2038" spans="1:29" ht="9.9" customHeight="1" x14ac:dyDescent="0.25">
      <c r="B2038" s="138"/>
      <c r="C2038" s="142"/>
      <c r="D2038" s="2"/>
      <c r="I2038" s="333"/>
      <c r="J2038" s="334"/>
      <c r="K2038" s="18"/>
      <c r="L2038" s="18"/>
      <c r="P2038" s="2"/>
      <c r="AA2038" s="6"/>
      <c r="AB2038" s="6"/>
      <c r="AC2038" s="6"/>
    </row>
    <row r="2039" spans="1:29" ht="9.9" customHeight="1" x14ac:dyDescent="0.25">
      <c r="B2039" s="138"/>
      <c r="C2039" s="142"/>
      <c r="D2039" s="2"/>
      <c r="I2039" s="18"/>
      <c r="J2039" s="18"/>
      <c r="K2039" s="18"/>
      <c r="L2039" s="18"/>
      <c r="P2039" s="2"/>
      <c r="AA2039" s="6"/>
      <c r="AB2039" s="6"/>
      <c r="AC2039" s="6"/>
    </row>
    <row r="2040" spans="1:29" ht="9.9" customHeight="1" x14ac:dyDescent="0.25">
      <c r="B2040" s="138"/>
      <c r="C2040" s="142"/>
      <c r="D2040" s="2"/>
      <c r="I2040" s="333"/>
      <c r="J2040" s="334"/>
      <c r="K2040" s="18"/>
      <c r="L2040" s="18"/>
      <c r="P2040" s="2"/>
      <c r="AA2040" s="6"/>
      <c r="AB2040" s="6"/>
      <c r="AC2040" s="6"/>
    </row>
    <row r="2041" spans="1:29" ht="9.9" customHeight="1" x14ac:dyDescent="0.25">
      <c r="B2041" s="138"/>
      <c r="C2041" s="142"/>
      <c r="D2041" s="2"/>
      <c r="I2041" s="333"/>
      <c r="J2041" s="334"/>
      <c r="K2041" s="18"/>
      <c r="L2041" s="18"/>
      <c r="P2041" s="2"/>
      <c r="AA2041" s="6"/>
      <c r="AB2041" s="6"/>
      <c r="AC2041" s="6"/>
    </row>
    <row r="2042" spans="1:29" ht="9.9" customHeight="1" x14ac:dyDescent="0.25">
      <c r="A2042" s="11"/>
      <c r="B2042" s="138"/>
      <c r="C2042" s="142"/>
      <c r="D2042" s="2"/>
      <c r="I2042" s="333"/>
      <c r="J2042" s="334"/>
      <c r="K2042" s="18"/>
      <c r="L2042" s="18"/>
      <c r="P2042" s="2"/>
      <c r="AA2042" s="6"/>
      <c r="AB2042" s="6"/>
      <c r="AC2042" s="6"/>
    </row>
    <row r="2043" spans="1:29" ht="9.9" customHeight="1" x14ac:dyDescent="0.25">
      <c r="B2043" s="138"/>
      <c r="C2043" s="142"/>
      <c r="D2043" s="2"/>
      <c r="I2043" s="333"/>
      <c r="J2043" s="334"/>
      <c r="K2043" s="18"/>
      <c r="L2043" s="18"/>
      <c r="P2043" s="2"/>
      <c r="AA2043" s="6"/>
      <c r="AB2043" s="6"/>
      <c r="AC2043" s="6"/>
    </row>
    <row r="2044" spans="1:29" ht="9.9" customHeight="1" x14ac:dyDescent="0.25">
      <c r="B2044" s="138"/>
      <c r="C2044" s="142"/>
      <c r="D2044" s="2"/>
      <c r="I2044" s="18"/>
      <c r="J2044" s="18"/>
      <c r="K2044" s="18"/>
      <c r="L2044" s="18"/>
      <c r="P2044" s="2"/>
      <c r="AA2044" s="6"/>
      <c r="AB2044" s="6"/>
      <c r="AC2044" s="6"/>
    </row>
    <row r="2045" spans="1:29" ht="9.9" customHeight="1" x14ac:dyDescent="0.25">
      <c r="B2045" s="138"/>
      <c r="C2045" s="142"/>
      <c r="D2045" s="2"/>
      <c r="I2045" s="333"/>
      <c r="J2045" s="334"/>
      <c r="K2045" s="18"/>
      <c r="L2045" s="18"/>
      <c r="P2045" s="2"/>
      <c r="AA2045" s="6"/>
      <c r="AB2045" s="6"/>
      <c r="AC2045" s="6"/>
    </row>
    <row r="2046" spans="1:29" ht="9.9" customHeight="1" x14ac:dyDescent="0.25">
      <c r="B2046" s="138"/>
      <c r="C2046" s="142"/>
      <c r="D2046" s="2"/>
      <c r="I2046" s="333"/>
      <c r="J2046" s="334"/>
      <c r="K2046" s="18"/>
      <c r="L2046" s="18"/>
      <c r="P2046" s="2"/>
      <c r="AA2046" s="6"/>
      <c r="AB2046" s="6"/>
      <c r="AC2046" s="6"/>
    </row>
    <row r="2047" spans="1:29" ht="9.9" customHeight="1" x14ac:dyDescent="0.25">
      <c r="B2047" s="138"/>
      <c r="C2047" s="142"/>
      <c r="D2047" s="2"/>
      <c r="I2047" s="333"/>
      <c r="J2047" s="334"/>
      <c r="K2047" s="18"/>
      <c r="L2047" s="18"/>
      <c r="P2047" s="2"/>
      <c r="AA2047" s="6"/>
      <c r="AB2047" s="6"/>
      <c r="AC2047" s="6"/>
    </row>
    <row r="2048" spans="1:29" ht="9.9" customHeight="1" x14ac:dyDescent="0.25">
      <c r="B2048" s="138"/>
      <c r="C2048" s="142"/>
      <c r="D2048" s="2"/>
      <c r="I2048" s="333"/>
      <c r="J2048" s="334"/>
      <c r="K2048" s="18"/>
      <c r="L2048" s="18"/>
      <c r="P2048" s="2"/>
      <c r="AA2048" s="6"/>
      <c r="AB2048" s="6"/>
      <c r="AC2048" s="6"/>
    </row>
    <row r="2049" spans="2:29" ht="9.9" customHeight="1" x14ac:dyDescent="0.25">
      <c r="B2049" s="138"/>
      <c r="C2049" s="142"/>
      <c r="D2049" s="2"/>
      <c r="I2049" s="18"/>
      <c r="J2049" s="18"/>
      <c r="K2049" s="18"/>
      <c r="L2049" s="18"/>
      <c r="P2049" s="2"/>
      <c r="AA2049" s="6"/>
      <c r="AB2049" s="6"/>
      <c r="AC2049" s="6"/>
    </row>
    <row r="2050" spans="2:29" ht="9.9" customHeight="1" x14ac:dyDescent="0.25">
      <c r="B2050" s="138"/>
      <c r="C2050" s="142"/>
      <c r="D2050" s="2"/>
      <c r="I2050" s="333"/>
      <c r="J2050" s="334"/>
      <c r="K2050" s="18"/>
      <c r="L2050" s="18"/>
      <c r="P2050" s="2"/>
      <c r="AA2050" s="6"/>
      <c r="AB2050" s="6"/>
      <c r="AC2050" s="6"/>
    </row>
    <row r="2051" spans="2:29" ht="9.9" customHeight="1" x14ac:dyDescent="0.25">
      <c r="B2051" s="138"/>
      <c r="C2051" s="142"/>
      <c r="D2051" s="2"/>
      <c r="I2051" s="333"/>
      <c r="J2051" s="334"/>
      <c r="K2051" s="18"/>
      <c r="L2051" s="18"/>
      <c r="P2051" s="2"/>
      <c r="AA2051" s="6"/>
      <c r="AB2051" s="6"/>
      <c r="AC2051" s="6"/>
    </row>
    <row r="2052" spans="2:29" ht="9.9" customHeight="1" x14ac:dyDescent="0.25">
      <c r="B2052" s="138"/>
      <c r="C2052" s="142"/>
      <c r="D2052" s="2"/>
      <c r="I2052" s="18"/>
      <c r="J2052" s="18"/>
      <c r="K2052" s="18"/>
      <c r="L2052" s="18"/>
      <c r="P2052" s="2"/>
      <c r="AA2052" s="6"/>
      <c r="AB2052" s="6"/>
      <c r="AC2052" s="6"/>
    </row>
    <row r="2053" spans="2:29" ht="9.9" customHeight="1" x14ac:dyDescent="0.25">
      <c r="B2053" s="138"/>
      <c r="C2053" s="142"/>
      <c r="D2053" s="2"/>
      <c r="I2053" s="333"/>
      <c r="J2053" s="334"/>
      <c r="K2053" s="18"/>
      <c r="L2053" s="18"/>
      <c r="P2053" s="2"/>
      <c r="AA2053" s="6"/>
      <c r="AB2053" s="6"/>
      <c r="AC2053" s="6"/>
    </row>
    <row r="2054" spans="2:29" ht="9.9" customHeight="1" x14ac:dyDescent="0.25">
      <c r="B2054" s="138"/>
      <c r="C2054" s="142"/>
      <c r="D2054" s="2"/>
      <c r="I2054" s="333"/>
      <c r="J2054" s="334"/>
      <c r="K2054" s="18"/>
      <c r="L2054" s="18"/>
      <c r="P2054" s="2"/>
      <c r="AA2054" s="6"/>
      <c r="AB2054" s="6"/>
      <c r="AC2054" s="6"/>
    </row>
    <row r="2055" spans="2:29" ht="9.9" customHeight="1" x14ac:dyDescent="0.25">
      <c r="B2055" s="138"/>
      <c r="C2055" s="142"/>
      <c r="D2055" s="2"/>
      <c r="I2055" s="333"/>
      <c r="J2055" s="334"/>
      <c r="K2055" s="18"/>
      <c r="L2055" s="18"/>
      <c r="P2055" s="2"/>
      <c r="AA2055" s="6"/>
      <c r="AB2055" s="6"/>
      <c r="AC2055" s="6"/>
    </row>
    <row r="2056" spans="2:29" ht="9.9" customHeight="1" x14ac:dyDescent="0.25">
      <c r="B2056" s="138"/>
      <c r="C2056" s="142"/>
      <c r="D2056" s="2"/>
      <c r="I2056" s="18"/>
      <c r="J2056" s="18"/>
      <c r="K2056" s="18"/>
      <c r="L2056" s="18"/>
      <c r="P2056" s="2"/>
      <c r="AA2056" s="6"/>
      <c r="AB2056" s="6"/>
      <c r="AC2056" s="6"/>
    </row>
    <row r="2057" spans="2:29" ht="9.9" customHeight="1" x14ac:dyDescent="0.25">
      <c r="B2057" s="138"/>
      <c r="C2057" s="142"/>
      <c r="D2057" s="2"/>
      <c r="I2057" s="333"/>
      <c r="J2057" s="334"/>
      <c r="K2057" s="18"/>
      <c r="L2057" s="18"/>
      <c r="P2057" s="2"/>
      <c r="AA2057" s="6"/>
      <c r="AB2057" s="6"/>
      <c r="AC2057" s="6"/>
    </row>
    <row r="2058" spans="2:29" ht="9.9" customHeight="1" x14ac:dyDescent="0.25">
      <c r="B2058" s="138"/>
      <c r="C2058" s="142"/>
      <c r="D2058" s="2"/>
      <c r="I2058" s="333"/>
      <c r="J2058" s="334"/>
      <c r="K2058" s="18"/>
      <c r="L2058" s="18"/>
      <c r="P2058" s="2"/>
      <c r="AA2058" s="6"/>
      <c r="AB2058" s="6"/>
      <c r="AC2058" s="6"/>
    </row>
    <row r="2059" spans="2:29" ht="9.9" customHeight="1" x14ac:dyDescent="0.25">
      <c r="B2059" s="138"/>
      <c r="C2059" s="142"/>
      <c r="D2059" s="2"/>
      <c r="I2059" s="333"/>
      <c r="J2059" s="334"/>
      <c r="K2059" s="18"/>
      <c r="L2059" s="18"/>
      <c r="P2059" s="2"/>
      <c r="AA2059" s="6"/>
      <c r="AB2059" s="6"/>
      <c r="AC2059" s="6"/>
    </row>
    <row r="2060" spans="2:29" ht="9.9" customHeight="1" x14ac:dyDescent="0.25">
      <c r="B2060" s="138"/>
      <c r="C2060" s="142"/>
      <c r="D2060" s="2"/>
      <c r="I2060" s="333"/>
      <c r="J2060" s="334"/>
      <c r="K2060" s="18"/>
      <c r="L2060" s="18"/>
      <c r="P2060" s="2"/>
      <c r="AA2060" s="6"/>
      <c r="AB2060" s="6"/>
      <c r="AC2060" s="6"/>
    </row>
    <row r="2061" spans="2:29" ht="9.9" customHeight="1" x14ac:dyDescent="0.25">
      <c r="B2061" s="138"/>
      <c r="C2061" s="142"/>
      <c r="D2061" s="2"/>
      <c r="I2061" s="18"/>
      <c r="J2061" s="18"/>
      <c r="K2061" s="18"/>
      <c r="L2061" s="18"/>
      <c r="P2061" s="2"/>
      <c r="AA2061" s="6"/>
      <c r="AB2061" s="6"/>
      <c r="AC2061" s="6"/>
    </row>
    <row r="2062" spans="2:29" ht="9.9" customHeight="1" x14ac:dyDescent="0.25">
      <c r="B2062" s="138"/>
      <c r="C2062" s="142"/>
      <c r="D2062" s="2"/>
      <c r="I2062" s="333"/>
      <c r="J2062" s="334"/>
      <c r="K2062" s="18"/>
      <c r="L2062" s="18"/>
      <c r="P2062" s="2"/>
      <c r="AA2062" s="6"/>
      <c r="AB2062" s="6"/>
      <c r="AC2062" s="6"/>
    </row>
    <row r="2063" spans="2:29" ht="9.9" customHeight="1" x14ac:dyDescent="0.25">
      <c r="B2063" s="138"/>
      <c r="C2063" s="142"/>
      <c r="D2063" s="2"/>
      <c r="I2063" s="333"/>
      <c r="J2063" s="334"/>
      <c r="K2063" s="18"/>
      <c r="L2063" s="18"/>
      <c r="P2063" s="2"/>
      <c r="AA2063" s="6"/>
      <c r="AB2063" s="6"/>
      <c r="AC2063" s="6"/>
    </row>
    <row r="2064" spans="2:29" ht="9.9" customHeight="1" x14ac:dyDescent="0.25">
      <c r="B2064" s="138"/>
      <c r="C2064" s="142"/>
      <c r="D2064" s="2"/>
      <c r="I2064" s="18"/>
      <c r="J2064" s="18"/>
      <c r="K2064" s="18"/>
      <c r="L2064" s="18"/>
      <c r="P2064" s="2"/>
      <c r="AA2064" s="6"/>
      <c r="AB2064" s="6"/>
      <c r="AC2064" s="6"/>
    </row>
    <row r="2065" spans="2:29" ht="9.9" customHeight="1" x14ac:dyDescent="0.25">
      <c r="B2065" s="138"/>
      <c r="C2065" s="142"/>
      <c r="D2065" s="2"/>
      <c r="I2065" s="333"/>
      <c r="J2065" s="334"/>
      <c r="K2065" s="18"/>
      <c r="L2065" s="18"/>
      <c r="P2065" s="2"/>
      <c r="AA2065" s="6"/>
      <c r="AB2065" s="6"/>
      <c r="AC2065" s="6"/>
    </row>
    <row r="2066" spans="2:29" ht="9.9" customHeight="1" x14ac:dyDescent="0.25">
      <c r="B2066" s="138"/>
      <c r="C2066" s="142"/>
      <c r="D2066" s="2"/>
      <c r="I2066" s="333"/>
      <c r="J2066" s="334"/>
      <c r="K2066" s="18"/>
      <c r="L2066" s="18"/>
      <c r="P2066" s="2"/>
      <c r="AA2066" s="6"/>
      <c r="AB2066" s="6"/>
      <c r="AC2066" s="6"/>
    </row>
    <row r="2067" spans="2:29" ht="9.9" customHeight="1" x14ac:dyDescent="0.25">
      <c r="B2067" s="138"/>
      <c r="C2067" s="14"/>
      <c r="D2067" s="18"/>
      <c r="E2067" s="18"/>
      <c r="F2067" s="18"/>
      <c r="G2067" s="18"/>
      <c r="H2067" s="19"/>
      <c r="I2067" s="18"/>
      <c r="J2067" s="18"/>
      <c r="K2067" s="18"/>
      <c r="L2067" s="140"/>
      <c r="P2067" s="2"/>
      <c r="AA2067" s="6"/>
      <c r="AB2067" s="6"/>
      <c r="AC2067" s="6"/>
    </row>
    <row r="2068" spans="2:29" ht="9.9" customHeight="1" x14ac:dyDescent="0.25">
      <c r="B2068" s="141"/>
      <c r="C2068" s="148"/>
      <c r="D2068" s="18"/>
      <c r="E2068" s="18"/>
      <c r="F2068" s="18"/>
      <c r="G2068" s="18"/>
      <c r="I2068" s="18"/>
      <c r="J2068" s="18"/>
      <c r="K2068" s="18"/>
      <c r="L2068" s="140"/>
      <c r="P2068" s="2"/>
      <c r="AA2068" s="6"/>
      <c r="AB2068" s="6"/>
      <c r="AC2068" s="6"/>
    </row>
    <row r="2069" spans="2:29" ht="9.9" customHeight="1" x14ac:dyDescent="0.25">
      <c r="B2069" s="139"/>
      <c r="C2069" s="14"/>
      <c r="D2069" s="18"/>
      <c r="E2069" s="18"/>
      <c r="F2069" s="18"/>
      <c r="G2069" s="18"/>
      <c r="H2069" s="19"/>
      <c r="I2069" s="18"/>
      <c r="J2069" s="18"/>
      <c r="K2069" s="18"/>
      <c r="L2069" s="140"/>
      <c r="P2069" s="2"/>
      <c r="AA2069" s="6"/>
      <c r="AB2069" s="6"/>
      <c r="AC2069" s="6"/>
    </row>
    <row r="2070" spans="2:29" ht="9.9" customHeight="1" x14ac:dyDescent="0.25">
      <c r="B2070" s="142"/>
      <c r="C2070" s="14"/>
      <c r="D2070" s="18"/>
      <c r="E2070" s="18"/>
      <c r="F2070" s="18"/>
      <c r="G2070" s="18"/>
      <c r="H2070" s="19"/>
      <c r="I2070" s="18"/>
      <c r="J2070" s="18"/>
      <c r="K2070" s="18"/>
      <c r="L2070" s="140"/>
      <c r="P2070" s="2"/>
      <c r="AA2070" s="6"/>
      <c r="AB2070" s="6"/>
      <c r="AC2070" s="6"/>
    </row>
    <row r="2071" spans="2:29" ht="9.9" customHeight="1" x14ac:dyDescent="0.25">
      <c r="B2071" s="138"/>
      <c r="C2071" s="14"/>
      <c r="D2071" s="18"/>
      <c r="E2071" s="18"/>
      <c r="F2071" s="18"/>
      <c r="G2071" s="18"/>
      <c r="H2071" s="19"/>
      <c r="I2071" s="18"/>
      <c r="J2071" s="18"/>
      <c r="K2071" s="18"/>
      <c r="L2071" s="140"/>
      <c r="P2071" s="2"/>
      <c r="AA2071" s="6"/>
      <c r="AB2071" s="6"/>
      <c r="AC2071" s="6"/>
    </row>
    <row r="2072" spans="2:29" ht="9.9" customHeight="1" x14ac:dyDescent="0.25">
      <c r="B2072" s="138"/>
      <c r="C2072" s="14"/>
      <c r="D2072" s="18"/>
      <c r="E2072" s="18"/>
      <c r="F2072" s="18"/>
      <c r="G2072" s="18"/>
      <c r="H2072" s="19"/>
      <c r="I2072" s="18"/>
      <c r="J2072" s="18"/>
      <c r="K2072" s="18"/>
      <c r="L2072" s="140"/>
      <c r="P2072" s="2"/>
      <c r="AA2072" s="6"/>
      <c r="AB2072" s="6"/>
      <c r="AC2072" s="6"/>
    </row>
    <row r="2073" spans="2:29" ht="9.9" customHeight="1" x14ac:dyDescent="0.25">
      <c r="B2073" s="138"/>
      <c r="C2073" s="14"/>
      <c r="D2073" s="18"/>
      <c r="E2073" s="18"/>
      <c r="F2073" s="18"/>
      <c r="G2073" s="18"/>
      <c r="H2073" s="19"/>
      <c r="I2073" s="18"/>
      <c r="J2073" s="18"/>
      <c r="K2073" s="18"/>
      <c r="L2073" s="140"/>
      <c r="P2073" s="2"/>
      <c r="AA2073" s="6"/>
      <c r="AB2073" s="6"/>
      <c r="AC2073" s="6"/>
    </row>
    <row r="2074" spans="2:29" ht="9.9" customHeight="1" x14ac:dyDescent="0.25">
      <c r="B2074" s="138"/>
      <c r="C2074" s="14"/>
      <c r="D2074" s="18"/>
      <c r="E2074" s="18"/>
      <c r="F2074" s="18"/>
      <c r="G2074" s="18"/>
      <c r="H2074" s="19"/>
      <c r="I2074" s="18"/>
      <c r="J2074" s="18"/>
      <c r="K2074" s="18"/>
      <c r="L2074" s="140"/>
      <c r="P2074" s="2"/>
      <c r="AA2074" s="6"/>
      <c r="AB2074" s="6"/>
      <c r="AC2074" s="6"/>
    </row>
    <row r="2075" spans="2:29" ht="9.9" customHeight="1" x14ac:dyDescent="0.25">
      <c r="B2075" s="138"/>
      <c r="C2075" s="14"/>
      <c r="D2075" s="18"/>
      <c r="E2075" s="18"/>
      <c r="F2075" s="18"/>
      <c r="G2075" s="18"/>
      <c r="H2075" s="19"/>
      <c r="I2075" s="18"/>
      <c r="J2075" s="18"/>
      <c r="K2075" s="18"/>
      <c r="L2075" s="140"/>
      <c r="P2075" s="2"/>
      <c r="AA2075" s="6"/>
      <c r="AB2075" s="6"/>
      <c r="AC2075" s="6"/>
    </row>
    <row r="2076" spans="2:29" ht="9.9" customHeight="1" x14ac:dyDescent="0.25">
      <c r="B2076" s="138"/>
      <c r="C2076" s="14"/>
      <c r="D2076" s="18"/>
      <c r="E2076" s="18"/>
      <c r="F2076" s="18"/>
      <c r="G2076" s="18"/>
      <c r="H2076" s="19"/>
      <c r="I2076" s="18"/>
      <c r="J2076" s="18"/>
      <c r="K2076" s="18"/>
      <c r="L2076" s="140"/>
      <c r="P2076" s="2"/>
      <c r="AA2076" s="6"/>
      <c r="AB2076" s="6"/>
      <c r="AC2076" s="6"/>
    </row>
    <row r="2077" spans="2:29" ht="9.9" customHeight="1" x14ac:dyDescent="0.25">
      <c r="B2077" s="138"/>
      <c r="C2077" s="14"/>
      <c r="D2077" s="18"/>
      <c r="E2077" s="18"/>
      <c r="F2077" s="18"/>
      <c r="G2077" s="18"/>
      <c r="H2077" s="19"/>
      <c r="I2077" s="18"/>
      <c r="J2077" s="18"/>
      <c r="K2077" s="18"/>
      <c r="L2077" s="140"/>
      <c r="P2077" s="2"/>
      <c r="AA2077" s="6"/>
      <c r="AB2077" s="6"/>
      <c r="AC2077" s="6"/>
    </row>
    <row r="2078" spans="2:29" ht="9.9" customHeight="1" x14ac:dyDescent="0.25">
      <c r="B2078" s="138"/>
      <c r="C2078" s="14"/>
      <c r="D2078" s="18"/>
      <c r="E2078" s="18"/>
      <c r="F2078" s="18"/>
      <c r="G2078" s="18"/>
      <c r="H2078" s="19"/>
      <c r="I2078" s="18"/>
      <c r="J2078" s="18"/>
      <c r="K2078" s="18"/>
      <c r="L2078" s="140"/>
      <c r="P2078" s="2"/>
      <c r="AA2078" s="6"/>
      <c r="AB2078" s="6"/>
      <c r="AC2078" s="6"/>
    </row>
    <row r="2079" spans="2:29" ht="9.9" customHeight="1" x14ac:dyDescent="0.25">
      <c r="B2079" s="138"/>
      <c r="C2079" s="14"/>
      <c r="D2079" s="18"/>
      <c r="E2079" s="18"/>
      <c r="F2079" s="18"/>
      <c r="G2079" s="18"/>
      <c r="H2079" s="19"/>
      <c r="I2079" s="18"/>
      <c r="J2079" s="18"/>
      <c r="K2079" s="18"/>
      <c r="L2079" s="140"/>
      <c r="P2079" s="2"/>
      <c r="AA2079" s="6"/>
      <c r="AB2079" s="6"/>
      <c r="AC2079" s="6"/>
    </row>
    <row r="2080" spans="2:29" ht="9.9" customHeight="1" x14ac:dyDescent="0.25">
      <c r="B2080" s="138"/>
      <c r="C2080" s="14"/>
      <c r="D2080" s="18"/>
      <c r="E2080" s="18"/>
      <c r="F2080" s="18"/>
      <c r="G2080" s="18"/>
      <c r="H2080" s="19"/>
      <c r="I2080" s="18"/>
      <c r="J2080" s="18"/>
      <c r="K2080" s="18"/>
      <c r="L2080" s="140"/>
      <c r="P2080" s="2"/>
      <c r="AA2080" s="6"/>
      <c r="AB2080" s="6"/>
      <c r="AC2080" s="6"/>
    </row>
    <row r="2081" spans="1:29" ht="9.9" customHeight="1" x14ac:dyDescent="0.25">
      <c r="B2081" s="138"/>
      <c r="C2081" s="14"/>
      <c r="D2081" s="18"/>
      <c r="E2081" s="18"/>
      <c r="F2081" s="18"/>
      <c r="G2081" s="18"/>
      <c r="H2081" s="19"/>
      <c r="I2081" s="18"/>
      <c r="J2081" s="18"/>
      <c r="K2081" s="18"/>
      <c r="L2081" s="140"/>
      <c r="P2081" s="2"/>
      <c r="AA2081" s="6"/>
      <c r="AB2081" s="6"/>
      <c r="AC2081" s="6"/>
    </row>
    <row r="2082" spans="1:29" ht="9.9" customHeight="1" x14ac:dyDescent="0.25">
      <c r="A2082" s="11"/>
      <c r="B2082" s="138"/>
      <c r="C2082" s="83"/>
      <c r="D2082" s="18"/>
      <c r="E2082" s="18"/>
      <c r="F2082" s="18"/>
      <c r="G2082" s="18"/>
      <c r="H2082" s="19"/>
      <c r="I2082" s="18"/>
      <c r="J2082" s="18"/>
      <c r="K2082" s="18"/>
      <c r="L2082" s="13"/>
      <c r="P2082" s="2"/>
      <c r="AA2082" s="6"/>
      <c r="AB2082" s="6"/>
      <c r="AC2082" s="6"/>
    </row>
    <row r="2083" spans="1:29" ht="9.9" customHeight="1" x14ac:dyDescent="0.25">
      <c r="B2083" s="138"/>
      <c r="D2083" s="18"/>
      <c r="E2083" s="18"/>
      <c r="F2083" s="18"/>
      <c r="G2083" s="18"/>
      <c r="H2083" s="19"/>
      <c r="I2083" s="18"/>
      <c r="J2083" s="18"/>
      <c r="K2083" s="18"/>
      <c r="L2083" s="140"/>
      <c r="P2083" s="2"/>
      <c r="AA2083" s="6"/>
      <c r="AB2083" s="6"/>
      <c r="AC2083" s="6"/>
    </row>
    <row r="2084" spans="1:29" ht="9.9" customHeight="1" x14ac:dyDescent="0.25">
      <c r="B2084" s="138"/>
      <c r="C2084" s="148"/>
      <c r="D2084" s="18"/>
      <c r="E2084" s="18"/>
      <c r="F2084" s="18"/>
      <c r="G2084" s="18"/>
      <c r="H2084" s="19"/>
      <c r="I2084" s="18"/>
      <c r="J2084" s="18"/>
      <c r="K2084" s="18"/>
      <c r="P2084" s="2"/>
      <c r="AA2084" s="6"/>
      <c r="AB2084" s="6"/>
      <c r="AC2084" s="6"/>
    </row>
    <row r="2085" spans="1:29" ht="9.9" customHeight="1" x14ac:dyDescent="0.25">
      <c r="B2085" s="138"/>
      <c r="C2085" s="14"/>
      <c r="D2085" s="18"/>
      <c r="E2085" s="18"/>
      <c r="F2085" s="18"/>
      <c r="G2085" s="18"/>
      <c r="H2085" s="19"/>
      <c r="I2085" s="18"/>
      <c r="J2085" s="18"/>
      <c r="K2085" s="18"/>
      <c r="L2085" s="18"/>
      <c r="P2085" s="2"/>
      <c r="AA2085" s="6"/>
      <c r="AB2085" s="6"/>
      <c r="AC2085" s="6"/>
    </row>
    <row r="2086" spans="1:29" ht="9.9" customHeight="1" x14ac:dyDescent="0.25">
      <c r="B2086" s="138"/>
      <c r="C2086" s="14"/>
      <c r="D2086" s="18"/>
      <c r="E2086" s="18"/>
      <c r="F2086" s="18"/>
      <c r="G2086" s="18"/>
      <c r="H2086" s="19"/>
      <c r="I2086" s="18"/>
      <c r="J2086" s="18"/>
      <c r="K2086" s="18"/>
      <c r="L2086" s="18"/>
      <c r="P2086" s="2"/>
      <c r="AA2086" s="6"/>
      <c r="AB2086" s="6"/>
      <c r="AC2086" s="6"/>
    </row>
    <row r="2087" spans="1:29" ht="9.9" customHeight="1" x14ac:dyDescent="0.25">
      <c r="B2087" s="138"/>
      <c r="C2087" s="14"/>
      <c r="D2087" s="18"/>
      <c r="E2087" s="18"/>
      <c r="F2087" s="18"/>
      <c r="G2087" s="18"/>
      <c r="H2087" s="19"/>
      <c r="I2087" s="18"/>
      <c r="J2087" s="18"/>
      <c r="K2087" s="18"/>
      <c r="L2087" s="18"/>
      <c r="P2087" s="2"/>
      <c r="AA2087" s="6"/>
      <c r="AB2087" s="6"/>
      <c r="AC2087" s="6"/>
    </row>
    <row r="2088" spans="1:29" ht="9.9" customHeight="1" x14ac:dyDescent="0.25">
      <c r="B2088" s="138"/>
      <c r="C2088" s="14"/>
      <c r="D2088" s="18"/>
      <c r="E2088" s="18"/>
      <c r="F2088" s="18"/>
      <c r="G2088" s="18"/>
      <c r="H2088" s="19"/>
      <c r="I2088" s="18"/>
      <c r="J2088" s="18"/>
      <c r="K2088" s="18"/>
      <c r="L2088" s="18"/>
      <c r="P2088" s="2"/>
      <c r="AA2088" s="6"/>
      <c r="AB2088" s="6"/>
      <c r="AC2088" s="6"/>
    </row>
    <row r="2089" spans="1:29" ht="9.9" customHeight="1" x14ac:dyDescent="0.25">
      <c r="B2089" s="138"/>
      <c r="C2089" s="14"/>
      <c r="D2089" s="18"/>
      <c r="E2089" s="18"/>
      <c r="F2089" s="18"/>
      <c r="G2089" s="18"/>
      <c r="H2089" s="19"/>
      <c r="I2089" s="18"/>
      <c r="J2089" s="18"/>
      <c r="K2089" s="18"/>
      <c r="L2089" s="18"/>
      <c r="P2089" s="2"/>
      <c r="AA2089" s="6"/>
      <c r="AB2089" s="6"/>
      <c r="AC2089" s="6"/>
    </row>
    <row r="2090" spans="1:29" ht="9.9" customHeight="1" x14ac:dyDescent="0.25">
      <c r="B2090" s="138"/>
      <c r="C2090" s="14"/>
      <c r="D2090" s="18"/>
      <c r="E2090" s="18"/>
      <c r="F2090" s="18"/>
      <c r="G2090" s="18"/>
      <c r="H2090" s="19"/>
      <c r="I2090" s="18"/>
      <c r="J2090" s="18"/>
      <c r="K2090" s="18"/>
      <c r="L2090" s="18"/>
      <c r="P2090" s="2"/>
      <c r="AA2090" s="6"/>
      <c r="AB2090" s="6"/>
      <c r="AC2090" s="6"/>
    </row>
    <row r="2091" spans="1:29" ht="9.9" customHeight="1" x14ac:dyDescent="0.25">
      <c r="B2091" s="138"/>
      <c r="C2091" s="14"/>
      <c r="D2091" s="18"/>
      <c r="E2091" s="18"/>
      <c r="F2091" s="18"/>
      <c r="G2091" s="18"/>
      <c r="H2091" s="19"/>
      <c r="I2091" s="18"/>
      <c r="J2091" s="18"/>
      <c r="K2091" s="18"/>
      <c r="L2091" s="18"/>
      <c r="P2091" s="2"/>
      <c r="AA2091" s="6"/>
      <c r="AB2091" s="6"/>
      <c r="AC2091" s="6"/>
    </row>
    <row r="2092" spans="1:29" ht="9.9" customHeight="1" x14ac:dyDescent="0.25">
      <c r="B2092" s="138"/>
      <c r="C2092" s="148"/>
      <c r="D2092" s="18"/>
      <c r="E2092" s="18"/>
      <c r="F2092" s="18"/>
      <c r="G2092" s="18"/>
      <c r="H2092" s="19"/>
      <c r="I2092" s="18"/>
      <c r="J2092" s="18"/>
      <c r="K2092" s="18"/>
      <c r="L2092" s="18"/>
      <c r="P2092" s="2"/>
      <c r="AA2092" s="6"/>
      <c r="AB2092" s="6"/>
      <c r="AC2092" s="6"/>
    </row>
    <row r="2093" spans="1:29" ht="9.9" customHeight="1" x14ac:dyDescent="0.25">
      <c r="B2093" s="138"/>
      <c r="C2093" s="14"/>
      <c r="D2093" s="18"/>
      <c r="E2093" s="18"/>
      <c r="F2093" s="18"/>
      <c r="G2093" s="18"/>
      <c r="H2093" s="19"/>
      <c r="I2093" s="18"/>
      <c r="J2093" s="18"/>
      <c r="K2093" s="18"/>
      <c r="L2093" s="18"/>
      <c r="P2093" s="2"/>
      <c r="AA2093" s="6"/>
      <c r="AB2093" s="6"/>
      <c r="AC2093" s="6"/>
    </row>
    <row r="2094" spans="1:29" ht="9.9" customHeight="1" x14ac:dyDescent="0.25">
      <c r="B2094" s="138"/>
      <c r="C2094" s="14"/>
      <c r="D2094" s="18"/>
      <c r="E2094" s="18"/>
      <c r="F2094" s="18"/>
      <c r="G2094" s="18"/>
      <c r="H2094" s="19"/>
      <c r="I2094" s="18"/>
      <c r="J2094" s="18"/>
      <c r="K2094" s="18"/>
      <c r="L2094" s="18"/>
      <c r="P2094" s="2"/>
      <c r="AA2094" s="6"/>
      <c r="AB2094" s="6"/>
      <c r="AC2094" s="6"/>
    </row>
    <row r="2095" spans="1:29" ht="9.9" customHeight="1" x14ac:dyDescent="0.25">
      <c r="B2095" s="138"/>
      <c r="C2095" s="14"/>
      <c r="D2095" s="18"/>
      <c r="E2095" s="18"/>
      <c r="F2095" s="18"/>
      <c r="G2095" s="18"/>
      <c r="H2095" s="19"/>
      <c r="I2095" s="18"/>
      <c r="J2095" s="18"/>
      <c r="K2095" s="18"/>
      <c r="L2095" s="18"/>
      <c r="P2095" s="2"/>
      <c r="AA2095" s="6"/>
      <c r="AB2095" s="6"/>
      <c r="AC2095" s="6"/>
    </row>
    <row r="2096" spans="1:29" ht="9.9" customHeight="1" x14ac:dyDescent="0.25">
      <c r="B2096" s="138"/>
      <c r="C2096" s="14"/>
      <c r="D2096" s="18"/>
      <c r="E2096" s="18"/>
      <c r="F2096" s="18"/>
      <c r="G2096" s="18"/>
      <c r="H2096" s="19"/>
      <c r="I2096" s="18"/>
      <c r="J2096" s="18"/>
      <c r="K2096" s="18"/>
      <c r="L2096" s="18"/>
      <c r="P2096" s="2"/>
      <c r="AA2096" s="6"/>
      <c r="AB2096" s="6"/>
      <c r="AC2096" s="6"/>
    </row>
    <row r="2097" spans="2:29" ht="9.9" customHeight="1" x14ac:dyDescent="0.25">
      <c r="B2097" s="138"/>
      <c r="C2097" s="14"/>
      <c r="D2097" s="18"/>
      <c r="E2097" s="18"/>
      <c r="F2097" s="18"/>
      <c r="G2097" s="18"/>
      <c r="H2097" s="19"/>
      <c r="I2097" s="18"/>
      <c r="J2097" s="18"/>
      <c r="K2097" s="18"/>
      <c r="L2097" s="18"/>
      <c r="P2097" s="2"/>
      <c r="AA2097" s="6"/>
      <c r="AB2097" s="6"/>
      <c r="AC2097" s="6"/>
    </row>
    <row r="2098" spans="2:29" ht="9.9" customHeight="1" x14ac:dyDescent="0.25">
      <c r="B2098" s="138"/>
      <c r="C2098" s="148"/>
      <c r="D2098" s="18"/>
      <c r="E2098" s="18"/>
      <c r="F2098" s="18"/>
      <c r="G2098" s="18"/>
      <c r="H2098" s="19"/>
      <c r="I2098" s="18"/>
      <c r="J2098" s="18"/>
      <c r="K2098" s="18"/>
      <c r="L2098" s="18"/>
      <c r="P2098" s="2"/>
      <c r="AA2098" s="6"/>
      <c r="AB2098" s="6"/>
      <c r="AC2098" s="6"/>
    </row>
    <row r="2099" spans="2:29" ht="9.9" customHeight="1" x14ac:dyDescent="0.25">
      <c r="B2099" s="138"/>
      <c r="C2099" s="14"/>
      <c r="D2099" s="18"/>
      <c r="E2099" s="18"/>
      <c r="F2099" s="18"/>
      <c r="G2099" s="18"/>
      <c r="H2099" s="19"/>
      <c r="I2099" s="18"/>
      <c r="J2099" s="18"/>
      <c r="K2099" s="18"/>
      <c r="L2099" s="18"/>
      <c r="P2099" s="2"/>
      <c r="AA2099" s="6"/>
      <c r="AB2099" s="6"/>
      <c r="AC2099" s="6"/>
    </row>
    <row r="2100" spans="2:29" ht="9.9" customHeight="1" x14ac:dyDescent="0.25">
      <c r="B2100" s="138"/>
      <c r="C2100" s="148"/>
      <c r="D2100" s="18"/>
      <c r="E2100" s="18"/>
      <c r="F2100" s="18"/>
      <c r="G2100" s="18"/>
      <c r="H2100" s="19"/>
      <c r="I2100" s="18"/>
      <c r="J2100" s="18"/>
      <c r="K2100" s="18"/>
      <c r="L2100" s="18"/>
      <c r="P2100" s="2"/>
      <c r="AA2100" s="6"/>
      <c r="AB2100" s="6"/>
      <c r="AC2100" s="6"/>
    </row>
    <row r="2101" spans="2:29" ht="9.9" customHeight="1" x14ac:dyDescent="0.25">
      <c r="B2101" s="138"/>
      <c r="C2101" s="14"/>
      <c r="D2101" s="18"/>
      <c r="E2101" s="18"/>
      <c r="F2101" s="18"/>
      <c r="G2101" s="18"/>
      <c r="H2101" s="19"/>
      <c r="I2101" s="18"/>
      <c r="J2101" s="18"/>
      <c r="K2101" s="18"/>
      <c r="L2101" s="18"/>
      <c r="P2101" s="2"/>
      <c r="AA2101" s="6"/>
      <c r="AB2101" s="6"/>
      <c r="AC2101" s="6"/>
    </row>
    <row r="2102" spans="2:29" ht="9.9" customHeight="1" x14ac:dyDescent="0.25">
      <c r="B2102" s="138"/>
      <c r="C2102" s="14"/>
      <c r="D2102" s="18"/>
      <c r="E2102" s="18"/>
      <c r="F2102" s="18"/>
      <c r="G2102" s="18"/>
      <c r="H2102" s="19"/>
      <c r="I2102" s="18"/>
      <c r="J2102" s="18"/>
      <c r="K2102" s="18"/>
      <c r="L2102" s="18"/>
      <c r="P2102" s="2"/>
      <c r="AA2102" s="6"/>
      <c r="AB2102" s="6"/>
      <c r="AC2102" s="6"/>
    </row>
    <row r="2103" spans="2:29" ht="9.9" customHeight="1" x14ac:dyDescent="0.25">
      <c r="B2103" s="138"/>
      <c r="C2103" s="14"/>
      <c r="D2103" s="18"/>
      <c r="E2103" s="18"/>
      <c r="F2103" s="18"/>
      <c r="G2103" s="18"/>
      <c r="H2103" s="19"/>
      <c r="I2103" s="18"/>
      <c r="J2103" s="18"/>
      <c r="K2103" s="18"/>
      <c r="L2103" s="18"/>
      <c r="P2103" s="2"/>
      <c r="AA2103" s="6"/>
      <c r="AB2103" s="6"/>
      <c r="AC2103" s="6"/>
    </row>
    <row r="2104" spans="2:29" ht="9.9" customHeight="1" x14ac:dyDescent="0.25">
      <c r="B2104" s="138"/>
      <c r="C2104" s="14"/>
      <c r="D2104" s="18"/>
      <c r="E2104" s="18"/>
      <c r="F2104" s="18"/>
      <c r="G2104" s="18"/>
      <c r="H2104" s="19"/>
      <c r="I2104" s="18"/>
      <c r="J2104" s="18"/>
      <c r="K2104" s="18"/>
      <c r="L2104" s="18"/>
      <c r="P2104" s="2"/>
      <c r="AA2104" s="6"/>
      <c r="AB2104" s="6"/>
      <c r="AC2104" s="6"/>
    </row>
    <row r="2105" spans="2:29" ht="9.9" customHeight="1" x14ac:dyDescent="0.25">
      <c r="B2105" s="138"/>
      <c r="C2105" s="148"/>
      <c r="D2105" s="18"/>
      <c r="E2105" s="18"/>
      <c r="F2105" s="18"/>
      <c r="G2105" s="18"/>
      <c r="H2105" s="19"/>
      <c r="I2105" s="18"/>
      <c r="J2105" s="18"/>
      <c r="K2105" s="18"/>
      <c r="L2105" s="18"/>
      <c r="P2105" s="2"/>
      <c r="AA2105" s="6"/>
      <c r="AB2105" s="6"/>
      <c r="AC2105" s="6"/>
    </row>
    <row r="2106" spans="2:29" ht="9.9" customHeight="1" x14ac:dyDescent="0.25">
      <c r="B2106" s="138"/>
      <c r="C2106" s="14"/>
      <c r="D2106" s="18"/>
      <c r="E2106" s="18"/>
      <c r="F2106" s="18"/>
      <c r="G2106" s="18"/>
      <c r="H2106" s="19"/>
      <c r="I2106" s="18"/>
      <c r="J2106" s="18"/>
      <c r="K2106" s="18"/>
      <c r="L2106" s="18"/>
      <c r="P2106" s="2"/>
      <c r="AA2106" s="6"/>
      <c r="AB2106" s="6"/>
      <c r="AC2106" s="6"/>
    </row>
    <row r="2107" spans="2:29" ht="9.9" customHeight="1" x14ac:dyDescent="0.25">
      <c r="B2107" s="138"/>
      <c r="C2107" s="14"/>
      <c r="D2107" s="18"/>
      <c r="E2107" s="18"/>
      <c r="F2107" s="18"/>
      <c r="G2107" s="18"/>
      <c r="H2107" s="19"/>
      <c r="I2107" s="18"/>
      <c r="J2107" s="18"/>
      <c r="K2107" s="18"/>
      <c r="L2107" s="18"/>
      <c r="P2107" s="2"/>
      <c r="AA2107" s="6"/>
      <c r="AB2107" s="6"/>
      <c r="AC2107" s="6"/>
    </row>
    <row r="2108" spans="2:29" ht="9.9" customHeight="1" x14ac:dyDescent="0.25">
      <c r="B2108" s="138"/>
      <c r="C2108" s="14"/>
      <c r="D2108" s="18"/>
      <c r="E2108" s="18"/>
      <c r="F2108" s="18"/>
      <c r="G2108" s="18"/>
      <c r="H2108" s="19"/>
      <c r="I2108" s="18"/>
      <c r="J2108" s="18"/>
      <c r="K2108" s="18"/>
      <c r="L2108" s="18"/>
      <c r="P2108" s="2"/>
      <c r="AA2108" s="6"/>
      <c r="AB2108" s="6"/>
      <c r="AC2108" s="6"/>
    </row>
    <row r="2109" spans="2:29" ht="9.9" customHeight="1" x14ac:dyDescent="0.25">
      <c r="B2109" s="138"/>
      <c r="C2109" s="14"/>
      <c r="D2109" s="18"/>
      <c r="E2109" s="18"/>
      <c r="F2109" s="18"/>
      <c r="G2109" s="18"/>
      <c r="H2109" s="19"/>
      <c r="I2109" s="18"/>
      <c r="J2109" s="18"/>
      <c r="K2109" s="18"/>
      <c r="L2109" s="18"/>
      <c r="P2109" s="2"/>
      <c r="AA2109" s="6"/>
      <c r="AB2109" s="6"/>
      <c r="AC2109" s="6"/>
    </row>
    <row r="2110" spans="2:29" ht="9.9" customHeight="1" x14ac:dyDescent="0.25">
      <c r="B2110" s="138"/>
      <c r="C2110" s="14"/>
      <c r="D2110" s="18"/>
      <c r="E2110" s="18"/>
      <c r="F2110" s="18"/>
      <c r="G2110" s="18"/>
      <c r="H2110" s="19"/>
      <c r="I2110" s="18"/>
      <c r="J2110" s="18"/>
      <c r="K2110" s="18"/>
      <c r="L2110" s="18"/>
      <c r="P2110" s="2"/>
      <c r="AA2110" s="6"/>
      <c r="AB2110" s="6"/>
      <c r="AC2110" s="6"/>
    </row>
    <row r="2111" spans="2:29" ht="9.9" customHeight="1" x14ac:dyDescent="0.25">
      <c r="B2111" s="138"/>
      <c r="C2111" s="14"/>
      <c r="D2111" s="18"/>
      <c r="E2111" s="18"/>
      <c r="F2111" s="18"/>
      <c r="G2111" s="18"/>
      <c r="H2111" s="19"/>
      <c r="I2111" s="18"/>
      <c r="J2111" s="18"/>
      <c r="K2111" s="18"/>
      <c r="L2111" s="18"/>
      <c r="P2111" s="2"/>
      <c r="AA2111" s="6"/>
      <c r="AB2111" s="6"/>
      <c r="AC2111" s="6"/>
    </row>
    <row r="2112" spans="2:29" ht="9.9" customHeight="1" x14ac:dyDescent="0.25">
      <c r="B2112" s="139"/>
      <c r="C2112" s="14"/>
      <c r="D2112" s="18"/>
      <c r="E2112" s="18"/>
      <c r="F2112" s="18"/>
      <c r="G2112" s="18"/>
      <c r="H2112" s="19"/>
      <c r="I2112" s="18"/>
      <c r="J2112" s="18"/>
      <c r="K2112" s="18"/>
      <c r="L2112" s="18"/>
      <c r="P2112" s="2"/>
      <c r="AA2112" s="6"/>
      <c r="AB2112" s="6"/>
      <c r="AC2112" s="6"/>
    </row>
    <row r="2113" spans="1:29" ht="9.9" customHeight="1" x14ac:dyDescent="0.25">
      <c r="B2113" s="142"/>
      <c r="C2113" s="14"/>
      <c r="D2113" s="18"/>
      <c r="E2113" s="18"/>
      <c r="F2113" s="18"/>
      <c r="G2113" s="18"/>
      <c r="H2113" s="19"/>
      <c r="I2113" s="18"/>
      <c r="J2113" s="18"/>
      <c r="K2113" s="18"/>
      <c r="L2113" s="18"/>
      <c r="P2113" s="2"/>
      <c r="AA2113" s="6"/>
      <c r="AB2113" s="6"/>
      <c r="AC2113" s="6"/>
    </row>
    <row r="2114" spans="1:29" ht="9.9" customHeight="1" x14ac:dyDescent="0.25">
      <c r="B2114" s="138"/>
      <c r="C2114" s="14"/>
      <c r="D2114" s="18"/>
      <c r="E2114" s="18"/>
      <c r="F2114" s="18"/>
      <c r="G2114" s="18"/>
      <c r="H2114" s="19"/>
      <c r="I2114" s="18"/>
      <c r="J2114" s="18"/>
      <c r="K2114" s="18"/>
      <c r="L2114" s="18"/>
      <c r="P2114" s="2"/>
      <c r="AA2114" s="6"/>
      <c r="AB2114" s="6"/>
      <c r="AC2114" s="6"/>
    </row>
    <row r="2115" spans="1:29" ht="9.9" customHeight="1" x14ac:dyDescent="0.25">
      <c r="B2115" s="138"/>
      <c r="C2115" s="14"/>
      <c r="D2115" s="18"/>
      <c r="E2115" s="18"/>
      <c r="F2115" s="18"/>
      <c r="G2115" s="18"/>
      <c r="H2115" s="19"/>
      <c r="I2115" s="18"/>
      <c r="J2115" s="18"/>
      <c r="K2115" s="18"/>
      <c r="L2115" s="18"/>
      <c r="P2115" s="2"/>
      <c r="AA2115" s="6"/>
      <c r="AB2115" s="6"/>
      <c r="AC2115" s="6"/>
    </row>
    <row r="2116" spans="1:29" ht="9.9" customHeight="1" x14ac:dyDescent="0.25">
      <c r="B2116" s="138"/>
      <c r="C2116" s="14"/>
      <c r="D2116" s="18"/>
      <c r="E2116" s="18"/>
      <c r="F2116" s="18"/>
      <c r="G2116" s="18"/>
      <c r="H2116" s="19"/>
      <c r="I2116" s="18"/>
      <c r="J2116" s="18"/>
      <c r="K2116" s="18"/>
      <c r="L2116" s="18"/>
      <c r="P2116" s="2"/>
      <c r="AA2116" s="6"/>
      <c r="AB2116" s="6"/>
      <c r="AC2116" s="6"/>
    </row>
    <row r="2117" spans="1:29" ht="9.9" customHeight="1" x14ac:dyDescent="0.25">
      <c r="B2117" s="138"/>
      <c r="C2117" s="14"/>
      <c r="D2117" s="18"/>
      <c r="E2117" s="18"/>
      <c r="F2117" s="18"/>
      <c r="G2117" s="18"/>
      <c r="H2117" s="19"/>
      <c r="I2117" s="18"/>
      <c r="J2117" s="18"/>
      <c r="K2117" s="18"/>
      <c r="L2117" s="18"/>
      <c r="P2117" s="2"/>
      <c r="AA2117" s="6"/>
      <c r="AB2117" s="6"/>
      <c r="AC2117" s="6"/>
    </row>
    <row r="2118" spans="1:29" ht="9.9" customHeight="1" x14ac:dyDescent="0.25">
      <c r="B2118" s="138"/>
      <c r="C2118" s="14"/>
      <c r="D2118" s="18"/>
      <c r="E2118" s="18"/>
      <c r="F2118" s="18"/>
      <c r="G2118" s="18"/>
      <c r="H2118" s="19"/>
      <c r="I2118" s="18"/>
      <c r="J2118" s="18"/>
      <c r="K2118" s="18"/>
      <c r="L2118" s="18"/>
      <c r="P2118" s="2"/>
      <c r="AA2118" s="6"/>
      <c r="AB2118" s="6"/>
      <c r="AC2118" s="6"/>
    </row>
    <row r="2119" spans="1:29" ht="9.9" customHeight="1" x14ac:dyDescent="0.25">
      <c r="B2119" s="138"/>
      <c r="C2119" s="14"/>
      <c r="D2119" s="18"/>
      <c r="E2119" s="18"/>
      <c r="F2119" s="18"/>
      <c r="G2119" s="18"/>
      <c r="H2119" s="19"/>
      <c r="I2119" s="18"/>
      <c r="J2119" s="18"/>
      <c r="K2119" s="18"/>
      <c r="L2119" s="18"/>
      <c r="P2119" s="2"/>
      <c r="AA2119" s="6"/>
      <c r="AB2119" s="6"/>
      <c r="AC2119" s="6"/>
    </row>
    <row r="2120" spans="1:29" ht="9.9" customHeight="1" x14ac:dyDescent="0.25">
      <c r="B2120" s="138"/>
      <c r="C2120" s="14"/>
      <c r="D2120" s="18"/>
      <c r="E2120" s="18"/>
      <c r="F2120" s="18"/>
      <c r="G2120" s="18"/>
      <c r="H2120" s="19"/>
      <c r="I2120" s="18"/>
      <c r="J2120" s="18"/>
      <c r="K2120" s="18"/>
      <c r="L2120" s="18"/>
      <c r="P2120" s="2"/>
      <c r="AA2120" s="6"/>
      <c r="AB2120" s="6"/>
      <c r="AC2120" s="6"/>
    </row>
    <row r="2121" spans="1:29" ht="9.9" customHeight="1" x14ac:dyDescent="0.25">
      <c r="B2121" s="138"/>
      <c r="C2121" s="14"/>
      <c r="D2121" s="18"/>
      <c r="E2121" s="18"/>
      <c r="F2121" s="18"/>
      <c r="G2121" s="18"/>
      <c r="H2121" s="19"/>
      <c r="I2121" s="18"/>
      <c r="J2121" s="18"/>
      <c r="K2121" s="18"/>
      <c r="L2121" s="140"/>
      <c r="P2121" s="2"/>
      <c r="AA2121" s="6"/>
      <c r="AB2121" s="6"/>
      <c r="AC2121" s="6"/>
    </row>
    <row r="2122" spans="1:29" ht="9.9" customHeight="1" x14ac:dyDescent="0.25">
      <c r="A2122" s="11"/>
      <c r="B2122" s="138"/>
      <c r="C2122" s="83"/>
      <c r="D2122" s="18"/>
      <c r="E2122" s="18"/>
      <c r="F2122" s="18"/>
      <c r="G2122" s="18"/>
      <c r="H2122" s="19"/>
      <c r="I2122" s="18"/>
      <c r="J2122" s="18"/>
      <c r="K2122" s="18"/>
      <c r="L2122" s="13"/>
      <c r="P2122" s="2"/>
      <c r="AA2122" s="6"/>
      <c r="AB2122" s="6"/>
      <c r="AC2122" s="6"/>
    </row>
    <row r="2123" spans="1:29" ht="9.9" customHeight="1" x14ac:dyDescent="0.25">
      <c r="B2123" s="138"/>
      <c r="C2123" s="151"/>
      <c r="D2123" s="2"/>
      <c r="H2123" s="19"/>
      <c r="I2123" s="18"/>
      <c r="J2123" s="18"/>
      <c r="K2123" s="18"/>
      <c r="L2123" s="140"/>
      <c r="P2123" s="2"/>
      <c r="AA2123" s="6"/>
      <c r="AB2123" s="6"/>
      <c r="AC2123" s="6"/>
    </row>
    <row r="2124" spans="1:29" ht="9.9" customHeight="1" x14ac:dyDescent="0.25">
      <c r="B2124" s="138"/>
      <c r="C2124" s="148"/>
      <c r="D2124" s="18"/>
      <c r="E2124" s="18"/>
      <c r="F2124" s="18"/>
      <c r="G2124" s="18"/>
      <c r="H2124" s="19"/>
      <c r="L2124" s="13"/>
      <c r="P2124" s="2"/>
      <c r="AA2124" s="6"/>
      <c r="AB2124" s="6"/>
      <c r="AC2124" s="6"/>
    </row>
    <row r="2125" spans="1:29" ht="9.9" customHeight="1" x14ac:dyDescent="0.25">
      <c r="B2125" s="138"/>
      <c r="C2125" s="14"/>
      <c r="D2125" s="18"/>
      <c r="E2125" s="18"/>
      <c r="F2125" s="18"/>
      <c r="G2125" s="18"/>
      <c r="H2125" s="19"/>
      <c r="I2125" s="18"/>
      <c r="J2125" s="18"/>
      <c r="K2125" s="18"/>
      <c r="L2125" s="18"/>
      <c r="P2125" s="2"/>
      <c r="AA2125" s="6"/>
      <c r="AB2125" s="6"/>
      <c r="AC2125" s="6"/>
    </row>
    <row r="2126" spans="1:29" ht="9.9" customHeight="1" x14ac:dyDescent="0.25">
      <c r="B2126" s="138"/>
      <c r="C2126" s="14"/>
      <c r="D2126" s="18"/>
      <c r="E2126" s="18"/>
      <c r="F2126" s="18"/>
      <c r="G2126" s="18"/>
      <c r="H2126" s="19"/>
      <c r="I2126" s="18"/>
      <c r="J2126" s="18"/>
      <c r="K2126" s="18"/>
      <c r="L2126" s="18"/>
      <c r="P2126" s="2"/>
      <c r="AA2126" s="6"/>
      <c r="AB2126" s="6"/>
      <c r="AC2126" s="6"/>
    </row>
    <row r="2127" spans="1:29" ht="9.9" customHeight="1" x14ac:dyDescent="0.25">
      <c r="B2127" s="138"/>
      <c r="C2127" s="14"/>
      <c r="D2127" s="18"/>
      <c r="E2127" s="18"/>
      <c r="F2127" s="18"/>
      <c r="G2127" s="18"/>
      <c r="H2127" s="19"/>
      <c r="I2127" s="18"/>
      <c r="J2127" s="18"/>
      <c r="K2127" s="18"/>
      <c r="L2127" s="18"/>
      <c r="P2127" s="2"/>
      <c r="AA2127" s="6"/>
      <c r="AB2127" s="6"/>
      <c r="AC2127" s="6"/>
    </row>
    <row r="2128" spans="1:29" ht="9.9" customHeight="1" x14ac:dyDescent="0.25">
      <c r="B2128" s="138"/>
      <c r="C2128" s="14"/>
      <c r="D2128" s="2"/>
      <c r="H2128" s="19"/>
      <c r="I2128" s="18"/>
      <c r="J2128" s="18"/>
      <c r="K2128" s="18"/>
      <c r="L2128" s="18"/>
      <c r="P2128" s="2"/>
      <c r="AA2128" s="6"/>
      <c r="AB2128" s="6"/>
      <c r="AC2128" s="6"/>
    </row>
    <row r="2129" spans="2:29" ht="9.9" customHeight="1" x14ac:dyDescent="0.25">
      <c r="B2129" s="138"/>
      <c r="C2129" s="14"/>
      <c r="D2129" s="18"/>
      <c r="E2129" s="18"/>
      <c r="F2129" s="18"/>
      <c r="G2129" s="18"/>
      <c r="H2129" s="19"/>
      <c r="I2129" s="18"/>
      <c r="J2129" s="18"/>
      <c r="K2129" s="18"/>
      <c r="L2129" s="18"/>
      <c r="P2129" s="2"/>
      <c r="AA2129" s="6"/>
      <c r="AB2129" s="6"/>
      <c r="AC2129" s="6"/>
    </row>
    <row r="2130" spans="2:29" ht="9.9" customHeight="1" x14ac:dyDescent="0.25">
      <c r="B2130" s="138"/>
      <c r="C2130" s="14"/>
      <c r="D2130" s="18"/>
      <c r="E2130" s="18"/>
      <c r="F2130" s="18"/>
      <c r="G2130" s="18"/>
      <c r="H2130" s="19"/>
      <c r="I2130" s="18"/>
      <c r="J2130" s="18"/>
      <c r="K2130" s="18"/>
      <c r="L2130" s="18"/>
      <c r="P2130" s="2"/>
      <c r="AA2130" s="6"/>
      <c r="AB2130" s="6"/>
      <c r="AC2130" s="6"/>
    </row>
    <row r="2131" spans="2:29" ht="9.9" customHeight="1" x14ac:dyDescent="0.25">
      <c r="B2131" s="138"/>
      <c r="C2131" s="14"/>
      <c r="D2131" s="2"/>
      <c r="H2131" s="19"/>
      <c r="I2131" s="18"/>
      <c r="J2131" s="18"/>
      <c r="K2131" s="18"/>
      <c r="L2131" s="18"/>
      <c r="P2131" s="2"/>
      <c r="AA2131" s="6"/>
      <c r="AB2131" s="6"/>
      <c r="AC2131" s="6"/>
    </row>
    <row r="2132" spans="2:29" ht="9.9" customHeight="1" x14ac:dyDescent="0.25">
      <c r="B2132" s="138"/>
      <c r="C2132" s="148"/>
      <c r="D2132" s="18"/>
      <c r="E2132" s="18"/>
      <c r="F2132" s="18"/>
      <c r="G2132" s="18"/>
      <c r="H2132" s="19"/>
      <c r="I2132" s="18"/>
      <c r="J2132" s="18"/>
      <c r="K2132" s="18"/>
      <c r="L2132" s="18"/>
      <c r="P2132" s="2"/>
      <c r="AA2132" s="6"/>
      <c r="AB2132" s="6"/>
      <c r="AC2132" s="6"/>
    </row>
    <row r="2133" spans="2:29" ht="9.9" customHeight="1" x14ac:dyDescent="0.25">
      <c r="B2133" s="138"/>
      <c r="C2133" s="14"/>
      <c r="D2133" s="18"/>
      <c r="E2133" s="18"/>
      <c r="F2133" s="18"/>
      <c r="G2133" s="18"/>
      <c r="H2133" s="19"/>
      <c r="I2133" s="18"/>
      <c r="J2133" s="18"/>
      <c r="K2133" s="18"/>
      <c r="L2133" s="18"/>
      <c r="P2133" s="2"/>
      <c r="AA2133" s="6"/>
      <c r="AB2133" s="6"/>
      <c r="AC2133" s="6"/>
    </row>
    <row r="2134" spans="2:29" ht="9.9" customHeight="1" x14ac:dyDescent="0.25">
      <c r="B2134" s="138"/>
      <c r="C2134" s="14"/>
      <c r="D2134" s="18"/>
      <c r="E2134" s="18"/>
      <c r="F2134" s="18"/>
      <c r="G2134" s="18"/>
      <c r="H2134" s="19"/>
      <c r="I2134" s="18"/>
      <c r="J2134" s="18"/>
      <c r="K2134" s="18"/>
      <c r="L2134" s="18"/>
      <c r="P2134" s="2"/>
      <c r="AA2134" s="6"/>
      <c r="AB2134" s="6"/>
      <c r="AC2134" s="6"/>
    </row>
    <row r="2135" spans="2:29" ht="9.9" customHeight="1" x14ac:dyDescent="0.25">
      <c r="B2135" s="138"/>
      <c r="C2135" s="14"/>
      <c r="D2135" s="18"/>
      <c r="E2135" s="18"/>
      <c r="F2135" s="18"/>
      <c r="G2135" s="18"/>
      <c r="H2135" s="19"/>
      <c r="I2135" s="18"/>
      <c r="J2135" s="18"/>
      <c r="K2135" s="18"/>
      <c r="L2135" s="18"/>
      <c r="P2135" s="2"/>
      <c r="AA2135" s="6"/>
      <c r="AB2135" s="6"/>
      <c r="AC2135" s="6"/>
    </row>
    <row r="2136" spans="2:29" ht="9.9" customHeight="1" x14ac:dyDescent="0.25">
      <c r="B2136" s="138"/>
      <c r="C2136" s="14"/>
      <c r="D2136" s="2"/>
      <c r="H2136" s="19"/>
      <c r="I2136" s="18"/>
      <c r="J2136" s="18"/>
      <c r="K2136" s="18"/>
      <c r="L2136" s="18"/>
      <c r="P2136" s="2"/>
      <c r="AA2136" s="6"/>
      <c r="AB2136" s="6"/>
      <c r="AC2136" s="6"/>
    </row>
    <row r="2137" spans="2:29" ht="9.9" customHeight="1" x14ac:dyDescent="0.25">
      <c r="B2137" s="138"/>
      <c r="C2137" s="14"/>
      <c r="D2137" s="18"/>
      <c r="E2137" s="18"/>
      <c r="F2137" s="18"/>
      <c r="G2137" s="18"/>
      <c r="H2137" s="19"/>
      <c r="I2137" s="18"/>
      <c r="J2137" s="18"/>
      <c r="K2137" s="18"/>
      <c r="L2137" s="18"/>
      <c r="P2137" s="2"/>
      <c r="AA2137" s="6"/>
      <c r="AB2137" s="6"/>
      <c r="AC2137" s="6"/>
    </row>
    <row r="2138" spans="2:29" ht="9.9" customHeight="1" x14ac:dyDescent="0.25">
      <c r="B2138" s="138"/>
      <c r="C2138" s="148"/>
      <c r="D2138" s="18"/>
      <c r="E2138" s="18"/>
      <c r="F2138" s="18"/>
      <c r="G2138" s="18"/>
      <c r="H2138" s="19"/>
      <c r="I2138" s="18"/>
      <c r="J2138" s="18"/>
      <c r="K2138" s="18"/>
      <c r="L2138" s="18"/>
      <c r="P2138" s="2"/>
      <c r="AA2138" s="6"/>
      <c r="AB2138" s="6"/>
      <c r="AC2138" s="6"/>
    </row>
    <row r="2139" spans="2:29" ht="9.9" customHeight="1" x14ac:dyDescent="0.25">
      <c r="B2139" s="138"/>
      <c r="C2139" s="14"/>
      <c r="D2139" s="18"/>
      <c r="E2139" s="18"/>
      <c r="F2139" s="18"/>
      <c r="G2139" s="18"/>
      <c r="H2139" s="19"/>
      <c r="I2139" s="18"/>
      <c r="J2139" s="18"/>
      <c r="K2139" s="18"/>
      <c r="L2139" s="18"/>
      <c r="P2139" s="2"/>
      <c r="AA2139" s="6"/>
      <c r="AB2139" s="6"/>
      <c r="AC2139" s="6"/>
    </row>
    <row r="2140" spans="2:29" ht="9.9" customHeight="1" x14ac:dyDescent="0.25">
      <c r="B2140" s="138"/>
      <c r="C2140" s="148"/>
      <c r="D2140" s="18"/>
      <c r="E2140" s="18"/>
      <c r="F2140" s="18"/>
      <c r="G2140" s="18"/>
      <c r="H2140" s="19"/>
      <c r="I2140" s="18"/>
      <c r="J2140" s="18"/>
      <c r="K2140" s="18"/>
      <c r="L2140" s="140"/>
      <c r="P2140" s="2"/>
      <c r="AA2140" s="6"/>
      <c r="AB2140" s="6"/>
      <c r="AC2140" s="6"/>
    </row>
    <row r="2141" spans="2:29" ht="9.9" customHeight="1" x14ac:dyDescent="0.25">
      <c r="B2141" s="138"/>
      <c r="C2141" s="14"/>
      <c r="D2141" s="2"/>
      <c r="H2141" s="19"/>
      <c r="I2141" s="18"/>
      <c r="J2141" s="18"/>
      <c r="K2141" s="18"/>
      <c r="L2141" s="18"/>
      <c r="P2141" s="2"/>
      <c r="AA2141" s="6"/>
      <c r="AB2141" s="6"/>
      <c r="AC2141" s="6"/>
    </row>
    <row r="2142" spans="2:29" ht="9.9" customHeight="1" x14ac:dyDescent="0.25">
      <c r="B2142" s="138"/>
      <c r="C2142" s="14"/>
      <c r="D2142" s="18"/>
      <c r="E2142" s="18"/>
      <c r="F2142" s="18"/>
      <c r="G2142" s="18"/>
      <c r="H2142" s="19"/>
      <c r="I2142" s="18"/>
      <c r="J2142" s="18"/>
      <c r="K2142" s="18"/>
      <c r="L2142" s="18"/>
      <c r="P2142" s="2"/>
      <c r="AA2142" s="6"/>
      <c r="AB2142" s="6"/>
      <c r="AC2142" s="6"/>
    </row>
    <row r="2143" spans="2:29" ht="9.9" customHeight="1" x14ac:dyDescent="0.25">
      <c r="B2143" s="138"/>
      <c r="C2143" s="14"/>
      <c r="D2143" s="18"/>
      <c r="E2143" s="18"/>
      <c r="F2143" s="18"/>
      <c r="G2143" s="18"/>
      <c r="H2143" s="19"/>
      <c r="I2143" s="18"/>
      <c r="J2143" s="18"/>
      <c r="K2143" s="18"/>
      <c r="L2143" s="18"/>
      <c r="P2143" s="2"/>
      <c r="AA2143" s="6"/>
      <c r="AB2143" s="6"/>
      <c r="AC2143" s="6"/>
    </row>
    <row r="2144" spans="2:29" ht="9.9" customHeight="1" x14ac:dyDescent="0.25">
      <c r="B2144" s="138"/>
      <c r="C2144" s="14"/>
      <c r="D2144" s="18"/>
      <c r="E2144" s="18"/>
      <c r="F2144" s="18"/>
      <c r="G2144" s="18"/>
      <c r="H2144" s="19"/>
      <c r="I2144" s="18"/>
      <c r="J2144" s="18"/>
      <c r="K2144" s="18"/>
      <c r="L2144" s="18"/>
      <c r="P2144" s="2"/>
      <c r="AA2144" s="6"/>
      <c r="AB2144" s="6"/>
      <c r="AC2144" s="6"/>
    </row>
    <row r="2145" spans="2:29" ht="9.9" customHeight="1" x14ac:dyDescent="0.25">
      <c r="B2145" s="138"/>
      <c r="C2145" s="148"/>
      <c r="D2145" s="18"/>
      <c r="E2145" s="18"/>
      <c r="F2145" s="18"/>
      <c r="G2145" s="18"/>
      <c r="H2145" s="19"/>
      <c r="I2145" s="18"/>
      <c r="J2145" s="18"/>
      <c r="K2145" s="18"/>
      <c r="L2145" s="140"/>
      <c r="P2145" s="2"/>
      <c r="AA2145" s="6"/>
      <c r="AB2145" s="6"/>
      <c r="AC2145" s="6"/>
    </row>
    <row r="2146" spans="2:29" ht="9.9" customHeight="1" x14ac:dyDescent="0.25">
      <c r="B2146" s="138"/>
      <c r="C2146" s="14"/>
      <c r="D2146" s="2"/>
      <c r="H2146" s="19"/>
      <c r="I2146" s="18"/>
      <c r="J2146" s="18"/>
      <c r="K2146" s="18"/>
      <c r="L2146" s="18"/>
      <c r="P2146" s="2"/>
      <c r="AA2146" s="6"/>
      <c r="AB2146" s="6"/>
      <c r="AC2146" s="6"/>
    </row>
    <row r="2147" spans="2:29" ht="9.9" customHeight="1" x14ac:dyDescent="0.25">
      <c r="B2147" s="138"/>
      <c r="C2147" s="14"/>
      <c r="D2147" s="18"/>
      <c r="E2147" s="18"/>
      <c r="F2147" s="18"/>
      <c r="G2147" s="18"/>
      <c r="H2147" s="19"/>
      <c r="I2147" s="18"/>
      <c r="J2147" s="18"/>
      <c r="K2147" s="18"/>
      <c r="L2147" s="18"/>
      <c r="P2147" s="2"/>
      <c r="AA2147" s="6"/>
      <c r="AB2147" s="6"/>
      <c r="AC2147" s="6"/>
    </row>
    <row r="2148" spans="2:29" ht="9.9" customHeight="1" x14ac:dyDescent="0.25">
      <c r="B2148" s="138"/>
      <c r="C2148" s="14"/>
      <c r="D2148" s="18"/>
      <c r="E2148" s="18"/>
      <c r="F2148" s="18"/>
      <c r="G2148" s="18"/>
      <c r="H2148" s="19"/>
      <c r="I2148" s="18"/>
      <c r="J2148" s="18"/>
      <c r="K2148" s="18"/>
      <c r="L2148" s="18"/>
      <c r="P2148" s="2"/>
      <c r="AA2148" s="6"/>
      <c r="AB2148" s="6"/>
      <c r="AC2148" s="6"/>
    </row>
    <row r="2149" spans="2:29" ht="9.9" customHeight="1" x14ac:dyDescent="0.25">
      <c r="B2149" s="138"/>
      <c r="C2149" s="14"/>
      <c r="D2149" s="18"/>
      <c r="E2149" s="18"/>
      <c r="F2149" s="18"/>
      <c r="G2149" s="18"/>
      <c r="H2149" s="19"/>
      <c r="I2149" s="18"/>
      <c r="J2149" s="18"/>
      <c r="K2149" s="18"/>
      <c r="L2149" s="18"/>
      <c r="P2149" s="2"/>
      <c r="AA2149" s="6"/>
      <c r="AB2149" s="6"/>
      <c r="AC2149" s="6"/>
    </row>
    <row r="2150" spans="2:29" ht="9.9" customHeight="1" x14ac:dyDescent="0.25">
      <c r="B2150" s="138"/>
      <c r="C2150" s="14"/>
      <c r="D2150" s="18"/>
      <c r="E2150" s="18"/>
      <c r="F2150" s="18"/>
      <c r="G2150" s="18"/>
      <c r="H2150" s="19"/>
      <c r="I2150" s="18"/>
      <c r="J2150" s="18"/>
      <c r="K2150" s="18"/>
      <c r="L2150" s="18"/>
      <c r="P2150" s="2"/>
      <c r="AA2150" s="6"/>
      <c r="AB2150" s="6"/>
      <c r="AC2150" s="6"/>
    </row>
    <row r="2151" spans="2:29" ht="9.9" customHeight="1" x14ac:dyDescent="0.25">
      <c r="B2151" s="138"/>
      <c r="C2151" s="14"/>
      <c r="D2151" s="2"/>
      <c r="H2151" s="19"/>
      <c r="I2151" s="18"/>
      <c r="J2151" s="18"/>
      <c r="K2151" s="18"/>
      <c r="L2151" s="18"/>
      <c r="P2151" s="2"/>
      <c r="AA2151" s="6"/>
      <c r="AB2151" s="6"/>
      <c r="AC2151" s="6"/>
    </row>
    <row r="2152" spans="2:29" ht="9.9" customHeight="1" x14ac:dyDescent="0.25">
      <c r="B2152" s="138"/>
      <c r="C2152" s="14"/>
      <c r="D2152" s="18"/>
      <c r="E2152" s="18"/>
      <c r="F2152" s="18"/>
      <c r="G2152" s="18"/>
      <c r="H2152" s="19"/>
      <c r="I2152" s="18"/>
      <c r="J2152" s="18"/>
      <c r="K2152" s="18"/>
      <c r="L2152" s="18"/>
      <c r="P2152" s="2"/>
      <c r="AA2152" s="6"/>
      <c r="AB2152" s="6"/>
      <c r="AC2152" s="6"/>
    </row>
    <row r="2153" spans="2:29" ht="9.9" customHeight="1" x14ac:dyDescent="0.25">
      <c r="B2153" s="138"/>
      <c r="C2153" s="14"/>
      <c r="D2153" s="18"/>
      <c r="E2153" s="18"/>
      <c r="F2153" s="18"/>
      <c r="G2153" s="18"/>
      <c r="H2153" s="19"/>
      <c r="I2153" s="18"/>
      <c r="J2153" s="18"/>
      <c r="K2153" s="18"/>
      <c r="L2153" s="18"/>
      <c r="P2153" s="2"/>
      <c r="AA2153" s="6"/>
      <c r="AB2153" s="6"/>
      <c r="AC2153" s="6"/>
    </row>
    <row r="2154" spans="2:29" ht="9.9" customHeight="1" x14ac:dyDescent="0.25">
      <c r="B2154" s="138"/>
      <c r="C2154" s="14"/>
      <c r="D2154" s="18"/>
      <c r="E2154" s="18"/>
      <c r="F2154" s="18"/>
      <c r="G2154" s="18"/>
      <c r="H2154" s="19"/>
      <c r="I2154" s="18"/>
      <c r="J2154" s="18"/>
      <c r="K2154" s="18"/>
      <c r="L2154" s="18"/>
      <c r="P2154" s="2"/>
      <c r="AA2154" s="6"/>
      <c r="AB2154" s="6"/>
      <c r="AC2154" s="6"/>
    </row>
    <row r="2155" spans="2:29" ht="9.9" customHeight="1" x14ac:dyDescent="0.25">
      <c r="B2155" s="138"/>
      <c r="C2155" s="14"/>
      <c r="D2155" s="18"/>
      <c r="E2155" s="18"/>
      <c r="F2155" s="18"/>
      <c r="G2155" s="18"/>
      <c r="H2155" s="19"/>
      <c r="I2155" s="18"/>
      <c r="J2155" s="18"/>
      <c r="K2155" s="18"/>
      <c r="L2155" s="18"/>
      <c r="P2155" s="2"/>
      <c r="AA2155" s="6"/>
      <c r="AB2155" s="6"/>
      <c r="AC2155" s="6"/>
    </row>
    <row r="2156" spans="2:29" ht="9.9" customHeight="1" x14ac:dyDescent="0.25">
      <c r="B2156" s="138"/>
      <c r="C2156" s="14"/>
      <c r="D2156" s="2"/>
      <c r="H2156" s="19"/>
      <c r="I2156" s="18"/>
      <c r="J2156" s="18"/>
      <c r="K2156" s="18"/>
      <c r="L2156" s="18"/>
      <c r="P2156" s="2"/>
      <c r="AA2156" s="6"/>
      <c r="AB2156" s="6"/>
      <c r="AC2156" s="6"/>
    </row>
    <row r="2157" spans="2:29" ht="9.9" customHeight="1" x14ac:dyDescent="0.25">
      <c r="B2157" s="138"/>
      <c r="C2157" s="14"/>
      <c r="D2157" s="18"/>
      <c r="E2157" s="18"/>
      <c r="F2157" s="18"/>
      <c r="G2157" s="18"/>
      <c r="H2157" s="19"/>
      <c r="I2157" s="18"/>
      <c r="J2157" s="18"/>
      <c r="K2157" s="18"/>
      <c r="L2157" s="18"/>
      <c r="P2157" s="2"/>
      <c r="AA2157" s="6"/>
      <c r="AB2157" s="6"/>
      <c r="AC2157" s="6"/>
    </row>
    <row r="2158" spans="2:29" ht="9.9" customHeight="1" x14ac:dyDescent="0.25">
      <c r="B2158" s="138"/>
      <c r="C2158" s="14"/>
      <c r="D2158" s="18"/>
      <c r="E2158" s="18"/>
      <c r="F2158" s="18"/>
      <c r="G2158" s="18"/>
      <c r="H2158" s="19"/>
      <c r="I2158" s="18"/>
      <c r="J2158" s="18"/>
      <c r="K2158" s="18"/>
      <c r="L2158" s="18"/>
      <c r="P2158" s="2"/>
      <c r="AA2158" s="6"/>
      <c r="AB2158" s="6"/>
      <c r="AC2158" s="6"/>
    </row>
    <row r="2159" spans="2:29" ht="9.9" customHeight="1" x14ac:dyDescent="0.25">
      <c r="B2159" s="138"/>
      <c r="C2159" s="14"/>
      <c r="D2159" s="18"/>
      <c r="E2159" s="18"/>
      <c r="F2159" s="18"/>
      <c r="G2159" s="18"/>
      <c r="H2159" s="19"/>
      <c r="I2159" s="18"/>
      <c r="J2159" s="18"/>
      <c r="K2159" s="18"/>
      <c r="L2159" s="18"/>
      <c r="P2159" s="2"/>
      <c r="AA2159" s="6"/>
      <c r="AB2159" s="6"/>
      <c r="AC2159" s="6"/>
    </row>
    <row r="2160" spans="2:29" ht="9.9" customHeight="1" x14ac:dyDescent="0.25">
      <c r="B2160" s="138"/>
      <c r="C2160" s="14"/>
      <c r="D2160" s="18"/>
      <c r="E2160" s="18"/>
      <c r="F2160" s="18"/>
      <c r="G2160" s="18"/>
      <c r="H2160" s="19"/>
      <c r="I2160" s="18"/>
      <c r="J2160" s="18"/>
      <c r="K2160" s="18"/>
      <c r="L2160" s="18"/>
      <c r="P2160" s="2"/>
      <c r="AA2160" s="6"/>
      <c r="AB2160" s="6"/>
      <c r="AC2160" s="6"/>
    </row>
    <row r="2161" spans="1:29" ht="9.9" customHeight="1" x14ac:dyDescent="0.25">
      <c r="B2161" s="138"/>
      <c r="C2161" s="14"/>
      <c r="D2161" s="18"/>
      <c r="E2161" s="18"/>
      <c r="F2161" s="18"/>
      <c r="G2161" s="18"/>
      <c r="H2161" s="19"/>
      <c r="I2161" s="18"/>
      <c r="J2161" s="18"/>
      <c r="K2161" s="18"/>
      <c r="L2161" s="140"/>
      <c r="P2161" s="2"/>
      <c r="AA2161" s="6"/>
      <c r="AB2161" s="6"/>
      <c r="AC2161" s="6"/>
    </row>
    <row r="2162" spans="1:29" ht="9.9" customHeight="1" x14ac:dyDescent="0.25">
      <c r="A2162" s="11"/>
      <c r="B2162" s="138"/>
      <c r="C2162" s="83"/>
      <c r="D2162" s="18"/>
      <c r="E2162" s="18"/>
      <c r="F2162" s="18"/>
      <c r="G2162" s="18"/>
      <c r="H2162" s="19"/>
      <c r="I2162" s="18"/>
      <c r="J2162" s="18"/>
      <c r="K2162" s="18"/>
      <c r="L2162" s="140"/>
      <c r="O2162" s="20"/>
      <c r="P2162" s="2"/>
      <c r="AA2162" s="6"/>
      <c r="AB2162" s="6"/>
      <c r="AC2162" s="6"/>
    </row>
    <row r="2163" spans="1:29" ht="9.9" customHeight="1" x14ac:dyDescent="0.25">
      <c r="B2163" s="138"/>
      <c r="D2163" s="18"/>
      <c r="E2163" s="18"/>
      <c r="F2163" s="18"/>
      <c r="G2163" s="18"/>
      <c r="H2163" s="19"/>
      <c r="I2163" s="18"/>
      <c r="J2163" s="18"/>
      <c r="K2163" s="18"/>
      <c r="L2163" s="140"/>
      <c r="M2163" s="154"/>
      <c r="P2163" s="2"/>
      <c r="AA2163" s="6"/>
      <c r="AB2163" s="6"/>
      <c r="AC2163" s="6"/>
    </row>
    <row r="2164" spans="1:29" ht="9.9" customHeight="1" x14ac:dyDescent="0.25">
      <c r="B2164" s="138"/>
      <c r="C2164" s="148"/>
      <c r="D2164" s="18"/>
      <c r="E2164" s="18"/>
      <c r="F2164" s="18"/>
      <c r="G2164" s="18"/>
      <c r="H2164" s="19"/>
      <c r="I2164" s="18"/>
      <c r="J2164" s="18"/>
      <c r="K2164" s="18"/>
      <c r="L2164" s="140"/>
      <c r="M2164" s="2"/>
      <c r="P2164" s="2"/>
      <c r="AA2164" s="6"/>
      <c r="AB2164" s="6"/>
      <c r="AC2164" s="6"/>
    </row>
    <row r="2165" spans="1:29" ht="9.9" customHeight="1" x14ac:dyDescent="0.25">
      <c r="B2165" s="138"/>
      <c r="C2165" s="14"/>
      <c r="D2165" s="18"/>
      <c r="E2165" s="18"/>
      <c r="F2165" s="18"/>
      <c r="G2165" s="18"/>
      <c r="H2165" s="19"/>
      <c r="I2165" s="18"/>
      <c r="J2165" s="18"/>
      <c r="K2165" s="18"/>
      <c r="L2165" s="140"/>
      <c r="M2165" s="18"/>
      <c r="N2165" s="18"/>
      <c r="O2165" s="19"/>
      <c r="P2165" s="2"/>
      <c r="AA2165" s="6"/>
      <c r="AB2165" s="6"/>
      <c r="AC2165" s="6"/>
    </row>
    <row r="2166" spans="1:29" ht="9.9" customHeight="1" x14ac:dyDescent="0.25">
      <c r="B2166" s="138"/>
      <c r="C2166" s="14"/>
      <c r="D2166" s="18"/>
      <c r="E2166" s="18"/>
      <c r="F2166" s="18"/>
      <c r="G2166" s="18"/>
      <c r="H2166" s="19"/>
      <c r="I2166" s="18"/>
      <c r="J2166" s="18"/>
      <c r="K2166" s="18"/>
      <c r="L2166" s="140"/>
      <c r="M2166" s="18"/>
      <c r="N2166" s="18"/>
      <c r="O2166" s="19"/>
      <c r="P2166" s="2"/>
      <c r="AA2166" s="6"/>
      <c r="AB2166" s="6"/>
      <c r="AC2166" s="6"/>
    </row>
    <row r="2167" spans="1:29" ht="9.9" customHeight="1" x14ac:dyDescent="0.25">
      <c r="B2167" s="138"/>
      <c r="C2167" s="14"/>
      <c r="D2167" s="18"/>
      <c r="E2167" s="18"/>
      <c r="F2167" s="18"/>
      <c r="G2167" s="18"/>
      <c r="H2167" s="19"/>
      <c r="I2167" s="18"/>
      <c r="J2167" s="18"/>
      <c r="K2167" s="18"/>
      <c r="L2167" s="140"/>
      <c r="M2167" s="18"/>
      <c r="N2167" s="18"/>
      <c r="O2167" s="19"/>
      <c r="P2167" s="2"/>
      <c r="AA2167" s="6"/>
      <c r="AB2167" s="6"/>
      <c r="AC2167" s="6"/>
    </row>
    <row r="2168" spans="1:29" ht="9.9" customHeight="1" x14ac:dyDescent="0.25">
      <c r="B2168" s="138"/>
      <c r="C2168" s="14"/>
      <c r="D2168" s="18"/>
      <c r="E2168" s="18"/>
      <c r="F2168" s="18"/>
      <c r="G2168" s="18"/>
      <c r="H2168" s="19"/>
      <c r="I2168" s="18"/>
      <c r="J2168" s="18"/>
      <c r="K2168" s="18"/>
      <c r="L2168" s="140"/>
      <c r="M2168" s="18"/>
      <c r="N2168" s="18"/>
      <c r="O2168" s="19"/>
      <c r="P2168" s="2"/>
      <c r="AA2168" s="6"/>
      <c r="AB2168" s="6"/>
      <c r="AC2168" s="6"/>
    </row>
    <row r="2169" spans="1:29" ht="9.9" customHeight="1" x14ac:dyDescent="0.25">
      <c r="B2169" s="138"/>
      <c r="C2169" s="14"/>
      <c r="D2169" s="18"/>
      <c r="E2169" s="18"/>
      <c r="F2169" s="18"/>
      <c r="G2169" s="18"/>
      <c r="H2169" s="19"/>
      <c r="I2169" s="18"/>
      <c r="J2169" s="18"/>
      <c r="K2169" s="18"/>
      <c r="L2169" s="140"/>
      <c r="M2169" s="18"/>
      <c r="N2169" s="18"/>
      <c r="O2169" s="19"/>
      <c r="P2169" s="2"/>
      <c r="AA2169" s="6"/>
      <c r="AB2169" s="6"/>
      <c r="AC2169" s="6"/>
    </row>
    <row r="2170" spans="1:29" ht="9.9" customHeight="1" x14ac:dyDescent="0.25">
      <c r="B2170" s="138"/>
      <c r="C2170" s="14"/>
      <c r="D2170" s="18"/>
      <c r="E2170" s="18"/>
      <c r="F2170" s="18"/>
      <c r="G2170" s="18"/>
      <c r="H2170" s="19"/>
      <c r="I2170" s="18"/>
      <c r="J2170" s="18"/>
      <c r="K2170" s="18"/>
      <c r="L2170" s="140"/>
      <c r="M2170" s="18"/>
      <c r="N2170" s="18"/>
      <c r="O2170" s="19"/>
      <c r="P2170" s="2"/>
      <c r="AA2170" s="6"/>
      <c r="AB2170" s="6"/>
      <c r="AC2170" s="6"/>
    </row>
    <row r="2171" spans="1:29" ht="9.9" customHeight="1" x14ac:dyDescent="0.25">
      <c r="B2171" s="138"/>
      <c r="C2171" s="14"/>
      <c r="D2171" s="18"/>
      <c r="E2171" s="18"/>
      <c r="F2171" s="18"/>
      <c r="G2171" s="18"/>
      <c r="H2171" s="19"/>
      <c r="I2171" s="18"/>
      <c r="J2171" s="18"/>
      <c r="K2171" s="18"/>
      <c r="L2171" s="140"/>
      <c r="M2171" s="18"/>
      <c r="N2171" s="18"/>
      <c r="O2171" s="19"/>
      <c r="P2171" s="2"/>
      <c r="AA2171" s="6"/>
      <c r="AB2171" s="6"/>
      <c r="AC2171" s="6"/>
    </row>
    <row r="2172" spans="1:29" ht="9.9" customHeight="1" x14ac:dyDescent="0.25">
      <c r="B2172" s="138"/>
      <c r="C2172" s="148"/>
      <c r="D2172" s="18"/>
      <c r="E2172" s="18"/>
      <c r="F2172" s="18"/>
      <c r="G2172" s="18"/>
      <c r="H2172" s="19"/>
      <c r="I2172" s="18"/>
      <c r="J2172" s="18"/>
      <c r="K2172" s="18"/>
      <c r="L2172" s="140"/>
      <c r="M2172" s="18"/>
      <c r="N2172" s="18"/>
      <c r="O2172" s="19"/>
      <c r="P2172" s="2"/>
      <c r="AA2172" s="6"/>
      <c r="AB2172" s="6"/>
      <c r="AC2172" s="6"/>
    </row>
    <row r="2173" spans="1:29" ht="9.9" customHeight="1" x14ac:dyDescent="0.25">
      <c r="B2173" s="138"/>
      <c r="C2173" s="14"/>
      <c r="D2173" s="18"/>
      <c r="E2173" s="18"/>
      <c r="F2173" s="18"/>
      <c r="G2173" s="18"/>
      <c r="H2173" s="19"/>
      <c r="I2173" s="18"/>
      <c r="J2173" s="18"/>
      <c r="K2173" s="18"/>
      <c r="L2173" s="140"/>
      <c r="M2173" s="18"/>
      <c r="N2173" s="18"/>
      <c r="O2173" s="19"/>
      <c r="P2173" s="2"/>
      <c r="AA2173" s="6"/>
      <c r="AB2173" s="6"/>
      <c r="AC2173" s="6"/>
    </row>
    <row r="2174" spans="1:29" ht="9.9" customHeight="1" x14ac:dyDescent="0.25">
      <c r="B2174" s="138"/>
      <c r="C2174" s="14"/>
      <c r="D2174" s="18"/>
      <c r="E2174" s="18"/>
      <c r="F2174" s="18"/>
      <c r="G2174" s="18"/>
      <c r="H2174" s="19"/>
      <c r="I2174" s="18"/>
      <c r="J2174" s="18"/>
      <c r="K2174" s="18"/>
      <c r="L2174" s="140"/>
      <c r="M2174" s="18"/>
      <c r="N2174" s="18"/>
      <c r="O2174" s="19"/>
      <c r="P2174" s="2"/>
      <c r="AA2174" s="6"/>
      <c r="AB2174" s="6"/>
      <c r="AC2174" s="6"/>
    </row>
    <row r="2175" spans="1:29" ht="9.9" customHeight="1" x14ac:dyDescent="0.25">
      <c r="B2175" s="138"/>
      <c r="C2175" s="14"/>
      <c r="D2175" s="18"/>
      <c r="E2175" s="18"/>
      <c r="F2175" s="18"/>
      <c r="G2175" s="18"/>
      <c r="H2175" s="19"/>
      <c r="I2175" s="18"/>
      <c r="J2175" s="18"/>
      <c r="K2175" s="18"/>
      <c r="L2175" s="140"/>
      <c r="M2175" s="18"/>
      <c r="N2175" s="18"/>
      <c r="O2175" s="19"/>
      <c r="P2175" s="2"/>
      <c r="AA2175" s="6"/>
      <c r="AB2175" s="6"/>
      <c r="AC2175" s="6"/>
    </row>
    <row r="2176" spans="1:29" ht="9.9" customHeight="1" x14ac:dyDescent="0.25">
      <c r="B2176" s="138"/>
      <c r="C2176" s="14"/>
      <c r="D2176" s="18"/>
      <c r="E2176" s="18"/>
      <c r="F2176" s="18"/>
      <c r="G2176" s="18"/>
      <c r="H2176" s="19"/>
      <c r="I2176" s="18"/>
      <c r="J2176" s="18"/>
      <c r="K2176" s="18"/>
      <c r="L2176" s="140"/>
      <c r="M2176" s="18"/>
      <c r="N2176" s="18"/>
      <c r="O2176" s="19"/>
      <c r="P2176" s="2"/>
      <c r="AA2176" s="6"/>
      <c r="AB2176" s="6"/>
      <c r="AC2176" s="6"/>
    </row>
    <row r="2177" spans="2:29" ht="9.9" customHeight="1" x14ac:dyDescent="0.25">
      <c r="B2177" s="138"/>
      <c r="C2177" s="14"/>
      <c r="D2177" s="18"/>
      <c r="E2177" s="18"/>
      <c r="F2177" s="18"/>
      <c r="G2177" s="18"/>
      <c r="H2177" s="19"/>
      <c r="I2177" s="18"/>
      <c r="J2177" s="18"/>
      <c r="K2177" s="18"/>
      <c r="L2177" s="140"/>
      <c r="M2177" s="18"/>
      <c r="N2177" s="18"/>
      <c r="O2177" s="19"/>
      <c r="P2177" s="2"/>
      <c r="AA2177" s="6"/>
      <c r="AB2177" s="6"/>
      <c r="AC2177" s="6"/>
    </row>
    <row r="2178" spans="2:29" ht="9.9" customHeight="1" x14ac:dyDescent="0.25">
      <c r="B2178" s="138"/>
      <c r="C2178" s="148"/>
      <c r="D2178" s="18"/>
      <c r="E2178" s="18"/>
      <c r="F2178" s="18"/>
      <c r="G2178" s="18"/>
      <c r="H2178" s="19"/>
      <c r="I2178" s="18"/>
      <c r="J2178" s="18"/>
      <c r="K2178" s="18"/>
      <c r="L2178" s="140"/>
      <c r="M2178" s="18"/>
      <c r="N2178" s="18"/>
      <c r="O2178" s="19"/>
      <c r="P2178" s="2"/>
      <c r="AA2178" s="6"/>
      <c r="AB2178" s="6"/>
      <c r="AC2178" s="6"/>
    </row>
    <row r="2179" spans="2:29" ht="9.9" customHeight="1" x14ac:dyDescent="0.25">
      <c r="B2179" s="138"/>
      <c r="C2179" s="138"/>
      <c r="D2179" s="18"/>
      <c r="E2179" s="18"/>
      <c r="F2179" s="18"/>
      <c r="G2179" s="18"/>
      <c r="H2179" s="19"/>
      <c r="I2179" s="18"/>
      <c r="J2179" s="18"/>
      <c r="K2179" s="18"/>
      <c r="L2179" s="140"/>
      <c r="M2179" s="18"/>
      <c r="N2179" s="18"/>
      <c r="O2179" s="19"/>
      <c r="P2179" s="2"/>
      <c r="AA2179" s="6"/>
      <c r="AB2179" s="6"/>
      <c r="AC2179" s="6"/>
    </row>
    <row r="2180" spans="2:29" ht="9.9" customHeight="1" x14ac:dyDescent="0.25">
      <c r="B2180" s="138"/>
      <c r="C2180" s="142"/>
      <c r="D2180" s="18"/>
      <c r="E2180" s="18"/>
      <c r="F2180" s="18"/>
      <c r="G2180" s="18"/>
      <c r="H2180" s="19"/>
      <c r="I2180" s="18"/>
      <c r="J2180" s="18"/>
      <c r="K2180" s="18"/>
      <c r="L2180" s="140"/>
      <c r="M2180" s="18"/>
      <c r="N2180" s="18"/>
      <c r="O2180" s="19"/>
      <c r="P2180" s="2"/>
      <c r="AA2180" s="6"/>
      <c r="AB2180" s="6"/>
      <c r="AC2180" s="6"/>
    </row>
    <row r="2181" spans="2:29" ht="9.9" customHeight="1" x14ac:dyDescent="0.25">
      <c r="B2181" s="138"/>
      <c r="C2181" s="138"/>
      <c r="D2181" s="18"/>
      <c r="E2181" s="18"/>
      <c r="F2181" s="18"/>
      <c r="G2181" s="18"/>
      <c r="H2181" s="19"/>
      <c r="I2181" s="18"/>
      <c r="J2181" s="18"/>
      <c r="K2181" s="18"/>
      <c r="L2181" s="140"/>
      <c r="M2181" s="18"/>
      <c r="N2181" s="18"/>
      <c r="O2181" s="19"/>
      <c r="P2181" s="2"/>
      <c r="AA2181" s="6"/>
      <c r="AB2181" s="6"/>
      <c r="AC2181" s="6"/>
    </row>
    <row r="2182" spans="2:29" ht="9.9" customHeight="1" x14ac:dyDescent="0.25">
      <c r="B2182" s="138"/>
      <c r="C2182" s="138"/>
      <c r="D2182" s="18"/>
      <c r="E2182" s="18"/>
      <c r="F2182" s="18"/>
      <c r="G2182" s="18"/>
      <c r="H2182" s="19"/>
      <c r="I2182" s="18"/>
      <c r="J2182" s="18"/>
      <c r="K2182" s="18"/>
      <c r="L2182" s="140"/>
      <c r="M2182" s="18"/>
      <c r="N2182" s="18"/>
      <c r="O2182" s="19"/>
      <c r="P2182" s="2"/>
      <c r="AA2182" s="6"/>
      <c r="AB2182" s="6"/>
      <c r="AC2182" s="6"/>
    </row>
    <row r="2183" spans="2:29" ht="9.9" customHeight="1" x14ac:dyDescent="0.25">
      <c r="B2183" s="138"/>
      <c r="C2183" s="138"/>
      <c r="D2183" s="18"/>
      <c r="E2183" s="18"/>
      <c r="F2183" s="18"/>
      <c r="G2183" s="18"/>
      <c r="H2183" s="19"/>
      <c r="I2183" s="18"/>
      <c r="J2183" s="18"/>
      <c r="K2183" s="18"/>
      <c r="L2183" s="140"/>
      <c r="M2183" s="18"/>
      <c r="N2183" s="18"/>
      <c r="O2183" s="19"/>
      <c r="P2183" s="2"/>
      <c r="AA2183" s="6"/>
      <c r="AB2183" s="6"/>
      <c r="AC2183" s="6"/>
    </row>
    <row r="2184" spans="2:29" ht="9.9" customHeight="1" x14ac:dyDescent="0.25">
      <c r="B2184" s="138"/>
      <c r="C2184" s="138"/>
      <c r="D2184" s="18"/>
      <c r="E2184" s="18"/>
      <c r="F2184" s="18"/>
      <c r="G2184" s="18"/>
      <c r="H2184" s="19"/>
      <c r="I2184" s="18"/>
      <c r="J2184" s="18"/>
      <c r="K2184" s="18"/>
      <c r="L2184" s="140"/>
      <c r="M2184" s="18"/>
      <c r="N2184" s="18"/>
      <c r="O2184" s="19"/>
      <c r="P2184" s="2"/>
      <c r="AA2184" s="6"/>
      <c r="AB2184" s="6"/>
      <c r="AC2184" s="6"/>
    </row>
    <row r="2185" spans="2:29" ht="9.9" customHeight="1" x14ac:dyDescent="0.25">
      <c r="B2185" s="141"/>
      <c r="C2185" s="142"/>
      <c r="D2185" s="18"/>
      <c r="E2185" s="18"/>
      <c r="F2185" s="18"/>
      <c r="G2185" s="18"/>
      <c r="H2185" s="19"/>
      <c r="I2185" s="18"/>
      <c r="J2185" s="18"/>
      <c r="K2185" s="18"/>
      <c r="L2185" s="13"/>
      <c r="M2185" s="18"/>
      <c r="N2185" s="18"/>
      <c r="O2185" s="19"/>
      <c r="P2185" s="2"/>
      <c r="AA2185" s="6"/>
      <c r="AB2185" s="6"/>
      <c r="AC2185" s="6"/>
    </row>
    <row r="2186" spans="2:29" ht="9.9" customHeight="1" x14ac:dyDescent="0.25">
      <c r="B2186" s="138"/>
      <c r="C2186" s="138"/>
      <c r="D2186" s="18"/>
      <c r="E2186" s="18"/>
      <c r="F2186" s="18"/>
      <c r="G2186" s="18"/>
      <c r="H2186" s="19"/>
      <c r="I2186" s="18"/>
      <c r="J2186" s="18"/>
      <c r="K2186" s="18"/>
      <c r="L2186" s="140"/>
      <c r="M2186" s="18"/>
      <c r="N2186" s="18"/>
      <c r="O2186" s="19"/>
      <c r="P2186" s="2"/>
      <c r="AA2186" s="6"/>
      <c r="AB2186" s="6"/>
      <c r="AC2186" s="6"/>
    </row>
    <row r="2187" spans="2:29" ht="9.9" customHeight="1" x14ac:dyDescent="0.25">
      <c r="B2187" s="142"/>
      <c r="C2187" s="14"/>
      <c r="E2187" s="18"/>
      <c r="F2187" s="18"/>
      <c r="G2187" s="18"/>
      <c r="H2187" s="19"/>
      <c r="I2187" s="18"/>
      <c r="J2187" s="18"/>
      <c r="K2187" s="18"/>
      <c r="L2187" s="140"/>
      <c r="M2187" s="18"/>
      <c r="N2187" s="18"/>
      <c r="O2187" s="19"/>
      <c r="P2187" s="2"/>
      <c r="AA2187" s="6"/>
      <c r="AB2187" s="6"/>
      <c r="AC2187" s="6"/>
    </row>
    <row r="2188" spans="2:29" ht="9.9" customHeight="1" x14ac:dyDescent="0.25">
      <c r="B2188" s="138"/>
      <c r="C2188" s="14"/>
      <c r="E2188" s="18"/>
      <c r="F2188" s="18"/>
      <c r="G2188" s="18"/>
      <c r="H2188" s="19"/>
      <c r="I2188" s="18"/>
      <c r="J2188" s="18"/>
      <c r="K2188" s="18"/>
      <c r="L2188" s="140"/>
      <c r="M2188" s="18"/>
      <c r="N2188" s="18"/>
      <c r="O2188" s="19"/>
      <c r="P2188" s="2"/>
      <c r="AA2188" s="6"/>
      <c r="AB2188" s="6"/>
      <c r="AC2188" s="6"/>
    </row>
    <row r="2189" spans="2:29" ht="9.9" customHeight="1" x14ac:dyDescent="0.25">
      <c r="B2189" s="138"/>
      <c r="C2189" s="14"/>
      <c r="E2189" s="18"/>
      <c r="F2189" s="18"/>
      <c r="G2189" s="18"/>
      <c r="H2189" s="19"/>
      <c r="I2189" s="18"/>
      <c r="J2189" s="18"/>
      <c r="K2189" s="18"/>
      <c r="L2189" s="18"/>
      <c r="M2189" s="18"/>
      <c r="N2189" s="18"/>
      <c r="O2189" s="19"/>
      <c r="P2189" s="2"/>
      <c r="AA2189" s="6"/>
      <c r="AB2189" s="6"/>
      <c r="AC2189" s="6"/>
    </row>
    <row r="2190" spans="2:29" ht="9.9" customHeight="1" x14ac:dyDescent="0.25">
      <c r="B2190" s="138"/>
      <c r="C2190" s="14"/>
      <c r="E2190" s="18"/>
      <c r="F2190" s="18"/>
      <c r="G2190" s="18"/>
      <c r="H2190" s="19"/>
      <c r="I2190" s="18"/>
      <c r="J2190" s="18"/>
      <c r="K2190" s="18"/>
      <c r="L2190" s="18"/>
      <c r="M2190" s="18"/>
      <c r="N2190" s="18"/>
      <c r="O2190" s="19"/>
      <c r="P2190" s="2"/>
      <c r="AA2190" s="6"/>
      <c r="AB2190" s="6"/>
      <c r="AC2190" s="6"/>
    </row>
    <row r="2191" spans="2:29" ht="9.9" customHeight="1" x14ac:dyDescent="0.25">
      <c r="B2191" s="138"/>
      <c r="C2191" s="14"/>
      <c r="E2191" s="18"/>
      <c r="F2191" s="18"/>
      <c r="G2191" s="18"/>
      <c r="H2191" s="19"/>
      <c r="I2191" s="18"/>
      <c r="J2191" s="18"/>
      <c r="K2191" s="18"/>
      <c r="L2191" s="18"/>
      <c r="M2191" s="18"/>
      <c r="N2191" s="18"/>
      <c r="O2191" s="19"/>
      <c r="P2191" s="2"/>
      <c r="AA2191" s="6"/>
      <c r="AB2191" s="6"/>
      <c r="AC2191" s="6"/>
    </row>
    <row r="2192" spans="2:29" ht="9.9" customHeight="1" x14ac:dyDescent="0.25">
      <c r="B2192" s="138"/>
      <c r="C2192" s="14"/>
      <c r="E2192" s="18"/>
      <c r="F2192" s="18"/>
      <c r="G2192" s="18"/>
      <c r="H2192" s="19"/>
      <c r="I2192" s="18"/>
      <c r="J2192" s="18"/>
      <c r="K2192" s="18"/>
      <c r="L2192" s="18"/>
      <c r="M2192" s="18"/>
      <c r="N2192" s="18"/>
      <c r="O2192" s="19"/>
      <c r="P2192" s="2"/>
      <c r="AA2192" s="6"/>
      <c r="AB2192" s="6"/>
      <c r="AC2192" s="6"/>
    </row>
    <row r="2193" spans="1:29" ht="9.9" customHeight="1" x14ac:dyDescent="0.25">
      <c r="B2193" s="138"/>
      <c r="C2193" s="14"/>
      <c r="E2193" s="18"/>
      <c r="F2193" s="18"/>
      <c r="G2193" s="18"/>
      <c r="H2193" s="19"/>
      <c r="I2193" s="18"/>
      <c r="J2193" s="18"/>
      <c r="K2193" s="18"/>
      <c r="L2193" s="18"/>
      <c r="M2193" s="18"/>
      <c r="N2193" s="18"/>
      <c r="O2193" s="19"/>
      <c r="P2193" s="2"/>
      <c r="AA2193" s="6"/>
      <c r="AB2193" s="6"/>
      <c r="AC2193" s="6"/>
    </row>
    <row r="2194" spans="1:29" ht="9.9" customHeight="1" x14ac:dyDescent="0.25">
      <c r="B2194" s="138"/>
      <c r="C2194" s="14"/>
      <c r="E2194" s="18"/>
      <c r="F2194" s="18"/>
      <c r="G2194" s="18"/>
      <c r="H2194" s="19"/>
      <c r="I2194" s="18"/>
      <c r="J2194" s="18"/>
      <c r="K2194" s="18"/>
      <c r="L2194" s="18"/>
      <c r="M2194" s="18"/>
      <c r="N2194" s="18"/>
      <c r="O2194" s="19"/>
      <c r="P2194" s="2"/>
      <c r="AA2194" s="6"/>
      <c r="AB2194" s="6"/>
      <c r="AC2194" s="6"/>
    </row>
    <row r="2195" spans="1:29" ht="9.9" customHeight="1" x14ac:dyDescent="0.25">
      <c r="B2195" s="138"/>
      <c r="C2195" s="14"/>
      <c r="E2195" s="18"/>
      <c r="F2195" s="18"/>
      <c r="G2195" s="18"/>
      <c r="H2195" s="19"/>
      <c r="I2195" s="18"/>
      <c r="J2195" s="18"/>
      <c r="K2195" s="18"/>
      <c r="L2195" s="18"/>
      <c r="M2195" s="18"/>
      <c r="N2195" s="18"/>
      <c r="O2195" s="19"/>
      <c r="P2195" s="2"/>
      <c r="AA2195" s="6"/>
      <c r="AB2195" s="6"/>
      <c r="AC2195" s="6"/>
    </row>
    <row r="2196" spans="1:29" ht="9.9" customHeight="1" x14ac:dyDescent="0.25">
      <c r="B2196" s="138"/>
      <c r="C2196" s="14"/>
      <c r="E2196" s="18"/>
      <c r="F2196" s="18"/>
      <c r="G2196" s="18"/>
      <c r="H2196" s="19"/>
      <c r="I2196" s="18"/>
      <c r="J2196" s="18"/>
      <c r="K2196" s="18"/>
      <c r="L2196" s="18"/>
      <c r="M2196" s="18"/>
      <c r="N2196" s="18"/>
      <c r="O2196" s="19"/>
      <c r="P2196" s="2"/>
      <c r="AA2196" s="6"/>
      <c r="AB2196" s="6"/>
      <c r="AC2196" s="6"/>
    </row>
    <row r="2197" spans="1:29" ht="9.9" customHeight="1" x14ac:dyDescent="0.25">
      <c r="B2197" s="138"/>
      <c r="C2197" s="14"/>
      <c r="E2197" s="18"/>
      <c r="F2197" s="18"/>
      <c r="G2197" s="18"/>
      <c r="H2197" s="19"/>
      <c r="I2197" s="18"/>
      <c r="J2197" s="18"/>
      <c r="K2197" s="18"/>
      <c r="L2197" s="18"/>
      <c r="M2197" s="18"/>
      <c r="N2197" s="18"/>
      <c r="O2197" s="19"/>
      <c r="P2197" s="2"/>
      <c r="AA2197" s="6"/>
      <c r="AB2197" s="6"/>
      <c r="AC2197" s="6"/>
    </row>
    <row r="2198" spans="1:29" ht="9.9" customHeight="1" x14ac:dyDescent="0.25">
      <c r="B2198" s="138"/>
      <c r="C2198" s="14"/>
      <c r="E2198" s="18"/>
      <c r="F2198" s="18"/>
      <c r="G2198" s="18"/>
      <c r="H2198" s="19"/>
      <c r="I2198" s="18"/>
      <c r="J2198" s="18"/>
      <c r="K2198" s="18"/>
      <c r="L2198" s="18"/>
      <c r="M2198" s="18"/>
      <c r="N2198" s="18"/>
      <c r="O2198" s="19"/>
      <c r="P2198" s="2"/>
      <c r="AA2198" s="6"/>
      <c r="AB2198" s="6"/>
      <c r="AC2198" s="6"/>
    </row>
    <row r="2199" spans="1:29" ht="9.9" customHeight="1" x14ac:dyDescent="0.25">
      <c r="B2199" s="138"/>
      <c r="C2199" s="83"/>
      <c r="E2199" s="18"/>
      <c r="F2199" s="18"/>
      <c r="G2199" s="18"/>
      <c r="H2199" s="19"/>
      <c r="I2199" s="18"/>
      <c r="J2199" s="18"/>
      <c r="K2199" s="18"/>
      <c r="L2199" s="18"/>
      <c r="M2199" s="18"/>
      <c r="N2199" s="18"/>
      <c r="O2199" s="19"/>
      <c r="P2199" s="2"/>
      <c r="AA2199" s="6"/>
      <c r="AB2199" s="6"/>
      <c r="AC2199" s="6"/>
    </row>
    <row r="2200" spans="1:29" ht="9.9" customHeight="1" x14ac:dyDescent="0.25">
      <c r="B2200" s="138"/>
      <c r="E2200" s="18"/>
      <c r="F2200" s="18"/>
      <c r="G2200" s="18"/>
      <c r="H2200" s="19"/>
      <c r="I2200" s="18"/>
      <c r="J2200" s="18"/>
      <c r="K2200" s="18"/>
      <c r="L2200" s="18"/>
      <c r="M2200" s="18"/>
      <c r="N2200" s="18"/>
      <c r="O2200" s="19"/>
      <c r="P2200" s="2"/>
      <c r="AA2200" s="6"/>
      <c r="AB2200" s="6"/>
      <c r="AC2200" s="6"/>
    </row>
    <row r="2201" spans="1:29" ht="9.9" customHeight="1" x14ac:dyDescent="0.25">
      <c r="B2201" s="138"/>
      <c r="C2201" s="148"/>
      <c r="E2201" s="18"/>
      <c r="F2201" s="18"/>
      <c r="G2201" s="18"/>
      <c r="H2201" s="19"/>
      <c r="I2201" s="18"/>
      <c r="J2201" s="18"/>
      <c r="K2201" s="18"/>
      <c r="L2201" s="18"/>
      <c r="P2201" s="2"/>
      <c r="AA2201" s="6"/>
      <c r="AB2201" s="6"/>
      <c r="AC2201" s="6"/>
    </row>
    <row r="2202" spans="1:29" ht="9.9" customHeight="1" x14ac:dyDescent="0.25">
      <c r="A2202" s="10"/>
      <c r="B2202" s="138"/>
      <c r="C2202" s="14"/>
      <c r="E2202" s="18"/>
      <c r="F2202" s="18"/>
      <c r="G2202" s="18"/>
      <c r="H2202" s="19"/>
      <c r="I2202" s="18"/>
      <c r="J2202" s="18"/>
      <c r="K2202" s="18"/>
      <c r="L2202" s="18"/>
      <c r="P2202" s="2"/>
      <c r="AA2202" s="6"/>
      <c r="AB2202" s="6"/>
      <c r="AC2202" s="6"/>
    </row>
    <row r="2203" spans="1:29" ht="9.9" customHeight="1" x14ac:dyDescent="0.25">
      <c r="A2203" s="11"/>
      <c r="B2203" s="138"/>
      <c r="C2203" s="14"/>
      <c r="E2203" s="18"/>
      <c r="F2203" s="18"/>
      <c r="G2203" s="18"/>
      <c r="H2203" s="20"/>
      <c r="I2203" s="18"/>
      <c r="J2203" s="18"/>
      <c r="K2203" s="18"/>
      <c r="L2203" s="18"/>
      <c r="P2203" s="2"/>
      <c r="AA2203" s="6"/>
      <c r="AB2203" s="6"/>
      <c r="AC2203" s="6"/>
    </row>
    <row r="2204" spans="1:29" ht="9.9" customHeight="1" x14ac:dyDescent="0.25">
      <c r="B2204" s="138"/>
      <c r="C2204" s="14"/>
      <c r="I2204" s="18"/>
      <c r="J2204" s="18"/>
      <c r="K2204" s="18"/>
      <c r="L2204" s="18"/>
      <c r="P2204" s="2"/>
      <c r="AA2204" s="6"/>
      <c r="AB2204" s="6"/>
      <c r="AC2204" s="6"/>
    </row>
    <row r="2205" spans="1:29" ht="9.9" customHeight="1" x14ac:dyDescent="0.25">
      <c r="B2205" s="138"/>
      <c r="C2205" s="14"/>
      <c r="I2205" s="18"/>
      <c r="J2205" s="18"/>
      <c r="K2205" s="18"/>
      <c r="L2205" s="18"/>
      <c r="P2205" s="2"/>
      <c r="AA2205" s="6"/>
      <c r="AB2205" s="6"/>
      <c r="AC2205" s="6"/>
    </row>
    <row r="2206" spans="1:29" ht="9.9" customHeight="1" x14ac:dyDescent="0.25">
      <c r="B2206" s="138"/>
      <c r="C2206" s="14"/>
      <c r="I2206" s="18"/>
      <c r="J2206" s="18"/>
      <c r="K2206" s="18"/>
      <c r="L2206" s="18"/>
      <c r="P2206" s="2"/>
      <c r="AA2206" s="6"/>
      <c r="AB2206" s="6"/>
      <c r="AC2206" s="6"/>
    </row>
    <row r="2207" spans="1:29" ht="9.9" customHeight="1" x14ac:dyDescent="0.25">
      <c r="B2207" s="138"/>
      <c r="C2207" s="14"/>
      <c r="I2207" s="18"/>
      <c r="J2207" s="18"/>
      <c r="K2207" s="18"/>
      <c r="L2207" s="18"/>
      <c r="P2207" s="2"/>
      <c r="AA2207" s="6"/>
      <c r="AB2207" s="6"/>
      <c r="AC2207" s="6"/>
    </row>
    <row r="2208" spans="1:29" ht="9.9" customHeight="1" x14ac:dyDescent="0.25">
      <c r="B2208" s="138"/>
      <c r="C2208" s="14"/>
      <c r="I2208" s="18"/>
      <c r="J2208" s="18"/>
      <c r="K2208" s="18"/>
      <c r="L2208" s="18"/>
      <c r="P2208" s="2"/>
      <c r="AA2208" s="6"/>
      <c r="AB2208" s="6"/>
      <c r="AC2208" s="6"/>
    </row>
    <row r="2209" spans="1:29" ht="9.9" customHeight="1" x14ac:dyDescent="0.25">
      <c r="B2209" s="138"/>
      <c r="C2209" s="148"/>
      <c r="I2209" s="18"/>
      <c r="J2209" s="18"/>
      <c r="K2209" s="18"/>
      <c r="L2209" s="18"/>
      <c r="P2209" s="2"/>
      <c r="AA2209" s="6"/>
      <c r="AB2209" s="6"/>
      <c r="AC2209" s="6"/>
    </row>
    <row r="2210" spans="1:29" ht="9.9" customHeight="1" x14ac:dyDescent="0.25">
      <c r="B2210" s="138"/>
      <c r="C2210" s="14"/>
      <c r="I2210" s="18"/>
      <c r="J2210" s="18"/>
      <c r="K2210" s="18"/>
      <c r="L2210" s="18"/>
      <c r="P2210" s="2"/>
      <c r="AA2210" s="6"/>
      <c r="AB2210" s="6"/>
      <c r="AC2210" s="6"/>
    </row>
    <row r="2211" spans="1:29" ht="9.9" customHeight="1" x14ac:dyDescent="0.25">
      <c r="B2211" s="138"/>
      <c r="C2211" s="14"/>
      <c r="I2211" s="18"/>
      <c r="J2211" s="18"/>
      <c r="K2211" s="18"/>
      <c r="L2211" s="18"/>
      <c r="P2211" s="2"/>
      <c r="AA2211" s="6"/>
      <c r="AB2211" s="6"/>
      <c r="AC2211" s="6"/>
    </row>
    <row r="2212" spans="1:29" ht="9.9" customHeight="1" x14ac:dyDescent="0.25">
      <c r="B2212" s="138"/>
      <c r="C2212" s="14"/>
      <c r="I2212" s="18"/>
      <c r="J2212" s="18"/>
      <c r="K2212" s="18"/>
      <c r="L2212" s="18"/>
      <c r="P2212" s="2"/>
      <c r="AA2212" s="6"/>
      <c r="AB2212" s="6"/>
      <c r="AC2212" s="6"/>
    </row>
    <row r="2213" spans="1:29" ht="9.9" customHeight="1" x14ac:dyDescent="0.25">
      <c r="B2213" s="138"/>
      <c r="C2213" s="14"/>
      <c r="I2213" s="18"/>
      <c r="J2213" s="18"/>
      <c r="K2213" s="18"/>
      <c r="L2213" s="18"/>
      <c r="P2213" s="2"/>
      <c r="AA2213" s="6"/>
      <c r="AB2213" s="6"/>
      <c r="AC2213" s="6"/>
    </row>
    <row r="2214" spans="1:29" ht="9.9" customHeight="1" x14ac:dyDescent="0.25">
      <c r="B2214" s="138"/>
      <c r="C2214" s="14"/>
      <c r="I2214" s="18"/>
      <c r="J2214" s="18"/>
      <c r="K2214" s="18"/>
      <c r="L2214" s="18"/>
      <c r="P2214" s="2"/>
      <c r="AA2214" s="6"/>
      <c r="AB2214" s="6"/>
      <c r="AC2214" s="6"/>
    </row>
    <row r="2215" spans="1:29" ht="9.9" customHeight="1" x14ac:dyDescent="0.25">
      <c r="B2215" s="138"/>
      <c r="C2215" s="148"/>
      <c r="I2215" s="18"/>
      <c r="J2215" s="18"/>
      <c r="K2215" s="18"/>
      <c r="L2215" s="18"/>
      <c r="P2215" s="2"/>
      <c r="AA2215" s="6"/>
      <c r="AB2215" s="6"/>
      <c r="AC2215" s="6"/>
    </row>
    <row r="2216" spans="1:29" ht="9.9" customHeight="1" x14ac:dyDescent="0.25">
      <c r="B2216" s="138"/>
      <c r="C2216" s="14"/>
      <c r="E2216" s="18"/>
      <c r="F2216" s="18"/>
      <c r="G2216" s="18"/>
      <c r="H2216" s="19"/>
      <c r="I2216" s="18"/>
      <c r="J2216" s="18"/>
      <c r="K2216" s="18"/>
      <c r="L2216" s="18"/>
      <c r="P2216" s="2"/>
      <c r="AA2216" s="6"/>
      <c r="AB2216" s="6"/>
      <c r="AC2216" s="6"/>
    </row>
    <row r="2217" spans="1:29" ht="9.9" customHeight="1" x14ac:dyDescent="0.25">
      <c r="A2217" s="11"/>
      <c r="B2217" s="138"/>
      <c r="C2217" s="148"/>
      <c r="E2217" s="18"/>
      <c r="F2217" s="18"/>
      <c r="G2217" s="18"/>
      <c r="H2217" s="20"/>
      <c r="I2217" s="18"/>
      <c r="J2217" s="18"/>
      <c r="K2217" s="18"/>
      <c r="L2217" s="18"/>
      <c r="P2217" s="2"/>
      <c r="AA2217" s="6"/>
      <c r="AB2217" s="6"/>
      <c r="AC2217" s="6"/>
    </row>
    <row r="2218" spans="1:29" ht="9.9" customHeight="1" x14ac:dyDescent="0.25">
      <c r="B2218" s="138"/>
      <c r="C2218" s="14"/>
      <c r="E2218" s="18"/>
      <c r="F2218" s="18"/>
      <c r="G2218" s="18"/>
      <c r="H2218" s="19"/>
      <c r="I2218" s="18"/>
      <c r="J2218" s="18"/>
      <c r="K2218" s="18"/>
      <c r="L2218" s="18"/>
      <c r="P2218" s="2"/>
      <c r="AA2218" s="6"/>
      <c r="AB2218" s="6"/>
      <c r="AC2218" s="6"/>
    </row>
    <row r="2219" spans="1:29" ht="9.9" customHeight="1" x14ac:dyDescent="0.25">
      <c r="B2219" s="138"/>
      <c r="C2219" s="14"/>
      <c r="E2219" s="18"/>
      <c r="F2219" s="18"/>
      <c r="G2219" s="18"/>
      <c r="H2219" s="19"/>
      <c r="I2219" s="18"/>
      <c r="J2219" s="18"/>
      <c r="K2219" s="18"/>
      <c r="L2219" s="18"/>
      <c r="P2219" s="2"/>
      <c r="AA2219" s="6"/>
      <c r="AB2219" s="6"/>
      <c r="AC2219" s="6"/>
    </row>
    <row r="2220" spans="1:29" ht="9.9" customHeight="1" x14ac:dyDescent="0.25">
      <c r="B2220" s="138"/>
      <c r="C2220" s="14"/>
      <c r="E2220" s="18"/>
      <c r="F2220" s="18"/>
      <c r="G2220" s="18"/>
      <c r="H2220" s="19"/>
      <c r="I2220" s="18"/>
      <c r="J2220" s="18"/>
      <c r="K2220" s="18"/>
      <c r="L2220" s="18"/>
      <c r="P2220" s="2"/>
      <c r="AA2220" s="6"/>
      <c r="AB2220" s="6"/>
      <c r="AC2220" s="6"/>
    </row>
    <row r="2221" spans="1:29" ht="9.9" customHeight="1" x14ac:dyDescent="0.25">
      <c r="B2221" s="138"/>
      <c r="C2221" s="14"/>
      <c r="E2221" s="18"/>
      <c r="F2221" s="18"/>
      <c r="G2221" s="18"/>
      <c r="H2221" s="19"/>
      <c r="I2221" s="18"/>
      <c r="J2221" s="18"/>
      <c r="K2221" s="18"/>
      <c r="L2221" s="18"/>
      <c r="P2221" s="2"/>
      <c r="AA2221" s="6"/>
      <c r="AB2221" s="6"/>
      <c r="AC2221" s="6"/>
    </row>
    <row r="2222" spans="1:29" ht="9.9" customHeight="1" x14ac:dyDescent="0.25">
      <c r="B2222" s="138"/>
      <c r="C2222" s="148"/>
      <c r="E2222" s="18"/>
      <c r="F2222" s="18"/>
      <c r="G2222" s="18"/>
      <c r="H2222" s="19"/>
      <c r="I2222" s="18"/>
      <c r="J2222" s="18"/>
      <c r="K2222" s="18"/>
      <c r="L2222" s="18"/>
      <c r="P2222" s="2"/>
      <c r="AA2222" s="6"/>
      <c r="AB2222" s="6"/>
      <c r="AC2222" s="6"/>
    </row>
    <row r="2223" spans="1:29" ht="9.9" customHeight="1" x14ac:dyDescent="0.25">
      <c r="B2223" s="138"/>
      <c r="C2223" s="14"/>
      <c r="E2223" s="18"/>
      <c r="F2223" s="18"/>
      <c r="G2223" s="18"/>
      <c r="H2223" s="19"/>
      <c r="I2223" s="18"/>
      <c r="J2223" s="18"/>
      <c r="K2223" s="18"/>
      <c r="L2223" s="18"/>
      <c r="P2223" s="2"/>
      <c r="AA2223" s="6"/>
      <c r="AB2223" s="6"/>
      <c r="AC2223" s="6"/>
    </row>
    <row r="2224" spans="1:29" ht="9.9" customHeight="1" x14ac:dyDescent="0.25">
      <c r="B2224" s="138"/>
      <c r="C2224" s="14"/>
      <c r="E2224" s="18"/>
      <c r="F2224" s="18"/>
      <c r="G2224" s="18"/>
      <c r="H2224" s="19"/>
      <c r="I2224" s="18"/>
      <c r="J2224" s="18"/>
      <c r="K2224" s="18"/>
      <c r="L2224" s="18"/>
      <c r="P2224" s="2"/>
      <c r="AA2224" s="6"/>
      <c r="AB2224" s="6"/>
      <c r="AC2224" s="6"/>
    </row>
    <row r="2225" spans="1:29" ht="9.9" customHeight="1" x14ac:dyDescent="0.25">
      <c r="B2225" s="138"/>
      <c r="C2225" s="14"/>
      <c r="E2225" s="18"/>
      <c r="F2225" s="18"/>
      <c r="G2225" s="18"/>
      <c r="H2225" s="19"/>
      <c r="I2225" s="18"/>
      <c r="J2225" s="18"/>
      <c r="K2225" s="18"/>
      <c r="L2225" s="18"/>
      <c r="P2225" s="2"/>
      <c r="AA2225" s="6"/>
      <c r="AB2225" s="6"/>
      <c r="AC2225" s="6"/>
    </row>
    <row r="2226" spans="1:29" ht="9.9" customHeight="1" x14ac:dyDescent="0.25">
      <c r="B2226" s="138"/>
      <c r="C2226" s="14"/>
      <c r="E2226" s="18"/>
      <c r="F2226" s="18"/>
      <c r="G2226" s="18"/>
      <c r="H2226" s="19"/>
      <c r="I2226" s="18"/>
      <c r="J2226" s="18"/>
      <c r="K2226" s="18"/>
      <c r="L2226" s="18"/>
      <c r="P2226" s="2"/>
      <c r="AA2226" s="6"/>
      <c r="AB2226" s="6"/>
      <c r="AC2226" s="6"/>
    </row>
    <row r="2227" spans="1:29" ht="9.9" customHeight="1" x14ac:dyDescent="0.25">
      <c r="B2227" s="138"/>
      <c r="C2227" s="14"/>
      <c r="E2227" s="18"/>
      <c r="F2227" s="18"/>
      <c r="G2227" s="18"/>
      <c r="H2227" s="19"/>
      <c r="I2227" s="18"/>
      <c r="J2227" s="18"/>
      <c r="K2227" s="18"/>
      <c r="L2227" s="18"/>
      <c r="P2227" s="2"/>
      <c r="AA2227" s="6"/>
      <c r="AB2227" s="6"/>
      <c r="AC2227" s="6"/>
    </row>
    <row r="2228" spans="1:29" ht="9.9" customHeight="1" x14ac:dyDescent="0.25">
      <c r="B2228" s="138"/>
      <c r="C2228" s="14"/>
      <c r="E2228" s="18"/>
      <c r="F2228" s="18"/>
      <c r="G2228" s="18"/>
      <c r="H2228" s="19"/>
      <c r="I2228" s="18"/>
      <c r="J2228" s="18"/>
      <c r="K2228" s="18"/>
      <c r="L2228" s="18"/>
      <c r="P2228" s="2"/>
      <c r="AA2228" s="6"/>
      <c r="AB2228" s="6"/>
      <c r="AC2228" s="6"/>
    </row>
    <row r="2229" spans="1:29" ht="9.9" customHeight="1" x14ac:dyDescent="0.25">
      <c r="B2229" s="139"/>
      <c r="C2229" s="14"/>
      <c r="E2229" s="18"/>
      <c r="F2229" s="18"/>
      <c r="G2229" s="18"/>
      <c r="H2229" s="19"/>
      <c r="I2229" s="18"/>
      <c r="J2229" s="18"/>
      <c r="K2229" s="18"/>
      <c r="L2229" s="18"/>
      <c r="P2229" s="2"/>
      <c r="AA2229" s="6"/>
      <c r="AB2229" s="6"/>
      <c r="AC2229" s="6"/>
    </row>
    <row r="2230" spans="1:29" ht="9.9" customHeight="1" x14ac:dyDescent="0.25">
      <c r="B2230" s="142"/>
      <c r="C2230" s="14"/>
      <c r="E2230" s="18"/>
      <c r="F2230" s="18"/>
      <c r="G2230" s="18"/>
      <c r="H2230" s="19"/>
      <c r="I2230" s="18"/>
      <c r="J2230" s="18"/>
      <c r="K2230" s="18"/>
      <c r="L2230" s="18"/>
      <c r="P2230" s="2"/>
      <c r="AA2230" s="6"/>
      <c r="AB2230" s="6"/>
      <c r="AC2230" s="6"/>
    </row>
    <row r="2231" spans="1:29" ht="9.9" customHeight="1" x14ac:dyDescent="0.25">
      <c r="A2231" s="11"/>
      <c r="B2231" s="138"/>
      <c r="C2231" s="14"/>
      <c r="E2231" s="18"/>
      <c r="F2231" s="18"/>
      <c r="G2231" s="18"/>
      <c r="H2231" s="19"/>
      <c r="I2231" s="18"/>
      <c r="J2231" s="18"/>
      <c r="K2231" s="18"/>
      <c r="L2231" s="18"/>
      <c r="P2231" s="2"/>
      <c r="AA2231" s="6"/>
      <c r="AB2231" s="6"/>
      <c r="AC2231" s="6"/>
    </row>
    <row r="2232" spans="1:29" ht="9.9" customHeight="1" x14ac:dyDescent="0.25">
      <c r="B2232" s="138"/>
      <c r="C2232" s="14"/>
      <c r="E2232" s="18"/>
      <c r="F2232" s="18"/>
      <c r="G2232" s="18"/>
      <c r="H2232" s="19"/>
      <c r="I2232" s="18"/>
      <c r="J2232" s="18"/>
      <c r="K2232" s="18"/>
      <c r="L2232" s="18"/>
      <c r="P2232" s="2"/>
      <c r="AA2232" s="6"/>
      <c r="AB2232" s="6"/>
      <c r="AC2232" s="6"/>
    </row>
    <row r="2233" spans="1:29" ht="9.9" customHeight="1" x14ac:dyDescent="0.25">
      <c r="B2233" s="138"/>
      <c r="C2233" s="14"/>
      <c r="E2233" s="18"/>
      <c r="F2233" s="18"/>
      <c r="G2233" s="18"/>
      <c r="H2233" s="19"/>
      <c r="I2233" s="18"/>
      <c r="J2233" s="18"/>
      <c r="K2233" s="18"/>
      <c r="L2233" s="18"/>
      <c r="P2233" s="2"/>
      <c r="AA2233" s="6"/>
      <c r="AB2233" s="6"/>
      <c r="AC2233" s="6"/>
    </row>
    <row r="2234" spans="1:29" ht="9.9" customHeight="1" x14ac:dyDescent="0.25">
      <c r="B2234" s="138"/>
      <c r="C2234" s="14"/>
      <c r="E2234" s="18"/>
      <c r="F2234" s="18"/>
      <c r="G2234" s="18"/>
      <c r="H2234" s="19"/>
      <c r="I2234" s="18"/>
      <c r="J2234" s="18"/>
      <c r="K2234" s="18"/>
      <c r="L2234" s="18"/>
      <c r="P2234" s="2"/>
      <c r="AA2234" s="6"/>
      <c r="AB2234" s="6"/>
      <c r="AC2234" s="6"/>
    </row>
    <row r="2235" spans="1:29" ht="9.9" customHeight="1" x14ac:dyDescent="0.25">
      <c r="B2235" s="138"/>
      <c r="C2235" s="14"/>
      <c r="E2235" s="18"/>
      <c r="F2235" s="18"/>
      <c r="G2235" s="18"/>
      <c r="H2235" s="19"/>
      <c r="I2235" s="18"/>
      <c r="J2235" s="18"/>
      <c r="K2235" s="18"/>
      <c r="L2235" s="18"/>
      <c r="P2235" s="2"/>
      <c r="AA2235" s="6"/>
      <c r="AB2235" s="6"/>
      <c r="AC2235" s="6"/>
    </row>
    <row r="2236" spans="1:29" ht="9.9" customHeight="1" x14ac:dyDescent="0.25">
      <c r="B2236" s="138"/>
      <c r="C2236" s="14"/>
      <c r="E2236" s="18"/>
      <c r="F2236" s="18"/>
      <c r="G2236" s="18"/>
      <c r="H2236" s="19"/>
      <c r="I2236" s="18"/>
      <c r="J2236" s="18"/>
      <c r="K2236" s="18"/>
      <c r="L2236" s="18"/>
      <c r="P2236" s="2"/>
      <c r="AA2236" s="6"/>
      <c r="AB2236" s="6"/>
      <c r="AC2236" s="6"/>
    </row>
    <row r="2237" spans="1:29" ht="9.9" customHeight="1" x14ac:dyDescent="0.25">
      <c r="B2237" s="138"/>
      <c r="C2237" s="14"/>
      <c r="E2237" s="18"/>
      <c r="F2237" s="18"/>
      <c r="G2237" s="18"/>
      <c r="H2237" s="19"/>
      <c r="I2237" s="18"/>
      <c r="J2237" s="18"/>
      <c r="K2237" s="18"/>
      <c r="L2237" s="18"/>
      <c r="P2237" s="2"/>
      <c r="AA2237" s="6"/>
      <c r="AB2237" s="6"/>
      <c r="AC2237" s="6"/>
    </row>
    <row r="2238" spans="1:29" ht="9.9" customHeight="1" x14ac:dyDescent="0.25">
      <c r="B2238" s="138"/>
      <c r="C2238" s="14"/>
      <c r="E2238" s="18"/>
      <c r="F2238" s="18"/>
      <c r="G2238" s="18"/>
      <c r="H2238" s="19"/>
      <c r="I2238" s="18"/>
      <c r="J2238" s="18"/>
      <c r="K2238" s="18"/>
      <c r="L2238" s="18"/>
      <c r="P2238" s="2"/>
      <c r="AA2238" s="6"/>
      <c r="AB2238" s="6"/>
      <c r="AC2238" s="6"/>
    </row>
    <row r="2239" spans="1:29" ht="9.9" customHeight="1" x14ac:dyDescent="0.25">
      <c r="B2239" s="138"/>
      <c r="C2239" s="83"/>
      <c r="E2239" s="18"/>
      <c r="F2239" s="18"/>
      <c r="G2239" s="18"/>
      <c r="H2239" s="19"/>
      <c r="I2239" s="18"/>
      <c r="J2239" s="18"/>
      <c r="K2239" s="18"/>
      <c r="L2239" s="18"/>
      <c r="P2239" s="2"/>
      <c r="AA2239" s="6"/>
      <c r="AB2239" s="6"/>
      <c r="AC2239" s="6"/>
    </row>
    <row r="2240" spans="1:29" ht="9.9" customHeight="1" x14ac:dyDescent="0.25">
      <c r="B2240" s="138"/>
      <c r="C2240" s="151"/>
      <c r="E2240" s="18"/>
      <c r="F2240" s="18"/>
      <c r="G2240" s="18"/>
      <c r="H2240" s="19"/>
      <c r="I2240" s="2"/>
      <c r="J2240" s="18"/>
      <c r="K2240" s="18"/>
      <c r="L2240" s="18"/>
      <c r="P2240" s="2"/>
      <c r="AA2240" s="6"/>
      <c r="AB2240" s="6"/>
      <c r="AC2240" s="6"/>
    </row>
    <row r="2241" spans="1:29" ht="9.9" customHeight="1" x14ac:dyDescent="0.25">
      <c r="B2241" s="138"/>
      <c r="C2241" s="148"/>
      <c r="E2241" s="18"/>
      <c r="F2241" s="18"/>
      <c r="G2241" s="18"/>
      <c r="H2241" s="19"/>
      <c r="I2241" s="18"/>
      <c r="J2241" s="18"/>
      <c r="K2241" s="18"/>
      <c r="L2241" s="18"/>
      <c r="P2241" s="2"/>
      <c r="AA2241" s="6"/>
      <c r="AB2241" s="6"/>
      <c r="AC2241" s="6"/>
    </row>
    <row r="2242" spans="1:29" ht="9.9" customHeight="1" x14ac:dyDescent="0.25">
      <c r="B2242" s="138"/>
      <c r="C2242" s="14"/>
      <c r="E2242" s="18"/>
      <c r="F2242" s="18"/>
      <c r="G2242" s="18"/>
      <c r="H2242" s="19"/>
      <c r="I2242" s="18"/>
      <c r="J2242" s="18"/>
      <c r="K2242" s="18"/>
      <c r="L2242" s="18"/>
      <c r="P2242" s="2"/>
      <c r="AA2242" s="6"/>
      <c r="AB2242" s="6"/>
      <c r="AC2242" s="6"/>
    </row>
    <row r="2243" spans="1:29" ht="9.9" customHeight="1" x14ac:dyDescent="0.25">
      <c r="B2243" s="138"/>
      <c r="C2243" s="14"/>
      <c r="E2243" s="18"/>
      <c r="F2243" s="18"/>
      <c r="G2243" s="18"/>
      <c r="H2243" s="19"/>
      <c r="I2243" s="18"/>
      <c r="J2243" s="18"/>
      <c r="K2243" s="18"/>
      <c r="L2243" s="18"/>
      <c r="P2243" s="2"/>
      <c r="AA2243" s="6"/>
      <c r="AB2243" s="6"/>
      <c r="AC2243" s="6"/>
    </row>
    <row r="2244" spans="1:29" ht="9.9" customHeight="1" x14ac:dyDescent="0.25">
      <c r="B2244" s="138"/>
      <c r="C2244" s="14"/>
      <c r="E2244" s="18"/>
      <c r="F2244" s="18"/>
      <c r="G2244" s="18"/>
      <c r="H2244" s="19"/>
      <c r="I2244" s="18"/>
      <c r="J2244" s="18"/>
      <c r="K2244" s="18"/>
      <c r="L2244" s="18"/>
      <c r="P2244" s="2"/>
      <c r="AA2244" s="6"/>
      <c r="AB2244" s="6"/>
      <c r="AC2244" s="6"/>
    </row>
    <row r="2245" spans="1:29" ht="9.9" customHeight="1" x14ac:dyDescent="0.25">
      <c r="A2245" s="11"/>
      <c r="B2245" s="138"/>
      <c r="C2245" s="14"/>
      <c r="E2245" s="18"/>
      <c r="F2245" s="18"/>
      <c r="G2245" s="18"/>
      <c r="H2245" s="19"/>
      <c r="I2245" s="2"/>
      <c r="J2245" s="18"/>
      <c r="K2245" s="18"/>
      <c r="L2245" s="18"/>
      <c r="P2245" s="2"/>
      <c r="AA2245" s="6"/>
      <c r="AB2245" s="6"/>
      <c r="AC2245" s="6"/>
    </row>
    <row r="2246" spans="1:29" ht="9.9" customHeight="1" x14ac:dyDescent="0.25">
      <c r="B2246" s="138"/>
      <c r="C2246" s="14"/>
      <c r="I2246" s="18"/>
      <c r="J2246" s="18"/>
      <c r="K2246" s="18"/>
      <c r="L2246" s="18"/>
      <c r="P2246" s="2"/>
      <c r="AA2246" s="6"/>
      <c r="AB2246" s="6"/>
      <c r="AC2246" s="6"/>
    </row>
    <row r="2247" spans="1:29" ht="9.9" customHeight="1" x14ac:dyDescent="0.25">
      <c r="B2247" s="138"/>
      <c r="C2247" s="14"/>
      <c r="I2247" s="18"/>
      <c r="J2247" s="18"/>
      <c r="K2247" s="18"/>
      <c r="L2247" s="18"/>
      <c r="P2247" s="2"/>
      <c r="AA2247" s="6"/>
      <c r="AB2247" s="6"/>
      <c r="AC2247" s="6"/>
    </row>
    <row r="2248" spans="1:29" ht="9.9" customHeight="1" x14ac:dyDescent="0.25">
      <c r="B2248" s="138"/>
      <c r="C2248" s="14"/>
      <c r="I2248" s="2"/>
      <c r="J2248" s="18"/>
      <c r="K2248" s="18"/>
      <c r="L2248" s="18"/>
      <c r="P2248" s="2"/>
      <c r="AA2248" s="6"/>
      <c r="AB2248" s="6"/>
      <c r="AC2248" s="6"/>
    </row>
    <row r="2249" spans="1:29" ht="9.9" customHeight="1" x14ac:dyDescent="0.25">
      <c r="B2249" s="138"/>
      <c r="C2249" s="148"/>
      <c r="I2249" s="18"/>
      <c r="J2249" s="18"/>
      <c r="K2249" s="18"/>
      <c r="L2249" s="18"/>
      <c r="P2249" s="2"/>
      <c r="AA2249" s="6"/>
      <c r="AB2249" s="6"/>
      <c r="AC2249" s="6"/>
    </row>
    <row r="2250" spans="1:29" ht="9.9" customHeight="1" x14ac:dyDescent="0.25">
      <c r="B2250" s="138"/>
      <c r="C2250" s="14"/>
      <c r="I2250" s="18"/>
      <c r="J2250" s="18"/>
      <c r="K2250" s="18"/>
      <c r="L2250" s="18"/>
      <c r="P2250" s="2"/>
      <c r="AA2250" s="6"/>
      <c r="AB2250" s="6"/>
      <c r="AC2250" s="6"/>
    </row>
    <row r="2251" spans="1:29" ht="9.9" customHeight="1" x14ac:dyDescent="0.25">
      <c r="B2251" s="138"/>
      <c r="C2251" s="14"/>
      <c r="I2251" s="18"/>
      <c r="J2251" s="18"/>
      <c r="K2251" s="18"/>
      <c r="L2251" s="18"/>
      <c r="P2251" s="2"/>
      <c r="AA2251" s="6"/>
      <c r="AB2251" s="6"/>
      <c r="AC2251" s="6"/>
    </row>
    <row r="2252" spans="1:29" ht="9.9" customHeight="1" x14ac:dyDescent="0.25">
      <c r="B2252" s="138"/>
      <c r="C2252" s="14"/>
      <c r="I2252" s="18"/>
      <c r="J2252" s="18"/>
      <c r="K2252" s="18"/>
      <c r="L2252" s="18"/>
      <c r="P2252" s="2"/>
      <c r="AA2252" s="6"/>
      <c r="AB2252" s="6"/>
      <c r="AC2252" s="6"/>
    </row>
    <row r="2253" spans="1:29" ht="9.9" customHeight="1" x14ac:dyDescent="0.25">
      <c r="B2253" s="138"/>
      <c r="C2253" s="14"/>
      <c r="I2253" s="2"/>
      <c r="J2253" s="18"/>
      <c r="K2253" s="18"/>
      <c r="L2253" s="18"/>
      <c r="P2253" s="2"/>
      <c r="AA2253" s="6"/>
      <c r="AB2253" s="6"/>
      <c r="AC2253" s="6"/>
    </row>
    <row r="2254" spans="1:29" ht="9.9" customHeight="1" x14ac:dyDescent="0.25">
      <c r="B2254" s="138"/>
      <c r="C2254" s="14"/>
      <c r="I2254" s="18"/>
      <c r="J2254" s="18"/>
      <c r="K2254" s="18"/>
      <c r="L2254" s="18"/>
      <c r="P2254" s="2"/>
      <c r="AA2254" s="6"/>
      <c r="AB2254" s="6"/>
      <c r="AC2254" s="6"/>
    </row>
    <row r="2255" spans="1:29" ht="9.9" customHeight="1" x14ac:dyDescent="0.25">
      <c r="B2255" s="138"/>
      <c r="C2255" s="148"/>
      <c r="I2255" s="18"/>
      <c r="J2255" s="18"/>
      <c r="K2255" s="18"/>
      <c r="L2255" s="18"/>
      <c r="P2255" s="2"/>
      <c r="AA2255" s="6"/>
      <c r="AB2255" s="6"/>
      <c r="AC2255" s="6"/>
    </row>
    <row r="2256" spans="1:29" ht="9.9" customHeight="1" x14ac:dyDescent="0.25">
      <c r="B2256" s="138"/>
      <c r="C2256" s="14"/>
      <c r="I2256" s="18"/>
      <c r="J2256" s="18"/>
      <c r="K2256" s="18"/>
      <c r="L2256" s="18"/>
      <c r="P2256" s="2"/>
      <c r="AA2256" s="6"/>
      <c r="AB2256" s="6"/>
      <c r="AC2256" s="6"/>
    </row>
    <row r="2257" spans="1:29" ht="9.9" customHeight="1" x14ac:dyDescent="0.25">
      <c r="B2257" s="138"/>
      <c r="C2257" s="148"/>
      <c r="I2257" s="18"/>
      <c r="J2257" s="18"/>
      <c r="K2257" s="18"/>
      <c r="L2257" s="18"/>
      <c r="P2257" s="2"/>
      <c r="AA2257" s="6"/>
      <c r="AB2257" s="6"/>
      <c r="AC2257" s="6"/>
    </row>
    <row r="2258" spans="1:29" ht="9.9" customHeight="1" x14ac:dyDescent="0.25">
      <c r="B2258" s="138"/>
      <c r="C2258" s="14"/>
      <c r="E2258" s="18"/>
      <c r="F2258" s="18"/>
      <c r="G2258" s="18"/>
      <c r="H2258" s="19"/>
      <c r="I2258" s="2"/>
      <c r="J2258" s="18"/>
      <c r="K2258" s="18"/>
      <c r="L2258" s="18"/>
      <c r="P2258" s="2"/>
      <c r="AA2258" s="6"/>
      <c r="AB2258" s="6"/>
      <c r="AC2258" s="6"/>
    </row>
    <row r="2259" spans="1:29" ht="9.9" customHeight="1" x14ac:dyDescent="0.25">
      <c r="A2259" s="68"/>
      <c r="B2259" s="138"/>
      <c r="C2259" s="14"/>
      <c r="E2259" s="18"/>
      <c r="F2259" s="18"/>
      <c r="G2259" s="18"/>
      <c r="H2259" s="19"/>
      <c r="I2259" s="18"/>
      <c r="J2259" s="18"/>
      <c r="K2259" s="18"/>
      <c r="L2259" s="18"/>
      <c r="P2259" s="2"/>
      <c r="AA2259" s="6"/>
      <c r="AB2259" s="6"/>
      <c r="AC2259" s="6"/>
    </row>
    <row r="2260" spans="1:29" ht="9.9" customHeight="1" x14ac:dyDescent="0.25">
      <c r="B2260" s="138"/>
      <c r="C2260" s="14"/>
      <c r="E2260" s="18"/>
      <c r="F2260" s="18"/>
      <c r="G2260" s="18"/>
      <c r="H2260" s="19"/>
      <c r="I2260" s="18"/>
      <c r="J2260" s="18"/>
      <c r="K2260" s="18"/>
      <c r="L2260" s="18"/>
      <c r="P2260" s="2"/>
      <c r="AA2260" s="6"/>
      <c r="AB2260" s="6"/>
      <c r="AC2260" s="6"/>
    </row>
    <row r="2261" spans="1:29" ht="9.9" customHeight="1" x14ac:dyDescent="0.25">
      <c r="B2261" s="138"/>
      <c r="C2261" s="14"/>
      <c r="I2261" s="18"/>
      <c r="J2261" s="18"/>
      <c r="K2261" s="18"/>
      <c r="L2261" s="18"/>
      <c r="P2261" s="2"/>
      <c r="AA2261" s="6"/>
      <c r="AB2261" s="6"/>
      <c r="AC2261" s="6"/>
    </row>
    <row r="2262" spans="1:29" ht="9.9" customHeight="1" x14ac:dyDescent="0.25">
      <c r="B2262" s="138"/>
      <c r="C2262" s="148"/>
      <c r="I2262" s="18"/>
      <c r="J2262" s="18"/>
      <c r="K2262" s="18"/>
      <c r="L2262" s="18"/>
      <c r="P2262" s="2"/>
      <c r="AA2262" s="6"/>
      <c r="AB2262" s="6"/>
      <c r="AC2262" s="6"/>
    </row>
    <row r="2263" spans="1:29" ht="9.9" customHeight="1" x14ac:dyDescent="0.25">
      <c r="B2263" s="138"/>
      <c r="C2263" s="14"/>
      <c r="I2263" s="2"/>
      <c r="J2263" s="18"/>
      <c r="K2263" s="18"/>
      <c r="L2263" s="18"/>
      <c r="P2263" s="2"/>
      <c r="AA2263" s="6"/>
      <c r="AB2263" s="6"/>
      <c r="AC2263" s="6"/>
    </row>
    <row r="2264" spans="1:29" ht="9.9" customHeight="1" x14ac:dyDescent="0.25">
      <c r="B2264" s="138"/>
      <c r="C2264" s="14"/>
      <c r="I2264" s="18"/>
      <c r="J2264" s="18"/>
      <c r="K2264" s="18"/>
      <c r="L2264" s="18"/>
      <c r="P2264" s="2"/>
      <c r="AA2264" s="6"/>
      <c r="AB2264" s="6"/>
      <c r="AC2264" s="6"/>
    </row>
    <row r="2265" spans="1:29" ht="9.9" customHeight="1" x14ac:dyDescent="0.25">
      <c r="B2265" s="138"/>
      <c r="C2265" s="14"/>
      <c r="I2265" s="18"/>
      <c r="J2265" s="18"/>
      <c r="K2265" s="18"/>
      <c r="L2265" s="18"/>
      <c r="P2265" s="2"/>
      <c r="AA2265" s="6"/>
      <c r="AB2265" s="6"/>
      <c r="AC2265" s="6"/>
    </row>
    <row r="2266" spans="1:29" ht="9.9" customHeight="1" x14ac:dyDescent="0.25">
      <c r="B2266" s="138"/>
      <c r="C2266" s="14"/>
      <c r="I2266" s="18"/>
      <c r="J2266" s="18"/>
      <c r="K2266" s="18"/>
      <c r="L2266" s="18"/>
      <c r="P2266" s="2"/>
      <c r="AA2266" s="6"/>
      <c r="AB2266" s="6"/>
      <c r="AC2266" s="6"/>
    </row>
    <row r="2267" spans="1:29" ht="9.9" customHeight="1" x14ac:dyDescent="0.25">
      <c r="B2267" s="138"/>
      <c r="C2267" s="14"/>
      <c r="I2267" s="18"/>
      <c r="J2267" s="18"/>
      <c r="K2267" s="18"/>
      <c r="L2267" s="18"/>
      <c r="P2267" s="2"/>
      <c r="AA2267" s="6"/>
      <c r="AB2267" s="6"/>
      <c r="AC2267" s="6"/>
    </row>
    <row r="2268" spans="1:29" ht="9.9" customHeight="1" x14ac:dyDescent="0.25">
      <c r="B2268" s="138"/>
      <c r="C2268" s="14"/>
      <c r="I2268" s="2"/>
      <c r="J2268" s="18"/>
      <c r="K2268" s="18"/>
      <c r="L2268" s="18"/>
      <c r="P2268" s="2"/>
      <c r="AA2268" s="6"/>
      <c r="AB2268" s="6"/>
      <c r="AC2268" s="6"/>
    </row>
    <row r="2269" spans="1:29" ht="9.9" customHeight="1" x14ac:dyDescent="0.25">
      <c r="B2269" s="138"/>
      <c r="C2269" s="14"/>
      <c r="I2269" s="18"/>
      <c r="J2269" s="18"/>
      <c r="K2269" s="18"/>
      <c r="L2269" s="18"/>
      <c r="P2269" s="2"/>
      <c r="AA2269" s="6"/>
      <c r="AB2269" s="6"/>
      <c r="AC2269" s="6"/>
    </row>
    <row r="2270" spans="1:29" ht="9.9" customHeight="1" x14ac:dyDescent="0.25">
      <c r="B2270" s="138"/>
      <c r="C2270" s="14"/>
      <c r="I2270" s="18"/>
      <c r="J2270" s="18"/>
      <c r="K2270" s="18"/>
      <c r="L2270" s="18"/>
      <c r="P2270" s="2"/>
      <c r="AA2270" s="6"/>
      <c r="AB2270" s="6"/>
      <c r="AC2270" s="6"/>
    </row>
    <row r="2271" spans="1:29" ht="9.9" customHeight="1" x14ac:dyDescent="0.25">
      <c r="B2271" s="138"/>
      <c r="C2271" s="14"/>
      <c r="I2271" s="18"/>
      <c r="J2271" s="18"/>
      <c r="K2271" s="18"/>
      <c r="L2271" s="18"/>
      <c r="P2271" s="2"/>
      <c r="AA2271" s="6"/>
      <c r="AB2271" s="6"/>
      <c r="AC2271" s="6"/>
    </row>
    <row r="2272" spans="1:29" ht="9.9" customHeight="1" x14ac:dyDescent="0.25">
      <c r="B2272" s="138"/>
      <c r="C2272" s="14"/>
      <c r="I2272" s="18"/>
      <c r="J2272" s="18"/>
      <c r="K2272" s="18"/>
      <c r="L2272" s="18"/>
      <c r="P2272" s="2"/>
      <c r="AA2272" s="6"/>
      <c r="AB2272" s="6"/>
      <c r="AC2272" s="6"/>
    </row>
    <row r="2273" spans="2:29" ht="9.9" customHeight="1" x14ac:dyDescent="0.25">
      <c r="B2273" s="138"/>
      <c r="C2273" s="14"/>
      <c r="I2273" s="2"/>
      <c r="J2273" s="18"/>
      <c r="K2273" s="18"/>
      <c r="L2273" s="18"/>
      <c r="P2273" s="2"/>
      <c r="AA2273" s="6"/>
      <c r="AB2273" s="6"/>
      <c r="AC2273" s="6"/>
    </row>
    <row r="2274" spans="2:29" ht="9.9" customHeight="1" x14ac:dyDescent="0.25">
      <c r="B2274" s="138"/>
      <c r="C2274" s="14"/>
      <c r="I2274" s="18"/>
      <c r="J2274" s="18"/>
      <c r="K2274" s="18"/>
      <c r="L2274" s="18"/>
      <c r="P2274" s="2"/>
      <c r="AA2274" s="6"/>
      <c r="AB2274" s="6"/>
      <c r="AC2274" s="6"/>
    </row>
    <row r="2275" spans="2:29" ht="9.9" customHeight="1" x14ac:dyDescent="0.25">
      <c r="B2275" s="138"/>
      <c r="C2275" s="14"/>
      <c r="I2275" s="18"/>
      <c r="J2275" s="18"/>
      <c r="K2275" s="18"/>
      <c r="L2275" s="18"/>
      <c r="P2275" s="2"/>
      <c r="AA2275" s="6"/>
      <c r="AB2275" s="6"/>
      <c r="AC2275" s="6"/>
    </row>
    <row r="2276" spans="2:29" ht="9.9" customHeight="1" x14ac:dyDescent="0.25">
      <c r="B2276" s="138"/>
      <c r="C2276" s="14"/>
      <c r="I2276" s="18"/>
      <c r="J2276" s="18"/>
      <c r="K2276" s="18"/>
      <c r="L2276" s="18"/>
      <c r="P2276" s="2"/>
      <c r="AA2276" s="6"/>
      <c r="AB2276" s="6"/>
      <c r="AC2276" s="6"/>
    </row>
    <row r="2277" spans="2:29" ht="9.9" customHeight="1" x14ac:dyDescent="0.25">
      <c r="B2277" s="138"/>
      <c r="C2277" s="14"/>
      <c r="I2277" s="18"/>
      <c r="J2277" s="18"/>
      <c r="K2277" s="18"/>
      <c r="L2277" s="18"/>
      <c r="P2277" s="2"/>
      <c r="AA2277" s="6"/>
      <c r="AB2277" s="6"/>
      <c r="AC2277" s="6"/>
    </row>
    <row r="2278" spans="2:29" ht="9.9" customHeight="1" x14ac:dyDescent="0.25">
      <c r="B2278" s="138"/>
      <c r="C2278" s="14"/>
      <c r="I2278" s="18"/>
      <c r="J2278" s="18"/>
      <c r="K2278" s="18"/>
      <c r="L2278" s="18"/>
      <c r="P2278" s="2"/>
      <c r="AA2278" s="6"/>
      <c r="AB2278" s="6"/>
      <c r="AC2278" s="6"/>
    </row>
    <row r="2279" spans="2:29" ht="9.9" customHeight="1" x14ac:dyDescent="0.25">
      <c r="B2279" s="138"/>
      <c r="C2279" s="83"/>
      <c r="I2279" s="18"/>
      <c r="J2279" s="18"/>
      <c r="K2279" s="18"/>
      <c r="L2279" s="18"/>
      <c r="P2279" s="2"/>
      <c r="AA2279" s="6"/>
      <c r="AB2279" s="6"/>
      <c r="AC2279" s="6"/>
    </row>
    <row r="2280" spans="2:29" ht="9.9" customHeight="1" x14ac:dyDescent="0.25">
      <c r="B2280" s="138"/>
      <c r="I2280" s="18"/>
      <c r="J2280" s="18"/>
      <c r="K2280" s="18"/>
      <c r="L2280" s="18"/>
      <c r="P2280" s="2"/>
      <c r="AA2280" s="6"/>
      <c r="AB2280" s="6"/>
      <c r="AC2280" s="6"/>
    </row>
    <row r="2281" spans="2:29" ht="9.9" customHeight="1" x14ac:dyDescent="0.25">
      <c r="B2281" s="138"/>
      <c r="C2281" s="148"/>
      <c r="I2281" s="18"/>
      <c r="J2281" s="18"/>
      <c r="K2281" s="18"/>
      <c r="L2281" s="18"/>
      <c r="P2281" s="2"/>
      <c r="AA2281" s="6"/>
      <c r="AB2281" s="6"/>
      <c r="AC2281" s="6"/>
    </row>
    <row r="2282" spans="2:29" ht="9.9" customHeight="1" x14ac:dyDescent="0.25">
      <c r="B2282" s="138"/>
      <c r="C2282" s="14"/>
      <c r="I2282" s="18"/>
      <c r="J2282" s="18"/>
      <c r="K2282" s="18"/>
      <c r="L2282" s="18"/>
      <c r="P2282" s="2"/>
      <c r="AA2282" s="6"/>
      <c r="AB2282" s="6"/>
      <c r="AC2282" s="6"/>
    </row>
    <row r="2283" spans="2:29" ht="9.9" customHeight="1" x14ac:dyDescent="0.25">
      <c r="B2283" s="138"/>
      <c r="C2283" s="14"/>
      <c r="I2283" s="18"/>
      <c r="J2283" s="18"/>
      <c r="K2283" s="18"/>
      <c r="L2283" s="18"/>
      <c r="P2283" s="2"/>
      <c r="AA2283" s="6"/>
      <c r="AB2283" s="6"/>
      <c r="AC2283" s="6"/>
    </row>
    <row r="2284" spans="2:29" ht="9.9" customHeight="1" x14ac:dyDescent="0.25">
      <c r="B2284" s="138"/>
      <c r="C2284" s="14"/>
      <c r="I2284" s="18"/>
      <c r="J2284" s="18"/>
      <c r="K2284" s="18"/>
      <c r="L2284" s="18"/>
      <c r="P2284" s="2"/>
      <c r="AA2284" s="6"/>
      <c r="AB2284" s="6"/>
      <c r="AC2284" s="6"/>
    </row>
    <row r="2285" spans="2:29" ht="9.9" customHeight="1" x14ac:dyDescent="0.25">
      <c r="B2285" s="138"/>
      <c r="C2285" s="14"/>
      <c r="I2285" s="18"/>
      <c r="J2285" s="18"/>
      <c r="K2285" s="18"/>
      <c r="L2285" s="18"/>
      <c r="P2285" s="2"/>
      <c r="AA2285" s="6"/>
      <c r="AB2285" s="6"/>
      <c r="AC2285" s="6"/>
    </row>
    <row r="2286" spans="2:29" ht="9.9" customHeight="1" x14ac:dyDescent="0.25">
      <c r="B2286" s="138"/>
      <c r="C2286" s="14"/>
      <c r="I2286" s="18"/>
      <c r="J2286" s="18"/>
      <c r="K2286" s="18"/>
      <c r="L2286" s="18"/>
      <c r="P2286" s="2"/>
      <c r="AA2286" s="6"/>
      <c r="AB2286" s="6"/>
      <c r="AC2286" s="6"/>
    </row>
    <row r="2287" spans="2:29" ht="9.9" customHeight="1" x14ac:dyDescent="0.25">
      <c r="B2287" s="138"/>
      <c r="C2287" s="14"/>
      <c r="I2287" s="18"/>
      <c r="J2287" s="18"/>
      <c r="K2287" s="18"/>
      <c r="L2287" s="18"/>
      <c r="P2287" s="2"/>
      <c r="AA2287" s="6"/>
      <c r="AB2287" s="6"/>
      <c r="AC2287" s="6"/>
    </row>
    <row r="2288" spans="2:29" ht="9.9" customHeight="1" x14ac:dyDescent="0.25">
      <c r="B2288" s="138"/>
      <c r="C2288" s="14"/>
      <c r="I2288" s="18"/>
      <c r="J2288" s="18"/>
      <c r="K2288" s="18"/>
      <c r="L2288" s="18"/>
      <c r="P2288" s="13"/>
      <c r="AA2288" s="6"/>
      <c r="AB2288" s="6"/>
      <c r="AC2288" s="6"/>
    </row>
    <row r="2289" spans="1:29" ht="9.9" customHeight="1" x14ac:dyDescent="0.25">
      <c r="B2289" s="138"/>
      <c r="C2289" s="148"/>
      <c r="I2289" s="18"/>
      <c r="J2289" s="18"/>
      <c r="K2289" s="18"/>
      <c r="L2289" s="18"/>
      <c r="P2289" s="2"/>
      <c r="AA2289" s="6"/>
      <c r="AB2289" s="6"/>
      <c r="AC2289" s="6"/>
    </row>
    <row r="2290" spans="1:29" ht="9.9" customHeight="1" x14ac:dyDescent="0.25">
      <c r="B2290" s="138"/>
      <c r="C2290" s="14"/>
      <c r="E2290" s="18"/>
      <c r="F2290" s="18"/>
      <c r="G2290" s="18"/>
      <c r="H2290" s="19"/>
      <c r="I2290" s="18"/>
      <c r="J2290" s="18"/>
      <c r="K2290" s="18"/>
      <c r="L2290" s="18"/>
      <c r="P2290" s="2"/>
      <c r="AA2290" s="6"/>
      <c r="AB2290" s="6"/>
      <c r="AC2290" s="6"/>
    </row>
    <row r="2291" spans="1:29" ht="9.9" customHeight="1" x14ac:dyDescent="0.25">
      <c r="A2291" s="68"/>
      <c r="B2291" s="138"/>
      <c r="C2291" s="14"/>
      <c r="E2291" s="18"/>
      <c r="F2291" s="18"/>
      <c r="G2291" s="18"/>
      <c r="H2291" s="19"/>
      <c r="I2291" s="18"/>
      <c r="J2291" s="18"/>
      <c r="K2291" s="18"/>
      <c r="L2291" s="18"/>
      <c r="P2291" s="2"/>
      <c r="AA2291" s="6"/>
      <c r="AB2291" s="6"/>
      <c r="AC2291" s="6"/>
    </row>
    <row r="2292" spans="1:29" ht="9.9" customHeight="1" x14ac:dyDescent="0.25">
      <c r="B2292" s="138"/>
      <c r="C2292" s="14"/>
      <c r="E2292" s="18"/>
      <c r="F2292" s="18"/>
      <c r="G2292" s="18"/>
      <c r="H2292" s="19"/>
      <c r="I2292" s="18"/>
      <c r="J2292" s="18"/>
      <c r="K2292" s="18"/>
      <c r="L2292" s="18"/>
      <c r="O2292" s="20"/>
      <c r="P2292" s="2"/>
      <c r="AA2292" s="6"/>
      <c r="AB2292" s="6"/>
      <c r="AC2292" s="6"/>
    </row>
    <row r="2293" spans="1:29" ht="9.9" customHeight="1" x14ac:dyDescent="0.25">
      <c r="B2293" s="138"/>
      <c r="C2293" s="14"/>
      <c r="E2293" s="18"/>
      <c r="F2293" s="18"/>
      <c r="G2293" s="18"/>
      <c r="H2293" s="19"/>
      <c r="I2293" s="18"/>
      <c r="J2293" s="18"/>
      <c r="K2293" s="18"/>
      <c r="L2293" s="18"/>
      <c r="M2293" s="19"/>
      <c r="N2293" s="19"/>
      <c r="O2293" s="19"/>
      <c r="P2293" s="2"/>
      <c r="AA2293" s="6"/>
      <c r="AB2293" s="6"/>
      <c r="AC2293" s="6"/>
    </row>
    <row r="2294" spans="1:29" ht="9.9" customHeight="1" x14ac:dyDescent="0.25">
      <c r="B2294" s="138"/>
      <c r="C2294" s="14"/>
      <c r="E2294" s="18"/>
      <c r="F2294" s="18"/>
      <c r="G2294" s="18"/>
      <c r="H2294" s="19"/>
      <c r="I2294" s="18"/>
      <c r="J2294" s="18"/>
      <c r="K2294" s="18"/>
      <c r="L2294" s="18"/>
      <c r="P2294" s="2"/>
      <c r="AA2294" s="6"/>
      <c r="AB2294" s="6"/>
      <c r="AC2294" s="6"/>
    </row>
    <row r="2295" spans="1:29" ht="9.9" customHeight="1" x14ac:dyDescent="0.25">
      <c r="B2295" s="138"/>
      <c r="C2295" s="148"/>
      <c r="E2295" s="18"/>
      <c r="F2295" s="18"/>
      <c r="G2295" s="18"/>
      <c r="H2295" s="19"/>
      <c r="I2295" s="18"/>
      <c r="J2295" s="18"/>
      <c r="K2295" s="18"/>
      <c r="L2295" s="18"/>
      <c r="P2295" s="2"/>
      <c r="AA2295" s="6"/>
      <c r="AB2295" s="6"/>
      <c r="AC2295" s="6"/>
    </row>
    <row r="2296" spans="1:29" ht="9.9" customHeight="1" x14ac:dyDescent="0.25">
      <c r="B2296" s="138"/>
      <c r="C2296" s="138"/>
      <c r="E2296" s="18"/>
      <c r="F2296" s="18"/>
      <c r="G2296" s="18"/>
      <c r="H2296" s="19"/>
      <c r="I2296" s="18"/>
      <c r="J2296" s="18"/>
      <c r="K2296" s="18"/>
      <c r="L2296" s="18"/>
      <c r="O2296" s="20"/>
      <c r="P2296" s="2"/>
      <c r="AA2296" s="6"/>
      <c r="AB2296" s="6"/>
      <c r="AC2296" s="6"/>
    </row>
    <row r="2297" spans="1:29" ht="9.9" customHeight="1" x14ac:dyDescent="0.25">
      <c r="B2297" s="138"/>
      <c r="C2297" s="142"/>
      <c r="E2297" s="18"/>
      <c r="F2297" s="18"/>
      <c r="G2297" s="18"/>
      <c r="H2297" s="19"/>
      <c r="I2297" s="18"/>
      <c r="J2297" s="18"/>
      <c r="K2297" s="18"/>
      <c r="L2297" s="18"/>
      <c r="M2297" s="19"/>
      <c r="N2297" s="19"/>
      <c r="O2297" s="19"/>
      <c r="P2297" s="2"/>
      <c r="AA2297" s="6"/>
      <c r="AB2297" s="6"/>
      <c r="AC2297" s="6"/>
    </row>
    <row r="2298" spans="1:29" ht="9.9" customHeight="1" x14ac:dyDescent="0.25">
      <c r="B2298" s="138"/>
      <c r="C2298" s="138"/>
      <c r="E2298" s="18"/>
      <c r="F2298" s="18"/>
      <c r="G2298" s="18"/>
      <c r="H2298" s="19"/>
      <c r="I2298" s="18"/>
      <c r="J2298" s="18"/>
      <c r="K2298" s="18"/>
      <c r="L2298" s="18"/>
      <c r="M2298" s="19"/>
      <c r="N2298" s="19"/>
      <c r="O2298" s="19"/>
      <c r="P2298" s="2"/>
      <c r="AA2298" s="6"/>
      <c r="AB2298" s="6"/>
      <c r="AC2298" s="6"/>
    </row>
    <row r="2299" spans="1:29" ht="9.9" customHeight="1" x14ac:dyDescent="0.25">
      <c r="B2299" s="138"/>
      <c r="C2299" s="138"/>
      <c r="E2299" s="18"/>
      <c r="F2299" s="18"/>
      <c r="G2299" s="18"/>
      <c r="H2299" s="19"/>
      <c r="I2299" s="18"/>
      <c r="J2299" s="18"/>
      <c r="K2299" s="18"/>
      <c r="L2299" s="18"/>
      <c r="O2299" s="20"/>
      <c r="P2299" s="2"/>
      <c r="AA2299" s="6"/>
      <c r="AB2299" s="6"/>
      <c r="AC2299" s="6"/>
    </row>
    <row r="2300" spans="1:29" ht="9.9" customHeight="1" x14ac:dyDescent="0.25">
      <c r="B2300" s="138"/>
      <c r="C2300" s="138"/>
      <c r="E2300" s="18"/>
      <c r="F2300" s="18"/>
      <c r="G2300" s="18"/>
      <c r="H2300" s="19"/>
      <c r="I2300" s="18"/>
      <c r="J2300" s="18"/>
      <c r="K2300" s="18"/>
      <c r="L2300" s="18"/>
      <c r="P2300" s="2"/>
      <c r="AA2300" s="6"/>
      <c r="AB2300" s="6"/>
      <c r="AC2300" s="6"/>
    </row>
    <row r="2301" spans="1:29" ht="9.9" customHeight="1" x14ac:dyDescent="0.25">
      <c r="B2301" s="138"/>
      <c r="C2301" s="138"/>
      <c r="D2301" s="18"/>
      <c r="E2301" s="18"/>
      <c r="F2301" s="18"/>
      <c r="G2301" s="18"/>
      <c r="H2301" s="19"/>
      <c r="I2301" s="18"/>
      <c r="J2301" s="18"/>
      <c r="K2301" s="18"/>
      <c r="L2301" s="18"/>
      <c r="O2301" s="20"/>
      <c r="P2301" s="2"/>
      <c r="AA2301" s="6"/>
      <c r="AB2301" s="6"/>
      <c r="AC2301" s="6"/>
    </row>
    <row r="2302" spans="1:29" ht="9.9" customHeight="1" x14ac:dyDescent="0.25">
      <c r="A2302" s="11"/>
      <c r="B2302" s="24"/>
      <c r="C2302" s="142"/>
      <c r="D2302" s="18"/>
      <c r="E2302" s="18"/>
      <c r="F2302" s="18"/>
      <c r="G2302" s="18"/>
      <c r="H2302" s="19"/>
      <c r="I2302" s="18"/>
      <c r="J2302" s="18"/>
      <c r="K2302" s="18"/>
      <c r="L2302" s="13"/>
      <c r="P2302" s="2"/>
      <c r="AA2302" s="6"/>
      <c r="AB2302" s="6"/>
      <c r="AC2302" s="6"/>
    </row>
    <row r="2303" spans="1:29" ht="9.9" customHeight="1" x14ac:dyDescent="0.25">
      <c r="B2303" s="142"/>
      <c r="C2303" s="138"/>
      <c r="D2303" s="18"/>
      <c r="E2303" s="18"/>
      <c r="F2303" s="18"/>
      <c r="G2303" s="18"/>
      <c r="H2303" s="19"/>
      <c r="I2303" s="18"/>
      <c r="J2303" s="18"/>
      <c r="K2303" s="18"/>
      <c r="P2303" s="2"/>
      <c r="AA2303" s="6"/>
      <c r="AB2303" s="6"/>
      <c r="AC2303" s="6"/>
    </row>
    <row r="2304" spans="1:29" ht="9.9" customHeight="1" x14ac:dyDescent="0.25">
      <c r="B2304" s="138"/>
      <c r="C2304" s="138"/>
      <c r="D2304" s="18"/>
      <c r="E2304" s="18"/>
      <c r="F2304" s="18"/>
      <c r="G2304" s="18"/>
      <c r="H2304" s="19"/>
      <c r="I2304" s="18"/>
      <c r="J2304" s="18"/>
      <c r="K2304" s="18"/>
      <c r="L2304" s="18"/>
      <c r="P2304" s="2"/>
      <c r="AA2304" s="6"/>
      <c r="AB2304" s="6"/>
      <c r="AC2304" s="6"/>
    </row>
    <row r="2305" spans="1:29" ht="9.9" customHeight="1" x14ac:dyDescent="0.25">
      <c r="B2305" s="138"/>
      <c r="C2305" s="138"/>
      <c r="D2305" s="18"/>
      <c r="E2305" s="18"/>
      <c r="F2305" s="18"/>
      <c r="G2305" s="18"/>
      <c r="H2305" s="19"/>
      <c r="I2305" s="18"/>
      <c r="J2305" s="18"/>
      <c r="K2305" s="18"/>
      <c r="L2305" s="18"/>
      <c r="M2305" s="19"/>
      <c r="N2305" s="19"/>
      <c r="O2305" s="19"/>
      <c r="P2305" s="2"/>
      <c r="AA2305" s="6"/>
      <c r="AB2305" s="6"/>
      <c r="AC2305" s="6"/>
    </row>
    <row r="2306" spans="1:29" ht="9.9" customHeight="1" x14ac:dyDescent="0.25">
      <c r="B2306" s="138"/>
      <c r="C2306" s="138"/>
      <c r="D2306" s="18"/>
      <c r="E2306" s="18"/>
      <c r="F2306" s="18"/>
      <c r="G2306" s="18"/>
      <c r="H2306" s="19"/>
      <c r="I2306" s="18"/>
      <c r="J2306" s="18"/>
      <c r="K2306" s="18"/>
      <c r="L2306" s="18"/>
      <c r="M2306" s="19"/>
      <c r="N2306" s="19"/>
      <c r="O2306" s="19"/>
      <c r="P2306" s="2"/>
      <c r="AA2306" s="6"/>
      <c r="AB2306" s="6"/>
      <c r="AC2306" s="6"/>
    </row>
    <row r="2307" spans="1:29" ht="9.9" customHeight="1" x14ac:dyDescent="0.25">
      <c r="B2307" s="138"/>
      <c r="C2307" s="138"/>
      <c r="D2307" s="18"/>
      <c r="E2307" s="18"/>
      <c r="F2307" s="18"/>
      <c r="G2307" s="18"/>
      <c r="H2307" s="19"/>
      <c r="I2307" s="18"/>
      <c r="J2307" s="18"/>
      <c r="K2307" s="18"/>
      <c r="L2307" s="18"/>
      <c r="M2307" s="19"/>
      <c r="N2307" s="19"/>
      <c r="O2307" s="19"/>
      <c r="P2307" s="2"/>
      <c r="AA2307" s="6"/>
      <c r="AB2307" s="6"/>
      <c r="AC2307" s="6"/>
    </row>
    <row r="2308" spans="1:29" ht="9.9" customHeight="1" x14ac:dyDescent="0.25">
      <c r="B2308" s="138"/>
      <c r="C2308" s="138"/>
      <c r="D2308" s="18"/>
      <c r="E2308" s="18"/>
      <c r="F2308" s="18"/>
      <c r="G2308" s="18"/>
      <c r="H2308" s="19"/>
      <c r="I2308" s="18"/>
      <c r="J2308" s="18"/>
      <c r="K2308" s="18"/>
      <c r="L2308" s="18"/>
      <c r="M2308" s="19"/>
      <c r="N2308" s="19"/>
      <c r="O2308" s="19"/>
      <c r="P2308" s="2"/>
      <c r="AA2308" s="6"/>
      <c r="AB2308" s="6"/>
      <c r="AC2308" s="6"/>
    </row>
    <row r="2309" spans="1:29" ht="9.9" customHeight="1" x14ac:dyDescent="0.25">
      <c r="B2309" s="138"/>
      <c r="C2309" s="138"/>
      <c r="D2309" s="18"/>
      <c r="E2309" s="18"/>
      <c r="F2309" s="18"/>
      <c r="G2309" s="18"/>
      <c r="H2309" s="19"/>
      <c r="I2309" s="18"/>
      <c r="J2309" s="18"/>
      <c r="K2309" s="18"/>
      <c r="L2309" s="18"/>
      <c r="M2309" s="19"/>
      <c r="N2309" s="19"/>
      <c r="O2309" s="19"/>
      <c r="P2309" s="2"/>
      <c r="AA2309" s="6"/>
      <c r="AB2309" s="6"/>
      <c r="AC2309" s="6"/>
    </row>
    <row r="2310" spans="1:29" ht="9.9" customHeight="1" x14ac:dyDescent="0.25">
      <c r="B2310" s="138"/>
      <c r="C2310" s="138"/>
      <c r="D2310" s="18"/>
      <c r="E2310" s="18"/>
      <c r="F2310" s="18"/>
      <c r="G2310" s="18"/>
      <c r="H2310" s="19"/>
      <c r="I2310" s="18"/>
      <c r="J2310" s="18"/>
      <c r="K2310" s="18"/>
      <c r="L2310" s="18"/>
      <c r="M2310" s="19"/>
      <c r="N2310" s="19"/>
      <c r="O2310" s="19"/>
      <c r="P2310" s="2"/>
      <c r="AA2310" s="6"/>
      <c r="AB2310" s="6"/>
      <c r="AC2310" s="6"/>
    </row>
    <row r="2311" spans="1:29" ht="9.9" customHeight="1" x14ac:dyDescent="0.25">
      <c r="B2311" s="138"/>
      <c r="C2311" s="138"/>
      <c r="D2311" s="18"/>
      <c r="E2311" s="18"/>
      <c r="F2311" s="18"/>
      <c r="G2311" s="18"/>
      <c r="H2311" s="19"/>
      <c r="I2311" s="18"/>
      <c r="J2311" s="18"/>
      <c r="K2311" s="18"/>
      <c r="L2311" s="18"/>
      <c r="M2311" s="19"/>
      <c r="N2311" s="19"/>
      <c r="O2311" s="19"/>
      <c r="P2311" s="2"/>
      <c r="AA2311" s="6"/>
      <c r="AB2311" s="6"/>
      <c r="AC2311" s="6"/>
    </row>
    <row r="2312" spans="1:29" ht="9.9" customHeight="1" x14ac:dyDescent="0.25">
      <c r="B2312" s="138"/>
      <c r="C2312" s="138"/>
      <c r="D2312" s="18"/>
      <c r="E2312" s="18"/>
      <c r="F2312" s="18"/>
      <c r="G2312" s="18"/>
      <c r="H2312" s="19"/>
      <c r="I2312" s="18"/>
      <c r="J2312" s="18"/>
      <c r="K2312" s="18"/>
      <c r="L2312" s="18"/>
      <c r="M2312" s="19"/>
      <c r="N2312" s="19"/>
      <c r="O2312" s="19"/>
      <c r="P2312" s="2"/>
      <c r="AA2312" s="6"/>
      <c r="AB2312" s="6"/>
      <c r="AC2312" s="6"/>
    </row>
    <row r="2313" spans="1:29" ht="9.9" customHeight="1" x14ac:dyDescent="0.25">
      <c r="B2313" s="138"/>
      <c r="C2313" s="138"/>
      <c r="D2313" s="18"/>
      <c r="E2313" s="18"/>
      <c r="F2313" s="18"/>
      <c r="G2313" s="18"/>
      <c r="H2313" s="19"/>
      <c r="I2313" s="18"/>
      <c r="J2313" s="18"/>
      <c r="K2313" s="18"/>
      <c r="L2313" s="18"/>
      <c r="M2313" s="19"/>
      <c r="N2313" s="19"/>
      <c r="O2313" s="19"/>
      <c r="P2313" s="2"/>
      <c r="AA2313" s="6"/>
      <c r="AB2313" s="6"/>
      <c r="AC2313" s="6"/>
    </row>
    <row r="2314" spans="1:29" ht="9.9" customHeight="1" x14ac:dyDescent="0.25">
      <c r="B2314" s="138"/>
      <c r="C2314" s="138"/>
      <c r="D2314" s="18"/>
      <c r="E2314" s="18"/>
      <c r="F2314" s="18"/>
      <c r="G2314" s="18"/>
      <c r="H2314" s="19"/>
      <c r="I2314" s="18"/>
      <c r="J2314" s="18"/>
      <c r="K2314" s="18"/>
      <c r="L2314" s="18"/>
      <c r="M2314" s="19"/>
      <c r="N2314" s="19"/>
      <c r="O2314" s="19"/>
      <c r="P2314" s="2"/>
      <c r="AA2314" s="6"/>
      <c r="AB2314" s="6"/>
      <c r="AC2314" s="6"/>
    </row>
    <row r="2315" spans="1:29" ht="9.9" customHeight="1" x14ac:dyDescent="0.25">
      <c r="B2315" s="138"/>
      <c r="C2315" s="138"/>
      <c r="D2315" s="18"/>
      <c r="E2315" s="18"/>
      <c r="F2315" s="18"/>
      <c r="G2315" s="18"/>
      <c r="H2315" s="19"/>
      <c r="I2315" s="18"/>
      <c r="J2315" s="18"/>
      <c r="K2315" s="18"/>
      <c r="L2315" s="18"/>
      <c r="M2315" s="19"/>
      <c r="N2315" s="19"/>
      <c r="O2315" s="19"/>
      <c r="P2315" s="2"/>
      <c r="AA2315" s="6"/>
      <c r="AB2315" s="6"/>
      <c r="AC2315" s="6"/>
    </row>
    <row r="2316" spans="1:29" ht="9.9" customHeight="1" x14ac:dyDescent="0.15">
      <c r="A2316" s="28"/>
      <c r="B2316" s="138"/>
      <c r="C2316" s="29"/>
      <c r="D2316" s="12"/>
      <c r="E2316" s="12"/>
      <c r="F2316" s="12"/>
      <c r="G2316" s="12"/>
      <c r="H2316" s="2"/>
      <c r="I2316" s="112"/>
      <c r="J2316" s="90"/>
      <c r="K2316" s="90"/>
      <c r="L2316" s="119"/>
      <c r="M2316" s="19"/>
      <c r="N2316" s="19"/>
      <c r="O2316" s="19"/>
      <c r="P2316" s="13"/>
      <c r="Q2316" s="93"/>
      <c r="R2316" s="110"/>
      <c r="S2316" s="92"/>
      <c r="T2316" s="92"/>
      <c r="U2316" s="92"/>
      <c r="V2316" s="111"/>
      <c r="W2316" s="93"/>
      <c r="AA2316" s="6"/>
      <c r="AB2316" s="6"/>
      <c r="AC2316" s="6"/>
    </row>
    <row r="2317" spans="1:29" ht="9.9" customHeight="1" x14ac:dyDescent="0.15">
      <c r="A2317" s="28"/>
      <c r="B2317" s="138"/>
      <c r="C2317" s="29"/>
      <c r="D2317" s="12"/>
      <c r="E2317" s="12"/>
      <c r="F2317" s="12"/>
      <c r="G2317" s="12"/>
      <c r="H2317" s="2"/>
      <c r="I2317" s="112"/>
      <c r="J2317" s="90"/>
      <c r="K2317" s="96"/>
      <c r="L2317" s="119"/>
      <c r="M2317" s="19"/>
      <c r="N2317" s="19"/>
      <c r="O2317" s="19"/>
      <c r="P2317" s="13"/>
      <c r="Q2317" s="93"/>
      <c r="R2317" s="110"/>
      <c r="S2317" s="92"/>
      <c r="T2317" s="92"/>
      <c r="U2317" s="92"/>
      <c r="V2317" s="111"/>
      <c r="W2317" s="93"/>
      <c r="AA2317" s="6"/>
      <c r="AB2317" s="6"/>
      <c r="AC2317" s="6"/>
    </row>
    <row r="2318" spans="1:29" ht="9.9" customHeight="1" x14ac:dyDescent="0.25">
      <c r="A2318" s="28"/>
      <c r="B2318" s="138"/>
      <c r="C2318" s="29"/>
      <c r="D2318" s="157"/>
      <c r="E2318" s="23"/>
      <c r="F2318" s="23"/>
      <c r="G2318" s="23"/>
      <c r="H2318" s="4"/>
      <c r="M2318" s="19"/>
      <c r="N2318" s="19"/>
      <c r="O2318" s="19"/>
      <c r="P2318" s="15"/>
      <c r="T2318" s="4"/>
      <c r="Z2318" s="20"/>
      <c r="AA2318" s="6"/>
      <c r="AB2318" s="6"/>
      <c r="AC2318" s="6"/>
    </row>
    <row r="2319" spans="1:29" ht="9.9" customHeight="1" x14ac:dyDescent="0.25">
      <c r="A2319" s="32"/>
      <c r="B2319" s="138"/>
      <c r="C2319" s="14"/>
      <c r="D2319" s="19"/>
      <c r="E2319" s="19"/>
      <c r="F2319" s="19"/>
      <c r="G2319" s="22"/>
      <c r="H2319" s="19"/>
      <c r="I2319" s="18"/>
      <c r="J2319" s="18"/>
      <c r="M2319" s="19"/>
      <c r="N2319" s="19"/>
      <c r="O2319" s="19"/>
    </row>
    <row r="2320" spans="1:29" s="4" customFormat="1" ht="9.9" customHeight="1" x14ac:dyDescent="0.25">
      <c r="A2320" s="158"/>
      <c r="B2320" s="138"/>
      <c r="C2320" s="2"/>
      <c r="D2320" s="159"/>
      <c r="E2320" s="159"/>
      <c r="F2320" s="159"/>
      <c r="G2320" s="8"/>
      <c r="H2320" s="159"/>
      <c r="M2320" s="19"/>
      <c r="N2320" s="19"/>
      <c r="O2320" s="19"/>
      <c r="Q2320" s="159"/>
      <c r="R2320" s="159"/>
      <c r="S2320" s="159"/>
      <c r="T2320" s="159"/>
      <c r="U2320" s="159"/>
      <c r="V2320" s="159"/>
      <c r="W2320" s="159"/>
      <c r="X2320" s="159"/>
      <c r="Y2320" s="159"/>
      <c r="Z2320" s="159"/>
      <c r="AA2320" s="12"/>
      <c r="AB2320" s="2"/>
      <c r="AC2320" s="2"/>
    </row>
    <row r="2321" spans="1:29" s="4" customFormat="1" ht="9.9" customHeight="1" x14ac:dyDescent="0.25">
      <c r="A2321" s="158"/>
      <c r="B2321" s="138"/>
      <c r="C2321" s="2"/>
      <c r="D2321" s="159"/>
      <c r="E2321" s="159"/>
      <c r="F2321" s="159"/>
      <c r="G2321" s="8"/>
      <c r="H2321" s="159"/>
      <c r="M2321" s="19"/>
      <c r="N2321" s="19"/>
      <c r="O2321" s="19"/>
      <c r="Q2321" s="159"/>
      <c r="R2321" s="159"/>
      <c r="S2321" s="159"/>
      <c r="T2321" s="159"/>
      <c r="U2321" s="159"/>
      <c r="V2321" s="159"/>
      <c r="W2321" s="159"/>
      <c r="X2321" s="159"/>
      <c r="Y2321" s="159"/>
      <c r="Z2321" s="159"/>
      <c r="AA2321" s="12"/>
      <c r="AB2321" s="2"/>
      <c r="AC2321" s="2"/>
    </row>
    <row r="2322" spans="1:29" s="4" customFormat="1" ht="9.9" customHeight="1" x14ac:dyDescent="0.25">
      <c r="A2322" s="158"/>
      <c r="B2322" s="138"/>
      <c r="C2322" s="2"/>
      <c r="D2322" s="159"/>
      <c r="E2322" s="159"/>
      <c r="F2322" s="159"/>
      <c r="G2322" s="8"/>
      <c r="H2322" s="159"/>
      <c r="M2322" s="19"/>
      <c r="N2322" s="19"/>
      <c r="O2322" s="19"/>
      <c r="Q2322" s="159"/>
      <c r="R2322" s="159"/>
      <c r="S2322" s="159"/>
      <c r="T2322" s="159"/>
      <c r="U2322" s="159"/>
      <c r="V2322" s="159"/>
      <c r="W2322" s="159"/>
      <c r="X2322" s="159"/>
      <c r="Y2322" s="159"/>
      <c r="Z2322" s="159"/>
      <c r="AA2322" s="12"/>
      <c r="AB2322" s="2"/>
      <c r="AC2322" s="2"/>
    </row>
    <row r="2323" spans="1:29" s="4" customFormat="1" ht="9.9" customHeight="1" x14ac:dyDescent="0.25">
      <c r="A2323" s="158"/>
      <c r="B2323" s="138"/>
      <c r="C2323" s="2"/>
      <c r="D2323" s="159"/>
      <c r="E2323" s="159"/>
      <c r="F2323" s="159"/>
      <c r="G2323" s="8"/>
      <c r="H2323" s="159"/>
      <c r="M2323" s="19"/>
      <c r="N2323" s="19"/>
      <c r="O2323" s="19"/>
      <c r="Q2323" s="159"/>
      <c r="R2323" s="159"/>
      <c r="S2323" s="159"/>
      <c r="T2323" s="159"/>
      <c r="U2323" s="159"/>
      <c r="V2323" s="159"/>
      <c r="W2323" s="159"/>
      <c r="X2323" s="159"/>
      <c r="Y2323" s="159"/>
      <c r="Z2323" s="159"/>
      <c r="AA2323" s="12"/>
      <c r="AB2323" s="2"/>
      <c r="AC2323" s="2"/>
    </row>
    <row r="2324" spans="1:29" s="4" customFormat="1" ht="9.9" customHeight="1" x14ac:dyDescent="0.25">
      <c r="A2324" s="158"/>
      <c r="B2324" s="138"/>
      <c r="C2324" s="2"/>
      <c r="D2324" s="159"/>
      <c r="E2324" s="159"/>
      <c r="F2324" s="159"/>
      <c r="G2324" s="8"/>
      <c r="H2324" s="159"/>
      <c r="M2324" s="19"/>
      <c r="N2324" s="19"/>
      <c r="O2324" s="19"/>
      <c r="Q2324" s="159"/>
      <c r="R2324" s="159"/>
      <c r="S2324" s="159"/>
      <c r="T2324" s="159"/>
      <c r="U2324" s="159"/>
      <c r="V2324" s="159"/>
      <c r="W2324" s="159"/>
      <c r="X2324" s="159"/>
      <c r="Y2324" s="159"/>
      <c r="Z2324" s="159"/>
      <c r="AA2324" s="12"/>
      <c r="AB2324" s="2"/>
      <c r="AC2324" s="2"/>
    </row>
    <row r="2325" spans="1:29" s="4" customFormat="1" ht="9.9" customHeight="1" x14ac:dyDescent="0.25">
      <c r="A2325" s="158"/>
      <c r="B2325" s="138"/>
      <c r="C2325" s="2"/>
      <c r="D2325" s="159"/>
      <c r="E2325" s="159"/>
      <c r="F2325" s="159"/>
      <c r="G2325" s="8"/>
      <c r="H2325" s="159"/>
      <c r="M2325" s="19"/>
      <c r="N2325" s="19"/>
      <c r="O2325" s="19"/>
      <c r="Q2325" s="159"/>
      <c r="R2325" s="159"/>
      <c r="S2325" s="159"/>
      <c r="T2325" s="159"/>
      <c r="U2325" s="159"/>
      <c r="V2325" s="159"/>
      <c r="W2325" s="159"/>
      <c r="X2325" s="159"/>
      <c r="Y2325" s="159"/>
      <c r="Z2325" s="159"/>
      <c r="AA2325" s="12"/>
      <c r="AB2325" s="2"/>
      <c r="AC2325" s="2"/>
    </row>
    <row r="2326" spans="1:29" s="4" customFormat="1" ht="9.9" customHeight="1" x14ac:dyDescent="0.25">
      <c r="A2326" s="158"/>
      <c r="B2326" s="138"/>
      <c r="C2326" s="2"/>
      <c r="D2326" s="159"/>
      <c r="E2326" s="159"/>
      <c r="F2326" s="159"/>
      <c r="G2326" s="8"/>
      <c r="H2326" s="159"/>
      <c r="M2326" s="19"/>
      <c r="N2326" s="19"/>
      <c r="O2326" s="19"/>
      <c r="Q2326" s="159"/>
      <c r="R2326" s="159"/>
      <c r="S2326" s="159"/>
      <c r="T2326" s="159"/>
      <c r="U2326" s="159"/>
      <c r="V2326" s="159"/>
      <c r="W2326" s="159"/>
      <c r="X2326" s="159"/>
      <c r="Y2326" s="159"/>
      <c r="Z2326" s="159"/>
      <c r="AA2326" s="12"/>
      <c r="AB2326" s="2"/>
      <c r="AC2326" s="2"/>
    </row>
    <row r="2327" spans="1:29" s="4" customFormat="1" ht="9.9" customHeight="1" x14ac:dyDescent="0.25">
      <c r="A2327" s="158"/>
      <c r="B2327" s="138"/>
      <c r="C2327" s="2"/>
      <c r="D2327" s="159"/>
      <c r="E2327" s="159"/>
      <c r="F2327" s="159"/>
      <c r="G2327" s="8"/>
      <c r="H2327" s="159"/>
      <c r="M2327" s="19"/>
      <c r="N2327" s="19"/>
      <c r="O2327" s="19"/>
      <c r="Q2327" s="159"/>
      <c r="R2327" s="159"/>
      <c r="S2327" s="159"/>
      <c r="T2327" s="159"/>
      <c r="U2327" s="159"/>
      <c r="V2327" s="159"/>
      <c r="W2327" s="159"/>
      <c r="X2327" s="159"/>
      <c r="Y2327" s="159"/>
      <c r="Z2327" s="159"/>
      <c r="AA2327" s="12"/>
      <c r="AB2327" s="2"/>
      <c r="AC2327" s="2"/>
    </row>
    <row r="2328" spans="1:29" s="4" customFormat="1" ht="9.9" customHeight="1" x14ac:dyDescent="0.25">
      <c r="A2328" s="158"/>
      <c r="B2328" s="138"/>
      <c r="C2328" s="2"/>
      <c r="D2328" s="159"/>
      <c r="E2328" s="159"/>
      <c r="F2328" s="159"/>
      <c r="G2328" s="8"/>
      <c r="H2328" s="159"/>
      <c r="M2328" s="19"/>
      <c r="N2328" s="19"/>
      <c r="O2328" s="19"/>
      <c r="Q2328" s="159"/>
      <c r="R2328" s="159"/>
      <c r="S2328" s="159"/>
      <c r="T2328" s="159"/>
      <c r="U2328" s="159"/>
      <c r="V2328" s="159"/>
      <c r="W2328" s="159"/>
      <c r="X2328" s="159"/>
      <c r="Y2328" s="159"/>
      <c r="Z2328" s="159"/>
      <c r="AA2328" s="12"/>
      <c r="AB2328" s="2"/>
      <c r="AC2328" s="2"/>
    </row>
    <row r="2329" spans="1:29" s="4" customFormat="1" ht="9.9" customHeight="1" x14ac:dyDescent="0.25">
      <c r="A2329" s="158"/>
      <c r="B2329" s="138"/>
      <c r="C2329" s="2"/>
      <c r="D2329" s="159"/>
      <c r="E2329" s="159"/>
      <c r="F2329" s="159"/>
      <c r="G2329" s="8"/>
      <c r="H2329" s="159"/>
      <c r="M2329" s="19"/>
      <c r="N2329" s="19"/>
      <c r="O2329" s="19"/>
      <c r="Q2329" s="159"/>
      <c r="R2329" s="159"/>
      <c r="S2329" s="159"/>
      <c r="T2329" s="159"/>
      <c r="U2329" s="159"/>
      <c r="V2329" s="159"/>
      <c r="W2329" s="159"/>
      <c r="X2329" s="159"/>
      <c r="Y2329" s="159"/>
      <c r="Z2329" s="159"/>
      <c r="AA2329" s="12"/>
      <c r="AB2329" s="2"/>
      <c r="AC2329" s="2"/>
    </row>
    <row r="2330" spans="1:29" s="4" customFormat="1" ht="9.9" customHeight="1" x14ac:dyDescent="0.25">
      <c r="A2330" s="158"/>
      <c r="B2330" s="138"/>
      <c r="C2330" s="2"/>
      <c r="D2330" s="159"/>
      <c r="E2330" s="159"/>
      <c r="F2330" s="159"/>
      <c r="G2330" s="8"/>
      <c r="H2330" s="159"/>
      <c r="M2330" s="19"/>
      <c r="N2330" s="19"/>
      <c r="O2330" s="19"/>
      <c r="Q2330" s="159"/>
      <c r="R2330" s="159"/>
      <c r="S2330" s="159"/>
      <c r="T2330" s="159"/>
      <c r="U2330" s="159"/>
      <c r="V2330" s="159"/>
      <c r="W2330" s="159"/>
      <c r="X2330" s="159"/>
      <c r="Y2330" s="159"/>
      <c r="Z2330" s="159"/>
      <c r="AA2330" s="12"/>
      <c r="AB2330" s="2"/>
      <c r="AC2330" s="2"/>
    </row>
    <row r="2331" spans="1:29" s="4" customFormat="1" ht="9.9" customHeight="1" x14ac:dyDescent="0.25">
      <c r="A2331" s="158"/>
      <c r="B2331" s="138"/>
      <c r="C2331" s="2"/>
      <c r="D2331" s="159"/>
      <c r="E2331" s="159"/>
      <c r="F2331" s="159"/>
      <c r="G2331" s="8"/>
      <c r="H2331" s="159"/>
      <c r="M2331" s="19"/>
      <c r="N2331" s="19"/>
      <c r="O2331" s="19"/>
      <c r="Q2331" s="159"/>
      <c r="R2331" s="159"/>
      <c r="S2331" s="159"/>
      <c r="T2331" s="159"/>
      <c r="U2331" s="159"/>
      <c r="V2331" s="159"/>
      <c r="W2331" s="159"/>
      <c r="X2331" s="159"/>
      <c r="Y2331" s="159"/>
      <c r="Z2331" s="159"/>
      <c r="AA2331" s="12"/>
      <c r="AB2331" s="2"/>
      <c r="AC2331" s="2"/>
    </row>
    <row r="2332" spans="1:29" s="4" customFormat="1" ht="9.9" customHeight="1" x14ac:dyDescent="0.25">
      <c r="A2332" s="158"/>
      <c r="B2332" s="138"/>
      <c r="C2332" s="2"/>
      <c r="D2332" s="159"/>
      <c r="E2332" s="159"/>
      <c r="F2332" s="159"/>
      <c r="G2332" s="8"/>
      <c r="H2332" s="159"/>
      <c r="M2332" s="19"/>
      <c r="N2332" s="19"/>
      <c r="O2332" s="19"/>
      <c r="Q2332" s="159"/>
      <c r="R2332" s="159"/>
      <c r="S2332" s="159"/>
      <c r="T2332" s="159"/>
      <c r="U2332" s="159"/>
      <c r="V2332" s="159"/>
      <c r="W2332" s="159"/>
      <c r="X2332" s="159"/>
      <c r="Y2332" s="159"/>
      <c r="Z2332" s="159"/>
      <c r="AA2332" s="12"/>
      <c r="AB2332" s="2"/>
      <c r="AC2332" s="2"/>
    </row>
    <row r="2333" spans="1:29" s="4" customFormat="1" ht="9.9" customHeight="1" x14ac:dyDescent="0.25">
      <c r="A2333" s="158"/>
      <c r="B2333" s="138"/>
      <c r="C2333" s="2"/>
      <c r="D2333" s="159"/>
      <c r="E2333" s="159"/>
      <c r="F2333" s="159"/>
      <c r="G2333" s="8"/>
      <c r="H2333" s="159"/>
      <c r="M2333" s="19"/>
      <c r="N2333" s="19"/>
      <c r="O2333" s="19"/>
      <c r="Q2333" s="159"/>
      <c r="R2333" s="159"/>
      <c r="S2333" s="159"/>
      <c r="T2333" s="159"/>
      <c r="U2333" s="159"/>
      <c r="V2333" s="159"/>
      <c r="W2333" s="159"/>
      <c r="X2333" s="159"/>
      <c r="Y2333" s="159"/>
      <c r="Z2333" s="159"/>
      <c r="AA2333" s="12"/>
      <c r="AB2333" s="2"/>
      <c r="AC2333" s="2"/>
    </row>
    <row r="2334" spans="1:29" s="4" customFormat="1" ht="9.9" customHeight="1" x14ac:dyDescent="0.25">
      <c r="A2334" s="158"/>
      <c r="B2334" s="138"/>
      <c r="C2334" s="2"/>
      <c r="D2334" s="159"/>
      <c r="E2334" s="159"/>
      <c r="F2334" s="159"/>
      <c r="G2334" s="8"/>
      <c r="H2334" s="159"/>
      <c r="M2334" s="19"/>
      <c r="N2334" s="19"/>
      <c r="O2334" s="19"/>
      <c r="Q2334" s="159"/>
      <c r="R2334" s="159"/>
      <c r="S2334" s="159"/>
      <c r="T2334" s="159"/>
      <c r="U2334" s="159"/>
      <c r="V2334" s="159"/>
      <c r="W2334" s="159"/>
      <c r="X2334" s="159"/>
      <c r="Y2334" s="159"/>
      <c r="Z2334" s="159"/>
      <c r="AA2334" s="12"/>
      <c r="AB2334" s="2"/>
      <c r="AC2334" s="2"/>
    </row>
    <row r="2335" spans="1:29" s="4" customFormat="1" ht="9.9" customHeight="1" x14ac:dyDescent="0.25">
      <c r="A2335" s="158"/>
      <c r="B2335" s="138"/>
      <c r="C2335" s="2"/>
      <c r="D2335" s="159"/>
      <c r="E2335" s="159"/>
      <c r="F2335" s="159"/>
      <c r="G2335" s="8"/>
      <c r="H2335" s="159"/>
      <c r="M2335" s="19"/>
      <c r="N2335" s="19"/>
      <c r="O2335" s="19"/>
      <c r="Q2335" s="159"/>
      <c r="R2335" s="159"/>
      <c r="S2335" s="159"/>
      <c r="T2335" s="159"/>
      <c r="U2335" s="159"/>
      <c r="V2335" s="159"/>
      <c r="W2335" s="159"/>
      <c r="X2335" s="159"/>
      <c r="Y2335" s="159"/>
      <c r="Z2335" s="159"/>
      <c r="AA2335" s="12"/>
      <c r="AB2335" s="2"/>
      <c r="AC2335" s="2"/>
    </row>
    <row r="2336" spans="1:29" s="4" customFormat="1" ht="9.9" customHeight="1" x14ac:dyDescent="0.25">
      <c r="A2336" s="158"/>
      <c r="B2336" s="138"/>
      <c r="C2336" s="2"/>
      <c r="D2336" s="159"/>
      <c r="E2336" s="159"/>
      <c r="F2336" s="159"/>
      <c r="G2336" s="8"/>
      <c r="H2336" s="159"/>
      <c r="M2336" s="19"/>
      <c r="N2336" s="19"/>
      <c r="O2336" s="19"/>
      <c r="Q2336" s="159"/>
      <c r="R2336" s="159"/>
      <c r="S2336" s="159"/>
      <c r="T2336" s="159"/>
      <c r="U2336" s="159"/>
      <c r="V2336" s="159"/>
      <c r="W2336" s="159"/>
      <c r="X2336" s="159"/>
      <c r="Y2336" s="159"/>
      <c r="Z2336" s="159"/>
      <c r="AA2336" s="12"/>
      <c r="AB2336" s="2"/>
      <c r="AC2336" s="2"/>
    </row>
    <row r="2337" spans="1:29" s="4" customFormat="1" ht="9.9" customHeight="1" x14ac:dyDescent="0.25">
      <c r="A2337" s="158"/>
      <c r="B2337" s="138"/>
      <c r="C2337" s="2"/>
      <c r="D2337" s="159"/>
      <c r="E2337" s="159"/>
      <c r="F2337" s="159"/>
      <c r="G2337" s="8"/>
      <c r="H2337" s="159"/>
      <c r="M2337" s="19"/>
      <c r="N2337" s="19"/>
      <c r="O2337" s="19"/>
      <c r="Q2337" s="159"/>
      <c r="R2337" s="159"/>
      <c r="S2337" s="159"/>
      <c r="T2337" s="159"/>
      <c r="U2337" s="159"/>
      <c r="V2337" s="159"/>
      <c r="W2337" s="159"/>
      <c r="X2337" s="159"/>
      <c r="Y2337" s="159"/>
      <c r="Z2337" s="159"/>
      <c r="AA2337" s="12"/>
      <c r="AB2337" s="2"/>
      <c r="AC2337" s="2"/>
    </row>
    <row r="2338" spans="1:29" s="4" customFormat="1" ht="9.9" customHeight="1" x14ac:dyDescent="0.25">
      <c r="A2338" s="158"/>
      <c r="B2338" s="138"/>
      <c r="C2338" s="2"/>
      <c r="D2338" s="159"/>
      <c r="E2338" s="159"/>
      <c r="F2338" s="159"/>
      <c r="G2338" s="8"/>
      <c r="H2338" s="159"/>
      <c r="M2338" s="19"/>
      <c r="N2338" s="19"/>
      <c r="O2338" s="19"/>
      <c r="Q2338" s="159"/>
      <c r="R2338" s="159"/>
      <c r="S2338" s="159"/>
      <c r="T2338" s="159"/>
      <c r="U2338" s="159"/>
      <c r="V2338" s="159"/>
      <c r="W2338" s="159"/>
      <c r="X2338" s="159"/>
      <c r="Y2338" s="159"/>
      <c r="Z2338" s="159"/>
      <c r="AA2338" s="12"/>
      <c r="AB2338" s="2"/>
      <c r="AC2338" s="2"/>
    </row>
    <row r="2339" spans="1:29" s="4" customFormat="1" ht="9.9" customHeight="1" x14ac:dyDescent="0.25">
      <c r="A2339" s="158"/>
      <c r="B2339" s="138"/>
      <c r="C2339" s="2"/>
      <c r="D2339" s="159"/>
      <c r="E2339" s="159"/>
      <c r="F2339" s="159"/>
      <c r="G2339" s="8"/>
      <c r="H2339" s="159"/>
      <c r="M2339" s="19"/>
      <c r="N2339" s="19"/>
      <c r="O2339" s="19"/>
      <c r="Q2339" s="159"/>
      <c r="R2339" s="159"/>
      <c r="S2339" s="159"/>
      <c r="T2339" s="159"/>
      <c r="U2339" s="159"/>
      <c r="V2339" s="159"/>
      <c r="W2339" s="159"/>
      <c r="X2339" s="159"/>
      <c r="Y2339" s="159"/>
      <c r="Z2339" s="159"/>
      <c r="AA2339" s="12"/>
      <c r="AB2339" s="2"/>
      <c r="AC2339" s="2"/>
    </row>
    <row r="2340" spans="1:29" s="4" customFormat="1" ht="9.9" customHeight="1" x14ac:dyDescent="0.25">
      <c r="A2340" s="158"/>
      <c r="B2340" s="138"/>
      <c r="C2340" s="2"/>
      <c r="D2340" s="159"/>
      <c r="E2340" s="159"/>
      <c r="F2340" s="159"/>
      <c r="G2340" s="8"/>
      <c r="H2340" s="159"/>
      <c r="M2340" s="19"/>
      <c r="N2340" s="19"/>
      <c r="O2340" s="19"/>
      <c r="Q2340" s="159"/>
      <c r="R2340" s="159"/>
      <c r="S2340" s="159"/>
      <c r="T2340" s="159"/>
      <c r="U2340" s="159"/>
      <c r="V2340" s="159"/>
      <c r="W2340" s="159"/>
      <c r="X2340" s="159"/>
      <c r="Y2340" s="159"/>
      <c r="Z2340" s="159"/>
      <c r="AA2340" s="12"/>
      <c r="AB2340" s="2"/>
      <c r="AC2340" s="2"/>
    </row>
    <row r="2341" spans="1:29" s="4" customFormat="1" ht="9.9" customHeight="1" x14ac:dyDescent="0.25">
      <c r="A2341" s="158"/>
      <c r="B2341" s="138"/>
      <c r="C2341" s="2"/>
      <c r="D2341" s="159"/>
      <c r="E2341" s="159"/>
      <c r="F2341" s="159"/>
      <c r="G2341" s="8"/>
      <c r="H2341" s="159"/>
      <c r="M2341" s="19"/>
      <c r="N2341" s="19"/>
      <c r="O2341" s="19"/>
      <c r="Q2341" s="159"/>
      <c r="R2341" s="159"/>
      <c r="S2341" s="159"/>
      <c r="T2341" s="159"/>
      <c r="U2341" s="159"/>
      <c r="V2341" s="159"/>
      <c r="W2341" s="159"/>
      <c r="X2341" s="159"/>
      <c r="Y2341" s="159"/>
      <c r="Z2341" s="159"/>
      <c r="AA2341" s="12"/>
      <c r="AB2341" s="2"/>
      <c r="AC2341" s="2"/>
    </row>
    <row r="2342" spans="1:29" s="4" customFormat="1" ht="9.9" customHeight="1" x14ac:dyDescent="0.25">
      <c r="A2342" s="158"/>
      <c r="B2342" s="138"/>
      <c r="C2342" s="2"/>
      <c r="D2342" s="159"/>
      <c r="E2342" s="159"/>
      <c r="F2342" s="159"/>
      <c r="G2342" s="8"/>
      <c r="H2342" s="159"/>
      <c r="M2342" s="19"/>
      <c r="N2342" s="19"/>
      <c r="O2342" s="19"/>
      <c r="Q2342" s="159"/>
      <c r="R2342" s="159"/>
      <c r="S2342" s="159"/>
      <c r="T2342" s="159"/>
      <c r="U2342" s="159"/>
      <c r="V2342" s="159"/>
      <c r="W2342" s="159"/>
      <c r="X2342" s="159"/>
      <c r="Y2342" s="159"/>
      <c r="Z2342" s="159"/>
      <c r="AA2342" s="12"/>
      <c r="AB2342" s="2"/>
      <c r="AC2342" s="2"/>
    </row>
    <row r="2343" spans="1:29" s="4" customFormat="1" ht="9.9" customHeight="1" x14ac:dyDescent="0.25">
      <c r="A2343" s="158"/>
      <c r="B2343" s="138"/>
      <c r="C2343" s="2"/>
      <c r="D2343" s="159"/>
      <c r="E2343" s="159"/>
      <c r="F2343" s="159"/>
      <c r="G2343" s="8"/>
      <c r="H2343" s="159"/>
      <c r="M2343" s="19"/>
      <c r="N2343" s="19"/>
      <c r="O2343" s="19"/>
      <c r="Q2343" s="159"/>
      <c r="R2343" s="159"/>
      <c r="S2343" s="159"/>
      <c r="T2343" s="159"/>
      <c r="U2343" s="159"/>
      <c r="V2343" s="159"/>
      <c r="W2343" s="159"/>
      <c r="X2343" s="159"/>
      <c r="Y2343" s="159"/>
      <c r="Z2343" s="159"/>
      <c r="AA2343" s="12"/>
      <c r="AB2343" s="2"/>
      <c r="AC2343" s="2"/>
    </row>
    <row r="2344" spans="1:29" s="4" customFormat="1" ht="9.9" customHeight="1" x14ac:dyDescent="0.25">
      <c r="A2344" s="158"/>
      <c r="B2344" s="138"/>
      <c r="C2344" s="2"/>
      <c r="D2344" s="159"/>
      <c r="E2344" s="159"/>
      <c r="F2344" s="159"/>
      <c r="G2344" s="8"/>
      <c r="H2344" s="159"/>
      <c r="M2344" s="19"/>
      <c r="N2344" s="19"/>
      <c r="O2344" s="19"/>
      <c r="Q2344" s="159"/>
      <c r="R2344" s="159"/>
      <c r="S2344" s="159"/>
      <c r="T2344" s="159"/>
      <c r="U2344" s="159"/>
      <c r="V2344" s="159"/>
      <c r="W2344" s="159"/>
      <c r="X2344" s="159"/>
      <c r="Y2344" s="159"/>
      <c r="Z2344" s="159"/>
      <c r="AA2344" s="12"/>
      <c r="AB2344" s="2"/>
      <c r="AC2344" s="2"/>
    </row>
    <row r="2345" spans="1:29" s="4" customFormat="1" ht="9.9" customHeight="1" x14ac:dyDescent="0.25">
      <c r="A2345" s="158"/>
      <c r="B2345" s="139"/>
      <c r="C2345" s="2"/>
      <c r="D2345" s="159"/>
      <c r="E2345" s="159"/>
      <c r="F2345" s="159"/>
      <c r="G2345" s="8"/>
      <c r="H2345" s="159"/>
      <c r="M2345" s="159"/>
      <c r="N2345" s="19"/>
      <c r="O2345" s="19"/>
      <c r="Q2345" s="159"/>
      <c r="R2345" s="159"/>
      <c r="S2345" s="159"/>
      <c r="T2345" s="159"/>
      <c r="U2345" s="159"/>
      <c r="V2345" s="159"/>
      <c r="W2345" s="159"/>
      <c r="X2345" s="159"/>
      <c r="Y2345" s="159"/>
      <c r="Z2345" s="159"/>
      <c r="AA2345" s="12"/>
      <c r="AB2345" s="2"/>
      <c r="AC2345" s="2"/>
    </row>
    <row r="2346" spans="1:29" s="4" customFormat="1" ht="9.9" customHeight="1" x14ac:dyDescent="0.25">
      <c r="A2346" s="158"/>
      <c r="B2346" s="142"/>
      <c r="C2346" s="2"/>
      <c r="D2346" s="159"/>
      <c r="E2346" s="159"/>
      <c r="F2346" s="159"/>
      <c r="G2346" s="8"/>
      <c r="H2346" s="159"/>
      <c r="M2346" s="159"/>
      <c r="N2346" s="19"/>
      <c r="O2346" s="19"/>
      <c r="Q2346" s="159"/>
      <c r="R2346" s="159"/>
      <c r="S2346" s="159"/>
      <c r="T2346" s="159"/>
      <c r="U2346" s="159"/>
      <c r="V2346" s="159"/>
      <c r="W2346" s="159"/>
      <c r="X2346" s="159"/>
      <c r="Y2346" s="159"/>
      <c r="Z2346" s="159"/>
      <c r="AA2346" s="12"/>
      <c r="AB2346" s="2"/>
      <c r="AC2346" s="2"/>
    </row>
    <row r="2347" spans="1:29" s="4" customFormat="1" ht="9.9" customHeight="1" x14ac:dyDescent="0.25">
      <c r="A2347" s="158"/>
      <c r="B2347" s="138"/>
      <c r="C2347" s="2"/>
      <c r="D2347" s="159"/>
      <c r="E2347" s="159"/>
      <c r="F2347" s="159"/>
      <c r="G2347" s="8"/>
      <c r="H2347" s="159"/>
      <c r="M2347" s="159"/>
      <c r="N2347" s="19"/>
      <c r="O2347" s="19"/>
      <c r="Q2347" s="159"/>
      <c r="R2347" s="159"/>
      <c r="S2347" s="159"/>
      <c r="T2347" s="159"/>
      <c r="U2347" s="159"/>
      <c r="V2347" s="159"/>
      <c r="W2347" s="159"/>
      <c r="X2347" s="159"/>
      <c r="Y2347" s="159"/>
      <c r="Z2347" s="159"/>
      <c r="AA2347" s="12"/>
      <c r="AB2347" s="2"/>
      <c r="AC2347" s="2"/>
    </row>
    <row r="2348" spans="1:29" s="4" customFormat="1" ht="9.9" customHeight="1" x14ac:dyDescent="0.25">
      <c r="A2348" s="158"/>
      <c r="B2348" s="138"/>
      <c r="C2348" s="2"/>
      <c r="D2348" s="159"/>
      <c r="E2348" s="159"/>
      <c r="F2348" s="159"/>
      <c r="G2348" s="8"/>
      <c r="H2348" s="159"/>
      <c r="M2348" s="19"/>
      <c r="N2348" s="19"/>
      <c r="O2348" s="19"/>
      <c r="Q2348" s="159"/>
      <c r="R2348" s="159"/>
      <c r="S2348" s="159"/>
      <c r="T2348" s="159"/>
      <c r="U2348" s="159"/>
      <c r="V2348" s="159"/>
      <c r="W2348" s="159"/>
      <c r="X2348" s="159"/>
      <c r="Y2348" s="159"/>
      <c r="Z2348" s="159"/>
      <c r="AA2348" s="12"/>
      <c r="AB2348" s="2"/>
      <c r="AC2348" s="2"/>
    </row>
    <row r="2349" spans="1:29" s="4" customFormat="1" ht="9.9" customHeight="1" x14ac:dyDescent="0.25">
      <c r="A2349" s="158"/>
      <c r="B2349" s="138"/>
      <c r="C2349" s="2"/>
      <c r="D2349" s="159"/>
      <c r="E2349" s="159"/>
      <c r="F2349" s="159"/>
      <c r="G2349" s="8"/>
      <c r="H2349" s="159"/>
      <c r="M2349" s="19"/>
      <c r="N2349" s="19"/>
      <c r="O2349" s="19"/>
      <c r="Q2349" s="159"/>
      <c r="R2349" s="159"/>
      <c r="S2349" s="159"/>
      <c r="T2349" s="159"/>
      <c r="U2349" s="159"/>
      <c r="V2349" s="159"/>
      <c r="W2349" s="159"/>
      <c r="X2349" s="159"/>
      <c r="Y2349" s="159"/>
      <c r="Z2349" s="159"/>
      <c r="AA2349" s="12"/>
      <c r="AB2349" s="2"/>
      <c r="AC2349" s="2"/>
    </row>
    <row r="2350" spans="1:29" s="4" customFormat="1" ht="9.9" customHeight="1" x14ac:dyDescent="0.25">
      <c r="A2350" s="158"/>
      <c r="B2350" s="138"/>
      <c r="C2350" s="2"/>
      <c r="D2350" s="159"/>
      <c r="E2350" s="159"/>
      <c r="F2350" s="159"/>
      <c r="G2350" s="8"/>
      <c r="H2350" s="159"/>
      <c r="M2350" s="19"/>
      <c r="N2350" s="19"/>
      <c r="O2350" s="19"/>
      <c r="Q2350" s="159"/>
      <c r="R2350" s="159"/>
      <c r="S2350" s="159"/>
      <c r="T2350" s="159"/>
      <c r="U2350" s="159"/>
      <c r="V2350" s="159"/>
      <c r="W2350" s="159"/>
      <c r="X2350" s="159"/>
      <c r="Y2350" s="159"/>
      <c r="Z2350" s="159"/>
      <c r="AA2350" s="12"/>
      <c r="AB2350" s="2"/>
      <c r="AC2350" s="2"/>
    </row>
    <row r="2351" spans="1:29" s="4" customFormat="1" ht="9.9" customHeight="1" x14ac:dyDescent="0.25">
      <c r="A2351" s="158"/>
      <c r="B2351" s="138"/>
      <c r="C2351" s="2"/>
      <c r="D2351" s="159"/>
      <c r="E2351" s="159"/>
      <c r="F2351" s="159"/>
      <c r="G2351" s="8"/>
      <c r="H2351" s="159"/>
      <c r="M2351" s="19"/>
      <c r="N2351" s="19"/>
      <c r="O2351" s="19"/>
      <c r="Q2351" s="159"/>
      <c r="R2351" s="159"/>
      <c r="S2351" s="159"/>
      <c r="T2351" s="159"/>
      <c r="U2351" s="159"/>
      <c r="V2351" s="159"/>
      <c r="W2351" s="159"/>
      <c r="X2351" s="159"/>
      <c r="Y2351" s="159"/>
      <c r="Z2351" s="159"/>
      <c r="AA2351" s="12"/>
      <c r="AB2351" s="2"/>
      <c r="AC2351" s="2"/>
    </row>
    <row r="2352" spans="1:29" s="4" customFormat="1" ht="9.9" customHeight="1" x14ac:dyDescent="0.25">
      <c r="A2352" s="158"/>
      <c r="B2352" s="138"/>
      <c r="C2352" s="2"/>
      <c r="D2352" s="159"/>
      <c r="E2352" s="159"/>
      <c r="F2352" s="159"/>
      <c r="G2352" s="8"/>
      <c r="H2352" s="159"/>
      <c r="M2352" s="19"/>
      <c r="N2352" s="19"/>
      <c r="O2352" s="19"/>
      <c r="Q2352" s="159"/>
      <c r="R2352" s="159"/>
      <c r="S2352" s="159"/>
      <c r="T2352" s="159"/>
      <c r="U2352" s="159"/>
      <c r="V2352" s="159"/>
      <c r="W2352" s="159"/>
      <c r="X2352" s="159"/>
      <c r="Y2352" s="159"/>
      <c r="Z2352" s="159"/>
      <c r="AA2352" s="12"/>
      <c r="AB2352" s="2"/>
      <c r="AC2352" s="2"/>
    </row>
    <row r="2353" spans="1:29" s="4" customFormat="1" ht="9.9" customHeight="1" x14ac:dyDescent="0.25">
      <c r="A2353" s="158"/>
      <c r="B2353" s="138"/>
      <c r="C2353" s="2"/>
      <c r="D2353" s="159"/>
      <c r="E2353" s="159"/>
      <c r="F2353" s="159"/>
      <c r="G2353" s="8"/>
      <c r="H2353" s="159"/>
      <c r="M2353" s="19"/>
      <c r="N2353" s="19"/>
      <c r="O2353" s="19"/>
      <c r="Q2353" s="159"/>
      <c r="R2353" s="159"/>
      <c r="S2353" s="159"/>
      <c r="T2353" s="159"/>
      <c r="U2353" s="159"/>
      <c r="V2353" s="159"/>
      <c r="W2353" s="159"/>
      <c r="X2353" s="159"/>
      <c r="Y2353" s="159"/>
      <c r="Z2353" s="159"/>
      <c r="AA2353" s="12"/>
      <c r="AB2353" s="2"/>
      <c r="AC2353" s="2"/>
    </row>
    <row r="2354" spans="1:29" s="4" customFormat="1" ht="9.9" customHeight="1" x14ac:dyDescent="0.25">
      <c r="A2354" s="158"/>
      <c r="B2354" s="138"/>
      <c r="C2354" s="2"/>
      <c r="D2354" s="159"/>
      <c r="E2354" s="159"/>
      <c r="F2354" s="159"/>
      <c r="G2354" s="8"/>
      <c r="H2354" s="159"/>
      <c r="M2354" s="19"/>
      <c r="N2354" s="19"/>
      <c r="O2354" s="19"/>
      <c r="Q2354" s="159"/>
      <c r="R2354" s="159"/>
      <c r="S2354" s="159"/>
      <c r="T2354" s="159"/>
      <c r="U2354" s="159"/>
      <c r="V2354" s="159"/>
      <c r="W2354" s="159"/>
      <c r="X2354" s="159"/>
      <c r="Y2354" s="159"/>
      <c r="Z2354" s="159"/>
      <c r="AA2354" s="12"/>
      <c r="AB2354" s="2"/>
      <c r="AC2354" s="2"/>
    </row>
    <row r="2355" spans="1:29" s="4" customFormat="1" ht="9.9" customHeight="1" x14ac:dyDescent="0.25">
      <c r="A2355" s="158"/>
      <c r="B2355" s="138"/>
      <c r="C2355" s="2"/>
      <c r="D2355" s="159"/>
      <c r="E2355" s="159"/>
      <c r="F2355" s="159"/>
      <c r="G2355" s="8"/>
      <c r="H2355" s="159"/>
      <c r="M2355" s="19"/>
      <c r="N2355" s="19"/>
      <c r="O2355" s="19"/>
      <c r="Q2355" s="159"/>
      <c r="R2355" s="159"/>
      <c r="S2355" s="159"/>
      <c r="T2355" s="159"/>
      <c r="U2355" s="159"/>
      <c r="V2355" s="159"/>
      <c r="W2355" s="159"/>
      <c r="X2355" s="159"/>
      <c r="Y2355" s="159"/>
      <c r="Z2355" s="159"/>
      <c r="AA2355" s="12"/>
      <c r="AB2355" s="2"/>
      <c r="AC2355" s="2"/>
    </row>
    <row r="2356" spans="1:29" s="4" customFormat="1" ht="9.9" customHeight="1" x14ac:dyDescent="0.25">
      <c r="A2356" s="158"/>
      <c r="B2356" s="138"/>
      <c r="C2356" s="2"/>
      <c r="D2356" s="159"/>
      <c r="E2356" s="159"/>
      <c r="F2356" s="159"/>
      <c r="G2356" s="8"/>
      <c r="H2356" s="159"/>
      <c r="M2356" s="19"/>
      <c r="N2356" s="19"/>
      <c r="O2356" s="19"/>
      <c r="Q2356" s="159"/>
      <c r="R2356" s="159"/>
      <c r="S2356" s="159"/>
      <c r="T2356" s="159"/>
      <c r="U2356" s="159"/>
      <c r="V2356" s="159"/>
      <c r="W2356" s="159"/>
      <c r="X2356" s="159"/>
      <c r="Y2356" s="159"/>
      <c r="Z2356" s="159"/>
      <c r="AA2356" s="12"/>
      <c r="AB2356" s="2"/>
      <c r="AC2356" s="2"/>
    </row>
    <row r="2357" spans="1:29" s="4" customFormat="1" ht="9.9" customHeight="1" x14ac:dyDescent="0.25">
      <c r="A2357" s="158"/>
      <c r="B2357" s="138"/>
      <c r="C2357" s="2"/>
      <c r="D2357" s="159"/>
      <c r="E2357" s="159"/>
      <c r="F2357" s="159"/>
      <c r="G2357" s="8"/>
      <c r="H2357" s="159"/>
      <c r="M2357" s="19"/>
      <c r="N2357" s="19"/>
      <c r="O2357" s="19"/>
      <c r="Q2357" s="159"/>
      <c r="R2357" s="159"/>
      <c r="S2357" s="159"/>
      <c r="T2357" s="159"/>
      <c r="U2357" s="159"/>
      <c r="V2357" s="159"/>
      <c r="W2357" s="159"/>
      <c r="X2357" s="159"/>
      <c r="Y2357" s="159"/>
      <c r="Z2357" s="159"/>
      <c r="AA2357" s="12"/>
      <c r="AB2357" s="2"/>
      <c r="AC2357" s="2"/>
    </row>
    <row r="2358" spans="1:29" s="4" customFormat="1" ht="9.9" customHeight="1" x14ac:dyDescent="0.25">
      <c r="A2358" s="158"/>
      <c r="B2358" s="138"/>
      <c r="C2358" s="2"/>
      <c r="D2358" s="159"/>
      <c r="E2358" s="159"/>
      <c r="F2358" s="159"/>
      <c r="G2358" s="8"/>
      <c r="H2358" s="159"/>
      <c r="M2358" s="19"/>
      <c r="N2358" s="19"/>
      <c r="O2358" s="19"/>
      <c r="Q2358" s="159"/>
      <c r="R2358" s="159"/>
      <c r="S2358" s="159"/>
      <c r="T2358" s="159"/>
      <c r="U2358" s="159"/>
      <c r="V2358" s="159"/>
      <c r="W2358" s="159"/>
      <c r="X2358" s="159"/>
      <c r="Y2358" s="159"/>
      <c r="Z2358" s="159"/>
      <c r="AA2358" s="12"/>
      <c r="AB2358" s="2"/>
      <c r="AC2358" s="2"/>
    </row>
    <row r="2359" spans="1:29" s="4" customFormat="1" ht="9.9" customHeight="1" x14ac:dyDescent="0.25">
      <c r="A2359" s="158"/>
      <c r="B2359" s="138"/>
      <c r="C2359" s="2"/>
      <c r="D2359" s="159"/>
      <c r="E2359" s="159"/>
      <c r="F2359" s="159"/>
      <c r="G2359" s="8"/>
      <c r="H2359" s="159"/>
      <c r="M2359" s="19"/>
      <c r="N2359" s="19"/>
      <c r="O2359" s="19"/>
      <c r="Q2359" s="159"/>
      <c r="R2359" s="159"/>
      <c r="S2359" s="159"/>
      <c r="T2359" s="159"/>
      <c r="U2359" s="159"/>
      <c r="V2359" s="159"/>
      <c r="W2359" s="159"/>
      <c r="X2359" s="159"/>
      <c r="Y2359" s="159"/>
      <c r="Z2359" s="159"/>
      <c r="AA2359" s="12"/>
      <c r="AB2359" s="2"/>
      <c r="AC2359" s="2"/>
    </row>
    <row r="2360" spans="1:29" s="4" customFormat="1" ht="9.9" customHeight="1" x14ac:dyDescent="0.25">
      <c r="A2360" s="158"/>
      <c r="B2360" s="138"/>
      <c r="C2360" s="2"/>
      <c r="D2360" s="159"/>
      <c r="E2360" s="159"/>
      <c r="F2360" s="159"/>
      <c r="G2360" s="8"/>
      <c r="H2360" s="159"/>
      <c r="M2360" s="19"/>
      <c r="N2360" s="19"/>
      <c r="O2360" s="19"/>
      <c r="Q2360" s="159"/>
      <c r="R2360" s="159"/>
      <c r="S2360" s="159"/>
      <c r="T2360" s="159"/>
      <c r="U2360" s="159"/>
      <c r="V2360" s="159"/>
      <c r="W2360" s="159"/>
      <c r="X2360" s="159"/>
      <c r="Y2360" s="159"/>
      <c r="Z2360" s="159"/>
      <c r="AA2360" s="12"/>
      <c r="AB2360" s="2"/>
      <c r="AC2360" s="2"/>
    </row>
    <row r="2361" spans="1:29" s="4" customFormat="1" ht="9.9" customHeight="1" x14ac:dyDescent="0.25">
      <c r="A2361" s="158"/>
      <c r="B2361" s="138"/>
      <c r="C2361" s="2"/>
      <c r="D2361" s="159"/>
      <c r="E2361" s="159"/>
      <c r="F2361" s="159"/>
      <c r="G2361" s="8"/>
      <c r="H2361" s="159"/>
      <c r="M2361" s="19"/>
      <c r="N2361" s="19"/>
      <c r="O2361" s="19"/>
      <c r="Q2361" s="159"/>
      <c r="R2361" s="159"/>
      <c r="S2361" s="159"/>
      <c r="T2361" s="159"/>
      <c r="U2361" s="159"/>
      <c r="V2361" s="159"/>
      <c r="W2361" s="159"/>
      <c r="X2361" s="159"/>
      <c r="Y2361" s="159"/>
      <c r="Z2361" s="159"/>
      <c r="AA2361" s="12"/>
      <c r="AB2361" s="2"/>
      <c r="AC2361" s="2"/>
    </row>
    <row r="2362" spans="1:29" s="4" customFormat="1" ht="9.9" customHeight="1" x14ac:dyDescent="0.25">
      <c r="A2362" s="158"/>
      <c r="B2362" s="138"/>
      <c r="C2362" s="2"/>
      <c r="D2362" s="159"/>
      <c r="E2362" s="159"/>
      <c r="F2362" s="159"/>
      <c r="G2362" s="8"/>
      <c r="H2362" s="159"/>
      <c r="M2362" s="19"/>
      <c r="N2362" s="19"/>
      <c r="O2362" s="19"/>
      <c r="Q2362" s="159"/>
      <c r="R2362" s="159"/>
      <c r="S2362" s="159"/>
      <c r="T2362" s="159"/>
      <c r="U2362" s="159"/>
      <c r="V2362" s="159"/>
      <c r="W2362" s="159"/>
      <c r="X2362" s="159"/>
      <c r="Y2362" s="159"/>
      <c r="Z2362" s="159"/>
      <c r="AA2362" s="12"/>
      <c r="AB2362" s="2"/>
      <c r="AC2362" s="2"/>
    </row>
    <row r="2363" spans="1:29" s="4" customFormat="1" ht="9.9" customHeight="1" x14ac:dyDescent="0.25">
      <c r="A2363" s="158"/>
      <c r="B2363" s="138"/>
      <c r="C2363" s="2"/>
      <c r="D2363" s="159"/>
      <c r="E2363" s="159"/>
      <c r="F2363" s="159"/>
      <c r="G2363" s="8"/>
      <c r="H2363" s="159"/>
      <c r="M2363" s="19"/>
      <c r="N2363" s="19"/>
      <c r="O2363" s="19"/>
      <c r="Q2363" s="159"/>
      <c r="R2363" s="159"/>
      <c r="S2363" s="159"/>
      <c r="T2363" s="159"/>
      <c r="U2363" s="159"/>
      <c r="V2363" s="159"/>
      <c r="W2363" s="159"/>
      <c r="X2363" s="159"/>
      <c r="Y2363" s="159"/>
      <c r="Z2363" s="159"/>
      <c r="AA2363" s="12"/>
      <c r="AB2363" s="2"/>
      <c r="AC2363" s="2"/>
    </row>
    <row r="2364" spans="1:29" s="4" customFormat="1" ht="9.9" customHeight="1" x14ac:dyDescent="0.25">
      <c r="A2364" s="158"/>
      <c r="B2364" s="138"/>
      <c r="C2364" s="2"/>
      <c r="D2364" s="159"/>
      <c r="E2364" s="159"/>
      <c r="F2364" s="159"/>
      <c r="G2364" s="8"/>
      <c r="H2364" s="159"/>
      <c r="M2364" s="19"/>
      <c r="N2364" s="19"/>
      <c r="O2364" s="19"/>
      <c r="Q2364" s="159"/>
      <c r="R2364" s="159"/>
      <c r="S2364" s="159"/>
      <c r="T2364" s="159"/>
      <c r="U2364" s="159"/>
      <c r="V2364" s="159"/>
      <c r="W2364" s="159"/>
      <c r="X2364" s="159"/>
      <c r="Y2364" s="159"/>
      <c r="Z2364" s="159"/>
      <c r="AA2364" s="12"/>
      <c r="AB2364" s="2"/>
      <c r="AC2364" s="2"/>
    </row>
    <row r="2365" spans="1:29" s="4" customFormat="1" ht="9.9" customHeight="1" x14ac:dyDescent="0.25">
      <c r="A2365" s="158"/>
      <c r="B2365" s="138"/>
      <c r="C2365" s="2"/>
      <c r="D2365" s="159"/>
      <c r="E2365" s="159"/>
      <c r="F2365" s="159"/>
      <c r="G2365" s="8"/>
      <c r="H2365" s="159"/>
      <c r="M2365" s="19"/>
      <c r="N2365" s="19"/>
      <c r="O2365" s="19"/>
      <c r="Q2365" s="159"/>
      <c r="R2365" s="159"/>
      <c r="S2365" s="159"/>
      <c r="T2365" s="159"/>
      <c r="U2365" s="159"/>
      <c r="V2365" s="159"/>
      <c r="W2365" s="159"/>
      <c r="X2365" s="159"/>
      <c r="Y2365" s="159"/>
      <c r="Z2365" s="159"/>
      <c r="AA2365" s="12"/>
      <c r="AB2365" s="2"/>
      <c r="AC2365" s="2"/>
    </row>
    <row r="2366" spans="1:29" s="4" customFormat="1" ht="9.9" customHeight="1" x14ac:dyDescent="0.25">
      <c r="A2366" s="158"/>
      <c r="B2366" s="138"/>
      <c r="C2366" s="2"/>
      <c r="D2366" s="159"/>
      <c r="E2366" s="159"/>
      <c r="F2366" s="159"/>
      <c r="G2366" s="8"/>
      <c r="H2366" s="159"/>
      <c r="M2366" s="19"/>
      <c r="N2366" s="19"/>
      <c r="O2366" s="19"/>
      <c r="Q2366" s="159"/>
      <c r="R2366" s="159"/>
      <c r="S2366" s="159"/>
      <c r="T2366" s="159"/>
      <c r="U2366" s="159"/>
      <c r="V2366" s="159"/>
      <c r="W2366" s="159"/>
      <c r="X2366" s="159"/>
      <c r="Y2366" s="159"/>
      <c r="Z2366" s="159"/>
      <c r="AA2366" s="12"/>
      <c r="AB2366" s="2"/>
      <c r="AC2366" s="2"/>
    </row>
    <row r="2367" spans="1:29" s="4" customFormat="1" ht="9.9" customHeight="1" x14ac:dyDescent="0.25">
      <c r="A2367" s="158"/>
      <c r="B2367" s="138"/>
      <c r="C2367" s="2"/>
      <c r="D2367" s="159"/>
      <c r="E2367" s="159"/>
      <c r="F2367" s="159"/>
      <c r="G2367" s="8"/>
      <c r="H2367" s="159"/>
      <c r="M2367" s="19"/>
      <c r="N2367" s="19"/>
      <c r="O2367" s="19"/>
      <c r="Q2367" s="159"/>
      <c r="R2367" s="159"/>
      <c r="S2367" s="159"/>
      <c r="T2367" s="159"/>
      <c r="U2367" s="159"/>
      <c r="V2367" s="159"/>
      <c r="W2367" s="159"/>
      <c r="X2367" s="159"/>
      <c r="Y2367" s="159"/>
      <c r="Z2367" s="159"/>
      <c r="AA2367" s="12"/>
      <c r="AB2367" s="2"/>
      <c r="AC2367" s="2"/>
    </row>
    <row r="2368" spans="1:29" s="4" customFormat="1" ht="9.9" customHeight="1" x14ac:dyDescent="0.25">
      <c r="A2368" s="158"/>
      <c r="B2368" s="138"/>
      <c r="C2368" s="2"/>
      <c r="D2368" s="159"/>
      <c r="E2368" s="159"/>
      <c r="F2368" s="159"/>
      <c r="G2368" s="8"/>
      <c r="H2368" s="159"/>
      <c r="M2368" s="19"/>
      <c r="N2368" s="19"/>
      <c r="O2368" s="19"/>
      <c r="Q2368" s="159"/>
      <c r="R2368" s="159"/>
      <c r="S2368" s="159"/>
      <c r="T2368" s="159"/>
      <c r="U2368" s="159"/>
      <c r="V2368" s="159"/>
      <c r="W2368" s="159"/>
      <c r="X2368" s="159"/>
      <c r="Y2368" s="159"/>
      <c r="Z2368" s="159"/>
      <c r="AA2368" s="12"/>
      <c r="AB2368" s="2"/>
      <c r="AC2368" s="2"/>
    </row>
    <row r="2369" spans="1:29" s="4" customFormat="1" ht="9.9" customHeight="1" x14ac:dyDescent="0.25">
      <c r="A2369" s="158"/>
      <c r="B2369" s="138"/>
      <c r="C2369" s="2"/>
      <c r="D2369" s="159"/>
      <c r="E2369" s="159"/>
      <c r="F2369" s="159"/>
      <c r="G2369" s="8"/>
      <c r="H2369" s="159"/>
      <c r="M2369" s="19"/>
      <c r="N2369" s="19"/>
      <c r="O2369" s="19"/>
      <c r="Q2369" s="159"/>
      <c r="R2369" s="159"/>
      <c r="S2369" s="159"/>
      <c r="T2369" s="159"/>
      <c r="U2369" s="159"/>
      <c r="V2369" s="159"/>
      <c r="W2369" s="159"/>
      <c r="X2369" s="159"/>
      <c r="Y2369" s="159"/>
      <c r="Z2369" s="159"/>
      <c r="AA2369" s="12"/>
      <c r="AB2369" s="2"/>
      <c r="AC2369" s="2"/>
    </row>
    <row r="2370" spans="1:29" s="4" customFormat="1" ht="9.9" customHeight="1" x14ac:dyDescent="0.25">
      <c r="A2370" s="158"/>
      <c r="B2370" s="138"/>
      <c r="C2370" s="2"/>
      <c r="D2370" s="159"/>
      <c r="E2370" s="159"/>
      <c r="F2370" s="159"/>
      <c r="G2370" s="8"/>
      <c r="H2370" s="159"/>
      <c r="M2370" s="19"/>
      <c r="N2370" s="19"/>
      <c r="O2370" s="19"/>
      <c r="Q2370" s="159"/>
      <c r="R2370" s="159"/>
      <c r="S2370" s="159"/>
      <c r="T2370" s="159"/>
      <c r="U2370" s="159"/>
      <c r="V2370" s="159"/>
      <c r="W2370" s="159"/>
      <c r="X2370" s="159"/>
      <c r="Y2370" s="159"/>
      <c r="Z2370" s="159"/>
      <c r="AA2370" s="12"/>
      <c r="AB2370" s="2"/>
      <c r="AC2370" s="2"/>
    </row>
    <row r="2371" spans="1:29" s="4" customFormat="1" ht="9.9" customHeight="1" x14ac:dyDescent="0.25">
      <c r="A2371" s="158"/>
      <c r="B2371" s="138"/>
      <c r="C2371" s="2"/>
      <c r="D2371" s="159"/>
      <c r="E2371" s="159"/>
      <c r="F2371" s="159"/>
      <c r="G2371" s="8"/>
      <c r="H2371" s="159"/>
      <c r="M2371" s="19"/>
      <c r="N2371" s="19"/>
      <c r="O2371" s="19"/>
      <c r="Q2371" s="159"/>
      <c r="R2371" s="159"/>
      <c r="S2371" s="159"/>
      <c r="T2371" s="159"/>
      <c r="U2371" s="159"/>
      <c r="V2371" s="159"/>
      <c r="W2371" s="159"/>
      <c r="X2371" s="159"/>
      <c r="Y2371" s="159"/>
      <c r="Z2371" s="159"/>
      <c r="AA2371" s="12"/>
      <c r="AB2371" s="2"/>
      <c r="AC2371" s="2"/>
    </row>
    <row r="2372" spans="1:29" s="4" customFormat="1" ht="9.9" customHeight="1" x14ac:dyDescent="0.25">
      <c r="A2372" s="158"/>
      <c r="B2372" s="138"/>
      <c r="C2372" s="2"/>
      <c r="D2372" s="159"/>
      <c r="E2372" s="159"/>
      <c r="F2372" s="159"/>
      <c r="G2372" s="8"/>
      <c r="H2372" s="159"/>
      <c r="M2372" s="19"/>
      <c r="N2372" s="19"/>
      <c r="O2372" s="19"/>
      <c r="Q2372" s="159"/>
      <c r="R2372" s="159"/>
      <c r="S2372" s="159"/>
      <c r="T2372" s="159"/>
      <c r="U2372" s="159"/>
      <c r="V2372" s="159"/>
      <c r="W2372" s="159"/>
      <c r="X2372" s="159"/>
      <c r="Y2372" s="159"/>
      <c r="Z2372" s="159"/>
      <c r="AA2372" s="12"/>
      <c r="AB2372" s="2"/>
      <c r="AC2372" s="2"/>
    </row>
    <row r="2373" spans="1:29" s="4" customFormat="1" ht="9.9" customHeight="1" x14ac:dyDescent="0.25">
      <c r="A2373" s="158"/>
      <c r="B2373" s="138"/>
      <c r="C2373" s="2"/>
      <c r="D2373" s="159"/>
      <c r="E2373" s="159"/>
      <c r="F2373" s="159"/>
      <c r="G2373" s="8"/>
      <c r="H2373" s="159"/>
      <c r="M2373" s="19"/>
      <c r="N2373" s="19"/>
      <c r="O2373" s="19"/>
      <c r="Q2373" s="159"/>
      <c r="R2373" s="159"/>
      <c r="S2373" s="159"/>
      <c r="T2373" s="159"/>
      <c r="U2373" s="159"/>
      <c r="V2373" s="159"/>
      <c r="W2373" s="159"/>
      <c r="X2373" s="159"/>
      <c r="Y2373" s="159"/>
      <c r="Z2373" s="159"/>
      <c r="AA2373" s="12"/>
      <c r="AB2373" s="2"/>
      <c r="AC2373" s="2"/>
    </row>
    <row r="2374" spans="1:29" s="4" customFormat="1" ht="9.9" customHeight="1" x14ac:dyDescent="0.25">
      <c r="A2374" s="158"/>
      <c r="B2374" s="138"/>
      <c r="C2374" s="2"/>
      <c r="D2374" s="159"/>
      <c r="E2374" s="159"/>
      <c r="F2374" s="159"/>
      <c r="G2374" s="8"/>
      <c r="H2374" s="159"/>
      <c r="M2374" s="19"/>
      <c r="N2374" s="19"/>
      <c r="O2374" s="19"/>
      <c r="Q2374" s="159"/>
      <c r="R2374" s="159"/>
      <c r="S2374" s="159"/>
      <c r="T2374" s="159"/>
      <c r="U2374" s="159"/>
      <c r="V2374" s="159"/>
      <c r="W2374" s="159"/>
      <c r="X2374" s="159"/>
      <c r="Y2374" s="159"/>
      <c r="Z2374" s="159"/>
      <c r="AA2374" s="12"/>
      <c r="AB2374" s="2"/>
      <c r="AC2374" s="2"/>
    </row>
    <row r="2375" spans="1:29" s="4" customFormat="1" ht="9.9" customHeight="1" x14ac:dyDescent="0.25">
      <c r="A2375" s="158"/>
      <c r="B2375" s="138"/>
      <c r="C2375" s="2"/>
      <c r="D2375" s="159"/>
      <c r="E2375" s="159"/>
      <c r="F2375" s="159"/>
      <c r="G2375" s="8"/>
      <c r="H2375" s="159"/>
      <c r="M2375" s="19"/>
      <c r="N2375" s="19"/>
      <c r="O2375" s="19"/>
      <c r="Q2375" s="159"/>
      <c r="R2375" s="159"/>
      <c r="S2375" s="159"/>
      <c r="T2375" s="159"/>
      <c r="U2375" s="159"/>
      <c r="V2375" s="159"/>
      <c r="W2375" s="159"/>
      <c r="X2375" s="159"/>
      <c r="Y2375" s="159"/>
      <c r="Z2375" s="159"/>
      <c r="AA2375" s="12"/>
      <c r="AB2375" s="2"/>
      <c r="AC2375" s="2"/>
    </row>
    <row r="2376" spans="1:29" s="4" customFormat="1" ht="9.9" customHeight="1" x14ac:dyDescent="0.25">
      <c r="A2376" s="158"/>
      <c r="B2376" s="138"/>
      <c r="C2376" s="2"/>
      <c r="D2376" s="159"/>
      <c r="E2376" s="159"/>
      <c r="F2376" s="159"/>
      <c r="G2376" s="8"/>
      <c r="H2376" s="159"/>
      <c r="M2376" s="19"/>
      <c r="N2376" s="19"/>
      <c r="O2376" s="19"/>
      <c r="Q2376" s="159"/>
      <c r="R2376" s="159"/>
      <c r="S2376" s="159"/>
      <c r="T2376" s="159"/>
      <c r="U2376" s="159"/>
      <c r="V2376" s="159"/>
      <c r="W2376" s="159"/>
      <c r="X2376" s="159"/>
      <c r="Y2376" s="159"/>
      <c r="Z2376" s="159"/>
      <c r="AA2376" s="12"/>
      <c r="AB2376" s="2"/>
      <c r="AC2376" s="2"/>
    </row>
    <row r="2377" spans="1:29" s="4" customFormat="1" ht="9.9" customHeight="1" x14ac:dyDescent="0.25">
      <c r="A2377" s="158"/>
      <c r="B2377" s="138"/>
      <c r="C2377" s="2"/>
      <c r="D2377" s="159"/>
      <c r="E2377" s="159"/>
      <c r="F2377" s="159"/>
      <c r="G2377" s="8"/>
      <c r="H2377" s="159"/>
      <c r="M2377" s="19"/>
      <c r="N2377" s="19"/>
      <c r="O2377" s="19"/>
      <c r="Q2377" s="159"/>
      <c r="R2377" s="159"/>
      <c r="S2377" s="159"/>
      <c r="T2377" s="159"/>
      <c r="U2377" s="159"/>
      <c r="V2377" s="159"/>
      <c r="W2377" s="159"/>
      <c r="X2377" s="159"/>
      <c r="Y2377" s="159"/>
      <c r="Z2377" s="159"/>
      <c r="AA2377" s="12"/>
      <c r="AB2377" s="2"/>
      <c r="AC2377" s="2"/>
    </row>
    <row r="2378" spans="1:29" s="4" customFormat="1" ht="9.9" customHeight="1" x14ac:dyDescent="0.25">
      <c r="A2378" s="158"/>
      <c r="B2378" s="138"/>
      <c r="C2378" s="2"/>
      <c r="D2378" s="159"/>
      <c r="E2378" s="159"/>
      <c r="F2378" s="159"/>
      <c r="G2378" s="8"/>
      <c r="H2378" s="159"/>
      <c r="M2378" s="19"/>
      <c r="N2378" s="19"/>
      <c r="O2378" s="19"/>
      <c r="Q2378" s="159"/>
      <c r="R2378" s="159"/>
      <c r="S2378" s="159"/>
      <c r="T2378" s="159"/>
      <c r="U2378" s="159"/>
      <c r="V2378" s="159"/>
      <c r="W2378" s="159"/>
      <c r="X2378" s="159"/>
      <c r="Y2378" s="159"/>
      <c r="Z2378" s="159"/>
      <c r="AA2378" s="12"/>
      <c r="AB2378" s="2"/>
      <c r="AC2378" s="2"/>
    </row>
    <row r="2379" spans="1:29" s="4" customFormat="1" ht="9.9" customHeight="1" x14ac:dyDescent="0.25">
      <c r="A2379" s="158"/>
      <c r="B2379" s="138"/>
      <c r="C2379" s="2"/>
      <c r="D2379" s="159"/>
      <c r="E2379" s="159"/>
      <c r="F2379" s="159"/>
      <c r="G2379" s="8"/>
      <c r="H2379" s="159"/>
      <c r="M2379" s="19"/>
      <c r="N2379" s="19"/>
      <c r="O2379" s="19"/>
      <c r="Q2379" s="159"/>
      <c r="R2379" s="159"/>
      <c r="S2379" s="159"/>
      <c r="T2379" s="159"/>
      <c r="U2379" s="159"/>
      <c r="V2379" s="159"/>
      <c r="W2379" s="159"/>
      <c r="X2379" s="159"/>
      <c r="Y2379" s="159"/>
      <c r="Z2379" s="159"/>
      <c r="AA2379" s="12"/>
      <c r="AB2379" s="2"/>
      <c r="AC2379" s="2"/>
    </row>
    <row r="2380" spans="1:29" s="4" customFormat="1" ht="9.9" customHeight="1" x14ac:dyDescent="0.25">
      <c r="A2380" s="158"/>
      <c r="B2380" s="138"/>
      <c r="C2380" s="2"/>
      <c r="D2380" s="159"/>
      <c r="E2380" s="159"/>
      <c r="F2380" s="159"/>
      <c r="G2380" s="8"/>
      <c r="H2380" s="159"/>
      <c r="M2380" s="19"/>
      <c r="N2380" s="19"/>
      <c r="O2380" s="19"/>
      <c r="Q2380" s="159"/>
      <c r="R2380" s="159"/>
      <c r="S2380" s="159"/>
      <c r="T2380" s="159"/>
      <c r="U2380" s="159"/>
      <c r="V2380" s="159"/>
      <c r="W2380" s="159"/>
      <c r="X2380" s="159"/>
      <c r="Y2380" s="159"/>
      <c r="Z2380" s="159"/>
      <c r="AA2380" s="12"/>
      <c r="AB2380" s="2"/>
      <c r="AC2380" s="2"/>
    </row>
    <row r="2381" spans="1:29" s="4" customFormat="1" ht="9.9" customHeight="1" x14ac:dyDescent="0.25">
      <c r="A2381" s="158"/>
      <c r="B2381" s="138"/>
      <c r="C2381" s="2"/>
      <c r="D2381" s="159"/>
      <c r="E2381" s="159"/>
      <c r="F2381" s="159"/>
      <c r="G2381" s="8"/>
      <c r="H2381" s="159"/>
      <c r="M2381" s="19"/>
      <c r="N2381" s="19"/>
      <c r="O2381" s="19"/>
      <c r="Q2381" s="159"/>
      <c r="R2381" s="159"/>
      <c r="S2381" s="159"/>
      <c r="T2381" s="159"/>
      <c r="U2381" s="159"/>
      <c r="V2381" s="159"/>
      <c r="W2381" s="159"/>
      <c r="X2381" s="159"/>
      <c r="Y2381" s="159"/>
      <c r="Z2381" s="159"/>
      <c r="AA2381" s="12"/>
      <c r="AB2381" s="2"/>
      <c r="AC2381" s="2"/>
    </row>
    <row r="2382" spans="1:29" s="4" customFormat="1" ht="9.9" customHeight="1" x14ac:dyDescent="0.25">
      <c r="A2382" s="158"/>
      <c r="B2382" s="138"/>
      <c r="C2382" s="2"/>
      <c r="D2382" s="159"/>
      <c r="E2382" s="159"/>
      <c r="F2382" s="159"/>
      <c r="G2382" s="8"/>
      <c r="H2382" s="159"/>
      <c r="M2382" s="19"/>
      <c r="N2382" s="19"/>
      <c r="O2382" s="19"/>
      <c r="Q2382" s="159"/>
      <c r="R2382" s="159"/>
      <c r="S2382" s="159"/>
      <c r="T2382" s="159"/>
      <c r="U2382" s="159"/>
      <c r="V2382" s="159"/>
      <c r="W2382" s="159"/>
      <c r="X2382" s="159"/>
      <c r="Y2382" s="159"/>
      <c r="Z2382" s="159"/>
      <c r="AA2382" s="12"/>
      <c r="AB2382" s="2"/>
      <c r="AC2382" s="2"/>
    </row>
    <row r="2383" spans="1:29" s="4" customFormat="1" ht="9.9" customHeight="1" x14ac:dyDescent="0.25">
      <c r="A2383" s="158"/>
      <c r="B2383" s="138"/>
      <c r="C2383" s="2"/>
      <c r="D2383" s="159"/>
      <c r="E2383" s="159"/>
      <c r="F2383" s="159"/>
      <c r="G2383" s="8"/>
      <c r="H2383" s="159"/>
      <c r="M2383" s="19"/>
      <c r="N2383" s="19"/>
      <c r="O2383" s="19"/>
      <c r="Q2383" s="159"/>
      <c r="R2383" s="159"/>
      <c r="S2383" s="159"/>
      <c r="T2383" s="159"/>
      <c r="U2383" s="159"/>
      <c r="V2383" s="159"/>
      <c r="W2383" s="159"/>
      <c r="X2383" s="159"/>
      <c r="Y2383" s="159"/>
      <c r="Z2383" s="159"/>
      <c r="AA2383" s="12"/>
      <c r="AB2383" s="2"/>
      <c r="AC2383" s="2"/>
    </row>
    <row r="2384" spans="1:29" s="4" customFormat="1" ht="9.9" customHeight="1" x14ac:dyDescent="0.25">
      <c r="A2384" s="158"/>
      <c r="B2384" s="138"/>
      <c r="C2384" s="2"/>
      <c r="D2384" s="159"/>
      <c r="E2384" s="159"/>
      <c r="F2384" s="159"/>
      <c r="G2384" s="8"/>
      <c r="H2384" s="159"/>
      <c r="M2384" s="19"/>
      <c r="N2384" s="19"/>
      <c r="O2384" s="19"/>
      <c r="Q2384" s="159"/>
      <c r="R2384" s="159"/>
      <c r="S2384" s="159"/>
      <c r="T2384" s="159"/>
      <c r="U2384" s="159"/>
      <c r="V2384" s="159"/>
      <c r="W2384" s="159"/>
      <c r="X2384" s="159"/>
      <c r="Y2384" s="159"/>
      <c r="Z2384" s="159"/>
      <c r="AA2384" s="12"/>
      <c r="AB2384" s="2"/>
      <c r="AC2384" s="2"/>
    </row>
    <row r="2385" spans="1:29" s="4" customFormat="1" ht="9.9" customHeight="1" x14ac:dyDescent="0.25">
      <c r="A2385" s="158"/>
      <c r="B2385" s="138"/>
      <c r="C2385" s="2"/>
      <c r="D2385" s="159"/>
      <c r="E2385" s="159"/>
      <c r="F2385" s="159"/>
      <c r="G2385" s="8"/>
      <c r="H2385" s="159"/>
      <c r="M2385" s="19"/>
      <c r="N2385" s="19"/>
      <c r="O2385" s="19"/>
      <c r="Q2385" s="159"/>
      <c r="R2385" s="159"/>
      <c r="S2385" s="159"/>
      <c r="T2385" s="159"/>
      <c r="U2385" s="159"/>
      <c r="V2385" s="159"/>
      <c r="W2385" s="159"/>
      <c r="X2385" s="159"/>
      <c r="Y2385" s="159"/>
      <c r="Z2385" s="159"/>
      <c r="AA2385" s="12"/>
      <c r="AB2385" s="2"/>
      <c r="AC2385" s="2"/>
    </row>
    <row r="2386" spans="1:29" s="4" customFormat="1" ht="9.9" customHeight="1" x14ac:dyDescent="0.25">
      <c r="A2386" s="158"/>
      <c r="B2386" s="138"/>
      <c r="C2386" s="2"/>
      <c r="D2386" s="159"/>
      <c r="E2386" s="159"/>
      <c r="F2386" s="159"/>
      <c r="G2386" s="8"/>
      <c r="H2386" s="159"/>
      <c r="M2386" s="19"/>
      <c r="N2386" s="19"/>
      <c r="O2386" s="19"/>
      <c r="Q2386" s="159"/>
      <c r="R2386" s="159"/>
      <c r="S2386" s="159"/>
      <c r="T2386" s="159"/>
      <c r="U2386" s="159"/>
      <c r="V2386" s="159"/>
      <c r="W2386" s="159"/>
      <c r="X2386" s="159"/>
      <c r="Y2386" s="159"/>
      <c r="Z2386" s="159"/>
      <c r="AA2386" s="12"/>
      <c r="AB2386" s="2"/>
      <c r="AC2386" s="2"/>
    </row>
    <row r="2387" spans="1:29" s="4" customFormat="1" ht="9.9" customHeight="1" x14ac:dyDescent="0.25">
      <c r="A2387" s="158"/>
      <c r="B2387" s="138"/>
      <c r="C2387" s="2"/>
      <c r="D2387" s="159"/>
      <c r="E2387" s="159"/>
      <c r="F2387" s="159"/>
      <c r="G2387" s="8"/>
      <c r="H2387" s="159"/>
      <c r="M2387" s="19"/>
      <c r="N2387" s="19"/>
      <c r="O2387" s="19"/>
      <c r="Q2387" s="159"/>
      <c r="R2387" s="159"/>
      <c r="S2387" s="159"/>
      <c r="T2387" s="159"/>
      <c r="U2387" s="159"/>
      <c r="V2387" s="159"/>
      <c r="W2387" s="159"/>
      <c r="X2387" s="159"/>
      <c r="Y2387" s="159"/>
      <c r="Z2387" s="159"/>
      <c r="AA2387" s="12"/>
      <c r="AB2387" s="2"/>
      <c r="AC2387" s="2"/>
    </row>
    <row r="2388" spans="1:29" s="4" customFormat="1" ht="9.9" customHeight="1" x14ac:dyDescent="0.25">
      <c r="A2388" s="158"/>
      <c r="B2388" s="138"/>
      <c r="C2388" s="2"/>
      <c r="D2388" s="159"/>
      <c r="E2388" s="159"/>
      <c r="F2388" s="159"/>
      <c r="G2388" s="8"/>
      <c r="H2388" s="159"/>
      <c r="M2388" s="19"/>
      <c r="N2388" s="19"/>
      <c r="O2388" s="19"/>
      <c r="Q2388" s="159"/>
      <c r="R2388" s="159"/>
      <c r="S2388" s="159"/>
      <c r="T2388" s="159"/>
      <c r="U2388" s="159"/>
      <c r="V2388" s="159"/>
      <c r="W2388" s="159"/>
      <c r="X2388" s="159"/>
      <c r="Y2388" s="159"/>
      <c r="Z2388" s="159"/>
      <c r="AA2388" s="12"/>
      <c r="AB2388" s="2"/>
      <c r="AC2388" s="2"/>
    </row>
    <row r="2389" spans="1:29" s="4" customFormat="1" ht="9.9" customHeight="1" x14ac:dyDescent="0.25">
      <c r="A2389" s="158"/>
      <c r="B2389" s="138"/>
      <c r="C2389" s="2"/>
      <c r="D2389" s="159"/>
      <c r="E2389" s="159"/>
      <c r="F2389" s="159"/>
      <c r="G2389" s="8"/>
      <c r="H2389" s="159"/>
      <c r="M2389" s="19"/>
      <c r="N2389" s="19"/>
      <c r="O2389" s="19"/>
      <c r="Q2389" s="159"/>
      <c r="R2389" s="159"/>
      <c r="S2389" s="159"/>
      <c r="T2389" s="159"/>
      <c r="U2389" s="159"/>
      <c r="V2389" s="159"/>
      <c r="W2389" s="159"/>
      <c r="X2389" s="159"/>
      <c r="Y2389" s="159"/>
      <c r="Z2389" s="159"/>
      <c r="AA2389" s="12"/>
      <c r="AB2389" s="2"/>
      <c r="AC2389" s="2"/>
    </row>
    <row r="2390" spans="1:29" s="4" customFormat="1" ht="9.9" customHeight="1" x14ac:dyDescent="0.25">
      <c r="A2390" s="158"/>
      <c r="B2390" s="138"/>
      <c r="C2390" s="2"/>
      <c r="D2390" s="159"/>
      <c r="E2390" s="159"/>
      <c r="F2390" s="159"/>
      <c r="G2390" s="8"/>
      <c r="H2390" s="159"/>
      <c r="M2390" s="19"/>
      <c r="N2390" s="19"/>
      <c r="O2390" s="19"/>
      <c r="Q2390" s="159"/>
      <c r="R2390" s="159"/>
      <c r="S2390" s="159"/>
      <c r="T2390" s="159"/>
      <c r="U2390" s="159"/>
      <c r="V2390" s="159"/>
      <c r="W2390" s="159"/>
      <c r="X2390" s="159"/>
      <c r="Y2390" s="159"/>
      <c r="Z2390" s="159"/>
      <c r="AA2390" s="12"/>
      <c r="AB2390" s="2"/>
      <c r="AC2390" s="2"/>
    </row>
    <row r="2391" spans="1:29" s="4" customFormat="1" ht="9.9" customHeight="1" x14ac:dyDescent="0.25">
      <c r="A2391" s="158"/>
      <c r="B2391" s="138"/>
      <c r="C2391" s="2"/>
      <c r="D2391" s="159"/>
      <c r="E2391" s="159"/>
      <c r="F2391" s="159"/>
      <c r="G2391" s="8"/>
      <c r="H2391" s="159"/>
      <c r="M2391" s="19"/>
      <c r="N2391" s="19"/>
      <c r="O2391" s="19"/>
      <c r="Q2391" s="159"/>
      <c r="R2391" s="159"/>
      <c r="S2391" s="159"/>
      <c r="T2391" s="159"/>
      <c r="U2391" s="159"/>
      <c r="V2391" s="159"/>
      <c r="W2391" s="159"/>
      <c r="X2391" s="159"/>
      <c r="Y2391" s="159"/>
      <c r="Z2391" s="159"/>
      <c r="AA2391" s="12"/>
      <c r="AB2391" s="2"/>
      <c r="AC2391" s="2"/>
    </row>
    <row r="2392" spans="1:29" s="4" customFormat="1" ht="9.9" customHeight="1" x14ac:dyDescent="0.25">
      <c r="A2392" s="158"/>
      <c r="B2392" s="138"/>
      <c r="C2392" s="2"/>
      <c r="D2392" s="159"/>
      <c r="E2392" s="159"/>
      <c r="F2392" s="159"/>
      <c r="G2392" s="8"/>
      <c r="H2392" s="159"/>
      <c r="M2392" s="19"/>
      <c r="N2392" s="19"/>
      <c r="O2392" s="19"/>
      <c r="Q2392" s="159"/>
      <c r="R2392" s="159"/>
      <c r="S2392" s="159"/>
      <c r="T2392" s="159"/>
      <c r="U2392" s="159"/>
      <c r="V2392" s="159"/>
      <c r="W2392" s="159"/>
      <c r="X2392" s="159"/>
      <c r="Y2392" s="159"/>
      <c r="Z2392" s="159"/>
      <c r="AA2392" s="12"/>
      <c r="AB2392" s="2"/>
      <c r="AC2392" s="2"/>
    </row>
    <row r="2393" spans="1:29" s="4" customFormat="1" ht="9.9" customHeight="1" x14ac:dyDescent="0.25">
      <c r="A2393" s="158"/>
      <c r="B2393" s="138"/>
      <c r="C2393" s="2"/>
      <c r="D2393" s="159"/>
      <c r="E2393" s="159"/>
      <c r="F2393" s="159"/>
      <c r="G2393" s="8"/>
      <c r="H2393" s="159"/>
      <c r="M2393" s="19"/>
      <c r="N2393" s="19"/>
      <c r="O2393" s="19"/>
      <c r="Q2393" s="159"/>
      <c r="R2393" s="159"/>
      <c r="S2393" s="159"/>
      <c r="T2393" s="159"/>
      <c r="U2393" s="159"/>
      <c r="V2393" s="159"/>
      <c r="W2393" s="159"/>
      <c r="X2393" s="159"/>
      <c r="Y2393" s="159"/>
      <c r="Z2393" s="159"/>
      <c r="AA2393" s="12"/>
      <c r="AB2393" s="2"/>
      <c r="AC2393" s="2"/>
    </row>
    <row r="2394" spans="1:29" s="4" customFormat="1" ht="9.9" customHeight="1" x14ac:dyDescent="0.25">
      <c r="A2394" s="158"/>
      <c r="B2394" s="138"/>
      <c r="C2394" s="2"/>
      <c r="D2394" s="159"/>
      <c r="E2394" s="159"/>
      <c r="F2394" s="159"/>
      <c r="G2394" s="8"/>
      <c r="H2394" s="159"/>
      <c r="M2394" s="19"/>
      <c r="N2394" s="19"/>
      <c r="O2394" s="19"/>
      <c r="Q2394" s="159"/>
      <c r="R2394" s="159"/>
      <c r="S2394" s="159"/>
      <c r="T2394" s="159"/>
      <c r="U2394" s="159"/>
      <c r="V2394" s="159"/>
      <c r="W2394" s="159"/>
      <c r="X2394" s="159"/>
      <c r="Y2394" s="159"/>
      <c r="Z2394" s="159"/>
      <c r="AA2394" s="12"/>
      <c r="AB2394" s="2"/>
      <c r="AC2394" s="2"/>
    </row>
    <row r="2395" spans="1:29" s="4" customFormat="1" ht="9.9" customHeight="1" x14ac:dyDescent="0.25">
      <c r="A2395" s="158"/>
      <c r="B2395" s="138"/>
      <c r="C2395" s="2"/>
      <c r="D2395" s="159"/>
      <c r="E2395" s="159"/>
      <c r="F2395" s="159"/>
      <c r="G2395" s="8"/>
      <c r="H2395" s="159"/>
      <c r="M2395" s="19"/>
      <c r="N2395" s="19"/>
      <c r="O2395" s="19"/>
      <c r="Q2395" s="159"/>
      <c r="R2395" s="159"/>
      <c r="S2395" s="159"/>
      <c r="T2395" s="159"/>
      <c r="U2395" s="159"/>
      <c r="V2395" s="159"/>
      <c r="W2395" s="159"/>
      <c r="X2395" s="159"/>
      <c r="Y2395" s="159"/>
      <c r="Z2395" s="159"/>
      <c r="AA2395" s="12"/>
      <c r="AB2395" s="2"/>
      <c r="AC2395" s="2"/>
    </row>
    <row r="2396" spans="1:29" s="4" customFormat="1" ht="9.9" customHeight="1" x14ac:dyDescent="0.25">
      <c r="A2396" s="158"/>
      <c r="B2396" s="138"/>
      <c r="C2396" s="2"/>
      <c r="D2396" s="159"/>
      <c r="E2396" s="159"/>
      <c r="F2396" s="159"/>
      <c r="G2396" s="8"/>
      <c r="H2396" s="159"/>
      <c r="M2396" s="19"/>
      <c r="N2396" s="19"/>
      <c r="O2396" s="19"/>
      <c r="Q2396" s="159"/>
      <c r="R2396" s="159"/>
      <c r="S2396" s="159"/>
      <c r="T2396" s="159"/>
      <c r="U2396" s="159"/>
      <c r="V2396" s="159"/>
      <c r="W2396" s="159"/>
      <c r="X2396" s="159"/>
      <c r="Y2396" s="159"/>
      <c r="Z2396" s="159"/>
      <c r="AA2396" s="12"/>
      <c r="AB2396" s="2"/>
      <c r="AC2396" s="2"/>
    </row>
    <row r="2397" spans="1:29" s="4" customFormat="1" ht="9.9" customHeight="1" x14ac:dyDescent="0.25">
      <c r="A2397" s="158"/>
      <c r="B2397" s="138"/>
      <c r="C2397" s="2"/>
      <c r="D2397" s="159"/>
      <c r="E2397" s="159"/>
      <c r="F2397" s="159"/>
      <c r="G2397" s="8"/>
      <c r="H2397" s="159"/>
      <c r="M2397" s="19"/>
      <c r="N2397" s="19"/>
      <c r="O2397" s="19"/>
      <c r="Q2397" s="159"/>
      <c r="R2397" s="159"/>
      <c r="S2397" s="159"/>
      <c r="T2397" s="159"/>
      <c r="U2397" s="159"/>
      <c r="V2397" s="159"/>
      <c r="W2397" s="159"/>
      <c r="X2397" s="159"/>
      <c r="Y2397" s="159"/>
      <c r="Z2397" s="159"/>
      <c r="AA2397" s="12"/>
      <c r="AB2397" s="2"/>
      <c r="AC2397" s="2"/>
    </row>
    <row r="2398" spans="1:29" s="4" customFormat="1" ht="9.9" customHeight="1" x14ac:dyDescent="0.25">
      <c r="A2398" s="158"/>
      <c r="B2398" s="138"/>
      <c r="C2398" s="2"/>
      <c r="D2398" s="159"/>
      <c r="E2398" s="159"/>
      <c r="F2398" s="159"/>
      <c r="G2398" s="8"/>
      <c r="H2398" s="159"/>
      <c r="M2398" s="19"/>
      <c r="N2398" s="19"/>
      <c r="O2398" s="19"/>
      <c r="Q2398" s="159"/>
      <c r="R2398" s="159"/>
      <c r="S2398" s="159"/>
      <c r="T2398" s="159"/>
      <c r="U2398" s="159"/>
      <c r="V2398" s="159"/>
      <c r="W2398" s="159"/>
      <c r="X2398" s="159"/>
      <c r="Y2398" s="159"/>
      <c r="Z2398" s="159"/>
      <c r="AA2398" s="12"/>
      <c r="AB2398" s="2"/>
      <c r="AC2398" s="2"/>
    </row>
    <row r="2399" spans="1:29" s="4" customFormat="1" ht="9.9" customHeight="1" x14ac:dyDescent="0.25">
      <c r="A2399" s="158"/>
      <c r="B2399" s="138"/>
      <c r="C2399" s="2"/>
      <c r="D2399" s="159"/>
      <c r="E2399" s="159"/>
      <c r="F2399" s="159"/>
      <c r="G2399" s="8"/>
      <c r="H2399" s="159"/>
      <c r="M2399" s="19"/>
      <c r="N2399" s="19"/>
      <c r="O2399" s="19"/>
      <c r="Q2399" s="159"/>
      <c r="R2399" s="159"/>
      <c r="S2399" s="159"/>
      <c r="T2399" s="159"/>
      <c r="U2399" s="159"/>
      <c r="V2399" s="159"/>
      <c r="W2399" s="159"/>
      <c r="X2399" s="159"/>
      <c r="Y2399" s="159"/>
      <c r="Z2399" s="159"/>
      <c r="AA2399" s="12"/>
      <c r="AB2399" s="2"/>
      <c r="AC2399" s="2"/>
    </row>
    <row r="2400" spans="1:29" s="4" customFormat="1" ht="9.9" customHeight="1" x14ac:dyDescent="0.25">
      <c r="A2400" s="158"/>
      <c r="B2400" s="138"/>
      <c r="C2400" s="2"/>
      <c r="D2400" s="159"/>
      <c r="E2400" s="159"/>
      <c r="F2400" s="159"/>
      <c r="G2400" s="8"/>
      <c r="H2400" s="159"/>
      <c r="M2400" s="19"/>
      <c r="N2400" s="19"/>
      <c r="O2400" s="19"/>
      <c r="Q2400" s="159"/>
      <c r="R2400" s="159"/>
      <c r="S2400" s="159"/>
      <c r="T2400" s="159"/>
      <c r="U2400" s="159"/>
      <c r="V2400" s="159"/>
      <c r="W2400" s="159"/>
      <c r="X2400" s="159"/>
      <c r="Y2400" s="159"/>
      <c r="Z2400" s="159"/>
      <c r="AA2400" s="12"/>
      <c r="AB2400" s="2"/>
      <c r="AC2400" s="2"/>
    </row>
    <row r="2401" spans="1:29" s="4" customFormat="1" ht="9.9" customHeight="1" x14ac:dyDescent="0.25">
      <c r="A2401" s="158"/>
      <c r="B2401" s="138"/>
      <c r="C2401" s="2"/>
      <c r="D2401" s="159"/>
      <c r="E2401" s="159"/>
      <c r="F2401" s="159"/>
      <c r="G2401" s="8"/>
      <c r="H2401" s="159"/>
      <c r="M2401" s="19"/>
      <c r="N2401" s="19"/>
      <c r="O2401" s="19"/>
      <c r="Q2401" s="159"/>
      <c r="R2401" s="159"/>
      <c r="S2401" s="159"/>
      <c r="T2401" s="159"/>
      <c r="U2401" s="159"/>
      <c r="V2401" s="159"/>
      <c r="W2401" s="159"/>
      <c r="X2401" s="159"/>
      <c r="Y2401" s="159"/>
      <c r="Z2401" s="159"/>
      <c r="AA2401" s="12"/>
      <c r="AB2401" s="2"/>
      <c r="AC2401" s="2"/>
    </row>
    <row r="2402" spans="1:29" s="4" customFormat="1" ht="9.9" customHeight="1" x14ac:dyDescent="0.25">
      <c r="A2402" s="158"/>
      <c r="B2402" s="138"/>
      <c r="C2402" s="2"/>
      <c r="D2402" s="159"/>
      <c r="E2402" s="159"/>
      <c r="F2402" s="159"/>
      <c r="G2402" s="8"/>
      <c r="H2402" s="159"/>
      <c r="M2402" s="19"/>
      <c r="N2402" s="19"/>
      <c r="O2402" s="19"/>
      <c r="Q2402" s="159"/>
      <c r="R2402" s="159"/>
      <c r="S2402" s="159"/>
      <c r="T2402" s="159"/>
      <c r="U2402" s="159"/>
      <c r="V2402" s="159"/>
      <c r="W2402" s="159"/>
      <c r="X2402" s="159"/>
      <c r="Y2402" s="159"/>
      <c r="Z2402" s="159"/>
      <c r="AA2402" s="12"/>
      <c r="AB2402" s="2"/>
      <c r="AC2402" s="2"/>
    </row>
    <row r="2403" spans="1:29" s="4" customFormat="1" ht="9.9" customHeight="1" x14ac:dyDescent="0.25">
      <c r="A2403" s="158"/>
      <c r="B2403" s="138"/>
      <c r="C2403" s="2"/>
      <c r="D2403" s="159"/>
      <c r="E2403" s="159"/>
      <c r="F2403" s="159"/>
      <c r="G2403" s="8"/>
      <c r="H2403" s="159"/>
      <c r="M2403" s="19"/>
      <c r="N2403" s="19"/>
      <c r="O2403" s="19"/>
      <c r="Q2403" s="159"/>
      <c r="R2403" s="159"/>
      <c r="S2403" s="159"/>
      <c r="T2403" s="159"/>
      <c r="U2403" s="159"/>
      <c r="V2403" s="159"/>
      <c r="W2403" s="159"/>
      <c r="X2403" s="159"/>
      <c r="Y2403" s="159"/>
      <c r="Z2403" s="159"/>
      <c r="AA2403" s="12"/>
      <c r="AB2403" s="2"/>
      <c r="AC2403" s="2"/>
    </row>
    <row r="2404" spans="1:29" s="4" customFormat="1" ht="9.9" customHeight="1" x14ac:dyDescent="0.25">
      <c r="A2404" s="158"/>
      <c r="B2404" s="138"/>
      <c r="C2404" s="2"/>
      <c r="D2404" s="159"/>
      <c r="E2404" s="159"/>
      <c r="F2404" s="159"/>
      <c r="G2404" s="8"/>
      <c r="H2404" s="159"/>
      <c r="M2404" s="19"/>
      <c r="N2404" s="19"/>
      <c r="O2404" s="19"/>
      <c r="Q2404" s="159"/>
      <c r="R2404" s="159"/>
      <c r="S2404" s="159"/>
      <c r="T2404" s="159"/>
      <c r="U2404" s="159"/>
      <c r="V2404" s="159"/>
      <c r="W2404" s="159"/>
      <c r="X2404" s="159"/>
      <c r="Y2404" s="159"/>
      <c r="Z2404" s="159"/>
      <c r="AA2404" s="12"/>
      <c r="AB2404" s="2"/>
      <c r="AC2404" s="2"/>
    </row>
    <row r="2405" spans="1:29" s="4" customFormat="1" ht="9.9" customHeight="1" x14ac:dyDescent="0.25">
      <c r="A2405" s="158"/>
      <c r="B2405" s="138"/>
      <c r="C2405" s="2"/>
      <c r="D2405" s="159"/>
      <c r="E2405" s="159"/>
      <c r="F2405" s="159"/>
      <c r="G2405" s="8"/>
      <c r="H2405" s="159"/>
      <c r="M2405" s="19"/>
      <c r="N2405" s="19"/>
      <c r="O2405" s="19"/>
      <c r="Q2405" s="159"/>
      <c r="R2405" s="159"/>
      <c r="S2405" s="159"/>
      <c r="T2405" s="159"/>
      <c r="U2405" s="159"/>
      <c r="V2405" s="159"/>
      <c r="W2405" s="159"/>
      <c r="X2405" s="159"/>
      <c r="Y2405" s="159"/>
      <c r="Z2405" s="159"/>
      <c r="AA2405" s="12"/>
      <c r="AB2405" s="2"/>
      <c r="AC2405" s="2"/>
    </row>
    <row r="2406" spans="1:29" s="4" customFormat="1" ht="9.9" customHeight="1" x14ac:dyDescent="0.25">
      <c r="A2406" s="158"/>
      <c r="B2406" s="138"/>
      <c r="C2406" s="2"/>
      <c r="D2406" s="159"/>
      <c r="E2406" s="159"/>
      <c r="F2406" s="159"/>
      <c r="G2406" s="8"/>
      <c r="H2406" s="159"/>
      <c r="M2406" s="19"/>
      <c r="N2406" s="19"/>
      <c r="O2406" s="19"/>
      <c r="Q2406" s="159"/>
      <c r="R2406" s="159"/>
      <c r="S2406" s="159"/>
      <c r="T2406" s="159"/>
      <c r="U2406" s="159"/>
      <c r="V2406" s="159"/>
      <c r="W2406" s="159"/>
      <c r="X2406" s="159"/>
      <c r="Y2406" s="159"/>
      <c r="Z2406" s="159"/>
      <c r="AA2406" s="12"/>
      <c r="AB2406" s="2"/>
      <c r="AC2406" s="2"/>
    </row>
    <row r="2407" spans="1:29" s="4" customFormat="1" ht="9.9" customHeight="1" x14ac:dyDescent="0.25">
      <c r="A2407" s="158"/>
      <c r="B2407" s="138"/>
      <c r="C2407" s="2"/>
      <c r="D2407" s="159"/>
      <c r="E2407" s="159"/>
      <c r="F2407" s="159"/>
      <c r="G2407" s="8"/>
      <c r="H2407" s="159"/>
      <c r="M2407" s="19"/>
      <c r="N2407" s="19"/>
      <c r="O2407" s="19"/>
      <c r="Q2407" s="159"/>
      <c r="R2407" s="159"/>
      <c r="S2407" s="159"/>
      <c r="T2407" s="159"/>
      <c r="U2407" s="159"/>
      <c r="V2407" s="159"/>
      <c r="W2407" s="159"/>
      <c r="X2407" s="159"/>
      <c r="Y2407" s="159"/>
      <c r="Z2407" s="159"/>
      <c r="AA2407" s="12"/>
      <c r="AB2407" s="2"/>
      <c r="AC2407" s="2"/>
    </row>
    <row r="2408" spans="1:29" s="4" customFormat="1" ht="9.9" customHeight="1" x14ac:dyDescent="0.25">
      <c r="A2408" s="158"/>
      <c r="B2408" s="138"/>
      <c r="C2408" s="2"/>
      <c r="D2408" s="159"/>
      <c r="E2408" s="159"/>
      <c r="F2408" s="159"/>
      <c r="G2408" s="8"/>
      <c r="H2408" s="159"/>
      <c r="M2408" s="19"/>
      <c r="N2408" s="19"/>
      <c r="O2408" s="19"/>
      <c r="Q2408" s="159"/>
      <c r="R2408" s="159"/>
      <c r="S2408" s="159"/>
      <c r="T2408" s="159"/>
      <c r="U2408" s="159"/>
      <c r="V2408" s="159"/>
      <c r="W2408" s="159"/>
      <c r="X2408" s="159"/>
      <c r="Y2408" s="159"/>
      <c r="Z2408" s="159"/>
      <c r="AA2408" s="12"/>
      <c r="AB2408" s="2"/>
      <c r="AC2408" s="2"/>
    </row>
    <row r="2409" spans="1:29" s="4" customFormat="1" ht="9.9" customHeight="1" x14ac:dyDescent="0.25">
      <c r="A2409" s="158"/>
      <c r="B2409" s="138"/>
      <c r="C2409" s="2"/>
      <c r="D2409" s="159"/>
      <c r="E2409" s="159"/>
      <c r="F2409" s="159"/>
      <c r="G2409" s="8"/>
      <c r="H2409" s="159"/>
      <c r="M2409" s="19"/>
      <c r="N2409" s="19"/>
      <c r="O2409" s="19"/>
      <c r="Q2409" s="159"/>
      <c r="R2409" s="159"/>
      <c r="S2409" s="159"/>
      <c r="T2409" s="159"/>
      <c r="U2409" s="159"/>
      <c r="V2409" s="159"/>
      <c r="W2409" s="159"/>
      <c r="X2409" s="159"/>
      <c r="Y2409" s="159"/>
      <c r="Z2409" s="159"/>
      <c r="AA2409" s="12"/>
      <c r="AB2409" s="2"/>
      <c r="AC2409" s="2"/>
    </row>
    <row r="2410" spans="1:29" s="4" customFormat="1" ht="9.9" customHeight="1" x14ac:dyDescent="0.25">
      <c r="A2410" s="158"/>
      <c r="B2410" s="138"/>
      <c r="C2410" s="2"/>
      <c r="D2410" s="159"/>
      <c r="E2410" s="159"/>
      <c r="F2410" s="159"/>
      <c r="G2410" s="8"/>
      <c r="H2410" s="159"/>
      <c r="M2410" s="19"/>
      <c r="N2410" s="19"/>
      <c r="O2410" s="19"/>
      <c r="Q2410" s="159"/>
      <c r="R2410" s="159"/>
      <c r="S2410" s="159"/>
      <c r="T2410" s="159"/>
      <c r="U2410" s="159"/>
      <c r="V2410" s="159"/>
      <c r="W2410" s="159"/>
      <c r="X2410" s="159"/>
      <c r="Y2410" s="159"/>
      <c r="Z2410" s="159"/>
      <c r="AA2410" s="12"/>
      <c r="AB2410" s="2"/>
      <c r="AC2410" s="2"/>
    </row>
    <row r="2411" spans="1:29" s="4" customFormat="1" ht="9.9" customHeight="1" x14ac:dyDescent="0.25">
      <c r="A2411" s="158"/>
      <c r="B2411" s="138"/>
      <c r="C2411" s="2"/>
      <c r="D2411" s="159"/>
      <c r="E2411" s="159"/>
      <c r="F2411" s="159"/>
      <c r="G2411" s="8"/>
      <c r="H2411" s="159"/>
      <c r="M2411" s="19"/>
      <c r="N2411" s="19"/>
      <c r="O2411" s="19"/>
      <c r="Q2411" s="159"/>
      <c r="R2411" s="159"/>
      <c r="S2411" s="159"/>
      <c r="T2411" s="159"/>
      <c r="U2411" s="159"/>
      <c r="V2411" s="159"/>
      <c r="W2411" s="159"/>
      <c r="X2411" s="159"/>
      <c r="Y2411" s="159"/>
      <c r="Z2411" s="159"/>
      <c r="AA2411" s="12"/>
      <c r="AB2411" s="2"/>
      <c r="AC2411" s="2"/>
    </row>
    <row r="2412" spans="1:29" s="4" customFormat="1" ht="9.9" customHeight="1" x14ac:dyDescent="0.25">
      <c r="A2412" s="158"/>
      <c r="B2412" s="138"/>
      <c r="C2412" s="2"/>
      <c r="D2412" s="159"/>
      <c r="E2412" s="159"/>
      <c r="F2412" s="159"/>
      <c r="G2412" s="8"/>
      <c r="H2412" s="159"/>
      <c r="M2412" s="19"/>
      <c r="N2412" s="19"/>
      <c r="O2412" s="19"/>
      <c r="Q2412" s="159"/>
      <c r="R2412" s="159"/>
      <c r="S2412" s="159"/>
      <c r="T2412" s="159"/>
      <c r="U2412" s="159"/>
      <c r="V2412" s="159"/>
      <c r="W2412" s="159"/>
      <c r="X2412" s="159"/>
      <c r="Y2412" s="159"/>
      <c r="Z2412" s="159"/>
      <c r="AA2412" s="12"/>
      <c r="AB2412" s="2"/>
      <c r="AC2412" s="2"/>
    </row>
    <row r="2413" spans="1:29" s="4" customFormat="1" ht="9.9" customHeight="1" x14ac:dyDescent="0.25">
      <c r="A2413" s="158"/>
      <c r="B2413" s="138"/>
      <c r="C2413" s="2"/>
      <c r="D2413" s="159"/>
      <c r="E2413" s="159"/>
      <c r="F2413" s="159"/>
      <c r="G2413" s="8"/>
      <c r="H2413" s="159"/>
      <c r="M2413" s="19"/>
      <c r="N2413" s="19"/>
      <c r="O2413" s="19"/>
      <c r="Q2413" s="159"/>
      <c r="R2413" s="159"/>
      <c r="S2413" s="159"/>
      <c r="T2413" s="159"/>
      <c r="U2413" s="159"/>
      <c r="V2413" s="159"/>
      <c r="W2413" s="159"/>
      <c r="X2413" s="159"/>
      <c r="Y2413" s="159"/>
      <c r="Z2413" s="159"/>
      <c r="AA2413" s="12"/>
      <c r="AB2413" s="2"/>
      <c r="AC2413" s="2"/>
    </row>
    <row r="2414" spans="1:29" s="4" customFormat="1" ht="9.9" customHeight="1" x14ac:dyDescent="0.25">
      <c r="A2414" s="158"/>
      <c r="B2414" s="138"/>
      <c r="C2414" s="2"/>
      <c r="D2414" s="159"/>
      <c r="E2414" s="159"/>
      <c r="F2414" s="159"/>
      <c r="G2414" s="8"/>
      <c r="H2414" s="159"/>
      <c r="M2414" s="19"/>
      <c r="N2414" s="19"/>
      <c r="O2414" s="19"/>
      <c r="Q2414" s="159"/>
      <c r="R2414" s="159"/>
      <c r="S2414" s="159"/>
      <c r="T2414" s="159"/>
      <c r="U2414" s="159"/>
      <c r="V2414" s="159"/>
      <c r="W2414" s="159"/>
      <c r="X2414" s="159"/>
      <c r="Y2414" s="159"/>
      <c r="Z2414" s="159"/>
      <c r="AA2414" s="12"/>
      <c r="AB2414" s="2"/>
      <c r="AC2414" s="2"/>
    </row>
    <row r="2415" spans="1:29" s="4" customFormat="1" ht="9.9" customHeight="1" x14ac:dyDescent="0.25">
      <c r="A2415" s="158"/>
      <c r="B2415" s="138"/>
      <c r="C2415" s="2"/>
      <c r="D2415" s="159"/>
      <c r="E2415" s="159"/>
      <c r="F2415" s="159"/>
      <c r="G2415" s="8"/>
      <c r="H2415" s="159"/>
      <c r="M2415" s="19"/>
      <c r="N2415" s="19"/>
      <c r="O2415" s="19"/>
      <c r="Q2415" s="159"/>
      <c r="R2415" s="159"/>
      <c r="S2415" s="159"/>
      <c r="T2415" s="159"/>
      <c r="U2415" s="159"/>
      <c r="V2415" s="159"/>
      <c r="W2415" s="159"/>
      <c r="X2415" s="159"/>
      <c r="Y2415" s="159"/>
      <c r="Z2415" s="159"/>
      <c r="AA2415" s="12"/>
      <c r="AB2415" s="2"/>
      <c r="AC2415" s="2"/>
    </row>
    <row r="2416" spans="1:29" s="4" customFormat="1" ht="9.9" customHeight="1" x14ac:dyDescent="0.25">
      <c r="A2416" s="158"/>
      <c r="B2416" s="138"/>
      <c r="C2416" s="2"/>
      <c r="D2416" s="159"/>
      <c r="E2416" s="159"/>
      <c r="F2416" s="159"/>
      <c r="G2416" s="8"/>
      <c r="H2416" s="159"/>
      <c r="M2416" s="19"/>
      <c r="N2416" s="19"/>
      <c r="O2416" s="19"/>
      <c r="Q2416" s="159"/>
      <c r="R2416" s="159"/>
      <c r="S2416" s="159"/>
      <c r="T2416" s="159"/>
      <c r="U2416" s="159"/>
      <c r="V2416" s="159"/>
      <c r="W2416" s="159"/>
      <c r="X2416" s="159"/>
      <c r="Y2416" s="159"/>
      <c r="Z2416" s="159"/>
      <c r="AA2416" s="12"/>
      <c r="AB2416" s="2"/>
      <c r="AC2416" s="2"/>
    </row>
    <row r="2418" spans="1:29" s="4" customFormat="1" ht="9.9" customHeight="1" x14ac:dyDescent="0.25">
      <c r="A2418" s="158"/>
      <c r="B2418" s="141"/>
      <c r="C2418" s="142"/>
      <c r="D2418" s="18"/>
      <c r="E2418" s="18"/>
      <c r="F2418" s="18"/>
      <c r="G2418" s="18"/>
      <c r="H2418" s="19"/>
      <c r="I2418" s="18"/>
      <c r="J2418" s="18"/>
      <c r="K2418" s="18"/>
      <c r="L2418" s="13"/>
      <c r="M2418" s="159"/>
      <c r="N2418" s="159"/>
      <c r="O2418" s="159"/>
      <c r="Q2418" s="159"/>
      <c r="R2418" s="159"/>
      <c r="S2418" s="159"/>
      <c r="T2418" s="159"/>
      <c r="U2418" s="159"/>
      <c r="V2418" s="159"/>
      <c r="W2418" s="159"/>
      <c r="X2418" s="159"/>
      <c r="Y2418" s="159"/>
      <c r="Z2418" s="159"/>
      <c r="AA2418" s="12"/>
      <c r="AB2418" s="2"/>
      <c r="AC2418" s="2"/>
    </row>
    <row r="2419" spans="1:29" s="4" customFormat="1" ht="9.9" customHeight="1" x14ac:dyDescent="0.25">
      <c r="A2419" s="158"/>
      <c r="B2419" s="139"/>
      <c r="C2419" s="142"/>
      <c r="D2419" s="2"/>
      <c r="E2419" s="159"/>
      <c r="F2419" s="159"/>
      <c r="G2419" s="8"/>
      <c r="H2419" s="159"/>
      <c r="I2419" s="18"/>
      <c r="J2419" s="18"/>
      <c r="K2419" s="18"/>
      <c r="L2419" s="18"/>
      <c r="M2419" s="159"/>
      <c r="N2419" s="159"/>
      <c r="O2419" s="159"/>
      <c r="Q2419" s="159"/>
      <c r="R2419" s="159"/>
      <c r="S2419" s="159"/>
      <c r="T2419" s="159"/>
      <c r="U2419" s="159"/>
      <c r="V2419" s="159"/>
      <c r="W2419" s="159"/>
      <c r="X2419" s="159"/>
      <c r="Y2419" s="159"/>
      <c r="Z2419" s="159"/>
      <c r="AA2419" s="12"/>
      <c r="AB2419" s="2"/>
      <c r="AC2419" s="2"/>
    </row>
    <row r="2420" spans="1:29" s="4" customFormat="1" ht="9.9" customHeight="1" x14ac:dyDescent="0.25">
      <c r="A2420" s="158"/>
      <c r="B2420" s="142"/>
      <c r="C2420" s="142"/>
      <c r="D2420" s="2"/>
      <c r="E2420" s="159"/>
      <c r="F2420" s="159"/>
      <c r="G2420" s="8"/>
      <c r="H2420" s="159"/>
      <c r="I2420" s="18"/>
      <c r="J2420" s="18"/>
      <c r="K2420" s="18"/>
      <c r="L2420" s="18"/>
      <c r="M2420" s="159"/>
      <c r="N2420" s="159"/>
      <c r="O2420" s="159"/>
      <c r="Q2420" s="159"/>
      <c r="R2420" s="159"/>
      <c r="S2420" s="159"/>
      <c r="T2420" s="159"/>
      <c r="U2420" s="159"/>
      <c r="V2420" s="159"/>
      <c r="W2420" s="159"/>
      <c r="X2420" s="159"/>
      <c r="Y2420" s="159"/>
      <c r="Z2420" s="159"/>
      <c r="AA2420" s="12"/>
      <c r="AB2420" s="2"/>
      <c r="AC2420" s="2"/>
    </row>
    <row r="2421" spans="1:29" s="4" customFormat="1" ht="9.9" customHeight="1" x14ac:dyDescent="0.25">
      <c r="A2421" s="158"/>
      <c r="B2421" s="138"/>
      <c r="C2421" s="142"/>
      <c r="D2421" s="2"/>
      <c r="E2421" s="159"/>
      <c r="F2421" s="159"/>
      <c r="G2421" s="8"/>
      <c r="H2421" s="159"/>
      <c r="I2421" s="18"/>
      <c r="J2421" s="18"/>
      <c r="K2421" s="18"/>
      <c r="L2421" s="18"/>
      <c r="M2421" s="159"/>
      <c r="N2421" s="159"/>
      <c r="O2421" s="159"/>
      <c r="Q2421" s="159"/>
      <c r="R2421" s="159"/>
      <c r="S2421" s="159"/>
      <c r="T2421" s="159"/>
      <c r="U2421" s="159"/>
      <c r="V2421" s="159"/>
      <c r="W2421" s="159"/>
      <c r="X2421" s="159"/>
      <c r="Y2421" s="159"/>
      <c r="Z2421" s="159"/>
      <c r="AA2421" s="12"/>
      <c r="AB2421" s="2"/>
      <c r="AC2421" s="2"/>
    </row>
    <row r="2422" spans="1:29" s="4" customFormat="1" ht="9.9" customHeight="1" x14ac:dyDescent="0.25">
      <c r="A2422" s="158"/>
      <c r="B2422" s="138"/>
      <c r="C2422" s="142"/>
      <c r="D2422" s="2"/>
      <c r="E2422" s="159"/>
      <c r="F2422" s="159"/>
      <c r="G2422" s="8"/>
      <c r="H2422" s="159"/>
      <c r="I2422" s="333"/>
      <c r="J2422" s="334"/>
      <c r="K2422" s="18"/>
      <c r="L2422" s="18"/>
      <c r="M2422" s="159"/>
      <c r="N2422" s="159"/>
      <c r="O2422" s="159"/>
      <c r="Q2422" s="159"/>
      <c r="R2422" s="159"/>
      <c r="S2422" s="159"/>
      <c r="T2422" s="159"/>
      <c r="U2422" s="159"/>
      <c r="V2422" s="159"/>
      <c r="W2422" s="159"/>
      <c r="X2422" s="159"/>
      <c r="Y2422" s="159"/>
      <c r="Z2422" s="159"/>
      <c r="AA2422" s="12"/>
      <c r="AB2422" s="2"/>
      <c r="AC2422" s="2"/>
    </row>
    <row r="2423" spans="1:29" s="4" customFormat="1" ht="9.9" customHeight="1" x14ac:dyDescent="0.25">
      <c r="A2423" s="158"/>
      <c r="B2423" s="138"/>
      <c r="C2423" s="142"/>
      <c r="D2423" s="2"/>
      <c r="E2423" s="159"/>
      <c r="F2423" s="159"/>
      <c r="G2423" s="8"/>
      <c r="H2423" s="159"/>
      <c r="I2423" s="333"/>
      <c r="J2423" s="334"/>
      <c r="K2423" s="18"/>
      <c r="L2423" s="18"/>
      <c r="M2423" s="159"/>
      <c r="N2423" s="159"/>
      <c r="O2423" s="159"/>
      <c r="Q2423" s="159"/>
      <c r="R2423" s="159"/>
      <c r="S2423" s="159"/>
      <c r="T2423" s="159"/>
      <c r="U2423" s="159"/>
      <c r="V2423" s="159"/>
      <c r="W2423" s="159"/>
      <c r="X2423" s="159"/>
      <c r="Y2423" s="159"/>
      <c r="Z2423" s="159"/>
      <c r="AA2423" s="12"/>
      <c r="AB2423" s="2"/>
      <c r="AC2423" s="2"/>
    </row>
    <row r="2424" spans="1:29" s="4" customFormat="1" ht="9.9" customHeight="1" x14ac:dyDescent="0.25">
      <c r="A2424" s="158"/>
      <c r="B2424" s="138"/>
      <c r="C2424" s="142"/>
      <c r="D2424" s="2"/>
      <c r="E2424" s="159"/>
      <c r="F2424" s="159"/>
      <c r="G2424" s="8"/>
      <c r="H2424" s="159"/>
      <c r="I2424" s="18"/>
      <c r="J2424" s="18"/>
      <c r="K2424" s="18"/>
      <c r="L2424" s="18"/>
      <c r="M2424" s="159"/>
      <c r="N2424" s="159"/>
      <c r="O2424" s="159"/>
      <c r="Q2424" s="159"/>
      <c r="R2424" s="159"/>
      <c r="S2424" s="159"/>
      <c r="T2424" s="159"/>
      <c r="U2424" s="159"/>
      <c r="V2424" s="159"/>
      <c r="W2424" s="159"/>
      <c r="X2424" s="159"/>
      <c r="Y2424" s="159"/>
      <c r="Z2424" s="159"/>
      <c r="AA2424" s="12"/>
      <c r="AB2424" s="2"/>
      <c r="AC2424" s="2"/>
    </row>
    <row r="2425" spans="1:29" s="4" customFormat="1" ht="9.9" customHeight="1" x14ac:dyDescent="0.25">
      <c r="A2425" s="158"/>
      <c r="B2425" s="138"/>
      <c r="C2425" s="142"/>
      <c r="D2425" s="2"/>
      <c r="E2425" s="159"/>
      <c r="F2425" s="159"/>
      <c r="G2425" s="8"/>
      <c r="H2425" s="159"/>
      <c r="I2425" s="333"/>
      <c r="J2425" s="334"/>
      <c r="K2425" s="18"/>
      <c r="L2425" s="18"/>
      <c r="M2425" s="159"/>
      <c r="N2425" s="159"/>
      <c r="O2425" s="159"/>
      <c r="Q2425" s="159"/>
      <c r="R2425" s="159"/>
      <c r="S2425" s="159"/>
      <c r="T2425" s="159"/>
      <c r="U2425" s="159"/>
      <c r="V2425" s="159"/>
      <c r="W2425" s="159"/>
      <c r="X2425" s="159"/>
      <c r="Y2425" s="159"/>
      <c r="Z2425" s="159"/>
      <c r="AA2425" s="12"/>
      <c r="AB2425" s="2"/>
      <c r="AC2425" s="2"/>
    </row>
    <row r="2426" spans="1:29" s="4" customFormat="1" ht="9.9" customHeight="1" x14ac:dyDescent="0.25">
      <c r="A2426" s="158"/>
      <c r="B2426" s="138"/>
      <c r="C2426" s="142"/>
      <c r="D2426" s="2"/>
      <c r="E2426" s="159"/>
      <c r="F2426" s="159"/>
      <c r="G2426" s="8"/>
      <c r="H2426" s="159"/>
      <c r="I2426" s="333"/>
      <c r="J2426" s="334"/>
      <c r="K2426" s="18"/>
      <c r="L2426" s="18"/>
      <c r="M2426" s="159"/>
      <c r="N2426" s="159"/>
      <c r="O2426" s="159"/>
      <c r="Q2426" s="159"/>
      <c r="R2426" s="159"/>
      <c r="S2426" s="159"/>
      <c r="T2426" s="159"/>
      <c r="U2426" s="159"/>
      <c r="V2426" s="159"/>
      <c r="W2426" s="159"/>
      <c r="X2426" s="159"/>
      <c r="Y2426" s="159"/>
      <c r="Z2426" s="159"/>
      <c r="AA2426" s="12"/>
      <c r="AB2426" s="2"/>
      <c r="AC2426" s="2"/>
    </row>
    <row r="2427" spans="1:29" s="4" customFormat="1" ht="9.9" customHeight="1" x14ac:dyDescent="0.25">
      <c r="A2427" s="158"/>
      <c r="B2427" s="138"/>
      <c r="C2427" s="142"/>
      <c r="D2427" s="2"/>
      <c r="E2427" s="159"/>
      <c r="F2427" s="159"/>
      <c r="G2427" s="8"/>
      <c r="H2427" s="159"/>
      <c r="I2427" s="18"/>
      <c r="J2427" s="18"/>
      <c r="K2427" s="18"/>
      <c r="L2427" s="18"/>
      <c r="M2427" s="159"/>
      <c r="N2427" s="159"/>
      <c r="O2427" s="159"/>
      <c r="Q2427" s="159"/>
      <c r="R2427" s="159"/>
      <c r="S2427" s="159"/>
      <c r="T2427" s="159"/>
      <c r="U2427" s="159"/>
      <c r="V2427" s="159"/>
      <c r="W2427" s="159"/>
      <c r="X2427" s="159"/>
      <c r="Y2427" s="159"/>
      <c r="Z2427" s="159"/>
      <c r="AA2427" s="12"/>
      <c r="AB2427" s="2"/>
      <c r="AC2427" s="2"/>
    </row>
    <row r="2428" spans="1:29" s="4" customFormat="1" ht="9.9" customHeight="1" x14ac:dyDescent="0.25">
      <c r="A2428" s="158"/>
      <c r="B2428" s="138"/>
      <c r="C2428" s="142"/>
      <c r="D2428" s="2"/>
      <c r="E2428" s="159"/>
      <c r="F2428" s="159"/>
      <c r="G2428" s="8"/>
      <c r="H2428" s="159"/>
      <c r="I2428" s="333"/>
      <c r="J2428" s="334"/>
      <c r="K2428" s="18"/>
      <c r="L2428" s="18"/>
      <c r="M2428" s="159"/>
      <c r="N2428" s="159"/>
      <c r="O2428" s="159"/>
      <c r="Q2428" s="159"/>
      <c r="R2428" s="159"/>
      <c r="S2428" s="159"/>
      <c r="T2428" s="159"/>
      <c r="U2428" s="159"/>
      <c r="V2428" s="159"/>
      <c r="W2428" s="159"/>
      <c r="X2428" s="159"/>
      <c r="Y2428" s="159"/>
      <c r="Z2428" s="159"/>
      <c r="AA2428" s="12"/>
      <c r="AB2428" s="2"/>
      <c r="AC2428" s="2"/>
    </row>
    <row r="2429" spans="1:29" s="4" customFormat="1" ht="9.9" customHeight="1" x14ac:dyDescent="0.25">
      <c r="A2429" s="158"/>
      <c r="B2429" s="138"/>
      <c r="C2429" s="142"/>
      <c r="D2429" s="2"/>
      <c r="E2429" s="159"/>
      <c r="F2429" s="159"/>
      <c r="G2429" s="8"/>
      <c r="H2429" s="159"/>
      <c r="I2429" s="333"/>
      <c r="J2429" s="334"/>
      <c r="K2429" s="18"/>
      <c r="L2429" s="18"/>
      <c r="M2429" s="159"/>
      <c r="N2429" s="159"/>
      <c r="O2429" s="159"/>
      <c r="Q2429" s="159"/>
      <c r="R2429" s="159"/>
      <c r="S2429" s="159"/>
      <c r="T2429" s="159"/>
      <c r="U2429" s="159"/>
      <c r="V2429" s="159"/>
      <c r="W2429" s="159"/>
      <c r="X2429" s="159"/>
      <c r="Y2429" s="159"/>
      <c r="Z2429" s="159"/>
      <c r="AA2429" s="12"/>
      <c r="AB2429" s="2"/>
      <c r="AC2429" s="2"/>
    </row>
    <row r="2430" spans="1:29" s="4" customFormat="1" ht="9.9" customHeight="1" x14ac:dyDescent="0.25">
      <c r="A2430" s="158"/>
      <c r="B2430" s="138"/>
      <c r="C2430" s="142"/>
      <c r="D2430" s="2"/>
      <c r="E2430" s="159"/>
      <c r="F2430" s="159"/>
      <c r="G2430" s="8"/>
      <c r="H2430" s="159"/>
      <c r="I2430" s="18"/>
      <c r="J2430" s="18"/>
      <c r="K2430" s="18"/>
      <c r="L2430" s="18"/>
      <c r="M2430" s="159"/>
      <c r="N2430" s="159"/>
      <c r="O2430" s="159"/>
      <c r="Q2430" s="159"/>
      <c r="R2430" s="159"/>
      <c r="S2430" s="159"/>
      <c r="T2430" s="159"/>
      <c r="U2430" s="159"/>
      <c r="V2430" s="159"/>
      <c r="W2430" s="159"/>
      <c r="X2430" s="159"/>
      <c r="Y2430" s="159"/>
      <c r="Z2430" s="159"/>
      <c r="AA2430" s="12"/>
      <c r="AB2430" s="2"/>
      <c r="AC2430" s="2"/>
    </row>
    <row r="2431" spans="1:29" s="4" customFormat="1" ht="9.9" customHeight="1" x14ac:dyDescent="0.25">
      <c r="A2431" s="158"/>
      <c r="B2431" s="138"/>
      <c r="C2431" s="142"/>
      <c r="D2431" s="2"/>
      <c r="E2431" s="159"/>
      <c r="F2431" s="159"/>
      <c r="G2431" s="8"/>
      <c r="H2431" s="159"/>
      <c r="I2431" s="333"/>
      <c r="J2431" s="334"/>
      <c r="K2431" s="18"/>
      <c r="L2431" s="18"/>
      <c r="M2431" s="159"/>
      <c r="N2431" s="159"/>
      <c r="O2431" s="159"/>
      <c r="Q2431" s="159"/>
      <c r="R2431" s="159"/>
      <c r="S2431" s="159"/>
      <c r="T2431" s="159"/>
      <c r="U2431" s="159"/>
      <c r="V2431" s="159"/>
      <c r="W2431" s="159"/>
      <c r="X2431" s="159"/>
      <c r="Y2431" s="159"/>
      <c r="Z2431" s="159"/>
      <c r="AA2431" s="12"/>
      <c r="AB2431" s="2"/>
      <c r="AC2431" s="2"/>
    </row>
    <row r="2432" spans="1:29" s="159" customFormat="1" ht="9.9" customHeight="1" x14ac:dyDescent="0.25">
      <c r="A2432" s="158"/>
      <c r="B2432" s="138"/>
      <c r="C2432" s="142"/>
      <c r="D2432" s="2"/>
      <c r="G2432" s="8"/>
      <c r="I2432" s="18"/>
      <c r="J2432" s="18"/>
      <c r="K2432" s="18"/>
      <c r="L2432" s="18"/>
      <c r="P2432" s="4"/>
      <c r="AA2432" s="12"/>
      <c r="AB2432" s="2"/>
      <c r="AC2432" s="2"/>
    </row>
    <row r="2433" spans="1:29" s="159" customFormat="1" ht="9.9" customHeight="1" x14ac:dyDescent="0.25">
      <c r="A2433" s="158"/>
      <c r="B2433" s="138"/>
      <c r="C2433" s="142"/>
      <c r="D2433" s="2"/>
      <c r="G2433" s="8"/>
      <c r="I2433" s="333"/>
      <c r="J2433" s="334"/>
      <c r="K2433" s="18"/>
      <c r="L2433" s="18"/>
      <c r="P2433" s="4"/>
      <c r="AA2433" s="12"/>
      <c r="AB2433" s="2"/>
      <c r="AC2433" s="2"/>
    </row>
    <row r="2434" spans="1:29" s="159" customFormat="1" ht="9.9" customHeight="1" x14ac:dyDescent="0.25">
      <c r="A2434" s="158"/>
      <c r="B2434" s="138"/>
      <c r="C2434" s="142"/>
      <c r="D2434" s="2"/>
      <c r="G2434" s="8"/>
      <c r="I2434" s="333"/>
      <c r="J2434" s="334"/>
      <c r="K2434" s="18"/>
      <c r="L2434" s="18"/>
      <c r="P2434" s="4"/>
      <c r="AA2434" s="12"/>
      <c r="AB2434" s="2"/>
      <c r="AC2434" s="2"/>
    </row>
    <row r="2435" spans="1:29" s="159" customFormat="1" ht="9.9" customHeight="1" x14ac:dyDescent="0.25">
      <c r="A2435" s="158"/>
      <c r="B2435" s="138"/>
      <c r="C2435" s="142"/>
      <c r="D2435" s="2"/>
      <c r="G2435" s="8"/>
      <c r="I2435" s="18"/>
      <c r="J2435" s="18"/>
      <c r="K2435" s="18"/>
      <c r="L2435" s="18"/>
      <c r="P2435" s="4"/>
      <c r="AA2435" s="12"/>
      <c r="AB2435" s="2"/>
      <c r="AC2435" s="2"/>
    </row>
    <row r="2436" spans="1:29" s="159" customFormat="1" ht="9.9" customHeight="1" x14ac:dyDescent="0.25">
      <c r="A2436" s="158"/>
      <c r="B2436" s="138"/>
      <c r="C2436" s="142"/>
      <c r="D2436" s="2"/>
      <c r="G2436" s="8"/>
      <c r="I2436" s="333"/>
      <c r="J2436" s="334"/>
      <c r="K2436" s="18"/>
      <c r="L2436" s="18"/>
      <c r="P2436" s="4"/>
      <c r="AA2436" s="12"/>
      <c r="AB2436" s="2"/>
      <c r="AC2436" s="2"/>
    </row>
    <row r="2437" spans="1:29" s="159" customFormat="1" ht="9.9" customHeight="1" x14ac:dyDescent="0.25">
      <c r="A2437" s="158"/>
      <c r="B2437" s="138"/>
      <c r="C2437" s="142"/>
      <c r="D2437" s="2"/>
      <c r="G2437" s="8"/>
      <c r="I2437" s="333"/>
      <c r="J2437" s="334"/>
      <c r="K2437" s="18"/>
      <c r="L2437" s="18"/>
      <c r="P2437" s="4"/>
      <c r="AA2437" s="12"/>
      <c r="AB2437" s="2"/>
      <c r="AC2437" s="2"/>
    </row>
    <row r="2438" spans="1:29" s="159" customFormat="1" ht="9.9" customHeight="1" x14ac:dyDescent="0.25">
      <c r="A2438" s="158"/>
      <c r="B2438" s="138"/>
      <c r="C2438" s="142"/>
      <c r="D2438" s="2"/>
      <c r="G2438" s="8"/>
      <c r="I2438" s="18"/>
      <c r="J2438" s="18"/>
      <c r="K2438" s="18"/>
      <c r="L2438" s="18"/>
      <c r="P2438" s="4"/>
      <c r="AA2438" s="12"/>
      <c r="AB2438" s="2"/>
      <c r="AC2438" s="2"/>
    </row>
    <row r="2439" spans="1:29" s="159" customFormat="1" ht="9.9" customHeight="1" x14ac:dyDescent="0.25">
      <c r="A2439" s="158"/>
      <c r="B2439" s="138"/>
      <c r="C2439" s="142"/>
      <c r="D2439" s="2"/>
      <c r="G2439" s="8"/>
      <c r="I2439" s="333"/>
      <c r="J2439" s="334"/>
      <c r="K2439" s="18"/>
      <c r="L2439" s="18"/>
      <c r="P2439" s="4"/>
      <c r="AA2439" s="12"/>
      <c r="AB2439" s="2"/>
      <c r="AC2439" s="2"/>
    </row>
    <row r="2440" spans="1:29" s="159" customFormat="1" ht="9.9" customHeight="1" x14ac:dyDescent="0.25">
      <c r="A2440" s="158"/>
      <c r="B2440" s="138"/>
      <c r="C2440" s="142"/>
      <c r="D2440" s="2"/>
      <c r="G2440" s="8"/>
      <c r="I2440" s="333"/>
      <c r="J2440" s="334"/>
      <c r="K2440" s="18"/>
      <c r="L2440" s="18"/>
      <c r="P2440" s="4"/>
      <c r="AA2440" s="12"/>
      <c r="AB2440" s="2"/>
      <c r="AC2440" s="2"/>
    </row>
    <row r="2441" spans="1:29" s="159" customFormat="1" ht="9.9" customHeight="1" x14ac:dyDescent="0.25">
      <c r="A2441" s="158"/>
      <c r="B2441" s="138"/>
      <c r="C2441" s="142"/>
      <c r="D2441" s="2"/>
      <c r="G2441" s="8"/>
      <c r="I2441" s="18"/>
      <c r="J2441" s="18"/>
      <c r="K2441" s="18"/>
      <c r="L2441" s="18"/>
      <c r="P2441" s="4"/>
      <c r="AA2441" s="12"/>
      <c r="AB2441" s="2"/>
      <c r="AC2441" s="2"/>
    </row>
    <row r="2442" spans="1:29" s="159" customFormat="1" ht="9.9" customHeight="1" x14ac:dyDescent="0.25">
      <c r="A2442" s="158"/>
      <c r="B2442" s="138"/>
      <c r="C2442" s="142"/>
      <c r="D2442" s="2"/>
      <c r="G2442" s="8"/>
      <c r="I2442" s="333"/>
      <c r="J2442" s="334"/>
      <c r="K2442" s="18"/>
      <c r="L2442" s="18"/>
      <c r="P2442" s="4"/>
      <c r="AA2442" s="12"/>
      <c r="AB2442" s="2"/>
      <c r="AC2442" s="2"/>
    </row>
    <row r="2443" spans="1:29" s="159" customFormat="1" ht="9.9" customHeight="1" x14ac:dyDescent="0.25">
      <c r="A2443" s="158"/>
      <c r="B2443" s="138"/>
      <c r="C2443" s="142"/>
      <c r="D2443" s="2"/>
      <c r="G2443" s="8"/>
      <c r="I2443" s="333"/>
      <c r="J2443" s="334"/>
      <c r="K2443" s="18"/>
      <c r="L2443" s="18"/>
      <c r="P2443" s="4"/>
      <c r="AA2443" s="12"/>
      <c r="AB2443" s="2"/>
      <c r="AC2443" s="2"/>
    </row>
    <row r="2444" spans="1:29" s="159" customFormat="1" ht="9.9" customHeight="1" x14ac:dyDescent="0.25">
      <c r="A2444" s="158"/>
      <c r="B2444" s="138"/>
      <c r="C2444" s="142"/>
      <c r="D2444" s="2"/>
      <c r="G2444" s="8"/>
      <c r="I2444" s="18"/>
      <c r="J2444" s="18"/>
      <c r="K2444" s="18"/>
      <c r="L2444" s="18"/>
      <c r="P2444" s="4"/>
      <c r="AA2444" s="12"/>
      <c r="AB2444" s="2"/>
      <c r="AC2444" s="2"/>
    </row>
    <row r="2445" spans="1:29" s="159" customFormat="1" ht="9.9" customHeight="1" x14ac:dyDescent="0.25">
      <c r="A2445" s="158"/>
      <c r="B2445" s="138"/>
      <c r="C2445" s="142"/>
      <c r="D2445" s="2"/>
      <c r="G2445" s="8"/>
      <c r="I2445" s="333"/>
      <c r="J2445" s="334"/>
      <c r="K2445" s="18"/>
      <c r="L2445" s="18"/>
      <c r="P2445" s="4"/>
      <c r="AA2445" s="12"/>
      <c r="AB2445" s="2"/>
      <c r="AC2445" s="2"/>
    </row>
    <row r="2446" spans="1:29" s="159" customFormat="1" ht="9.9" customHeight="1" x14ac:dyDescent="0.25">
      <c r="A2446" s="158"/>
      <c r="B2446" s="138"/>
      <c r="C2446" s="142"/>
      <c r="D2446" s="2"/>
      <c r="G2446" s="8"/>
      <c r="I2446" s="333"/>
      <c r="J2446" s="334"/>
      <c r="K2446" s="18"/>
      <c r="L2446" s="18"/>
      <c r="P2446" s="4"/>
      <c r="AA2446" s="12"/>
      <c r="AB2446" s="2"/>
      <c r="AC2446" s="2"/>
    </row>
    <row r="2447" spans="1:29" s="159" customFormat="1" ht="9.9" customHeight="1" x14ac:dyDescent="0.25">
      <c r="A2447" s="158"/>
      <c r="B2447" s="138"/>
      <c r="C2447" s="142"/>
      <c r="D2447" s="2"/>
      <c r="G2447" s="8"/>
      <c r="I2447" s="18"/>
      <c r="J2447" s="18"/>
      <c r="K2447" s="18"/>
      <c r="L2447" s="18"/>
      <c r="P2447" s="4"/>
      <c r="AA2447" s="12"/>
      <c r="AB2447" s="2"/>
      <c r="AC2447" s="2"/>
    </row>
    <row r="2448" spans="1:29" s="159" customFormat="1" ht="9.9" customHeight="1" x14ac:dyDescent="0.25">
      <c r="A2448" s="158"/>
      <c r="B2448" s="138"/>
      <c r="C2448" s="142"/>
      <c r="D2448" s="2"/>
      <c r="G2448" s="8"/>
      <c r="I2448" s="333"/>
      <c r="J2448" s="334"/>
      <c r="K2448" s="18"/>
      <c r="L2448" s="18"/>
      <c r="P2448" s="4"/>
      <c r="AA2448" s="12"/>
      <c r="AB2448" s="2"/>
      <c r="AC2448" s="2"/>
    </row>
    <row r="2449" spans="1:29" s="159" customFormat="1" ht="9.9" customHeight="1" x14ac:dyDescent="0.25">
      <c r="A2449" s="158"/>
      <c r="B2449" s="138"/>
      <c r="C2449" s="142"/>
      <c r="D2449" s="2"/>
      <c r="G2449" s="8"/>
      <c r="I2449" s="333"/>
      <c r="J2449" s="334"/>
      <c r="K2449" s="18"/>
      <c r="L2449" s="18"/>
      <c r="P2449" s="4"/>
      <c r="AA2449" s="12"/>
      <c r="AB2449" s="2"/>
      <c r="AC2449" s="2"/>
    </row>
    <row r="2450" spans="1:29" s="159" customFormat="1" ht="9.9" customHeight="1" x14ac:dyDescent="0.25">
      <c r="A2450" s="158"/>
      <c r="B2450" s="138"/>
      <c r="C2450" s="142"/>
      <c r="D2450" s="2"/>
      <c r="G2450" s="8"/>
      <c r="I2450" s="18"/>
      <c r="J2450" s="18"/>
      <c r="K2450" s="18"/>
      <c r="L2450" s="140"/>
      <c r="P2450" s="4"/>
      <c r="AA2450" s="12"/>
      <c r="AB2450" s="2"/>
      <c r="AC2450" s="2"/>
    </row>
    <row r="2451" spans="1:29" s="159" customFormat="1" ht="9.9" customHeight="1" x14ac:dyDescent="0.25">
      <c r="A2451" s="158"/>
      <c r="B2451" s="138"/>
      <c r="C2451" s="142"/>
      <c r="D2451" s="2"/>
      <c r="G2451" s="8"/>
      <c r="I2451" s="333"/>
      <c r="J2451" s="334"/>
      <c r="K2451" s="18"/>
      <c r="L2451" s="18"/>
      <c r="P2451" s="4"/>
      <c r="AA2451" s="12"/>
      <c r="AB2451" s="2"/>
      <c r="AC2451" s="2"/>
    </row>
    <row r="2452" spans="1:29" s="159" customFormat="1" ht="9.9" customHeight="1" x14ac:dyDescent="0.25">
      <c r="A2452" s="158"/>
      <c r="B2452" s="138"/>
      <c r="C2452" s="142"/>
      <c r="D2452" s="2"/>
      <c r="G2452" s="8"/>
      <c r="I2452" s="333"/>
      <c r="J2452" s="334"/>
      <c r="K2452" s="18"/>
      <c r="L2452" s="18"/>
      <c r="P2452" s="4"/>
      <c r="AA2452" s="12"/>
      <c r="AB2452" s="2"/>
      <c r="AC2452" s="2"/>
    </row>
    <row r="2453" spans="1:29" s="159" customFormat="1" ht="9.9" customHeight="1" x14ac:dyDescent="0.25">
      <c r="A2453" s="158"/>
      <c r="B2453" s="138"/>
      <c r="C2453" s="142"/>
      <c r="D2453" s="2"/>
      <c r="G2453" s="8"/>
      <c r="I2453" s="18"/>
      <c r="J2453" s="18"/>
      <c r="K2453" s="18"/>
      <c r="L2453" s="18"/>
      <c r="P2453" s="4"/>
      <c r="AA2453" s="12"/>
      <c r="AB2453" s="2"/>
      <c r="AC2453" s="2"/>
    </row>
    <row r="2454" spans="1:29" s="159" customFormat="1" ht="9.9" customHeight="1" x14ac:dyDescent="0.25">
      <c r="A2454" s="158"/>
      <c r="B2454" s="138"/>
      <c r="C2454" s="142"/>
      <c r="D2454" s="2"/>
      <c r="G2454" s="8"/>
      <c r="I2454" s="333"/>
      <c r="J2454" s="334"/>
      <c r="K2454" s="18"/>
      <c r="L2454" s="18"/>
      <c r="P2454" s="4"/>
      <c r="AA2454" s="12"/>
      <c r="AB2454" s="2"/>
      <c r="AC2454" s="2"/>
    </row>
    <row r="2455" spans="1:29" s="159" customFormat="1" ht="9.9" customHeight="1" x14ac:dyDescent="0.25">
      <c r="A2455" s="158"/>
      <c r="B2455" s="138"/>
      <c r="C2455" s="142"/>
      <c r="D2455" s="2"/>
      <c r="G2455" s="8"/>
      <c r="I2455" s="333"/>
      <c r="J2455" s="334"/>
      <c r="K2455" s="18"/>
      <c r="L2455" s="18"/>
      <c r="P2455" s="4"/>
      <c r="AA2455" s="12"/>
      <c r="AB2455" s="2"/>
      <c r="AC2455" s="2"/>
    </row>
    <row r="2456" spans="1:29" s="159" customFormat="1" ht="9.9" customHeight="1" x14ac:dyDescent="0.25">
      <c r="A2456" s="158"/>
      <c r="B2456" s="138"/>
      <c r="C2456" s="142"/>
      <c r="D2456" s="2"/>
      <c r="G2456" s="8"/>
      <c r="I2456" s="18"/>
      <c r="J2456" s="18"/>
      <c r="K2456" s="18"/>
      <c r="L2456" s="18"/>
      <c r="P2456" s="4"/>
      <c r="AA2456" s="12"/>
      <c r="AB2456" s="2"/>
      <c r="AC2456" s="2"/>
    </row>
    <row r="2457" spans="1:29" s="159" customFormat="1" ht="9.9" customHeight="1" x14ac:dyDescent="0.25">
      <c r="A2457" s="158"/>
      <c r="B2457" s="138"/>
      <c r="C2457" s="142"/>
      <c r="D2457" s="2"/>
      <c r="G2457" s="8"/>
      <c r="I2457" s="333"/>
      <c r="J2457" s="334"/>
      <c r="K2457" s="18"/>
      <c r="L2457" s="18"/>
      <c r="P2457" s="4"/>
      <c r="AA2457" s="12"/>
      <c r="AB2457" s="2"/>
      <c r="AC2457" s="2"/>
    </row>
    <row r="2458" spans="1:29" s="159" customFormat="1" ht="9.9" customHeight="1" x14ac:dyDescent="0.25">
      <c r="A2458" s="158"/>
      <c r="B2458" s="138"/>
      <c r="C2458" s="142"/>
      <c r="D2458" s="2"/>
      <c r="G2458" s="8"/>
      <c r="I2458" s="333"/>
      <c r="J2458" s="334"/>
      <c r="K2458" s="18"/>
      <c r="L2458" s="18"/>
      <c r="P2458" s="4"/>
      <c r="AA2458" s="12"/>
      <c r="AB2458" s="2"/>
      <c r="AC2458" s="2"/>
    </row>
    <row r="2459" spans="1:29" s="159" customFormat="1" ht="9.9" customHeight="1" x14ac:dyDescent="0.25">
      <c r="A2459" s="158"/>
      <c r="B2459" s="138"/>
      <c r="C2459" s="142"/>
      <c r="D2459" s="2"/>
      <c r="G2459" s="8"/>
      <c r="I2459" s="18"/>
      <c r="J2459" s="18"/>
      <c r="K2459" s="18"/>
      <c r="L2459" s="18"/>
      <c r="P2459" s="4"/>
      <c r="AA2459" s="12"/>
      <c r="AB2459" s="2"/>
      <c r="AC2459" s="2"/>
    </row>
    <row r="2460" spans="1:29" s="159" customFormat="1" ht="9.9" customHeight="1" x14ac:dyDescent="0.25">
      <c r="A2460" s="158"/>
      <c r="B2460" s="138"/>
      <c r="C2460" s="142"/>
      <c r="D2460" s="2"/>
      <c r="G2460" s="8"/>
      <c r="I2460" s="333"/>
      <c r="J2460" s="334"/>
      <c r="K2460" s="18"/>
      <c r="L2460" s="18"/>
      <c r="P2460" s="4"/>
      <c r="AA2460" s="12"/>
      <c r="AB2460" s="2"/>
      <c r="AC2460" s="2"/>
    </row>
    <row r="2461" spans="1:29" s="159" customFormat="1" ht="9.9" customHeight="1" x14ac:dyDescent="0.25">
      <c r="A2461" s="158"/>
      <c r="B2461" s="138"/>
      <c r="C2461" s="142"/>
      <c r="D2461" s="2"/>
      <c r="G2461" s="8"/>
      <c r="I2461" s="333"/>
      <c r="J2461" s="334"/>
      <c r="K2461" s="18"/>
      <c r="L2461" s="18"/>
      <c r="P2461" s="4"/>
      <c r="AA2461" s="12"/>
      <c r="AB2461" s="2"/>
      <c r="AC2461" s="2"/>
    </row>
    <row r="2462" spans="1:29" s="159" customFormat="1" ht="9.9" customHeight="1" x14ac:dyDescent="0.25">
      <c r="A2462" s="158"/>
      <c r="B2462" s="139"/>
      <c r="C2462" s="142"/>
      <c r="D2462" s="2"/>
      <c r="G2462" s="8"/>
      <c r="I2462" s="18"/>
      <c r="J2462" s="18"/>
      <c r="K2462" s="18"/>
      <c r="L2462" s="18"/>
      <c r="P2462" s="4"/>
      <c r="AA2462" s="12"/>
      <c r="AB2462" s="2"/>
      <c r="AC2462" s="2"/>
    </row>
    <row r="2463" spans="1:29" s="159" customFormat="1" ht="9.9" customHeight="1" x14ac:dyDescent="0.25">
      <c r="A2463" s="158"/>
      <c r="B2463" s="142"/>
      <c r="C2463" s="142"/>
      <c r="D2463" s="2"/>
      <c r="G2463" s="8"/>
      <c r="I2463" s="18"/>
      <c r="J2463" s="18"/>
      <c r="K2463" s="18"/>
      <c r="L2463" s="18"/>
      <c r="P2463" s="4"/>
      <c r="AA2463" s="12"/>
      <c r="AB2463" s="2"/>
      <c r="AC2463" s="2"/>
    </row>
    <row r="2464" spans="1:29" s="159" customFormat="1" ht="9.9" customHeight="1" x14ac:dyDescent="0.25">
      <c r="A2464" s="158"/>
      <c r="B2464" s="138"/>
      <c r="C2464" s="142"/>
      <c r="D2464" s="2"/>
      <c r="G2464" s="8"/>
      <c r="I2464" s="18"/>
      <c r="J2464" s="18"/>
      <c r="K2464" s="18"/>
      <c r="L2464" s="18"/>
      <c r="P2464" s="4"/>
      <c r="AA2464" s="12"/>
      <c r="AB2464" s="2"/>
      <c r="AC2464" s="2"/>
    </row>
    <row r="2465" spans="1:29" s="159" customFormat="1" ht="9.9" customHeight="1" x14ac:dyDescent="0.25">
      <c r="A2465" s="158"/>
      <c r="B2465" s="138"/>
      <c r="C2465" s="142"/>
      <c r="D2465" s="2"/>
      <c r="G2465" s="8"/>
      <c r="I2465" s="333"/>
      <c r="J2465" s="334"/>
      <c r="K2465" s="18"/>
      <c r="L2465" s="18"/>
      <c r="P2465" s="4"/>
      <c r="AA2465" s="12"/>
      <c r="AB2465" s="2"/>
      <c r="AC2465" s="2"/>
    </row>
    <row r="2466" spans="1:29" s="159" customFormat="1" ht="9.9" customHeight="1" x14ac:dyDescent="0.25">
      <c r="A2466" s="158"/>
      <c r="B2466" s="138"/>
      <c r="C2466" s="142"/>
      <c r="D2466" s="2"/>
      <c r="G2466" s="8"/>
      <c r="I2466" s="333"/>
      <c r="J2466" s="334"/>
      <c r="K2466" s="18"/>
      <c r="L2466" s="18"/>
      <c r="P2466" s="4"/>
      <c r="AA2466" s="12"/>
      <c r="AB2466" s="2"/>
      <c r="AC2466" s="2"/>
    </row>
    <row r="2467" spans="1:29" s="159" customFormat="1" ht="9.9" customHeight="1" x14ac:dyDescent="0.25">
      <c r="A2467" s="158"/>
      <c r="B2467" s="138"/>
      <c r="C2467" s="142"/>
      <c r="D2467" s="2"/>
      <c r="G2467" s="8"/>
      <c r="I2467" s="18"/>
      <c r="J2467" s="18"/>
      <c r="K2467" s="18"/>
      <c r="L2467" s="18"/>
      <c r="P2467" s="4"/>
      <c r="AA2467" s="12"/>
      <c r="AB2467" s="2"/>
      <c r="AC2467" s="2"/>
    </row>
    <row r="2468" spans="1:29" s="159" customFormat="1" ht="9.9" customHeight="1" x14ac:dyDescent="0.25">
      <c r="A2468" s="10"/>
      <c r="B2468" s="138"/>
      <c r="C2468" s="142"/>
      <c r="D2468" s="2"/>
      <c r="G2468" s="8"/>
      <c r="I2468" s="333"/>
      <c r="J2468" s="334"/>
      <c r="K2468" s="18"/>
      <c r="L2468" s="18"/>
      <c r="P2468" s="4"/>
      <c r="AA2468" s="12"/>
      <c r="AB2468" s="2"/>
      <c r="AC2468" s="2"/>
    </row>
    <row r="2469" spans="1:29" s="159" customFormat="1" ht="9.9" customHeight="1" x14ac:dyDescent="0.25">
      <c r="A2469" s="11"/>
      <c r="B2469" s="138"/>
      <c r="C2469" s="142"/>
      <c r="D2469" s="2"/>
      <c r="G2469" s="8"/>
      <c r="I2469" s="333"/>
      <c r="J2469" s="334"/>
      <c r="K2469" s="18"/>
      <c r="L2469" s="18"/>
      <c r="P2469" s="4"/>
      <c r="AA2469" s="12"/>
      <c r="AB2469" s="2"/>
      <c r="AC2469" s="2"/>
    </row>
    <row r="2470" spans="1:29" s="159" customFormat="1" ht="9.9" customHeight="1" x14ac:dyDescent="0.25">
      <c r="A2470" s="158"/>
      <c r="B2470" s="138"/>
      <c r="C2470" s="142"/>
      <c r="D2470" s="2"/>
      <c r="G2470" s="8"/>
      <c r="I2470" s="18"/>
      <c r="J2470" s="18"/>
      <c r="K2470" s="18"/>
      <c r="L2470" s="18"/>
      <c r="P2470" s="4"/>
      <c r="AA2470" s="12"/>
      <c r="AB2470" s="2"/>
      <c r="AC2470" s="2"/>
    </row>
    <row r="2471" spans="1:29" s="159" customFormat="1" ht="9.9" customHeight="1" x14ac:dyDescent="0.25">
      <c r="A2471" s="158"/>
      <c r="B2471" s="138"/>
      <c r="C2471" s="142"/>
      <c r="D2471" s="2"/>
      <c r="G2471" s="8"/>
      <c r="I2471" s="333"/>
      <c r="J2471" s="334"/>
      <c r="K2471" s="18"/>
      <c r="L2471" s="18"/>
      <c r="P2471" s="4"/>
      <c r="AA2471" s="12"/>
      <c r="AB2471" s="2"/>
      <c r="AC2471" s="2"/>
    </row>
    <row r="2472" spans="1:29" s="159" customFormat="1" ht="9.9" customHeight="1" x14ac:dyDescent="0.25">
      <c r="A2472" s="158"/>
      <c r="B2472" s="138"/>
      <c r="C2472" s="142"/>
      <c r="D2472" s="2"/>
      <c r="G2472" s="8"/>
      <c r="I2472" s="333"/>
      <c r="J2472" s="334"/>
      <c r="K2472" s="18"/>
      <c r="L2472" s="18"/>
      <c r="P2472" s="4"/>
      <c r="AA2472" s="12"/>
      <c r="AB2472" s="2"/>
      <c r="AC2472" s="2"/>
    </row>
    <row r="2473" spans="1:29" s="159" customFormat="1" ht="9.9" customHeight="1" x14ac:dyDescent="0.25">
      <c r="A2473" s="158"/>
      <c r="B2473" s="138"/>
      <c r="C2473" s="142"/>
      <c r="D2473" s="2"/>
      <c r="G2473" s="8"/>
      <c r="I2473" s="18"/>
      <c r="J2473" s="18"/>
      <c r="K2473" s="18"/>
      <c r="L2473" s="18"/>
      <c r="P2473" s="4"/>
      <c r="AA2473" s="12"/>
      <c r="AB2473" s="2"/>
      <c r="AC2473" s="2"/>
    </row>
    <row r="2474" spans="1:29" s="159" customFormat="1" ht="9.9" customHeight="1" x14ac:dyDescent="0.25">
      <c r="A2474" s="158"/>
      <c r="B2474" s="138"/>
      <c r="C2474" s="142"/>
      <c r="D2474" s="2"/>
      <c r="G2474" s="8"/>
      <c r="I2474" s="333"/>
      <c r="J2474" s="334"/>
      <c r="K2474" s="18"/>
      <c r="L2474" s="18"/>
      <c r="P2474" s="4"/>
      <c r="AA2474" s="12"/>
      <c r="AB2474" s="2"/>
      <c r="AC2474" s="2"/>
    </row>
    <row r="2475" spans="1:29" s="159" customFormat="1" ht="9.9" customHeight="1" x14ac:dyDescent="0.25">
      <c r="A2475" s="158"/>
      <c r="B2475" s="138"/>
      <c r="C2475" s="142"/>
      <c r="D2475" s="2"/>
      <c r="G2475" s="8"/>
      <c r="I2475" s="333"/>
      <c r="J2475" s="334"/>
      <c r="K2475" s="18"/>
      <c r="L2475" s="18"/>
      <c r="P2475" s="4"/>
      <c r="AA2475" s="12"/>
      <c r="AB2475" s="2"/>
      <c r="AC2475" s="2"/>
    </row>
    <row r="2476" spans="1:29" s="159" customFormat="1" ht="9.9" customHeight="1" x14ac:dyDescent="0.25">
      <c r="A2476" s="158"/>
      <c r="B2476" s="138"/>
      <c r="C2476" s="142"/>
      <c r="D2476" s="2"/>
      <c r="G2476" s="8"/>
      <c r="I2476" s="333"/>
      <c r="J2476" s="334"/>
      <c r="K2476" s="18"/>
      <c r="L2476" s="18"/>
      <c r="P2476" s="4"/>
      <c r="AA2476" s="12"/>
      <c r="AB2476" s="2"/>
      <c r="AC2476" s="2"/>
    </row>
    <row r="2477" spans="1:29" s="159" customFormat="1" ht="9.9" customHeight="1" x14ac:dyDescent="0.25">
      <c r="A2477" s="158"/>
      <c r="B2477" s="138"/>
      <c r="C2477" s="142"/>
      <c r="D2477" s="2"/>
      <c r="G2477" s="8"/>
      <c r="I2477" s="333"/>
      <c r="J2477" s="334"/>
      <c r="K2477" s="18"/>
      <c r="L2477" s="18"/>
      <c r="P2477" s="4"/>
      <c r="AA2477" s="12"/>
      <c r="AB2477" s="2"/>
      <c r="AC2477" s="2"/>
    </row>
    <row r="2478" spans="1:29" s="159" customFormat="1" ht="9.9" customHeight="1" x14ac:dyDescent="0.25">
      <c r="A2478" s="158"/>
      <c r="B2478" s="138"/>
      <c r="C2478" s="142"/>
      <c r="D2478" s="2"/>
      <c r="G2478" s="8"/>
      <c r="I2478" s="18"/>
      <c r="J2478" s="18"/>
      <c r="K2478" s="18"/>
      <c r="L2478" s="18"/>
      <c r="P2478" s="4"/>
      <c r="AA2478" s="12"/>
      <c r="AB2478" s="2"/>
      <c r="AC2478" s="2"/>
    </row>
    <row r="2479" spans="1:29" s="159" customFormat="1" ht="9.9" customHeight="1" x14ac:dyDescent="0.25">
      <c r="A2479" s="158"/>
      <c r="B2479" s="138"/>
      <c r="C2479" s="142"/>
      <c r="D2479" s="2"/>
      <c r="G2479" s="8"/>
      <c r="I2479" s="333"/>
      <c r="J2479" s="334"/>
      <c r="K2479" s="18"/>
      <c r="L2479" s="18"/>
      <c r="P2479" s="4"/>
      <c r="AA2479" s="12"/>
      <c r="AB2479" s="2"/>
      <c r="AC2479" s="2"/>
    </row>
    <row r="2480" spans="1:29" s="159" customFormat="1" ht="9.9" customHeight="1" x14ac:dyDescent="0.25">
      <c r="A2480" s="158"/>
      <c r="B2480" s="138"/>
      <c r="C2480" s="142"/>
      <c r="D2480" s="2"/>
      <c r="G2480" s="8"/>
      <c r="I2480" s="333"/>
      <c r="J2480" s="334"/>
      <c r="K2480" s="18"/>
      <c r="L2480" s="18"/>
      <c r="P2480" s="4"/>
      <c r="AA2480" s="12"/>
      <c r="AB2480" s="2"/>
      <c r="AC2480" s="2"/>
    </row>
    <row r="2481" spans="1:29" s="159" customFormat="1" ht="9.9" customHeight="1" x14ac:dyDescent="0.25">
      <c r="A2481" s="158"/>
      <c r="B2481" s="138"/>
      <c r="C2481" s="142"/>
      <c r="D2481" s="2"/>
      <c r="G2481" s="8"/>
      <c r="I2481" s="18"/>
      <c r="J2481" s="18"/>
      <c r="K2481" s="18"/>
      <c r="L2481" s="18"/>
      <c r="P2481" s="4"/>
      <c r="AA2481" s="12"/>
      <c r="AB2481" s="2"/>
      <c r="AC2481" s="2"/>
    </row>
    <row r="2482" spans="1:29" s="159" customFormat="1" ht="9.9" customHeight="1" x14ac:dyDescent="0.25">
      <c r="A2482" s="158"/>
      <c r="B2482" s="138"/>
      <c r="C2482" s="142"/>
      <c r="D2482" s="2"/>
      <c r="G2482" s="8"/>
      <c r="I2482" s="333"/>
      <c r="J2482" s="334"/>
      <c r="K2482" s="18"/>
      <c r="L2482" s="18"/>
      <c r="P2482" s="4"/>
      <c r="AA2482" s="12"/>
      <c r="AB2482" s="2"/>
      <c r="AC2482" s="2"/>
    </row>
    <row r="2483" spans="1:29" s="159" customFormat="1" ht="9.9" customHeight="1" x14ac:dyDescent="0.25">
      <c r="A2483" s="158"/>
      <c r="B2483" s="138"/>
      <c r="C2483" s="142"/>
      <c r="D2483" s="2"/>
      <c r="G2483" s="8"/>
      <c r="I2483" s="333"/>
      <c r="J2483" s="334"/>
      <c r="K2483" s="18"/>
      <c r="L2483" s="18"/>
      <c r="P2483" s="4"/>
      <c r="AA2483" s="12"/>
      <c r="AB2483" s="2"/>
      <c r="AC2483" s="2"/>
    </row>
    <row r="2484" spans="1:29" s="159" customFormat="1" ht="9.9" customHeight="1" x14ac:dyDescent="0.25">
      <c r="A2484" s="158"/>
      <c r="B2484" s="138"/>
      <c r="C2484" s="142"/>
      <c r="D2484" s="2"/>
      <c r="G2484" s="8"/>
      <c r="I2484" s="333"/>
      <c r="J2484" s="334"/>
      <c r="K2484" s="18"/>
      <c r="L2484" s="18"/>
      <c r="P2484" s="4"/>
      <c r="AA2484" s="12"/>
      <c r="AB2484" s="2"/>
      <c r="AC2484" s="2"/>
    </row>
    <row r="2485" spans="1:29" s="159" customFormat="1" ht="9.9" customHeight="1" x14ac:dyDescent="0.25">
      <c r="A2485" s="158"/>
      <c r="B2485" s="138"/>
      <c r="C2485" s="142"/>
      <c r="D2485" s="2"/>
      <c r="G2485" s="8"/>
      <c r="I2485" s="333"/>
      <c r="J2485" s="334"/>
      <c r="K2485" s="18"/>
      <c r="L2485" s="18"/>
      <c r="P2485" s="4"/>
      <c r="AA2485" s="12"/>
      <c r="AB2485" s="2"/>
      <c r="AC2485" s="2"/>
    </row>
    <row r="2486" spans="1:29" s="159" customFormat="1" ht="9.9" customHeight="1" x14ac:dyDescent="0.25">
      <c r="A2486" s="158"/>
      <c r="B2486" s="138"/>
      <c r="C2486" s="142"/>
      <c r="D2486" s="2"/>
      <c r="G2486" s="8"/>
      <c r="I2486" s="18"/>
      <c r="J2486" s="18"/>
      <c r="K2486" s="18"/>
      <c r="L2486" s="18"/>
      <c r="P2486" s="4"/>
      <c r="AA2486" s="12"/>
      <c r="AB2486" s="2"/>
      <c r="AC2486" s="2"/>
    </row>
    <row r="2487" spans="1:29" s="159" customFormat="1" ht="9.9" customHeight="1" x14ac:dyDescent="0.25">
      <c r="A2487" s="158"/>
      <c r="B2487" s="138"/>
      <c r="C2487" s="142"/>
      <c r="D2487" s="2"/>
      <c r="G2487" s="8"/>
      <c r="I2487" s="333"/>
      <c r="J2487" s="334"/>
      <c r="K2487" s="18"/>
      <c r="L2487" s="18"/>
      <c r="P2487" s="4"/>
      <c r="AA2487" s="12"/>
      <c r="AB2487" s="2"/>
      <c r="AC2487" s="2"/>
    </row>
    <row r="2488" spans="1:29" s="159" customFormat="1" ht="9.9" customHeight="1" x14ac:dyDescent="0.25">
      <c r="A2488" s="158"/>
      <c r="B2488" s="138"/>
      <c r="C2488" s="142"/>
      <c r="D2488" s="2"/>
      <c r="G2488" s="8"/>
      <c r="I2488" s="333"/>
      <c r="J2488" s="334"/>
      <c r="K2488" s="18"/>
      <c r="L2488" s="18"/>
      <c r="P2488" s="4"/>
      <c r="AA2488" s="12"/>
      <c r="AB2488" s="2"/>
      <c r="AC2488" s="2"/>
    </row>
    <row r="2489" spans="1:29" s="159" customFormat="1" ht="9.9" customHeight="1" x14ac:dyDescent="0.25">
      <c r="A2489" s="158"/>
      <c r="B2489" s="138"/>
      <c r="C2489" s="142"/>
      <c r="D2489" s="2"/>
      <c r="G2489" s="8"/>
      <c r="I2489" s="333"/>
      <c r="J2489" s="334"/>
      <c r="K2489" s="18"/>
      <c r="L2489" s="18"/>
      <c r="P2489" s="4"/>
      <c r="AA2489" s="12"/>
      <c r="AB2489" s="2"/>
      <c r="AC2489" s="2"/>
    </row>
    <row r="2490" spans="1:29" s="159" customFormat="1" ht="9.9" customHeight="1" x14ac:dyDescent="0.25">
      <c r="A2490" s="158"/>
      <c r="B2490" s="138"/>
      <c r="C2490" s="142"/>
      <c r="D2490" s="2"/>
      <c r="G2490" s="8"/>
      <c r="I2490" s="333"/>
      <c r="J2490" s="334"/>
      <c r="K2490" s="18"/>
      <c r="L2490" s="18"/>
      <c r="P2490" s="4"/>
      <c r="AA2490" s="12"/>
      <c r="AB2490" s="2"/>
      <c r="AC2490" s="2"/>
    </row>
    <row r="2491" spans="1:29" s="159" customFormat="1" ht="9.9" customHeight="1" x14ac:dyDescent="0.25">
      <c r="A2491" s="158"/>
      <c r="B2491" s="138"/>
      <c r="C2491" s="142"/>
      <c r="D2491" s="2"/>
      <c r="G2491" s="8"/>
      <c r="I2491" s="18"/>
      <c r="J2491" s="18"/>
      <c r="K2491" s="18"/>
      <c r="L2491" s="18"/>
      <c r="P2491" s="4"/>
      <c r="AA2491" s="12"/>
      <c r="AB2491" s="2"/>
      <c r="AC2491" s="2"/>
    </row>
    <row r="2492" spans="1:29" s="159" customFormat="1" ht="9.9" customHeight="1" x14ac:dyDescent="0.25">
      <c r="A2492" s="158"/>
      <c r="B2492" s="138"/>
      <c r="C2492" s="142"/>
      <c r="D2492" s="2"/>
      <c r="G2492" s="8"/>
      <c r="I2492" s="333"/>
      <c r="J2492" s="334"/>
      <c r="K2492" s="18"/>
      <c r="L2492" s="18"/>
      <c r="P2492" s="4"/>
      <c r="AA2492" s="12"/>
      <c r="AB2492" s="2"/>
      <c r="AC2492" s="2"/>
    </row>
    <row r="2493" spans="1:29" s="159" customFormat="1" ht="9.9" customHeight="1" x14ac:dyDescent="0.25">
      <c r="A2493" s="158"/>
      <c r="B2493" s="138"/>
      <c r="C2493" s="142"/>
      <c r="D2493" s="2"/>
      <c r="G2493" s="8"/>
      <c r="I2493" s="333"/>
      <c r="J2493" s="334"/>
      <c r="K2493" s="18"/>
      <c r="L2493" s="18"/>
      <c r="P2493" s="4"/>
      <c r="AA2493" s="12"/>
      <c r="AB2493" s="2"/>
      <c r="AC2493" s="2"/>
    </row>
    <row r="2494" spans="1:29" s="159" customFormat="1" ht="9.9" customHeight="1" x14ac:dyDescent="0.25">
      <c r="A2494" s="158"/>
      <c r="B2494" s="138"/>
      <c r="C2494" s="142"/>
      <c r="D2494" s="2"/>
      <c r="G2494" s="8"/>
      <c r="I2494" s="333"/>
      <c r="J2494" s="334"/>
      <c r="K2494" s="18"/>
      <c r="L2494" s="18"/>
      <c r="P2494" s="4"/>
      <c r="AA2494" s="12"/>
      <c r="AB2494" s="2"/>
      <c r="AC2494" s="2"/>
    </row>
    <row r="2495" spans="1:29" s="159" customFormat="1" ht="9.9" customHeight="1" x14ac:dyDescent="0.25">
      <c r="A2495" s="158"/>
      <c r="B2495" s="138"/>
      <c r="C2495" s="142"/>
      <c r="D2495" s="2"/>
      <c r="G2495" s="8"/>
      <c r="I2495" s="333"/>
      <c r="J2495" s="334"/>
      <c r="K2495" s="18"/>
      <c r="L2495" s="18"/>
      <c r="P2495" s="4"/>
      <c r="AA2495" s="12"/>
      <c r="AB2495" s="2"/>
      <c r="AC2495" s="2"/>
    </row>
    <row r="2496" spans="1:29" s="159" customFormat="1" ht="9.9" customHeight="1" x14ac:dyDescent="0.25">
      <c r="A2496" s="158"/>
      <c r="B2496" s="138"/>
      <c r="C2496" s="142"/>
      <c r="D2496" s="2"/>
      <c r="G2496" s="8"/>
      <c r="I2496" s="18"/>
      <c r="J2496" s="18"/>
      <c r="K2496" s="18"/>
      <c r="L2496" s="18"/>
      <c r="P2496" s="4"/>
      <c r="AA2496" s="12"/>
      <c r="AB2496" s="2"/>
      <c r="AC2496" s="2"/>
    </row>
    <row r="2497" spans="1:29" s="159" customFormat="1" ht="9.9" customHeight="1" x14ac:dyDescent="0.25">
      <c r="A2497" s="158"/>
      <c r="B2497" s="138"/>
      <c r="C2497" s="142"/>
      <c r="D2497" s="2"/>
      <c r="G2497" s="8"/>
      <c r="I2497" s="333"/>
      <c r="J2497" s="334"/>
      <c r="K2497" s="18"/>
      <c r="L2497" s="18"/>
      <c r="P2497" s="4"/>
      <c r="AA2497" s="12"/>
      <c r="AB2497" s="2"/>
      <c r="AC2497" s="2"/>
    </row>
    <row r="2498" spans="1:29" s="159" customFormat="1" ht="9.9" customHeight="1" x14ac:dyDescent="0.25">
      <c r="A2498" s="158"/>
      <c r="B2498" s="138"/>
      <c r="C2498" s="142"/>
      <c r="D2498" s="2"/>
      <c r="G2498" s="8"/>
      <c r="I2498" s="333"/>
      <c r="J2498" s="334"/>
      <c r="K2498" s="18"/>
      <c r="L2498" s="18"/>
      <c r="P2498" s="4"/>
      <c r="AA2498" s="12"/>
      <c r="AB2498" s="2"/>
      <c r="AC2498" s="2"/>
    </row>
    <row r="2499" spans="1:29" s="159" customFormat="1" ht="9.9" customHeight="1" x14ac:dyDescent="0.25">
      <c r="A2499" s="158"/>
      <c r="B2499" s="138"/>
      <c r="C2499" s="142"/>
      <c r="D2499" s="2"/>
      <c r="G2499" s="8"/>
      <c r="I2499" s="333"/>
      <c r="J2499" s="334"/>
      <c r="K2499" s="18"/>
      <c r="L2499" s="18"/>
      <c r="P2499" s="4"/>
      <c r="AA2499" s="12"/>
      <c r="AB2499" s="2"/>
      <c r="AC2499" s="2"/>
    </row>
    <row r="2500" spans="1:29" s="159" customFormat="1" ht="9.9" customHeight="1" x14ac:dyDescent="0.25">
      <c r="A2500" s="158"/>
      <c r="B2500" s="138"/>
      <c r="C2500" s="142"/>
      <c r="D2500" s="2"/>
      <c r="G2500" s="8"/>
      <c r="I2500" s="333"/>
      <c r="J2500" s="334"/>
      <c r="K2500" s="18"/>
      <c r="L2500" s="18"/>
      <c r="P2500" s="4"/>
      <c r="AA2500" s="12"/>
      <c r="AB2500" s="2"/>
      <c r="AC2500" s="2"/>
    </row>
    <row r="2501" spans="1:29" s="159" customFormat="1" ht="9.9" customHeight="1" x14ac:dyDescent="0.25">
      <c r="A2501" s="158"/>
      <c r="B2501" s="138"/>
      <c r="C2501" s="142"/>
      <c r="D2501" s="2"/>
      <c r="G2501" s="8"/>
      <c r="I2501" s="18"/>
      <c r="J2501" s="18"/>
      <c r="K2501" s="18"/>
      <c r="L2501" s="18"/>
      <c r="P2501" s="4"/>
      <c r="AA2501" s="12"/>
      <c r="AB2501" s="2"/>
      <c r="AC2501" s="2"/>
    </row>
    <row r="2502" spans="1:29" s="159" customFormat="1" ht="9.9" customHeight="1" x14ac:dyDescent="0.25">
      <c r="A2502" s="158"/>
      <c r="B2502" s="138"/>
      <c r="C2502" s="142"/>
      <c r="D2502" s="2"/>
      <c r="G2502" s="8"/>
      <c r="I2502" s="333"/>
      <c r="J2502" s="334"/>
      <c r="K2502" s="18"/>
      <c r="L2502" s="18"/>
      <c r="P2502" s="4"/>
      <c r="AA2502" s="12"/>
      <c r="AB2502" s="2"/>
      <c r="AC2502" s="2"/>
    </row>
    <row r="2503" spans="1:29" s="159" customFormat="1" ht="9.9" customHeight="1" x14ac:dyDescent="0.25">
      <c r="A2503" s="158"/>
      <c r="B2503" s="138"/>
      <c r="C2503" s="142"/>
      <c r="D2503" s="2"/>
      <c r="G2503" s="8"/>
      <c r="I2503" s="333"/>
      <c r="J2503" s="334"/>
      <c r="K2503" s="18"/>
      <c r="L2503" s="18"/>
      <c r="P2503" s="4"/>
      <c r="AA2503" s="12"/>
      <c r="AB2503" s="2"/>
      <c r="AC2503" s="2"/>
    </row>
    <row r="2504" spans="1:29" s="159" customFormat="1" ht="9.9" customHeight="1" x14ac:dyDescent="0.25">
      <c r="A2504" s="158"/>
      <c r="B2504" s="138"/>
      <c r="C2504" s="142"/>
      <c r="D2504" s="2"/>
      <c r="G2504" s="8"/>
      <c r="I2504" s="333"/>
      <c r="J2504" s="334"/>
      <c r="K2504" s="18"/>
      <c r="L2504" s="18"/>
      <c r="P2504" s="4"/>
      <c r="AA2504" s="12"/>
      <c r="AB2504" s="2"/>
      <c r="AC2504" s="2"/>
    </row>
    <row r="2505" spans="1:29" s="159" customFormat="1" ht="9.9" customHeight="1" x14ac:dyDescent="0.25">
      <c r="A2505" s="158"/>
      <c r="B2505" s="138"/>
      <c r="C2505" s="142"/>
      <c r="D2505" s="2"/>
      <c r="G2505" s="8"/>
      <c r="I2505" s="333"/>
      <c r="J2505" s="334"/>
      <c r="K2505" s="18"/>
      <c r="L2505" s="18"/>
      <c r="P2505" s="4"/>
      <c r="AA2505" s="12"/>
      <c r="AB2505" s="2"/>
      <c r="AC2505" s="2"/>
    </row>
    <row r="2506" spans="1:29" s="159" customFormat="1" ht="9.9" customHeight="1" x14ac:dyDescent="0.25">
      <c r="A2506" s="158"/>
      <c r="B2506" s="138"/>
      <c r="C2506" s="142"/>
      <c r="D2506" s="2"/>
      <c r="G2506" s="8"/>
      <c r="I2506" s="18"/>
      <c r="J2506" s="18"/>
      <c r="K2506" s="18"/>
      <c r="L2506" s="18"/>
      <c r="P2506" s="4"/>
      <c r="AA2506" s="12"/>
      <c r="AB2506" s="2"/>
      <c r="AC2506" s="2"/>
    </row>
    <row r="2507" spans="1:29" s="159" customFormat="1" ht="9.9" customHeight="1" x14ac:dyDescent="0.25">
      <c r="A2507" s="158"/>
      <c r="B2507" s="138"/>
      <c r="C2507" s="142"/>
      <c r="D2507" s="2"/>
      <c r="G2507" s="8"/>
      <c r="I2507" s="333"/>
      <c r="J2507" s="334"/>
      <c r="K2507" s="18"/>
      <c r="L2507" s="18"/>
      <c r="P2507" s="4"/>
      <c r="AA2507" s="12"/>
      <c r="AB2507" s="2"/>
      <c r="AC2507" s="2"/>
    </row>
    <row r="2508" spans="1:29" s="159" customFormat="1" ht="9.9" customHeight="1" x14ac:dyDescent="0.25">
      <c r="A2508" s="158"/>
      <c r="B2508" s="138"/>
      <c r="C2508" s="142"/>
      <c r="D2508" s="2"/>
      <c r="G2508" s="8"/>
      <c r="I2508" s="333"/>
      <c r="J2508" s="334"/>
      <c r="K2508" s="18"/>
      <c r="L2508" s="18"/>
      <c r="P2508" s="4"/>
      <c r="AA2508" s="12"/>
      <c r="AB2508" s="2"/>
      <c r="AC2508" s="2"/>
    </row>
    <row r="2509" spans="1:29" s="159" customFormat="1" ht="9.9" customHeight="1" x14ac:dyDescent="0.25">
      <c r="A2509" s="11"/>
      <c r="B2509" s="138"/>
      <c r="C2509" s="142"/>
      <c r="D2509" s="2"/>
      <c r="G2509" s="8"/>
      <c r="I2509" s="333"/>
      <c r="J2509" s="334"/>
      <c r="K2509" s="18"/>
      <c r="L2509" s="18"/>
      <c r="P2509" s="4"/>
      <c r="AA2509" s="12"/>
      <c r="AB2509" s="2"/>
      <c r="AC2509" s="2"/>
    </row>
    <row r="2510" spans="1:29" s="159" customFormat="1" ht="9.9" customHeight="1" x14ac:dyDescent="0.25">
      <c r="A2510" s="158"/>
      <c r="B2510" s="138"/>
      <c r="C2510" s="142"/>
      <c r="D2510" s="2"/>
      <c r="G2510" s="8"/>
      <c r="I2510" s="333"/>
      <c r="J2510" s="334"/>
      <c r="K2510" s="18"/>
      <c r="L2510" s="18"/>
      <c r="P2510" s="4"/>
      <c r="AA2510" s="12"/>
      <c r="AB2510" s="2"/>
      <c r="AC2510" s="2"/>
    </row>
    <row r="2511" spans="1:29" s="159" customFormat="1" ht="9.9" customHeight="1" x14ac:dyDescent="0.25">
      <c r="A2511" s="158"/>
      <c r="B2511" s="138"/>
      <c r="C2511" s="142"/>
      <c r="D2511" s="2"/>
      <c r="G2511" s="8"/>
      <c r="I2511" s="18"/>
      <c r="J2511" s="18"/>
      <c r="K2511" s="18"/>
      <c r="L2511" s="18"/>
      <c r="P2511" s="4"/>
      <c r="AA2511" s="12"/>
      <c r="AB2511" s="2"/>
      <c r="AC2511" s="2"/>
    </row>
    <row r="2512" spans="1:29" s="159" customFormat="1" ht="9.9" customHeight="1" x14ac:dyDescent="0.25">
      <c r="A2512" s="158"/>
      <c r="B2512" s="138"/>
      <c r="C2512" s="142"/>
      <c r="D2512" s="2"/>
      <c r="G2512" s="8"/>
      <c r="I2512" s="333"/>
      <c r="J2512" s="334"/>
      <c r="K2512" s="18"/>
      <c r="L2512" s="18"/>
      <c r="P2512" s="4"/>
      <c r="AA2512" s="12"/>
      <c r="AB2512" s="2"/>
      <c r="AC2512" s="2"/>
    </row>
    <row r="2513" spans="1:29" s="159" customFormat="1" ht="9.9" customHeight="1" x14ac:dyDescent="0.25">
      <c r="A2513" s="158"/>
      <c r="B2513" s="138"/>
      <c r="C2513" s="142"/>
      <c r="D2513" s="2"/>
      <c r="G2513" s="8"/>
      <c r="I2513" s="333"/>
      <c r="J2513" s="334"/>
      <c r="K2513" s="18"/>
      <c r="L2513" s="18"/>
      <c r="P2513" s="4"/>
      <c r="AA2513" s="12"/>
      <c r="AB2513" s="2"/>
      <c r="AC2513" s="2"/>
    </row>
    <row r="2514" spans="1:29" s="159" customFormat="1" ht="9.9" customHeight="1" x14ac:dyDescent="0.25">
      <c r="A2514" s="158"/>
      <c r="B2514" s="138"/>
      <c r="C2514" s="142"/>
      <c r="D2514" s="2"/>
      <c r="G2514" s="8"/>
      <c r="I2514" s="333"/>
      <c r="J2514" s="334"/>
      <c r="K2514" s="18"/>
      <c r="L2514" s="18"/>
      <c r="P2514" s="4"/>
      <c r="AA2514" s="12"/>
      <c r="AB2514" s="2"/>
      <c r="AC2514" s="2"/>
    </row>
    <row r="2515" spans="1:29" s="159" customFormat="1" ht="9.9" customHeight="1" x14ac:dyDescent="0.25">
      <c r="A2515" s="158"/>
      <c r="B2515" s="138"/>
      <c r="C2515" s="142"/>
      <c r="D2515" s="2"/>
      <c r="G2515" s="8"/>
      <c r="I2515" s="333"/>
      <c r="J2515" s="334"/>
      <c r="K2515" s="18"/>
      <c r="L2515" s="18"/>
      <c r="P2515" s="4"/>
      <c r="AA2515" s="12"/>
      <c r="AB2515" s="2"/>
      <c r="AC2515" s="2"/>
    </row>
    <row r="2516" spans="1:29" s="159" customFormat="1" ht="9.9" customHeight="1" x14ac:dyDescent="0.25">
      <c r="A2516" s="158"/>
      <c r="B2516" s="138"/>
      <c r="C2516" s="142"/>
      <c r="D2516" s="2"/>
      <c r="G2516" s="8"/>
      <c r="I2516" s="18"/>
      <c r="J2516" s="18"/>
      <c r="K2516" s="18"/>
      <c r="L2516" s="18"/>
      <c r="P2516" s="4"/>
      <c r="AA2516" s="12"/>
      <c r="AB2516" s="2"/>
      <c r="AC2516" s="2"/>
    </row>
    <row r="2517" spans="1:29" s="159" customFormat="1" ht="9.9" customHeight="1" x14ac:dyDescent="0.25">
      <c r="A2517" s="158"/>
      <c r="B2517" s="138"/>
      <c r="C2517" s="142"/>
      <c r="D2517" s="2"/>
      <c r="G2517" s="8"/>
      <c r="I2517" s="333"/>
      <c r="J2517" s="334"/>
      <c r="K2517" s="18"/>
      <c r="L2517" s="18"/>
      <c r="P2517" s="4"/>
      <c r="AA2517" s="12"/>
      <c r="AB2517" s="2"/>
      <c r="AC2517" s="2"/>
    </row>
    <row r="2518" spans="1:29" s="159" customFormat="1" ht="9.9" customHeight="1" x14ac:dyDescent="0.25">
      <c r="A2518" s="158"/>
      <c r="B2518" s="138"/>
      <c r="C2518" s="142"/>
      <c r="D2518" s="2"/>
      <c r="G2518" s="8"/>
      <c r="I2518" s="333"/>
      <c r="J2518" s="334"/>
      <c r="K2518" s="18"/>
      <c r="L2518" s="18"/>
      <c r="P2518" s="4"/>
      <c r="AA2518" s="12"/>
      <c r="AB2518" s="2"/>
      <c r="AC2518" s="2"/>
    </row>
    <row r="2519" spans="1:29" s="159" customFormat="1" ht="9.9" customHeight="1" x14ac:dyDescent="0.25">
      <c r="A2519" s="158"/>
      <c r="B2519" s="138"/>
      <c r="C2519" s="142"/>
      <c r="D2519" s="2"/>
      <c r="G2519" s="8"/>
      <c r="I2519" s="18"/>
      <c r="J2519" s="18"/>
      <c r="K2519" s="18"/>
      <c r="L2519" s="18"/>
      <c r="P2519" s="4"/>
      <c r="AA2519" s="12"/>
      <c r="AB2519" s="2"/>
      <c r="AC2519" s="2"/>
    </row>
    <row r="2520" spans="1:29" s="159" customFormat="1" ht="9.9" customHeight="1" x14ac:dyDescent="0.25">
      <c r="A2520" s="158"/>
      <c r="B2520" s="138"/>
      <c r="C2520" s="142"/>
      <c r="D2520" s="2"/>
      <c r="G2520" s="8"/>
      <c r="I2520" s="333"/>
      <c r="J2520" s="334"/>
      <c r="K2520" s="18"/>
      <c r="L2520" s="18"/>
      <c r="P2520" s="4"/>
      <c r="AA2520" s="12"/>
      <c r="AB2520" s="2"/>
      <c r="AC2520" s="2"/>
    </row>
    <row r="2521" spans="1:29" s="159" customFormat="1" ht="9.9" customHeight="1" x14ac:dyDescent="0.25">
      <c r="A2521" s="158"/>
      <c r="B2521" s="138"/>
      <c r="C2521" s="142"/>
      <c r="D2521" s="2"/>
      <c r="G2521" s="8"/>
      <c r="I2521" s="333"/>
      <c r="J2521" s="334"/>
      <c r="K2521" s="18"/>
      <c r="L2521" s="18"/>
      <c r="P2521" s="4"/>
      <c r="AA2521" s="12"/>
      <c r="AB2521" s="2"/>
      <c r="AC2521" s="2"/>
    </row>
    <row r="2522" spans="1:29" s="159" customFormat="1" ht="9.9" customHeight="1" x14ac:dyDescent="0.25">
      <c r="A2522" s="158"/>
      <c r="B2522" s="138"/>
      <c r="C2522" s="142"/>
      <c r="D2522" s="2"/>
      <c r="G2522" s="8"/>
      <c r="I2522" s="333"/>
      <c r="J2522" s="334"/>
      <c r="K2522" s="18"/>
      <c r="L2522" s="18"/>
      <c r="P2522" s="4"/>
      <c r="AA2522" s="12"/>
      <c r="AB2522" s="2"/>
      <c r="AC2522" s="2"/>
    </row>
    <row r="2523" spans="1:29" s="159" customFormat="1" ht="9.9" customHeight="1" x14ac:dyDescent="0.25">
      <c r="A2523" s="158"/>
      <c r="B2523" s="138"/>
      <c r="C2523" s="142"/>
      <c r="D2523" s="2"/>
      <c r="G2523" s="8"/>
      <c r="I2523" s="18"/>
      <c r="J2523" s="18"/>
      <c r="K2523" s="18"/>
      <c r="L2523" s="18"/>
      <c r="P2523" s="4"/>
      <c r="AA2523" s="12"/>
      <c r="AB2523" s="2"/>
      <c r="AC2523" s="2"/>
    </row>
    <row r="2524" spans="1:29" s="159" customFormat="1" ht="9.9" customHeight="1" x14ac:dyDescent="0.25">
      <c r="A2524" s="158"/>
      <c r="B2524" s="138"/>
      <c r="C2524" s="142"/>
      <c r="D2524" s="2"/>
      <c r="G2524" s="8"/>
      <c r="I2524" s="333"/>
      <c r="J2524" s="334"/>
      <c r="K2524" s="18"/>
      <c r="L2524" s="18"/>
      <c r="P2524" s="4"/>
      <c r="AA2524" s="12"/>
      <c r="AB2524" s="2"/>
      <c r="AC2524" s="2"/>
    </row>
    <row r="2525" spans="1:29" s="159" customFormat="1" ht="9.9" customHeight="1" x14ac:dyDescent="0.25">
      <c r="A2525" s="158"/>
      <c r="B2525" s="138"/>
      <c r="C2525" s="142"/>
      <c r="D2525" s="2"/>
      <c r="G2525" s="8"/>
      <c r="I2525" s="333"/>
      <c r="J2525" s="334"/>
      <c r="K2525" s="18"/>
      <c r="L2525" s="18"/>
      <c r="P2525" s="4"/>
      <c r="AA2525" s="12"/>
      <c r="AB2525" s="2"/>
      <c r="AC2525" s="2"/>
    </row>
    <row r="2526" spans="1:29" s="159" customFormat="1" ht="9.9" customHeight="1" x14ac:dyDescent="0.25">
      <c r="A2526" s="158"/>
      <c r="B2526" s="138"/>
      <c r="C2526" s="142"/>
      <c r="D2526" s="2"/>
      <c r="G2526" s="8"/>
      <c r="I2526" s="333"/>
      <c r="J2526" s="334"/>
      <c r="K2526" s="18"/>
      <c r="L2526" s="18"/>
      <c r="P2526" s="4"/>
      <c r="AA2526" s="12"/>
      <c r="AB2526" s="2"/>
      <c r="AC2526" s="2"/>
    </row>
    <row r="2527" spans="1:29" s="159" customFormat="1" ht="9.9" customHeight="1" x14ac:dyDescent="0.25">
      <c r="A2527" s="158"/>
      <c r="B2527" s="138"/>
      <c r="C2527" s="142"/>
      <c r="D2527" s="2"/>
      <c r="G2527" s="8"/>
      <c r="I2527" s="333"/>
      <c r="J2527" s="334"/>
      <c r="K2527" s="18"/>
      <c r="L2527" s="18"/>
      <c r="P2527" s="4"/>
      <c r="AA2527" s="12"/>
      <c r="AB2527" s="2"/>
      <c r="AC2527" s="2"/>
    </row>
    <row r="2528" spans="1:29" s="159" customFormat="1" ht="9.9" customHeight="1" x14ac:dyDescent="0.25">
      <c r="A2528" s="158"/>
      <c r="B2528" s="138"/>
      <c r="C2528" s="142"/>
      <c r="D2528" s="2"/>
      <c r="G2528" s="8"/>
      <c r="I2528" s="18"/>
      <c r="J2528" s="18"/>
      <c r="K2528" s="18"/>
      <c r="L2528" s="18"/>
      <c r="P2528" s="4"/>
      <c r="AA2528" s="12"/>
      <c r="AB2528" s="2"/>
      <c r="AC2528" s="2"/>
    </row>
    <row r="2529" spans="1:29" s="159" customFormat="1" ht="9.9" customHeight="1" x14ac:dyDescent="0.25">
      <c r="A2529" s="158"/>
      <c r="B2529" s="138"/>
      <c r="C2529" s="142"/>
      <c r="D2529" s="2"/>
      <c r="G2529" s="8"/>
      <c r="I2529" s="333"/>
      <c r="J2529" s="334"/>
      <c r="K2529" s="18"/>
      <c r="L2529" s="18"/>
      <c r="P2529" s="4"/>
      <c r="AA2529" s="12"/>
      <c r="AB2529" s="2"/>
      <c r="AC2529" s="2"/>
    </row>
    <row r="2530" spans="1:29" s="159" customFormat="1" ht="9.9" customHeight="1" x14ac:dyDescent="0.25">
      <c r="A2530" s="158"/>
      <c r="B2530" s="138"/>
      <c r="C2530" s="142"/>
      <c r="D2530" s="2"/>
      <c r="G2530" s="8"/>
      <c r="I2530" s="333"/>
      <c r="J2530" s="334"/>
      <c r="K2530" s="18"/>
      <c r="L2530" s="18"/>
      <c r="P2530" s="4"/>
      <c r="AA2530" s="12"/>
      <c r="AB2530" s="2"/>
      <c r="AC2530" s="2"/>
    </row>
    <row r="2531" spans="1:29" s="159" customFormat="1" ht="9.9" customHeight="1" x14ac:dyDescent="0.25">
      <c r="A2531" s="158"/>
      <c r="B2531" s="138"/>
      <c r="C2531" s="142"/>
      <c r="D2531" s="2"/>
      <c r="G2531" s="8"/>
      <c r="I2531" s="18"/>
      <c r="J2531" s="18"/>
      <c r="K2531" s="18"/>
      <c r="L2531" s="18"/>
      <c r="P2531" s="4"/>
      <c r="AA2531" s="12"/>
      <c r="AB2531" s="2"/>
      <c r="AC2531" s="2"/>
    </row>
    <row r="2532" spans="1:29" s="159" customFormat="1" ht="9.9" customHeight="1" x14ac:dyDescent="0.25">
      <c r="A2532" s="158"/>
      <c r="B2532" s="138"/>
      <c r="C2532" s="142"/>
      <c r="D2532" s="2"/>
      <c r="G2532" s="8"/>
      <c r="I2532" s="333"/>
      <c r="J2532" s="334"/>
      <c r="K2532" s="18"/>
      <c r="L2532" s="18"/>
      <c r="P2532" s="4"/>
      <c r="AA2532" s="12"/>
      <c r="AB2532" s="2"/>
      <c r="AC2532" s="2"/>
    </row>
    <row r="2533" spans="1:29" s="159" customFormat="1" ht="9.9" customHeight="1" x14ac:dyDescent="0.25">
      <c r="A2533" s="158"/>
      <c r="B2533" s="138"/>
      <c r="C2533" s="142"/>
      <c r="D2533" s="2"/>
      <c r="G2533" s="8"/>
      <c r="I2533" s="333"/>
      <c r="J2533" s="334"/>
      <c r="K2533" s="18"/>
      <c r="L2533" s="18"/>
      <c r="P2533" s="4"/>
      <c r="AA2533" s="12"/>
      <c r="AB2533" s="2"/>
      <c r="AC2533" s="2"/>
    </row>
    <row r="2535" spans="1:29" s="159" customFormat="1" ht="9.9" customHeight="1" x14ac:dyDescent="0.25">
      <c r="A2535" s="10"/>
      <c r="B2535" s="67"/>
      <c r="C2535" s="142"/>
      <c r="G2535" s="8"/>
      <c r="I2535" s="4"/>
      <c r="J2535" s="4"/>
      <c r="K2535" s="4"/>
      <c r="L2535" s="4"/>
      <c r="P2535" s="4"/>
      <c r="AA2535" s="12"/>
      <c r="AB2535" s="2"/>
      <c r="AC2535" s="2"/>
    </row>
    <row r="2536" spans="1:29" s="159" customFormat="1" ht="9.9" customHeight="1" x14ac:dyDescent="0.25">
      <c r="A2536" s="158"/>
      <c r="B2536" s="141"/>
      <c r="C2536" s="142"/>
      <c r="G2536" s="8"/>
      <c r="I2536" s="4"/>
      <c r="J2536" s="4"/>
      <c r="K2536" s="4"/>
      <c r="L2536" s="4"/>
      <c r="P2536" s="4"/>
      <c r="AA2536" s="12"/>
      <c r="AB2536" s="2"/>
      <c r="AC2536" s="2"/>
    </row>
    <row r="2537" spans="1:29" s="159" customFormat="1" ht="9.9" customHeight="1" x14ac:dyDescent="0.25">
      <c r="A2537" s="158"/>
      <c r="B2537" s="142"/>
      <c r="C2537" s="142"/>
      <c r="D2537" s="2"/>
      <c r="G2537" s="8"/>
      <c r="I2537" s="18"/>
      <c r="J2537" s="18"/>
      <c r="K2537" s="18"/>
      <c r="L2537" s="18"/>
      <c r="P2537" s="4"/>
      <c r="AA2537" s="12"/>
      <c r="AB2537" s="2"/>
      <c r="AC2537" s="2"/>
    </row>
    <row r="2538" spans="1:29" s="159" customFormat="1" ht="9.9" customHeight="1" x14ac:dyDescent="0.25">
      <c r="A2538" s="158"/>
      <c r="B2538" s="138"/>
      <c r="C2538" s="142"/>
      <c r="D2538" s="2"/>
      <c r="G2538" s="8"/>
      <c r="I2538" s="18"/>
      <c r="J2538" s="18"/>
      <c r="K2538" s="18"/>
      <c r="L2538" s="18"/>
      <c r="P2538" s="4"/>
      <c r="AA2538" s="12"/>
      <c r="AB2538" s="2"/>
      <c r="AC2538" s="2"/>
    </row>
    <row r="2539" spans="1:29" s="159" customFormat="1" ht="9.9" customHeight="1" x14ac:dyDescent="0.25">
      <c r="A2539" s="158"/>
      <c r="B2539" s="138"/>
      <c r="C2539" s="142"/>
      <c r="D2539" s="2"/>
      <c r="G2539" s="8"/>
      <c r="I2539" s="333"/>
      <c r="J2539" s="334"/>
      <c r="K2539" s="18"/>
      <c r="L2539" s="18"/>
      <c r="P2539" s="4"/>
      <c r="AA2539" s="12"/>
      <c r="AB2539" s="2"/>
      <c r="AC2539" s="2"/>
    </row>
    <row r="2540" spans="1:29" s="159" customFormat="1" ht="9.9" customHeight="1" x14ac:dyDescent="0.25">
      <c r="A2540" s="158"/>
      <c r="B2540" s="138"/>
      <c r="C2540" s="142"/>
      <c r="D2540" s="2"/>
      <c r="G2540" s="8"/>
      <c r="I2540" s="333"/>
      <c r="J2540" s="334"/>
      <c r="K2540" s="18"/>
      <c r="L2540" s="18"/>
      <c r="P2540" s="4"/>
      <c r="AA2540" s="12"/>
      <c r="AB2540" s="2"/>
      <c r="AC2540" s="2"/>
    </row>
    <row r="2541" spans="1:29" s="159" customFormat="1" ht="9.9" customHeight="1" x14ac:dyDescent="0.25">
      <c r="A2541" s="158"/>
      <c r="B2541" s="138"/>
      <c r="C2541" s="142"/>
      <c r="D2541" s="2"/>
      <c r="G2541" s="8"/>
      <c r="I2541" s="18"/>
      <c r="J2541" s="18"/>
      <c r="K2541" s="18"/>
      <c r="L2541" s="18"/>
      <c r="P2541" s="4"/>
      <c r="AA2541" s="12"/>
      <c r="AB2541" s="2"/>
      <c r="AC2541" s="2"/>
    </row>
    <row r="2542" spans="1:29" s="159" customFormat="1" ht="9.9" customHeight="1" x14ac:dyDescent="0.25">
      <c r="A2542" s="158"/>
      <c r="B2542" s="138"/>
      <c r="C2542" s="142"/>
      <c r="D2542" s="2"/>
      <c r="G2542" s="8"/>
      <c r="I2542" s="333"/>
      <c r="J2542" s="334"/>
      <c r="K2542" s="18"/>
      <c r="L2542" s="18"/>
      <c r="P2542" s="4"/>
      <c r="AA2542" s="12"/>
      <c r="AB2542" s="2"/>
      <c r="AC2542" s="2"/>
    </row>
    <row r="2543" spans="1:29" s="159" customFormat="1" ht="9.9" customHeight="1" x14ac:dyDescent="0.25">
      <c r="A2543" s="158"/>
      <c r="B2543" s="138"/>
      <c r="C2543" s="142"/>
      <c r="D2543" s="2"/>
      <c r="G2543" s="8"/>
      <c r="I2543" s="333"/>
      <c r="J2543" s="334"/>
      <c r="K2543" s="18"/>
      <c r="L2543" s="18"/>
      <c r="P2543" s="4"/>
      <c r="AA2543" s="12"/>
      <c r="AB2543" s="2"/>
      <c r="AC2543" s="2"/>
    </row>
    <row r="2544" spans="1:29" s="159" customFormat="1" ht="9.9" customHeight="1" x14ac:dyDescent="0.25">
      <c r="A2544" s="158"/>
      <c r="B2544" s="138"/>
      <c r="C2544" s="142"/>
      <c r="D2544" s="2"/>
      <c r="G2544" s="8"/>
      <c r="I2544" s="333"/>
      <c r="J2544" s="334"/>
      <c r="K2544" s="18"/>
      <c r="L2544" s="18"/>
      <c r="P2544" s="4"/>
      <c r="AA2544" s="12"/>
      <c r="AB2544" s="2"/>
      <c r="AC2544" s="2"/>
    </row>
    <row r="2545" spans="1:29" s="159" customFormat="1" ht="9.9" customHeight="1" x14ac:dyDescent="0.25">
      <c r="A2545" s="158"/>
      <c r="B2545" s="138"/>
      <c r="C2545" s="142"/>
      <c r="D2545" s="2"/>
      <c r="G2545" s="8"/>
      <c r="I2545" s="18"/>
      <c r="J2545" s="18"/>
      <c r="K2545" s="18"/>
      <c r="L2545" s="18"/>
      <c r="P2545" s="4"/>
      <c r="AA2545" s="12"/>
      <c r="AB2545" s="2"/>
      <c r="AC2545" s="2"/>
    </row>
    <row r="2546" spans="1:29" s="159" customFormat="1" ht="9.9" customHeight="1" x14ac:dyDescent="0.25">
      <c r="A2546" s="158"/>
      <c r="B2546" s="138"/>
      <c r="C2546" s="142"/>
      <c r="D2546" s="2"/>
      <c r="G2546" s="8"/>
      <c r="I2546" s="333"/>
      <c r="J2546" s="334"/>
      <c r="K2546" s="18"/>
      <c r="L2546" s="18"/>
      <c r="P2546" s="4"/>
      <c r="AA2546" s="12"/>
      <c r="AB2546" s="2"/>
      <c r="AC2546" s="2"/>
    </row>
    <row r="2547" spans="1:29" s="159" customFormat="1" ht="9.9" customHeight="1" x14ac:dyDescent="0.25">
      <c r="A2547" s="158"/>
      <c r="B2547" s="138"/>
      <c r="C2547" s="142"/>
      <c r="D2547" s="2"/>
      <c r="G2547" s="8"/>
      <c r="I2547" s="333"/>
      <c r="J2547" s="334"/>
      <c r="K2547" s="18"/>
      <c r="L2547" s="18"/>
      <c r="P2547" s="4"/>
      <c r="AA2547" s="12"/>
      <c r="AB2547" s="2"/>
      <c r="AC2547" s="2"/>
    </row>
    <row r="2548" spans="1:29" s="159" customFormat="1" ht="9.9" customHeight="1" x14ac:dyDescent="0.25">
      <c r="A2548" s="158"/>
      <c r="B2548" s="138"/>
      <c r="C2548" s="142"/>
      <c r="D2548" s="2"/>
      <c r="G2548" s="8"/>
      <c r="I2548" s="18"/>
      <c r="J2548" s="18"/>
      <c r="K2548" s="18"/>
      <c r="L2548" s="18"/>
      <c r="P2548" s="4"/>
      <c r="AA2548" s="12"/>
      <c r="AB2548" s="2"/>
      <c r="AC2548" s="2"/>
    </row>
    <row r="2549" spans="1:29" s="159" customFormat="1" ht="9.9" customHeight="1" x14ac:dyDescent="0.25">
      <c r="A2549" s="158"/>
      <c r="B2549" s="138"/>
      <c r="C2549" s="142"/>
      <c r="D2549" s="2"/>
      <c r="G2549" s="8"/>
      <c r="I2549" s="333"/>
      <c r="J2549" s="334"/>
      <c r="K2549" s="18"/>
      <c r="L2549" s="18"/>
      <c r="P2549" s="4"/>
      <c r="AA2549" s="12"/>
      <c r="AB2549" s="2"/>
      <c r="AC2549" s="2"/>
    </row>
    <row r="2550" spans="1:29" s="159" customFormat="1" ht="9.9" customHeight="1" x14ac:dyDescent="0.25">
      <c r="A2550" s="158"/>
      <c r="B2550" s="138"/>
      <c r="C2550" s="142"/>
      <c r="D2550" s="2"/>
      <c r="G2550" s="8"/>
      <c r="I2550" s="333"/>
      <c r="J2550" s="334"/>
      <c r="K2550" s="18"/>
      <c r="L2550" s="18"/>
      <c r="P2550" s="4"/>
      <c r="AA2550" s="12"/>
      <c r="AB2550" s="2"/>
      <c r="AC2550" s="2"/>
    </row>
    <row r="2551" spans="1:29" s="159" customFormat="1" ht="9.9" customHeight="1" x14ac:dyDescent="0.25">
      <c r="A2551" s="158"/>
      <c r="B2551" s="138"/>
      <c r="C2551" s="142"/>
      <c r="D2551" s="2"/>
      <c r="G2551" s="8"/>
      <c r="I2551" s="333"/>
      <c r="J2551" s="334"/>
      <c r="K2551" s="18"/>
      <c r="L2551" s="18"/>
      <c r="P2551" s="4"/>
      <c r="AA2551" s="12"/>
      <c r="AB2551" s="2"/>
      <c r="AC2551" s="2"/>
    </row>
    <row r="2552" spans="1:29" s="159" customFormat="1" ht="9.9" customHeight="1" x14ac:dyDescent="0.25">
      <c r="A2552" s="158"/>
      <c r="B2552" s="138"/>
      <c r="C2552" s="142"/>
      <c r="D2552" s="2"/>
      <c r="G2552" s="8"/>
      <c r="I2552" s="333"/>
      <c r="J2552" s="334"/>
      <c r="K2552" s="18"/>
      <c r="L2552" s="18"/>
      <c r="P2552" s="4"/>
      <c r="AA2552" s="12"/>
      <c r="AB2552" s="2"/>
      <c r="AC2552" s="2"/>
    </row>
    <row r="2553" spans="1:29" s="159" customFormat="1" ht="9.9" customHeight="1" x14ac:dyDescent="0.25">
      <c r="A2553" s="158"/>
      <c r="B2553" s="138"/>
      <c r="C2553" s="142"/>
      <c r="D2553" s="2"/>
      <c r="G2553" s="8"/>
      <c r="I2553" s="18"/>
      <c r="J2553" s="18"/>
      <c r="K2553" s="18"/>
      <c r="L2553" s="18"/>
      <c r="P2553" s="4"/>
      <c r="AA2553" s="12"/>
      <c r="AB2553" s="2"/>
      <c r="AC2553" s="2"/>
    </row>
    <row r="2554" spans="1:29" s="159" customFormat="1" ht="9.9" customHeight="1" x14ac:dyDescent="0.25">
      <c r="A2554" s="158"/>
      <c r="B2554" s="138"/>
      <c r="C2554" s="142"/>
      <c r="D2554" s="2"/>
      <c r="G2554" s="8"/>
      <c r="I2554" s="333"/>
      <c r="J2554" s="334"/>
      <c r="K2554" s="18"/>
      <c r="L2554" s="18"/>
      <c r="P2554" s="4"/>
      <c r="AA2554" s="12"/>
      <c r="AB2554" s="2"/>
      <c r="AC2554" s="2"/>
    </row>
    <row r="2555" spans="1:29" s="159" customFormat="1" ht="9.9" customHeight="1" x14ac:dyDescent="0.25">
      <c r="A2555" s="158"/>
      <c r="B2555" s="138"/>
      <c r="C2555" s="142"/>
      <c r="D2555" s="2"/>
      <c r="G2555" s="8"/>
      <c r="I2555" s="333"/>
      <c r="J2555" s="334"/>
      <c r="K2555" s="18"/>
      <c r="L2555" s="18"/>
      <c r="P2555" s="4"/>
      <c r="AA2555" s="12"/>
      <c r="AB2555" s="2"/>
      <c r="AC2555" s="2"/>
    </row>
    <row r="2556" spans="1:29" s="159" customFormat="1" ht="9.9" customHeight="1" x14ac:dyDescent="0.25">
      <c r="A2556" s="158"/>
      <c r="B2556" s="138"/>
      <c r="C2556" s="142"/>
      <c r="D2556" s="2"/>
      <c r="G2556" s="8"/>
      <c r="I2556" s="18"/>
      <c r="J2556" s="18"/>
      <c r="K2556" s="18"/>
      <c r="L2556" s="18"/>
      <c r="P2556" s="4"/>
      <c r="AA2556" s="12"/>
      <c r="AB2556" s="2"/>
      <c r="AC2556" s="2"/>
    </row>
    <row r="2557" spans="1:29" s="159" customFormat="1" ht="9.9" customHeight="1" x14ac:dyDescent="0.25">
      <c r="A2557" s="158"/>
      <c r="B2557" s="138"/>
      <c r="C2557" s="142"/>
      <c r="D2557" s="2"/>
      <c r="G2557" s="8"/>
      <c r="I2557" s="333"/>
      <c r="J2557" s="334"/>
      <c r="K2557" s="18"/>
      <c r="L2557" s="18"/>
      <c r="P2557" s="4"/>
      <c r="AA2557" s="12"/>
      <c r="AB2557" s="2"/>
      <c r="AC2557" s="2"/>
    </row>
    <row r="2558" spans="1:29" s="159" customFormat="1" ht="9.9" customHeight="1" x14ac:dyDescent="0.25">
      <c r="A2558" s="158"/>
      <c r="B2558" s="138"/>
      <c r="C2558" s="142"/>
      <c r="D2558" s="2"/>
      <c r="G2558" s="8"/>
      <c r="I2558" s="333"/>
      <c r="J2558" s="334"/>
      <c r="K2558" s="18"/>
      <c r="L2558" s="18"/>
      <c r="P2558" s="4"/>
      <c r="AA2558" s="12"/>
      <c r="AB2558" s="2"/>
      <c r="AC2558" s="2"/>
    </row>
    <row r="2559" spans="1:29" s="159" customFormat="1" ht="9.9" customHeight="1" x14ac:dyDescent="0.25">
      <c r="A2559" s="158"/>
      <c r="B2559" s="138"/>
      <c r="C2559" s="142"/>
      <c r="D2559" s="2"/>
      <c r="G2559" s="8"/>
      <c r="I2559" s="333"/>
      <c r="J2559" s="334"/>
      <c r="K2559" s="18"/>
      <c r="L2559" s="18"/>
      <c r="P2559" s="4"/>
      <c r="AA2559" s="12"/>
      <c r="AB2559" s="2"/>
      <c r="AC2559" s="2"/>
    </row>
    <row r="2560" spans="1:29" s="159" customFormat="1" ht="9.9" customHeight="1" x14ac:dyDescent="0.25">
      <c r="A2560" s="158"/>
      <c r="B2560" s="138"/>
      <c r="C2560" s="142"/>
      <c r="D2560" s="2"/>
      <c r="G2560" s="8"/>
      <c r="I2560" s="333"/>
      <c r="J2560" s="334"/>
      <c r="K2560" s="18"/>
      <c r="L2560" s="18"/>
      <c r="P2560" s="4"/>
      <c r="AA2560" s="12"/>
      <c r="AB2560" s="2"/>
      <c r="AC2560" s="2"/>
    </row>
    <row r="2561" spans="1:29" s="159" customFormat="1" ht="9.9" customHeight="1" x14ac:dyDescent="0.25">
      <c r="A2561" s="158"/>
      <c r="B2561" s="138"/>
      <c r="C2561" s="142"/>
      <c r="D2561" s="2"/>
      <c r="G2561" s="8"/>
      <c r="I2561" s="18"/>
      <c r="J2561" s="18"/>
      <c r="K2561" s="18"/>
      <c r="L2561" s="18"/>
      <c r="P2561" s="4"/>
      <c r="AA2561" s="12"/>
      <c r="AB2561" s="2"/>
      <c r="AC2561" s="2"/>
    </row>
    <row r="2562" spans="1:29" s="159" customFormat="1" ht="9.9" customHeight="1" x14ac:dyDescent="0.25">
      <c r="A2562" s="158"/>
      <c r="B2562" s="138"/>
      <c r="C2562" s="142"/>
      <c r="D2562" s="2"/>
      <c r="G2562" s="8"/>
      <c r="I2562" s="333"/>
      <c r="J2562" s="334"/>
      <c r="K2562" s="18"/>
      <c r="L2562" s="18"/>
      <c r="P2562" s="4"/>
      <c r="AA2562" s="12"/>
      <c r="AB2562" s="2"/>
      <c r="AC2562" s="2"/>
    </row>
    <row r="2563" spans="1:29" s="159" customFormat="1" ht="9.9" customHeight="1" x14ac:dyDescent="0.25">
      <c r="A2563" s="158"/>
      <c r="B2563" s="138"/>
      <c r="C2563" s="142"/>
      <c r="D2563" s="2"/>
      <c r="G2563" s="8"/>
      <c r="I2563" s="333"/>
      <c r="J2563" s="334"/>
      <c r="K2563" s="18"/>
      <c r="L2563" s="18"/>
      <c r="P2563" s="4"/>
      <c r="AA2563" s="12"/>
      <c r="AB2563" s="2"/>
      <c r="AC2563" s="2"/>
    </row>
    <row r="2564" spans="1:29" s="159" customFormat="1" ht="9.9" customHeight="1" x14ac:dyDescent="0.25">
      <c r="A2564" s="158"/>
      <c r="B2564" s="138"/>
      <c r="C2564" s="142"/>
      <c r="D2564" s="2"/>
      <c r="G2564" s="8"/>
      <c r="I2564" s="333"/>
      <c r="J2564" s="334"/>
      <c r="K2564" s="18"/>
      <c r="L2564" s="18"/>
      <c r="P2564" s="4"/>
      <c r="AA2564" s="12"/>
      <c r="AB2564" s="2"/>
      <c r="AC2564" s="2"/>
    </row>
    <row r="2565" spans="1:29" s="159" customFormat="1" ht="9.9" customHeight="1" x14ac:dyDescent="0.25">
      <c r="A2565" s="158"/>
      <c r="B2565" s="138"/>
      <c r="C2565" s="142"/>
      <c r="D2565" s="2"/>
      <c r="G2565" s="8"/>
      <c r="I2565" s="333"/>
      <c r="J2565" s="334"/>
      <c r="K2565" s="18"/>
      <c r="L2565" s="18"/>
      <c r="P2565" s="4"/>
      <c r="AA2565" s="12"/>
      <c r="AB2565" s="2"/>
      <c r="AC2565" s="2"/>
    </row>
    <row r="2566" spans="1:29" s="159" customFormat="1" ht="9.9" customHeight="1" x14ac:dyDescent="0.25">
      <c r="A2566" s="158"/>
      <c r="B2566" s="138"/>
      <c r="C2566" s="142"/>
      <c r="D2566" s="2"/>
      <c r="G2566" s="8"/>
      <c r="I2566" s="333"/>
      <c r="J2566" s="334"/>
      <c r="K2566" s="18"/>
      <c r="L2566" s="18"/>
      <c r="P2566" s="4"/>
      <c r="AA2566" s="12"/>
      <c r="AB2566" s="2"/>
      <c r="AC2566" s="2"/>
    </row>
    <row r="2567" spans="1:29" s="159" customFormat="1" ht="9.9" customHeight="1" x14ac:dyDescent="0.25">
      <c r="A2567" s="158"/>
      <c r="B2567" s="138"/>
      <c r="C2567" s="142"/>
      <c r="D2567" s="2"/>
      <c r="G2567" s="8"/>
      <c r="I2567" s="333"/>
      <c r="J2567" s="334"/>
      <c r="K2567" s="18"/>
      <c r="L2567" s="18"/>
      <c r="P2567" s="4"/>
      <c r="AA2567" s="12"/>
      <c r="AB2567" s="2"/>
      <c r="AC2567" s="2"/>
    </row>
    <row r="2568" spans="1:29" s="159" customFormat="1" ht="9.9" customHeight="1" x14ac:dyDescent="0.25">
      <c r="A2568" s="158"/>
      <c r="B2568" s="138"/>
      <c r="C2568" s="142"/>
      <c r="D2568" s="2"/>
      <c r="G2568" s="8"/>
      <c r="I2568" s="18"/>
      <c r="J2568" s="18"/>
      <c r="K2568" s="18"/>
      <c r="L2568" s="18"/>
      <c r="P2568" s="4"/>
      <c r="AA2568" s="12"/>
      <c r="AB2568" s="2"/>
      <c r="AC2568" s="2"/>
    </row>
    <row r="2569" spans="1:29" s="159" customFormat="1" ht="9.9" customHeight="1" x14ac:dyDescent="0.25">
      <c r="A2569" s="158"/>
      <c r="B2569" s="138"/>
      <c r="C2569" s="142"/>
      <c r="D2569" s="2"/>
      <c r="G2569" s="8"/>
      <c r="I2569" s="333"/>
      <c r="J2569" s="334"/>
      <c r="K2569" s="18"/>
      <c r="L2569" s="18"/>
      <c r="P2569" s="4"/>
      <c r="AA2569" s="12"/>
      <c r="AB2569" s="2"/>
      <c r="AC2569" s="2"/>
    </row>
    <row r="2570" spans="1:29" s="159" customFormat="1" ht="9.9" customHeight="1" x14ac:dyDescent="0.25">
      <c r="A2570" s="158"/>
      <c r="B2570" s="138"/>
      <c r="C2570" s="142"/>
      <c r="D2570" s="2"/>
      <c r="G2570" s="8"/>
      <c r="I2570" s="333"/>
      <c r="J2570" s="334"/>
      <c r="K2570" s="18"/>
      <c r="L2570" s="18"/>
      <c r="P2570" s="4"/>
      <c r="AA2570" s="12"/>
      <c r="AB2570" s="2"/>
      <c r="AC2570" s="2"/>
    </row>
    <row r="2571" spans="1:29" s="159" customFormat="1" ht="9.9" customHeight="1" x14ac:dyDescent="0.25">
      <c r="A2571" s="158"/>
      <c r="B2571" s="138"/>
      <c r="C2571" s="142"/>
      <c r="D2571" s="2"/>
      <c r="G2571" s="8"/>
      <c r="I2571" s="333"/>
      <c r="J2571" s="334"/>
      <c r="K2571" s="18"/>
      <c r="L2571" s="18"/>
      <c r="P2571" s="4"/>
      <c r="AA2571" s="12"/>
      <c r="AB2571" s="2"/>
      <c r="AC2571" s="2"/>
    </row>
    <row r="2572" spans="1:29" s="159" customFormat="1" ht="9.9" customHeight="1" x14ac:dyDescent="0.25">
      <c r="A2572" s="158"/>
      <c r="B2572" s="138"/>
      <c r="C2572" s="142"/>
      <c r="D2572" s="2"/>
      <c r="G2572" s="8"/>
      <c r="I2572" s="333"/>
      <c r="J2572" s="334"/>
      <c r="K2572" s="18"/>
      <c r="L2572" s="18"/>
      <c r="P2572" s="4"/>
      <c r="AA2572" s="12"/>
      <c r="AB2572" s="2"/>
      <c r="AC2572" s="2"/>
    </row>
    <row r="2573" spans="1:29" s="159" customFormat="1" ht="9.9" customHeight="1" x14ac:dyDescent="0.25">
      <c r="A2573" s="158"/>
      <c r="B2573" s="138"/>
      <c r="C2573" s="142"/>
      <c r="D2573" s="2"/>
      <c r="G2573" s="8"/>
      <c r="I2573" s="18"/>
      <c r="J2573" s="18"/>
      <c r="K2573" s="18"/>
      <c r="L2573" s="18"/>
      <c r="P2573" s="4"/>
      <c r="AA2573" s="12"/>
      <c r="AB2573" s="2"/>
      <c r="AC2573" s="2"/>
    </row>
    <row r="2574" spans="1:29" s="159" customFormat="1" ht="9.9" customHeight="1" x14ac:dyDescent="0.25">
      <c r="A2574" s="158"/>
      <c r="B2574" s="138"/>
      <c r="C2574" s="142"/>
      <c r="D2574" s="2"/>
      <c r="G2574" s="8"/>
      <c r="I2574" s="333"/>
      <c r="J2574" s="334"/>
      <c r="K2574" s="18"/>
      <c r="L2574" s="18"/>
      <c r="P2574" s="4"/>
      <c r="AA2574" s="12"/>
      <c r="AB2574" s="2"/>
      <c r="AC2574" s="2"/>
    </row>
    <row r="2575" spans="1:29" s="159" customFormat="1" ht="9.9" customHeight="1" x14ac:dyDescent="0.25">
      <c r="A2575" s="158"/>
      <c r="B2575" s="138"/>
      <c r="C2575" s="142"/>
      <c r="D2575" s="2"/>
      <c r="G2575" s="8"/>
      <c r="I2575" s="333"/>
      <c r="J2575" s="334"/>
      <c r="K2575" s="18"/>
      <c r="L2575" s="18"/>
      <c r="P2575" s="4"/>
      <c r="AA2575" s="12"/>
      <c r="AB2575" s="2"/>
      <c r="AC2575" s="2"/>
    </row>
    <row r="2576" spans="1:29" s="159" customFormat="1" ht="9.9" customHeight="1" x14ac:dyDescent="0.25">
      <c r="A2576" s="158"/>
      <c r="B2576" s="138"/>
      <c r="C2576" s="142"/>
      <c r="D2576" s="2"/>
      <c r="G2576" s="8"/>
      <c r="I2576" s="333"/>
      <c r="J2576" s="334"/>
      <c r="K2576" s="18"/>
      <c r="L2576" s="18"/>
      <c r="P2576" s="4"/>
      <c r="AA2576" s="12"/>
      <c r="AB2576" s="2"/>
      <c r="AC2576" s="2"/>
    </row>
    <row r="2577" spans="1:29" s="159" customFormat="1" ht="9.9" customHeight="1" x14ac:dyDescent="0.25">
      <c r="A2577" s="158"/>
      <c r="B2577" s="138"/>
      <c r="C2577" s="142"/>
      <c r="D2577" s="2"/>
      <c r="G2577" s="8"/>
      <c r="I2577" s="333"/>
      <c r="J2577" s="334"/>
      <c r="K2577" s="18"/>
      <c r="L2577" s="18"/>
      <c r="P2577" s="4"/>
      <c r="AA2577" s="12"/>
      <c r="AB2577" s="2"/>
      <c r="AC2577" s="2"/>
    </row>
    <row r="2578" spans="1:29" s="159" customFormat="1" ht="9.9" customHeight="1" x14ac:dyDescent="0.25">
      <c r="A2578" s="158"/>
      <c r="B2578" s="138"/>
      <c r="C2578" s="142"/>
      <c r="D2578" s="2"/>
      <c r="G2578" s="8"/>
      <c r="I2578" s="18"/>
      <c r="J2578" s="18"/>
      <c r="K2578" s="18"/>
      <c r="L2578" s="18"/>
      <c r="P2578" s="4"/>
      <c r="AA2578" s="12"/>
      <c r="AB2578" s="2"/>
      <c r="AC2578" s="2"/>
    </row>
    <row r="2579" spans="1:29" s="159" customFormat="1" ht="9.9" customHeight="1" x14ac:dyDescent="0.25">
      <c r="A2579" s="158"/>
      <c r="B2579" s="138"/>
      <c r="C2579" s="142"/>
      <c r="D2579" s="2"/>
      <c r="G2579" s="8"/>
      <c r="I2579" s="333"/>
      <c r="J2579" s="334"/>
      <c r="K2579" s="18"/>
      <c r="L2579" s="18"/>
      <c r="P2579" s="4"/>
      <c r="AA2579" s="12"/>
      <c r="AB2579" s="2"/>
      <c r="AC2579" s="2"/>
    </row>
    <row r="2580" spans="1:29" s="159" customFormat="1" ht="9.9" customHeight="1" x14ac:dyDescent="0.25">
      <c r="A2580" s="158"/>
      <c r="B2580" s="138"/>
      <c r="C2580" s="142"/>
      <c r="D2580" s="2"/>
      <c r="G2580" s="8"/>
      <c r="I2580" s="333"/>
      <c r="J2580" s="334"/>
      <c r="K2580" s="18"/>
      <c r="L2580" s="18"/>
      <c r="P2580" s="4"/>
      <c r="AA2580" s="12"/>
      <c r="AB2580" s="2"/>
      <c r="AC2580" s="2"/>
    </row>
    <row r="2581" spans="1:29" s="159" customFormat="1" ht="9.9" customHeight="1" x14ac:dyDescent="0.25">
      <c r="A2581" s="158"/>
      <c r="B2581" s="138"/>
      <c r="C2581" s="142"/>
      <c r="D2581" s="2"/>
      <c r="G2581" s="8"/>
      <c r="I2581" s="333"/>
      <c r="J2581" s="334"/>
      <c r="K2581" s="18"/>
      <c r="L2581" s="18"/>
      <c r="P2581" s="4"/>
      <c r="AA2581" s="12"/>
      <c r="AB2581" s="2"/>
      <c r="AC2581" s="2"/>
    </row>
    <row r="2582" spans="1:29" s="159" customFormat="1" ht="9.9" customHeight="1" x14ac:dyDescent="0.25">
      <c r="A2582" s="158"/>
      <c r="B2582" s="138"/>
      <c r="C2582" s="142"/>
      <c r="D2582" s="2"/>
      <c r="G2582" s="8"/>
      <c r="I2582" s="333"/>
      <c r="J2582" s="334"/>
      <c r="K2582" s="18"/>
      <c r="L2582" s="18"/>
      <c r="P2582" s="4"/>
      <c r="AA2582" s="12"/>
      <c r="AB2582" s="2"/>
      <c r="AC2582" s="2"/>
    </row>
    <row r="2583" spans="1:29" s="159" customFormat="1" ht="9.9" customHeight="1" x14ac:dyDescent="0.25">
      <c r="A2583" s="158"/>
      <c r="B2583" s="138"/>
      <c r="C2583" s="142"/>
      <c r="D2583" s="2"/>
      <c r="G2583" s="8"/>
      <c r="I2583" s="18"/>
      <c r="J2583" s="18"/>
      <c r="K2583" s="18"/>
      <c r="L2583" s="18"/>
      <c r="P2583" s="4"/>
      <c r="AA2583" s="12"/>
      <c r="AB2583" s="2"/>
      <c r="AC2583" s="2"/>
    </row>
    <row r="2584" spans="1:29" s="159" customFormat="1" ht="9.9" customHeight="1" x14ac:dyDescent="0.25">
      <c r="A2584" s="158"/>
      <c r="B2584" s="138"/>
      <c r="C2584" s="142"/>
      <c r="D2584" s="2"/>
      <c r="G2584" s="8"/>
      <c r="I2584" s="333"/>
      <c r="J2584" s="334"/>
      <c r="K2584" s="18"/>
      <c r="L2584" s="18"/>
      <c r="P2584" s="4"/>
      <c r="AA2584" s="12"/>
      <c r="AB2584" s="2"/>
      <c r="AC2584" s="2"/>
    </row>
    <row r="2585" spans="1:29" s="159" customFormat="1" ht="9.9" customHeight="1" x14ac:dyDescent="0.25">
      <c r="A2585" s="158"/>
      <c r="B2585" s="138"/>
      <c r="C2585" s="142"/>
      <c r="D2585" s="2"/>
      <c r="G2585" s="8"/>
      <c r="I2585" s="333"/>
      <c r="J2585" s="334"/>
      <c r="K2585" s="18"/>
      <c r="L2585" s="18"/>
      <c r="P2585" s="4"/>
      <c r="AA2585" s="12"/>
      <c r="AB2585" s="2"/>
      <c r="AC2585" s="2"/>
    </row>
    <row r="2586" spans="1:29" s="159" customFormat="1" ht="9.9" customHeight="1" x14ac:dyDescent="0.25">
      <c r="A2586" s="158"/>
      <c r="B2586" s="138"/>
      <c r="C2586" s="142"/>
      <c r="D2586" s="2"/>
      <c r="G2586" s="8"/>
      <c r="I2586" s="333"/>
      <c r="J2586" s="334"/>
      <c r="K2586" s="18"/>
      <c r="L2586" s="18"/>
      <c r="P2586" s="4"/>
      <c r="AA2586" s="12"/>
      <c r="AB2586" s="2"/>
      <c r="AC2586" s="2"/>
    </row>
    <row r="2587" spans="1:29" s="159" customFormat="1" ht="9.9" customHeight="1" x14ac:dyDescent="0.25">
      <c r="A2587" s="158"/>
      <c r="B2587" s="138"/>
      <c r="C2587" s="142"/>
      <c r="D2587" s="2"/>
      <c r="G2587" s="8"/>
      <c r="I2587" s="333"/>
      <c r="J2587" s="334"/>
      <c r="K2587" s="18"/>
      <c r="L2587" s="18"/>
      <c r="P2587" s="4"/>
      <c r="AA2587" s="12"/>
      <c r="AB2587" s="2"/>
      <c r="AC2587" s="2"/>
    </row>
    <row r="2588" spans="1:29" s="159" customFormat="1" ht="9.9" customHeight="1" x14ac:dyDescent="0.25">
      <c r="A2588" s="158"/>
      <c r="B2588" s="138"/>
      <c r="C2588" s="142"/>
      <c r="D2588" s="2"/>
      <c r="G2588" s="8"/>
      <c r="I2588" s="18"/>
      <c r="J2588" s="18"/>
      <c r="K2588" s="18"/>
      <c r="L2588" s="18"/>
      <c r="P2588" s="4"/>
      <c r="AA2588" s="12"/>
      <c r="AB2588" s="2"/>
      <c r="AC2588" s="2"/>
    </row>
    <row r="2589" spans="1:29" s="159" customFormat="1" ht="9.9" customHeight="1" x14ac:dyDescent="0.25">
      <c r="A2589" s="158"/>
      <c r="B2589" s="138"/>
      <c r="C2589" s="142"/>
      <c r="D2589" s="2"/>
      <c r="G2589" s="8"/>
      <c r="I2589" s="333"/>
      <c r="J2589" s="334"/>
      <c r="K2589" s="18"/>
      <c r="L2589" s="18"/>
      <c r="P2589" s="4"/>
      <c r="AA2589" s="12"/>
      <c r="AB2589" s="2"/>
      <c r="AC2589" s="2"/>
    </row>
    <row r="2590" spans="1:29" s="159" customFormat="1" ht="9.9" customHeight="1" x14ac:dyDescent="0.25">
      <c r="A2590" s="158"/>
      <c r="B2590" s="138"/>
      <c r="C2590" s="142"/>
      <c r="D2590" s="2"/>
      <c r="G2590" s="8"/>
      <c r="I2590" s="333"/>
      <c r="J2590" s="334"/>
      <c r="K2590" s="18"/>
      <c r="L2590" s="18"/>
      <c r="P2590" s="4"/>
      <c r="AA2590" s="12"/>
      <c r="AB2590" s="2"/>
      <c r="AC2590" s="2"/>
    </row>
    <row r="2591" spans="1:29" s="159" customFormat="1" ht="9.9" customHeight="1" x14ac:dyDescent="0.25">
      <c r="A2591" s="158"/>
      <c r="B2591" s="138"/>
      <c r="C2591" s="142"/>
      <c r="D2591" s="2"/>
      <c r="G2591" s="8"/>
      <c r="I2591" s="333"/>
      <c r="J2591" s="334"/>
      <c r="K2591" s="18"/>
      <c r="L2591" s="18"/>
      <c r="P2591" s="4"/>
      <c r="AA2591" s="12"/>
      <c r="AB2591" s="2"/>
      <c r="AC2591" s="2"/>
    </row>
    <row r="2592" spans="1:29" s="159" customFormat="1" ht="9.9" customHeight="1" x14ac:dyDescent="0.25">
      <c r="A2592" s="158"/>
      <c r="B2592" s="138"/>
      <c r="C2592" s="142"/>
      <c r="D2592" s="2"/>
      <c r="G2592" s="8"/>
      <c r="I2592" s="333"/>
      <c r="J2592" s="334"/>
      <c r="K2592" s="18"/>
      <c r="L2592" s="18"/>
      <c r="P2592" s="4"/>
      <c r="AA2592" s="12"/>
      <c r="AB2592" s="2"/>
      <c r="AC2592" s="2"/>
    </row>
    <row r="2593" spans="1:29" s="159" customFormat="1" ht="9.9" customHeight="1" x14ac:dyDescent="0.25">
      <c r="A2593" s="158"/>
      <c r="B2593" s="138"/>
      <c r="C2593" s="142"/>
      <c r="D2593" s="2"/>
      <c r="G2593" s="8"/>
      <c r="I2593" s="18"/>
      <c r="J2593" s="18"/>
      <c r="K2593" s="18"/>
      <c r="L2593" s="18"/>
      <c r="P2593" s="4"/>
      <c r="AA2593" s="12"/>
      <c r="AB2593" s="2"/>
      <c r="AC2593" s="2"/>
    </row>
    <row r="2594" spans="1:29" s="159" customFormat="1" ht="9.9" customHeight="1" x14ac:dyDescent="0.25">
      <c r="A2594" s="158"/>
      <c r="B2594" s="138"/>
      <c r="C2594" s="142"/>
      <c r="D2594" s="2"/>
      <c r="G2594" s="8"/>
      <c r="I2594" s="333"/>
      <c r="J2594" s="334"/>
      <c r="K2594" s="18"/>
      <c r="L2594" s="18"/>
      <c r="P2594" s="4"/>
      <c r="AA2594" s="12"/>
      <c r="AB2594" s="2"/>
      <c r="AC2594" s="2"/>
    </row>
    <row r="2595" spans="1:29" s="159" customFormat="1" ht="9.9" customHeight="1" x14ac:dyDescent="0.25">
      <c r="A2595" s="158"/>
      <c r="B2595" s="138"/>
      <c r="C2595" s="142"/>
      <c r="D2595" s="2"/>
      <c r="G2595" s="8"/>
      <c r="I2595" s="333"/>
      <c r="J2595" s="334"/>
      <c r="K2595" s="18"/>
      <c r="L2595" s="18"/>
      <c r="P2595" s="4"/>
      <c r="AA2595" s="12"/>
      <c r="AB2595" s="2"/>
      <c r="AC2595" s="2"/>
    </row>
    <row r="2596" spans="1:29" s="159" customFormat="1" ht="9.9" customHeight="1" x14ac:dyDescent="0.25">
      <c r="A2596" s="158"/>
      <c r="B2596" s="138"/>
      <c r="C2596" s="142"/>
      <c r="D2596" s="2"/>
      <c r="G2596" s="8"/>
      <c r="I2596" s="333"/>
      <c r="J2596" s="334"/>
      <c r="K2596" s="18"/>
      <c r="L2596" s="18"/>
      <c r="P2596" s="4"/>
      <c r="AA2596" s="12"/>
      <c r="AB2596" s="2"/>
      <c r="AC2596" s="2"/>
    </row>
    <row r="2597" spans="1:29" s="159" customFormat="1" ht="9.9" customHeight="1" x14ac:dyDescent="0.25">
      <c r="A2597" s="158"/>
      <c r="B2597" s="138"/>
      <c r="C2597" s="142"/>
      <c r="D2597" s="2"/>
      <c r="G2597" s="8"/>
      <c r="I2597" s="333"/>
      <c r="J2597" s="334"/>
      <c r="K2597" s="18"/>
      <c r="L2597" s="18"/>
      <c r="P2597" s="4"/>
      <c r="AA2597" s="12"/>
      <c r="AB2597" s="2"/>
      <c r="AC2597" s="2"/>
    </row>
    <row r="2598" spans="1:29" s="159" customFormat="1" ht="9.9" customHeight="1" x14ac:dyDescent="0.25">
      <c r="A2598" s="158"/>
      <c r="B2598" s="138"/>
      <c r="C2598" s="142"/>
      <c r="D2598" s="2"/>
      <c r="G2598" s="8"/>
      <c r="I2598" s="18"/>
      <c r="J2598" s="18"/>
      <c r="K2598" s="18"/>
      <c r="L2598" s="18"/>
      <c r="P2598" s="4"/>
      <c r="AA2598" s="12"/>
      <c r="AB2598" s="2"/>
      <c r="AC2598" s="2"/>
    </row>
    <row r="2599" spans="1:29" s="159" customFormat="1" ht="9.9" customHeight="1" x14ac:dyDescent="0.25">
      <c r="A2599" s="158"/>
      <c r="B2599" s="138"/>
      <c r="C2599" s="142"/>
      <c r="D2599" s="2"/>
      <c r="G2599" s="8"/>
      <c r="I2599" s="333"/>
      <c r="J2599" s="334"/>
      <c r="K2599" s="18"/>
      <c r="L2599" s="18"/>
      <c r="P2599" s="4"/>
      <c r="AA2599" s="12"/>
      <c r="AB2599" s="2"/>
      <c r="AC2599" s="2"/>
    </row>
    <row r="2600" spans="1:29" s="159" customFormat="1" ht="9.9" customHeight="1" x14ac:dyDescent="0.25">
      <c r="A2600" s="158"/>
      <c r="B2600" s="138"/>
      <c r="C2600" s="142"/>
      <c r="D2600" s="2"/>
      <c r="G2600" s="8"/>
      <c r="I2600" s="333"/>
      <c r="J2600" s="334"/>
      <c r="K2600" s="18"/>
      <c r="L2600" s="18"/>
      <c r="P2600" s="4"/>
      <c r="AA2600" s="12"/>
      <c r="AB2600" s="2"/>
      <c r="AC2600" s="2"/>
    </row>
    <row r="2601" spans="1:29" s="159" customFormat="1" ht="9.9" customHeight="1" x14ac:dyDescent="0.25">
      <c r="A2601" s="158"/>
      <c r="B2601" s="138"/>
      <c r="C2601" s="142"/>
      <c r="D2601" s="2"/>
      <c r="G2601" s="8"/>
      <c r="I2601" s="333"/>
      <c r="J2601" s="334"/>
      <c r="K2601" s="18"/>
      <c r="L2601" s="18"/>
      <c r="P2601" s="4"/>
      <c r="AA2601" s="12"/>
      <c r="AB2601" s="2"/>
      <c r="AC2601" s="2"/>
    </row>
    <row r="2602" spans="1:29" s="159" customFormat="1" ht="9.9" customHeight="1" x14ac:dyDescent="0.25">
      <c r="A2602" s="158"/>
      <c r="B2602" s="138"/>
      <c r="C2602" s="142"/>
      <c r="D2602" s="2"/>
      <c r="G2602" s="8"/>
      <c r="I2602" s="333"/>
      <c r="J2602" s="334"/>
      <c r="K2602" s="18"/>
      <c r="L2602" s="18"/>
      <c r="P2602" s="4"/>
      <c r="AA2602" s="12"/>
      <c r="AB2602" s="2"/>
      <c r="AC2602" s="2"/>
    </row>
    <row r="2603" spans="1:29" s="159" customFormat="1" ht="9.9" customHeight="1" x14ac:dyDescent="0.25">
      <c r="A2603" s="158"/>
      <c r="B2603" s="138"/>
      <c r="C2603" s="142"/>
      <c r="D2603" s="2"/>
      <c r="G2603" s="8"/>
      <c r="I2603" s="18"/>
      <c r="J2603" s="18"/>
      <c r="K2603" s="18"/>
      <c r="L2603" s="18"/>
      <c r="P2603" s="4"/>
      <c r="AA2603" s="12"/>
      <c r="AB2603" s="2"/>
      <c r="AC2603" s="2"/>
    </row>
    <row r="2604" spans="1:29" s="159" customFormat="1" ht="9.9" customHeight="1" x14ac:dyDescent="0.25">
      <c r="A2604" s="158"/>
      <c r="B2604" s="138"/>
      <c r="C2604" s="142"/>
      <c r="D2604" s="2"/>
      <c r="G2604" s="8"/>
      <c r="I2604" s="333"/>
      <c r="J2604" s="334"/>
      <c r="K2604" s="18"/>
      <c r="L2604" s="18"/>
      <c r="P2604" s="4"/>
      <c r="AA2604" s="12"/>
      <c r="AB2604" s="2"/>
      <c r="AC2604" s="2"/>
    </row>
    <row r="2605" spans="1:29" s="159" customFormat="1" ht="9.9" customHeight="1" x14ac:dyDescent="0.25">
      <c r="A2605" s="158"/>
      <c r="B2605" s="138"/>
      <c r="C2605" s="142"/>
      <c r="D2605" s="2"/>
      <c r="G2605" s="8"/>
      <c r="I2605" s="333"/>
      <c r="J2605" s="334"/>
      <c r="K2605" s="18"/>
      <c r="L2605" s="18"/>
      <c r="P2605" s="4"/>
      <c r="AA2605" s="12"/>
      <c r="AB2605" s="2"/>
      <c r="AC2605" s="2"/>
    </row>
    <row r="2606" spans="1:29" s="159" customFormat="1" ht="9.9" customHeight="1" x14ac:dyDescent="0.25">
      <c r="A2606" s="158"/>
      <c r="B2606" s="138"/>
      <c r="C2606" s="142"/>
      <c r="D2606" s="2"/>
      <c r="G2606" s="8"/>
      <c r="I2606" s="333"/>
      <c r="J2606" s="334"/>
      <c r="K2606" s="18"/>
      <c r="L2606" s="18"/>
      <c r="P2606" s="4"/>
      <c r="AA2606" s="12"/>
      <c r="AB2606" s="2"/>
      <c r="AC2606" s="2"/>
    </row>
    <row r="2607" spans="1:29" s="159" customFormat="1" ht="9.9" customHeight="1" x14ac:dyDescent="0.25">
      <c r="A2607" s="158"/>
      <c r="B2607" s="138"/>
      <c r="C2607" s="142"/>
      <c r="D2607" s="2"/>
      <c r="G2607" s="8"/>
      <c r="I2607" s="333"/>
      <c r="J2607" s="334"/>
      <c r="K2607" s="18"/>
      <c r="L2607" s="18"/>
      <c r="P2607" s="4"/>
      <c r="AA2607" s="12"/>
      <c r="AB2607" s="2"/>
      <c r="AC2607" s="2"/>
    </row>
    <row r="2608" spans="1:29" s="159" customFormat="1" ht="9.9" customHeight="1" x14ac:dyDescent="0.25">
      <c r="A2608" s="158"/>
      <c r="B2608" s="138"/>
      <c r="C2608" s="142"/>
      <c r="D2608" s="2"/>
      <c r="G2608" s="8"/>
      <c r="I2608" s="18"/>
      <c r="J2608" s="18"/>
      <c r="K2608" s="18"/>
      <c r="L2608" s="18"/>
      <c r="P2608" s="4"/>
      <c r="AA2608" s="12"/>
      <c r="AB2608" s="2"/>
      <c r="AC2608" s="2"/>
    </row>
    <row r="2609" spans="1:29" s="159" customFormat="1" ht="9.9" customHeight="1" x14ac:dyDescent="0.25">
      <c r="A2609" s="158"/>
      <c r="B2609" s="138"/>
      <c r="C2609" s="142"/>
      <c r="D2609" s="2"/>
      <c r="G2609" s="8"/>
      <c r="I2609" s="333"/>
      <c r="J2609" s="334"/>
      <c r="K2609" s="18"/>
      <c r="L2609" s="18"/>
      <c r="P2609" s="4"/>
      <c r="AA2609" s="12"/>
      <c r="AB2609" s="2"/>
      <c r="AC2609" s="2"/>
    </row>
    <row r="2610" spans="1:29" s="159" customFormat="1" ht="9.9" customHeight="1" x14ac:dyDescent="0.25">
      <c r="A2610" s="158"/>
      <c r="B2610" s="138"/>
      <c r="C2610" s="142"/>
      <c r="D2610" s="2"/>
      <c r="G2610" s="8"/>
      <c r="I2610" s="333"/>
      <c r="J2610" s="334"/>
      <c r="K2610" s="18"/>
      <c r="L2610" s="18"/>
      <c r="P2610" s="4"/>
      <c r="AA2610" s="12"/>
      <c r="AB2610" s="2"/>
      <c r="AC2610" s="2"/>
    </row>
    <row r="2611" spans="1:29" s="159" customFormat="1" ht="9.9" customHeight="1" x14ac:dyDescent="0.25">
      <c r="A2611" s="158"/>
      <c r="B2611" s="138"/>
      <c r="C2611" s="142"/>
      <c r="D2611" s="2"/>
      <c r="G2611" s="8"/>
      <c r="I2611" s="333"/>
      <c r="J2611" s="334"/>
      <c r="K2611" s="18"/>
      <c r="L2611" s="18"/>
      <c r="P2611" s="4"/>
      <c r="AA2611" s="12"/>
      <c r="AB2611" s="2"/>
      <c r="AC2611" s="2"/>
    </row>
    <row r="2612" spans="1:29" s="159" customFormat="1" ht="9.9" customHeight="1" x14ac:dyDescent="0.25">
      <c r="A2612" s="158"/>
      <c r="B2612" s="138"/>
      <c r="C2612" s="142"/>
      <c r="D2612" s="2"/>
      <c r="G2612" s="8"/>
      <c r="I2612" s="18"/>
      <c r="J2612" s="18"/>
      <c r="K2612" s="18"/>
      <c r="L2612" s="18"/>
      <c r="P2612" s="4"/>
      <c r="AA2612" s="12"/>
      <c r="AB2612" s="2"/>
      <c r="AC2612" s="2"/>
    </row>
    <row r="2613" spans="1:29" s="159" customFormat="1" ht="9.9" customHeight="1" x14ac:dyDescent="0.25">
      <c r="A2613" s="158"/>
      <c r="B2613" s="138"/>
      <c r="C2613" s="142"/>
      <c r="D2613" s="2"/>
      <c r="G2613" s="8"/>
      <c r="I2613" s="333"/>
      <c r="J2613" s="334"/>
      <c r="K2613" s="18"/>
      <c r="L2613" s="18"/>
      <c r="P2613" s="4"/>
      <c r="AA2613" s="12"/>
      <c r="AB2613" s="2"/>
      <c r="AC2613" s="2"/>
    </row>
    <row r="2614" spans="1:29" s="159" customFormat="1" ht="9.9" customHeight="1" x14ac:dyDescent="0.25">
      <c r="A2614" s="158"/>
      <c r="B2614" s="138"/>
      <c r="C2614" s="142"/>
      <c r="D2614" s="2"/>
      <c r="G2614" s="8"/>
      <c r="I2614" s="333"/>
      <c r="J2614" s="334"/>
      <c r="K2614" s="18"/>
      <c r="L2614" s="18"/>
      <c r="P2614" s="4"/>
      <c r="AA2614" s="12"/>
      <c r="AB2614" s="2"/>
      <c r="AC2614" s="2"/>
    </row>
    <row r="2615" spans="1:29" s="159" customFormat="1" ht="9.9" customHeight="1" x14ac:dyDescent="0.25">
      <c r="A2615" s="158"/>
      <c r="B2615" s="138"/>
      <c r="C2615" s="142"/>
      <c r="D2615" s="2"/>
      <c r="G2615" s="8"/>
      <c r="I2615" s="333"/>
      <c r="J2615" s="334"/>
      <c r="K2615" s="18"/>
      <c r="L2615" s="18"/>
      <c r="P2615" s="4"/>
      <c r="AA2615" s="12"/>
      <c r="AB2615" s="2"/>
      <c r="AC2615" s="2"/>
    </row>
    <row r="2616" spans="1:29" s="159" customFormat="1" ht="9.9" customHeight="1" x14ac:dyDescent="0.25">
      <c r="A2616" s="158"/>
      <c r="B2616" s="138"/>
      <c r="C2616" s="142"/>
      <c r="D2616" s="2"/>
      <c r="G2616" s="8"/>
      <c r="I2616" s="18"/>
      <c r="J2616" s="18"/>
      <c r="K2616" s="18"/>
      <c r="L2616" s="18"/>
      <c r="P2616" s="4"/>
      <c r="AA2616" s="12"/>
      <c r="AB2616" s="2"/>
      <c r="AC2616" s="2"/>
    </row>
    <row r="2617" spans="1:29" s="159" customFormat="1" ht="9.9" customHeight="1" x14ac:dyDescent="0.25">
      <c r="A2617" s="158"/>
      <c r="B2617" s="138"/>
      <c r="C2617" s="142"/>
      <c r="D2617" s="2"/>
      <c r="G2617" s="8"/>
      <c r="I2617" s="333"/>
      <c r="J2617" s="334"/>
      <c r="K2617" s="18"/>
      <c r="L2617" s="18"/>
      <c r="P2617" s="4"/>
      <c r="AA2617" s="12"/>
      <c r="AB2617" s="2"/>
      <c r="AC2617" s="2"/>
    </row>
    <row r="2618" spans="1:29" s="159" customFormat="1" ht="9.9" customHeight="1" x14ac:dyDescent="0.25">
      <c r="A2618" s="158"/>
      <c r="B2618" s="138"/>
      <c r="C2618" s="142"/>
      <c r="D2618" s="2"/>
      <c r="G2618" s="8"/>
      <c r="I2618" s="333"/>
      <c r="J2618" s="334"/>
      <c r="K2618" s="18"/>
      <c r="L2618" s="18"/>
      <c r="P2618" s="4"/>
      <c r="AA2618" s="12"/>
      <c r="AB2618" s="2"/>
      <c r="AC2618" s="2"/>
    </row>
    <row r="2620" spans="1:29" s="159" customFormat="1" ht="9.9" customHeight="1" x14ac:dyDescent="0.25">
      <c r="A2620" s="158"/>
      <c r="B2620" s="141"/>
      <c r="C2620" s="148"/>
      <c r="G2620" s="8"/>
      <c r="H2620" s="20"/>
      <c r="I2620" s="4"/>
      <c r="J2620" s="4"/>
      <c r="K2620" s="4"/>
      <c r="L2620" s="4"/>
      <c r="P2620" s="4"/>
      <c r="AA2620" s="12"/>
      <c r="AB2620" s="2"/>
      <c r="AC2620" s="2"/>
    </row>
    <row r="2621" spans="1:29" s="159" customFormat="1" ht="9.9" customHeight="1" x14ac:dyDescent="0.25">
      <c r="A2621" s="158"/>
      <c r="B2621" s="142"/>
      <c r="C2621" s="2"/>
      <c r="G2621" s="8"/>
      <c r="I2621" s="4"/>
      <c r="J2621" s="4"/>
      <c r="K2621" s="4"/>
      <c r="L2621" s="4"/>
      <c r="P2621" s="4"/>
      <c r="AA2621" s="12"/>
      <c r="AB2621" s="2"/>
      <c r="AC2621" s="2"/>
    </row>
    <row r="2622" spans="1:29" s="159" customFormat="1" ht="9.9" customHeight="1" x14ac:dyDescent="0.25">
      <c r="A2622" s="158"/>
      <c r="B2622" s="138"/>
      <c r="C2622" s="2"/>
      <c r="G2622" s="8"/>
      <c r="I2622" s="4"/>
      <c r="J2622" s="4"/>
      <c r="K2622" s="4"/>
      <c r="L2622" s="4"/>
      <c r="P2622" s="4"/>
      <c r="AA2622" s="12"/>
      <c r="AB2622" s="2"/>
      <c r="AC2622" s="2"/>
    </row>
    <row r="2623" spans="1:29" s="159" customFormat="1" ht="9.9" customHeight="1" x14ac:dyDescent="0.25">
      <c r="A2623" s="158"/>
      <c r="B2623" s="138"/>
      <c r="C2623" s="2"/>
      <c r="D2623" s="19"/>
      <c r="E2623" s="19"/>
      <c r="F2623" s="19"/>
      <c r="G2623" s="22"/>
      <c r="H2623" s="19"/>
      <c r="I2623" s="4"/>
      <c r="J2623" s="4"/>
      <c r="K2623" s="4"/>
      <c r="L2623" s="4"/>
      <c r="P2623" s="4"/>
      <c r="AA2623" s="12"/>
      <c r="AB2623" s="2"/>
      <c r="AC2623" s="2"/>
    </row>
    <row r="2624" spans="1:29" s="4" customFormat="1" ht="9.9" customHeight="1" x14ac:dyDescent="0.25">
      <c r="A2624" s="158"/>
      <c r="B2624" s="138"/>
      <c r="C2624" s="2"/>
      <c r="D2624" s="19"/>
      <c r="E2624" s="19"/>
      <c r="F2624" s="19"/>
      <c r="G2624" s="22"/>
      <c r="H2624" s="19"/>
      <c r="M2624" s="159"/>
      <c r="N2624" s="159"/>
      <c r="O2624" s="159"/>
      <c r="Q2624" s="159"/>
      <c r="R2624" s="159"/>
      <c r="S2624" s="159"/>
      <c r="T2624" s="159"/>
      <c r="U2624" s="159"/>
      <c r="V2624" s="159"/>
      <c r="W2624" s="159"/>
      <c r="X2624" s="159"/>
      <c r="Y2624" s="159"/>
      <c r="Z2624" s="159"/>
      <c r="AA2624" s="12"/>
      <c r="AB2624" s="2"/>
      <c r="AC2624" s="2"/>
    </row>
    <row r="2625" spans="1:29" s="4" customFormat="1" ht="9.9" customHeight="1" x14ac:dyDescent="0.25">
      <c r="A2625" s="158"/>
      <c r="B2625" s="138"/>
      <c r="C2625" s="2"/>
      <c r="D2625" s="159"/>
      <c r="E2625" s="159"/>
      <c r="F2625" s="159"/>
      <c r="G2625" s="8"/>
      <c r="H2625" s="159"/>
      <c r="M2625" s="159"/>
      <c r="N2625" s="159"/>
      <c r="O2625" s="159"/>
      <c r="Q2625" s="159"/>
      <c r="R2625" s="159"/>
      <c r="S2625" s="159"/>
      <c r="T2625" s="159"/>
      <c r="U2625" s="159"/>
      <c r="V2625" s="159"/>
      <c r="W2625" s="159"/>
      <c r="X2625" s="159"/>
      <c r="Y2625" s="159"/>
      <c r="Z2625" s="159"/>
      <c r="AA2625" s="12"/>
      <c r="AB2625" s="2"/>
      <c r="AC2625" s="2"/>
    </row>
    <row r="2626" spans="1:29" s="4" customFormat="1" ht="9.9" customHeight="1" x14ac:dyDescent="0.25">
      <c r="A2626" s="158"/>
      <c r="B2626" s="138"/>
      <c r="C2626" s="2"/>
      <c r="D2626" s="19"/>
      <c r="E2626" s="19"/>
      <c r="F2626" s="19"/>
      <c r="G2626" s="22"/>
      <c r="H2626" s="19"/>
      <c r="M2626" s="159"/>
      <c r="N2626" s="159"/>
      <c r="O2626" s="159"/>
      <c r="Q2626" s="159"/>
      <c r="R2626" s="159"/>
      <c r="S2626" s="159"/>
      <c r="T2626" s="159"/>
      <c r="U2626" s="159"/>
      <c r="V2626" s="159"/>
      <c r="W2626" s="159"/>
      <c r="X2626" s="159"/>
      <c r="Y2626" s="159"/>
      <c r="Z2626" s="159"/>
      <c r="AA2626" s="12"/>
      <c r="AB2626" s="2"/>
      <c r="AC2626" s="2"/>
    </row>
    <row r="2627" spans="1:29" s="4" customFormat="1" ht="9.9" customHeight="1" x14ac:dyDescent="0.25">
      <c r="A2627" s="158"/>
      <c r="B2627" s="138"/>
      <c r="C2627" s="2"/>
      <c r="D2627" s="19"/>
      <c r="E2627" s="19"/>
      <c r="F2627" s="19"/>
      <c r="G2627" s="22"/>
      <c r="H2627" s="19"/>
      <c r="M2627" s="159"/>
      <c r="N2627" s="159"/>
      <c r="O2627" s="159"/>
      <c r="Q2627" s="159"/>
      <c r="R2627" s="159"/>
      <c r="S2627" s="159"/>
      <c r="T2627" s="159"/>
      <c r="U2627" s="159"/>
      <c r="V2627" s="159"/>
      <c r="W2627" s="159"/>
      <c r="X2627" s="159"/>
      <c r="Y2627" s="159"/>
      <c r="Z2627" s="159"/>
      <c r="AA2627" s="12"/>
      <c r="AB2627" s="2"/>
      <c r="AC2627" s="2"/>
    </row>
    <row r="2628" spans="1:29" s="4" customFormat="1" ht="9.9" customHeight="1" x14ac:dyDescent="0.25">
      <c r="A2628" s="158"/>
      <c r="B2628" s="138"/>
      <c r="C2628" s="2"/>
      <c r="D2628" s="19"/>
      <c r="E2628" s="19"/>
      <c r="F2628" s="19"/>
      <c r="G2628" s="22"/>
      <c r="H2628" s="19"/>
      <c r="M2628" s="159"/>
      <c r="N2628" s="159"/>
      <c r="O2628" s="159"/>
      <c r="Q2628" s="159"/>
      <c r="R2628" s="159"/>
      <c r="S2628" s="159"/>
      <c r="T2628" s="159"/>
      <c r="U2628" s="159"/>
      <c r="V2628" s="159"/>
      <c r="W2628" s="159"/>
      <c r="X2628" s="159"/>
      <c r="Y2628" s="159"/>
      <c r="Z2628" s="159"/>
      <c r="AA2628" s="12"/>
      <c r="AB2628" s="2"/>
      <c r="AC2628" s="2"/>
    </row>
    <row r="2629" spans="1:29" s="4" customFormat="1" ht="9.9" customHeight="1" x14ac:dyDescent="0.25">
      <c r="A2629" s="158"/>
      <c r="B2629" s="138"/>
      <c r="C2629" s="2"/>
      <c r="D2629" s="159"/>
      <c r="E2629" s="159"/>
      <c r="F2629" s="159"/>
      <c r="G2629" s="8"/>
      <c r="H2629" s="159"/>
      <c r="M2629" s="159"/>
      <c r="N2629" s="159"/>
      <c r="O2629" s="159"/>
      <c r="Q2629" s="159"/>
      <c r="R2629" s="159"/>
      <c r="S2629" s="159"/>
      <c r="T2629" s="159"/>
      <c r="U2629" s="159"/>
      <c r="V2629" s="159"/>
      <c r="W2629" s="159"/>
      <c r="X2629" s="159"/>
      <c r="Y2629" s="159"/>
      <c r="Z2629" s="159"/>
      <c r="AA2629" s="12"/>
      <c r="AB2629" s="2"/>
      <c r="AC2629" s="2"/>
    </row>
    <row r="2630" spans="1:29" s="4" customFormat="1" ht="9.9" customHeight="1" x14ac:dyDescent="0.25">
      <c r="A2630" s="158"/>
      <c r="B2630" s="138"/>
      <c r="C2630" s="2"/>
      <c r="D2630" s="19"/>
      <c r="E2630" s="19"/>
      <c r="F2630" s="19"/>
      <c r="G2630" s="22"/>
      <c r="H2630" s="19"/>
      <c r="M2630" s="159"/>
      <c r="N2630" s="159"/>
      <c r="O2630" s="159"/>
      <c r="Q2630" s="159"/>
      <c r="R2630" s="159"/>
      <c r="S2630" s="159"/>
      <c r="T2630" s="159"/>
      <c r="U2630" s="159"/>
      <c r="V2630" s="159"/>
      <c r="W2630" s="159"/>
      <c r="X2630" s="159"/>
      <c r="Y2630" s="159"/>
      <c r="Z2630" s="159"/>
      <c r="AA2630" s="12"/>
      <c r="AB2630" s="2"/>
      <c r="AC2630" s="2"/>
    </row>
    <row r="2631" spans="1:29" s="4" customFormat="1" ht="9.9" customHeight="1" x14ac:dyDescent="0.25">
      <c r="A2631" s="158"/>
      <c r="B2631" s="138"/>
      <c r="C2631" s="2"/>
      <c r="D2631" s="19"/>
      <c r="E2631" s="19"/>
      <c r="F2631" s="19"/>
      <c r="G2631" s="22"/>
      <c r="H2631" s="19"/>
      <c r="M2631" s="159"/>
      <c r="N2631" s="159"/>
      <c r="O2631" s="159"/>
      <c r="Q2631" s="159"/>
      <c r="R2631" s="159"/>
      <c r="S2631" s="159"/>
      <c r="T2631" s="159"/>
      <c r="U2631" s="159"/>
      <c r="V2631" s="159"/>
      <c r="W2631" s="159"/>
      <c r="X2631" s="159"/>
      <c r="Y2631" s="159"/>
      <c r="Z2631" s="159"/>
      <c r="AA2631" s="12"/>
      <c r="AB2631" s="2"/>
      <c r="AC2631" s="2"/>
    </row>
    <row r="2632" spans="1:29" s="4" customFormat="1" ht="9.9" customHeight="1" x14ac:dyDescent="0.25">
      <c r="A2632" s="158"/>
      <c r="B2632" s="138"/>
      <c r="C2632" s="2"/>
      <c r="D2632" s="159"/>
      <c r="E2632" s="159"/>
      <c r="F2632" s="159"/>
      <c r="G2632" s="8"/>
      <c r="H2632" s="159"/>
      <c r="M2632" s="159"/>
      <c r="N2632" s="159"/>
      <c r="O2632" s="159"/>
      <c r="Q2632" s="159"/>
      <c r="R2632" s="159"/>
      <c r="S2632" s="159"/>
      <c r="T2632" s="159"/>
      <c r="U2632" s="159"/>
      <c r="V2632" s="159"/>
      <c r="W2632" s="159"/>
      <c r="X2632" s="159"/>
      <c r="Y2632" s="159"/>
      <c r="Z2632" s="159"/>
      <c r="AA2632" s="12"/>
      <c r="AB2632" s="2"/>
      <c r="AC2632" s="2"/>
    </row>
    <row r="2633" spans="1:29" s="4" customFormat="1" ht="9.9" customHeight="1" x14ac:dyDescent="0.25">
      <c r="A2633" s="158"/>
      <c r="B2633" s="138"/>
      <c r="C2633" s="2"/>
      <c r="D2633" s="19"/>
      <c r="E2633" s="19"/>
      <c r="F2633" s="19"/>
      <c r="G2633" s="22"/>
      <c r="H2633" s="19"/>
      <c r="M2633" s="159"/>
      <c r="N2633" s="159"/>
      <c r="O2633" s="159"/>
      <c r="Q2633" s="159"/>
      <c r="R2633" s="159"/>
      <c r="S2633" s="159"/>
      <c r="T2633" s="159"/>
      <c r="U2633" s="159"/>
      <c r="V2633" s="159"/>
      <c r="W2633" s="159"/>
      <c r="X2633" s="159"/>
      <c r="Y2633" s="159"/>
      <c r="Z2633" s="159"/>
      <c r="AA2633" s="12"/>
      <c r="AB2633" s="2"/>
      <c r="AC2633" s="2"/>
    </row>
    <row r="2634" spans="1:29" s="4" customFormat="1" ht="9.9" customHeight="1" x14ac:dyDescent="0.25">
      <c r="A2634" s="158"/>
      <c r="B2634" s="138"/>
      <c r="C2634" s="2"/>
      <c r="D2634" s="19"/>
      <c r="E2634" s="19"/>
      <c r="F2634" s="19"/>
      <c r="G2634" s="22"/>
      <c r="H2634" s="19"/>
      <c r="M2634" s="159"/>
      <c r="N2634" s="159"/>
      <c r="O2634" s="159"/>
      <c r="Q2634" s="159"/>
      <c r="R2634" s="159"/>
      <c r="S2634" s="159"/>
      <c r="T2634" s="159"/>
      <c r="U2634" s="159"/>
      <c r="V2634" s="159"/>
      <c r="W2634" s="159"/>
      <c r="X2634" s="159"/>
      <c r="Y2634" s="159"/>
      <c r="Z2634" s="159"/>
      <c r="AA2634" s="12"/>
      <c r="AB2634" s="2"/>
      <c r="AC2634" s="2"/>
    </row>
    <row r="2635" spans="1:29" s="4" customFormat="1" ht="9.9" customHeight="1" x14ac:dyDescent="0.25">
      <c r="A2635" s="158"/>
      <c r="B2635" s="138"/>
      <c r="C2635" s="2"/>
      <c r="D2635" s="19"/>
      <c r="E2635" s="19"/>
      <c r="F2635" s="19"/>
      <c r="G2635" s="22"/>
      <c r="H2635" s="19"/>
      <c r="M2635" s="159"/>
      <c r="N2635" s="159"/>
      <c r="O2635" s="159"/>
      <c r="Q2635" s="159"/>
      <c r="R2635" s="159"/>
      <c r="S2635" s="159"/>
      <c r="T2635" s="159"/>
      <c r="U2635" s="159"/>
      <c r="V2635" s="159"/>
      <c r="W2635" s="159"/>
      <c r="X2635" s="159"/>
      <c r="Y2635" s="159"/>
      <c r="Z2635" s="159"/>
      <c r="AA2635" s="12"/>
      <c r="AB2635" s="2"/>
      <c r="AC2635" s="2"/>
    </row>
    <row r="2636" spans="1:29" s="4" customFormat="1" ht="9.9" customHeight="1" x14ac:dyDescent="0.25">
      <c r="A2636" s="158"/>
      <c r="B2636" s="138"/>
      <c r="C2636" s="2"/>
      <c r="D2636" s="19"/>
      <c r="E2636" s="19"/>
      <c r="F2636" s="19"/>
      <c r="G2636" s="22"/>
      <c r="H2636" s="19"/>
      <c r="M2636" s="159"/>
      <c r="N2636" s="159"/>
      <c r="O2636" s="159"/>
      <c r="Q2636" s="159"/>
      <c r="R2636" s="159"/>
      <c r="S2636" s="159"/>
      <c r="T2636" s="159"/>
      <c r="U2636" s="159"/>
      <c r="V2636" s="159"/>
      <c r="W2636" s="159"/>
      <c r="X2636" s="159"/>
      <c r="Y2636" s="159"/>
      <c r="Z2636" s="159"/>
      <c r="AA2636" s="12"/>
      <c r="AB2636" s="2"/>
      <c r="AC2636" s="2"/>
    </row>
    <row r="2637" spans="1:29" s="4" customFormat="1" ht="9.9" customHeight="1" x14ac:dyDescent="0.25">
      <c r="A2637" s="158"/>
      <c r="B2637" s="138"/>
      <c r="C2637" s="2"/>
      <c r="D2637" s="159"/>
      <c r="E2637" s="159"/>
      <c r="F2637" s="159"/>
      <c r="G2637" s="8"/>
      <c r="H2637" s="159"/>
      <c r="M2637" s="159"/>
      <c r="N2637" s="159"/>
      <c r="O2637" s="159"/>
      <c r="Q2637" s="159"/>
      <c r="R2637" s="159"/>
      <c r="S2637" s="159"/>
      <c r="T2637" s="159"/>
      <c r="U2637" s="159"/>
      <c r="V2637" s="159"/>
      <c r="W2637" s="159"/>
      <c r="X2637" s="159"/>
      <c r="Y2637" s="159"/>
      <c r="Z2637" s="159"/>
      <c r="AA2637" s="12"/>
      <c r="AB2637" s="2"/>
      <c r="AC2637" s="2"/>
    </row>
    <row r="2638" spans="1:29" s="4" customFormat="1" ht="9.9" customHeight="1" x14ac:dyDescent="0.25">
      <c r="A2638" s="158"/>
      <c r="B2638" s="138"/>
      <c r="C2638" s="2"/>
      <c r="D2638" s="19"/>
      <c r="E2638" s="19"/>
      <c r="F2638" s="19"/>
      <c r="G2638" s="22"/>
      <c r="H2638" s="19"/>
      <c r="M2638" s="159"/>
      <c r="N2638" s="159"/>
      <c r="O2638" s="159"/>
      <c r="Q2638" s="159"/>
      <c r="R2638" s="159"/>
      <c r="S2638" s="159"/>
      <c r="T2638" s="159"/>
      <c r="U2638" s="159"/>
      <c r="V2638" s="159"/>
      <c r="W2638" s="159"/>
      <c r="X2638" s="159"/>
      <c r="Y2638" s="159"/>
      <c r="Z2638" s="159"/>
      <c r="AA2638" s="12"/>
      <c r="AB2638" s="2"/>
      <c r="AC2638" s="2"/>
    </row>
    <row r="2639" spans="1:29" s="4" customFormat="1" ht="9.9" customHeight="1" x14ac:dyDescent="0.25">
      <c r="A2639" s="158"/>
      <c r="B2639" s="138"/>
      <c r="C2639" s="2"/>
      <c r="D2639" s="19"/>
      <c r="E2639" s="19"/>
      <c r="F2639" s="19"/>
      <c r="G2639" s="22"/>
      <c r="H2639" s="19"/>
      <c r="M2639" s="159"/>
      <c r="N2639" s="159"/>
      <c r="O2639" s="159"/>
      <c r="Q2639" s="159"/>
      <c r="R2639" s="159"/>
      <c r="S2639" s="159"/>
      <c r="T2639" s="159"/>
      <c r="U2639" s="159"/>
      <c r="V2639" s="159"/>
      <c r="W2639" s="159"/>
      <c r="X2639" s="159"/>
      <c r="Y2639" s="159"/>
      <c r="Z2639" s="159"/>
      <c r="AA2639" s="12"/>
      <c r="AB2639" s="2"/>
      <c r="AC2639" s="2"/>
    </row>
    <row r="2640" spans="1:29" s="4" customFormat="1" ht="9.9" customHeight="1" x14ac:dyDescent="0.25">
      <c r="A2640" s="158"/>
      <c r="B2640" s="138"/>
      <c r="C2640" s="2"/>
      <c r="D2640" s="159"/>
      <c r="E2640" s="159"/>
      <c r="F2640" s="159"/>
      <c r="G2640" s="8"/>
      <c r="H2640" s="159"/>
      <c r="M2640" s="159"/>
      <c r="N2640" s="159"/>
      <c r="O2640" s="159"/>
      <c r="Q2640" s="159"/>
      <c r="R2640" s="159"/>
      <c r="S2640" s="159"/>
      <c r="T2640" s="159"/>
      <c r="U2640" s="159"/>
      <c r="V2640" s="159"/>
      <c r="W2640" s="159"/>
      <c r="X2640" s="159"/>
      <c r="Y2640" s="159"/>
      <c r="Z2640" s="159"/>
      <c r="AA2640" s="12"/>
      <c r="AB2640" s="2"/>
      <c r="AC2640" s="2"/>
    </row>
    <row r="2641" spans="1:29" s="4" customFormat="1" ht="9.9" customHeight="1" x14ac:dyDescent="0.25">
      <c r="A2641" s="158"/>
      <c r="B2641" s="138"/>
      <c r="C2641" s="2"/>
      <c r="D2641" s="19"/>
      <c r="E2641" s="19"/>
      <c r="F2641" s="19"/>
      <c r="G2641" s="22"/>
      <c r="H2641" s="19"/>
      <c r="M2641" s="159"/>
      <c r="N2641" s="159"/>
      <c r="O2641" s="159"/>
      <c r="Q2641" s="159"/>
      <c r="R2641" s="159"/>
      <c r="S2641" s="159"/>
      <c r="T2641" s="159"/>
      <c r="U2641" s="159"/>
      <c r="V2641" s="159"/>
      <c r="W2641" s="159"/>
      <c r="X2641" s="159"/>
      <c r="Y2641" s="159"/>
      <c r="Z2641" s="159"/>
      <c r="AA2641" s="12"/>
      <c r="AB2641" s="2"/>
      <c r="AC2641" s="2"/>
    </row>
    <row r="2642" spans="1:29" s="4" customFormat="1" ht="9.9" customHeight="1" x14ac:dyDescent="0.25">
      <c r="A2642" s="158"/>
      <c r="B2642" s="138"/>
      <c r="C2642" s="2"/>
      <c r="D2642" s="19"/>
      <c r="E2642" s="19"/>
      <c r="F2642" s="19"/>
      <c r="G2642" s="22"/>
      <c r="H2642" s="19"/>
      <c r="M2642" s="159"/>
      <c r="N2642" s="159"/>
      <c r="O2642" s="159"/>
      <c r="Q2642" s="159"/>
      <c r="R2642" s="159"/>
      <c r="S2642" s="159"/>
      <c r="T2642" s="159"/>
      <c r="U2642" s="159"/>
      <c r="V2642" s="159"/>
      <c r="W2642" s="159"/>
      <c r="X2642" s="159"/>
      <c r="Y2642" s="159"/>
      <c r="Z2642" s="159"/>
      <c r="AA2642" s="12"/>
      <c r="AB2642" s="2"/>
      <c r="AC2642" s="2"/>
    </row>
    <row r="2643" spans="1:29" s="4" customFormat="1" ht="9.9" customHeight="1" x14ac:dyDescent="0.25">
      <c r="A2643" s="158"/>
      <c r="B2643" s="138"/>
      <c r="C2643" s="2"/>
      <c r="D2643" s="19"/>
      <c r="E2643" s="19"/>
      <c r="F2643" s="19"/>
      <c r="G2643" s="22"/>
      <c r="H2643" s="19"/>
      <c r="M2643" s="159"/>
      <c r="N2643" s="159"/>
      <c r="O2643" s="159"/>
      <c r="Q2643" s="159"/>
      <c r="R2643" s="159"/>
      <c r="S2643" s="159"/>
      <c r="T2643" s="159"/>
      <c r="U2643" s="159"/>
      <c r="V2643" s="159"/>
      <c r="W2643" s="159"/>
      <c r="X2643" s="159"/>
      <c r="Y2643" s="159"/>
      <c r="Z2643" s="159"/>
      <c r="AA2643" s="12"/>
      <c r="AB2643" s="2"/>
      <c r="AC2643" s="2"/>
    </row>
    <row r="2644" spans="1:29" s="4" customFormat="1" ht="9.9" customHeight="1" x14ac:dyDescent="0.25">
      <c r="A2644" s="158"/>
      <c r="B2644" s="138"/>
      <c r="C2644" s="2"/>
      <c r="D2644" s="19"/>
      <c r="E2644" s="19"/>
      <c r="F2644" s="19"/>
      <c r="G2644" s="22"/>
      <c r="H2644" s="19"/>
      <c r="M2644" s="159"/>
      <c r="N2644" s="159"/>
      <c r="O2644" s="159"/>
      <c r="Q2644" s="159"/>
      <c r="R2644" s="159"/>
      <c r="S2644" s="159"/>
      <c r="T2644" s="159"/>
      <c r="U2644" s="159"/>
      <c r="V2644" s="159"/>
      <c r="W2644" s="159"/>
      <c r="X2644" s="159"/>
      <c r="Y2644" s="159"/>
      <c r="Z2644" s="159"/>
      <c r="AA2644" s="12"/>
      <c r="AB2644" s="2"/>
      <c r="AC2644" s="2"/>
    </row>
    <row r="2645" spans="1:29" s="4" customFormat="1" ht="9.9" customHeight="1" x14ac:dyDescent="0.25">
      <c r="A2645" s="158"/>
      <c r="B2645" s="138"/>
      <c r="C2645" s="2"/>
      <c r="D2645" s="159"/>
      <c r="E2645" s="159"/>
      <c r="F2645" s="159"/>
      <c r="G2645" s="8"/>
      <c r="H2645" s="159"/>
      <c r="M2645" s="159"/>
      <c r="N2645" s="159"/>
      <c r="O2645" s="159"/>
      <c r="Q2645" s="159"/>
      <c r="R2645" s="159"/>
      <c r="S2645" s="159"/>
      <c r="T2645" s="159"/>
      <c r="U2645" s="159"/>
      <c r="V2645" s="159"/>
      <c r="W2645" s="159"/>
      <c r="X2645" s="159"/>
      <c r="Y2645" s="159"/>
      <c r="Z2645" s="159"/>
      <c r="AA2645" s="12"/>
      <c r="AB2645" s="2"/>
      <c r="AC2645" s="2"/>
    </row>
    <row r="2646" spans="1:29" s="4" customFormat="1" ht="9.9" customHeight="1" x14ac:dyDescent="0.25">
      <c r="A2646" s="158"/>
      <c r="B2646" s="138"/>
      <c r="C2646" s="2"/>
      <c r="D2646" s="19"/>
      <c r="E2646" s="19"/>
      <c r="F2646" s="19"/>
      <c r="G2646" s="22"/>
      <c r="H2646" s="19"/>
      <c r="M2646" s="159"/>
      <c r="N2646" s="159"/>
      <c r="O2646" s="159"/>
      <c r="Q2646" s="159"/>
      <c r="R2646" s="159"/>
      <c r="S2646" s="159"/>
      <c r="T2646" s="159"/>
      <c r="U2646" s="159"/>
      <c r="V2646" s="159"/>
      <c r="W2646" s="159"/>
      <c r="X2646" s="159"/>
      <c r="Y2646" s="159"/>
      <c r="Z2646" s="159"/>
      <c r="AA2646" s="12"/>
      <c r="AB2646" s="2"/>
      <c r="AC2646" s="2"/>
    </row>
    <row r="2647" spans="1:29" s="4" customFormat="1" ht="9.9" customHeight="1" x14ac:dyDescent="0.25">
      <c r="A2647" s="158"/>
      <c r="B2647" s="138"/>
      <c r="C2647" s="2"/>
      <c r="D2647" s="19"/>
      <c r="E2647" s="19"/>
      <c r="F2647" s="19"/>
      <c r="G2647" s="22"/>
      <c r="H2647" s="19"/>
      <c r="M2647" s="159"/>
      <c r="N2647" s="159"/>
      <c r="O2647" s="159"/>
      <c r="Q2647" s="159"/>
      <c r="R2647" s="159"/>
      <c r="S2647" s="159"/>
      <c r="T2647" s="159"/>
      <c r="U2647" s="159"/>
      <c r="V2647" s="159"/>
      <c r="W2647" s="159"/>
      <c r="X2647" s="159"/>
      <c r="Y2647" s="159"/>
      <c r="Z2647" s="159"/>
      <c r="AA2647" s="12"/>
      <c r="AB2647" s="2"/>
      <c r="AC2647" s="2"/>
    </row>
    <row r="2648" spans="1:29" s="4" customFormat="1" ht="9.9" customHeight="1" x14ac:dyDescent="0.25">
      <c r="A2648" s="158"/>
      <c r="B2648" s="138"/>
      <c r="C2648" s="2"/>
      <c r="D2648" s="19"/>
      <c r="E2648" s="19"/>
      <c r="F2648" s="19"/>
      <c r="G2648" s="22"/>
      <c r="H2648" s="19"/>
      <c r="M2648" s="159"/>
      <c r="N2648" s="159"/>
      <c r="O2648" s="159"/>
      <c r="Q2648" s="159"/>
      <c r="R2648" s="159"/>
      <c r="S2648" s="159"/>
      <c r="T2648" s="159"/>
      <c r="U2648" s="159"/>
      <c r="V2648" s="159"/>
      <c r="W2648" s="159"/>
      <c r="X2648" s="159"/>
      <c r="Y2648" s="159"/>
      <c r="Z2648" s="159"/>
      <c r="AA2648" s="12"/>
      <c r="AB2648" s="2"/>
      <c r="AC2648" s="2"/>
    </row>
    <row r="2649" spans="1:29" s="4" customFormat="1" ht="9.9" customHeight="1" x14ac:dyDescent="0.25">
      <c r="A2649" s="158"/>
      <c r="B2649" s="138"/>
      <c r="C2649" s="2"/>
      <c r="D2649" s="19"/>
      <c r="E2649" s="19"/>
      <c r="F2649" s="19"/>
      <c r="G2649" s="22"/>
      <c r="H2649" s="19"/>
      <c r="M2649" s="159"/>
      <c r="N2649" s="159"/>
      <c r="O2649" s="159"/>
      <c r="Q2649" s="159"/>
      <c r="R2649" s="159"/>
      <c r="S2649" s="159"/>
      <c r="T2649" s="159"/>
      <c r="U2649" s="159"/>
      <c r="V2649" s="159"/>
      <c r="W2649" s="159"/>
      <c r="X2649" s="159"/>
      <c r="Y2649" s="159"/>
      <c r="Z2649" s="159"/>
      <c r="AA2649" s="12"/>
      <c r="AB2649" s="2"/>
      <c r="AC2649" s="2"/>
    </row>
    <row r="2650" spans="1:29" s="4" customFormat="1" ht="9.9" customHeight="1" x14ac:dyDescent="0.25">
      <c r="A2650" s="158"/>
      <c r="B2650" s="138"/>
      <c r="C2650" s="2"/>
      <c r="D2650" s="19"/>
      <c r="E2650" s="19"/>
      <c r="F2650" s="19"/>
      <c r="G2650" s="22"/>
      <c r="H2650" s="19"/>
      <c r="M2650" s="159"/>
      <c r="N2650" s="159"/>
      <c r="O2650" s="159"/>
      <c r="Q2650" s="159"/>
      <c r="R2650" s="159"/>
      <c r="S2650" s="159"/>
      <c r="T2650" s="159"/>
      <c r="U2650" s="159"/>
      <c r="V2650" s="159"/>
      <c r="W2650" s="159"/>
      <c r="X2650" s="159"/>
      <c r="Y2650" s="159"/>
      <c r="Z2650" s="159"/>
      <c r="AA2650" s="12"/>
      <c r="AB2650" s="2"/>
      <c r="AC2650" s="2"/>
    </row>
    <row r="2651" spans="1:29" s="4" customFormat="1" ht="9.9" customHeight="1" x14ac:dyDescent="0.25">
      <c r="A2651" s="158"/>
      <c r="B2651" s="138"/>
      <c r="C2651" s="2"/>
      <c r="D2651" s="19"/>
      <c r="E2651" s="19"/>
      <c r="F2651" s="19"/>
      <c r="G2651" s="22"/>
      <c r="H2651" s="19"/>
      <c r="M2651" s="159"/>
      <c r="N2651" s="159"/>
      <c r="O2651" s="159"/>
      <c r="Q2651" s="159"/>
      <c r="R2651" s="159"/>
      <c r="S2651" s="159"/>
      <c r="T2651" s="159"/>
      <c r="U2651" s="159"/>
      <c r="V2651" s="159"/>
      <c r="W2651" s="159"/>
      <c r="X2651" s="159"/>
      <c r="Y2651" s="159"/>
      <c r="Z2651" s="159"/>
      <c r="AA2651" s="12"/>
      <c r="AB2651" s="2"/>
      <c r="AC2651" s="2"/>
    </row>
    <row r="2652" spans="1:29" s="4" customFormat="1" ht="9.9" customHeight="1" x14ac:dyDescent="0.25">
      <c r="A2652" s="158"/>
      <c r="B2652" s="138"/>
      <c r="C2652" s="2"/>
      <c r="D2652" s="159"/>
      <c r="E2652" s="159"/>
      <c r="F2652" s="159"/>
      <c r="G2652" s="8"/>
      <c r="H2652" s="159"/>
      <c r="M2652" s="159"/>
      <c r="N2652" s="159"/>
      <c r="O2652" s="159"/>
      <c r="Q2652" s="159"/>
      <c r="R2652" s="159"/>
      <c r="S2652" s="159"/>
      <c r="T2652" s="159"/>
      <c r="U2652" s="159"/>
      <c r="V2652" s="159"/>
      <c r="W2652" s="159"/>
      <c r="X2652" s="159"/>
      <c r="Y2652" s="159"/>
      <c r="Z2652" s="159"/>
      <c r="AA2652" s="12"/>
      <c r="AB2652" s="2"/>
      <c r="AC2652" s="2"/>
    </row>
    <row r="2653" spans="1:29" s="4" customFormat="1" ht="9.9" customHeight="1" x14ac:dyDescent="0.25">
      <c r="A2653" s="158"/>
      <c r="B2653" s="138"/>
      <c r="C2653" s="2"/>
      <c r="D2653" s="19"/>
      <c r="E2653" s="19"/>
      <c r="F2653" s="19"/>
      <c r="G2653" s="22"/>
      <c r="H2653" s="19"/>
      <c r="M2653" s="159"/>
      <c r="N2653" s="159"/>
      <c r="O2653" s="159"/>
      <c r="Q2653" s="159"/>
      <c r="R2653" s="159"/>
      <c r="S2653" s="159"/>
      <c r="T2653" s="159"/>
      <c r="U2653" s="159"/>
      <c r="V2653" s="159"/>
      <c r="W2653" s="159"/>
      <c r="X2653" s="159"/>
      <c r="Y2653" s="159"/>
      <c r="Z2653" s="159"/>
      <c r="AA2653" s="12"/>
      <c r="AB2653" s="2"/>
      <c r="AC2653" s="2"/>
    </row>
    <row r="2654" spans="1:29" s="4" customFormat="1" ht="9.9" customHeight="1" x14ac:dyDescent="0.25">
      <c r="A2654" s="158"/>
      <c r="B2654" s="138"/>
      <c r="C2654" s="2"/>
      <c r="D2654" s="19"/>
      <c r="E2654" s="19"/>
      <c r="F2654" s="19"/>
      <c r="G2654" s="22"/>
      <c r="H2654" s="19"/>
      <c r="M2654" s="159"/>
      <c r="N2654" s="159"/>
      <c r="O2654" s="159"/>
      <c r="Q2654" s="159"/>
      <c r="R2654" s="159"/>
      <c r="S2654" s="159"/>
      <c r="T2654" s="159"/>
      <c r="U2654" s="159"/>
      <c r="V2654" s="159"/>
      <c r="W2654" s="159"/>
      <c r="X2654" s="159"/>
      <c r="Y2654" s="159"/>
      <c r="Z2654" s="159"/>
      <c r="AA2654" s="12"/>
      <c r="AB2654" s="2"/>
      <c r="AC2654" s="2"/>
    </row>
    <row r="2655" spans="1:29" s="4" customFormat="1" ht="9.9" customHeight="1" x14ac:dyDescent="0.25">
      <c r="A2655" s="158"/>
      <c r="B2655" s="138"/>
      <c r="C2655" s="2"/>
      <c r="D2655" s="19"/>
      <c r="E2655" s="19"/>
      <c r="F2655" s="19"/>
      <c r="G2655" s="22"/>
      <c r="H2655" s="19"/>
      <c r="M2655" s="159"/>
      <c r="N2655" s="159"/>
      <c r="O2655" s="159"/>
      <c r="Q2655" s="159"/>
      <c r="R2655" s="159"/>
      <c r="S2655" s="159"/>
      <c r="T2655" s="159"/>
      <c r="U2655" s="159"/>
      <c r="V2655" s="159"/>
      <c r="W2655" s="159"/>
      <c r="X2655" s="159"/>
      <c r="Y2655" s="159"/>
      <c r="Z2655" s="159"/>
      <c r="AA2655" s="12"/>
      <c r="AB2655" s="2"/>
      <c r="AC2655" s="2"/>
    </row>
    <row r="2656" spans="1:29" s="4" customFormat="1" ht="9.9" customHeight="1" x14ac:dyDescent="0.25">
      <c r="A2656" s="158"/>
      <c r="B2656" s="138"/>
      <c r="C2656" s="2"/>
      <c r="D2656" s="19"/>
      <c r="E2656" s="19"/>
      <c r="F2656" s="19"/>
      <c r="G2656" s="22"/>
      <c r="H2656" s="19"/>
      <c r="M2656" s="159"/>
      <c r="N2656" s="159"/>
      <c r="O2656" s="159"/>
      <c r="Q2656" s="159"/>
      <c r="R2656" s="159"/>
      <c r="S2656" s="159"/>
      <c r="T2656" s="159"/>
      <c r="U2656" s="159"/>
      <c r="V2656" s="159"/>
      <c r="W2656" s="159"/>
      <c r="X2656" s="159"/>
      <c r="Y2656" s="159"/>
      <c r="Z2656" s="159"/>
      <c r="AA2656" s="12"/>
      <c r="AB2656" s="2"/>
      <c r="AC2656" s="2"/>
    </row>
    <row r="2657" spans="1:29" s="4" customFormat="1" ht="9.9" customHeight="1" x14ac:dyDescent="0.25">
      <c r="A2657" s="158"/>
      <c r="B2657" s="138"/>
      <c r="C2657" s="2"/>
      <c r="D2657" s="159"/>
      <c r="E2657" s="159"/>
      <c r="F2657" s="159"/>
      <c r="G2657" s="8"/>
      <c r="H2657" s="159"/>
      <c r="M2657" s="159"/>
      <c r="N2657" s="159"/>
      <c r="O2657" s="159"/>
      <c r="Q2657" s="159"/>
      <c r="R2657" s="159"/>
      <c r="S2657" s="159"/>
      <c r="T2657" s="159"/>
      <c r="U2657" s="159"/>
      <c r="V2657" s="159"/>
      <c r="W2657" s="159"/>
      <c r="X2657" s="159"/>
      <c r="Y2657" s="159"/>
      <c r="Z2657" s="159"/>
      <c r="AA2657" s="12"/>
      <c r="AB2657" s="2"/>
      <c r="AC2657" s="2"/>
    </row>
    <row r="2658" spans="1:29" s="4" customFormat="1" ht="9.9" customHeight="1" x14ac:dyDescent="0.25">
      <c r="A2658" s="158"/>
      <c r="B2658" s="138"/>
      <c r="C2658" s="2"/>
      <c r="D2658" s="19"/>
      <c r="E2658" s="19"/>
      <c r="F2658" s="19"/>
      <c r="G2658" s="22"/>
      <c r="H2658" s="19"/>
      <c r="M2658" s="159"/>
      <c r="N2658" s="159"/>
      <c r="O2658" s="159"/>
      <c r="Q2658" s="159"/>
      <c r="R2658" s="159"/>
      <c r="S2658" s="159"/>
      <c r="T2658" s="159"/>
      <c r="U2658" s="159"/>
      <c r="V2658" s="159"/>
      <c r="W2658" s="159"/>
      <c r="X2658" s="159"/>
      <c r="Y2658" s="159"/>
      <c r="Z2658" s="159"/>
      <c r="AA2658" s="12"/>
      <c r="AB2658" s="2"/>
      <c r="AC2658" s="2"/>
    </row>
    <row r="2659" spans="1:29" s="4" customFormat="1" ht="9.9" customHeight="1" x14ac:dyDescent="0.25">
      <c r="A2659" s="158"/>
      <c r="B2659" s="138"/>
      <c r="C2659" s="2"/>
      <c r="D2659" s="19"/>
      <c r="E2659" s="19"/>
      <c r="F2659" s="19"/>
      <c r="G2659" s="22"/>
      <c r="H2659" s="19"/>
      <c r="M2659" s="159"/>
      <c r="N2659" s="159"/>
      <c r="O2659" s="159"/>
      <c r="Q2659" s="159"/>
      <c r="R2659" s="159"/>
      <c r="S2659" s="159"/>
      <c r="T2659" s="159"/>
      <c r="U2659" s="159"/>
      <c r="V2659" s="159"/>
      <c r="W2659" s="159"/>
      <c r="X2659" s="159"/>
      <c r="Y2659" s="159"/>
      <c r="Z2659" s="159"/>
      <c r="AA2659" s="12"/>
      <c r="AB2659" s="2"/>
      <c r="AC2659" s="2"/>
    </row>
    <row r="2660" spans="1:29" s="4" customFormat="1" ht="9.9" customHeight="1" x14ac:dyDescent="0.25">
      <c r="A2660" s="158"/>
      <c r="B2660" s="138"/>
      <c r="C2660" s="2"/>
      <c r="D2660" s="19"/>
      <c r="E2660" s="19"/>
      <c r="F2660" s="19"/>
      <c r="G2660" s="22"/>
      <c r="H2660" s="19"/>
      <c r="M2660" s="159"/>
      <c r="N2660" s="159"/>
      <c r="O2660" s="159"/>
      <c r="Q2660" s="159"/>
      <c r="R2660" s="159"/>
      <c r="S2660" s="159"/>
      <c r="T2660" s="159"/>
      <c r="U2660" s="159"/>
      <c r="V2660" s="159"/>
      <c r="W2660" s="159"/>
      <c r="X2660" s="159"/>
      <c r="Y2660" s="159"/>
      <c r="Z2660" s="159"/>
      <c r="AA2660" s="12"/>
      <c r="AB2660" s="2"/>
      <c r="AC2660" s="2"/>
    </row>
    <row r="2661" spans="1:29" s="4" customFormat="1" ht="9.9" customHeight="1" x14ac:dyDescent="0.25">
      <c r="A2661" s="158"/>
      <c r="B2661" s="138"/>
      <c r="C2661" s="2"/>
      <c r="D2661" s="19"/>
      <c r="E2661" s="19"/>
      <c r="F2661" s="19"/>
      <c r="G2661" s="22"/>
      <c r="H2661" s="19"/>
      <c r="M2661" s="159"/>
      <c r="N2661" s="159"/>
      <c r="O2661" s="159"/>
      <c r="Q2661" s="159"/>
      <c r="R2661" s="159"/>
      <c r="S2661" s="159"/>
      <c r="T2661" s="159"/>
      <c r="U2661" s="159"/>
      <c r="V2661" s="159"/>
      <c r="W2661" s="159"/>
      <c r="X2661" s="159"/>
      <c r="Y2661" s="159"/>
      <c r="Z2661" s="159"/>
      <c r="AA2661" s="12"/>
      <c r="AB2661" s="2"/>
      <c r="AC2661" s="2"/>
    </row>
    <row r="2662" spans="1:29" s="4" customFormat="1" ht="9.9" customHeight="1" x14ac:dyDescent="0.25">
      <c r="A2662" s="158"/>
      <c r="B2662" s="138"/>
      <c r="C2662" s="2"/>
      <c r="D2662" s="159"/>
      <c r="E2662" s="159"/>
      <c r="F2662" s="159"/>
      <c r="G2662" s="8"/>
      <c r="H2662" s="159"/>
      <c r="M2662" s="159"/>
      <c r="N2662" s="159"/>
      <c r="O2662" s="159"/>
      <c r="Q2662" s="159"/>
      <c r="R2662" s="159"/>
      <c r="S2662" s="159"/>
      <c r="T2662" s="159"/>
      <c r="U2662" s="159"/>
      <c r="V2662" s="159"/>
      <c r="W2662" s="159"/>
      <c r="X2662" s="159"/>
      <c r="Y2662" s="159"/>
      <c r="Z2662" s="159"/>
      <c r="AA2662" s="12"/>
      <c r="AB2662" s="2"/>
      <c r="AC2662" s="2"/>
    </row>
    <row r="2663" spans="1:29" s="4" customFormat="1" ht="9.9" customHeight="1" x14ac:dyDescent="0.25">
      <c r="A2663" s="158"/>
      <c r="B2663" s="138"/>
      <c r="C2663" s="2"/>
      <c r="D2663" s="19"/>
      <c r="E2663" s="19"/>
      <c r="F2663" s="19"/>
      <c r="G2663" s="22"/>
      <c r="H2663" s="19"/>
      <c r="M2663" s="159"/>
      <c r="N2663" s="159"/>
      <c r="O2663" s="159"/>
      <c r="Q2663" s="159"/>
      <c r="R2663" s="159"/>
      <c r="S2663" s="159"/>
      <c r="T2663" s="159"/>
      <c r="U2663" s="159"/>
      <c r="V2663" s="159"/>
      <c r="W2663" s="159"/>
      <c r="X2663" s="159"/>
      <c r="Y2663" s="159"/>
      <c r="Z2663" s="159"/>
      <c r="AA2663" s="12"/>
      <c r="AB2663" s="2"/>
      <c r="AC2663" s="2"/>
    </row>
    <row r="2664" spans="1:29" s="4" customFormat="1" ht="9.9" customHeight="1" x14ac:dyDescent="0.25">
      <c r="A2664" s="158"/>
      <c r="B2664" s="138"/>
      <c r="C2664" s="2"/>
      <c r="D2664" s="19"/>
      <c r="E2664" s="19"/>
      <c r="F2664" s="19"/>
      <c r="G2664" s="22"/>
      <c r="H2664" s="19"/>
      <c r="M2664" s="159"/>
      <c r="N2664" s="159"/>
      <c r="O2664" s="159"/>
      <c r="Q2664" s="159"/>
      <c r="R2664" s="159"/>
      <c r="S2664" s="159"/>
      <c r="T2664" s="159"/>
      <c r="U2664" s="159"/>
      <c r="V2664" s="159"/>
      <c r="W2664" s="159"/>
      <c r="X2664" s="159"/>
      <c r="Y2664" s="159"/>
      <c r="Z2664" s="159"/>
      <c r="AA2664" s="12"/>
      <c r="AB2664" s="2"/>
      <c r="AC2664" s="2"/>
    </row>
    <row r="2665" spans="1:29" s="4" customFormat="1" ht="9.9" customHeight="1" x14ac:dyDescent="0.25">
      <c r="A2665" s="158"/>
      <c r="B2665" s="138"/>
      <c r="C2665" s="2"/>
      <c r="D2665" s="19"/>
      <c r="E2665" s="19"/>
      <c r="F2665" s="19"/>
      <c r="G2665" s="22"/>
      <c r="H2665" s="19"/>
      <c r="M2665" s="159"/>
      <c r="N2665" s="159"/>
      <c r="O2665" s="159"/>
      <c r="Q2665" s="159"/>
      <c r="R2665" s="159"/>
      <c r="S2665" s="159"/>
      <c r="T2665" s="159"/>
      <c r="U2665" s="159"/>
      <c r="V2665" s="159"/>
      <c r="W2665" s="159"/>
      <c r="X2665" s="159"/>
      <c r="Y2665" s="159"/>
      <c r="Z2665" s="159"/>
      <c r="AA2665" s="12"/>
      <c r="AB2665" s="2"/>
      <c r="AC2665" s="2"/>
    </row>
    <row r="2666" spans="1:29" s="4" customFormat="1" ht="9.9" customHeight="1" x14ac:dyDescent="0.25">
      <c r="A2666" s="158"/>
      <c r="B2666" s="138"/>
      <c r="C2666" s="2"/>
      <c r="D2666" s="19"/>
      <c r="E2666" s="19"/>
      <c r="F2666" s="19"/>
      <c r="G2666" s="22"/>
      <c r="H2666" s="19"/>
      <c r="M2666" s="159"/>
      <c r="N2666" s="159"/>
      <c r="O2666" s="159"/>
      <c r="Q2666" s="159"/>
      <c r="R2666" s="159"/>
      <c r="S2666" s="159"/>
      <c r="T2666" s="159"/>
      <c r="U2666" s="159"/>
      <c r="V2666" s="159"/>
      <c r="W2666" s="159"/>
      <c r="X2666" s="159"/>
      <c r="Y2666" s="159"/>
      <c r="Z2666" s="159"/>
      <c r="AA2666" s="12"/>
      <c r="AB2666" s="2"/>
      <c r="AC2666" s="2"/>
    </row>
    <row r="2667" spans="1:29" s="4" customFormat="1" ht="9.9" customHeight="1" x14ac:dyDescent="0.25">
      <c r="A2667" s="158"/>
      <c r="B2667" s="138"/>
      <c r="C2667" s="2"/>
      <c r="D2667" s="159"/>
      <c r="E2667" s="159"/>
      <c r="F2667" s="159"/>
      <c r="G2667" s="8"/>
      <c r="H2667" s="159"/>
      <c r="M2667" s="159"/>
      <c r="N2667" s="159"/>
      <c r="O2667" s="159"/>
      <c r="Q2667" s="159"/>
      <c r="R2667" s="159"/>
      <c r="S2667" s="159"/>
      <c r="T2667" s="159"/>
      <c r="U2667" s="159"/>
      <c r="V2667" s="159"/>
      <c r="W2667" s="159"/>
      <c r="X2667" s="159"/>
      <c r="Y2667" s="159"/>
      <c r="Z2667" s="159"/>
      <c r="AA2667" s="12"/>
      <c r="AB2667" s="2"/>
      <c r="AC2667" s="2"/>
    </row>
    <row r="2668" spans="1:29" s="4" customFormat="1" ht="9.9" customHeight="1" x14ac:dyDescent="0.25">
      <c r="A2668" s="158"/>
      <c r="B2668" s="138"/>
      <c r="C2668" s="2"/>
      <c r="D2668" s="19"/>
      <c r="E2668" s="19"/>
      <c r="F2668" s="19"/>
      <c r="G2668" s="22"/>
      <c r="H2668" s="19"/>
      <c r="M2668" s="159"/>
      <c r="N2668" s="159"/>
      <c r="O2668" s="159"/>
      <c r="Q2668" s="159"/>
      <c r="R2668" s="159"/>
      <c r="S2668" s="159"/>
      <c r="T2668" s="159"/>
      <c r="U2668" s="159"/>
      <c r="V2668" s="159"/>
      <c r="W2668" s="159"/>
      <c r="X2668" s="159"/>
      <c r="Y2668" s="159"/>
      <c r="Z2668" s="159"/>
      <c r="AA2668" s="12"/>
      <c r="AB2668" s="2"/>
      <c r="AC2668" s="2"/>
    </row>
    <row r="2669" spans="1:29" s="4" customFormat="1" ht="9.9" customHeight="1" x14ac:dyDescent="0.25">
      <c r="A2669" s="158"/>
      <c r="B2669" s="138"/>
      <c r="C2669" s="2"/>
      <c r="D2669" s="19"/>
      <c r="E2669" s="19"/>
      <c r="F2669" s="19"/>
      <c r="G2669" s="22"/>
      <c r="H2669" s="19"/>
      <c r="M2669" s="159"/>
      <c r="N2669" s="159"/>
      <c r="O2669" s="159"/>
      <c r="Q2669" s="159"/>
      <c r="R2669" s="159"/>
      <c r="S2669" s="159"/>
      <c r="T2669" s="159"/>
      <c r="U2669" s="159"/>
      <c r="V2669" s="159"/>
      <c r="W2669" s="159"/>
      <c r="X2669" s="159"/>
      <c r="Y2669" s="159"/>
      <c r="Z2669" s="159"/>
      <c r="AA2669" s="12"/>
      <c r="AB2669" s="2"/>
      <c r="AC2669" s="2"/>
    </row>
    <row r="2670" spans="1:29" s="4" customFormat="1" ht="9.9" customHeight="1" x14ac:dyDescent="0.25">
      <c r="A2670" s="158"/>
      <c r="B2670" s="138"/>
      <c r="C2670" s="2"/>
      <c r="D2670" s="19"/>
      <c r="E2670" s="19"/>
      <c r="F2670" s="19"/>
      <c r="G2670" s="22"/>
      <c r="H2670" s="19"/>
      <c r="M2670" s="159"/>
      <c r="N2670" s="159"/>
      <c r="O2670" s="159"/>
      <c r="Q2670" s="159"/>
      <c r="R2670" s="159"/>
      <c r="S2670" s="159"/>
      <c r="T2670" s="159"/>
      <c r="U2670" s="159"/>
      <c r="V2670" s="159"/>
      <c r="W2670" s="159"/>
      <c r="X2670" s="159"/>
      <c r="Y2670" s="159"/>
      <c r="Z2670" s="159"/>
      <c r="AA2670" s="12"/>
      <c r="AB2670" s="2"/>
      <c r="AC2670" s="2"/>
    </row>
    <row r="2671" spans="1:29" s="4" customFormat="1" ht="9.9" customHeight="1" x14ac:dyDescent="0.25">
      <c r="A2671" s="158"/>
      <c r="B2671" s="138"/>
      <c r="C2671" s="2"/>
      <c r="D2671" s="19"/>
      <c r="E2671" s="19"/>
      <c r="F2671" s="19"/>
      <c r="G2671" s="22"/>
      <c r="H2671" s="19"/>
      <c r="M2671" s="159"/>
      <c r="N2671" s="159"/>
      <c r="O2671" s="159"/>
      <c r="Q2671" s="159"/>
      <c r="R2671" s="159"/>
      <c r="S2671" s="159"/>
      <c r="T2671" s="159"/>
      <c r="U2671" s="159"/>
      <c r="V2671" s="159"/>
      <c r="W2671" s="159"/>
      <c r="X2671" s="159"/>
      <c r="Y2671" s="159"/>
      <c r="Z2671" s="159"/>
      <c r="AA2671" s="12"/>
      <c r="AB2671" s="2"/>
      <c r="AC2671" s="2"/>
    </row>
    <row r="2672" spans="1:29" s="4" customFormat="1" ht="9.9" customHeight="1" x14ac:dyDescent="0.25">
      <c r="A2672" s="158"/>
      <c r="B2672" s="138"/>
      <c r="C2672" s="2"/>
      <c r="D2672" s="159"/>
      <c r="E2672" s="159"/>
      <c r="F2672" s="159"/>
      <c r="G2672" s="8"/>
      <c r="H2672" s="159"/>
      <c r="M2672" s="159"/>
      <c r="N2672" s="159"/>
      <c r="O2672" s="159"/>
      <c r="Q2672" s="159"/>
      <c r="R2672" s="159"/>
      <c r="S2672" s="159"/>
      <c r="T2672" s="159"/>
      <c r="U2672" s="159"/>
      <c r="V2672" s="159"/>
      <c r="W2672" s="159"/>
      <c r="X2672" s="159"/>
      <c r="Y2672" s="159"/>
      <c r="Z2672" s="159"/>
      <c r="AA2672" s="12"/>
      <c r="AB2672" s="2"/>
      <c r="AC2672" s="2"/>
    </row>
    <row r="2673" spans="1:29" s="4" customFormat="1" ht="9.9" customHeight="1" x14ac:dyDescent="0.25">
      <c r="A2673" s="158"/>
      <c r="B2673" s="138"/>
      <c r="C2673" s="2"/>
      <c r="D2673" s="19"/>
      <c r="E2673" s="19"/>
      <c r="F2673" s="19"/>
      <c r="G2673" s="22"/>
      <c r="H2673" s="19"/>
      <c r="M2673" s="159"/>
      <c r="N2673" s="159"/>
      <c r="O2673" s="159"/>
      <c r="Q2673" s="159"/>
      <c r="R2673" s="159"/>
      <c r="S2673" s="159"/>
      <c r="T2673" s="159"/>
      <c r="U2673" s="159"/>
      <c r="V2673" s="159"/>
      <c r="W2673" s="159"/>
      <c r="X2673" s="159"/>
      <c r="Y2673" s="159"/>
      <c r="Z2673" s="159"/>
      <c r="AA2673" s="12"/>
      <c r="AB2673" s="2"/>
      <c r="AC2673" s="2"/>
    </row>
    <row r="2674" spans="1:29" s="4" customFormat="1" ht="9.9" customHeight="1" x14ac:dyDescent="0.25">
      <c r="A2674" s="158"/>
      <c r="B2674" s="138"/>
      <c r="C2674" s="2"/>
      <c r="D2674" s="19"/>
      <c r="E2674" s="19"/>
      <c r="F2674" s="19"/>
      <c r="G2674" s="22"/>
      <c r="H2674" s="19"/>
      <c r="M2674" s="159"/>
      <c r="N2674" s="159"/>
      <c r="O2674" s="159"/>
      <c r="Q2674" s="159"/>
      <c r="R2674" s="159"/>
      <c r="S2674" s="159"/>
      <c r="T2674" s="159"/>
      <c r="U2674" s="159"/>
      <c r="V2674" s="159"/>
      <c r="W2674" s="159"/>
      <c r="X2674" s="159"/>
      <c r="Y2674" s="159"/>
      <c r="Z2674" s="159"/>
      <c r="AA2674" s="12"/>
      <c r="AB2674" s="2"/>
      <c r="AC2674" s="2"/>
    </row>
    <row r="2675" spans="1:29" s="4" customFormat="1" ht="9.9" customHeight="1" x14ac:dyDescent="0.25">
      <c r="A2675" s="158"/>
      <c r="B2675" s="138"/>
      <c r="C2675" s="2"/>
      <c r="D2675" s="19"/>
      <c r="E2675" s="19"/>
      <c r="F2675" s="19"/>
      <c r="G2675" s="22"/>
      <c r="H2675" s="19"/>
      <c r="M2675" s="159"/>
      <c r="N2675" s="159"/>
      <c r="O2675" s="159"/>
      <c r="Q2675" s="159"/>
      <c r="R2675" s="159"/>
      <c r="S2675" s="159"/>
      <c r="T2675" s="159"/>
      <c r="U2675" s="159"/>
      <c r="V2675" s="159"/>
      <c r="W2675" s="159"/>
      <c r="X2675" s="159"/>
      <c r="Y2675" s="159"/>
      <c r="Z2675" s="159"/>
      <c r="AA2675" s="12"/>
      <c r="AB2675" s="2"/>
      <c r="AC2675" s="2"/>
    </row>
    <row r="2676" spans="1:29" s="4" customFormat="1" ht="9.9" customHeight="1" x14ac:dyDescent="0.25">
      <c r="A2676" s="158"/>
      <c r="B2676" s="138"/>
      <c r="C2676" s="2"/>
      <c r="D2676" s="19"/>
      <c r="E2676" s="19"/>
      <c r="F2676" s="19"/>
      <c r="G2676" s="22"/>
      <c r="H2676" s="19"/>
      <c r="M2676" s="159"/>
      <c r="N2676" s="159"/>
      <c r="O2676" s="159"/>
      <c r="Q2676" s="159"/>
      <c r="R2676" s="159"/>
      <c r="S2676" s="159"/>
      <c r="T2676" s="159"/>
      <c r="U2676" s="159"/>
      <c r="V2676" s="159"/>
      <c r="W2676" s="159"/>
      <c r="X2676" s="159"/>
      <c r="Y2676" s="159"/>
      <c r="Z2676" s="159"/>
      <c r="AA2676" s="12"/>
      <c r="AB2676" s="2"/>
      <c r="AC2676" s="2"/>
    </row>
    <row r="2677" spans="1:29" s="4" customFormat="1" ht="9.9" customHeight="1" x14ac:dyDescent="0.25">
      <c r="A2677" s="158"/>
      <c r="B2677" s="138"/>
      <c r="C2677" s="2"/>
      <c r="D2677" s="159"/>
      <c r="E2677" s="159"/>
      <c r="F2677" s="159"/>
      <c r="G2677" s="8"/>
      <c r="H2677" s="159"/>
      <c r="M2677" s="159"/>
      <c r="N2677" s="159"/>
      <c r="O2677" s="159"/>
      <c r="Q2677" s="159"/>
      <c r="R2677" s="159"/>
      <c r="S2677" s="159"/>
      <c r="T2677" s="159"/>
      <c r="U2677" s="159"/>
      <c r="V2677" s="159"/>
      <c r="W2677" s="159"/>
      <c r="X2677" s="159"/>
      <c r="Y2677" s="159"/>
      <c r="Z2677" s="159"/>
      <c r="AA2677" s="12"/>
      <c r="AB2677" s="2"/>
      <c r="AC2677" s="2"/>
    </row>
    <row r="2678" spans="1:29" s="4" customFormat="1" ht="9.9" customHeight="1" x14ac:dyDescent="0.25">
      <c r="A2678" s="158"/>
      <c r="B2678" s="138"/>
      <c r="C2678" s="2"/>
      <c r="D2678" s="19"/>
      <c r="E2678" s="19"/>
      <c r="F2678" s="19"/>
      <c r="G2678" s="22"/>
      <c r="H2678" s="19"/>
      <c r="M2678" s="159"/>
      <c r="N2678" s="159"/>
      <c r="O2678" s="159"/>
      <c r="Q2678" s="159"/>
      <c r="R2678" s="159"/>
      <c r="S2678" s="159"/>
      <c r="T2678" s="159"/>
      <c r="U2678" s="159"/>
      <c r="V2678" s="159"/>
      <c r="W2678" s="159"/>
      <c r="X2678" s="159"/>
      <c r="Y2678" s="159"/>
      <c r="Z2678" s="159"/>
      <c r="AA2678" s="12"/>
      <c r="AB2678" s="2"/>
      <c r="AC2678" s="2"/>
    </row>
    <row r="2679" spans="1:29" s="4" customFormat="1" ht="9.9" customHeight="1" x14ac:dyDescent="0.25">
      <c r="A2679" s="158"/>
      <c r="B2679" s="138"/>
      <c r="C2679" s="2"/>
      <c r="D2679" s="19"/>
      <c r="E2679" s="19"/>
      <c r="F2679" s="19"/>
      <c r="G2679" s="22"/>
      <c r="H2679" s="19"/>
      <c r="M2679" s="159"/>
      <c r="N2679" s="159"/>
      <c r="O2679" s="159"/>
      <c r="Q2679" s="159"/>
      <c r="R2679" s="159"/>
      <c r="S2679" s="159"/>
      <c r="T2679" s="159"/>
      <c r="U2679" s="159"/>
      <c r="V2679" s="159"/>
      <c r="W2679" s="159"/>
      <c r="X2679" s="159"/>
      <c r="Y2679" s="159"/>
      <c r="Z2679" s="159"/>
      <c r="AA2679" s="12"/>
      <c r="AB2679" s="2"/>
      <c r="AC2679" s="2"/>
    </row>
    <row r="2680" spans="1:29" s="4" customFormat="1" ht="9.9" customHeight="1" x14ac:dyDescent="0.25">
      <c r="A2680" s="158"/>
      <c r="B2680" s="138"/>
      <c r="C2680" s="2"/>
      <c r="D2680" s="19"/>
      <c r="E2680" s="19"/>
      <c r="F2680" s="19"/>
      <c r="G2680" s="22"/>
      <c r="H2680" s="19"/>
      <c r="M2680" s="159"/>
      <c r="N2680" s="159"/>
      <c r="O2680" s="159"/>
      <c r="Q2680" s="159"/>
      <c r="R2680" s="159"/>
      <c r="S2680" s="159"/>
      <c r="T2680" s="159"/>
      <c r="U2680" s="159"/>
      <c r="V2680" s="159"/>
      <c r="W2680" s="159"/>
      <c r="X2680" s="159"/>
      <c r="Y2680" s="159"/>
      <c r="Z2680" s="159"/>
      <c r="AA2680" s="12"/>
      <c r="AB2680" s="2"/>
      <c r="AC2680" s="2"/>
    </row>
    <row r="2681" spans="1:29" s="4" customFormat="1" ht="9.9" customHeight="1" x14ac:dyDescent="0.25">
      <c r="A2681" s="158"/>
      <c r="B2681" s="138"/>
      <c r="C2681" s="2"/>
      <c r="D2681" s="19"/>
      <c r="E2681" s="19"/>
      <c r="F2681" s="19"/>
      <c r="G2681" s="22"/>
      <c r="H2681" s="19"/>
      <c r="M2681" s="159"/>
      <c r="N2681" s="159"/>
      <c r="O2681" s="159"/>
      <c r="Q2681" s="159"/>
      <c r="R2681" s="159"/>
      <c r="S2681" s="159"/>
      <c r="T2681" s="159"/>
      <c r="U2681" s="159"/>
      <c r="V2681" s="159"/>
      <c r="W2681" s="159"/>
      <c r="X2681" s="159"/>
      <c r="Y2681" s="159"/>
      <c r="Z2681" s="159"/>
      <c r="AA2681" s="12"/>
      <c r="AB2681" s="2"/>
      <c r="AC2681" s="2"/>
    </row>
    <row r="2682" spans="1:29" s="4" customFormat="1" ht="9.9" customHeight="1" x14ac:dyDescent="0.25">
      <c r="A2682" s="158"/>
      <c r="B2682" s="138"/>
      <c r="C2682" s="2"/>
      <c r="D2682" s="159"/>
      <c r="E2682" s="159"/>
      <c r="F2682" s="159"/>
      <c r="G2682" s="8"/>
      <c r="H2682" s="159"/>
      <c r="M2682" s="159"/>
      <c r="N2682" s="159"/>
      <c r="O2682" s="159"/>
      <c r="Q2682" s="159"/>
      <c r="R2682" s="159"/>
      <c r="S2682" s="159"/>
      <c r="T2682" s="159"/>
      <c r="U2682" s="159"/>
      <c r="V2682" s="159"/>
      <c r="W2682" s="159"/>
      <c r="X2682" s="159"/>
      <c r="Y2682" s="159"/>
      <c r="Z2682" s="159"/>
      <c r="AA2682" s="12"/>
      <c r="AB2682" s="2"/>
      <c r="AC2682" s="2"/>
    </row>
    <row r="2683" spans="1:29" s="4" customFormat="1" ht="9.9" customHeight="1" x14ac:dyDescent="0.25">
      <c r="A2683" s="158"/>
      <c r="B2683" s="138"/>
      <c r="C2683" s="2"/>
      <c r="D2683" s="19"/>
      <c r="E2683" s="19"/>
      <c r="F2683" s="19"/>
      <c r="G2683" s="22"/>
      <c r="H2683" s="19"/>
      <c r="M2683" s="159"/>
      <c r="N2683" s="159"/>
      <c r="O2683" s="159"/>
      <c r="Q2683" s="159"/>
      <c r="R2683" s="159"/>
      <c r="S2683" s="159"/>
      <c r="T2683" s="159"/>
      <c r="U2683" s="159"/>
      <c r="V2683" s="159"/>
      <c r="W2683" s="159"/>
      <c r="X2683" s="159"/>
      <c r="Y2683" s="159"/>
      <c r="Z2683" s="159"/>
      <c r="AA2683" s="12"/>
      <c r="AB2683" s="2"/>
      <c r="AC2683" s="2"/>
    </row>
    <row r="2684" spans="1:29" s="4" customFormat="1" ht="9.9" customHeight="1" x14ac:dyDescent="0.25">
      <c r="A2684" s="158"/>
      <c r="B2684" s="138"/>
      <c r="C2684" s="2"/>
      <c r="D2684" s="19"/>
      <c r="E2684" s="19"/>
      <c r="F2684" s="19"/>
      <c r="G2684" s="22"/>
      <c r="H2684" s="19"/>
      <c r="M2684" s="159"/>
      <c r="N2684" s="159"/>
      <c r="O2684" s="159"/>
      <c r="Q2684" s="159"/>
      <c r="R2684" s="159"/>
      <c r="S2684" s="159"/>
      <c r="T2684" s="159"/>
      <c r="U2684" s="159"/>
      <c r="V2684" s="159"/>
      <c r="W2684" s="159"/>
      <c r="X2684" s="159"/>
      <c r="Y2684" s="159"/>
      <c r="Z2684" s="159"/>
      <c r="AA2684" s="12"/>
      <c r="AB2684" s="2"/>
      <c r="AC2684" s="2"/>
    </row>
    <row r="2685" spans="1:29" s="4" customFormat="1" ht="9.9" customHeight="1" x14ac:dyDescent="0.25">
      <c r="A2685" s="158"/>
      <c r="B2685" s="138"/>
      <c r="C2685" s="2"/>
      <c r="D2685" s="19"/>
      <c r="E2685" s="19"/>
      <c r="F2685" s="19"/>
      <c r="G2685" s="22"/>
      <c r="H2685" s="19"/>
      <c r="M2685" s="159"/>
      <c r="N2685" s="159"/>
      <c r="O2685" s="159"/>
      <c r="Q2685" s="159"/>
      <c r="R2685" s="159"/>
      <c r="S2685" s="159"/>
      <c r="T2685" s="159"/>
      <c r="U2685" s="159"/>
      <c r="V2685" s="159"/>
      <c r="W2685" s="159"/>
      <c r="X2685" s="159"/>
      <c r="Y2685" s="159"/>
      <c r="Z2685" s="159"/>
      <c r="AA2685" s="12"/>
      <c r="AB2685" s="2"/>
      <c r="AC2685" s="2"/>
    </row>
    <row r="2686" spans="1:29" s="4" customFormat="1" ht="9.9" customHeight="1" x14ac:dyDescent="0.25">
      <c r="A2686" s="158"/>
      <c r="B2686" s="138"/>
      <c r="C2686" s="2"/>
      <c r="D2686" s="19"/>
      <c r="E2686" s="19"/>
      <c r="F2686" s="19"/>
      <c r="G2686" s="22"/>
      <c r="H2686" s="19"/>
      <c r="M2686" s="159"/>
      <c r="N2686" s="159"/>
      <c r="O2686" s="159"/>
      <c r="Q2686" s="159"/>
      <c r="R2686" s="159"/>
      <c r="S2686" s="159"/>
      <c r="T2686" s="159"/>
      <c r="U2686" s="159"/>
      <c r="V2686" s="159"/>
      <c r="W2686" s="159"/>
      <c r="X2686" s="159"/>
      <c r="Y2686" s="159"/>
      <c r="Z2686" s="159"/>
      <c r="AA2686" s="12"/>
      <c r="AB2686" s="2"/>
      <c r="AC2686" s="2"/>
    </row>
    <row r="2687" spans="1:29" s="4" customFormat="1" ht="9.9" customHeight="1" x14ac:dyDescent="0.25">
      <c r="A2687" s="158"/>
      <c r="B2687" s="138"/>
      <c r="C2687" s="2"/>
      <c r="D2687" s="159"/>
      <c r="E2687" s="159"/>
      <c r="F2687" s="159"/>
      <c r="G2687" s="8"/>
      <c r="H2687" s="159"/>
      <c r="M2687" s="159"/>
      <c r="N2687" s="159"/>
      <c r="O2687" s="159"/>
      <c r="Q2687" s="159"/>
      <c r="R2687" s="159"/>
      <c r="S2687" s="159"/>
      <c r="T2687" s="159"/>
      <c r="U2687" s="159"/>
      <c r="V2687" s="159"/>
      <c r="W2687" s="159"/>
      <c r="X2687" s="159"/>
      <c r="Y2687" s="159"/>
      <c r="Z2687" s="159"/>
      <c r="AA2687" s="12"/>
      <c r="AB2687" s="2"/>
      <c r="AC2687" s="2"/>
    </row>
    <row r="2688" spans="1:29" s="4" customFormat="1" ht="9.9" customHeight="1" x14ac:dyDescent="0.25">
      <c r="A2688" s="158"/>
      <c r="B2688" s="138"/>
      <c r="C2688" s="2"/>
      <c r="D2688" s="19"/>
      <c r="E2688" s="19"/>
      <c r="F2688" s="19"/>
      <c r="G2688" s="22"/>
      <c r="H2688" s="19"/>
      <c r="M2688" s="159"/>
      <c r="N2688" s="159"/>
      <c r="O2688" s="159"/>
      <c r="Q2688" s="159"/>
      <c r="R2688" s="159"/>
      <c r="S2688" s="159"/>
      <c r="T2688" s="159"/>
      <c r="U2688" s="159"/>
      <c r="V2688" s="159"/>
      <c r="W2688" s="159"/>
      <c r="X2688" s="159"/>
      <c r="Y2688" s="159"/>
      <c r="Z2688" s="159"/>
      <c r="AA2688" s="12"/>
      <c r="AB2688" s="2"/>
      <c r="AC2688" s="2"/>
    </row>
    <row r="2689" spans="1:29" s="4" customFormat="1" ht="9.9" customHeight="1" x14ac:dyDescent="0.25">
      <c r="A2689" s="158"/>
      <c r="B2689" s="138"/>
      <c r="C2689" s="2"/>
      <c r="D2689" s="19"/>
      <c r="E2689" s="19"/>
      <c r="F2689" s="19"/>
      <c r="G2689" s="22"/>
      <c r="H2689" s="19"/>
      <c r="M2689" s="159"/>
      <c r="N2689" s="159"/>
      <c r="O2689" s="159"/>
      <c r="Q2689" s="159"/>
      <c r="R2689" s="159"/>
      <c r="S2689" s="159"/>
      <c r="T2689" s="159"/>
      <c r="U2689" s="159"/>
      <c r="V2689" s="159"/>
      <c r="W2689" s="159"/>
      <c r="X2689" s="159"/>
      <c r="Y2689" s="159"/>
      <c r="Z2689" s="159"/>
      <c r="AA2689" s="12"/>
      <c r="AB2689" s="2"/>
      <c r="AC2689" s="2"/>
    </row>
    <row r="2690" spans="1:29" s="4" customFormat="1" ht="9.9" customHeight="1" x14ac:dyDescent="0.25">
      <c r="A2690" s="158"/>
      <c r="B2690" s="138"/>
      <c r="C2690" s="2"/>
      <c r="D2690" s="19"/>
      <c r="E2690" s="19"/>
      <c r="F2690" s="19"/>
      <c r="G2690" s="22"/>
      <c r="H2690" s="19"/>
      <c r="M2690" s="159"/>
      <c r="N2690" s="159"/>
      <c r="O2690" s="159"/>
      <c r="Q2690" s="159"/>
      <c r="R2690" s="159"/>
      <c r="S2690" s="159"/>
      <c r="T2690" s="159"/>
      <c r="U2690" s="159"/>
      <c r="V2690" s="159"/>
      <c r="W2690" s="159"/>
      <c r="X2690" s="159"/>
      <c r="Y2690" s="159"/>
      <c r="Z2690" s="159"/>
      <c r="AA2690" s="12"/>
      <c r="AB2690" s="2"/>
      <c r="AC2690" s="2"/>
    </row>
    <row r="2691" spans="1:29" s="4" customFormat="1" ht="9.9" customHeight="1" x14ac:dyDescent="0.25">
      <c r="A2691" s="158"/>
      <c r="B2691" s="138"/>
      <c r="C2691" s="2"/>
      <c r="D2691" s="19"/>
      <c r="E2691" s="19"/>
      <c r="F2691" s="19"/>
      <c r="G2691" s="22"/>
      <c r="H2691" s="19"/>
      <c r="M2691" s="159"/>
      <c r="N2691" s="159"/>
      <c r="O2691" s="159"/>
      <c r="Q2691" s="159"/>
      <c r="R2691" s="159"/>
      <c r="S2691" s="159"/>
      <c r="T2691" s="159"/>
      <c r="U2691" s="159"/>
      <c r="V2691" s="159"/>
      <c r="W2691" s="159"/>
      <c r="X2691" s="159"/>
      <c r="Y2691" s="159"/>
      <c r="Z2691" s="159"/>
      <c r="AA2691" s="12"/>
      <c r="AB2691" s="2"/>
      <c r="AC2691" s="2"/>
    </row>
    <row r="2692" spans="1:29" s="4" customFormat="1" ht="9.9" customHeight="1" x14ac:dyDescent="0.25">
      <c r="A2692" s="158"/>
      <c r="B2692" s="138"/>
      <c r="C2692" s="2"/>
      <c r="D2692" s="159"/>
      <c r="E2692" s="159"/>
      <c r="F2692" s="159"/>
      <c r="G2692" s="8"/>
      <c r="H2692" s="159"/>
      <c r="M2692" s="159"/>
      <c r="N2692" s="159"/>
      <c r="O2692" s="159"/>
      <c r="Q2692" s="159"/>
      <c r="R2692" s="159"/>
      <c r="S2692" s="159"/>
      <c r="T2692" s="159"/>
      <c r="U2692" s="159"/>
      <c r="V2692" s="159"/>
      <c r="W2692" s="159"/>
      <c r="X2692" s="159"/>
      <c r="Y2692" s="159"/>
      <c r="Z2692" s="159"/>
      <c r="AA2692" s="12"/>
      <c r="AB2692" s="2"/>
      <c r="AC2692" s="2"/>
    </row>
    <row r="2693" spans="1:29" s="4" customFormat="1" ht="9.9" customHeight="1" x14ac:dyDescent="0.25">
      <c r="A2693" s="158"/>
      <c r="B2693" s="138"/>
      <c r="C2693" s="2"/>
      <c r="D2693" s="19"/>
      <c r="E2693" s="19"/>
      <c r="F2693" s="19"/>
      <c r="G2693" s="22"/>
      <c r="H2693" s="19"/>
      <c r="M2693" s="159"/>
      <c r="N2693" s="159"/>
      <c r="O2693" s="159"/>
      <c r="Q2693" s="159"/>
      <c r="R2693" s="159"/>
      <c r="S2693" s="159"/>
      <c r="T2693" s="159"/>
      <c r="U2693" s="159"/>
      <c r="V2693" s="159"/>
      <c r="W2693" s="159"/>
      <c r="X2693" s="159"/>
      <c r="Y2693" s="159"/>
      <c r="Z2693" s="159"/>
      <c r="AA2693" s="12"/>
      <c r="AB2693" s="2"/>
      <c r="AC2693" s="2"/>
    </row>
    <row r="2694" spans="1:29" s="4" customFormat="1" ht="9.9" customHeight="1" x14ac:dyDescent="0.25">
      <c r="A2694" s="158"/>
      <c r="B2694" s="138"/>
      <c r="C2694" s="2"/>
      <c r="D2694" s="19"/>
      <c r="E2694" s="19"/>
      <c r="F2694" s="19"/>
      <c r="G2694" s="22"/>
      <c r="H2694" s="19"/>
      <c r="M2694" s="159"/>
      <c r="N2694" s="159"/>
      <c r="O2694" s="159"/>
      <c r="Q2694" s="159"/>
      <c r="R2694" s="159"/>
      <c r="S2694" s="159"/>
      <c r="T2694" s="159"/>
      <c r="U2694" s="159"/>
      <c r="V2694" s="159"/>
      <c r="W2694" s="159"/>
      <c r="X2694" s="159"/>
      <c r="Y2694" s="159"/>
      <c r="Z2694" s="159"/>
      <c r="AA2694" s="12"/>
      <c r="AB2694" s="2"/>
      <c r="AC2694" s="2"/>
    </row>
    <row r="2695" spans="1:29" s="4" customFormat="1" ht="9.9" customHeight="1" x14ac:dyDescent="0.25">
      <c r="A2695" s="158"/>
      <c r="B2695" s="138"/>
      <c r="C2695" s="2"/>
      <c r="D2695" s="19"/>
      <c r="E2695" s="19"/>
      <c r="F2695" s="19"/>
      <c r="G2695" s="22"/>
      <c r="H2695" s="19"/>
      <c r="M2695" s="159"/>
      <c r="N2695" s="159"/>
      <c r="O2695" s="159"/>
      <c r="Q2695" s="159"/>
      <c r="R2695" s="159"/>
      <c r="S2695" s="159"/>
      <c r="T2695" s="159"/>
      <c r="U2695" s="159"/>
      <c r="V2695" s="159"/>
      <c r="W2695" s="159"/>
      <c r="X2695" s="159"/>
      <c r="Y2695" s="159"/>
      <c r="Z2695" s="159"/>
      <c r="AA2695" s="12"/>
      <c r="AB2695" s="2"/>
      <c r="AC2695" s="2"/>
    </row>
    <row r="2696" spans="1:29" s="4" customFormat="1" ht="9.9" customHeight="1" x14ac:dyDescent="0.25">
      <c r="A2696" s="158"/>
      <c r="B2696" s="138"/>
      <c r="C2696" s="2"/>
      <c r="D2696" s="19"/>
      <c r="E2696" s="19"/>
      <c r="F2696" s="19"/>
      <c r="G2696" s="22"/>
      <c r="H2696" s="19"/>
      <c r="M2696" s="159"/>
      <c r="N2696" s="159"/>
      <c r="O2696" s="159"/>
      <c r="Q2696" s="159"/>
      <c r="R2696" s="159"/>
      <c r="S2696" s="159"/>
      <c r="T2696" s="159"/>
      <c r="U2696" s="159"/>
      <c r="V2696" s="159"/>
      <c r="W2696" s="159"/>
      <c r="X2696" s="159"/>
      <c r="Y2696" s="159"/>
      <c r="Z2696" s="159"/>
      <c r="AA2696" s="12"/>
      <c r="AB2696" s="2"/>
      <c r="AC2696" s="2"/>
    </row>
    <row r="2697" spans="1:29" s="4" customFormat="1" ht="9.9" customHeight="1" x14ac:dyDescent="0.25">
      <c r="A2697" s="158"/>
      <c r="B2697" s="138"/>
      <c r="C2697" s="2"/>
      <c r="D2697" s="19"/>
      <c r="E2697" s="19"/>
      <c r="F2697" s="19"/>
      <c r="G2697" s="22"/>
      <c r="H2697" s="19"/>
      <c r="M2697" s="159"/>
      <c r="N2697" s="159"/>
      <c r="O2697" s="159"/>
      <c r="Q2697" s="159"/>
      <c r="R2697" s="159"/>
      <c r="S2697" s="159"/>
      <c r="T2697" s="159"/>
      <c r="U2697" s="159"/>
      <c r="V2697" s="159"/>
      <c r="W2697" s="159"/>
      <c r="X2697" s="159"/>
      <c r="Y2697" s="159"/>
      <c r="Z2697" s="159"/>
      <c r="AA2697" s="12"/>
      <c r="AB2697" s="2"/>
      <c r="AC2697" s="2"/>
    </row>
    <row r="2698" spans="1:29" s="4" customFormat="1" ht="9.9" customHeight="1" x14ac:dyDescent="0.25">
      <c r="A2698" s="158"/>
      <c r="B2698" s="138"/>
      <c r="C2698" s="2"/>
      <c r="D2698" s="19"/>
      <c r="E2698" s="19"/>
      <c r="F2698" s="19"/>
      <c r="G2698" s="22"/>
      <c r="H2698" s="19"/>
      <c r="M2698" s="159"/>
      <c r="N2698" s="159"/>
      <c r="O2698" s="159"/>
      <c r="Q2698" s="159"/>
      <c r="R2698" s="159"/>
      <c r="S2698" s="159"/>
      <c r="T2698" s="159"/>
      <c r="U2698" s="159"/>
      <c r="V2698" s="159"/>
      <c r="W2698" s="159"/>
      <c r="X2698" s="159"/>
      <c r="Y2698" s="159"/>
      <c r="Z2698" s="159"/>
      <c r="AA2698" s="12"/>
      <c r="AB2698" s="2"/>
      <c r="AC2698" s="2"/>
    </row>
    <row r="2699" spans="1:29" s="4" customFormat="1" ht="9.9" customHeight="1" x14ac:dyDescent="0.25">
      <c r="A2699" s="158"/>
      <c r="B2699" s="138"/>
      <c r="C2699" s="2"/>
      <c r="D2699" s="19"/>
      <c r="E2699" s="19"/>
      <c r="F2699" s="19"/>
      <c r="G2699" s="22"/>
      <c r="H2699" s="19"/>
      <c r="M2699" s="159"/>
      <c r="N2699" s="159"/>
      <c r="O2699" s="159"/>
      <c r="Q2699" s="159"/>
      <c r="R2699" s="159"/>
      <c r="S2699" s="159"/>
      <c r="T2699" s="159"/>
      <c r="U2699" s="159"/>
      <c r="V2699" s="159"/>
      <c r="W2699" s="159"/>
      <c r="X2699" s="159"/>
      <c r="Y2699" s="159"/>
      <c r="Z2699" s="159"/>
      <c r="AA2699" s="12"/>
      <c r="AB2699" s="2"/>
      <c r="AC2699" s="2"/>
    </row>
    <row r="2700" spans="1:29" s="4" customFormat="1" ht="9.9" customHeight="1" x14ac:dyDescent="0.25">
      <c r="A2700" s="158"/>
      <c r="B2700" s="138"/>
      <c r="C2700" s="2"/>
      <c r="D2700" s="159"/>
      <c r="E2700" s="159"/>
      <c r="F2700" s="159"/>
      <c r="G2700" s="8"/>
      <c r="H2700" s="159"/>
      <c r="M2700" s="159"/>
      <c r="N2700" s="159"/>
      <c r="O2700" s="159"/>
      <c r="Q2700" s="159"/>
      <c r="R2700" s="159"/>
      <c r="S2700" s="159"/>
      <c r="T2700" s="159"/>
      <c r="U2700" s="159"/>
      <c r="V2700" s="159"/>
      <c r="W2700" s="159"/>
      <c r="X2700" s="159"/>
      <c r="Y2700" s="159"/>
      <c r="Z2700" s="159"/>
      <c r="AA2700" s="12"/>
      <c r="AB2700" s="2"/>
      <c r="AC2700" s="2"/>
    </row>
    <row r="2701" spans="1:29" s="4" customFormat="1" ht="9.9" customHeight="1" x14ac:dyDescent="0.25">
      <c r="A2701" s="158"/>
      <c r="B2701" s="138"/>
      <c r="C2701" s="2"/>
      <c r="D2701" s="19"/>
      <c r="E2701" s="19"/>
      <c r="F2701" s="19"/>
      <c r="G2701" s="22"/>
      <c r="H2701" s="19"/>
      <c r="M2701" s="159"/>
      <c r="N2701" s="159"/>
      <c r="O2701" s="159"/>
      <c r="Q2701" s="159"/>
      <c r="R2701" s="159"/>
      <c r="S2701" s="159"/>
      <c r="T2701" s="159"/>
      <c r="U2701" s="159"/>
      <c r="V2701" s="159"/>
      <c r="W2701" s="159"/>
      <c r="X2701" s="159"/>
      <c r="Y2701" s="159"/>
      <c r="Z2701" s="159"/>
      <c r="AA2701" s="12"/>
      <c r="AB2701" s="2"/>
      <c r="AC2701" s="2"/>
    </row>
    <row r="2702" spans="1:29" s="4" customFormat="1" ht="9.9" customHeight="1" x14ac:dyDescent="0.25">
      <c r="A2702" s="158"/>
      <c r="B2702" s="138"/>
      <c r="C2702" s="2"/>
      <c r="D2702" s="19"/>
      <c r="E2702" s="19"/>
      <c r="F2702" s="19"/>
      <c r="G2702" s="22"/>
      <c r="H2702" s="19"/>
      <c r="M2702" s="159"/>
      <c r="N2702" s="159"/>
      <c r="O2702" s="159"/>
      <c r="Q2702" s="159"/>
      <c r="R2702" s="159"/>
      <c r="S2702" s="159"/>
      <c r="T2702" s="159"/>
      <c r="U2702" s="159"/>
      <c r="V2702" s="159"/>
      <c r="W2702" s="159"/>
      <c r="X2702" s="159"/>
      <c r="Y2702" s="159"/>
      <c r="Z2702" s="159"/>
      <c r="AA2702" s="12"/>
      <c r="AB2702" s="2"/>
      <c r="AC2702" s="2"/>
    </row>
    <row r="2703" spans="1:29" s="4" customFormat="1" ht="9.9" customHeight="1" x14ac:dyDescent="0.25">
      <c r="A2703" s="158"/>
      <c r="B2703" s="2"/>
      <c r="C2703" s="2"/>
      <c r="D2703" s="19"/>
      <c r="E2703" s="19"/>
      <c r="F2703" s="19"/>
      <c r="G2703" s="22"/>
      <c r="H2703" s="19"/>
      <c r="M2703" s="159"/>
      <c r="N2703" s="159"/>
      <c r="O2703" s="159"/>
      <c r="Q2703" s="159"/>
      <c r="R2703" s="159"/>
      <c r="S2703" s="159"/>
      <c r="T2703" s="159"/>
      <c r="U2703" s="159"/>
      <c r="V2703" s="159"/>
      <c r="W2703" s="159"/>
      <c r="X2703" s="159"/>
      <c r="Y2703" s="159"/>
      <c r="Z2703" s="159"/>
      <c r="AA2703" s="12"/>
      <c r="AB2703" s="2"/>
      <c r="AC2703" s="2"/>
    </row>
    <row r="2704" spans="1:29" s="159" customFormat="1" ht="9.9" customHeight="1" x14ac:dyDescent="0.25">
      <c r="A2704" s="158"/>
      <c r="B2704" s="141"/>
      <c r="C2704" s="142"/>
      <c r="G2704" s="8"/>
      <c r="I2704" s="4"/>
      <c r="J2704" s="4"/>
      <c r="K2704" s="4"/>
      <c r="L2704" s="13"/>
      <c r="P2704" s="4"/>
      <c r="AA2704" s="12"/>
      <c r="AB2704" s="2"/>
      <c r="AC2704" s="2"/>
    </row>
    <row r="2705" spans="1:29" s="159" customFormat="1" ht="9.9" customHeight="1" x14ac:dyDescent="0.25">
      <c r="A2705" s="158"/>
      <c r="B2705" s="142"/>
      <c r="C2705" s="2"/>
      <c r="G2705" s="8"/>
      <c r="I2705" s="4"/>
      <c r="J2705" s="4"/>
      <c r="K2705" s="4"/>
      <c r="L2705" s="4"/>
      <c r="P2705" s="4"/>
      <c r="AA2705" s="12"/>
      <c r="AB2705" s="2"/>
      <c r="AC2705" s="2"/>
    </row>
    <row r="2706" spans="1:29" s="159" customFormat="1" ht="9.9" customHeight="1" x14ac:dyDescent="0.25">
      <c r="A2706" s="158"/>
      <c r="B2706" s="138"/>
      <c r="C2706" s="2"/>
      <c r="G2706" s="8"/>
      <c r="I2706" s="4"/>
      <c r="J2706" s="4"/>
      <c r="K2706" s="4"/>
      <c r="L2706" s="4"/>
      <c r="P2706" s="4"/>
      <c r="AA2706" s="12"/>
      <c r="AB2706" s="2"/>
      <c r="AC2706" s="2"/>
    </row>
    <row r="2707" spans="1:29" s="159" customFormat="1" ht="9.9" customHeight="1" x14ac:dyDescent="0.25">
      <c r="A2707" s="158"/>
      <c r="B2707" s="138"/>
      <c r="C2707" s="2"/>
      <c r="D2707" s="19"/>
      <c r="E2707" s="19"/>
      <c r="F2707" s="19"/>
      <c r="G2707" s="22"/>
      <c r="H2707" s="19"/>
      <c r="I2707" s="18"/>
      <c r="J2707" s="18"/>
      <c r="K2707" s="18"/>
      <c r="L2707" s="18"/>
      <c r="P2707" s="4"/>
      <c r="AA2707" s="12"/>
      <c r="AB2707" s="2"/>
      <c r="AC2707" s="2"/>
    </row>
    <row r="2708" spans="1:29" s="159" customFormat="1" ht="9.9" customHeight="1" x14ac:dyDescent="0.25">
      <c r="A2708" s="158"/>
      <c r="B2708" s="138"/>
      <c r="C2708" s="2"/>
      <c r="D2708" s="19"/>
      <c r="E2708" s="19"/>
      <c r="F2708" s="19"/>
      <c r="G2708" s="22"/>
      <c r="H2708" s="19"/>
      <c r="I2708" s="18"/>
      <c r="J2708" s="18"/>
      <c r="K2708" s="18"/>
      <c r="L2708" s="18"/>
      <c r="P2708" s="4"/>
      <c r="AA2708" s="12"/>
      <c r="AB2708" s="2"/>
      <c r="AC2708" s="2"/>
    </row>
    <row r="2709" spans="1:29" s="159" customFormat="1" ht="9.9" customHeight="1" x14ac:dyDescent="0.25">
      <c r="A2709" s="158"/>
      <c r="B2709" s="138"/>
      <c r="C2709" s="2"/>
      <c r="G2709" s="8"/>
      <c r="I2709" s="4"/>
      <c r="J2709" s="4"/>
      <c r="K2709" s="4"/>
      <c r="L2709" s="4"/>
      <c r="P2709" s="4"/>
      <c r="AA2709" s="12"/>
      <c r="AB2709" s="2"/>
      <c r="AC2709" s="2"/>
    </row>
    <row r="2710" spans="1:29" s="159" customFormat="1" ht="9.9" customHeight="1" x14ac:dyDescent="0.25">
      <c r="A2710" s="158"/>
      <c r="B2710" s="138"/>
      <c r="C2710" s="2"/>
      <c r="D2710" s="19"/>
      <c r="E2710" s="19"/>
      <c r="F2710" s="19"/>
      <c r="G2710" s="22"/>
      <c r="H2710" s="19"/>
      <c r="I2710" s="18"/>
      <c r="J2710" s="18"/>
      <c r="K2710" s="18"/>
      <c r="L2710" s="18"/>
      <c r="P2710" s="4"/>
      <c r="AA2710" s="12"/>
      <c r="AB2710" s="2"/>
      <c r="AC2710" s="2"/>
    </row>
    <row r="2711" spans="1:29" s="159" customFormat="1" ht="9.9" customHeight="1" x14ac:dyDescent="0.25">
      <c r="A2711" s="158"/>
      <c r="B2711" s="138"/>
      <c r="C2711" s="2"/>
      <c r="D2711" s="19"/>
      <c r="E2711" s="19"/>
      <c r="F2711" s="19"/>
      <c r="G2711" s="22"/>
      <c r="H2711" s="19"/>
      <c r="I2711" s="18"/>
      <c r="J2711" s="18"/>
      <c r="K2711" s="18"/>
      <c r="L2711" s="18"/>
      <c r="P2711" s="4"/>
      <c r="AA2711" s="12"/>
      <c r="AB2711" s="2"/>
      <c r="AC2711" s="2"/>
    </row>
    <row r="2712" spans="1:29" s="159" customFormat="1" ht="9.9" customHeight="1" x14ac:dyDescent="0.25">
      <c r="A2712" s="158"/>
      <c r="B2712" s="138"/>
      <c r="C2712" s="2"/>
      <c r="D2712" s="19"/>
      <c r="E2712" s="19"/>
      <c r="F2712" s="19"/>
      <c r="G2712" s="22"/>
      <c r="H2712" s="19"/>
      <c r="I2712" s="18"/>
      <c r="J2712" s="18"/>
      <c r="K2712" s="18"/>
      <c r="L2712" s="18"/>
      <c r="P2712" s="4"/>
      <c r="AA2712" s="12"/>
      <c r="AB2712" s="2"/>
      <c r="AC2712" s="2"/>
    </row>
    <row r="2713" spans="1:29" s="159" customFormat="1" ht="9.9" customHeight="1" x14ac:dyDescent="0.25">
      <c r="A2713" s="158"/>
      <c r="B2713" s="138"/>
      <c r="C2713" s="2"/>
      <c r="G2713" s="8"/>
      <c r="I2713" s="4"/>
      <c r="J2713" s="4"/>
      <c r="K2713" s="4"/>
      <c r="L2713" s="4"/>
      <c r="P2713" s="4"/>
      <c r="AA2713" s="12"/>
      <c r="AB2713" s="2"/>
      <c r="AC2713" s="2"/>
    </row>
    <row r="2714" spans="1:29" s="159" customFormat="1" ht="9.9" customHeight="1" x14ac:dyDescent="0.25">
      <c r="A2714" s="158"/>
      <c r="B2714" s="138"/>
      <c r="C2714" s="2"/>
      <c r="D2714" s="19"/>
      <c r="E2714" s="19"/>
      <c r="F2714" s="19"/>
      <c r="G2714" s="22"/>
      <c r="H2714" s="19"/>
      <c r="I2714" s="18"/>
      <c r="J2714" s="18"/>
      <c r="K2714" s="18"/>
      <c r="L2714" s="18"/>
      <c r="P2714" s="4"/>
      <c r="AA2714" s="12"/>
      <c r="AB2714" s="2"/>
      <c r="AC2714" s="2"/>
    </row>
    <row r="2715" spans="1:29" s="159" customFormat="1" ht="9.9" customHeight="1" x14ac:dyDescent="0.25">
      <c r="A2715" s="158"/>
      <c r="B2715" s="138"/>
      <c r="C2715" s="2"/>
      <c r="D2715" s="19"/>
      <c r="E2715" s="19"/>
      <c r="F2715" s="19"/>
      <c r="G2715" s="22"/>
      <c r="H2715" s="19"/>
      <c r="I2715" s="18"/>
      <c r="J2715" s="18"/>
      <c r="K2715" s="18"/>
      <c r="L2715" s="18"/>
      <c r="P2715" s="4"/>
      <c r="AA2715" s="12"/>
      <c r="AB2715" s="2"/>
      <c r="AC2715" s="2"/>
    </row>
    <row r="2716" spans="1:29" s="159" customFormat="1" ht="9.9" customHeight="1" x14ac:dyDescent="0.25">
      <c r="A2716" s="158"/>
      <c r="B2716" s="138"/>
      <c r="C2716" s="2"/>
      <c r="G2716" s="8"/>
      <c r="I2716" s="4"/>
      <c r="J2716" s="4"/>
      <c r="K2716" s="4"/>
      <c r="L2716" s="4"/>
      <c r="P2716" s="4"/>
      <c r="AA2716" s="12"/>
      <c r="AB2716" s="2"/>
      <c r="AC2716" s="2"/>
    </row>
    <row r="2717" spans="1:29" s="159" customFormat="1" ht="9.9" customHeight="1" x14ac:dyDescent="0.25">
      <c r="A2717" s="158"/>
      <c r="B2717" s="138"/>
      <c r="C2717" s="2"/>
      <c r="D2717" s="19"/>
      <c r="E2717" s="19"/>
      <c r="F2717" s="19"/>
      <c r="G2717" s="22"/>
      <c r="H2717" s="19"/>
      <c r="I2717" s="18"/>
      <c r="J2717" s="18"/>
      <c r="K2717" s="18"/>
      <c r="L2717" s="18"/>
      <c r="P2717" s="4"/>
      <c r="AA2717" s="12"/>
      <c r="AB2717" s="2"/>
      <c r="AC2717" s="2"/>
    </row>
    <row r="2718" spans="1:29" s="159" customFormat="1" ht="9.9" customHeight="1" x14ac:dyDescent="0.25">
      <c r="A2718" s="158"/>
      <c r="B2718" s="138"/>
      <c r="C2718" s="2"/>
      <c r="D2718" s="19"/>
      <c r="E2718" s="19"/>
      <c r="F2718" s="19"/>
      <c r="G2718" s="22"/>
      <c r="H2718" s="19"/>
      <c r="I2718" s="18"/>
      <c r="J2718" s="18"/>
      <c r="K2718" s="18"/>
      <c r="L2718" s="18"/>
      <c r="P2718" s="4"/>
      <c r="AA2718" s="12"/>
      <c r="AB2718" s="2"/>
      <c r="AC2718" s="2"/>
    </row>
    <row r="2719" spans="1:29" s="159" customFormat="1" ht="9.9" customHeight="1" x14ac:dyDescent="0.25">
      <c r="A2719" s="158"/>
      <c r="B2719" s="138"/>
      <c r="C2719" s="2"/>
      <c r="D2719" s="19"/>
      <c r="E2719" s="19"/>
      <c r="F2719" s="19"/>
      <c r="G2719" s="22"/>
      <c r="H2719" s="19"/>
      <c r="I2719" s="18"/>
      <c r="J2719" s="18"/>
      <c r="K2719" s="18"/>
      <c r="L2719" s="18"/>
      <c r="P2719" s="4"/>
      <c r="AA2719" s="12"/>
      <c r="AB2719" s="2"/>
      <c r="AC2719" s="2"/>
    </row>
    <row r="2720" spans="1:29" s="159" customFormat="1" ht="9.9" customHeight="1" x14ac:dyDescent="0.25">
      <c r="A2720" s="158"/>
      <c r="B2720" s="138"/>
      <c r="C2720" s="2"/>
      <c r="D2720" s="19"/>
      <c r="E2720" s="19"/>
      <c r="F2720" s="19"/>
      <c r="G2720" s="22"/>
      <c r="H2720" s="19"/>
      <c r="I2720" s="18"/>
      <c r="J2720" s="18"/>
      <c r="K2720" s="18"/>
      <c r="L2720" s="18"/>
      <c r="P2720" s="4"/>
      <c r="AA2720" s="12"/>
      <c r="AB2720" s="2"/>
      <c r="AC2720" s="2"/>
    </row>
    <row r="2721" spans="1:29" s="159" customFormat="1" ht="9.9" customHeight="1" x14ac:dyDescent="0.25">
      <c r="A2721" s="158"/>
      <c r="B2721" s="138"/>
      <c r="C2721" s="2"/>
      <c r="G2721" s="8"/>
      <c r="I2721" s="4"/>
      <c r="J2721" s="4"/>
      <c r="K2721" s="4"/>
      <c r="L2721" s="4"/>
      <c r="P2721" s="4"/>
      <c r="AA2721" s="12"/>
      <c r="AB2721" s="2"/>
      <c r="AC2721" s="2"/>
    </row>
    <row r="2722" spans="1:29" s="159" customFormat="1" ht="9.9" customHeight="1" x14ac:dyDescent="0.25">
      <c r="A2722" s="158"/>
      <c r="B2722" s="138"/>
      <c r="C2722" s="2"/>
      <c r="D2722" s="19"/>
      <c r="E2722" s="19"/>
      <c r="F2722" s="19"/>
      <c r="G2722" s="22"/>
      <c r="H2722" s="19"/>
      <c r="I2722" s="18"/>
      <c r="J2722" s="18"/>
      <c r="K2722" s="18"/>
      <c r="L2722" s="18"/>
      <c r="P2722" s="4"/>
      <c r="AA2722" s="12"/>
      <c r="AB2722" s="2"/>
      <c r="AC2722" s="2"/>
    </row>
    <row r="2723" spans="1:29" s="159" customFormat="1" ht="9.9" customHeight="1" x14ac:dyDescent="0.25">
      <c r="A2723" s="158"/>
      <c r="B2723" s="138"/>
      <c r="C2723" s="2"/>
      <c r="D2723" s="19"/>
      <c r="E2723" s="19"/>
      <c r="F2723" s="19"/>
      <c r="G2723" s="22"/>
      <c r="H2723" s="19"/>
      <c r="I2723" s="18"/>
      <c r="J2723" s="18"/>
      <c r="K2723" s="18"/>
      <c r="L2723" s="18"/>
      <c r="P2723" s="4"/>
      <c r="AA2723" s="12"/>
      <c r="AB2723" s="2"/>
      <c r="AC2723" s="2"/>
    </row>
    <row r="2724" spans="1:29" s="159" customFormat="1" ht="9.9" customHeight="1" x14ac:dyDescent="0.25">
      <c r="A2724" s="158"/>
      <c r="B2724" s="138"/>
      <c r="C2724" s="2"/>
      <c r="G2724" s="8"/>
      <c r="I2724" s="4"/>
      <c r="J2724" s="4"/>
      <c r="K2724" s="4"/>
      <c r="L2724" s="4"/>
      <c r="P2724" s="4"/>
      <c r="AA2724" s="12"/>
      <c r="AB2724" s="2"/>
      <c r="AC2724" s="2"/>
    </row>
    <row r="2725" spans="1:29" s="159" customFormat="1" ht="9.9" customHeight="1" x14ac:dyDescent="0.25">
      <c r="A2725" s="158"/>
      <c r="B2725" s="138"/>
      <c r="C2725" s="2"/>
      <c r="D2725" s="19"/>
      <c r="E2725" s="19"/>
      <c r="F2725" s="19"/>
      <c r="G2725" s="22"/>
      <c r="H2725" s="19"/>
      <c r="I2725" s="18"/>
      <c r="J2725" s="18"/>
      <c r="K2725" s="18"/>
      <c r="L2725" s="18"/>
      <c r="P2725" s="4"/>
      <c r="AA2725" s="12"/>
      <c r="AB2725" s="2"/>
      <c r="AC2725" s="2"/>
    </row>
    <row r="2726" spans="1:29" s="159" customFormat="1" ht="9.9" customHeight="1" x14ac:dyDescent="0.25">
      <c r="A2726" s="158"/>
      <c r="B2726" s="138"/>
      <c r="C2726" s="2"/>
      <c r="D2726" s="19"/>
      <c r="E2726" s="19"/>
      <c r="F2726" s="19"/>
      <c r="G2726" s="22"/>
      <c r="H2726" s="19"/>
      <c r="I2726" s="18"/>
      <c r="J2726" s="18"/>
      <c r="K2726" s="18"/>
      <c r="L2726" s="18"/>
      <c r="P2726" s="4"/>
      <c r="AA2726" s="12"/>
      <c r="AB2726" s="2"/>
      <c r="AC2726" s="2"/>
    </row>
    <row r="2727" spans="1:29" s="159" customFormat="1" ht="9.9" customHeight="1" x14ac:dyDescent="0.25">
      <c r="A2727" s="158"/>
      <c r="B2727" s="138"/>
      <c r="C2727" s="2"/>
      <c r="D2727" s="19"/>
      <c r="E2727" s="19"/>
      <c r="F2727" s="19"/>
      <c r="G2727" s="22"/>
      <c r="H2727" s="19"/>
      <c r="I2727" s="18"/>
      <c r="J2727" s="18"/>
      <c r="K2727" s="18"/>
      <c r="L2727" s="18"/>
      <c r="P2727" s="4"/>
      <c r="AA2727" s="12"/>
      <c r="AB2727" s="2"/>
      <c r="AC2727" s="2"/>
    </row>
    <row r="2728" spans="1:29" s="159" customFormat="1" ht="9.9" customHeight="1" x14ac:dyDescent="0.25">
      <c r="A2728" s="158"/>
      <c r="B2728" s="138"/>
      <c r="C2728" s="2"/>
      <c r="D2728" s="19"/>
      <c r="E2728" s="19"/>
      <c r="F2728" s="19"/>
      <c r="G2728" s="22"/>
      <c r="H2728" s="19"/>
      <c r="I2728" s="18"/>
      <c r="J2728" s="18"/>
      <c r="K2728" s="18"/>
      <c r="L2728" s="18"/>
      <c r="P2728" s="4"/>
      <c r="AA2728" s="12"/>
      <c r="AB2728" s="2"/>
      <c r="AC2728" s="2"/>
    </row>
    <row r="2729" spans="1:29" s="159" customFormat="1" ht="9.9" customHeight="1" x14ac:dyDescent="0.25">
      <c r="A2729" s="158"/>
      <c r="B2729" s="138"/>
      <c r="C2729" s="2"/>
      <c r="G2729" s="8"/>
      <c r="I2729" s="4"/>
      <c r="J2729" s="4"/>
      <c r="K2729" s="4"/>
      <c r="L2729" s="4"/>
      <c r="P2729" s="4"/>
      <c r="AA2729" s="12"/>
      <c r="AB2729" s="2"/>
      <c r="AC2729" s="2"/>
    </row>
    <row r="2730" spans="1:29" s="159" customFormat="1" ht="9.9" customHeight="1" x14ac:dyDescent="0.25">
      <c r="A2730" s="158"/>
      <c r="B2730" s="138"/>
      <c r="C2730" s="2"/>
      <c r="D2730" s="19"/>
      <c r="E2730" s="19"/>
      <c r="F2730" s="19"/>
      <c r="G2730" s="22"/>
      <c r="H2730" s="19"/>
      <c r="I2730" s="18"/>
      <c r="J2730" s="18"/>
      <c r="K2730" s="18"/>
      <c r="L2730" s="18"/>
      <c r="P2730" s="4"/>
      <c r="AA2730" s="12"/>
      <c r="AB2730" s="2"/>
      <c r="AC2730" s="2"/>
    </row>
    <row r="2731" spans="1:29" s="159" customFormat="1" ht="9.9" customHeight="1" x14ac:dyDescent="0.25">
      <c r="A2731" s="158"/>
      <c r="B2731" s="138"/>
      <c r="C2731" s="2"/>
      <c r="D2731" s="19"/>
      <c r="E2731" s="19"/>
      <c r="F2731" s="19"/>
      <c r="G2731" s="22"/>
      <c r="H2731" s="19"/>
      <c r="I2731" s="18"/>
      <c r="J2731" s="18"/>
      <c r="K2731" s="18"/>
      <c r="L2731" s="18"/>
      <c r="P2731" s="4"/>
      <c r="AA2731" s="12"/>
      <c r="AB2731" s="2"/>
      <c r="AC2731" s="2"/>
    </row>
    <row r="2732" spans="1:29" s="159" customFormat="1" ht="9.9" customHeight="1" x14ac:dyDescent="0.25">
      <c r="A2732" s="158"/>
      <c r="B2732" s="138"/>
      <c r="C2732" s="2"/>
      <c r="D2732" s="19"/>
      <c r="E2732" s="19"/>
      <c r="F2732" s="19"/>
      <c r="G2732" s="22"/>
      <c r="H2732" s="19"/>
      <c r="I2732" s="18"/>
      <c r="J2732" s="18"/>
      <c r="K2732" s="18"/>
      <c r="L2732" s="18"/>
      <c r="P2732" s="4"/>
      <c r="AA2732" s="12"/>
      <c r="AB2732" s="2"/>
      <c r="AC2732" s="2"/>
    </row>
    <row r="2733" spans="1:29" s="159" customFormat="1" ht="9.9" customHeight="1" x14ac:dyDescent="0.25">
      <c r="A2733" s="158"/>
      <c r="B2733" s="138"/>
      <c r="C2733" s="2"/>
      <c r="D2733" s="19"/>
      <c r="E2733" s="19"/>
      <c r="F2733" s="19"/>
      <c r="G2733" s="22"/>
      <c r="H2733" s="19"/>
      <c r="I2733" s="18"/>
      <c r="J2733" s="18"/>
      <c r="K2733" s="18"/>
      <c r="L2733" s="18"/>
      <c r="P2733" s="4"/>
      <c r="AA2733" s="12"/>
      <c r="AB2733" s="2"/>
      <c r="AC2733" s="2"/>
    </row>
    <row r="2734" spans="1:29" s="159" customFormat="1" ht="9.9" customHeight="1" x14ac:dyDescent="0.25">
      <c r="A2734" s="158"/>
      <c r="B2734" s="138"/>
      <c r="C2734" s="2"/>
      <c r="D2734" s="19"/>
      <c r="E2734" s="19"/>
      <c r="F2734" s="19"/>
      <c r="G2734" s="22"/>
      <c r="H2734" s="19"/>
      <c r="I2734" s="18"/>
      <c r="J2734" s="18"/>
      <c r="K2734" s="18"/>
      <c r="L2734" s="18"/>
      <c r="P2734" s="4"/>
      <c r="AA2734" s="12"/>
      <c r="AB2734" s="2"/>
      <c r="AC2734" s="2"/>
    </row>
    <row r="2735" spans="1:29" s="159" customFormat="1" ht="9.9" customHeight="1" x14ac:dyDescent="0.25">
      <c r="A2735" s="158"/>
      <c r="B2735" s="138"/>
      <c r="C2735" s="2"/>
      <c r="D2735" s="19"/>
      <c r="E2735" s="19"/>
      <c r="F2735" s="19"/>
      <c r="G2735" s="22"/>
      <c r="H2735" s="19"/>
      <c r="I2735" s="18"/>
      <c r="J2735" s="18"/>
      <c r="K2735" s="18"/>
      <c r="L2735" s="18"/>
      <c r="P2735" s="4"/>
      <c r="AA2735" s="12"/>
      <c r="AB2735" s="2"/>
      <c r="AC2735" s="2"/>
    </row>
    <row r="2736" spans="1:29" s="159" customFormat="1" ht="9.9" customHeight="1" x14ac:dyDescent="0.25">
      <c r="A2736" s="158"/>
      <c r="B2736" s="138"/>
      <c r="C2736" s="2"/>
      <c r="G2736" s="8"/>
      <c r="I2736" s="4"/>
      <c r="J2736" s="4"/>
      <c r="K2736" s="4"/>
      <c r="L2736" s="4"/>
      <c r="P2736" s="4"/>
      <c r="AA2736" s="12"/>
      <c r="AB2736" s="2"/>
      <c r="AC2736" s="2"/>
    </row>
    <row r="2737" spans="1:29" s="159" customFormat="1" ht="9.9" customHeight="1" x14ac:dyDescent="0.25">
      <c r="A2737" s="158"/>
      <c r="B2737" s="138"/>
      <c r="C2737" s="2"/>
      <c r="D2737" s="19"/>
      <c r="E2737" s="19"/>
      <c r="F2737" s="19"/>
      <c r="G2737" s="22"/>
      <c r="H2737" s="19"/>
      <c r="I2737" s="18"/>
      <c r="J2737" s="18"/>
      <c r="K2737" s="18"/>
      <c r="L2737" s="18"/>
      <c r="P2737" s="4"/>
      <c r="AA2737" s="12"/>
      <c r="AB2737" s="2"/>
      <c r="AC2737" s="2"/>
    </row>
    <row r="2738" spans="1:29" s="159" customFormat="1" ht="9.9" customHeight="1" x14ac:dyDescent="0.25">
      <c r="A2738" s="158"/>
      <c r="B2738" s="138"/>
      <c r="C2738" s="2"/>
      <c r="D2738" s="19"/>
      <c r="E2738" s="19"/>
      <c r="F2738" s="19"/>
      <c r="G2738" s="22"/>
      <c r="H2738" s="19"/>
      <c r="I2738" s="18"/>
      <c r="J2738" s="18"/>
      <c r="K2738" s="18"/>
      <c r="L2738" s="18"/>
      <c r="P2738" s="4"/>
      <c r="AA2738" s="12"/>
      <c r="AB2738" s="2"/>
      <c r="AC2738" s="2"/>
    </row>
    <row r="2739" spans="1:29" s="159" customFormat="1" ht="9.9" customHeight="1" x14ac:dyDescent="0.25">
      <c r="A2739" s="158"/>
      <c r="B2739" s="138"/>
      <c r="C2739" s="2"/>
      <c r="D2739" s="19"/>
      <c r="E2739" s="19"/>
      <c r="F2739" s="19"/>
      <c r="G2739" s="22"/>
      <c r="H2739" s="19"/>
      <c r="I2739" s="18"/>
      <c r="J2739" s="18"/>
      <c r="K2739" s="18"/>
      <c r="L2739" s="18"/>
      <c r="P2739" s="4"/>
      <c r="AA2739" s="12"/>
      <c r="AB2739" s="2"/>
      <c r="AC2739" s="2"/>
    </row>
    <row r="2740" spans="1:29" s="159" customFormat="1" ht="9.9" customHeight="1" x14ac:dyDescent="0.25">
      <c r="A2740" s="158"/>
      <c r="B2740" s="138"/>
      <c r="C2740" s="2"/>
      <c r="D2740" s="19"/>
      <c r="E2740" s="19"/>
      <c r="F2740" s="19"/>
      <c r="G2740" s="22"/>
      <c r="H2740" s="19"/>
      <c r="I2740" s="18"/>
      <c r="J2740" s="18"/>
      <c r="K2740" s="18"/>
      <c r="L2740" s="18"/>
      <c r="P2740" s="4"/>
      <c r="AA2740" s="12"/>
      <c r="AB2740" s="2"/>
      <c r="AC2740" s="2"/>
    </row>
    <row r="2741" spans="1:29" s="159" customFormat="1" ht="9.9" customHeight="1" x14ac:dyDescent="0.25">
      <c r="A2741" s="158"/>
      <c r="B2741" s="138"/>
      <c r="C2741" s="2"/>
      <c r="G2741" s="8"/>
      <c r="I2741" s="4"/>
      <c r="J2741" s="4"/>
      <c r="K2741" s="4"/>
      <c r="L2741" s="4"/>
      <c r="P2741" s="4"/>
      <c r="AA2741" s="12"/>
      <c r="AB2741" s="2"/>
      <c r="AC2741" s="2"/>
    </row>
    <row r="2742" spans="1:29" s="159" customFormat="1" ht="9.9" customHeight="1" x14ac:dyDescent="0.25">
      <c r="A2742" s="158"/>
      <c r="B2742" s="138"/>
      <c r="C2742" s="2"/>
      <c r="D2742" s="19"/>
      <c r="E2742" s="19"/>
      <c r="F2742" s="19"/>
      <c r="G2742" s="22"/>
      <c r="H2742" s="19"/>
      <c r="I2742" s="18"/>
      <c r="J2742" s="18"/>
      <c r="K2742" s="18"/>
      <c r="L2742" s="18"/>
      <c r="P2742" s="4"/>
      <c r="AA2742" s="12"/>
      <c r="AB2742" s="2"/>
      <c r="AC2742" s="2"/>
    </row>
    <row r="2743" spans="1:29" s="159" customFormat="1" ht="9.9" customHeight="1" x14ac:dyDescent="0.25">
      <c r="A2743" s="158"/>
      <c r="B2743" s="138"/>
      <c r="C2743" s="2"/>
      <c r="D2743" s="19"/>
      <c r="E2743" s="19"/>
      <c r="F2743" s="19"/>
      <c r="G2743" s="22"/>
      <c r="H2743" s="19"/>
      <c r="I2743" s="18"/>
      <c r="J2743" s="18"/>
      <c r="K2743" s="18"/>
      <c r="L2743" s="18"/>
      <c r="P2743" s="4"/>
      <c r="AA2743" s="12"/>
      <c r="AB2743" s="2"/>
      <c r="AC2743" s="2"/>
    </row>
    <row r="2744" spans="1:29" s="159" customFormat="1" ht="9.9" customHeight="1" x14ac:dyDescent="0.25">
      <c r="A2744" s="158"/>
      <c r="B2744" s="138"/>
      <c r="C2744" s="2"/>
      <c r="D2744" s="19"/>
      <c r="E2744" s="19"/>
      <c r="F2744" s="19"/>
      <c r="G2744" s="22"/>
      <c r="H2744" s="19"/>
      <c r="I2744" s="18"/>
      <c r="J2744" s="18"/>
      <c r="K2744" s="18"/>
      <c r="L2744" s="18"/>
      <c r="P2744" s="4"/>
      <c r="AA2744" s="12"/>
      <c r="AB2744" s="2"/>
      <c r="AC2744" s="2"/>
    </row>
    <row r="2745" spans="1:29" s="159" customFormat="1" ht="9.9" customHeight="1" x14ac:dyDescent="0.25">
      <c r="A2745" s="158"/>
      <c r="B2745" s="138"/>
      <c r="C2745" s="2"/>
      <c r="D2745" s="19"/>
      <c r="E2745" s="19"/>
      <c r="F2745" s="19"/>
      <c r="G2745" s="22"/>
      <c r="H2745" s="19"/>
      <c r="I2745" s="18"/>
      <c r="J2745" s="18"/>
      <c r="K2745" s="18"/>
      <c r="L2745" s="18"/>
      <c r="P2745" s="4"/>
      <c r="AA2745" s="12"/>
      <c r="AB2745" s="2"/>
      <c r="AC2745" s="2"/>
    </row>
    <row r="2746" spans="1:29" s="159" customFormat="1" ht="9.9" customHeight="1" x14ac:dyDescent="0.25">
      <c r="A2746" s="158"/>
      <c r="B2746" s="138"/>
      <c r="C2746" s="2"/>
      <c r="G2746" s="8"/>
      <c r="I2746" s="4"/>
      <c r="J2746" s="4"/>
      <c r="K2746" s="4"/>
      <c r="L2746" s="4"/>
      <c r="P2746" s="4"/>
      <c r="AA2746" s="12"/>
      <c r="AB2746" s="2"/>
      <c r="AC2746" s="2"/>
    </row>
    <row r="2747" spans="1:29" s="159" customFormat="1" ht="9.9" customHeight="1" x14ac:dyDescent="0.25">
      <c r="A2747" s="158"/>
      <c r="B2747" s="138"/>
      <c r="C2747" s="2"/>
      <c r="D2747" s="19"/>
      <c r="E2747" s="19"/>
      <c r="F2747" s="19"/>
      <c r="G2747" s="22"/>
      <c r="H2747" s="19"/>
      <c r="I2747" s="18"/>
      <c r="J2747" s="18"/>
      <c r="K2747" s="18"/>
      <c r="L2747" s="18"/>
      <c r="P2747" s="4"/>
      <c r="AA2747" s="12"/>
      <c r="AB2747" s="2"/>
      <c r="AC2747" s="2"/>
    </row>
    <row r="2748" spans="1:29" s="159" customFormat="1" ht="9.9" customHeight="1" x14ac:dyDescent="0.25">
      <c r="A2748" s="158"/>
      <c r="B2748" s="138"/>
      <c r="C2748" s="2"/>
      <c r="D2748" s="19"/>
      <c r="E2748" s="19"/>
      <c r="F2748" s="19"/>
      <c r="G2748" s="22"/>
      <c r="H2748" s="19"/>
      <c r="I2748" s="18"/>
      <c r="J2748" s="18"/>
      <c r="K2748" s="18"/>
      <c r="L2748" s="18"/>
      <c r="P2748" s="4"/>
      <c r="AA2748" s="12"/>
      <c r="AB2748" s="2"/>
      <c r="AC2748" s="2"/>
    </row>
    <row r="2749" spans="1:29" s="159" customFormat="1" ht="9.9" customHeight="1" x14ac:dyDescent="0.25">
      <c r="A2749" s="158"/>
      <c r="B2749" s="138"/>
      <c r="C2749" s="2"/>
      <c r="D2749" s="19"/>
      <c r="E2749" s="19"/>
      <c r="F2749" s="19"/>
      <c r="G2749" s="22"/>
      <c r="H2749" s="19"/>
      <c r="I2749" s="18"/>
      <c r="J2749" s="18"/>
      <c r="K2749" s="18"/>
      <c r="L2749" s="18"/>
      <c r="P2749" s="4"/>
      <c r="AA2749" s="12"/>
      <c r="AB2749" s="2"/>
      <c r="AC2749" s="2"/>
    </row>
    <row r="2750" spans="1:29" s="159" customFormat="1" ht="9.9" customHeight="1" x14ac:dyDescent="0.25">
      <c r="A2750" s="158"/>
      <c r="B2750" s="138"/>
      <c r="C2750" s="2"/>
      <c r="D2750" s="19"/>
      <c r="E2750" s="19"/>
      <c r="F2750" s="19"/>
      <c r="G2750" s="22"/>
      <c r="H2750" s="19"/>
      <c r="I2750" s="18"/>
      <c r="J2750" s="18"/>
      <c r="K2750" s="18"/>
      <c r="L2750" s="18"/>
      <c r="P2750" s="4"/>
      <c r="AA2750" s="12"/>
      <c r="AB2750" s="2"/>
      <c r="AC2750" s="2"/>
    </row>
    <row r="2751" spans="1:29" s="159" customFormat="1" ht="9.9" customHeight="1" x14ac:dyDescent="0.25">
      <c r="A2751" s="158"/>
      <c r="B2751" s="138"/>
      <c r="C2751" s="2"/>
      <c r="G2751" s="8"/>
      <c r="I2751" s="4"/>
      <c r="J2751" s="4"/>
      <c r="K2751" s="4"/>
      <c r="L2751" s="4"/>
      <c r="P2751" s="4"/>
      <c r="AA2751" s="12"/>
      <c r="AB2751" s="2"/>
      <c r="AC2751" s="2"/>
    </row>
    <row r="2752" spans="1:29" s="159" customFormat="1" ht="9.9" customHeight="1" x14ac:dyDescent="0.25">
      <c r="A2752" s="158"/>
      <c r="B2752" s="138"/>
      <c r="C2752" s="2"/>
      <c r="D2752" s="19"/>
      <c r="E2752" s="19"/>
      <c r="F2752" s="19"/>
      <c r="G2752" s="22"/>
      <c r="H2752" s="19"/>
      <c r="I2752" s="18"/>
      <c r="J2752" s="18"/>
      <c r="K2752" s="18"/>
      <c r="L2752" s="18"/>
      <c r="P2752" s="4"/>
      <c r="AA2752" s="12"/>
      <c r="AB2752" s="2"/>
      <c r="AC2752" s="2"/>
    </row>
    <row r="2753" spans="1:29" s="159" customFormat="1" ht="9.9" customHeight="1" x14ac:dyDescent="0.25">
      <c r="A2753" s="158"/>
      <c r="B2753" s="138"/>
      <c r="C2753" s="2"/>
      <c r="D2753" s="19"/>
      <c r="E2753" s="19"/>
      <c r="F2753" s="19"/>
      <c r="G2753" s="22"/>
      <c r="H2753" s="19"/>
      <c r="I2753" s="18"/>
      <c r="J2753" s="18"/>
      <c r="K2753" s="18"/>
      <c r="L2753" s="18"/>
      <c r="P2753" s="4"/>
      <c r="AA2753" s="12"/>
      <c r="AB2753" s="2"/>
      <c r="AC2753" s="2"/>
    </row>
    <row r="2754" spans="1:29" s="159" customFormat="1" ht="9.9" customHeight="1" x14ac:dyDescent="0.25">
      <c r="A2754" s="158"/>
      <c r="B2754" s="138"/>
      <c r="C2754" s="2"/>
      <c r="D2754" s="19"/>
      <c r="E2754" s="19"/>
      <c r="F2754" s="19"/>
      <c r="G2754" s="22"/>
      <c r="H2754" s="19"/>
      <c r="I2754" s="18"/>
      <c r="J2754" s="18"/>
      <c r="K2754" s="18"/>
      <c r="L2754" s="18"/>
      <c r="P2754" s="4"/>
      <c r="AA2754" s="12"/>
      <c r="AB2754" s="2"/>
      <c r="AC2754" s="2"/>
    </row>
    <row r="2755" spans="1:29" s="159" customFormat="1" ht="9.9" customHeight="1" x14ac:dyDescent="0.25">
      <c r="A2755" s="158"/>
      <c r="B2755" s="138"/>
      <c r="C2755" s="2"/>
      <c r="D2755" s="19"/>
      <c r="E2755" s="19"/>
      <c r="F2755" s="19"/>
      <c r="G2755" s="22"/>
      <c r="H2755" s="19"/>
      <c r="I2755" s="18"/>
      <c r="J2755" s="18"/>
      <c r="K2755" s="18"/>
      <c r="L2755" s="18"/>
      <c r="P2755" s="4"/>
      <c r="AA2755" s="12"/>
      <c r="AB2755" s="2"/>
      <c r="AC2755" s="2"/>
    </row>
    <row r="2756" spans="1:29" s="159" customFormat="1" ht="9.9" customHeight="1" x14ac:dyDescent="0.25">
      <c r="A2756" s="158"/>
      <c r="B2756" s="138"/>
      <c r="C2756" s="2"/>
      <c r="G2756" s="8"/>
      <c r="I2756" s="4"/>
      <c r="J2756" s="4"/>
      <c r="K2756" s="4"/>
      <c r="L2756" s="4"/>
      <c r="P2756" s="4"/>
      <c r="AA2756" s="12"/>
      <c r="AB2756" s="2"/>
      <c r="AC2756" s="2"/>
    </row>
    <row r="2757" spans="1:29" s="159" customFormat="1" ht="9.9" customHeight="1" x14ac:dyDescent="0.25">
      <c r="A2757" s="158"/>
      <c r="B2757" s="138"/>
      <c r="C2757" s="2"/>
      <c r="D2757" s="19"/>
      <c r="E2757" s="19"/>
      <c r="F2757" s="19"/>
      <c r="G2757" s="22"/>
      <c r="H2757" s="19"/>
      <c r="I2757" s="18"/>
      <c r="J2757" s="18"/>
      <c r="K2757" s="18"/>
      <c r="L2757" s="18"/>
      <c r="P2757" s="4"/>
      <c r="AA2757" s="12"/>
      <c r="AB2757" s="2"/>
      <c r="AC2757" s="2"/>
    </row>
    <row r="2758" spans="1:29" s="159" customFormat="1" ht="9.9" customHeight="1" x14ac:dyDescent="0.25">
      <c r="A2758" s="158"/>
      <c r="B2758" s="138"/>
      <c r="C2758" s="2"/>
      <c r="D2758" s="19"/>
      <c r="E2758" s="19"/>
      <c r="F2758" s="19"/>
      <c r="G2758" s="22"/>
      <c r="H2758" s="19"/>
      <c r="I2758" s="18"/>
      <c r="J2758" s="18"/>
      <c r="K2758" s="18"/>
      <c r="L2758" s="18"/>
      <c r="P2758" s="4"/>
      <c r="AA2758" s="12"/>
      <c r="AB2758" s="2"/>
      <c r="AC2758" s="2"/>
    </row>
    <row r="2759" spans="1:29" s="159" customFormat="1" ht="9.9" customHeight="1" x14ac:dyDescent="0.25">
      <c r="A2759" s="158"/>
      <c r="B2759" s="138"/>
      <c r="C2759" s="2"/>
      <c r="D2759" s="19"/>
      <c r="E2759" s="19"/>
      <c r="F2759" s="19"/>
      <c r="G2759" s="22"/>
      <c r="H2759" s="19"/>
      <c r="I2759" s="18"/>
      <c r="J2759" s="18"/>
      <c r="K2759" s="18"/>
      <c r="L2759" s="18"/>
      <c r="P2759" s="4"/>
      <c r="AA2759" s="12"/>
      <c r="AB2759" s="2"/>
      <c r="AC2759" s="2"/>
    </row>
    <row r="2760" spans="1:29" s="159" customFormat="1" ht="9.9" customHeight="1" x14ac:dyDescent="0.25">
      <c r="A2760" s="158"/>
      <c r="B2760" s="138"/>
      <c r="C2760" s="2"/>
      <c r="D2760" s="19"/>
      <c r="E2760" s="19"/>
      <c r="F2760" s="19"/>
      <c r="G2760" s="22"/>
      <c r="H2760" s="19"/>
      <c r="I2760" s="18"/>
      <c r="J2760" s="18"/>
      <c r="K2760" s="18"/>
      <c r="L2760" s="18"/>
      <c r="P2760" s="4"/>
      <c r="AA2760" s="12"/>
      <c r="AB2760" s="2"/>
      <c r="AC2760" s="2"/>
    </row>
    <row r="2761" spans="1:29" s="159" customFormat="1" ht="9.9" customHeight="1" x14ac:dyDescent="0.25">
      <c r="A2761" s="158"/>
      <c r="B2761" s="138"/>
      <c r="C2761" s="2"/>
      <c r="G2761" s="8"/>
      <c r="I2761" s="4"/>
      <c r="J2761" s="4"/>
      <c r="K2761" s="4"/>
      <c r="L2761" s="4"/>
      <c r="P2761" s="4"/>
      <c r="AA2761" s="12"/>
      <c r="AB2761" s="2"/>
      <c r="AC2761" s="2"/>
    </row>
    <row r="2762" spans="1:29" s="159" customFormat="1" ht="9.9" customHeight="1" x14ac:dyDescent="0.25">
      <c r="A2762" s="158"/>
      <c r="B2762" s="138"/>
      <c r="C2762" s="2"/>
      <c r="D2762" s="19"/>
      <c r="E2762" s="19"/>
      <c r="F2762" s="19"/>
      <c r="G2762" s="22"/>
      <c r="H2762" s="19"/>
      <c r="I2762" s="18"/>
      <c r="J2762" s="18"/>
      <c r="K2762" s="18"/>
      <c r="L2762" s="18"/>
      <c r="P2762" s="4"/>
      <c r="AA2762" s="12"/>
      <c r="AB2762" s="2"/>
      <c r="AC2762" s="2"/>
    </row>
    <row r="2763" spans="1:29" s="159" customFormat="1" ht="9.9" customHeight="1" x14ac:dyDescent="0.25">
      <c r="A2763" s="158"/>
      <c r="B2763" s="138"/>
      <c r="C2763" s="2"/>
      <c r="D2763" s="19"/>
      <c r="E2763" s="19"/>
      <c r="F2763" s="19"/>
      <c r="G2763" s="22"/>
      <c r="H2763" s="19"/>
      <c r="I2763" s="18"/>
      <c r="J2763" s="18"/>
      <c r="K2763" s="18"/>
      <c r="L2763" s="18"/>
      <c r="P2763" s="4"/>
      <c r="AA2763" s="12"/>
      <c r="AB2763" s="2"/>
      <c r="AC2763" s="2"/>
    </row>
    <row r="2764" spans="1:29" s="159" customFormat="1" ht="9.9" customHeight="1" x14ac:dyDescent="0.25">
      <c r="A2764" s="158"/>
      <c r="B2764" s="138"/>
      <c r="C2764" s="2"/>
      <c r="D2764" s="19"/>
      <c r="E2764" s="19"/>
      <c r="F2764" s="19"/>
      <c r="G2764" s="22"/>
      <c r="H2764" s="19"/>
      <c r="I2764" s="18"/>
      <c r="J2764" s="18"/>
      <c r="K2764" s="18"/>
      <c r="L2764" s="18"/>
      <c r="P2764" s="4"/>
      <c r="AA2764" s="12"/>
      <c r="AB2764" s="2"/>
      <c r="AC2764" s="2"/>
    </row>
    <row r="2765" spans="1:29" s="159" customFormat="1" ht="9.9" customHeight="1" x14ac:dyDescent="0.25">
      <c r="A2765" s="158"/>
      <c r="B2765" s="138"/>
      <c r="C2765" s="2"/>
      <c r="D2765" s="19"/>
      <c r="E2765" s="19"/>
      <c r="F2765" s="19"/>
      <c r="G2765" s="22"/>
      <c r="H2765" s="19"/>
      <c r="I2765" s="18"/>
      <c r="J2765" s="18"/>
      <c r="K2765" s="18"/>
      <c r="L2765" s="18"/>
      <c r="P2765" s="4"/>
      <c r="AA2765" s="12"/>
      <c r="AB2765" s="2"/>
      <c r="AC2765" s="2"/>
    </row>
    <row r="2766" spans="1:29" s="159" customFormat="1" ht="9.9" customHeight="1" x14ac:dyDescent="0.25">
      <c r="A2766" s="158"/>
      <c r="B2766" s="138"/>
      <c r="C2766" s="2"/>
      <c r="G2766" s="8"/>
      <c r="I2766" s="4"/>
      <c r="J2766" s="4"/>
      <c r="K2766" s="4"/>
      <c r="L2766" s="4"/>
      <c r="P2766" s="4"/>
      <c r="AA2766" s="12"/>
      <c r="AB2766" s="2"/>
      <c r="AC2766" s="2"/>
    </row>
    <row r="2767" spans="1:29" s="159" customFormat="1" ht="9.9" customHeight="1" x14ac:dyDescent="0.25">
      <c r="A2767" s="158"/>
      <c r="B2767" s="138"/>
      <c r="C2767" s="2"/>
      <c r="D2767" s="19"/>
      <c r="E2767" s="19"/>
      <c r="F2767" s="19"/>
      <c r="G2767" s="22"/>
      <c r="H2767" s="19"/>
      <c r="I2767" s="18"/>
      <c r="J2767" s="18"/>
      <c r="K2767" s="18"/>
      <c r="L2767" s="18"/>
      <c r="P2767" s="4"/>
      <c r="AA2767" s="12"/>
      <c r="AB2767" s="2"/>
      <c r="AC2767" s="2"/>
    </row>
    <row r="2768" spans="1:29" s="159" customFormat="1" ht="9.9" customHeight="1" x14ac:dyDescent="0.25">
      <c r="A2768" s="158"/>
      <c r="B2768" s="138"/>
      <c r="C2768" s="2"/>
      <c r="D2768" s="19"/>
      <c r="E2768" s="19"/>
      <c r="F2768" s="19"/>
      <c r="G2768" s="22"/>
      <c r="H2768" s="19"/>
      <c r="I2768" s="18"/>
      <c r="J2768" s="18"/>
      <c r="K2768" s="18"/>
      <c r="L2768" s="18"/>
      <c r="P2768" s="4"/>
      <c r="AA2768" s="12"/>
      <c r="AB2768" s="2"/>
      <c r="AC2768" s="2"/>
    </row>
    <row r="2769" spans="1:29" s="159" customFormat="1" ht="9.9" customHeight="1" x14ac:dyDescent="0.25">
      <c r="A2769" s="158"/>
      <c r="B2769" s="138"/>
      <c r="C2769" s="2"/>
      <c r="D2769" s="19"/>
      <c r="E2769" s="19"/>
      <c r="F2769" s="19"/>
      <c r="G2769" s="22"/>
      <c r="H2769" s="19"/>
      <c r="I2769" s="18"/>
      <c r="J2769" s="18"/>
      <c r="K2769" s="18"/>
      <c r="L2769" s="18"/>
      <c r="P2769" s="4"/>
      <c r="AA2769" s="12"/>
      <c r="AB2769" s="2"/>
      <c r="AC2769" s="2"/>
    </row>
    <row r="2770" spans="1:29" s="159" customFormat="1" ht="9.9" customHeight="1" x14ac:dyDescent="0.25">
      <c r="A2770" s="158"/>
      <c r="B2770" s="138"/>
      <c r="C2770" s="2"/>
      <c r="D2770" s="19"/>
      <c r="E2770" s="19"/>
      <c r="F2770" s="19"/>
      <c r="G2770" s="22"/>
      <c r="H2770" s="19"/>
      <c r="I2770" s="18"/>
      <c r="J2770" s="18"/>
      <c r="K2770" s="18"/>
      <c r="L2770" s="18"/>
      <c r="P2770" s="4"/>
      <c r="AA2770" s="12"/>
      <c r="AB2770" s="2"/>
      <c r="AC2770" s="2"/>
    </row>
    <row r="2771" spans="1:29" s="159" customFormat="1" ht="9.9" customHeight="1" x14ac:dyDescent="0.25">
      <c r="A2771" s="158"/>
      <c r="B2771" s="138"/>
      <c r="C2771" s="2"/>
      <c r="G2771" s="8"/>
      <c r="I2771" s="4"/>
      <c r="J2771" s="4"/>
      <c r="K2771" s="4"/>
      <c r="L2771" s="4"/>
      <c r="P2771" s="4"/>
      <c r="AA2771" s="12"/>
      <c r="AB2771" s="2"/>
      <c r="AC2771" s="2"/>
    </row>
    <row r="2772" spans="1:29" s="159" customFormat="1" ht="9.9" customHeight="1" x14ac:dyDescent="0.25">
      <c r="A2772" s="158"/>
      <c r="B2772" s="138"/>
      <c r="C2772" s="2"/>
      <c r="D2772" s="19"/>
      <c r="E2772" s="19"/>
      <c r="F2772" s="19"/>
      <c r="G2772" s="22"/>
      <c r="H2772" s="19"/>
      <c r="I2772" s="18"/>
      <c r="J2772" s="18"/>
      <c r="K2772" s="18"/>
      <c r="L2772" s="18"/>
      <c r="P2772" s="4"/>
      <c r="AA2772" s="12"/>
      <c r="AB2772" s="2"/>
      <c r="AC2772" s="2"/>
    </row>
    <row r="2773" spans="1:29" s="159" customFormat="1" ht="9.9" customHeight="1" x14ac:dyDescent="0.25">
      <c r="A2773" s="158"/>
      <c r="B2773" s="138"/>
      <c r="C2773" s="2"/>
      <c r="D2773" s="19"/>
      <c r="E2773" s="19"/>
      <c r="F2773" s="19"/>
      <c r="G2773" s="22"/>
      <c r="H2773" s="19"/>
      <c r="I2773" s="18"/>
      <c r="J2773" s="18"/>
      <c r="K2773" s="18"/>
      <c r="L2773" s="18"/>
      <c r="P2773" s="4"/>
      <c r="AA2773" s="12"/>
      <c r="AB2773" s="2"/>
      <c r="AC2773" s="2"/>
    </row>
    <row r="2774" spans="1:29" s="159" customFormat="1" ht="9.9" customHeight="1" x14ac:dyDescent="0.25">
      <c r="A2774" s="158"/>
      <c r="B2774" s="138"/>
      <c r="C2774" s="2"/>
      <c r="D2774" s="19"/>
      <c r="E2774" s="19"/>
      <c r="F2774" s="19"/>
      <c r="G2774" s="22"/>
      <c r="H2774" s="19"/>
      <c r="I2774" s="18"/>
      <c r="J2774" s="18"/>
      <c r="K2774" s="18"/>
      <c r="L2774" s="18"/>
      <c r="P2774" s="4"/>
      <c r="AA2774" s="12"/>
      <c r="AB2774" s="2"/>
      <c r="AC2774" s="2"/>
    </row>
    <row r="2775" spans="1:29" s="159" customFormat="1" ht="9.9" customHeight="1" x14ac:dyDescent="0.25">
      <c r="A2775" s="158"/>
      <c r="B2775" s="138"/>
      <c r="C2775" s="2"/>
      <c r="D2775" s="19"/>
      <c r="E2775" s="19"/>
      <c r="F2775" s="19"/>
      <c r="G2775" s="22"/>
      <c r="H2775" s="19"/>
      <c r="I2775" s="18"/>
      <c r="J2775" s="18"/>
      <c r="K2775" s="18"/>
      <c r="L2775" s="18"/>
      <c r="P2775" s="4"/>
      <c r="AA2775" s="12"/>
      <c r="AB2775" s="2"/>
      <c r="AC2775" s="2"/>
    </row>
    <row r="2776" spans="1:29" s="159" customFormat="1" ht="9.9" customHeight="1" x14ac:dyDescent="0.25">
      <c r="A2776" s="158"/>
      <c r="B2776" s="138"/>
      <c r="C2776" s="2"/>
      <c r="G2776" s="8"/>
      <c r="I2776" s="4"/>
      <c r="J2776" s="4"/>
      <c r="K2776" s="4"/>
      <c r="L2776" s="4"/>
      <c r="P2776" s="4"/>
      <c r="AA2776" s="12"/>
      <c r="AB2776" s="2"/>
      <c r="AC2776" s="2"/>
    </row>
    <row r="2777" spans="1:29" s="159" customFormat="1" ht="9.9" customHeight="1" x14ac:dyDescent="0.25">
      <c r="A2777" s="158"/>
      <c r="B2777" s="138"/>
      <c r="C2777" s="2"/>
      <c r="D2777" s="19"/>
      <c r="E2777" s="19"/>
      <c r="F2777" s="19"/>
      <c r="G2777" s="22"/>
      <c r="H2777" s="19"/>
      <c r="I2777" s="18"/>
      <c r="J2777" s="18"/>
      <c r="K2777" s="18"/>
      <c r="L2777" s="18"/>
      <c r="P2777" s="4"/>
      <c r="AA2777" s="12"/>
      <c r="AB2777" s="2"/>
      <c r="AC2777" s="2"/>
    </row>
    <row r="2778" spans="1:29" s="159" customFormat="1" ht="9.9" customHeight="1" x14ac:dyDescent="0.25">
      <c r="A2778" s="158"/>
      <c r="B2778" s="138"/>
      <c r="C2778" s="2"/>
      <c r="D2778" s="19"/>
      <c r="E2778" s="19"/>
      <c r="F2778" s="19"/>
      <c r="G2778" s="22"/>
      <c r="H2778" s="19"/>
      <c r="I2778" s="18"/>
      <c r="J2778" s="18"/>
      <c r="K2778" s="18"/>
      <c r="L2778" s="18"/>
      <c r="P2778" s="4"/>
      <c r="AA2778" s="12"/>
      <c r="AB2778" s="2"/>
      <c r="AC2778" s="2"/>
    </row>
    <row r="2779" spans="1:29" s="159" customFormat="1" ht="9.9" customHeight="1" x14ac:dyDescent="0.25">
      <c r="A2779" s="158"/>
      <c r="B2779" s="138"/>
      <c r="C2779" s="2"/>
      <c r="D2779" s="19"/>
      <c r="E2779" s="19"/>
      <c r="F2779" s="19"/>
      <c r="G2779" s="22"/>
      <c r="H2779" s="19"/>
      <c r="I2779" s="18"/>
      <c r="J2779" s="18"/>
      <c r="K2779" s="18"/>
      <c r="L2779" s="18"/>
      <c r="P2779" s="4"/>
      <c r="AA2779" s="12"/>
      <c r="AB2779" s="2"/>
      <c r="AC2779" s="2"/>
    </row>
    <row r="2780" spans="1:29" s="159" customFormat="1" ht="9.9" customHeight="1" x14ac:dyDescent="0.25">
      <c r="A2780" s="158"/>
      <c r="B2780" s="138"/>
      <c r="C2780" s="2"/>
      <c r="D2780" s="19"/>
      <c r="E2780" s="19"/>
      <c r="F2780" s="19"/>
      <c r="G2780" s="22"/>
      <c r="H2780" s="19"/>
      <c r="I2780" s="4"/>
      <c r="J2780" s="4"/>
      <c r="K2780" s="4"/>
      <c r="L2780" s="4"/>
      <c r="P2780" s="4"/>
      <c r="AA2780" s="12"/>
      <c r="AB2780" s="2"/>
      <c r="AC2780" s="2"/>
    </row>
    <row r="2781" spans="1:29" s="159" customFormat="1" ht="9.9" customHeight="1" x14ac:dyDescent="0.25">
      <c r="A2781" s="158"/>
      <c r="B2781" s="138"/>
      <c r="C2781" s="2"/>
      <c r="D2781" s="19"/>
      <c r="E2781" s="19"/>
      <c r="F2781" s="19"/>
      <c r="G2781" s="22"/>
      <c r="H2781" s="19"/>
      <c r="I2781" s="18"/>
      <c r="J2781" s="18"/>
      <c r="K2781" s="18"/>
      <c r="L2781" s="18"/>
      <c r="P2781" s="4"/>
      <c r="AA2781" s="12"/>
      <c r="AB2781" s="2"/>
      <c r="AC2781" s="2"/>
    </row>
    <row r="2782" spans="1:29" s="159" customFormat="1" ht="9.9" customHeight="1" x14ac:dyDescent="0.25">
      <c r="A2782" s="158"/>
      <c r="B2782" s="138"/>
      <c r="C2782" s="2"/>
      <c r="D2782" s="19"/>
      <c r="E2782" s="19"/>
      <c r="F2782" s="19"/>
      <c r="G2782" s="22"/>
      <c r="H2782" s="19"/>
      <c r="I2782" s="18"/>
      <c r="J2782" s="18"/>
      <c r="K2782" s="18"/>
      <c r="L2782" s="18"/>
      <c r="P2782" s="4"/>
      <c r="AA2782" s="12"/>
      <c r="AB2782" s="2"/>
      <c r="AC2782" s="2"/>
    </row>
    <row r="2783" spans="1:29" s="159" customFormat="1" ht="9.9" customHeight="1" x14ac:dyDescent="0.25">
      <c r="A2783" s="158"/>
      <c r="B2783" s="138"/>
      <c r="C2783" s="2"/>
      <c r="D2783" s="19"/>
      <c r="E2783" s="19"/>
      <c r="F2783" s="19"/>
      <c r="G2783" s="22"/>
      <c r="H2783" s="19"/>
      <c r="I2783" s="18"/>
      <c r="J2783" s="18"/>
      <c r="K2783" s="18"/>
      <c r="L2783" s="18"/>
      <c r="P2783" s="4"/>
      <c r="AA2783" s="12"/>
      <c r="AB2783" s="2"/>
      <c r="AC2783" s="2"/>
    </row>
    <row r="2784" spans="1:29" s="159" customFormat="1" ht="9.9" customHeight="1" x14ac:dyDescent="0.25">
      <c r="A2784" s="158"/>
      <c r="B2784" s="138"/>
      <c r="C2784" s="2"/>
      <c r="G2784" s="8"/>
      <c r="I2784" s="4"/>
      <c r="J2784" s="4"/>
      <c r="K2784" s="4"/>
      <c r="L2784" s="4"/>
      <c r="P2784" s="4"/>
      <c r="AA2784" s="12"/>
      <c r="AB2784" s="2"/>
      <c r="AC2784" s="2"/>
    </row>
    <row r="2785" spans="1:29" s="159" customFormat="1" ht="9.9" customHeight="1" x14ac:dyDescent="0.25">
      <c r="A2785" s="158"/>
      <c r="B2785" s="138"/>
      <c r="C2785" s="2"/>
      <c r="D2785" s="19"/>
      <c r="E2785" s="19"/>
      <c r="F2785" s="19"/>
      <c r="G2785" s="22"/>
      <c r="H2785" s="19"/>
      <c r="I2785" s="18"/>
      <c r="J2785" s="18"/>
      <c r="K2785" s="18"/>
      <c r="L2785" s="18"/>
      <c r="P2785" s="4"/>
      <c r="AA2785" s="12"/>
      <c r="AB2785" s="2"/>
      <c r="AC2785" s="2"/>
    </row>
    <row r="2786" spans="1:29" s="159" customFormat="1" ht="9.9" customHeight="1" x14ac:dyDescent="0.25">
      <c r="A2786" s="158"/>
      <c r="B2786" s="138"/>
      <c r="C2786" s="2"/>
      <c r="D2786" s="19"/>
      <c r="E2786" s="19"/>
      <c r="F2786" s="19"/>
      <c r="G2786" s="22"/>
      <c r="H2786" s="19"/>
      <c r="I2786" s="18"/>
      <c r="J2786" s="18"/>
      <c r="K2786" s="18"/>
      <c r="L2786" s="18"/>
      <c r="P2786" s="4"/>
      <c r="AA2786" s="12"/>
      <c r="AB2786" s="2"/>
      <c r="AC2786" s="2"/>
    </row>
    <row r="2788" spans="1:29" s="159" customFormat="1" ht="9.9" customHeight="1" x14ac:dyDescent="0.25">
      <c r="A2788" s="158"/>
      <c r="B2788" s="141"/>
      <c r="C2788" s="142"/>
      <c r="G2788" s="8"/>
      <c r="I2788" s="4"/>
      <c r="J2788" s="4"/>
      <c r="K2788" s="4"/>
      <c r="L2788" s="13"/>
      <c r="P2788" s="4"/>
      <c r="AA2788" s="12"/>
      <c r="AB2788" s="2"/>
      <c r="AC2788" s="2"/>
    </row>
    <row r="2789" spans="1:29" s="159" customFormat="1" ht="9.9" customHeight="1" x14ac:dyDescent="0.25">
      <c r="A2789" s="158"/>
      <c r="B2789" s="142"/>
      <c r="C2789" s="142"/>
      <c r="D2789" s="2"/>
      <c r="G2789" s="8"/>
      <c r="I2789" s="18"/>
      <c r="J2789" s="18"/>
      <c r="K2789" s="18"/>
      <c r="L2789" s="18"/>
      <c r="P2789" s="4"/>
      <c r="AA2789" s="12"/>
      <c r="AB2789" s="2"/>
      <c r="AC2789" s="2"/>
    </row>
    <row r="2790" spans="1:29" s="159" customFormat="1" ht="9.9" customHeight="1" x14ac:dyDescent="0.25">
      <c r="A2790" s="158"/>
      <c r="B2790" s="138"/>
      <c r="C2790" s="142"/>
      <c r="D2790" s="2"/>
      <c r="G2790" s="8"/>
      <c r="I2790" s="18"/>
      <c r="J2790" s="18"/>
      <c r="K2790" s="18"/>
      <c r="L2790" s="18"/>
      <c r="P2790" s="4"/>
      <c r="AA2790" s="12"/>
      <c r="AB2790" s="2"/>
      <c r="AC2790" s="2"/>
    </row>
    <row r="2791" spans="1:29" s="159" customFormat="1" ht="9.9" customHeight="1" x14ac:dyDescent="0.25">
      <c r="A2791" s="158"/>
      <c r="B2791" s="138"/>
      <c r="C2791" s="142"/>
      <c r="D2791" s="2"/>
      <c r="G2791" s="8"/>
      <c r="I2791" s="333"/>
      <c r="J2791" s="334"/>
      <c r="K2791" s="18"/>
      <c r="L2791" s="18"/>
      <c r="P2791" s="4"/>
      <c r="AA2791" s="12"/>
      <c r="AB2791" s="2"/>
      <c r="AC2791" s="2"/>
    </row>
    <row r="2792" spans="1:29" s="159" customFormat="1" ht="9.9" customHeight="1" x14ac:dyDescent="0.25">
      <c r="A2792" s="158"/>
      <c r="B2792" s="138"/>
      <c r="C2792" s="142"/>
      <c r="D2792" s="2"/>
      <c r="G2792" s="8"/>
      <c r="I2792" s="333"/>
      <c r="J2792" s="334"/>
      <c r="K2792" s="18"/>
      <c r="L2792" s="18"/>
      <c r="P2792" s="4"/>
      <c r="AA2792" s="12"/>
      <c r="AB2792" s="2"/>
      <c r="AC2792" s="2"/>
    </row>
    <row r="2793" spans="1:29" s="159" customFormat="1" ht="9.9" customHeight="1" x14ac:dyDescent="0.25">
      <c r="A2793" s="158"/>
      <c r="B2793" s="138"/>
      <c r="C2793" s="142"/>
      <c r="D2793" s="2"/>
      <c r="G2793" s="8"/>
      <c r="I2793" s="18"/>
      <c r="J2793" s="18"/>
      <c r="K2793" s="18"/>
      <c r="L2793" s="18"/>
      <c r="P2793" s="4"/>
      <c r="AA2793" s="12"/>
      <c r="AB2793" s="2"/>
      <c r="AC2793" s="2"/>
    </row>
    <row r="2794" spans="1:29" s="159" customFormat="1" ht="9.9" customHeight="1" x14ac:dyDescent="0.25">
      <c r="A2794" s="158"/>
      <c r="B2794" s="138"/>
      <c r="C2794" s="142"/>
      <c r="D2794" s="2"/>
      <c r="G2794" s="8"/>
      <c r="I2794" s="333"/>
      <c r="J2794" s="334"/>
      <c r="K2794" s="18"/>
      <c r="L2794" s="18"/>
      <c r="P2794" s="4"/>
      <c r="AA2794" s="12"/>
      <c r="AB2794" s="2"/>
      <c r="AC2794" s="2"/>
    </row>
    <row r="2795" spans="1:29" s="159" customFormat="1" ht="9.9" customHeight="1" x14ac:dyDescent="0.25">
      <c r="A2795" s="158"/>
      <c r="B2795" s="138"/>
      <c r="C2795" s="142"/>
      <c r="D2795" s="2"/>
      <c r="G2795" s="8"/>
      <c r="I2795" s="333"/>
      <c r="J2795" s="334"/>
      <c r="K2795" s="18"/>
      <c r="L2795" s="18"/>
      <c r="P2795" s="4"/>
      <c r="AA2795" s="12"/>
      <c r="AB2795" s="2"/>
      <c r="AC2795" s="2"/>
    </row>
    <row r="2796" spans="1:29" s="159" customFormat="1" ht="9.9" customHeight="1" x14ac:dyDescent="0.25">
      <c r="A2796" s="158"/>
      <c r="B2796" s="138"/>
      <c r="C2796" s="142"/>
      <c r="D2796" s="2"/>
      <c r="G2796" s="8"/>
      <c r="I2796" s="333"/>
      <c r="J2796" s="334"/>
      <c r="K2796" s="18"/>
      <c r="L2796" s="18"/>
      <c r="P2796" s="4"/>
      <c r="AA2796" s="12"/>
      <c r="AB2796" s="2"/>
      <c r="AC2796" s="2"/>
    </row>
    <row r="2797" spans="1:29" s="159" customFormat="1" ht="9.9" customHeight="1" x14ac:dyDescent="0.25">
      <c r="A2797" s="158"/>
      <c r="B2797" s="138"/>
      <c r="C2797" s="142"/>
      <c r="D2797" s="2"/>
      <c r="G2797" s="8"/>
      <c r="I2797" s="18"/>
      <c r="J2797" s="18"/>
      <c r="K2797" s="18"/>
      <c r="L2797" s="18"/>
      <c r="P2797" s="4"/>
      <c r="AA2797" s="12"/>
      <c r="AB2797" s="2"/>
      <c r="AC2797" s="2"/>
    </row>
    <row r="2798" spans="1:29" s="159" customFormat="1" ht="9.9" customHeight="1" x14ac:dyDescent="0.25">
      <c r="A2798" s="158"/>
      <c r="B2798" s="138"/>
      <c r="C2798" s="142"/>
      <c r="D2798" s="2"/>
      <c r="G2798" s="8"/>
      <c r="I2798" s="333"/>
      <c r="J2798" s="334"/>
      <c r="K2798" s="18"/>
      <c r="L2798" s="18"/>
      <c r="P2798" s="4"/>
      <c r="AA2798" s="12"/>
      <c r="AB2798" s="2"/>
      <c r="AC2798" s="2"/>
    </row>
    <row r="2799" spans="1:29" s="159" customFormat="1" ht="9.9" customHeight="1" x14ac:dyDescent="0.25">
      <c r="A2799" s="158"/>
      <c r="B2799" s="138"/>
      <c r="C2799" s="142"/>
      <c r="D2799" s="2"/>
      <c r="G2799" s="8"/>
      <c r="I2799" s="333"/>
      <c r="J2799" s="334"/>
      <c r="K2799" s="18"/>
      <c r="L2799" s="18"/>
      <c r="P2799" s="4"/>
      <c r="AA2799" s="12"/>
      <c r="AB2799" s="2"/>
      <c r="AC2799" s="2"/>
    </row>
    <row r="2800" spans="1:29" s="159" customFormat="1" ht="9.9" customHeight="1" x14ac:dyDescent="0.25">
      <c r="A2800" s="158"/>
      <c r="B2800" s="138"/>
      <c r="C2800" s="142"/>
      <c r="D2800" s="2"/>
      <c r="G2800" s="8"/>
      <c r="I2800" s="18"/>
      <c r="J2800" s="18"/>
      <c r="K2800" s="18"/>
      <c r="L2800" s="18"/>
      <c r="P2800" s="4"/>
      <c r="AA2800" s="12"/>
      <c r="AB2800" s="2"/>
      <c r="AC2800" s="2"/>
    </row>
    <row r="2801" spans="1:29" s="159" customFormat="1" ht="9.9" customHeight="1" x14ac:dyDescent="0.25">
      <c r="A2801" s="158"/>
      <c r="B2801" s="138"/>
      <c r="C2801" s="142"/>
      <c r="D2801" s="2"/>
      <c r="G2801" s="8"/>
      <c r="I2801" s="333"/>
      <c r="J2801" s="334"/>
      <c r="K2801" s="18"/>
      <c r="L2801" s="18"/>
      <c r="P2801" s="4"/>
      <c r="AA2801" s="12"/>
      <c r="AB2801" s="2"/>
      <c r="AC2801" s="2"/>
    </row>
    <row r="2802" spans="1:29" s="159" customFormat="1" ht="9.9" customHeight="1" x14ac:dyDescent="0.25">
      <c r="A2802" s="158"/>
      <c r="B2802" s="138"/>
      <c r="C2802" s="142"/>
      <c r="D2802" s="2"/>
      <c r="G2802" s="8"/>
      <c r="I2802" s="333"/>
      <c r="J2802" s="334"/>
      <c r="K2802" s="18"/>
      <c r="L2802" s="18"/>
      <c r="P2802" s="4"/>
      <c r="AA2802" s="12"/>
      <c r="AB2802" s="2"/>
      <c r="AC2802" s="2"/>
    </row>
    <row r="2803" spans="1:29" s="159" customFormat="1" ht="9.9" customHeight="1" x14ac:dyDescent="0.25">
      <c r="A2803" s="158"/>
      <c r="B2803" s="138"/>
      <c r="C2803" s="142"/>
      <c r="D2803" s="2"/>
      <c r="G2803" s="8"/>
      <c r="I2803" s="333"/>
      <c r="J2803" s="334"/>
      <c r="K2803" s="18"/>
      <c r="L2803" s="18"/>
      <c r="P2803" s="4"/>
      <c r="AA2803" s="12"/>
      <c r="AB2803" s="2"/>
      <c r="AC2803" s="2"/>
    </row>
    <row r="2804" spans="1:29" s="159" customFormat="1" ht="9.9" customHeight="1" x14ac:dyDescent="0.25">
      <c r="A2804" s="158"/>
      <c r="B2804" s="138"/>
      <c r="C2804" s="142"/>
      <c r="D2804" s="2"/>
      <c r="G2804" s="8"/>
      <c r="I2804" s="333"/>
      <c r="J2804" s="334"/>
      <c r="K2804" s="18"/>
      <c r="L2804" s="18"/>
      <c r="P2804" s="4"/>
      <c r="AA2804" s="12"/>
      <c r="AB2804" s="2"/>
      <c r="AC2804" s="2"/>
    </row>
    <row r="2805" spans="1:29" s="159" customFormat="1" ht="9.9" customHeight="1" x14ac:dyDescent="0.25">
      <c r="A2805" s="158"/>
      <c r="B2805" s="138"/>
      <c r="C2805" s="142"/>
      <c r="D2805" s="2"/>
      <c r="G2805" s="8"/>
      <c r="I2805" s="18"/>
      <c r="J2805" s="18"/>
      <c r="K2805" s="18"/>
      <c r="L2805" s="18"/>
      <c r="P2805" s="4"/>
      <c r="AA2805" s="12"/>
      <c r="AB2805" s="2"/>
      <c r="AC2805" s="2"/>
    </row>
    <row r="2806" spans="1:29" s="159" customFormat="1" ht="9.9" customHeight="1" x14ac:dyDescent="0.25">
      <c r="A2806" s="158"/>
      <c r="B2806" s="138"/>
      <c r="C2806" s="142"/>
      <c r="D2806" s="2"/>
      <c r="G2806" s="8"/>
      <c r="I2806" s="333"/>
      <c r="J2806" s="334"/>
      <c r="K2806" s="18"/>
      <c r="L2806" s="18"/>
      <c r="P2806" s="4"/>
      <c r="AA2806" s="12"/>
      <c r="AB2806" s="2"/>
      <c r="AC2806" s="2"/>
    </row>
    <row r="2807" spans="1:29" s="159" customFormat="1" ht="9.9" customHeight="1" x14ac:dyDescent="0.25">
      <c r="A2807" s="158"/>
      <c r="B2807" s="138"/>
      <c r="C2807" s="142"/>
      <c r="D2807" s="2"/>
      <c r="G2807" s="8"/>
      <c r="I2807" s="333"/>
      <c r="J2807" s="334"/>
      <c r="K2807" s="18"/>
      <c r="L2807" s="18"/>
      <c r="P2807" s="4"/>
      <c r="AA2807" s="12"/>
      <c r="AB2807" s="2"/>
      <c r="AC2807" s="2"/>
    </row>
    <row r="2808" spans="1:29" s="159" customFormat="1" ht="9.9" customHeight="1" x14ac:dyDescent="0.25">
      <c r="A2808" s="158"/>
      <c r="B2808" s="138"/>
      <c r="C2808" s="142"/>
      <c r="D2808" s="2"/>
      <c r="G2808" s="8"/>
      <c r="I2808" s="18"/>
      <c r="J2808" s="18"/>
      <c r="K2808" s="18"/>
      <c r="L2808" s="18"/>
      <c r="P2808" s="4"/>
      <c r="AA2808" s="12"/>
      <c r="AB2808" s="2"/>
      <c r="AC2808" s="2"/>
    </row>
    <row r="2809" spans="1:29" s="159" customFormat="1" ht="9.9" customHeight="1" x14ac:dyDescent="0.25">
      <c r="A2809" s="158"/>
      <c r="B2809" s="138"/>
      <c r="C2809" s="142"/>
      <c r="D2809" s="2"/>
      <c r="G2809" s="8"/>
      <c r="I2809" s="333"/>
      <c r="J2809" s="334"/>
      <c r="K2809" s="18"/>
      <c r="L2809" s="18"/>
      <c r="P2809" s="4"/>
      <c r="AA2809" s="12"/>
      <c r="AB2809" s="2"/>
      <c r="AC2809" s="2"/>
    </row>
    <row r="2810" spans="1:29" s="159" customFormat="1" ht="9.9" customHeight="1" x14ac:dyDescent="0.25">
      <c r="A2810" s="158"/>
      <c r="B2810" s="138"/>
      <c r="C2810" s="142"/>
      <c r="D2810" s="2"/>
      <c r="G2810" s="8"/>
      <c r="I2810" s="333"/>
      <c r="J2810" s="334"/>
      <c r="K2810" s="18"/>
      <c r="L2810" s="18"/>
      <c r="P2810" s="4"/>
      <c r="AA2810" s="12"/>
      <c r="AB2810" s="2"/>
      <c r="AC2810" s="2"/>
    </row>
    <row r="2811" spans="1:29" s="159" customFormat="1" ht="9.9" customHeight="1" x14ac:dyDescent="0.25">
      <c r="A2811" s="158"/>
      <c r="B2811" s="138"/>
      <c r="C2811" s="142"/>
      <c r="D2811" s="2"/>
      <c r="G2811" s="8"/>
      <c r="I2811" s="333"/>
      <c r="J2811" s="334"/>
      <c r="K2811" s="18"/>
      <c r="L2811" s="18"/>
      <c r="P2811" s="4"/>
      <c r="AA2811" s="12"/>
      <c r="AB2811" s="2"/>
      <c r="AC2811" s="2"/>
    </row>
    <row r="2812" spans="1:29" s="159" customFormat="1" ht="9.9" customHeight="1" x14ac:dyDescent="0.25">
      <c r="A2812" s="158"/>
      <c r="B2812" s="138"/>
      <c r="C2812" s="142"/>
      <c r="D2812" s="2"/>
      <c r="G2812" s="8"/>
      <c r="I2812" s="333"/>
      <c r="J2812" s="334"/>
      <c r="K2812" s="18"/>
      <c r="L2812" s="18"/>
      <c r="P2812" s="4"/>
      <c r="AA2812" s="12"/>
      <c r="AB2812" s="2"/>
      <c r="AC2812" s="2"/>
    </row>
    <row r="2813" spans="1:29" s="159" customFormat="1" ht="9.9" customHeight="1" x14ac:dyDescent="0.25">
      <c r="A2813" s="158"/>
      <c r="B2813" s="138"/>
      <c r="C2813" s="142"/>
      <c r="D2813" s="2"/>
      <c r="G2813" s="8"/>
      <c r="I2813" s="18"/>
      <c r="J2813" s="18"/>
      <c r="K2813" s="18"/>
      <c r="L2813" s="18"/>
      <c r="P2813" s="4"/>
      <c r="AA2813" s="12"/>
      <c r="AB2813" s="2"/>
      <c r="AC2813" s="2"/>
    </row>
    <row r="2814" spans="1:29" s="159" customFormat="1" ht="9.9" customHeight="1" x14ac:dyDescent="0.25">
      <c r="A2814" s="158"/>
      <c r="B2814" s="138"/>
      <c r="C2814" s="142"/>
      <c r="D2814" s="2"/>
      <c r="G2814" s="8"/>
      <c r="I2814" s="333"/>
      <c r="J2814" s="334"/>
      <c r="K2814" s="18"/>
      <c r="L2814" s="18"/>
      <c r="P2814" s="4"/>
      <c r="AA2814" s="12"/>
      <c r="AB2814" s="2"/>
      <c r="AC2814" s="2"/>
    </row>
    <row r="2815" spans="1:29" s="159" customFormat="1" ht="9.9" customHeight="1" x14ac:dyDescent="0.25">
      <c r="A2815" s="158"/>
      <c r="B2815" s="138"/>
      <c r="C2815" s="142"/>
      <c r="D2815" s="2"/>
      <c r="G2815" s="8"/>
      <c r="I2815" s="333"/>
      <c r="J2815" s="334"/>
      <c r="K2815" s="18"/>
      <c r="L2815" s="18"/>
      <c r="P2815" s="4"/>
      <c r="AA2815" s="12"/>
      <c r="AB2815" s="2"/>
      <c r="AC2815" s="2"/>
    </row>
    <row r="2816" spans="1:29" s="159" customFormat="1" ht="9.9" customHeight="1" x14ac:dyDescent="0.25">
      <c r="A2816" s="158"/>
      <c r="B2816" s="138"/>
      <c r="C2816" s="142"/>
      <c r="D2816" s="2"/>
      <c r="G2816" s="8"/>
      <c r="I2816" s="333"/>
      <c r="J2816" s="334"/>
      <c r="K2816" s="18"/>
      <c r="L2816" s="18"/>
      <c r="P2816" s="4"/>
      <c r="AA2816" s="12"/>
      <c r="AB2816" s="2"/>
      <c r="AC2816" s="2"/>
    </row>
    <row r="2817" spans="1:29" s="159" customFormat="1" ht="9.9" customHeight="1" x14ac:dyDescent="0.25">
      <c r="A2817" s="158"/>
      <c r="B2817" s="138"/>
      <c r="C2817" s="142"/>
      <c r="D2817" s="2"/>
      <c r="G2817" s="8"/>
      <c r="I2817" s="333"/>
      <c r="J2817" s="334"/>
      <c r="K2817" s="18"/>
      <c r="L2817" s="18"/>
      <c r="P2817" s="4"/>
      <c r="AA2817" s="12"/>
      <c r="AB2817" s="2"/>
      <c r="AC2817" s="2"/>
    </row>
    <row r="2818" spans="1:29" s="159" customFormat="1" ht="9.9" customHeight="1" x14ac:dyDescent="0.25">
      <c r="A2818" s="158"/>
      <c r="B2818" s="138"/>
      <c r="C2818" s="142"/>
      <c r="D2818" s="2"/>
      <c r="G2818" s="8"/>
      <c r="I2818" s="333"/>
      <c r="J2818" s="334"/>
      <c r="K2818" s="18"/>
      <c r="L2818" s="18"/>
      <c r="P2818" s="4"/>
      <c r="AA2818" s="12"/>
      <c r="AB2818" s="2"/>
      <c r="AC2818" s="2"/>
    </row>
    <row r="2819" spans="1:29" s="159" customFormat="1" ht="9.9" customHeight="1" x14ac:dyDescent="0.25">
      <c r="A2819" s="158"/>
      <c r="B2819" s="138"/>
      <c r="C2819" s="142"/>
      <c r="D2819" s="2"/>
      <c r="G2819" s="8"/>
      <c r="I2819" s="333"/>
      <c r="J2819" s="334"/>
      <c r="K2819" s="18"/>
      <c r="L2819" s="18"/>
      <c r="P2819" s="4"/>
      <c r="AA2819" s="12"/>
      <c r="AB2819" s="2"/>
      <c r="AC2819" s="2"/>
    </row>
    <row r="2820" spans="1:29" s="159" customFormat="1" ht="9.9" customHeight="1" x14ac:dyDescent="0.25">
      <c r="A2820" s="158"/>
      <c r="B2820" s="138"/>
      <c r="C2820" s="142"/>
      <c r="D2820" s="2"/>
      <c r="G2820" s="8"/>
      <c r="I2820" s="18"/>
      <c r="J2820" s="18"/>
      <c r="K2820" s="18"/>
      <c r="L2820" s="18"/>
      <c r="P2820" s="4"/>
      <c r="AA2820" s="12"/>
      <c r="AB2820" s="2"/>
      <c r="AC2820" s="2"/>
    </row>
    <row r="2821" spans="1:29" s="159" customFormat="1" ht="9.9" customHeight="1" x14ac:dyDescent="0.25">
      <c r="A2821" s="158"/>
      <c r="B2821" s="138"/>
      <c r="C2821" s="142"/>
      <c r="D2821" s="2"/>
      <c r="G2821" s="8"/>
      <c r="I2821" s="333"/>
      <c r="J2821" s="334"/>
      <c r="K2821" s="18"/>
      <c r="L2821" s="18"/>
      <c r="P2821" s="4"/>
      <c r="AA2821" s="12"/>
      <c r="AB2821" s="2"/>
      <c r="AC2821" s="2"/>
    </row>
    <row r="2822" spans="1:29" s="159" customFormat="1" ht="9.9" customHeight="1" x14ac:dyDescent="0.25">
      <c r="A2822" s="158"/>
      <c r="B2822" s="138"/>
      <c r="C2822" s="142"/>
      <c r="D2822" s="2"/>
      <c r="G2822" s="8"/>
      <c r="I2822" s="333"/>
      <c r="J2822" s="334"/>
      <c r="K2822" s="18"/>
      <c r="L2822" s="18"/>
      <c r="P2822" s="4"/>
      <c r="AA2822" s="12"/>
      <c r="AB2822" s="2"/>
      <c r="AC2822" s="2"/>
    </row>
    <row r="2823" spans="1:29" s="159" customFormat="1" ht="9.9" customHeight="1" x14ac:dyDescent="0.25">
      <c r="A2823" s="158"/>
      <c r="B2823" s="138"/>
      <c r="C2823" s="142"/>
      <c r="D2823" s="2"/>
      <c r="G2823" s="8"/>
      <c r="I2823" s="333"/>
      <c r="J2823" s="334"/>
      <c r="K2823" s="18"/>
      <c r="L2823" s="18"/>
      <c r="P2823" s="4"/>
      <c r="AA2823" s="12"/>
      <c r="AB2823" s="2"/>
      <c r="AC2823" s="2"/>
    </row>
    <row r="2824" spans="1:29" s="159" customFormat="1" ht="9.9" customHeight="1" x14ac:dyDescent="0.25">
      <c r="A2824" s="158"/>
      <c r="B2824" s="138"/>
      <c r="C2824" s="142"/>
      <c r="D2824" s="2"/>
      <c r="G2824" s="8"/>
      <c r="I2824" s="333"/>
      <c r="J2824" s="334"/>
      <c r="K2824" s="18"/>
      <c r="L2824" s="18"/>
      <c r="P2824" s="4"/>
      <c r="AA2824" s="12"/>
      <c r="AB2824" s="2"/>
      <c r="AC2824" s="2"/>
    </row>
    <row r="2825" spans="1:29" s="159" customFormat="1" ht="9.9" customHeight="1" x14ac:dyDescent="0.25">
      <c r="A2825" s="158"/>
      <c r="B2825" s="138"/>
      <c r="C2825" s="142"/>
      <c r="D2825" s="2"/>
      <c r="G2825" s="8"/>
      <c r="I2825" s="18"/>
      <c r="J2825" s="18"/>
      <c r="K2825" s="18"/>
      <c r="L2825" s="18"/>
      <c r="P2825" s="4"/>
      <c r="AA2825" s="12"/>
      <c r="AB2825" s="2"/>
      <c r="AC2825" s="2"/>
    </row>
    <row r="2826" spans="1:29" s="159" customFormat="1" ht="9.9" customHeight="1" x14ac:dyDescent="0.25">
      <c r="A2826" s="158"/>
      <c r="B2826" s="138"/>
      <c r="C2826" s="142"/>
      <c r="D2826" s="2"/>
      <c r="G2826" s="8"/>
      <c r="I2826" s="333"/>
      <c r="J2826" s="334"/>
      <c r="K2826" s="18"/>
      <c r="L2826" s="18"/>
      <c r="P2826" s="4"/>
      <c r="AA2826" s="12"/>
      <c r="AB2826" s="2"/>
      <c r="AC2826" s="2"/>
    </row>
    <row r="2827" spans="1:29" s="159" customFormat="1" ht="9.9" customHeight="1" x14ac:dyDescent="0.25">
      <c r="A2827" s="158"/>
      <c r="B2827" s="138"/>
      <c r="C2827" s="142"/>
      <c r="D2827" s="2"/>
      <c r="G2827" s="8"/>
      <c r="I2827" s="333"/>
      <c r="J2827" s="334"/>
      <c r="K2827" s="18"/>
      <c r="L2827" s="18"/>
      <c r="P2827" s="4"/>
      <c r="AA2827" s="12"/>
      <c r="AB2827" s="2"/>
      <c r="AC2827" s="2"/>
    </row>
    <row r="2828" spans="1:29" s="159" customFormat="1" ht="9.9" customHeight="1" x14ac:dyDescent="0.25">
      <c r="A2828" s="158"/>
      <c r="B2828" s="138"/>
      <c r="C2828" s="142"/>
      <c r="D2828" s="2"/>
      <c r="G2828" s="8"/>
      <c r="I2828" s="333"/>
      <c r="J2828" s="334"/>
      <c r="K2828" s="18"/>
      <c r="L2828" s="18"/>
      <c r="P2828" s="4"/>
      <c r="AA2828" s="12"/>
      <c r="AB2828" s="2"/>
      <c r="AC2828" s="2"/>
    </row>
    <row r="2829" spans="1:29" s="159" customFormat="1" ht="9.9" customHeight="1" x14ac:dyDescent="0.25">
      <c r="A2829" s="158"/>
      <c r="B2829" s="138"/>
      <c r="C2829" s="142"/>
      <c r="D2829" s="2"/>
      <c r="G2829" s="8"/>
      <c r="I2829" s="333"/>
      <c r="J2829" s="334"/>
      <c r="K2829" s="18"/>
      <c r="L2829" s="18"/>
      <c r="P2829" s="4"/>
      <c r="AA2829" s="12"/>
      <c r="AB2829" s="2"/>
      <c r="AC2829" s="2"/>
    </row>
    <row r="2830" spans="1:29" s="159" customFormat="1" ht="9.9" customHeight="1" x14ac:dyDescent="0.25">
      <c r="A2830" s="158"/>
      <c r="B2830" s="138"/>
      <c r="C2830" s="142"/>
      <c r="D2830" s="2"/>
      <c r="G2830" s="8"/>
      <c r="I2830" s="18"/>
      <c r="J2830" s="18"/>
      <c r="K2830" s="18"/>
      <c r="L2830" s="18"/>
      <c r="P2830" s="4"/>
      <c r="AA2830" s="12"/>
      <c r="AB2830" s="2"/>
      <c r="AC2830" s="2"/>
    </row>
    <row r="2831" spans="1:29" s="159" customFormat="1" ht="9.9" customHeight="1" x14ac:dyDescent="0.25">
      <c r="A2831" s="158"/>
      <c r="B2831" s="138"/>
      <c r="C2831" s="142"/>
      <c r="D2831" s="2"/>
      <c r="G2831" s="8"/>
      <c r="I2831" s="333"/>
      <c r="J2831" s="334"/>
      <c r="K2831" s="18"/>
      <c r="L2831" s="18"/>
      <c r="P2831" s="4"/>
      <c r="AA2831" s="12"/>
      <c r="AB2831" s="2"/>
      <c r="AC2831" s="2"/>
    </row>
    <row r="2832" spans="1:29" s="159" customFormat="1" ht="9.9" customHeight="1" x14ac:dyDescent="0.25">
      <c r="A2832" s="158"/>
      <c r="B2832" s="138"/>
      <c r="C2832" s="142"/>
      <c r="D2832" s="2"/>
      <c r="G2832" s="8"/>
      <c r="I2832" s="333"/>
      <c r="J2832" s="334"/>
      <c r="K2832" s="18"/>
      <c r="L2832" s="18"/>
      <c r="P2832" s="4"/>
      <c r="AA2832" s="12"/>
      <c r="AB2832" s="2"/>
      <c r="AC2832" s="2"/>
    </row>
    <row r="2833" spans="1:29" s="159" customFormat="1" ht="9.9" customHeight="1" x14ac:dyDescent="0.25">
      <c r="A2833" s="158"/>
      <c r="B2833" s="138"/>
      <c r="C2833" s="142"/>
      <c r="D2833" s="2"/>
      <c r="G2833" s="8"/>
      <c r="I2833" s="333"/>
      <c r="J2833" s="334"/>
      <c r="K2833" s="18"/>
      <c r="L2833" s="18"/>
      <c r="P2833" s="4"/>
      <c r="AA2833" s="12"/>
      <c r="AB2833" s="2"/>
      <c r="AC2833" s="2"/>
    </row>
    <row r="2834" spans="1:29" s="159" customFormat="1" ht="9.9" customHeight="1" x14ac:dyDescent="0.25">
      <c r="A2834" s="158"/>
      <c r="B2834" s="138"/>
      <c r="C2834" s="142"/>
      <c r="D2834" s="2"/>
      <c r="G2834" s="8"/>
      <c r="I2834" s="333"/>
      <c r="J2834" s="334"/>
      <c r="K2834" s="18"/>
      <c r="L2834" s="18"/>
      <c r="P2834" s="4"/>
      <c r="AA2834" s="12"/>
      <c r="AB2834" s="2"/>
      <c r="AC2834" s="2"/>
    </row>
    <row r="2835" spans="1:29" s="159" customFormat="1" ht="9.9" customHeight="1" x14ac:dyDescent="0.25">
      <c r="A2835" s="158"/>
      <c r="B2835" s="138"/>
      <c r="C2835" s="142"/>
      <c r="D2835" s="2"/>
      <c r="G2835" s="8"/>
      <c r="I2835" s="18"/>
      <c r="J2835" s="18"/>
      <c r="K2835" s="18"/>
      <c r="L2835" s="18"/>
      <c r="P2835" s="4"/>
      <c r="AA2835" s="12"/>
      <c r="AB2835" s="2"/>
      <c r="AC2835" s="2"/>
    </row>
    <row r="2836" spans="1:29" s="159" customFormat="1" ht="9.9" customHeight="1" x14ac:dyDescent="0.25">
      <c r="A2836" s="158"/>
      <c r="B2836" s="138"/>
      <c r="C2836" s="142"/>
      <c r="D2836" s="2"/>
      <c r="G2836" s="8"/>
      <c r="I2836" s="333"/>
      <c r="J2836" s="334"/>
      <c r="K2836" s="18"/>
      <c r="L2836" s="18"/>
      <c r="P2836" s="4"/>
      <c r="AA2836" s="12"/>
      <c r="AB2836" s="2"/>
      <c r="AC2836" s="2"/>
    </row>
    <row r="2837" spans="1:29" s="159" customFormat="1" ht="9.9" customHeight="1" x14ac:dyDescent="0.25">
      <c r="A2837" s="158"/>
      <c r="B2837" s="138"/>
      <c r="C2837" s="142"/>
      <c r="D2837" s="2"/>
      <c r="G2837" s="8"/>
      <c r="I2837" s="333"/>
      <c r="J2837" s="334"/>
      <c r="K2837" s="18"/>
      <c r="L2837" s="18"/>
      <c r="P2837" s="4"/>
      <c r="AA2837" s="12"/>
      <c r="AB2837" s="2"/>
      <c r="AC2837" s="2"/>
    </row>
    <row r="2838" spans="1:29" s="159" customFormat="1" ht="9.9" customHeight="1" x14ac:dyDescent="0.25">
      <c r="A2838" s="158"/>
      <c r="B2838" s="138"/>
      <c r="C2838" s="142"/>
      <c r="D2838" s="2"/>
      <c r="G2838" s="8"/>
      <c r="I2838" s="333"/>
      <c r="J2838" s="334"/>
      <c r="K2838" s="18"/>
      <c r="L2838" s="18"/>
      <c r="P2838" s="4"/>
      <c r="AA2838" s="12"/>
      <c r="AB2838" s="2"/>
      <c r="AC2838" s="2"/>
    </row>
    <row r="2839" spans="1:29" s="159" customFormat="1" ht="9.9" customHeight="1" x14ac:dyDescent="0.25">
      <c r="A2839" s="158"/>
      <c r="B2839" s="138"/>
      <c r="C2839" s="142"/>
      <c r="D2839" s="2"/>
      <c r="G2839" s="8"/>
      <c r="I2839" s="333"/>
      <c r="J2839" s="334"/>
      <c r="K2839" s="18"/>
      <c r="L2839" s="18"/>
      <c r="P2839" s="4"/>
      <c r="AA2839" s="12"/>
      <c r="AB2839" s="2"/>
      <c r="AC2839" s="2"/>
    </row>
    <row r="2840" spans="1:29" s="159" customFormat="1" ht="9.9" customHeight="1" x14ac:dyDescent="0.25">
      <c r="A2840" s="158"/>
      <c r="B2840" s="138"/>
      <c r="C2840" s="142"/>
      <c r="D2840" s="2"/>
      <c r="G2840" s="8"/>
      <c r="I2840" s="18"/>
      <c r="J2840" s="18"/>
      <c r="K2840" s="18"/>
      <c r="L2840" s="18"/>
      <c r="P2840" s="4"/>
      <c r="AA2840" s="12"/>
      <c r="AB2840" s="2"/>
      <c r="AC2840" s="2"/>
    </row>
    <row r="2841" spans="1:29" s="159" customFormat="1" ht="9.9" customHeight="1" x14ac:dyDescent="0.25">
      <c r="A2841" s="158"/>
      <c r="B2841" s="138"/>
      <c r="C2841" s="142"/>
      <c r="D2841" s="2"/>
      <c r="G2841" s="8"/>
      <c r="I2841" s="333"/>
      <c r="J2841" s="334"/>
      <c r="K2841" s="18"/>
      <c r="L2841" s="18"/>
      <c r="P2841" s="4"/>
      <c r="AA2841" s="12"/>
      <c r="AB2841" s="2"/>
      <c r="AC2841" s="2"/>
    </row>
    <row r="2842" spans="1:29" s="159" customFormat="1" ht="9.9" customHeight="1" x14ac:dyDescent="0.25">
      <c r="A2842" s="158"/>
      <c r="B2842" s="138"/>
      <c r="C2842" s="142"/>
      <c r="D2842" s="2"/>
      <c r="G2842" s="8"/>
      <c r="I2842" s="333"/>
      <c r="J2842" s="334"/>
      <c r="K2842" s="18"/>
      <c r="L2842" s="18"/>
      <c r="P2842" s="4"/>
      <c r="AA2842" s="12"/>
      <c r="AB2842" s="2"/>
      <c r="AC2842" s="2"/>
    </row>
    <row r="2843" spans="1:29" s="159" customFormat="1" ht="9.9" customHeight="1" x14ac:dyDescent="0.25">
      <c r="A2843" s="158"/>
      <c r="B2843" s="138"/>
      <c r="C2843" s="142"/>
      <c r="D2843" s="2"/>
      <c r="G2843" s="8"/>
      <c r="I2843" s="333"/>
      <c r="J2843" s="334"/>
      <c r="K2843" s="18"/>
      <c r="L2843" s="18"/>
      <c r="P2843" s="4"/>
      <c r="AA2843" s="12"/>
      <c r="AB2843" s="2"/>
      <c r="AC2843" s="2"/>
    </row>
    <row r="2844" spans="1:29" s="159" customFormat="1" ht="9.9" customHeight="1" x14ac:dyDescent="0.25">
      <c r="A2844" s="158"/>
      <c r="B2844" s="138"/>
      <c r="C2844" s="142"/>
      <c r="D2844" s="2"/>
      <c r="G2844" s="8"/>
      <c r="I2844" s="333"/>
      <c r="J2844" s="334"/>
      <c r="K2844" s="18"/>
      <c r="L2844" s="18"/>
      <c r="P2844" s="4"/>
      <c r="AA2844" s="12"/>
      <c r="AB2844" s="2"/>
      <c r="AC2844" s="2"/>
    </row>
    <row r="2845" spans="1:29" s="159" customFormat="1" ht="9.9" customHeight="1" x14ac:dyDescent="0.25">
      <c r="A2845" s="158"/>
      <c r="B2845" s="138"/>
      <c r="C2845" s="142"/>
      <c r="D2845" s="2"/>
      <c r="G2845" s="8"/>
      <c r="I2845" s="18"/>
      <c r="J2845" s="18"/>
      <c r="K2845" s="18"/>
      <c r="L2845" s="18"/>
      <c r="P2845" s="4"/>
      <c r="AA2845" s="12"/>
      <c r="AB2845" s="2"/>
      <c r="AC2845" s="2"/>
    </row>
    <row r="2846" spans="1:29" s="159" customFormat="1" ht="9.9" customHeight="1" x14ac:dyDescent="0.25">
      <c r="A2846" s="158"/>
      <c r="B2846" s="138"/>
      <c r="C2846" s="142"/>
      <c r="D2846" s="2"/>
      <c r="G2846" s="8"/>
      <c r="I2846" s="333"/>
      <c r="J2846" s="334"/>
      <c r="K2846" s="18"/>
      <c r="L2846" s="18"/>
      <c r="P2846" s="4"/>
      <c r="AA2846" s="12"/>
      <c r="AB2846" s="2"/>
      <c r="AC2846" s="2"/>
    </row>
    <row r="2847" spans="1:29" s="159" customFormat="1" ht="9.9" customHeight="1" x14ac:dyDescent="0.25">
      <c r="A2847" s="158"/>
      <c r="B2847" s="138"/>
      <c r="C2847" s="142"/>
      <c r="D2847" s="2"/>
      <c r="G2847" s="8"/>
      <c r="I2847" s="333"/>
      <c r="J2847" s="334"/>
      <c r="K2847" s="18"/>
      <c r="L2847" s="18"/>
      <c r="P2847" s="4"/>
      <c r="AA2847" s="12"/>
      <c r="AB2847" s="2"/>
      <c r="AC2847" s="2"/>
    </row>
    <row r="2848" spans="1:29" s="159" customFormat="1" ht="9.9" customHeight="1" x14ac:dyDescent="0.25">
      <c r="A2848" s="158"/>
      <c r="B2848" s="138"/>
      <c r="C2848" s="142"/>
      <c r="D2848" s="2"/>
      <c r="G2848" s="8"/>
      <c r="I2848" s="333"/>
      <c r="J2848" s="334"/>
      <c r="K2848" s="18"/>
      <c r="L2848" s="18"/>
      <c r="P2848" s="4"/>
      <c r="AA2848" s="12"/>
      <c r="AB2848" s="2"/>
      <c r="AC2848" s="2"/>
    </row>
    <row r="2849" spans="1:29" s="159" customFormat="1" ht="9.9" customHeight="1" x14ac:dyDescent="0.25">
      <c r="A2849" s="158"/>
      <c r="B2849" s="138"/>
      <c r="C2849" s="142"/>
      <c r="D2849" s="2"/>
      <c r="G2849" s="8"/>
      <c r="I2849" s="333"/>
      <c r="J2849" s="334"/>
      <c r="K2849" s="18"/>
      <c r="L2849" s="18"/>
      <c r="P2849" s="4"/>
      <c r="AA2849" s="12"/>
      <c r="AB2849" s="2"/>
      <c r="AC2849" s="2"/>
    </row>
    <row r="2850" spans="1:29" s="159" customFormat="1" ht="9.9" customHeight="1" x14ac:dyDescent="0.25">
      <c r="A2850" s="158"/>
      <c r="B2850" s="138"/>
      <c r="C2850" s="142"/>
      <c r="D2850" s="2"/>
      <c r="G2850" s="8"/>
      <c r="I2850" s="18"/>
      <c r="J2850" s="18"/>
      <c r="K2850" s="18"/>
      <c r="L2850" s="18"/>
      <c r="P2850" s="4"/>
      <c r="AA2850" s="12"/>
      <c r="AB2850" s="2"/>
      <c r="AC2850" s="2"/>
    </row>
    <row r="2851" spans="1:29" s="159" customFormat="1" ht="9.9" customHeight="1" x14ac:dyDescent="0.25">
      <c r="A2851" s="158"/>
      <c r="B2851" s="138"/>
      <c r="C2851" s="142"/>
      <c r="D2851" s="2"/>
      <c r="G2851" s="8"/>
      <c r="I2851" s="333"/>
      <c r="J2851" s="334"/>
      <c r="K2851" s="18"/>
      <c r="L2851" s="18"/>
      <c r="P2851" s="4"/>
      <c r="AA2851" s="12"/>
      <c r="AB2851" s="2"/>
      <c r="AC2851" s="2"/>
    </row>
    <row r="2852" spans="1:29" s="159" customFormat="1" ht="9.9" customHeight="1" x14ac:dyDescent="0.25">
      <c r="A2852" s="158"/>
      <c r="B2852" s="138"/>
      <c r="C2852" s="142"/>
      <c r="D2852" s="2"/>
      <c r="G2852" s="8"/>
      <c r="I2852" s="333"/>
      <c r="J2852" s="334"/>
      <c r="K2852" s="18"/>
      <c r="L2852" s="18"/>
      <c r="P2852" s="4"/>
      <c r="AA2852" s="12"/>
      <c r="AB2852" s="2"/>
      <c r="AC2852" s="2"/>
    </row>
    <row r="2853" spans="1:29" s="159" customFormat="1" ht="9.9" customHeight="1" x14ac:dyDescent="0.25">
      <c r="A2853" s="158"/>
      <c r="B2853" s="138"/>
      <c r="C2853" s="142"/>
      <c r="D2853" s="2"/>
      <c r="G2853" s="8"/>
      <c r="I2853" s="333"/>
      <c r="J2853" s="334"/>
      <c r="K2853" s="18"/>
      <c r="L2853" s="18"/>
      <c r="P2853" s="4"/>
      <c r="AA2853" s="12"/>
      <c r="AB2853" s="2"/>
      <c r="AC2853" s="2"/>
    </row>
    <row r="2854" spans="1:29" s="159" customFormat="1" ht="9.9" customHeight="1" x14ac:dyDescent="0.25">
      <c r="A2854" s="158"/>
      <c r="B2854" s="138"/>
      <c r="C2854" s="142"/>
      <c r="D2854" s="2"/>
      <c r="G2854" s="8"/>
      <c r="I2854" s="333"/>
      <c r="J2854" s="334"/>
      <c r="K2854" s="18"/>
      <c r="L2854" s="18"/>
      <c r="P2854" s="4"/>
      <c r="AA2854" s="12"/>
      <c r="AB2854" s="2"/>
      <c r="AC2854" s="2"/>
    </row>
    <row r="2855" spans="1:29" s="159" customFormat="1" ht="9.9" customHeight="1" x14ac:dyDescent="0.25">
      <c r="A2855" s="158"/>
      <c r="B2855" s="138"/>
      <c r="C2855" s="142"/>
      <c r="D2855" s="2"/>
      <c r="G2855" s="8"/>
      <c r="I2855" s="18"/>
      <c r="J2855" s="18"/>
      <c r="K2855" s="18"/>
      <c r="L2855" s="18"/>
      <c r="P2855" s="4"/>
      <c r="AA2855" s="12"/>
      <c r="AB2855" s="2"/>
      <c r="AC2855" s="2"/>
    </row>
    <row r="2856" spans="1:29" s="159" customFormat="1" ht="9.9" customHeight="1" x14ac:dyDescent="0.25">
      <c r="A2856" s="158"/>
      <c r="B2856" s="138"/>
      <c r="C2856" s="142"/>
      <c r="D2856" s="2"/>
      <c r="G2856" s="8"/>
      <c r="I2856" s="333"/>
      <c r="J2856" s="334"/>
      <c r="K2856" s="18"/>
      <c r="L2856" s="18"/>
      <c r="P2856" s="4"/>
      <c r="AA2856" s="12"/>
      <c r="AB2856" s="2"/>
      <c r="AC2856" s="2"/>
    </row>
    <row r="2857" spans="1:29" s="159" customFormat="1" ht="9.9" customHeight="1" x14ac:dyDescent="0.25">
      <c r="A2857" s="158"/>
      <c r="B2857" s="138"/>
      <c r="C2857" s="142"/>
      <c r="D2857" s="2"/>
      <c r="G2857" s="8"/>
      <c r="I2857" s="333"/>
      <c r="J2857" s="334"/>
      <c r="K2857" s="18"/>
      <c r="L2857" s="18"/>
      <c r="P2857" s="4"/>
      <c r="AA2857" s="12"/>
      <c r="AB2857" s="2"/>
      <c r="AC2857" s="2"/>
    </row>
    <row r="2858" spans="1:29" s="159" customFormat="1" ht="9.9" customHeight="1" x14ac:dyDescent="0.25">
      <c r="A2858" s="158"/>
      <c r="B2858" s="138"/>
      <c r="C2858" s="142"/>
      <c r="D2858" s="2"/>
      <c r="G2858" s="8"/>
      <c r="I2858" s="333"/>
      <c r="J2858" s="334"/>
      <c r="K2858" s="18"/>
      <c r="L2858" s="18"/>
      <c r="P2858" s="4"/>
      <c r="AA2858" s="12"/>
      <c r="AB2858" s="2"/>
      <c r="AC2858" s="2"/>
    </row>
    <row r="2859" spans="1:29" s="159" customFormat="1" ht="9.9" customHeight="1" x14ac:dyDescent="0.25">
      <c r="A2859" s="158"/>
      <c r="B2859" s="138"/>
      <c r="C2859" s="142"/>
      <c r="D2859" s="2"/>
      <c r="G2859" s="8"/>
      <c r="I2859" s="333"/>
      <c r="J2859" s="334"/>
      <c r="K2859" s="18"/>
      <c r="L2859" s="18"/>
      <c r="P2859" s="4"/>
      <c r="AA2859" s="12"/>
      <c r="AB2859" s="2"/>
      <c r="AC2859" s="2"/>
    </row>
    <row r="2860" spans="1:29" s="159" customFormat="1" ht="9.9" customHeight="1" x14ac:dyDescent="0.25">
      <c r="A2860" s="158"/>
      <c r="B2860" s="138"/>
      <c r="C2860" s="142"/>
      <c r="D2860" s="2"/>
      <c r="G2860" s="8"/>
      <c r="I2860" s="18"/>
      <c r="J2860" s="18"/>
      <c r="K2860" s="18"/>
      <c r="L2860" s="18"/>
      <c r="P2860" s="4"/>
      <c r="AA2860" s="12"/>
      <c r="AB2860" s="2"/>
      <c r="AC2860" s="2"/>
    </row>
    <row r="2861" spans="1:29" s="159" customFormat="1" ht="9.9" customHeight="1" x14ac:dyDescent="0.25">
      <c r="A2861" s="158"/>
      <c r="B2861" s="138"/>
      <c r="C2861" s="142"/>
      <c r="D2861" s="2"/>
      <c r="G2861" s="8"/>
      <c r="I2861" s="333"/>
      <c r="J2861" s="334"/>
      <c r="K2861" s="18"/>
      <c r="L2861" s="18"/>
      <c r="P2861" s="4"/>
      <c r="AA2861" s="12"/>
      <c r="AB2861" s="2"/>
      <c r="AC2861" s="2"/>
    </row>
    <row r="2862" spans="1:29" s="159" customFormat="1" ht="9.9" customHeight="1" x14ac:dyDescent="0.25">
      <c r="A2862" s="158"/>
      <c r="B2862" s="138"/>
      <c r="C2862" s="142"/>
      <c r="D2862" s="2"/>
      <c r="G2862" s="8"/>
      <c r="I2862" s="333"/>
      <c r="J2862" s="334"/>
      <c r="K2862" s="18"/>
      <c r="L2862" s="18"/>
      <c r="P2862" s="4"/>
      <c r="AA2862" s="12"/>
      <c r="AB2862" s="2"/>
      <c r="AC2862" s="2"/>
    </row>
    <row r="2863" spans="1:29" s="159" customFormat="1" ht="9.9" customHeight="1" x14ac:dyDescent="0.25">
      <c r="A2863" s="158"/>
      <c r="B2863" s="138"/>
      <c r="C2863" s="142"/>
      <c r="D2863" s="2"/>
      <c r="G2863" s="8"/>
      <c r="I2863" s="333"/>
      <c r="J2863" s="334"/>
      <c r="K2863" s="18"/>
      <c r="L2863" s="18"/>
      <c r="P2863" s="4"/>
      <c r="AA2863" s="12"/>
      <c r="AB2863" s="2"/>
      <c r="AC2863" s="2"/>
    </row>
    <row r="2864" spans="1:29" s="4" customFormat="1" ht="9.9" customHeight="1" x14ac:dyDescent="0.25">
      <c r="A2864" s="158"/>
      <c r="B2864" s="138"/>
      <c r="C2864" s="142"/>
      <c r="D2864" s="2"/>
      <c r="E2864" s="159"/>
      <c r="F2864" s="159"/>
      <c r="G2864" s="8"/>
      <c r="H2864" s="159"/>
      <c r="I2864" s="18"/>
      <c r="J2864" s="18"/>
      <c r="K2864" s="18"/>
      <c r="L2864" s="18"/>
      <c r="M2864" s="159"/>
      <c r="N2864" s="159"/>
      <c r="O2864" s="159"/>
      <c r="Q2864" s="159"/>
      <c r="R2864" s="159"/>
      <c r="S2864" s="159"/>
      <c r="T2864" s="159"/>
      <c r="U2864" s="159"/>
      <c r="V2864" s="159"/>
      <c r="W2864" s="159"/>
      <c r="X2864" s="159"/>
      <c r="Y2864" s="159"/>
      <c r="Z2864" s="159"/>
      <c r="AA2864" s="12"/>
      <c r="AB2864" s="2"/>
      <c r="AC2864" s="2"/>
    </row>
    <row r="2865" spans="1:29" s="4" customFormat="1" ht="9.9" customHeight="1" x14ac:dyDescent="0.25">
      <c r="A2865" s="158"/>
      <c r="B2865" s="138"/>
      <c r="C2865" s="142"/>
      <c r="D2865" s="2"/>
      <c r="E2865" s="159"/>
      <c r="F2865" s="159"/>
      <c r="G2865" s="8"/>
      <c r="H2865" s="159"/>
      <c r="I2865" s="333"/>
      <c r="J2865" s="334"/>
      <c r="K2865" s="18"/>
      <c r="L2865" s="18"/>
      <c r="M2865" s="159"/>
      <c r="N2865" s="159"/>
      <c r="O2865" s="159"/>
      <c r="Q2865" s="159"/>
      <c r="R2865" s="159"/>
      <c r="S2865" s="159"/>
      <c r="T2865" s="159"/>
      <c r="U2865" s="159"/>
      <c r="V2865" s="159"/>
      <c r="W2865" s="159"/>
      <c r="X2865" s="159"/>
      <c r="Y2865" s="159"/>
      <c r="Z2865" s="159"/>
      <c r="AA2865" s="12"/>
      <c r="AB2865" s="2"/>
      <c r="AC2865" s="2"/>
    </row>
    <row r="2866" spans="1:29" s="4" customFormat="1" ht="9.9" customHeight="1" x14ac:dyDescent="0.25">
      <c r="A2866" s="158"/>
      <c r="B2866" s="138"/>
      <c r="C2866" s="142"/>
      <c r="D2866" s="2"/>
      <c r="E2866" s="159"/>
      <c r="F2866" s="159"/>
      <c r="G2866" s="8"/>
      <c r="H2866" s="159"/>
      <c r="I2866" s="333"/>
      <c r="J2866" s="334"/>
      <c r="K2866" s="18"/>
      <c r="L2866" s="18"/>
      <c r="M2866" s="159"/>
      <c r="N2866" s="159"/>
      <c r="O2866" s="159"/>
      <c r="Q2866" s="159"/>
      <c r="R2866" s="159"/>
      <c r="S2866" s="159"/>
      <c r="T2866" s="159"/>
      <c r="U2866" s="159"/>
      <c r="V2866" s="159"/>
      <c r="W2866" s="159"/>
      <c r="X2866" s="159"/>
      <c r="Y2866" s="159"/>
      <c r="Z2866" s="159"/>
      <c r="AA2866" s="12"/>
      <c r="AB2866" s="2"/>
      <c r="AC2866" s="2"/>
    </row>
    <row r="2867" spans="1:29" s="4" customFormat="1" ht="9.9" customHeight="1" x14ac:dyDescent="0.25">
      <c r="A2867" s="158"/>
      <c r="B2867" s="138"/>
      <c r="C2867" s="142"/>
      <c r="D2867" s="2"/>
      <c r="E2867" s="159"/>
      <c r="F2867" s="159"/>
      <c r="G2867" s="8"/>
      <c r="H2867" s="159"/>
      <c r="I2867" s="333"/>
      <c r="J2867" s="334"/>
      <c r="K2867" s="18"/>
      <c r="L2867" s="18"/>
      <c r="M2867" s="159"/>
      <c r="N2867" s="159"/>
      <c r="O2867" s="159"/>
      <c r="Q2867" s="159"/>
      <c r="R2867" s="159"/>
      <c r="S2867" s="159"/>
      <c r="T2867" s="159"/>
      <c r="U2867" s="159"/>
      <c r="V2867" s="159"/>
      <c r="W2867" s="159"/>
      <c r="X2867" s="159"/>
      <c r="Y2867" s="159"/>
      <c r="Z2867" s="159"/>
      <c r="AA2867" s="12"/>
      <c r="AB2867" s="2"/>
      <c r="AC2867" s="2"/>
    </row>
    <row r="2868" spans="1:29" s="4" customFormat="1" ht="9.9" customHeight="1" x14ac:dyDescent="0.25">
      <c r="A2868" s="158"/>
      <c r="B2868" s="138"/>
      <c r="C2868" s="142"/>
      <c r="D2868" s="2"/>
      <c r="E2868" s="159"/>
      <c r="F2868" s="159"/>
      <c r="G2868" s="8"/>
      <c r="H2868" s="159"/>
      <c r="I2868" s="18"/>
      <c r="J2868" s="18"/>
      <c r="K2868" s="18"/>
      <c r="L2868" s="18"/>
      <c r="M2868" s="159"/>
      <c r="N2868" s="159"/>
      <c r="O2868" s="159"/>
      <c r="Q2868" s="159"/>
      <c r="R2868" s="159"/>
      <c r="S2868" s="159"/>
      <c r="T2868" s="159"/>
      <c r="U2868" s="159"/>
      <c r="V2868" s="159"/>
      <c r="W2868" s="159"/>
      <c r="X2868" s="159"/>
      <c r="Y2868" s="159"/>
      <c r="Z2868" s="159"/>
      <c r="AA2868" s="12"/>
      <c r="AB2868" s="2"/>
      <c r="AC2868" s="2"/>
    </row>
    <row r="2869" spans="1:29" s="4" customFormat="1" ht="9.9" customHeight="1" x14ac:dyDescent="0.25">
      <c r="A2869" s="158"/>
      <c r="B2869" s="138"/>
      <c r="C2869" s="142"/>
      <c r="D2869" s="2"/>
      <c r="E2869" s="159"/>
      <c r="F2869" s="159"/>
      <c r="G2869" s="8"/>
      <c r="H2869" s="159"/>
      <c r="I2869" s="333"/>
      <c r="J2869" s="334"/>
      <c r="K2869" s="18"/>
      <c r="L2869" s="18"/>
      <c r="M2869" s="159"/>
      <c r="N2869" s="159"/>
      <c r="O2869" s="159"/>
      <c r="Q2869" s="159"/>
      <c r="R2869" s="159"/>
      <c r="S2869" s="159"/>
      <c r="T2869" s="159"/>
      <c r="U2869" s="159"/>
      <c r="V2869" s="159"/>
      <c r="W2869" s="159"/>
      <c r="X2869" s="159"/>
      <c r="Y2869" s="159"/>
      <c r="Z2869" s="159"/>
      <c r="AA2869" s="12"/>
      <c r="AB2869" s="2"/>
      <c r="AC2869" s="2"/>
    </row>
    <row r="2870" spans="1:29" s="4" customFormat="1" ht="9.9" customHeight="1" x14ac:dyDescent="0.25">
      <c r="A2870" s="158"/>
      <c r="B2870" s="138"/>
      <c r="C2870" s="142"/>
      <c r="D2870" s="2"/>
      <c r="E2870" s="159"/>
      <c r="F2870" s="159"/>
      <c r="G2870" s="8"/>
      <c r="H2870" s="159"/>
      <c r="I2870" s="333"/>
      <c r="J2870" s="334"/>
      <c r="K2870" s="18"/>
      <c r="L2870" s="18"/>
      <c r="M2870" s="159"/>
      <c r="N2870" s="159"/>
      <c r="O2870" s="159"/>
      <c r="Q2870" s="159"/>
      <c r="R2870" s="159"/>
      <c r="S2870" s="159"/>
      <c r="T2870" s="159"/>
      <c r="U2870" s="159"/>
      <c r="V2870" s="159"/>
      <c r="W2870" s="159"/>
      <c r="X2870" s="159"/>
      <c r="Y2870" s="159"/>
      <c r="Z2870" s="159"/>
      <c r="AA2870" s="12"/>
      <c r="AB2870" s="2"/>
      <c r="AC2870" s="2"/>
    </row>
    <row r="2872" spans="1:29" s="4" customFormat="1" ht="9.9" customHeight="1" x14ac:dyDescent="0.25">
      <c r="A2872" s="10"/>
      <c r="B2872" s="67"/>
      <c r="C2872" s="142"/>
      <c r="D2872" s="159"/>
      <c r="E2872" s="159"/>
      <c r="F2872" s="159"/>
      <c r="G2872" s="8"/>
      <c r="H2872" s="159"/>
      <c r="M2872" s="159"/>
      <c r="N2872" s="159"/>
      <c r="O2872" s="159"/>
      <c r="Q2872" s="159"/>
      <c r="R2872" s="159"/>
      <c r="S2872" s="159"/>
      <c r="T2872" s="159"/>
      <c r="U2872" s="159"/>
      <c r="V2872" s="159"/>
      <c r="W2872" s="159"/>
      <c r="X2872" s="159"/>
      <c r="Y2872" s="159"/>
      <c r="Z2872" s="159"/>
      <c r="AA2872" s="12"/>
      <c r="AB2872" s="2"/>
      <c r="AC2872" s="2"/>
    </row>
    <row r="2873" spans="1:29" s="4" customFormat="1" ht="9.9" customHeight="1" x14ac:dyDescent="0.25">
      <c r="A2873" s="158"/>
      <c r="B2873" s="141"/>
      <c r="C2873" s="142"/>
      <c r="D2873" s="159"/>
      <c r="E2873" s="159"/>
      <c r="F2873" s="159"/>
      <c r="G2873" s="8"/>
      <c r="H2873" s="159"/>
      <c r="M2873" s="159"/>
      <c r="N2873" s="159"/>
      <c r="O2873" s="159"/>
      <c r="Q2873" s="159"/>
      <c r="R2873" s="159"/>
      <c r="S2873" s="159"/>
      <c r="T2873" s="159"/>
      <c r="U2873" s="159"/>
      <c r="V2873" s="159"/>
      <c r="W2873" s="159"/>
      <c r="X2873" s="159"/>
      <c r="Y2873" s="159"/>
      <c r="Z2873" s="159"/>
      <c r="AA2873" s="12"/>
      <c r="AB2873" s="2"/>
      <c r="AC2873" s="2"/>
    </row>
    <row r="2874" spans="1:29" s="4" customFormat="1" ht="9.9" customHeight="1" x14ac:dyDescent="0.25">
      <c r="A2874" s="158"/>
      <c r="B2874" s="139"/>
      <c r="C2874" s="142"/>
      <c r="D2874" s="159"/>
      <c r="E2874" s="159"/>
      <c r="F2874" s="159"/>
      <c r="G2874" s="8"/>
      <c r="H2874" s="159"/>
      <c r="M2874" s="159"/>
      <c r="N2874" s="159"/>
      <c r="O2874" s="159"/>
      <c r="Q2874" s="159"/>
      <c r="R2874" s="159"/>
      <c r="S2874" s="159"/>
      <c r="T2874" s="159"/>
      <c r="U2874" s="159"/>
      <c r="V2874" s="159"/>
      <c r="W2874" s="159"/>
      <c r="X2874" s="159"/>
      <c r="Y2874" s="159"/>
      <c r="Z2874" s="159"/>
      <c r="AA2874" s="12"/>
      <c r="AB2874" s="2"/>
      <c r="AC2874" s="2"/>
    </row>
    <row r="2875" spans="1:29" s="4" customFormat="1" ht="9.9" customHeight="1" x14ac:dyDescent="0.25">
      <c r="A2875" s="158"/>
      <c r="B2875" s="142"/>
      <c r="C2875" s="142"/>
      <c r="D2875" s="159"/>
      <c r="E2875" s="159"/>
      <c r="F2875" s="159"/>
      <c r="G2875" s="8"/>
      <c r="H2875" s="159"/>
      <c r="M2875" s="159"/>
      <c r="N2875" s="159"/>
      <c r="O2875" s="159"/>
      <c r="Q2875" s="159"/>
      <c r="R2875" s="159"/>
      <c r="S2875" s="159"/>
      <c r="T2875" s="159"/>
      <c r="U2875" s="159"/>
      <c r="V2875" s="159"/>
      <c r="W2875" s="159"/>
      <c r="X2875" s="159"/>
      <c r="Y2875" s="159"/>
      <c r="Z2875" s="159"/>
      <c r="AA2875" s="12"/>
      <c r="AB2875" s="2"/>
      <c r="AC2875" s="2"/>
    </row>
    <row r="2876" spans="1:29" s="4" customFormat="1" ht="9.9" customHeight="1" x14ac:dyDescent="0.25">
      <c r="A2876" s="158"/>
      <c r="B2876" s="138"/>
      <c r="C2876" s="142"/>
      <c r="D2876" s="159"/>
      <c r="E2876" s="159"/>
      <c r="F2876" s="159"/>
      <c r="G2876" s="8"/>
      <c r="H2876" s="159"/>
      <c r="M2876" s="159"/>
      <c r="N2876" s="159"/>
      <c r="O2876" s="159"/>
      <c r="Q2876" s="159"/>
      <c r="R2876" s="159"/>
      <c r="S2876" s="159"/>
      <c r="T2876" s="159"/>
      <c r="U2876" s="159"/>
      <c r="V2876" s="159"/>
      <c r="W2876" s="159"/>
      <c r="X2876" s="159"/>
      <c r="Y2876" s="159"/>
      <c r="Z2876" s="159"/>
      <c r="AA2876" s="12"/>
      <c r="AB2876" s="2"/>
      <c r="AC2876" s="2"/>
    </row>
    <row r="2877" spans="1:29" s="4" customFormat="1" ht="9.9" customHeight="1" x14ac:dyDescent="0.25">
      <c r="A2877" s="158"/>
      <c r="B2877" s="138"/>
      <c r="C2877" s="142"/>
      <c r="D2877" s="159"/>
      <c r="E2877" s="159"/>
      <c r="F2877" s="159"/>
      <c r="G2877" s="8"/>
      <c r="H2877" s="159"/>
      <c r="M2877" s="18"/>
      <c r="N2877" s="19"/>
      <c r="O2877" s="19"/>
      <c r="Q2877" s="159"/>
      <c r="R2877" s="159"/>
      <c r="S2877" s="159"/>
      <c r="T2877" s="159"/>
      <c r="U2877" s="159"/>
      <c r="V2877" s="159"/>
      <c r="W2877" s="159"/>
      <c r="X2877" s="159"/>
      <c r="Y2877" s="159"/>
      <c r="Z2877" s="159"/>
      <c r="AA2877" s="12"/>
      <c r="AB2877" s="2"/>
      <c r="AC2877" s="2"/>
    </row>
    <row r="2878" spans="1:29" s="4" customFormat="1" ht="9.9" customHeight="1" x14ac:dyDescent="0.25">
      <c r="A2878" s="158"/>
      <c r="B2878" s="138"/>
      <c r="C2878" s="142"/>
      <c r="D2878" s="159"/>
      <c r="E2878" s="159"/>
      <c r="F2878" s="159"/>
      <c r="G2878" s="8"/>
      <c r="H2878" s="159"/>
      <c r="M2878" s="18"/>
      <c r="N2878" s="19"/>
      <c r="O2878" s="19"/>
      <c r="Q2878" s="159"/>
      <c r="R2878" s="159"/>
      <c r="S2878" s="159"/>
      <c r="T2878" s="159"/>
      <c r="U2878" s="159"/>
      <c r="V2878" s="159"/>
      <c r="W2878" s="159"/>
      <c r="X2878" s="159"/>
      <c r="Y2878" s="159"/>
      <c r="Z2878" s="159"/>
      <c r="AA2878" s="12"/>
      <c r="AB2878" s="2"/>
      <c r="AC2878" s="2"/>
    </row>
    <row r="2879" spans="1:29" s="4" customFormat="1" ht="9.9" customHeight="1" x14ac:dyDescent="0.25">
      <c r="A2879" s="158"/>
      <c r="B2879" s="138"/>
      <c r="C2879" s="142"/>
      <c r="D2879" s="159"/>
      <c r="E2879" s="159"/>
      <c r="F2879" s="159"/>
      <c r="G2879" s="8"/>
      <c r="H2879" s="159"/>
      <c r="M2879" s="159"/>
      <c r="N2879" s="19"/>
      <c r="O2879" s="19"/>
      <c r="Q2879" s="159"/>
      <c r="R2879" s="159"/>
      <c r="S2879" s="159"/>
      <c r="T2879" s="159"/>
      <c r="U2879" s="159"/>
      <c r="V2879" s="159"/>
      <c r="W2879" s="159"/>
      <c r="X2879" s="159"/>
      <c r="Y2879" s="159"/>
      <c r="Z2879" s="159"/>
      <c r="AA2879" s="12"/>
      <c r="AB2879" s="2"/>
      <c r="AC2879" s="2"/>
    </row>
    <row r="2880" spans="1:29" s="4" customFormat="1" ht="9.9" customHeight="1" x14ac:dyDescent="0.25">
      <c r="A2880" s="158"/>
      <c r="B2880" s="138"/>
      <c r="C2880" s="142"/>
      <c r="D2880" s="159"/>
      <c r="E2880" s="159"/>
      <c r="F2880" s="159"/>
      <c r="G2880" s="8"/>
      <c r="H2880" s="159"/>
      <c r="M2880" s="18"/>
      <c r="N2880" s="19"/>
      <c r="O2880" s="19"/>
      <c r="Q2880" s="159"/>
      <c r="R2880" s="159"/>
      <c r="S2880" s="159"/>
      <c r="T2880" s="159"/>
      <c r="U2880" s="159"/>
      <c r="V2880" s="159"/>
      <c r="W2880" s="159"/>
      <c r="X2880" s="159"/>
      <c r="Y2880" s="159"/>
      <c r="Z2880" s="159"/>
      <c r="AA2880" s="12"/>
      <c r="AB2880" s="2"/>
      <c r="AC2880" s="2"/>
    </row>
    <row r="2881" spans="1:29" s="4" customFormat="1" ht="9.9" customHeight="1" x14ac:dyDescent="0.25">
      <c r="A2881" s="158"/>
      <c r="B2881" s="138"/>
      <c r="C2881" s="142"/>
      <c r="D2881" s="159"/>
      <c r="E2881" s="159"/>
      <c r="F2881" s="159"/>
      <c r="G2881" s="8"/>
      <c r="H2881" s="159"/>
      <c r="M2881" s="18"/>
      <c r="N2881" s="19"/>
      <c r="O2881" s="19"/>
      <c r="Q2881" s="159"/>
      <c r="R2881" s="159"/>
      <c r="S2881" s="159"/>
      <c r="T2881" s="159"/>
      <c r="U2881" s="159"/>
      <c r="V2881" s="159"/>
      <c r="W2881" s="159"/>
      <c r="X2881" s="159"/>
      <c r="Y2881" s="159"/>
      <c r="Z2881" s="159"/>
      <c r="AA2881" s="12"/>
      <c r="AB2881" s="2"/>
      <c r="AC2881" s="2"/>
    </row>
    <row r="2882" spans="1:29" s="4" customFormat="1" ht="9.9" customHeight="1" x14ac:dyDescent="0.25">
      <c r="A2882" s="158"/>
      <c r="B2882" s="138"/>
      <c r="C2882" s="142"/>
      <c r="D2882" s="159"/>
      <c r="E2882" s="159"/>
      <c r="F2882" s="159"/>
      <c r="G2882" s="8"/>
      <c r="H2882" s="159"/>
      <c r="M2882" s="18"/>
      <c r="N2882" s="19"/>
      <c r="O2882" s="19"/>
      <c r="Q2882" s="159"/>
      <c r="R2882" s="159"/>
      <c r="S2882" s="159"/>
      <c r="T2882" s="159"/>
      <c r="U2882" s="159"/>
      <c r="V2882" s="159"/>
      <c r="W2882" s="159"/>
      <c r="X2882" s="159"/>
      <c r="Y2882" s="159"/>
      <c r="Z2882" s="159"/>
      <c r="AA2882" s="12"/>
      <c r="AB2882" s="2"/>
      <c r="AC2882" s="2"/>
    </row>
    <row r="2883" spans="1:29" s="4" customFormat="1" ht="9.9" customHeight="1" x14ac:dyDescent="0.25">
      <c r="A2883" s="158"/>
      <c r="B2883" s="138"/>
      <c r="C2883" s="142"/>
      <c r="D2883" s="159"/>
      <c r="E2883" s="159"/>
      <c r="F2883" s="159"/>
      <c r="G2883" s="8"/>
      <c r="H2883" s="159"/>
      <c r="M2883" s="18"/>
      <c r="N2883" s="19"/>
      <c r="O2883" s="19"/>
      <c r="Q2883" s="159"/>
      <c r="R2883" s="159"/>
      <c r="S2883" s="159"/>
      <c r="T2883" s="159"/>
      <c r="U2883" s="159"/>
      <c r="V2883" s="159"/>
      <c r="W2883" s="159"/>
      <c r="X2883" s="159"/>
      <c r="Y2883" s="159"/>
      <c r="Z2883" s="159"/>
      <c r="AA2883" s="12"/>
      <c r="AB2883" s="2"/>
      <c r="AC2883" s="2"/>
    </row>
    <row r="2884" spans="1:29" s="4" customFormat="1" ht="9.9" customHeight="1" x14ac:dyDescent="0.25">
      <c r="A2884" s="158"/>
      <c r="B2884" s="138"/>
      <c r="C2884" s="142"/>
      <c r="D2884" s="159"/>
      <c r="E2884" s="159"/>
      <c r="F2884" s="159"/>
      <c r="G2884" s="8"/>
      <c r="H2884" s="159"/>
      <c r="M2884" s="18"/>
      <c r="N2884" s="19"/>
      <c r="O2884" s="19"/>
      <c r="Q2884" s="159"/>
      <c r="R2884" s="159"/>
      <c r="S2884" s="159"/>
      <c r="T2884" s="159"/>
      <c r="U2884" s="159"/>
      <c r="V2884" s="159"/>
      <c r="W2884" s="159"/>
      <c r="X2884" s="159"/>
      <c r="Y2884" s="159"/>
      <c r="Z2884" s="159"/>
      <c r="AA2884" s="12"/>
      <c r="AB2884" s="2"/>
      <c r="AC2884" s="2"/>
    </row>
    <row r="2885" spans="1:29" s="4" customFormat="1" ht="9.9" customHeight="1" x14ac:dyDescent="0.25">
      <c r="A2885" s="158"/>
      <c r="B2885" s="138"/>
      <c r="C2885" s="142"/>
      <c r="D2885" s="159"/>
      <c r="E2885" s="159"/>
      <c r="F2885" s="159"/>
      <c r="G2885" s="8"/>
      <c r="H2885" s="159"/>
      <c r="M2885" s="18"/>
      <c r="N2885" s="19"/>
      <c r="O2885" s="19"/>
      <c r="Q2885" s="159"/>
      <c r="R2885" s="159"/>
      <c r="S2885" s="159"/>
      <c r="T2885" s="159"/>
      <c r="U2885" s="159"/>
      <c r="V2885" s="159"/>
      <c r="W2885" s="159"/>
      <c r="X2885" s="159"/>
      <c r="Y2885" s="159"/>
      <c r="Z2885" s="159"/>
      <c r="AA2885" s="12"/>
      <c r="AB2885" s="2"/>
      <c r="AC2885" s="2"/>
    </row>
    <row r="2886" spans="1:29" s="4" customFormat="1" ht="9.9" customHeight="1" x14ac:dyDescent="0.25">
      <c r="A2886" s="158"/>
      <c r="B2886" s="138"/>
      <c r="C2886" s="142"/>
      <c r="D2886" s="159"/>
      <c r="E2886" s="159"/>
      <c r="F2886" s="159"/>
      <c r="G2886" s="8"/>
      <c r="H2886" s="159"/>
      <c r="M2886" s="18"/>
      <c r="N2886" s="19"/>
      <c r="O2886" s="19"/>
      <c r="Q2886" s="159"/>
      <c r="R2886" s="159"/>
      <c r="S2886" s="159"/>
      <c r="T2886" s="159"/>
      <c r="U2886" s="159"/>
      <c r="V2886" s="159"/>
      <c r="W2886" s="159"/>
      <c r="X2886" s="159"/>
      <c r="Y2886" s="159"/>
      <c r="Z2886" s="159"/>
      <c r="AA2886" s="12"/>
      <c r="AB2886" s="2"/>
      <c r="AC2886" s="2"/>
    </row>
    <row r="2887" spans="1:29" s="4" customFormat="1" ht="9.9" customHeight="1" x14ac:dyDescent="0.25">
      <c r="A2887" s="158"/>
      <c r="B2887" s="138"/>
      <c r="C2887" s="142"/>
      <c r="D2887" s="159"/>
      <c r="E2887" s="159"/>
      <c r="F2887" s="159"/>
      <c r="G2887" s="8"/>
      <c r="H2887" s="159"/>
      <c r="M2887" s="18"/>
      <c r="N2887" s="19"/>
      <c r="O2887" s="19"/>
      <c r="Q2887" s="159"/>
      <c r="R2887" s="159"/>
      <c r="S2887" s="159"/>
      <c r="T2887" s="159"/>
      <c r="U2887" s="159"/>
      <c r="V2887" s="159"/>
      <c r="W2887" s="159"/>
      <c r="X2887" s="159"/>
      <c r="Y2887" s="159"/>
      <c r="Z2887" s="159"/>
      <c r="AA2887" s="12"/>
      <c r="AB2887" s="2"/>
      <c r="AC2887" s="2"/>
    </row>
    <row r="2888" spans="1:29" s="4" customFormat="1" ht="9.9" customHeight="1" x14ac:dyDescent="0.25">
      <c r="A2888" s="158"/>
      <c r="B2888" s="138"/>
      <c r="C2888" s="142"/>
      <c r="D2888" s="159"/>
      <c r="E2888" s="159"/>
      <c r="F2888" s="159"/>
      <c r="G2888" s="8"/>
      <c r="H2888" s="159"/>
      <c r="M2888" s="18"/>
      <c r="N2888" s="19"/>
      <c r="O2888" s="19"/>
      <c r="Q2888" s="159"/>
      <c r="R2888" s="159"/>
      <c r="S2888" s="159"/>
      <c r="T2888" s="159"/>
      <c r="U2888" s="159"/>
      <c r="V2888" s="159"/>
      <c r="W2888" s="159"/>
      <c r="X2888" s="159"/>
      <c r="Y2888" s="159"/>
      <c r="Z2888" s="159"/>
      <c r="AA2888" s="12"/>
      <c r="AB2888" s="2"/>
      <c r="AC2888" s="2"/>
    </row>
    <row r="2889" spans="1:29" s="4" customFormat="1" ht="9.9" customHeight="1" x14ac:dyDescent="0.25">
      <c r="A2889" s="158"/>
      <c r="B2889" s="138"/>
      <c r="C2889" s="142"/>
      <c r="D2889" s="159"/>
      <c r="E2889" s="159"/>
      <c r="F2889" s="159"/>
      <c r="G2889" s="8"/>
      <c r="H2889" s="159"/>
      <c r="M2889" s="18"/>
      <c r="N2889" s="19"/>
      <c r="O2889" s="19"/>
      <c r="Q2889" s="159"/>
      <c r="R2889" s="159"/>
      <c r="S2889" s="159"/>
      <c r="T2889" s="159"/>
      <c r="U2889" s="159"/>
      <c r="V2889" s="159"/>
      <c r="W2889" s="159"/>
      <c r="X2889" s="159"/>
      <c r="Y2889" s="159"/>
      <c r="Z2889" s="159"/>
      <c r="AA2889" s="12"/>
      <c r="AB2889" s="2"/>
      <c r="AC2889" s="2"/>
    </row>
    <row r="2890" spans="1:29" s="4" customFormat="1" ht="9.9" customHeight="1" x14ac:dyDescent="0.25">
      <c r="A2890" s="158"/>
      <c r="B2890" s="138"/>
      <c r="C2890" s="142"/>
      <c r="D2890" s="159"/>
      <c r="E2890" s="159"/>
      <c r="F2890" s="159"/>
      <c r="G2890" s="8"/>
      <c r="H2890" s="159"/>
      <c r="M2890" s="18"/>
      <c r="N2890" s="19"/>
      <c r="O2890" s="19"/>
      <c r="Q2890" s="159"/>
      <c r="R2890" s="159"/>
      <c r="S2890" s="159"/>
      <c r="T2890" s="159"/>
      <c r="U2890" s="159"/>
      <c r="V2890" s="159"/>
      <c r="W2890" s="159"/>
      <c r="X2890" s="159"/>
      <c r="Y2890" s="159"/>
      <c r="Z2890" s="159"/>
      <c r="AA2890" s="12"/>
      <c r="AB2890" s="2"/>
      <c r="AC2890" s="2"/>
    </row>
    <row r="2891" spans="1:29" s="4" customFormat="1" ht="9.9" customHeight="1" x14ac:dyDescent="0.25">
      <c r="A2891" s="158"/>
      <c r="B2891" s="138"/>
      <c r="C2891" s="142"/>
      <c r="D2891" s="159"/>
      <c r="E2891" s="159"/>
      <c r="F2891" s="159"/>
      <c r="G2891" s="8"/>
      <c r="H2891" s="159"/>
      <c r="M2891" s="18"/>
      <c r="N2891" s="19"/>
      <c r="O2891" s="19"/>
      <c r="Q2891" s="159"/>
      <c r="R2891" s="159"/>
      <c r="S2891" s="159"/>
      <c r="T2891" s="159"/>
      <c r="U2891" s="159"/>
      <c r="V2891" s="159"/>
      <c r="W2891" s="159"/>
      <c r="X2891" s="159"/>
      <c r="Y2891" s="159"/>
      <c r="Z2891" s="159"/>
      <c r="AA2891" s="12"/>
      <c r="AB2891" s="2"/>
      <c r="AC2891" s="2"/>
    </row>
    <row r="2892" spans="1:29" s="4" customFormat="1" ht="9.9" customHeight="1" x14ac:dyDescent="0.25">
      <c r="A2892" s="158"/>
      <c r="B2892" s="138"/>
      <c r="C2892" s="142"/>
      <c r="D2892" s="159"/>
      <c r="E2892" s="159"/>
      <c r="F2892" s="159"/>
      <c r="G2892" s="8"/>
      <c r="H2892" s="159"/>
      <c r="M2892" s="18"/>
      <c r="N2892" s="19"/>
      <c r="O2892" s="19"/>
      <c r="Q2892" s="159"/>
      <c r="R2892" s="159"/>
      <c r="S2892" s="159"/>
      <c r="T2892" s="159"/>
      <c r="U2892" s="159"/>
      <c r="V2892" s="159"/>
      <c r="W2892" s="159"/>
      <c r="X2892" s="159"/>
      <c r="Y2892" s="159"/>
      <c r="Z2892" s="159"/>
      <c r="AA2892" s="12"/>
      <c r="AB2892" s="2"/>
      <c r="AC2892" s="2"/>
    </row>
    <row r="2893" spans="1:29" s="4" customFormat="1" ht="9.9" customHeight="1" x14ac:dyDescent="0.25">
      <c r="A2893" s="158"/>
      <c r="B2893" s="138"/>
      <c r="C2893" s="142"/>
      <c r="D2893" s="159"/>
      <c r="E2893" s="159"/>
      <c r="F2893" s="159"/>
      <c r="G2893" s="8"/>
      <c r="H2893" s="159"/>
      <c r="M2893" s="18"/>
      <c r="N2893" s="19"/>
      <c r="O2893" s="19"/>
      <c r="Q2893" s="159"/>
      <c r="R2893" s="159"/>
      <c r="S2893" s="159"/>
      <c r="T2893" s="159"/>
      <c r="U2893" s="159"/>
      <c r="V2893" s="159"/>
      <c r="W2893" s="159"/>
      <c r="X2893" s="159"/>
      <c r="Y2893" s="159"/>
      <c r="Z2893" s="159"/>
      <c r="AA2893" s="12"/>
      <c r="AB2893" s="2"/>
      <c r="AC2893" s="2"/>
    </row>
    <row r="2894" spans="1:29" s="4" customFormat="1" ht="9.9" customHeight="1" x14ac:dyDescent="0.25">
      <c r="A2894" s="158"/>
      <c r="B2894" s="138"/>
      <c r="C2894" s="142"/>
      <c r="D2894" s="159"/>
      <c r="E2894" s="159"/>
      <c r="F2894" s="159"/>
      <c r="G2894" s="8"/>
      <c r="H2894" s="159"/>
      <c r="M2894" s="18"/>
      <c r="N2894" s="19"/>
      <c r="O2894" s="19"/>
      <c r="Q2894" s="159"/>
      <c r="R2894" s="159"/>
      <c r="S2894" s="159"/>
      <c r="T2894" s="159"/>
      <c r="U2894" s="159"/>
      <c r="V2894" s="159"/>
      <c r="W2894" s="159"/>
      <c r="X2894" s="159"/>
      <c r="Y2894" s="159"/>
      <c r="Z2894" s="159"/>
      <c r="AA2894" s="12"/>
      <c r="AB2894" s="2"/>
      <c r="AC2894" s="2"/>
    </row>
    <row r="2895" spans="1:29" s="4" customFormat="1" ht="9.9" customHeight="1" x14ac:dyDescent="0.25">
      <c r="A2895" s="158"/>
      <c r="B2895" s="138"/>
      <c r="C2895" s="142"/>
      <c r="D2895" s="159"/>
      <c r="E2895" s="159"/>
      <c r="F2895" s="159"/>
      <c r="G2895" s="8"/>
      <c r="H2895" s="159"/>
      <c r="M2895" s="18"/>
      <c r="N2895" s="19"/>
      <c r="O2895" s="19"/>
      <c r="Q2895" s="159"/>
      <c r="R2895" s="159"/>
      <c r="S2895" s="159"/>
      <c r="T2895" s="159"/>
      <c r="U2895" s="159"/>
      <c r="V2895" s="159"/>
      <c r="W2895" s="159"/>
      <c r="X2895" s="159"/>
      <c r="Y2895" s="159"/>
      <c r="Z2895" s="159"/>
      <c r="AA2895" s="12"/>
      <c r="AB2895" s="2"/>
      <c r="AC2895" s="2"/>
    </row>
    <row r="2896" spans="1:29" s="4" customFormat="1" ht="9.9" customHeight="1" x14ac:dyDescent="0.25">
      <c r="A2896" s="158"/>
      <c r="B2896" s="138"/>
      <c r="C2896" s="142"/>
      <c r="D2896" s="159"/>
      <c r="E2896" s="159"/>
      <c r="F2896" s="159"/>
      <c r="G2896" s="8"/>
      <c r="H2896" s="159"/>
      <c r="M2896" s="18"/>
      <c r="N2896" s="19"/>
      <c r="O2896" s="19"/>
      <c r="Q2896" s="159"/>
      <c r="R2896" s="159"/>
      <c r="S2896" s="159"/>
      <c r="T2896" s="159"/>
      <c r="U2896" s="159"/>
      <c r="V2896" s="159"/>
      <c r="W2896" s="159"/>
      <c r="X2896" s="159"/>
      <c r="Y2896" s="159"/>
      <c r="Z2896" s="159"/>
      <c r="AA2896" s="12"/>
      <c r="AB2896" s="2"/>
      <c r="AC2896" s="2"/>
    </row>
    <row r="2897" spans="1:29" s="4" customFormat="1" ht="9.9" customHeight="1" x14ac:dyDescent="0.25">
      <c r="A2897" s="158"/>
      <c r="B2897" s="138"/>
      <c r="C2897" s="142"/>
      <c r="D2897" s="159"/>
      <c r="E2897" s="159"/>
      <c r="F2897" s="159"/>
      <c r="G2897" s="8"/>
      <c r="H2897" s="159"/>
      <c r="M2897" s="18"/>
      <c r="N2897" s="19"/>
      <c r="O2897" s="19"/>
      <c r="Q2897" s="159"/>
      <c r="R2897" s="159"/>
      <c r="S2897" s="159"/>
      <c r="T2897" s="159"/>
      <c r="U2897" s="159"/>
      <c r="V2897" s="159"/>
      <c r="W2897" s="159"/>
      <c r="X2897" s="159"/>
      <c r="Y2897" s="159"/>
      <c r="Z2897" s="159"/>
      <c r="AA2897" s="12"/>
      <c r="AB2897" s="2"/>
      <c r="AC2897" s="2"/>
    </row>
    <row r="2898" spans="1:29" s="4" customFormat="1" ht="9.9" customHeight="1" x14ac:dyDescent="0.25">
      <c r="A2898" s="158"/>
      <c r="B2898" s="138"/>
      <c r="C2898" s="142"/>
      <c r="D2898" s="159"/>
      <c r="E2898" s="159"/>
      <c r="F2898" s="159"/>
      <c r="G2898" s="8"/>
      <c r="H2898" s="159"/>
      <c r="M2898" s="18"/>
      <c r="N2898" s="19"/>
      <c r="O2898" s="19"/>
      <c r="Q2898" s="159"/>
      <c r="R2898" s="159"/>
      <c r="S2898" s="159"/>
      <c r="T2898" s="159"/>
      <c r="U2898" s="159"/>
      <c r="V2898" s="159"/>
      <c r="W2898" s="159"/>
      <c r="X2898" s="159"/>
      <c r="Y2898" s="159"/>
      <c r="Z2898" s="159"/>
      <c r="AA2898" s="12"/>
      <c r="AB2898" s="2"/>
      <c r="AC2898" s="2"/>
    </row>
    <row r="2899" spans="1:29" s="4" customFormat="1" ht="9.9" customHeight="1" x14ac:dyDescent="0.25">
      <c r="A2899" s="158"/>
      <c r="B2899" s="138"/>
      <c r="C2899" s="142"/>
      <c r="D2899" s="159"/>
      <c r="E2899" s="159"/>
      <c r="F2899" s="159"/>
      <c r="G2899" s="8"/>
      <c r="H2899" s="159"/>
      <c r="M2899" s="18"/>
      <c r="N2899" s="19"/>
      <c r="O2899" s="19"/>
      <c r="Q2899" s="159"/>
      <c r="R2899" s="159"/>
      <c r="S2899" s="159"/>
      <c r="T2899" s="159"/>
      <c r="U2899" s="159"/>
      <c r="V2899" s="159"/>
      <c r="W2899" s="159"/>
      <c r="X2899" s="159"/>
      <c r="Y2899" s="159"/>
      <c r="Z2899" s="159"/>
      <c r="AA2899" s="12"/>
      <c r="AB2899" s="2"/>
      <c r="AC2899" s="2"/>
    </row>
    <row r="2900" spans="1:29" s="4" customFormat="1" ht="9.9" customHeight="1" x14ac:dyDescent="0.25">
      <c r="A2900" s="158"/>
      <c r="B2900" s="138"/>
      <c r="C2900" s="142"/>
      <c r="D2900" s="159"/>
      <c r="E2900" s="159"/>
      <c r="F2900" s="159"/>
      <c r="G2900" s="8"/>
      <c r="H2900" s="159"/>
      <c r="M2900" s="18"/>
      <c r="N2900" s="19"/>
      <c r="O2900" s="19"/>
      <c r="Q2900" s="159"/>
      <c r="R2900" s="159"/>
      <c r="S2900" s="159"/>
      <c r="T2900" s="159"/>
      <c r="U2900" s="159"/>
      <c r="V2900" s="159"/>
      <c r="W2900" s="159"/>
      <c r="X2900" s="159"/>
      <c r="Y2900" s="159"/>
      <c r="Z2900" s="159"/>
      <c r="AA2900" s="12"/>
      <c r="AB2900" s="2"/>
      <c r="AC2900" s="2"/>
    </row>
    <row r="2901" spans="1:29" s="4" customFormat="1" ht="9.9" customHeight="1" x14ac:dyDescent="0.25">
      <c r="A2901" s="158"/>
      <c r="B2901" s="138"/>
      <c r="C2901" s="142"/>
      <c r="D2901" s="159"/>
      <c r="E2901" s="159"/>
      <c r="F2901" s="159"/>
      <c r="G2901" s="8"/>
      <c r="H2901" s="159"/>
      <c r="M2901" s="18"/>
      <c r="N2901" s="19"/>
      <c r="O2901" s="19"/>
      <c r="Q2901" s="159"/>
      <c r="R2901" s="159"/>
      <c r="S2901" s="159"/>
      <c r="T2901" s="159"/>
      <c r="U2901" s="159"/>
      <c r="V2901" s="159"/>
      <c r="W2901" s="159"/>
      <c r="X2901" s="159"/>
      <c r="Y2901" s="159"/>
      <c r="Z2901" s="159"/>
      <c r="AA2901" s="12"/>
      <c r="AB2901" s="2"/>
      <c r="AC2901" s="2"/>
    </row>
    <row r="2902" spans="1:29" s="4" customFormat="1" ht="9.9" customHeight="1" x14ac:dyDescent="0.25">
      <c r="A2902" s="158"/>
      <c r="B2902" s="138"/>
      <c r="C2902" s="142"/>
      <c r="D2902" s="159"/>
      <c r="E2902" s="159"/>
      <c r="F2902" s="159"/>
      <c r="G2902" s="8"/>
      <c r="H2902" s="159"/>
      <c r="M2902" s="18"/>
      <c r="N2902" s="19"/>
      <c r="O2902" s="19"/>
      <c r="Q2902" s="159"/>
      <c r="R2902" s="159"/>
      <c r="S2902" s="159"/>
      <c r="T2902" s="159"/>
      <c r="U2902" s="159"/>
      <c r="V2902" s="159"/>
      <c r="W2902" s="159"/>
      <c r="X2902" s="159"/>
      <c r="Y2902" s="159"/>
      <c r="Z2902" s="159"/>
      <c r="AA2902" s="12"/>
      <c r="AB2902" s="2"/>
      <c r="AC2902" s="2"/>
    </row>
    <row r="2903" spans="1:29" s="4" customFormat="1" ht="9.9" customHeight="1" x14ac:dyDescent="0.25">
      <c r="A2903" s="158"/>
      <c r="B2903" s="138"/>
      <c r="C2903" s="142"/>
      <c r="D2903" s="159"/>
      <c r="E2903" s="159"/>
      <c r="F2903" s="159"/>
      <c r="G2903" s="8"/>
      <c r="H2903" s="159"/>
      <c r="M2903" s="18"/>
      <c r="N2903" s="19"/>
      <c r="O2903" s="19"/>
      <c r="Q2903" s="159"/>
      <c r="R2903" s="159"/>
      <c r="S2903" s="159"/>
      <c r="T2903" s="159"/>
      <c r="U2903" s="159"/>
      <c r="V2903" s="159"/>
      <c r="W2903" s="159"/>
      <c r="X2903" s="159"/>
      <c r="Y2903" s="159"/>
      <c r="Z2903" s="159"/>
      <c r="AA2903" s="12"/>
      <c r="AB2903" s="2"/>
      <c r="AC2903" s="2"/>
    </row>
    <row r="2904" spans="1:29" s="4" customFormat="1" ht="9.9" customHeight="1" x14ac:dyDescent="0.25">
      <c r="A2904" s="158"/>
      <c r="B2904" s="138"/>
      <c r="C2904" s="142"/>
      <c r="D2904" s="159"/>
      <c r="E2904" s="159"/>
      <c r="F2904" s="159"/>
      <c r="G2904" s="8"/>
      <c r="H2904" s="159"/>
      <c r="M2904" s="18"/>
      <c r="N2904" s="19"/>
      <c r="O2904" s="19"/>
      <c r="Q2904" s="159"/>
      <c r="R2904" s="159"/>
      <c r="S2904" s="159"/>
      <c r="T2904" s="159"/>
      <c r="U2904" s="159"/>
      <c r="V2904" s="159"/>
      <c r="W2904" s="159"/>
      <c r="X2904" s="159"/>
      <c r="Y2904" s="159"/>
      <c r="Z2904" s="159"/>
      <c r="AA2904" s="12"/>
      <c r="AB2904" s="2"/>
      <c r="AC2904" s="2"/>
    </row>
    <row r="2905" spans="1:29" s="4" customFormat="1" ht="9.9" customHeight="1" x14ac:dyDescent="0.25">
      <c r="A2905" s="158"/>
      <c r="B2905" s="138"/>
      <c r="C2905" s="142"/>
      <c r="D2905" s="159"/>
      <c r="E2905" s="159"/>
      <c r="F2905" s="159"/>
      <c r="G2905" s="8"/>
      <c r="H2905" s="159"/>
      <c r="M2905" s="18"/>
      <c r="N2905" s="19"/>
      <c r="O2905" s="19"/>
      <c r="Q2905" s="159"/>
      <c r="R2905" s="159"/>
      <c r="S2905" s="159"/>
      <c r="T2905" s="159"/>
      <c r="U2905" s="159"/>
      <c r="V2905" s="159"/>
      <c r="W2905" s="159"/>
      <c r="X2905" s="159"/>
      <c r="Y2905" s="159"/>
      <c r="Z2905" s="159"/>
      <c r="AA2905" s="12"/>
      <c r="AB2905" s="2"/>
      <c r="AC2905" s="2"/>
    </row>
    <row r="2906" spans="1:29" s="4" customFormat="1" ht="9.9" customHeight="1" x14ac:dyDescent="0.25">
      <c r="A2906" s="158"/>
      <c r="B2906" s="138"/>
      <c r="C2906" s="142"/>
      <c r="D2906" s="159"/>
      <c r="E2906" s="159"/>
      <c r="F2906" s="159"/>
      <c r="G2906" s="8"/>
      <c r="H2906" s="159"/>
      <c r="M2906" s="18"/>
      <c r="N2906" s="19"/>
      <c r="O2906" s="19"/>
      <c r="Q2906" s="159"/>
      <c r="R2906" s="159"/>
      <c r="S2906" s="159"/>
      <c r="T2906" s="159"/>
      <c r="U2906" s="159"/>
      <c r="V2906" s="159"/>
      <c r="W2906" s="159"/>
      <c r="X2906" s="159"/>
      <c r="Y2906" s="159"/>
      <c r="Z2906" s="159"/>
      <c r="AA2906" s="12"/>
      <c r="AB2906" s="2"/>
      <c r="AC2906" s="2"/>
    </row>
    <row r="2907" spans="1:29" s="4" customFormat="1" ht="9.9" customHeight="1" x14ac:dyDescent="0.25">
      <c r="A2907" s="158"/>
      <c r="B2907" s="138"/>
      <c r="C2907" s="142"/>
      <c r="D2907" s="159"/>
      <c r="E2907" s="159"/>
      <c r="F2907" s="159"/>
      <c r="G2907" s="8"/>
      <c r="H2907" s="159"/>
      <c r="M2907" s="18"/>
      <c r="N2907" s="19"/>
      <c r="O2907" s="19"/>
      <c r="Q2907" s="159"/>
      <c r="R2907" s="159"/>
      <c r="S2907" s="159"/>
      <c r="T2907" s="159"/>
      <c r="U2907" s="159"/>
      <c r="V2907" s="159"/>
      <c r="W2907" s="159"/>
      <c r="X2907" s="159"/>
      <c r="Y2907" s="159"/>
      <c r="Z2907" s="159"/>
      <c r="AA2907" s="12"/>
      <c r="AB2907" s="2"/>
      <c r="AC2907" s="2"/>
    </row>
    <row r="2908" spans="1:29" s="4" customFormat="1" ht="9.9" customHeight="1" x14ac:dyDescent="0.25">
      <c r="A2908" s="158"/>
      <c r="B2908" s="138"/>
      <c r="C2908" s="142"/>
      <c r="D2908" s="159"/>
      <c r="E2908" s="159"/>
      <c r="F2908" s="159"/>
      <c r="G2908" s="8"/>
      <c r="H2908" s="159"/>
      <c r="M2908" s="18"/>
      <c r="N2908" s="19"/>
      <c r="O2908" s="19"/>
      <c r="Q2908" s="159"/>
      <c r="R2908" s="159"/>
      <c r="S2908" s="159"/>
      <c r="T2908" s="159"/>
      <c r="U2908" s="159"/>
      <c r="V2908" s="159"/>
      <c r="W2908" s="159"/>
      <c r="X2908" s="159"/>
      <c r="Y2908" s="159"/>
      <c r="Z2908" s="159"/>
      <c r="AA2908" s="12"/>
      <c r="AB2908" s="2"/>
      <c r="AC2908" s="2"/>
    </row>
    <row r="2909" spans="1:29" s="4" customFormat="1" ht="9.9" customHeight="1" x14ac:dyDescent="0.25">
      <c r="A2909" s="158"/>
      <c r="B2909" s="138"/>
      <c r="C2909" s="142"/>
      <c r="D2909" s="159"/>
      <c r="E2909" s="159"/>
      <c r="F2909" s="159"/>
      <c r="G2909" s="8"/>
      <c r="H2909" s="159"/>
      <c r="M2909" s="18"/>
      <c r="N2909" s="19"/>
      <c r="O2909" s="19"/>
      <c r="Q2909" s="159"/>
      <c r="R2909" s="159"/>
      <c r="S2909" s="159"/>
      <c r="T2909" s="159"/>
      <c r="U2909" s="159"/>
      <c r="V2909" s="159"/>
      <c r="W2909" s="159"/>
      <c r="X2909" s="159"/>
      <c r="Y2909" s="159"/>
      <c r="Z2909" s="159"/>
      <c r="AA2909" s="12"/>
      <c r="AB2909" s="2"/>
      <c r="AC2909" s="2"/>
    </row>
    <row r="2910" spans="1:29" s="4" customFormat="1" ht="9.9" customHeight="1" x14ac:dyDescent="0.25">
      <c r="A2910" s="158"/>
      <c r="B2910" s="138"/>
      <c r="C2910" s="142"/>
      <c r="D2910" s="159"/>
      <c r="E2910" s="159"/>
      <c r="F2910" s="159"/>
      <c r="G2910" s="8"/>
      <c r="H2910" s="159"/>
      <c r="M2910" s="18"/>
      <c r="N2910" s="19"/>
      <c r="O2910" s="19"/>
      <c r="Q2910" s="159"/>
      <c r="R2910" s="159"/>
      <c r="S2910" s="159"/>
      <c r="T2910" s="159"/>
      <c r="U2910" s="159"/>
      <c r="V2910" s="159"/>
      <c r="W2910" s="159"/>
      <c r="X2910" s="159"/>
      <c r="Y2910" s="159"/>
      <c r="Z2910" s="159"/>
      <c r="AA2910" s="12"/>
      <c r="AB2910" s="2"/>
      <c r="AC2910" s="2"/>
    </row>
    <row r="2911" spans="1:29" s="4" customFormat="1" ht="9.9" customHeight="1" x14ac:dyDescent="0.25">
      <c r="A2911" s="158"/>
      <c r="B2911" s="138"/>
      <c r="C2911" s="142"/>
      <c r="D2911" s="159"/>
      <c r="E2911" s="159"/>
      <c r="F2911" s="159"/>
      <c r="G2911" s="8"/>
      <c r="H2911" s="159"/>
      <c r="M2911" s="18"/>
      <c r="N2911" s="19"/>
      <c r="O2911" s="19"/>
      <c r="Q2911" s="159"/>
      <c r="R2911" s="159"/>
      <c r="S2911" s="159"/>
      <c r="T2911" s="159"/>
      <c r="U2911" s="159"/>
      <c r="V2911" s="159"/>
      <c r="W2911" s="159"/>
      <c r="X2911" s="159"/>
      <c r="Y2911" s="159"/>
      <c r="Z2911" s="159"/>
      <c r="AA2911" s="12"/>
      <c r="AB2911" s="2"/>
      <c r="AC2911" s="2"/>
    </row>
    <row r="2912" spans="1:29" s="4" customFormat="1" ht="9.9" customHeight="1" x14ac:dyDescent="0.25">
      <c r="A2912" s="158"/>
      <c r="B2912" s="138"/>
      <c r="C2912" s="142"/>
      <c r="D2912" s="159"/>
      <c r="E2912" s="159"/>
      <c r="F2912" s="159"/>
      <c r="G2912" s="8"/>
      <c r="H2912" s="159"/>
      <c r="M2912" s="18"/>
      <c r="N2912" s="19"/>
      <c r="O2912" s="19"/>
      <c r="Q2912" s="159"/>
      <c r="R2912" s="159"/>
      <c r="S2912" s="159"/>
      <c r="T2912" s="159"/>
      <c r="U2912" s="159"/>
      <c r="V2912" s="159"/>
      <c r="W2912" s="159"/>
      <c r="X2912" s="159"/>
      <c r="Y2912" s="159"/>
      <c r="Z2912" s="159"/>
      <c r="AA2912" s="12"/>
      <c r="AB2912" s="2"/>
      <c r="AC2912" s="2"/>
    </row>
    <row r="2913" spans="1:29" s="4" customFormat="1" ht="9.9" customHeight="1" x14ac:dyDescent="0.25">
      <c r="A2913" s="158"/>
      <c r="B2913" s="138"/>
      <c r="C2913" s="142"/>
      <c r="D2913" s="159"/>
      <c r="E2913" s="159"/>
      <c r="F2913" s="159"/>
      <c r="G2913" s="8"/>
      <c r="H2913" s="159"/>
      <c r="M2913" s="18"/>
      <c r="N2913" s="19"/>
      <c r="O2913" s="19"/>
      <c r="Q2913" s="159"/>
      <c r="R2913" s="159"/>
      <c r="S2913" s="159"/>
      <c r="T2913" s="159"/>
      <c r="U2913" s="159"/>
      <c r="V2913" s="159"/>
      <c r="W2913" s="159"/>
      <c r="X2913" s="159"/>
      <c r="Y2913" s="159"/>
      <c r="Z2913" s="159"/>
      <c r="AA2913" s="12"/>
      <c r="AB2913" s="2"/>
      <c r="AC2913" s="2"/>
    </row>
    <row r="2914" spans="1:29" s="4" customFormat="1" ht="9.9" customHeight="1" x14ac:dyDescent="0.25">
      <c r="A2914" s="158"/>
      <c r="B2914" s="138"/>
      <c r="C2914" s="142"/>
      <c r="D2914" s="159"/>
      <c r="E2914" s="159"/>
      <c r="F2914" s="159"/>
      <c r="G2914" s="8"/>
      <c r="H2914" s="159"/>
      <c r="M2914" s="18"/>
      <c r="N2914" s="19"/>
      <c r="O2914" s="19"/>
      <c r="Q2914" s="159"/>
      <c r="R2914" s="159"/>
      <c r="S2914" s="159"/>
      <c r="T2914" s="159"/>
      <c r="U2914" s="159"/>
      <c r="V2914" s="159"/>
      <c r="W2914" s="159"/>
      <c r="X2914" s="159"/>
      <c r="Y2914" s="159"/>
      <c r="Z2914" s="159"/>
      <c r="AA2914" s="12"/>
      <c r="AB2914" s="2"/>
      <c r="AC2914" s="2"/>
    </row>
    <row r="2915" spans="1:29" s="4" customFormat="1" ht="9.9" customHeight="1" x14ac:dyDescent="0.25">
      <c r="A2915" s="158"/>
      <c r="B2915" s="138"/>
      <c r="C2915" s="142"/>
      <c r="D2915" s="159"/>
      <c r="E2915" s="159"/>
      <c r="F2915" s="159"/>
      <c r="G2915" s="8"/>
      <c r="H2915" s="159"/>
      <c r="M2915" s="18"/>
      <c r="N2915" s="19"/>
      <c r="O2915" s="19"/>
      <c r="Q2915" s="159"/>
      <c r="R2915" s="159"/>
      <c r="S2915" s="159"/>
      <c r="T2915" s="159"/>
      <c r="U2915" s="159"/>
      <c r="V2915" s="159"/>
      <c r="W2915" s="159"/>
      <c r="X2915" s="159"/>
      <c r="Y2915" s="159"/>
      <c r="Z2915" s="159"/>
      <c r="AA2915" s="12"/>
      <c r="AB2915" s="2"/>
      <c r="AC2915" s="2"/>
    </row>
    <row r="2916" spans="1:29" s="4" customFormat="1" ht="9.9" customHeight="1" x14ac:dyDescent="0.25">
      <c r="A2916" s="158"/>
      <c r="B2916" s="138"/>
      <c r="C2916" s="142"/>
      <c r="D2916" s="159"/>
      <c r="E2916" s="159"/>
      <c r="F2916" s="159"/>
      <c r="G2916" s="8"/>
      <c r="H2916" s="159"/>
      <c r="M2916" s="18"/>
      <c r="N2916" s="19"/>
      <c r="O2916" s="19"/>
      <c r="Q2916" s="159"/>
      <c r="R2916" s="159"/>
      <c r="S2916" s="159"/>
      <c r="T2916" s="159"/>
      <c r="U2916" s="159"/>
      <c r="V2916" s="159"/>
      <c r="W2916" s="159"/>
      <c r="X2916" s="159"/>
      <c r="Y2916" s="159"/>
      <c r="Z2916" s="159"/>
      <c r="AA2916" s="12"/>
      <c r="AB2916" s="2"/>
      <c r="AC2916" s="2"/>
    </row>
    <row r="2917" spans="1:29" s="4" customFormat="1" ht="9.9" customHeight="1" x14ac:dyDescent="0.25">
      <c r="A2917" s="158"/>
      <c r="B2917" s="138"/>
      <c r="C2917" s="142"/>
      <c r="D2917" s="159"/>
      <c r="E2917" s="159"/>
      <c r="F2917" s="159"/>
      <c r="G2917" s="8"/>
      <c r="H2917" s="159"/>
      <c r="M2917" s="18"/>
      <c r="N2917" s="19"/>
      <c r="O2917" s="19"/>
      <c r="Q2917" s="159"/>
      <c r="R2917" s="159"/>
      <c r="S2917" s="159"/>
      <c r="T2917" s="159"/>
      <c r="U2917" s="159"/>
      <c r="V2917" s="159"/>
      <c r="W2917" s="159"/>
      <c r="X2917" s="159"/>
      <c r="Y2917" s="159"/>
      <c r="Z2917" s="159"/>
      <c r="AA2917" s="12"/>
      <c r="AB2917" s="2"/>
      <c r="AC2917" s="2"/>
    </row>
    <row r="2919" spans="1:29" s="4" customFormat="1" ht="9.9" customHeight="1" x14ac:dyDescent="0.25">
      <c r="A2919" s="158"/>
      <c r="B2919" s="141"/>
      <c r="C2919" s="142"/>
      <c r="D2919" s="159"/>
      <c r="E2919" s="159"/>
      <c r="F2919" s="159"/>
      <c r="G2919" s="8"/>
      <c r="H2919" s="159"/>
      <c r="M2919" s="159"/>
      <c r="N2919" s="159"/>
      <c r="O2919" s="159"/>
      <c r="Q2919" s="159"/>
      <c r="R2919" s="159"/>
      <c r="S2919" s="159"/>
      <c r="T2919" s="159"/>
      <c r="U2919" s="159"/>
      <c r="V2919" s="159"/>
      <c r="W2919" s="159"/>
      <c r="X2919" s="159"/>
      <c r="Y2919" s="159"/>
      <c r="Z2919" s="159"/>
      <c r="AA2919" s="12"/>
      <c r="AB2919" s="2"/>
      <c r="AC2919" s="2"/>
    </row>
    <row r="2920" spans="1:29" s="4" customFormat="1" ht="9.9" customHeight="1" x14ac:dyDescent="0.25">
      <c r="A2920" s="158"/>
      <c r="B2920" s="139"/>
      <c r="C2920" s="14"/>
      <c r="D2920" s="18"/>
      <c r="E2920" s="159"/>
      <c r="F2920" s="159"/>
      <c r="G2920" s="8"/>
      <c r="H2920" s="159"/>
      <c r="M2920" s="18"/>
      <c r="N2920" s="159"/>
      <c r="O2920" s="159"/>
      <c r="Q2920" s="159"/>
      <c r="R2920" s="159"/>
      <c r="S2920" s="159"/>
      <c r="T2920" s="159"/>
      <c r="U2920" s="159"/>
      <c r="V2920" s="159"/>
      <c r="W2920" s="159"/>
      <c r="X2920" s="159"/>
      <c r="Y2920" s="159"/>
      <c r="Z2920" s="159"/>
      <c r="AA2920" s="12"/>
      <c r="AB2920" s="2"/>
      <c r="AC2920" s="2"/>
    </row>
    <row r="2921" spans="1:29" s="4" customFormat="1" ht="9.9" customHeight="1" x14ac:dyDescent="0.25">
      <c r="A2921" s="158"/>
      <c r="B2921" s="142"/>
      <c r="C2921" s="14"/>
      <c r="D2921" s="18"/>
      <c r="E2921" s="159"/>
      <c r="F2921" s="159"/>
      <c r="G2921" s="8"/>
      <c r="H2921" s="159"/>
      <c r="M2921" s="18"/>
      <c r="N2921" s="159"/>
      <c r="O2921" s="159"/>
      <c r="Q2921" s="159"/>
      <c r="R2921" s="159"/>
      <c r="S2921" s="159"/>
      <c r="T2921" s="159"/>
      <c r="U2921" s="159"/>
      <c r="V2921" s="159"/>
      <c r="W2921" s="159"/>
      <c r="X2921" s="159"/>
      <c r="Y2921" s="159"/>
      <c r="Z2921" s="159"/>
      <c r="AA2921" s="12"/>
      <c r="AB2921" s="2"/>
      <c r="AC2921" s="2"/>
    </row>
    <row r="2922" spans="1:29" s="4" customFormat="1" ht="9.9" customHeight="1" x14ac:dyDescent="0.25">
      <c r="A2922" s="158"/>
      <c r="B2922" s="138"/>
      <c r="C2922" s="14"/>
      <c r="D2922" s="18"/>
      <c r="E2922" s="159"/>
      <c r="F2922" s="159"/>
      <c r="G2922" s="8"/>
      <c r="H2922" s="159"/>
      <c r="M2922" s="18"/>
      <c r="N2922" s="159"/>
      <c r="O2922" s="159"/>
      <c r="Q2922" s="159"/>
      <c r="R2922" s="159"/>
      <c r="S2922" s="159"/>
      <c r="T2922" s="159"/>
      <c r="U2922" s="159"/>
      <c r="V2922" s="159"/>
      <c r="W2922" s="159"/>
      <c r="X2922" s="159"/>
      <c r="Y2922" s="159"/>
      <c r="Z2922" s="159"/>
      <c r="AA2922" s="12"/>
      <c r="AB2922" s="2"/>
      <c r="AC2922" s="2"/>
    </row>
    <row r="2923" spans="1:29" s="4" customFormat="1" ht="9.9" customHeight="1" x14ac:dyDescent="0.25">
      <c r="A2923" s="158"/>
      <c r="B2923" s="138"/>
      <c r="C2923" s="14"/>
      <c r="D2923" s="18"/>
      <c r="E2923" s="159"/>
      <c r="F2923" s="159"/>
      <c r="G2923" s="8"/>
      <c r="H2923" s="159"/>
      <c r="M2923" s="18"/>
      <c r="N2923" s="19"/>
      <c r="O2923" s="19"/>
      <c r="Q2923" s="159"/>
      <c r="R2923" s="159"/>
      <c r="S2923" s="159"/>
      <c r="T2923" s="159"/>
      <c r="U2923" s="159"/>
      <c r="V2923" s="159"/>
      <c r="W2923" s="159"/>
      <c r="X2923" s="159"/>
      <c r="Y2923" s="159"/>
      <c r="Z2923" s="159"/>
      <c r="AA2923" s="12"/>
      <c r="AB2923" s="2"/>
      <c r="AC2923" s="2"/>
    </row>
    <row r="2924" spans="1:29" s="4" customFormat="1" ht="9.9" customHeight="1" x14ac:dyDescent="0.25">
      <c r="A2924" s="158"/>
      <c r="B2924" s="138"/>
      <c r="C2924" s="14"/>
      <c r="D2924" s="18"/>
      <c r="E2924" s="159"/>
      <c r="F2924" s="159"/>
      <c r="G2924" s="8"/>
      <c r="H2924" s="159"/>
      <c r="M2924" s="18"/>
      <c r="N2924" s="19"/>
      <c r="O2924" s="19"/>
      <c r="Q2924" s="159"/>
      <c r="R2924" s="159"/>
      <c r="S2924" s="159"/>
      <c r="T2924" s="159"/>
      <c r="U2924" s="159"/>
      <c r="V2924" s="159"/>
      <c r="W2924" s="159"/>
      <c r="X2924" s="159"/>
      <c r="Y2924" s="159"/>
      <c r="Z2924" s="159"/>
      <c r="AA2924" s="12"/>
      <c r="AB2924" s="2"/>
      <c r="AC2924" s="2"/>
    </row>
    <row r="2925" spans="1:29" s="4" customFormat="1" ht="9.9" customHeight="1" x14ac:dyDescent="0.25">
      <c r="A2925" s="158"/>
      <c r="B2925" s="138"/>
      <c r="C2925" s="14"/>
      <c r="D2925" s="18"/>
      <c r="E2925" s="159"/>
      <c r="F2925" s="159"/>
      <c r="G2925" s="8"/>
      <c r="H2925" s="159"/>
      <c r="M2925" s="18"/>
      <c r="N2925" s="19"/>
      <c r="O2925" s="19"/>
      <c r="Q2925" s="159"/>
      <c r="R2925" s="159"/>
      <c r="S2925" s="159"/>
      <c r="T2925" s="159"/>
      <c r="U2925" s="159"/>
      <c r="V2925" s="159"/>
      <c r="W2925" s="159"/>
      <c r="X2925" s="159"/>
      <c r="Y2925" s="159"/>
      <c r="Z2925" s="159"/>
      <c r="AA2925" s="12"/>
      <c r="AB2925" s="2"/>
      <c r="AC2925" s="2"/>
    </row>
    <row r="2926" spans="1:29" s="4" customFormat="1" ht="9.9" customHeight="1" x14ac:dyDescent="0.25">
      <c r="A2926" s="158"/>
      <c r="B2926" s="138"/>
      <c r="C2926" s="14"/>
      <c r="D2926" s="18"/>
      <c r="E2926" s="159"/>
      <c r="F2926" s="159"/>
      <c r="G2926" s="8"/>
      <c r="H2926" s="159"/>
      <c r="M2926" s="18"/>
      <c r="N2926" s="19"/>
      <c r="O2926" s="19"/>
      <c r="Q2926" s="159"/>
      <c r="R2926" s="159"/>
      <c r="S2926" s="159"/>
      <c r="T2926" s="159"/>
      <c r="U2926" s="159"/>
      <c r="V2926" s="159"/>
      <c r="W2926" s="159"/>
      <c r="X2926" s="159"/>
      <c r="Y2926" s="159"/>
      <c r="Z2926" s="159"/>
      <c r="AA2926" s="12"/>
      <c r="AB2926" s="2"/>
      <c r="AC2926" s="2"/>
    </row>
    <row r="2927" spans="1:29" s="4" customFormat="1" ht="9.9" customHeight="1" x14ac:dyDescent="0.25">
      <c r="A2927" s="158"/>
      <c r="B2927" s="138"/>
      <c r="C2927" s="14"/>
      <c r="D2927" s="18"/>
      <c r="E2927" s="159"/>
      <c r="F2927" s="159"/>
      <c r="G2927" s="8"/>
      <c r="H2927" s="159"/>
      <c r="M2927" s="18"/>
      <c r="N2927" s="19"/>
      <c r="O2927" s="19"/>
      <c r="Q2927" s="159"/>
      <c r="R2927" s="159"/>
      <c r="S2927" s="159"/>
      <c r="T2927" s="159"/>
      <c r="U2927" s="159"/>
      <c r="V2927" s="159"/>
      <c r="W2927" s="159"/>
      <c r="X2927" s="159"/>
      <c r="Y2927" s="159"/>
      <c r="Z2927" s="159"/>
      <c r="AA2927" s="12"/>
      <c r="AB2927" s="2"/>
      <c r="AC2927" s="2"/>
    </row>
    <row r="2928" spans="1:29" s="4" customFormat="1" ht="9.9" customHeight="1" x14ac:dyDescent="0.25">
      <c r="A2928" s="158"/>
      <c r="B2928" s="138"/>
      <c r="C2928" s="14"/>
      <c r="D2928" s="18"/>
      <c r="E2928" s="159"/>
      <c r="F2928" s="159"/>
      <c r="G2928" s="8"/>
      <c r="H2928" s="159"/>
      <c r="M2928" s="18"/>
      <c r="N2928" s="19"/>
      <c r="O2928" s="19"/>
      <c r="Q2928" s="159"/>
      <c r="R2928" s="159"/>
      <c r="S2928" s="159"/>
      <c r="T2928" s="159"/>
      <c r="U2928" s="159"/>
      <c r="V2928" s="159"/>
      <c r="W2928" s="159"/>
      <c r="X2928" s="159"/>
      <c r="Y2928" s="159"/>
      <c r="Z2928" s="159"/>
      <c r="AA2928" s="12"/>
      <c r="AB2928" s="2"/>
      <c r="AC2928" s="2"/>
    </row>
    <row r="2929" spans="1:29" s="4" customFormat="1" ht="9.9" customHeight="1" x14ac:dyDescent="0.25">
      <c r="A2929" s="158"/>
      <c r="B2929" s="138"/>
      <c r="C2929" s="14"/>
      <c r="D2929" s="18"/>
      <c r="E2929" s="159"/>
      <c r="F2929" s="159"/>
      <c r="G2929" s="8"/>
      <c r="H2929" s="159"/>
      <c r="M2929" s="18"/>
      <c r="N2929" s="19"/>
      <c r="O2929" s="19"/>
      <c r="Q2929" s="159"/>
      <c r="R2929" s="159"/>
      <c r="S2929" s="159"/>
      <c r="T2929" s="159"/>
      <c r="U2929" s="159"/>
      <c r="V2929" s="159"/>
      <c r="W2929" s="159"/>
      <c r="X2929" s="159"/>
      <c r="Y2929" s="159"/>
      <c r="Z2929" s="159"/>
      <c r="AA2929" s="12"/>
      <c r="AB2929" s="2"/>
      <c r="AC2929" s="2"/>
    </row>
    <row r="2930" spans="1:29" s="4" customFormat="1" ht="9.9" customHeight="1" x14ac:dyDescent="0.25">
      <c r="A2930" s="158"/>
      <c r="B2930" s="138"/>
      <c r="C2930" s="14"/>
      <c r="D2930" s="18"/>
      <c r="E2930" s="159"/>
      <c r="F2930" s="159"/>
      <c r="G2930" s="8"/>
      <c r="H2930" s="159"/>
      <c r="M2930" s="18"/>
      <c r="N2930" s="19"/>
      <c r="O2930" s="19"/>
      <c r="Q2930" s="159"/>
      <c r="R2930" s="159"/>
      <c r="S2930" s="159"/>
      <c r="T2930" s="159"/>
      <c r="U2930" s="159"/>
      <c r="V2930" s="159"/>
      <c r="W2930" s="159"/>
      <c r="X2930" s="159"/>
      <c r="Y2930" s="159"/>
      <c r="Z2930" s="159"/>
      <c r="AA2930" s="12"/>
      <c r="AB2930" s="2"/>
      <c r="AC2930" s="2"/>
    </row>
    <row r="2931" spans="1:29" s="4" customFormat="1" ht="9.9" customHeight="1" x14ac:dyDescent="0.25">
      <c r="A2931" s="158"/>
      <c r="B2931" s="138"/>
      <c r="C2931" s="14"/>
      <c r="D2931" s="18"/>
      <c r="E2931" s="159"/>
      <c r="F2931" s="159"/>
      <c r="G2931" s="8"/>
      <c r="H2931" s="159"/>
      <c r="M2931" s="18"/>
      <c r="N2931" s="19"/>
      <c r="O2931" s="19"/>
      <c r="Q2931" s="159"/>
      <c r="R2931" s="159"/>
      <c r="S2931" s="159"/>
      <c r="T2931" s="159"/>
      <c r="U2931" s="159"/>
      <c r="V2931" s="159"/>
      <c r="W2931" s="159"/>
      <c r="X2931" s="159"/>
      <c r="Y2931" s="159"/>
      <c r="Z2931" s="159"/>
      <c r="AA2931" s="12"/>
      <c r="AB2931" s="2"/>
      <c r="AC2931" s="2"/>
    </row>
    <row r="2932" spans="1:29" s="4" customFormat="1" ht="9.9" customHeight="1" x14ac:dyDescent="0.25">
      <c r="A2932" s="158"/>
      <c r="B2932" s="138"/>
      <c r="C2932" s="14"/>
      <c r="D2932" s="18"/>
      <c r="E2932" s="159"/>
      <c r="F2932" s="159"/>
      <c r="G2932" s="8"/>
      <c r="H2932" s="159"/>
      <c r="M2932" s="18"/>
      <c r="N2932" s="19"/>
      <c r="O2932" s="19"/>
      <c r="Q2932" s="159"/>
      <c r="R2932" s="159"/>
      <c r="S2932" s="159"/>
      <c r="T2932" s="159"/>
      <c r="U2932" s="159"/>
      <c r="V2932" s="159"/>
      <c r="W2932" s="159"/>
      <c r="X2932" s="159"/>
      <c r="Y2932" s="159"/>
      <c r="Z2932" s="159"/>
      <c r="AA2932" s="12"/>
      <c r="AB2932" s="2"/>
      <c r="AC2932" s="2"/>
    </row>
    <row r="2933" spans="1:29" s="4" customFormat="1" ht="9.9" customHeight="1" x14ac:dyDescent="0.25">
      <c r="A2933" s="158"/>
      <c r="B2933" s="138"/>
      <c r="C2933" s="83"/>
      <c r="D2933" s="18"/>
      <c r="E2933" s="159"/>
      <c r="F2933" s="159"/>
      <c r="G2933" s="8"/>
      <c r="H2933" s="159"/>
      <c r="M2933" s="18"/>
      <c r="N2933" s="19"/>
      <c r="O2933" s="19"/>
      <c r="Q2933" s="159"/>
      <c r="R2933" s="159"/>
      <c r="S2933" s="159"/>
      <c r="T2933" s="159"/>
      <c r="U2933" s="159"/>
      <c r="V2933" s="159"/>
      <c r="W2933" s="159"/>
      <c r="X2933" s="159"/>
      <c r="Y2933" s="159"/>
      <c r="Z2933" s="159"/>
      <c r="AA2933" s="12"/>
      <c r="AB2933" s="2"/>
      <c r="AC2933" s="2"/>
    </row>
    <row r="2934" spans="1:29" s="4" customFormat="1" ht="9.9" customHeight="1" x14ac:dyDescent="0.25">
      <c r="A2934" s="158"/>
      <c r="B2934" s="138"/>
      <c r="C2934" s="2"/>
      <c r="D2934" s="18"/>
      <c r="E2934" s="159"/>
      <c r="F2934" s="159"/>
      <c r="G2934" s="8"/>
      <c r="H2934" s="159"/>
      <c r="M2934" s="18"/>
      <c r="N2934" s="19"/>
      <c r="O2934" s="19"/>
      <c r="Q2934" s="159"/>
      <c r="R2934" s="159"/>
      <c r="S2934" s="159"/>
      <c r="T2934" s="159"/>
      <c r="U2934" s="159"/>
      <c r="V2934" s="159"/>
      <c r="W2934" s="159"/>
      <c r="X2934" s="159"/>
      <c r="Y2934" s="159"/>
      <c r="Z2934" s="159"/>
      <c r="AA2934" s="12"/>
      <c r="AB2934" s="2"/>
      <c r="AC2934" s="2"/>
    </row>
    <row r="2935" spans="1:29" s="4" customFormat="1" ht="9.9" customHeight="1" x14ac:dyDescent="0.25">
      <c r="A2935" s="158"/>
      <c r="B2935" s="138"/>
      <c r="C2935" s="148"/>
      <c r="D2935" s="18"/>
      <c r="E2935" s="159"/>
      <c r="F2935" s="159"/>
      <c r="G2935" s="8"/>
      <c r="H2935" s="159"/>
      <c r="M2935" s="18"/>
      <c r="N2935" s="19"/>
      <c r="O2935" s="19"/>
      <c r="Q2935" s="159"/>
      <c r="R2935" s="159"/>
      <c r="S2935" s="159"/>
      <c r="T2935" s="159"/>
      <c r="U2935" s="159"/>
      <c r="V2935" s="159"/>
      <c r="W2935" s="159"/>
      <c r="X2935" s="159"/>
      <c r="Y2935" s="159"/>
      <c r="Z2935" s="159"/>
      <c r="AA2935" s="12"/>
      <c r="AB2935" s="2"/>
      <c r="AC2935" s="2"/>
    </row>
    <row r="2936" spans="1:29" s="4" customFormat="1" ht="9.9" customHeight="1" x14ac:dyDescent="0.25">
      <c r="A2936" s="158"/>
      <c r="B2936" s="138"/>
      <c r="C2936" s="14"/>
      <c r="D2936" s="18"/>
      <c r="E2936" s="159"/>
      <c r="F2936" s="159"/>
      <c r="G2936" s="8"/>
      <c r="H2936" s="159"/>
      <c r="M2936" s="18"/>
      <c r="N2936" s="19"/>
      <c r="O2936" s="19"/>
      <c r="Q2936" s="159"/>
      <c r="R2936" s="159"/>
      <c r="S2936" s="159"/>
      <c r="T2936" s="159"/>
      <c r="U2936" s="159"/>
      <c r="V2936" s="159"/>
      <c r="W2936" s="159"/>
      <c r="X2936" s="159"/>
      <c r="Y2936" s="159"/>
      <c r="Z2936" s="159"/>
      <c r="AA2936" s="12"/>
      <c r="AB2936" s="2"/>
      <c r="AC2936" s="2"/>
    </row>
    <row r="2937" spans="1:29" s="4" customFormat="1" ht="9.9" customHeight="1" x14ac:dyDescent="0.25">
      <c r="A2937" s="158"/>
      <c r="B2937" s="138"/>
      <c r="C2937" s="14"/>
      <c r="D2937" s="18"/>
      <c r="E2937" s="159"/>
      <c r="F2937" s="159"/>
      <c r="G2937" s="8"/>
      <c r="H2937" s="159"/>
      <c r="M2937" s="18"/>
      <c r="N2937" s="19"/>
      <c r="O2937" s="19"/>
      <c r="Q2937" s="159"/>
      <c r="R2937" s="159"/>
      <c r="S2937" s="159"/>
      <c r="T2937" s="159"/>
      <c r="U2937" s="159"/>
      <c r="V2937" s="159"/>
      <c r="W2937" s="159"/>
      <c r="X2937" s="159"/>
      <c r="Y2937" s="159"/>
      <c r="Z2937" s="159"/>
      <c r="AA2937" s="12"/>
      <c r="AB2937" s="2"/>
      <c r="AC2937" s="2"/>
    </row>
    <row r="2938" spans="1:29" s="4" customFormat="1" ht="9.9" customHeight="1" x14ac:dyDescent="0.25">
      <c r="A2938" s="158"/>
      <c r="B2938" s="138"/>
      <c r="C2938" s="14"/>
      <c r="D2938" s="18"/>
      <c r="E2938" s="159"/>
      <c r="F2938" s="159"/>
      <c r="G2938" s="8"/>
      <c r="H2938" s="159"/>
      <c r="M2938" s="18"/>
      <c r="N2938" s="19"/>
      <c r="O2938" s="19"/>
      <c r="Q2938" s="159"/>
      <c r="R2938" s="159"/>
      <c r="S2938" s="159"/>
      <c r="T2938" s="159"/>
      <c r="U2938" s="159"/>
      <c r="V2938" s="159"/>
      <c r="W2938" s="159"/>
      <c r="X2938" s="159"/>
      <c r="Y2938" s="159"/>
      <c r="Z2938" s="159"/>
      <c r="AA2938" s="12"/>
      <c r="AB2938" s="2"/>
      <c r="AC2938" s="2"/>
    </row>
    <row r="2939" spans="1:29" s="4" customFormat="1" ht="9.9" customHeight="1" x14ac:dyDescent="0.25">
      <c r="A2939" s="158"/>
      <c r="B2939" s="138"/>
      <c r="C2939" s="14"/>
      <c r="D2939" s="18"/>
      <c r="E2939" s="159"/>
      <c r="F2939" s="159"/>
      <c r="G2939" s="8"/>
      <c r="H2939" s="159"/>
      <c r="M2939" s="18"/>
      <c r="N2939" s="19"/>
      <c r="O2939" s="19"/>
      <c r="Q2939" s="159"/>
      <c r="R2939" s="159"/>
      <c r="S2939" s="159"/>
      <c r="T2939" s="159"/>
      <c r="U2939" s="159"/>
      <c r="V2939" s="159"/>
      <c r="W2939" s="159"/>
      <c r="X2939" s="159"/>
      <c r="Y2939" s="159"/>
      <c r="Z2939" s="159"/>
      <c r="AA2939" s="12"/>
      <c r="AB2939" s="2"/>
      <c r="AC2939" s="2"/>
    </row>
    <row r="2940" spans="1:29" s="4" customFormat="1" ht="9.9" customHeight="1" x14ac:dyDescent="0.25">
      <c r="A2940" s="158"/>
      <c r="B2940" s="138"/>
      <c r="C2940" s="14"/>
      <c r="D2940" s="18"/>
      <c r="E2940" s="159"/>
      <c r="F2940" s="159"/>
      <c r="G2940" s="8"/>
      <c r="H2940" s="159"/>
      <c r="M2940" s="18"/>
      <c r="N2940" s="19"/>
      <c r="O2940" s="19"/>
      <c r="Q2940" s="159"/>
      <c r="R2940" s="159"/>
      <c r="S2940" s="159"/>
      <c r="T2940" s="159"/>
      <c r="U2940" s="159"/>
      <c r="V2940" s="159"/>
      <c r="W2940" s="159"/>
      <c r="X2940" s="159"/>
      <c r="Y2940" s="159"/>
      <c r="Z2940" s="159"/>
      <c r="AA2940" s="12"/>
      <c r="AB2940" s="2"/>
      <c r="AC2940" s="2"/>
    </row>
    <row r="2941" spans="1:29" s="4" customFormat="1" ht="9.9" customHeight="1" x14ac:dyDescent="0.25">
      <c r="A2941" s="158"/>
      <c r="B2941" s="138"/>
      <c r="C2941" s="14"/>
      <c r="D2941" s="18"/>
      <c r="E2941" s="159"/>
      <c r="F2941" s="159"/>
      <c r="G2941" s="8"/>
      <c r="H2941" s="159"/>
      <c r="M2941" s="18"/>
      <c r="N2941" s="19"/>
      <c r="O2941" s="19"/>
      <c r="Q2941" s="159"/>
      <c r="R2941" s="159"/>
      <c r="S2941" s="159"/>
      <c r="T2941" s="159"/>
      <c r="U2941" s="159"/>
      <c r="V2941" s="159"/>
      <c r="W2941" s="159"/>
      <c r="X2941" s="159"/>
      <c r="Y2941" s="159"/>
      <c r="Z2941" s="159"/>
      <c r="AA2941" s="12"/>
      <c r="AB2941" s="2"/>
      <c r="AC2941" s="2"/>
    </row>
    <row r="2942" spans="1:29" s="4" customFormat="1" ht="9.9" customHeight="1" x14ac:dyDescent="0.25">
      <c r="A2942" s="158"/>
      <c r="B2942" s="138"/>
      <c r="C2942" s="14"/>
      <c r="D2942" s="18"/>
      <c r="E2942" s="159"/>
      <c r="F2942" s="159"/>
      <c r="G2942" s="8"/>
      <c r="H2942" s="159"/>
      <c r="M2942" s="18"/>
      <c r="N2942" s="19"/>
      <c r="O2942" s="19"/>
      <c r="Q2942" s="159"/>
      <c r="R2942" s="159"/>
      <c r="S2942" s="159"/>
      <c r="T2942" s="159"/>
      <c r="U2942" s="159"/>
      <c r="V2942" s="159"/>
      <c r="W2942" s="159"/>
      <c r="X2942" s="159"/>
      <c r="Y2942" s="159"/>
      <c r="Z2942" s="159"/>
      <c r="AA2942" s="12"/>
      <c r="AB2942" s="2"/>
      <c r="AC2942" s="2"/>
    </row>
    <row r="2943" spans="1:29" s="4" customFormat="1" ht="9.9" customHeight="1" x14ac:dyDescent="0.25">
      <c r="A2943" s="158"/>
      <c r="B2943" s="138"/>
      <c r="C2943" s="148"/>
      <c r="D2943" s="18"/>
      <c r="E2943" s="159"/>
      <c r="F2943" s="159"/>
      <c r="G2943" s="8"/>
      <c r="H2943" s="159"/>
      <c r="M2943" s="18"/>
      <c r="N2943" s="19"/>
      <c r="O2943" s="19"/>
      <c r="Q2943" s="159"/>
      <c r="R2943" s="159"/>
      <c r="S2943" s="159"/>
      <c r="T2943" s="159"/>
      <c r="U2943" s="159"/>
      <c r="V2943" s="159"/>
      <c r="W2943" s="159"/>
      <c r="X2943" s="159"/>
      <c r="Y2943" s="159"/>
      <c r="Z2943" s="159"/>
      <c r="AA2943" s="12"/>
      <c r="AB2943" s="2"/>
      <c r="AC2943" s="2"/>
    </row>
    <row r="2944" spans="1:29" s="4" customFormat="1" ht="9.9" customHeight="1" x14ac:dyDescent="0.25">
      <c r="A2944" s="158"/>
      <c r="B2944" s="138"/>
      <c r="C2944" s="14"/>
      <c r="D2944" s="18"/>
      <c r="E2944" s="159"/>
      <c r="F2944" s="159"/>
      <c r="G2944" s="8"/>
      <c r="H2944" s="159"/>
      <c r="M2944" s="18"/>
      <c r="N2944" s="19"/>
      <c r="O2944" s="19"/>
      <c r="Q2944" s="159"/>
      <c r="R2944" s="159"/>
      <c r="S2944" s="159"/>
      <c r="T2944" s="159"/>
      <c r="U2944" s="159"/>
      <c r="V2944" s="159"/>
      <c r="W2944" s="159"/>
      <c r="X2944" s="159"/>
      <c r="Y2944" s="159"/>
      <c r="Z2944" s="159"/>
      <c r="AA2944" s="12"/>
      <c r="AB2944" s="2"/>
      <c r="AC2944" s="2"/>
    </row>
    <row r="2945" spans="1:29" s="4" customFormat="1" ht="9.9" customHeight="1" x14ac:dyDescent="0.25">
      <c r="A2945" s="158"/>
      <c r="B2945" s="138"/>
      <c r="C2945" s="14"/>
      <c r="D2945" s="18"/>
      <c r="E2945" s="159"/>
      <c r="F2945" s="159"/>
      <c r="G2945" s="8"/>
      <c r="H2945" s="159"/>
      <c r="M2945" s="18"/>
      <c r="N2945" s="19"/>
      <c r="O2945" s="19"/>
      <c r="Q2945" s="159"/>
      <c r="R2945" s="159"/>
      <c r="S2945" s="159"/>
      <c r="T2945" s="159"/>
      <c r="U2945" s="159"/>
      <c r="V2945" s="159"/>
      <c r="W2945" s="159"/>
      <c r="X2945" s="159"/>
      <c r="Y2945" s="159"/>
      <c r="Z2945" s="159"/>
      <c r="AA2945" s="12"/>
      <c r="AB2945" s="2"/>
      <c r="AC2945" s="2"/>
    </row>
    <row r="2946" spans="1:29" s="4" customFormat="1" ht="9.9" customHeight="1" x14ac:dyDescent="0.25">
      <c r="A2946" s="158"/>
      <c r="B2946" s="138"/>
      <c r="C2946" s="14"/>
      <c r="D2946" s="18"/>
      <c r="E2946" s="159"/>
      <c r="F2946" s="159"/>
      <c r="G2946" s="8"/>
      <c r="H2946" s="159"/>
      <c r="M2946" s="18"/>
      <c r="N2946" s="19"/>
      <c r="O2946" s="19"/>
      <c r="Q2946" s="159"/>
      <c r="R2946" s="159"/>
      <c r="S2946" s="159"/>
      <c r="T2946" s="159"/>
      <c r="U2946" s="159"/>
      <c r="V2946" s="159"/>
      <c r="W2946" s="159"/>
      <c r="X2946" s="159"/>
      <c r="Y2946" s="159"/>
      <c r="Z2946" s="159"/>
      <c r="AA2946" s="12"/>
      <c r="AB2946" s="2"/>
      <c r="AC2946" s="2"/>
    </row>
    <row r="2947" spans="1:29" s="4" customFormat="1" ht="9.9" customHeight="1" x14ac:dyDescent="0.25">
      <c r="A2947" s="158"/>
      <c r="B2947" s="138"/>
      <c r="C2947" s="14"/>
      <c r="D2947" s="18"/>
      <c r="E2947" s="159"/>
      <c r="F2947" s="159"/>
      <c r="G2947" s="8"/>
      <c r="H2947" s="159"/>
      <c r="M2947" s="18"/>
      <c r="N2947" s="19"/>
      <c r="O2947" s="19"/>
      <c r="Q2947" s="159"/>
      <c r="R2947" s="159"/>
      <c r="S2947" s="159"/>
      <c r="T2947" s="159"/>
      <c r="U2947" s="159"/>
      <c r="V2947" s="159"/>
      <c r="W2947" s="159"/>
      <c r="X2947" s="159"/>
      <c r="Y2947" s="159"/>
      <c r="Z2947" s="159"/>
      <c r="AA2947" s="12"/>
      <c r="AB2947" s="2"/>
      <c r="AC2947" s="2"/>
    </row>
    <row r="2948" spans="1:29" s="4" customFormat="1" ht="9.9" customHeight="1" x14ac:dyDescent="0.25">
      <c r="A2948" s="158"/>
      <c r="B2948" s="138"/>
      <c r="C2948" s="14"/>
      <c r="D2948" s="18"/>
      <c r="E2948" s="159"/>
      <c r="F2948" s="159"/>
      <c r="G2948" s="8"/>
      <c r="H2948" s="159"/>
      <c r="M2948" s="18"/>
      <c r="N2948" s="19"/>
      <c r="O2948" s="19"/>
      <c r="Q2948" s="159"/>
      <c r="R2948" s="159"/>
      <c r="S2948" s="159"/>
      <c r="T2948" s="159"/>
      <c r="U2948" s="159"/>
      <c r="V2948" s="159"/>
      <c r="W2948" s="159"/>
      <c r="X2948" s="159"/>
      <c r="Y2948" s="159"/>
      <c r="Z2948" s="159"/>
      <c r="AA2948" s="12"/>
      <c r="AB2948" s="2"/>
      <c r="AC2948" s="2"/>
    </row>
    <row r="2949" spans="1:29" s="4" customFormat="1" ht="9.9" customHeight="1" x14ac:dyDescent="0.25">
      <c r="A2949" s="158"/>
      <c r="B2949" s="138"/>
      <c r="C2949" s="148"/>
      <c r="D2949" s="18"/>
      <c r="E2949" s="159"/>
      <c r="F2949" s="159"/>
      <c r="G2949" s="8"/>
      <c r="H2949" s="159"/>
      <c r="M2949" s="18"/>
      <c r="N2949" s="19"/>
      <c r="O2949" s="19"/>
      <c r="Q2949" s="159"/>
      <c r="R2949" s="159"/>
      <c r="S2949" s="159"/>
      <c r="T2949" s="159"/>
      <c r="U2949" s="159"/>
      <c r="V2949" s="159"/>
      <c r="W2949" s="159"/>
      <c r="X2949" s="159"/>
      <c r="Y2949" s="159"/>
      <c r="Z2949" s="159"/>
      <c r="AA2949" s="12"/>
      <c r="AB2949" s="2"/>
      <c r="AC2949" s="2"/>
    </row>
    <row r="2950" spans="1:29" s="4" customFormat="1" ht="9.9" customHeight="1" x14ac:dyDescent="0.25">
      <c r="A2950" s="158"/>
      <c r="B2950" s="138"/>
      <c r="C2950" s="14"/>
      <c r="D2950" s="18"/>
      <c r="E2950" s="159"/>
      <c r="F2950" s="159"/>
      <c r="G2950" s="8"/>
      <c r="H2950" s="159"/>
      <c r="M2950" s="18"/>
      <c r="N2950" s="19"/>
      <c r="O2950" s="19"/>
      <c r="Q2950" s="159"/>
      <c r="R2950" s="159"/>
      <c r="S2950" s="159"/>
      <c r="T2950" s="159"/>
      <c r="U2950" s="159"/>
      <c r="V2950" s="159"/>
      <c r="W2950" s="159"/>
      <c r="X2950" s="159"/>
      <c r="Y2950" s="159"/>
      <c r="Z2950" s="159"/>
      <c r="AA2950" s="12"/>
      <c r="AB2950" s="2"/>
      <c r="AC2950" s="2"/>
    </row>
    <row r="2951" spans="1:29" s="4" customFormat="1" ht="9.9" customHeight="1" x14ac:dyDescent="0.25">
      <c r="A2951" s="158"/>
      <c r="B2951" s="138"/>
      <c r="C2951" s="148"/>
      <c r="D2951" s="18"/>
      <c r="E2951" s="159"/>
      <c r="F2951" s="159"/>
      <c r="G2951" s="8"/>
      <c r="H2951" s="159"/>
      <c r="M2951" s="18"/>
      <c r="N2951" s="19"/>
      <c r="O2951" s="19"/>
      <c r="Q2951" s="159"/>
      <c r="R2951" s="159"/>
      <c r="S2951" s="159"/>
      <c r="T2951" s="159"/>
      <c r="U2951" s="159"/>
      <c r="V2951" s="159"/>
      <c r="W2951" s="159"/>
      <c r="X2951" s="159"/>
      <c r="Y2951" s="159"/>
      <c r="Z2951" s="159"/>
      <c r="AA2951" s="12"/>
      <c r="AB2951" s="2"/>
      <c r="AC2951" s="2"/>
    </row>
    <row r="2952" spans="1:29" s="4" customFormat="1" ht="9.9" customHeight="1" x14ac:dyDescent="0.25">
      <c r="A2952" s="158"/>
      <c r="B2952" s="138"/>
      <c r="C2952" s="14"/>
      <c r="D2952" s="18"/>
      <c r="E2952" s="159"/>
      <c r="F2952" s="159"/>
      <c r="G2952" s="8"/>
      <c r="H2952" s="159"/>
      <c r="M2952" s="18"/>
      <c r="N2952" s="19"/>
      <c r="O2952" s="19"/>
      <c r="Q2952" s="159"/>
      <c r="R2952" s="159"/>
      <c r="S2952" s="159"/>
      <c r="T2952" s="159"/>
      <c r="U2952" s="159"/>
      <c r="V2952" s="159"/>
      <c r="W2952" s="159"/>
      <c r="X2952" s="159"/>
      <c r="Y2952" s="159"/>
      <c r="Z2952" s="159"/>
      <c r="AA2952" s="12"/>
      <c r="AB2952" s="2"/>
      <c r="AC2952" s="2"/>
    </row>
    <row r="2953" spans="1:29" s="4" customFormat="1" ht="9.9" customHeight="1" x14ac:dyDescent="0.25">
      <c r="A2953" s="158"/>
      <c r="B2953" s="138"/>
      <c r="C2953" s="14"/>
      <c r="D2953" s="18"/>
      <c r="E2953" s="159"/>
      <c r="F2953" s="159"/>
      <c r="G2953" s="8"/>
      <c r="H2953" s="159"/>
      <c r="M2953" s="18"/>
      <c r="N2953" s="19"/>
      <c r="O2953" s="19"/>
      <c r="Q2953" s="159"/>
      <c r="R2953" s="159"/>
      <c r="S2953" s="159"/>
      <c r="T2953" s="159"/>
      <c r="U2953" s="159"/>
      <c r="V2953" s="159"/>
      <c r="W2953" s="159"/>
      <c r="X2953" s="159"/>
      <c r="Y2953" s="159"/>
      <c r="Z2953" s="159"/>
      <c r="AA2953" s="12"/>
      <c r="AB2953" s="2"/>
      <c r="AC2953" s="2"/>
    </row>
    <row r="2954" spans="1:29" s="4" customFormat="1" ht="9.9" customHeight="1" x14ac:dyDescent="0.25">
      <c r="A2954" s="158"/>
      <c r="B2954" s="138"/>
      <c r="C2954" s="14"/>
      <c r="D2954" s="18"/>
      <c r="E2954" s="159"/>
      <c r="F2954" s="159"/>
      <c r="G2954" s="8"/>
      <c r="H2954" s="159"/>
      <c r="M2954" s="18"/>
      <c r="N2954" s="19"/>
      <c r="O2954" s="19"/>
      <c r="Q2954" s="159"/>
      <c r="R2954" s="159"/>
      <c r="S2954" s="159"/>
      <c r="T2954" s="159"/>
      <c r="U2954" s="159"/>
      <c r="V2954" s="159"/>
      <c r="W2954" s="159"/>
      <c r="X2954" s="159"/>
      <c r="Y2954" s="159"/>
      <c r="Z2954" s="159"/>
      <c r="AA2954" s="12"/>
      <c r="AB2954" s="2"/>
      <c r="AC2954" s="2"/>
    </row>
    <row r="2955" spans="1:29" s="4" customFormat="1" ht="9.9" customHeight="1" x14ac:dyDescent="0.25">
      <c r="A2955" s="158"/>
      <c r="B2955" s="138"/>
      <c r="C2955" s="14"/>
      <c r="D2955" s="18"/>
      <c r="E2955" s="159"/>
      <c r="F2955" s="159"/>
      <c r="G2955" s="8"/>
      <c r="H2955" s="159"/>
      <c r="M2955" s="18"/>
      <c r="N2955" s="19"/>
      <c r="O2955" s="19"/>
      <c r="Q2955" s="159"/>
      <c r="R2955" s="159"/>
      <c r="S2955" s="159"/>
      <c r="T2955" s="159"/>
      <c r="U2955" s="159"/>
      <c r="V2955" s="159"/>
      <c r="W2955" s="159"/>
      <c r="X2955" s="159"/>
      <c r="Y2955" s="159"/>
      <c r="Z2955" s="159"/>
      <c r="AA2955" s="12"/>
      <c r="AB2955" s="2"/>
      <c r="AC2955" s="2"/>
    </row>
    <row r="2956" spans="1:29" s="4" customFormat="1" ht="9.9" customHeight="1" x14ac:dyDescent="0.25">
      <c r="A2956" s="158"/>
      <c r="B2956" s="138"/>
      <c r="C2956" s="148"/>
      <c r="D2956" s="18"/>
      <c r="E2956" s="159"/>
      <c r="F2956" s="159"/>
      <c r="G2956" s="8"/>
      <c r="H2956" s="159"/>
      <c r="M2956" s="18"/>
      <c r="N2956" s="19"/>
      <c r="O2956" s="19"/>
      <c r="Q2956" s="159"/>
      <c r="R2956" s="159"/>
      <c r="S2956" s="159"/>
      <c r="T2956" s="159"/>
      <c r="U2956" s="159"/>
      <c r="V2956" s="159"/>
      <c r="W2956" s="159"/>
      <c r="X2956" s="159"/>
      <c r="Y2956" s="159"/>
      <c r="Z2956" s="159"/>
      <c r="AA2956" s="12"/>
      <c r="AB2956" s="2"/>
      <c r="AC2956" s="2"/>
    </row>
    <row r="2957" spans="1:29" s="4" customFormat="1" ht="9.9" customHeight="1" x14ac:dyDescent="0.25">
      <c r="A2957" s="158"/>
      <c r="B2957" s="138"/>
      <c r="C2957" s="14"/>
      <c r="D2957" s="18"/>
      <c r="E2957" s="159"/>
      <c r="F2957" s="159"/>
      <c r="G2957" s="8"/>
      <c r="H2957" s="159"/>
      <c r="M2957" s="18"/>
      <c r="N2957" s="19"/>
      <c r="O2957" s="19"/>
      <c r="Q2957" s="159"/>
      <c r="R2957" s="159"/>
      <c r="S2957" s="159"/>
      <c r="T2957" s="159"/>
      <c r="U2957" s="159"/>
      <c r="V2957" s="159"/>
      <c r="W2957" s="159"/>
      <c r="X2957" s="159"/>
      <c r="Y2957" s="159"/>
      <c r="Z2957" s="159"/>
      <c r="AA2957" s="12"/>
      <c r="AB2957" s="2"/>
      <c r="AC2957" s="2"/>
    </row>
    <row r="2958" spans="1:29" s="4" customFormat="1" ht="9.9" customHeight="1" x14ac:dyDescent="0.25">
      <c r="A2958" s="158"/>
      <c r="B2958" s="138"/>
      <c r="C2958" s="14"/>
      <c r="D2958" s="18"/>
      <c r="E2958" s="159"/>
      <c r="F2958" s="159"/>
      <c r="G2958" s="8"/>
      <c r="H2958" s="159"/>
      <c r="M2958" s="18"/>
      <c r="N2958" s="19"/>
      <c r="O2958" s="19"/>
      <c r="Q2958" s="159"/>
      <c r="R2958" s="159"/>
      <c r="S2958" s="159"/>
      <c r="T2958" s="159"/>
      <c r="U2958" s="159"/>
      <c r="V2958" s="159"/>
      <c r="W2958" s="159"/>
      <c r="X2958" s="159"/>
      <c r="Y2958" s="159"/>
      <c r="Z2958" s="159"/>
      <c r="AA2958" s="12"/>
      <c r="AB2958" s="2"/>
      <c r="AC2958" s="2"/>
    </row>
    <row r="2959" spans="1:29" s="4" customFormat="1" ht="9.9" customHeight="1" x14ac:dyDescent="0.25">
      <c r="A2959" s="158"/>
      <c r="B2959" s="138"/>
      <c r="C2959" s="14"/>
      <c r="D2959" s="18"/>
      <c r="E2959" s="159"/>
      <c r="F2959" s="159"/>
      <c r="G2959" s="8"/>
      <c r="H2959" s="159"/>
      <c r="M2959" s="18"/>
      <c r="N2959" s="19"/>
      <c r="O2959" s="19"/>
      <c r="Q2959" s="159"/>
      <c r="R2959" s="159"/>
      <c r="S2959" s="159"/>
      <c r="T2959" s="159"/>
      <c r="U2959" s="159"/>
      <c r="V2959" s="159"/>
      <c r="W2959" s="159"/>
      <c r="X2959" s="159"/>
      <c r="Y2959" s="159"/>
      <c r="Z2959" s="159"/>
      <c r="AA2959" s="12"/>
      <c r="AB2959" s="2"/>
      <c r="AC2959" s="2"/>
    </row>
    <row r="2960" spans="1:29" s="4" customFormat="1" ht="9.9" customHeight="1" x14ac:dyDescent="0.25">
      <c r="A2960" s="158"/>
      <c r="B2960" s="138"/>
      <c r="C2960" s="14"/>
      <c r="D2960" s="18"/>
      <c r="E2960" s="159"/>
      <c r="F2960" s="159"/>
      <c r="G2960" s="8"/>
      <c r="H2960" s="159"/>
      <c r="M2960" s="18"/>
      <c r="N2960" s="19"/>
      <c r="O2960" s="19"/>
      <c r="Q2960" s="159"/>
      <c r="R2960" s="159"/>
      <c r="S2960" s="159"/>
      <c r="T2960" s="159"/>
      <c r="U2960" s="159"/>
      <c r="V2960" s="159"/>
      <c r="W2960" s="159"/>
      <c r="X2960" s="159"/>
      <c r="Y2960" s="159"/>
      <c r="Z2960" s="159"/>
      <c r="AA2960" s="12"/>
      <c r="AB2960" s="2"/>
      <c r="AC2960" s="2"/>
    </row>
    <row r="2961" spans="1:29" s="4" customFormat="1" ht="9.9" customHeight="1" x14ac:dyDescent="0.25">
      <c r="A2961" s="158"/>
      <c r="B2961" s="138"/>
      <c r="C2961" s="14"/>
      <c r="D2961" s="18"/>
      <c r="E2961" s="159"/>
      <c r="F2961" s="159"/>
      <c r="G2961" s="8"/>
      <c r="H2961" s="159"/>
      <c r="M2961" s="18"/>
      <c r="N2961" s="19"/>
      <c r="O2961" s="19"/>
      <c r="Q2961" s="159"/>
      <c r="R2961" s="159"/>
      <c r="S2961" s="159"/>
      <c r="T2961" s="159"/>
      <c r="U2961" s="159"/>
      <c r="V2961" s="159"/>
      <c r="W2961" s="159"/>
      <c r="X2961" s="159"/>
      <c r="Y2961" s="159"/>
      <c r="Z2961" s="159"/>
      <c r="AA2961" s="12"/>
      <c r="AB2961" s="2"/>
      <c r="AC2961" s="2"/>
    </row>
    <row r="2962" spans="1:29" s="4" customFormat="1" ht="9.9" customHeight="1" x14ac:dyDescent="0.25">
      <c r="A2962" s="158"/>
      <c r="B2962" s="138"/>
      <c r="C2962" s="14"/>
      <c r="D2962" s="18"/>
      <c r="E2962" s="159"/>
      <c r="F2962" s="159"/>
      <c r="G2962" s="8"/>
      <c r="H2962" s="159"/>
      <c r="M2962" s="18"/>
      <c r="N2962" s="19"/>
      <c r="O2962" s="19"/>
      <c r="Q2962" s="159"/>
      <c r="R2962" s="159"/>
      <c r="S2962" s="159"/>
      <c r="T2962" s="159"/>
      <c r="U2962" s="159"/>
      <c r="V2962" s="159"/>
      <c r="W2962" s="159"/>
      <c r="X2962" s="159"/>
      <c r="Y2962" s="159"/>
      <c r="Z2962" s="159"/>
      <c r="AA2962" s="12"/>
      <c r="AB2962" s="2"/>
      <c r="AC2962" s="2"/>
    </row>
    <row r="2963" spans="1:29" s="4" customFormat="1" ht="9.9" customHeight="1" x14ac:dyDescent="0.25">
      <c r="A2963" s="158"/>
      <c r="B2963" s="139"/>
      <c r="C2963" s="14"/>
      <c r="D2963" s="18"/>
      <c r="E2963" s="159"/>
      <c r="F2963" s="159"/>
      <c r="G2963" s="8"/>
      <c r="H2963" s="159"/>
      <c r="M2963" s="18"/>
      <c r="N2963" s="19"/>
      <c r="O2963" s="19"/>
      <c r="Q2963" s="159"/>
      <c r="R2963" s="159"/>
      <c r="S2963" s="159"/>
      <c r="T2963" s="159"/>
      <c r="U2963" s="159"/>
      <c r="V2963" s="159"/>
      <c r="W2963" s="159"/>
      <c r="X2963" s="159"/>
      <c r="Y2963" s="159"/>
      <c r="Z2963" s="159"/>
      <c r="AA2963" s="12"/>
      <c r="AB2963" s="2"/>
      <c r="AC2963" s="2"/>
    </row>
    <row r="2964" spans="1:29" s="4" customFormat="1" ht="9.9" customHeight="1" x14ac:dyDescent="0.25">
      <c r="A2964" s="158"/>
      <c r="B2964" s="142"/>
      <c r="C2964" s="14"/>
      <c r="D2964" s="18"/>
      <c r="E2964" s="159"/>
      <c r="F2964" s="159"/>
      <c r="G2964" s="8"/>
      <c r="H2964" s="159"/>
      <c r="M2964" s="18"/>
      <c r="N2964" s="19"/>
      <c r="O2964" s="19"/>
      <c r="Q2964" s="159"/>
      <c r="R2964" s="159"/>
      <c r="S2964" s="159"/>
      <c r="T2964" s="159"/>
      <c r="U2964" s="159"/>
      <c r="V2964" s="159"/>
      <c r="W2964" s="159"/>
      <c r="X2964" s="159"/>
      <c r="Y2964" s="159"/>
      <c r="Z2964" s="159"/>
      <c r="AA2964" s="12"/>
      <c r="AB2964" s="2"/>
      <c r="AC2964" s="2"/>
    </row>
    <row r="2965" spans="1:29" s="4" customFormat="1" ht="9.9" customHeight="1" x14ac:dyDescent="0.25">
      <c r="A2965" s="158"/>
      <c r="B2965" s="138"/>
      <c r="C2965" s="14"/>
      <c r="D2965" s="18"/>
      <c r="E2965" s="159"/>
      <c r="F2965" s="159"/>
      <c r="G2965" s="8"/>
      <c r="H2965" s="159"/>
      <c r="M2965" s="18"/>
      <c r="N2965" s="19"/>
      <c r="O2965" s="19"/>
      <c r="Q2965" s="159"/>
      <c r="R2965" s="159"/>
      <c r="S2965" s="159"/>
      <c r="T2965" s="159"/>
      <c r="U2965" s="159"/>
      <c r="V2965" s="159"/>
      <c r="W2965" s="159"/>
      <c r="X2965" s="159"/>
      <c r="Y2965" s="159"/>
      <c r="Z2965" s="159"/>
      <c r="AA2965" s="12"/>
      <c r="AB2965" s="2"/>
      <c r="AC2965" s="2"/>
    </row>
    <row r="2966" spans="1:29" s="4" customFormat="1" ht="9.9" customHeight="1" x14ac:dyDescent="0.25">
      <c r="A2966" s="158"/>
      <c r="B2966" s="138"/>
      <c r="C2966" s="14"/>
      <c r="D2966" s="18"/>
      <c r="E2966" s="159"/>
      <c r="F2966" s="159"/>
      <c r="G2966" s="8"/>
      <c r="H2966" s="159"/>
      <c r="M2966" s="18"/>
      <c r="N2966" s="19"/>
      <c r="O2966" s="19"/>
      <c r="Q2966" s="159"/>
      <c r="R2966" s="159"/>
      <c r="S2966" s="159"/>
      <c r="T2966" s="159"/>
      <c r="U2966" s="159"/>
      <c r="V2966" s="159"/>
      <c r="W2966" s="159"/>
      <c r="X2966" s="159"/>
      <c r="Y2966" s="159"/>
      <c r="Z2966" s="159"/>
      <c r="AA2966" s="12"/>
      <c r="AB2966" s="2"/>
      <c r="AC2966" s="2"/>
    </row>
    <row r="2967" spans="1:29" s="4" customFormat="1" ht="9.9" customHeight="1" x14ac:dyDescent="0.25">
      <c r="A2967" s="158"/>
      <c r="B2967" s="138"/>
      <c r="C2967" s="14"/>
      <c r="D2967" s="18"/>
      <c r="E2967" s="159"/>
      <c r="F2967" s="159"/>
      <c r="G2967" s="8"/>
      <c r="H2967" s="159"/>
      <c r="M2967" s="18"/>
      <c r="N2967" s="19"/>
      <c r="O2967" s="19"/>
      <c r="Q2967" s="159"/>
      <c r="R2967" s="159"/>
      <c r="S2967" s="159"/>
      <c r="T2967" s="159"/>
      <c r="U2967" s="159"/>
      <c r="V2967" s="159"/>
      <c r="W2967" s="159"/>
      <c r="X2967" s="159"/>
      <c r="Y2967" s="159"/>
      <c r="Z2967" s="159"/>
      <c r="AA2967" s="12"/>
      <c r="AB2967" s="2"/>
      <c r="AC2967" s="2"/>
    </row>
    <row r="2968" spans="1:29" s="4" customFormat="1" ht="9.9" customHeight="1" x14ac:dyDescent="0.25">
      <c r="A2968" s="158"/>
      <c r="B2968" s="138"/>
      <c r="C2968" s="14"/>
      <c r="D2968" s="18"/>
      <c r="E2968" s="159"/>
      <c r="F2968" s="159"/>
      <c r="G2968" s="8"/>
      <c r="H2968" s="159"/>
      <c r="M2968" s="18"/>
      <c r="N2968" s="19"/>
      <c r="O2968" s="19"/>
      <c r="Q2968" s="159"/>
      <c r="R2968" s="159"/>
      <c r="S2968" s="159"/>
      <c r="T2968" s="159"/>
      <c r="U2968" s="159"/>
      <c r="V2968" s="159"/>
      <c r="W2968" s="159"/>
      <c r="X2968" s="159"/>
      <c r="Y2968" s="159"/>
      <c r="Z2968" s="159"/>
      <c r="AA2968" s="12"/>
      <c r="AB2968" s="2"/>
      <c r="AC2968" s="2"/>
    </row>
    <row r="2969" spans="1:29" s="4" customFormat="1" ht="9.9" customHeight="1" x14ac:dyDescent="0.25">
      <c r="A2969" s="158"/>
      <c r="B2969" s="138"/>
      <c r="C2969" s="14"/>
      <c r="D2969" s="18"/>
      <c r="E2969" s="159"/>
      <c r="F2969" s="159"/>
      <c r="G2969" s="8"/>
      <c r="H2969" s="159"/>
      <c r="M2969" s="18"/>
      <c r="N2969" s="19"/>
      <c r="O2969" s="19"/>
      <c r="Q2969" s="159"/>
      <c r="R2969" s="159"/>
      <c r="S2969" s="159"/>
      <c r="T2969" s="159"/>
      <c r="U2969" s="159"/>
      <c r="V2969" s="159"/>
      <c r="W2969" s="159"/>
      <c r="X2969" s="159"/>
      <c r="Y2969" s="159"/>
      <c r="Z2969" s="159"/>
      <c r="AA2969" s="12"/>
      <c r="AB2969" s="2"/>
      <c r="AC2969" s="2"/>
    </row>
    <row r="2970" spans="1:29" s="4" customFormat="1" ht="9.9" customHeight="1" x14ac:dyDescent="0.25">
      <c r="A2970" s="158"/>
      <c r="B2970" s="138"/>
      <c r="C2970" s="14"/>
      <c r="D2970" s="18"/>
      <c r="E2970" s="159"/>
      <c r="F2970" s="159"/>
      <c r="G2970" s="8"/>
      <c r="H2970" s="159"/>
      <c r="M2970" s="18"/>
      <c r="N2970" s="19"/>
      <c r="O2970" s="19"/>
      <c r="Q2970" s="159"/>
      <c r="R2970" s="159"/>
      <c r="S2970" s="159"/>
      <c r="T2970" s="159"/>
      <c r="U2970" s="159"/>
      <c r="V2970" s="159"/>
      <c r="W2970" s="159"/>
      <c r="X2970" s="159"/>
      <c r="Y2970" s="159"/>
      <c r="Z2970" s="159"/>
      <c r="AA2970" s="12"/>
      <c r="AB2970" s="2"/>
      <c r="AC2970" s="2"/>
    </row>
    <row r="2971" spans="1:29" s="4" customFormat="1" ht="9.9" customHeight="1" x14ac:dyDescent="0.25">
      <c r="A2971" s="158"/>
      <c r="B2971" s="138"/>
      <c r="C2971" s="14"/>
      <c r="D2971" s="18"/>
      <c r="E2971" s="159"/>
      <c r="F2971" s="159"/>
      <c r="G2971" s="8"/>
      <c r="H2971" s="159"/>
      <c r="M2971" s="18"/>
      <c r="N2971" s="19"/>
      <c r="O2971" s="19"/>
      <c r="Q2971" s="159"/>
      <c r="R2971" s="159"/>
      <c r="S2971" s="159"/>
      <c r="T2971" s="159"/>
      <c r="U2971" s="159"/>
      <c r="V2971" s="159"/>
      <c r="W2971" s="159"/>
      <c r="X2971" s="159"/>
      <c r="Y2971" s="159"/>
      <c r="Z2971" s="159"/>
      <c r="AA2971" s="12"/>
      <c r="AB2971" s="2"/>
      <c r="AC2971" s="2"/>
    </row>
    <row r="2972" spans="1:29" s="4" customFormat="1" ht="9.9" customHeight="1" x14ac:dyDescent="0.25">
      <c r="A2972" s="158"/>
      <c r="B2972" s="138"/>
      <c r="C2972" s="14"/>
      <c r="D2972" s="18"/>
      <c r="E2972" s="159"/>
      <c r="F2972" s="159"/>
      <c r="G2972" s="8"/>
      <c r="H2972" s="159"/>
      <c r="M2972" s="18"/>
      <c r="N2972" s="19"/>
      <c r="O2972" s="19"/>
      <c r="Q2972" s="159"/>
      <c r="R2972" s="159"/>
      <c r="S2972" s="159"/>
      <c r="T2972" s="159"/>
      <c r="U2972" s="159"/>
      <c r="V2972" s="159"/>
      <c r="W2972" s="159"/>
      <c r="X2972" s="159"/>
      <c r="Y2972" s="159"/>
      <c r="Z2972" s="159"/>
      <c r="AA2972" s="12"/>
      <c r="AB2972" s="2"/>
      <c r="AC2972" s="2"/>
    </row>
    <row r="2973" spans="1:29" s="4" customFormat="1" ht="9.9" customHeight="1" x14ac:dyDescent="0.25">
      <c r="A2973" s="158"/>
      <c r="B2973" s="138"/>
      <c r="C2973" s="83"/>
      <c r="D2973" s="18"/>
      <c r="E2973" s="159"/>
      <c r="F2973" s="159"/>
      <c r="G2973" s="8"/>
      <c r="H2973" s="159"/>
      <c r="M2973" s="18"/>
      <c r="N2973" s="19"/>
      <c r="O2973" s="19"/>
      <c r="Q2973" s="159"/>
      <c r="R2973" s="159"/>
      <c r="S2973" s="159"/>
      <c r="T2973" s="159"/>
      <c r="U2973" s="159"/>
      <c r="V2973" s="159"/>
      <c r="W2973" s="159"/>
      <c r="X2973" s="159"/>
      <c r="Y2973" s="159"/>
      <c r="Z2973" s="159"/>
      <c r="AA2973" s="12"/>
      <c r="AB2973" s="2"/>
      <c r="AC2973" s="2"/>
    </row>
    <row r="2974" spans="1:29" s="4" customFormat="1" ht="9.9" customHeight="1" x14ac:dyDescent="0.25">
      <c r="A2974" s="158"/>
      <c r="B2974" s="138"/>
      <c r="C2974" s="151"/>
      <c r="D2974" s="2"/>
      <c r="E2974" s="159"/>
      <c r="F2974" s="159"/>
      <c r="G2974" s="8"/>
      <c r="H2974" s="159"/>
      <c r="M2974" s="2"/>
      <c r="N2974" s="19"/>
      <c r="O2974" s="19"/>
      <c r="Q2974" s="159"/>
      <c r="R2974" s="159"/>
      <c r="S2974" s="159"/>
      <c r="T2974" s="159"/>
      <c r="U2974" s="159"/>
      <c r="V2974" s="159"/>
      <c r="W2974" s="159"/>
      <c r="X2974" s="159"/>
      <c r="Y2974" s="159"/>
      <c r="Z2974" s="159"/>
      <c r="AA2974" s="12"/>
      <c r="AB2974" s="2"/>
      <c r="AC2974" s="2"/>
    </row>
    <row r="2975" spans="1:29" s="4" customFormat="1" ht="9.9" customHeight="1" x14ac:dyDescent="0.25">
      <c r="A2975" s="158"/>
      <c r="B2975" s="138"/>
      <c r="C2975" s="148"/>
      <c r="D2975" s="18"/>
      <c r="E2975" s="159"/>
      <c r="F2975" s="159"/>
      <c r="G2975" s="8"/>
      <c r="H2975" s="159"/>
      <c r="M2975" s="18"/>
      <c r="N2975" s="19"/>
      <c r="O2975" s="19"/>
      <c r="Q2975" s="159"/>
      <c r="R2975" s="159"/>
      <c r="S2975" s="159"/>
      <c r="T2975" s="159"/>
      <c r="U2975" s="159"/>
      <c r="V2975" s="159"/>
      <c r="W2975" s="159"/>
      <c r="X2975" s="159"/>
      <c r="Y2975" s="159"/>
      <c r="Z2975" s="159"/>
      <c r="AA2975" s="12"/>
      <c r="AB2975" s="2"/>
      <c r="AC2975" s="2"/>
    </row>
    <row r="2976" spans="1:29" s="4" customFormat="1" ht="9.9" customHeight="1" x14ac:dyDescent="0.25">
      <c r="A2976" s="158"/>
      <c r="B2976" s="138"/>
      <c r="C2976" s="14"/>
      <c r="D2976" s="18"/>
      <c r="E2976" s="159"/>
      <c r="F2976" s="159"/>
      <c r="G2976" s="8"/>
      <c r="H2976" s="159"/>
      <c r="M2976" s="18"/>
      <c r="N2976" s="19"/>
      <c r="O2976" s="19"/>
      <c r="Q2976" s="159"/>
      <c r="R2976" s="159"/>
      <c r="S2976" s="159"/>
      <c r="T2976" s="159"/>
      <c r="U2976" s="159"/>
      <c r="V2976" s="159"/>
      <c r="W2976" s="159"/>
      <c r="X2976" s="159"/>
      <c r="Y2976" s="159"/>
      <c r="Z2976" s="159"/>
      <c r="AA2976" s="12"/>
      <c r="AB2976" s="2"/>
      <c r="AC2976" s="2"/>
    </row>
    <row r="2977" spans="1:29" s="4" customFormat="1" ht="9.9" customHeight="1" x14ac:dyDescent="0.25">
      <c r="A2977" s="158"/>
      <c r="B2977" s="138"/>
      <c r="C2977" s="14"/>
      <c r="D2977" s="18"/>
      <c r="E2977" s="159"/>
      <c r="F2977" s="159"/>
      <c r="G2977" s="8"/>
      <c r="H2977" s="159"/>
      <c r="M2977" s="18"/>
      <c r="N2977" s="19"/>
      <c r="O2977" s="19"/>
      <c r="Q2977" s="159"/>
      <c r="R2977" s="159"/>
      <c r="S2977" s="159"/>
      <c r="T2977" s="159"/>
      <c r="U2977" s="159"/>
      <c r="V2977" s="159"/>
      <c r="W2977" s="159"/>
      <c r="X2977" s="159"/>
      <c r="Y2977" s="159"/>
      <c r="Z2977" s="159"/>
      <c r="AA2977" s="12"/>
      <c r="AB2977" s="2"/>
      <c r="AC2977" s="2"/>
    </row>
    <row r="2978" spans="1:29" s="4" customFormat="1" ht="9.9" customHeight="1" x14ac:dyDescent="0.25">
      <c r="A2978" s="158"/>
      <c r="B2978" s="138"/>
      <c r="C2978" s="14"/>
      <c r="D2978" s="18"/>
      <c r="E2978" s="159"/>
      <c r="F2978" s="159"/>
      <c r="G2978" s="8"/>
      <c r="H2978" s="159"/>
      <c r="M2978" s="18"/>
      <c r="N2978" s="19"/>
      <c r="O2978" s="19"/>
      <c r="Q2978" s="159"/>
      <c r="R2978" s="159"/>
      <c r="S2978" s="159"/>
      <c r="T2978" s="159"/>
      <c r="U2978" s="159"/>
      <c r="V2978" s="159"/>
      <c r="W2978" s="159"/>
      <c r="X2978" s="159"/>
      <c r="Y2978" s="159"/>
      <c r="Z2978" s="159"/>
      <c r="AA2978" s="12"/>
      <c r="AB2978" s="2"/>
      <c r="AC2978" s="2"/>
    </row>
    <row r="2979" spans="1:29" s="4" customFormat="1" ht="9.9" customHeight="1" x14ac:dyDescent="0.25">
      <c r="A2979" s="158"/>
      <c r="B2979" s="138"/>
      <c r="C2979" s="14"/>
      <c r="D2979" s="2"/>
      <c r="E2979" s="159"/>
      <c r="F2979" s="159"/>
      <c r="G2979" s="8"/>
      <c r="H2979" s="159"/>
      <c r="M2979" s="2"/>
      <c r="N2979" s="19"/>
      <c r="O2979" s="19"/>
      <c r="Q2979" s="159"/>
      <c r="R2979" s="159"/>
      <c r="S2979" s="159"/>
      <c r="T2979" s="159"/>
      <c r="U2979" s="159"/>
      <c r="V2979" s="159"/>
      <c r="W2979" s="159"/>
      <c r="X2979" s="159"/>
      <c r="Y2979" s="159"/>
      <c r="Z2979" s="159"/>
      <c r="AA2979" s="12"/>
      <c r="AB2979" s="2"/>
      <c r="AC2979" s="2"/>
    </row>
    <row r="2980" spans="1:29" s="4" customFormat="1" ht="9.9" customHeight="1" x14ac:dyDescent="0.25">
      <c r="A2980" s="158"/>
      <c r="B2980" s="138"/>
      <c r="C2980" s="14"/>
      <c r="D2980" s="18"/>
      <c r="E2980" s="159"/>
      <c r="F2980" s="159"/>
      <c r="G2980" s="8"/>
      <c r="H2980" s="159"/>
      <c r="M2980" s="18"/>
      <c r="N2980" s="19"/>
      <c r="O2980" s="19"/>
      <c r="Q2980" s="159"/>
      <c r="R2980" s="159"/>
      <c r="S2980" s="159"/>
      <c r="T2980" s="159"/>
      <c r="U2980" s="159"/>
      <c r="V2980" s="159"/>
      <c r="W2980" s="159"/>
      <c r="X2980" s="159"/>
      <c r="Y2980" s="159"/>
      <c r="Z2980" s="159"/>
      <c r="AA2980" s="12"/>
      <c r="AB2980" s="2"/>
      <c r="AC2980" s="2"/>
    </row>
    <row r="2981" spans="1:29" s="4" customFormat="1" ht="9.9" customHeight="1" x14ac:dyDescent="0.25">
      <c r="A2981" s="158"/>
      <c r="B2981" s="138"/>
      <c r="C2981" s="14"/>
      <c r="D2981" s="18"/>
      <c r="E2981" s="159"/>
      <c r="F2981" s="159"/>
      <c r="G2981" s="8"/>
      <c r="H2981" s="159"/>
      <c r="M2981" s="18"/>
      <c r="N2981" s="19"/>
      <c r="O2981" s="19"/>
      <c r="Q2981" s="159"/>
      <c r="R2981" s="159"/>
      <c r="S2981" s="159"/>
      <c r="T2981" s="159"/>
      <c r="U2981" s="159"/>
      <c r="V2981" s="159"/>
      <c r="W2981" s="159"/>
      <c r="X2981" s="159"/>
      <c r="Y2981" s="159"/>
      <c r="Z2981" s="159"/>
      <c r="AA2981" s="12"/>
      <c r="AB2981" s="2"/>
      <c r="AC2981" s="2"/>
    </row>
    <row r="2982" spans="1:29" s="4" customFormat="1" ht="9.9" customHeight="1" x14ac:dyDescent="0.25">
      <c r="A2982" s="158"/>
      <c r="B2982" s="138"/>
      <c r="C2982" s="14"/>
      <c r="D2982" s="2"/>
      <c r="E2982" s="159"/>
      <c r="F2982" s="159"/>
      <c r="G2982" s="8"/>
      <c r="H2982" s="159"/>
      <c r="M2982" s="2"/>
      <c r="N2982" s="19"/>
      <c r="O2982" s="19"/>
      <c r="Q2982" s="159"/>
      <c r="R2982" s="159"/>
      <c r="S2982" s="159"/>
      <c r="T2982" s="159"/>
      <c r="U2982" s="159"/>
      <c r="V2982" s="159"/>
      <c r="W2982" s="159"/>
      <c r="X2982" s="159"/>
      <c r="Y2982" s="159"/>
      <c r="Z2982" s="159"/>
      <c r="AA2982" s="12"/>
      <c r="AB2982" s="2"/>
      <c r="AC2982" s="2"/>
    </row>
    <row r="2983" spans="1:29" s="4" customFormat="1" ht="9.9" customHeight="1" x14ac:dyDescent="0.25">
      <c r="A2983" s="158"/>
      <c r="B2983" s="138"/>
      <c r="C2983" s="148"/>
      <c r="D2983" s="18"/>
      <c r="E2983" s="159"/>
      <c r="F2983" s="159"/>
      <c r="G2983" s="8"/>
      <c r="H2983" s="159"/>
      <c r="M2983" s="18"/>
      <c r="N2983" s="19"/>
      <c r="O2983" s="19"/>
      <c r="Q2983" s="159"/>
      <c r="R2983" s="159"/>
      <c r="S2983" s="159"/>
      <c r="T2983" s="159"/>
      <c r="U2983" s="159"/>
      <c r="V2983" s="159"/>
      <c r="W2983" s="159"/>
      <c r="X2983" s="159"/>
      <c r="Y2983" s="159"/>
      <c r="Z2983" s="159"/>
      <c r="AA2983" s="12"/>
      <c r="AB2983" s="2"/>
      <c r="AC2983" s="2"/>
    </row>
    <row r="2984" spans="1:29" s="4" customFormat="1" ht="9.9" customHeight="1" x14ac:dyDescent="0.25">
      <c r="A2984" s="158"/>
      <c r="B2984" s="138"/>
      <c r="C2984" s="14"/>
      <c r="D2984" s="18"/>
      <c r="E2984" s="159"/>
      <c r="F2984" s="159"/>
      <c r="G2984" s="8"/>
      <c r="H2984" s="159"/>
      <c r="M2984" s="18"/>
      <c r="N2984" s="19"/>
      <c r="O2984" s="19"/>
      <c r="Q2984" s="159"/>
      <c r="R2984" s="159"/>
      <c r="S2984" s="159"/>
      <c r="T2984" s="159"/>
      <c r="U2984" s="159"/>
      <c r="V2984" s="159"/>
      <c r="W2984" s="159"/>
      <c r="X2984" s="159"/>
      <c r="Y2984" s="159"/>
      <c r="Z2984" s="159"/>
      <c r="AA2984" s="12"/>
      <c r="AB2984" s="2"/>
      <c r="AC2984" s="2"/>
    </row>
    <row r="2985" spans="1:29" s="4" customFormat="1" ht="9.9" customHeight="1" x14ac:dyDescent="0.25">
      <c r="A2985" s="158"/>
      <c r="B2985" s="138"/>
      <c r="C2985" s="14"/>
      <c r="D2985" s="18"/>
      <c r="E2985" s="159"/>
      <c r="F2985" s="159"/>
      <c r="G2985" s="8"/>
      <c r="H2985" s="159"/>
      <c r="M2985" s="18"/>
      <c r="N2985" s="19"/>
      <c r="O2985" s="19"/>
      <c r="Q2985" s="159"/>
      <c r="R2985" s="159"/>
      <c r="S2985" s="159"/>
      <c r="T2985" s="159"/>
      <c r="U2985" s="159"/>
      <c r="V2985" s="159"/>
      <c r="W2985" s="159"/>
      <c r="X2985" s="159"/>
      <c r="Y2985" s="159"/>
      <c r="Z2985" s="159"/>
      <c r="AA2985" s="12"/>
      <c r="AB2985" s="2"/>
      <c r="AC2985" s="2"/>
    </row>
    <row r="2986" spans="1:29" s="4" customFormat="1" ht="9.9" customHeight="1" x14ac:dyDescent="0.25">
      <c r="A2986" s="158"/>
      <c r="B2986" s="138"/>
      <c r="C2986" s="14"/>
      <c r="D2986" s="18"/>
      <c r="E2986" s="159"/>
      <c r="F2986" s="159"/>
      <c r="G2986" s="8"/>
      <c r="H2986" s="159"/>
      <c r="M2986" s="18"/>
      <c r="N2986" s="19"/>
      <c r="O2986" s="19"/>
      <c r="Q2986" s="159"/>
      <c r="R2986" s="159"/>
      <c r="S2986" s="159"/>
      <c r="T2986" s="159"/>
      <c r="U2986" s="159"/>
      <c r="V2986" s="159"/>
      <c r="W2986" s="159"/>
      <c r="X2986" s="159"/>
      <c r="Y2986" s="159"/>
      <c r="Z2986" s="159"/>
      <c r="AA2986" s="12"/>
      <c r="AB2986" s="2"/>
      <c r="AC2986" s="2"/>
    </row>
    <row r="2987" spans="1:29" s="4" customFormat="1" ht="9.9" customHeight="1" x14ac:dyDescent="0.25">
      <c r="A2987" s="158"/>
      <c r="B2987" s="138"/>
      <c r="C2987" s="14"/>
      <c r="D2987" s="2"/>
      <c r="E2987" s="159"/>
      <c r="F2987" s="159"/>
      <c r="G2987" s="8"/>
      <c r="H2987" s="159"/>
      <c r="M2987" s="2"/>
      <c r="N2987" s="19"/>
      <c r="O2987" s="19"/>
      <c r="Q2987" s="159"/>
      <c r="R2987" s="159"/>
      <c r="S2987" s="159"/>
      <c r="T2987" s="159"/>
      <c r="U2987" s="159"/>
      <c r="V2987" s="159"/>
      <c r="W2987" s="159"/>
      <c r="X2987" s="159"/>
      <c r="Y2987" s="159"/>
      <c r="Z2987" s="159"/>
      <c r="AA2987" s="12"/>
      <c r="AB2987" s="2"/>
      <c r="AC2987" s="2"/>
    </row>
    <row r="2988" spans="1:29" s="4" customFormat="1" ht="9.9" customHeight="1" x14ac:dyDescent="0.25">
      <c r="A2988" s="158"/>
      <c r="B2988" s="138"/>
      <c r="C2988" s="14"/>
      <c r="D2988" s="18"/>
      <c r="E2988" s="159"/>
      <c r="F2988" s="159"/>
      <c r="G2988" s="8"/>
      <c r="H2988" s="159"/>
      <c r="M2988" s="18"/>
      <c r="N2988" s="19"/>
      <c r="O2988" s="19"/>
      <c r="Q2988" s="159"/>
      <c r="R2988" s="159"/>
      <c r="S2988" s="159"/>
      <c r="T2988" s="159"/>
      <c r="U2988" s="159"/>
      <c r="V2988" s="159"/>
      <c r="W2988" s="159"/>
      <c r="X2988" s="159"/>
      <c r="Y2988" s="159"/>
      <c r="Z2988" s="159"/>
      <c r="AA2988" s="12"/>
      <c r="AB2988" s="2"/>
      <c r="AC2988" s="2"/>
    </row>
    <row r="2989" spans="1:29" s="4" customFormat="1" ht="9.9" customHeight="1" x14ac:dyDescent="0.25">
      <c r="A2989" s="158"/>
      <c r="B2989" s="138"/>
      <c r="C2989" s="148"/>
      <c r="D2989" s="18"/>
      <c r="E2989" s="159"/>
      <c r="F2989" s="159"/>
      <c r="G2989" s="8"/>
      <c r="H2989" s="159"/>
      <c r="M2989" s="18"/>
      <c r="N2989" s="19"/>
      <c r="O2989" s="19"/>
      <c r="Q2989" s="159"/>
      <c r="R2989" s="159"/>
      <c r="S2989" s="159"/>
      <c r="T2989" s="159"/>
      <c r="U2989" s="159"/>
      <c r="V2989" s="159"/>
      <c r="W2989" s="159"/>
      <c r="X2989" s="159"/>
      <c r="Y2989" s="159"/>
      <c r="Z2989" s="159"/>
      <c r="AA2989" s="12"/>
      <c r="AB2989" s="2"/>
      <c r="AC2989" s="2"/>
    </row>
    <row r="2990" spans="1:29" s="4" customFormat="1" ht="9.9" customHeight="1" x14ac:dyDescent="0.25">
      <c r="A2990" s="158"/>
      <c r="B2990" s="138"/>
      <c r="C2990" s="14"/>
      <c r="D2990" s="18"/>
      <c r="E2990" s="159"/>
      <c r="F2990" s="159"/>
      <c r="G2990" s="8"/>
      <c r="H2990" s="159"/>
      <c r="M2990" s="18"/>
      <c r="N2990" s="19"/>
      <c r="O2990" s="19"/>
      <c r="Q2990" s="159"/>
      <c r="R2990" s="159"/>
      <c r="S2990" s="159"/>
      <c r="T2990" s="159"/>
      <c r="U2990" s="159"/>
      <c r="V2990" s="159"/>
      <c r="W2990" s="159"/>
      <c r="X2990" s="159"/>
      <c r="Y2990" s="159"/>
      <c r="Z2990" s="159"/>
      <c r="AA2990" s="12"/>
      <c r="AB2990" s="2"/>
      <c r="AC2990" s="2"/>
    </row>
    <row r="2991" spans="1:29" s="4" customFormat="1" ht="9.9" customHeight="1" x14ac:dyDescent="0.25">
      <c r="A2991" s="158"/>
      <c r="B2991" s="138"/>
      <c r="C2991" s="148"/>
      <c r="D2991" s="18"/>
      <c r="E2991" s="159"/>
      <c r="F2991" s="159"/>
      <c r="G2991" s="8"/>
      <c r="H2991" s="159"/>
      <c r="M2991" s="18"/>
      <c r="N2991" s="19"/>
      <c r="O2991" s="19"/>
      <c r="Q2991" s="159"/>
      <c r="R2991" s="159"/>
      <c r="S2991" s="159"/>
      <c r="T2991" s="159"/>
      <c r="U2991" s="159"/>
      <c r="V2991" s="159"/>
      <c r="W2991" s="159"/>
      <c r="X2991" s="159"/>
      <c r="Y2991" s="159"/>
      <c r="Z2991" s="159"/>
      <c r="AA2991" s="12"/>
      <c r="AB2991" s="2"/>
      <c r="AC2991" s="2"/>
    </row>
    <row r="2992" spans="1:29" s="4" customFormat="1" ht="9.9" customHeight="1" x14ac:dyDescent="0.25">
      <c r="A2992" s="158"/>
      <c r="B2992" s="138"/>
      <c r="C2992" s="14"/>
      <c r="D2992" s="2"/>
      <c r="E2992" s="159"/>
      <c r="F2992" s="159"/>
      <c r="G2992" s="8"/>
      <c r="H2992" s="159"/>
      <c r="M2992" s="2"/>
      <c r="N2992" s="19"/>
      <c r="O2992" s="19"/>
      <c r="Q2992" s="159"/>
      <c r="R2992" s="159"/>
      <c r="S2992" s="159"/>
      <c r="T2992" s="159"/>
      <c r="U2992" s="159"/>
      <c r="V2992" s="159"/>
      <c r="W2992" s="159"/>
      <c r="X2992" s="159"/>
      <c r="Y2992" s="159"/>
      <c r="Z2992" s="159"/>
      <c r="AA2992" s="12"/>
      <c r="AB2992" s="2"/>
      <c r="AC2992" s="2"/>
    </row>
    <row r="2993" spans="1:29" s="4" customFormat="1" ht="9.9" customHeight="1" x14ac:dyDescent="0.25">
      <c r="A2993" s="158"/>
      <c r="B2993" s="138"/>
      <c r="C2993" s="14"/>
      <c r="D2993" s="18"/>
      <c r="E2993" s="159"/>
      <c r="F2993" s="159"/>
      <c r="G2993" s="8"/>
      <c r="H2993" s="159"/>
      <c r="M2993" s="18"/>
      <c r="N2993" s="19"/>
      <c r="O2993" s="19"/>
      <c r="Q2993" s="159"/>
      <c r="R2993" s="159"/>
      <c r="S2993" s="159"/>
      <c r="T2993" s="159"/>
      <c r="U2993" s="159"/>
      <c r="V2993" s="159"/>
      <c r="W2993" s="159"/>
      <c r="X2993" s="159"/>
      <c r="Y2993" s="159"/>
      <c r="Z2993" s="159"/>
      <c r="AA2993" s="12"/>
      <c r="AB2993" s="2"/>
      <c r="AC2993" s="2"/>
    </row>
    <row r="2994" spans="1:29" s="4" customFormat="1" ht="9.9" customHeight="1" x14ac:dyDescent="0.25">
      <c r="A2994" s="158"/>
      <c r="B2994" s="138"/>
      <c r="C2994" s="14"/>
      <c r="D2994" s="18"/>
      <c r="E2994" s="159"/>
      <c r="F2994" s="159"/>
      <c r="G2994" s="8"/>
      <c r="H2994" s="159"/>
      <c r="M2994" s="18"/>
      <c r="N2994" s="19"/>
      <c r="O2994" s="19"/>
      <c r="Q2994" s="159"/>
      <c r="R2994" s="159"/>
      <c r="S2994" s="159"/>
      <c r="T2994" s="159"/>
      <c r="U2994" s="159"/>
      <c r="V2994" s="159"/>
      <c r="W2994" s="159"/>
      <c r="X2994" s="159"/>
      <c r="Y2994" s="159"/>
      <c r="Z2994" s="159"/>
      <c r="AA2994" s="12"/>
      <c r="AB2994" s="2"/>
      <c r="AC2994" s="2"/>
    </row>
    <row r="2995" spans="1:29" s="4" customFormat="1" ht="9.9" customHeight="1" x14ac:dyDescent="0.25">
      <c r="A2995" s="158"/>
      <c r="B2995" s="138"/>
      <c r="C2995" s="14"/>
      <c r="D2995" s="18"/>
      <c r="E2995" s="159"/>
      <c r="F2995" s="159"/>
      <c r="G2995" s="8"/>
      <c r="H2995" s="159"/>
      <c r="M2995" s="18"/>
      <c r="N2995" s="19"/>
      <c r="O2995" s="19"/>
      <c r="Q2995" s="159"/>
      <c r="R2995" s="159"/>
      <c r="S2995" s="159"/>
      <c r="T2995" s="159"/>
      <c r="U2995" s="159"/>
      <c r="V2995" s="159"/>
      <c r="W2995" s="159"/>
      <c r="X2995" s="159"/>
      <c r="Y2995" s="159"/>
      <c r="Z2995" s="159"/>
      <c r="AA2995" s="12"/>
      <c r="AB2995" s="2"/>
      <c r="AC2995" s="2"/>
    </row>
    <row r="2996" spans="1:29" s="4" customFormat="1" ht="9.9" customHeight="1" x14ac:dyDescent="0.25">
      <c r="A2996" s="158"/>
      <c r="B2996" s="138"/>
      <c r="C2996" s="148"/>
      <c r="D2996" s="18"/>
      <c r="E2996" s="159"/>
      <c r="F2996" s="159"/>
      <c r="G2996" s="8"/>
      <c r="H2996" s="159"/>
      <c r="M2996" s="18"/>
      <c r="N2996" s="19"/>
      <c r="O2996" s="19"/>
      <c r="Q2996" s="159"/>
      <c r="R2996" s="159"/>
      <c r="S2996" s="159"/>
      <c r="T2996" s="159"/>
      <c r="U2996" s="159"/>
      <c r="V2996" s="159"/>
      <c r="W2996" s="159"/>
      <c r="X2996" s="159"/>
      <c r="Y2996" s="159"/>
      <c r="Z2996" s="159"/>
      <c r="AA2996" s="12"/>
      <c r="AB2996" s="2"/>
      <c r="AC2996" s="2"/>
    </row>
    <row r="2997" spans="1:29" s="4" customFormat="1" ht="9.9" customHeight="1" x14ac:dyDescent="0.25">
      <c r="A2997" s="158"/>
      <c r="B2997" s="138"/>
      <c r="C2997" s="14"/>
      <c r="D2997" s="2"/>
      <c r="E2997" s="159"/>
      <c r="F2997" s="159"/>
      <c r="G2997" s="8"/>
      <c r="H2997" s="159"/>
      <c r="M2997" s="2"/>
      <c r="N2997" s="19"/>
      <c r="O2997" s="19"/>
      <c r="Q2997" s="159"/>
      <c r="R2997" s="159"/>
      <c r="S2997" s="159"/>
      <c r="T2997" s="159"/>
      <c r="U2997" s="159"/>
      <c r="V2997" s="159"/>
      <c r="W2997" s="159"/>
      <c r="X2997" s="159"/>
      <c r="Y2997" s="159"/>
      <c r="Z2997" s="159"/>
      <c r="AA2997" s="12"/>
      <c r="AB2997" s="2"/>
      <c r="AC2997" s="2"/>
    </row>
    <row r="2998" spans="1:29" s="4" customFormat="1" ht="9.9" customHeight="1" x14ac:dyDescent="0.25">
      <c r="A2998" s="158"/>
      <c r="B2998" s="138"/>
      <c r="C2998" s="14"/>
      <c r="D2998" s="18"/>
      <c r="E2998" s="159"/>
      <c r="F2998" s="159"/>
      <c r="G2998" s="8"/>
      <c r="H2998" s="159"/>
      <c r="M2998" s="18"/>
      <c r="N2998" s="19"/>
      <c r="O2998" s="19"/>
      <c r="Q2998" s="159"/>
      <c r="R2998" s="159"/>
      <c r="S2998" s="159"/>
      <c r="T2998" s="159"/>
      <c r="U2998" s="159"/>
      <c r="V2998" s="159"/>
      <c r="W2998" s="159"/>
      <c r="X2998" s="159"/>
      <c r="Y2998" s="159"/>
      <c r="Z2998" s="159"/>
      <c r="AA2998" s="12"/>
      <c r="AB2998" s="2"/>
      <c r="AC2998" s="2"/>
    </row>
    <row r="2999" spans="1:29" s="4" customFormat="1" ht="9.9" customHeight="1" x14ac:dyDescent="0.25">
      <c r="A2999" s="158"/>
      <c r="B2999" s="138"/>
      <c r="C2999" s="14"/>
      <c r="D2999" s="18"/>
      <c r="E2999" s="159"/>
      <c r="F2999" s="159"/>
      <c r="G2999" s="8"/>
      <c r="H2999" s="159"/>
      <c r="M2999" s="18"/>
      <c r="N2999" s="19"/>
      <c r="O2999" s="19"/>
      <c r="Q2999" s="159"/>
      <c r="R2999" s="159"/>
      <c r="S2999" s="159"/>
      <c r="T2999" s="159"/>
      <c r="U2999" s="159"/>
      <c r="V2999" s="159"/>
      <c r="W2999" s="159"/>
      <c r="X2999" s="159"/>
      <c r="Y2999" s="159"/>
      <c r="Z2999" s="159"/>
      <c r="AA2999" s="12"/>
      <c r="AB2999" s="2"/>
      <c r="AC2999" s="2"/>
    </row>
    <row r="3000" spans="1:29" s="4" customFormat="1" ht="9.9" customHeight="1" x14ac:dyDescent="0.25">
      <c r="A3000" s="158"/>
      <c r="B3000" s="138"/>
      <c r="C3000" s="14"/>
      <c r="D3000" s="18"/>
      <c r="E3000" s="159"/>
      <c r="F3000" s="159"/>
      <c r="G3000" s="8"/>
      <c r="H3000" s="159"/>
      <c r="M3000" s="18"/>
      <c r="N3000" s="19"/>
      <c r="O3000" s="19"/>
      <c r="Q3000" s="159"/>
      <c r="R3000" s="159"/>
      <c r="S3000" s="159"/>
      <c r="T3000" s="159"/>
      <c r="U3000" s="159"/>
      <c r="V3000" s="159"/>
      <c r="W3000" s="159"/>
      <c r="X3000" s="159"/>
      <c r="Y3000" s="159"/>
      <c r="Z3000" s="159"/>
      <c r="AA3000" s="12"/>
      <c r="AB3000" s="2"/>
      <c r="AC3000" s="2"/>
    </row>
    <row r="3001" spans="1:29" s="4" customFormat="1" ht="9.9" customHeight="1" x14ac:dyDescent="0.25">
      <c r="A3001" s="158"/>
      <c r="B3001" s="138"/>
      <c r="C3001" s="14"/>
      <c r="D3001" s="18"/>
      <c r="E3001" s="159"/>
      <c r="F3001" s="159"/>
      <c r="G3001" s="8"/>
      <c r="H3001" s="159"/>
      <c r="M3001" s="18"/>
      <c r="N3001" s="19"/>
      <c r="O3001" s="19"/>
      <c r="Q3001" s="159"/>
      <c r="R3001" s="159"/>
      <c r="S3001" s="159"/>
      <c r="T3001" s="159"/>
      <c r="U3001" s="159"/>
      <c r="V3001" s="159"/>
      <c r="W3001" s="159"/>
      <c r="X3001" s="159"/>
      <c r="Y3001" s="159"/>
      <c r="Z3001" s="159"/>
      <c r="AA3001" s="12"/>
      <c r="AB3001" s="2"/>
      <c r="AC3001" s="2"/>
    </row>
    <row r="3002" spans="1:29" s="4" customFormat="1" ht="9.9" customHeight="1" x14ac:dyDescent="0.25">
      <c r="A3002" s="158"/>
      <c r="B3002" s="138"/>
      <c r="C3002" s="14"/>
      <c r="D3002" s="2"/>
      <c r="E3002" s="159"/>
      <c r="F3002" s="159"/>
      <c r="G3002" s="8"/>
      <c r="H3002" s="159"/>
      <c r="M3002" s="2"/>
      <c r="N3002" s="19"/>
      <c r="O3002" s="19"/>
      <c r="Q3002" s="159"/>
      <c r="R3002" s="159"/>
      <c r="S3002" s="159"/>
      <c r="T3002" s="159"/>
      <c r="U3002" s="159"/>
      <c r="V3002" s="159"/>
      <c r="W3002" s="159"/>
      <c r="X3002" s="159"/>
      <c r="Y3002" s="159"/>
      <c r="Z3002" s="159"/>
      <c r="AA3002" s="12"/>
      <c r="AB3002" s="2"/>
      <c r="AC3002" s="2"/>
    </row>
    <row r="3003" spans="1:29" s="4" customFormat="1" ht="9.9" customHeight="1" x14ac:dyDescent="0.25">
      <c r="A3003" s="158"/>
      <c r="B3003" s="138"/>
      <c r="C3003" s="14"/>
      <c r="D3003" s="18"/>
      <c r="E3003" s="159"/>
      <c r="F3003" s="159"/>
      <c r="G3003" s="8"/>
      <c r="H3003" s="159"/>
      <c r="M3003" s="18"/>
      <c r="N3003" s="19"/>
      <c r="O3003" s="19"/>
      <c r="Q3003" s="159"/>
      <c r="R3003" s="159"/>
      <c r="S3003" s="159"/>
      <c r="T3003" s="159"/>
      <c r="U3003" s="159"/>
      <c r="V3003" s="159"/>
      <c r="W3003" s="159"/>
      <c r="X3003" s="159"/>
      <c r="Y3003" s="159"/>
      <c r="Z3003" s="159"/>
      <c r="AA3003" s="12"/>
      <c r="AB3003" s="2"/>
      <c r="AC3003" s="2"/>
    </row>
    <row r="3004" spans="1:29" s="4" customFormat="1" ht="9.9" customHeight="1" x14ac:dyDescent="0.25">
      <c r="A3004" s="158"/>
      <c r="B3004" s="138"/>
      <c r="C3004" s="14"/>
      <c r="D3004" s="18"/>
      <c r="E3004" s="159"/>
      <c r="F3004" s="159"/>
      <c r="G3004" s="8"/>
      <c r="H3004" s="159"/>
      <c r="M3004" s="18"/>
      <c r="N3004" s="19"/>
      <c r="O3004" s="19"/>
      <c r="Q3004" s="159"/>
      <c r="R3004" s="159"/>
      <c r="S3004" s="159"/>
      <c r="T3004" s="159"/>
      <c r="U3004" s="159"/>
      <c r="V3004" s="159"/>
      <c r="W3004" s="159"/>
      <c r="X3004" s="159"/>
      <c r="Y3004" s="159"/>
      <c r="Z3004" s="159"/>
      <c r="AA3004" s="12"/>
      <c r="AB3004" s="2"/>
      <c r="AC3004" s="2"/>
    </row>
    <row r="3005" spans="1:29" s="4" customFormat="1" ht="9.9" customHeight="1" x14ac:dyDescent="0.25">
      <c r="A3005" s="158"/>
      <c r="B3005" s="138"/>
      <c r="C3005" s="14"/>
      <c r="D3005" s="18"/>
      <c r="E3005" s="159"/>
      <c r="F3005" s="159"/>
      <c r="G3005" s="8"/>
      <c r="H3005" s="159"/>
      <c r="M3005" s="18"/>
      <c r="N3005" s="19"/>
      <c r="O3005" s="19"/>
      <c r="Q3005" s="159"/>
      <c r="R3005" s="159"/>
      <c r="S3005" s="159"/>
      <c r="T3005" s="159"/>
      <c r="U3005" s="159"/>
      <c r="V3005" s="159"/>
      <c r="W3005" s="159"/>
      <c r="X3005" s="159"/>
      <c r="Y3005" s="159"/>
      <c r="Z3005" s="159"/>
      <c r="AA3005" s="12"/>
      <c r="AB3005" s="2"/>
      <c r="AC3005" s="2"/>
    </row>
    <row r="3006" spans="1:29" s="4" customFormat="1" ht="9.9" customHeight="1" x14ac:dyDescent="0.25">
      <c r="A3006" s="158"/>
      <c r="B3006" s="138"/>
      <c r="C3006" s="14"/>
      <c r="D3006" s="18"/>
      <c r="E3006" s="159"/>
      <c r="F3006" s="159"/>
      <c r="G3006" s="8"/>
      <c r="H3006" s="159"/>
      <c r="M3006" s="18"/>
      <c r="N3006" s="19"/>
      <c r="O3006" s="19"/>
      <c r="Q3006" s="159"/>
      <c r="R3006" s="159"/>
      <c r="S3006" s="159"/>
      <c r="T3006" s="159"/>
      <c r="U3006" s="159"/>
      <c r="V3006" s="159"/>
      <c r="W3006" s="159"/>
      <c r="X3006" s="159"/>
      <c r="Y3006" s="159"/>
      <c r="Z3006" s="159"/>
      <c r="AA3006" s="12"/>
      <c r="AB3006" s="2"/>
      <c r="AC3006" s="2"/>
    </row>
    <row r="3007" spans="1:29" s="4" customFormat="1" ht="9.9" customHeight="1" x14ac:dyDescent="0.25">
      <c r="A3007" s="158"/>
      <c r="B3007" s="138"/>
      <c r="C3007" s="14"/>
      <c r="D3007" s="2"/>
      <c r="E3007" s="159"/>
      <c r="F3007" s="159"/>
      <c r="G3007" s="8"/>
      <c r="H3007" s="159"/>
      <c r="M3007" s="2"/>
      <c r="N3007" s="19"/>
      <c r="O3007" s="19"/>
      <c r="Q3007" s="159"/>
      <c r="R3007" s="159"/>
      <c r="S3007" s="159"/>
      <c r="T3007" s="159"/>
      <c r="U3007" s="159"/>
      <c r="V3007" s="159"/>
      <c r="W3007" s="159"/>
      <c r="X3007" s="159"/>
      <c r="Y3007" s="159"/>
      <c r="Z3007" s="159"/>
      <c r="AA3007" s="12"/>
      <c r="AB3007" s="2"/>
      <c r="AC3007" s="2"/>
    </row>
    <row r="3008" spans="1:29" s="4" customFormat="1" ht="9.9" customHeight="1" x14ac:dyDescent="0.25">
      <c r="A3008" s="158"/>
      <c r="B3008" s="138"/>
      <c r="C3008" s="14"/>
      <c r="D3008" s="18"/>
      <c r="E3008" s="159"/>
      <c r="F3008" s="159"/>
      <c r="G3008" s="8"/>
      <c r="H3008" s="159"/>
      <c r="M3008" s="18"/>
      <c r="N3008" s="19"/>
      <c r="O3008" s="19"/>
      <c r="Q3008" s="159"/>
      <c r="R3008" s="159"/>
      <c r="S3008" s="159"/>
      <c r="T3008" s="159"/>
      <c r="U3008" s="159"/>
      <c r="V3008" s="159"/>
      <c r="W3008" s="159"/>
      <c r="X3008" s="159"/>
      <c r="Y3008" s="159"/>
      <c r="Z3008" s="159"/>
      <c r="AA3008" s="12"/>
      <c r="AB3008" s="2"/>
      <c r="AC3008" s="2"/>
    </row>
    <row r="3009" spans="1:29" s="4" customFormat="1" ht="9.9" customHeight="1" x14ac:dyDescent="0.25">
      <c r="A3009" s="158"/>
      <c r="B3009" s="138"/>
      <c r="C3009" s="14"/>
      <c r="D3009" s="18"/>
      <c r="E3009" s="159"/>
      <c r="F3009" s="159"/>
      <c r="G3009" s="8"/>
      <c r="H3009" s="159"/>
      <c r="M3009" s="18"/>
      <c r="N3009" s="19"/>
      <c r="O3009" s="19"/>
      <c r="Q3009" s="159"/>
      <c r="R3009" s="159"/>
      <c r="S3009" s="159"/>
      <c r="T3009" s="159"/>
      <c r="U3009" s="159"/>
      <c r="V3009" s="159"/>
      <c r="W3009" s="159"/>
      <c r="X3009" s="159"/>
      <c r="Y3009" s="159"/>
      <c r="Z3009" s="159"/>
      <c r="AA3009" s="12"/>
      <c r="AB3009" s="2"/>
      <c r="AC3009" s="2"/>
    </row>
    <row r="3010" spans="1:29" s="4" customFormat="1" ht="9.9" customHeight="1" x14ac:dyDescent="0.25">
      <c r="A3010" s="158"/>
      <c r="B3010" s="138"/>
      <c r="C3010" s="14"/>
      <c r="D3010" s="18"/>
      <c r="E3010" s="159"/>
      <c r="F3010" s="159"/>
      <c r="G3010" s="8"/>
      <c r="H3010" s="159"/>
      <c r="M3010" s="18"/>
      <c r="N3010" s="19"/>
      <c r="O3010" s="19"/>
      <c r="Q3010" s="159"/>
      <c r="R3010" s="159"/>
      <c r="S3010" s="159"/>
      <c r="T3010" s="159"/>
      <c r="U3010" s="159"/>
      <c r="V3010" s="159"/>
      <c r="W3010" s="159"/>
      <c r="X3010" s="159"/>
      <c r="Y3010" s="159"/>
      <c r="Z3010" s="159"/>
      <c r="AA3010" s="12"/>
      <c r="AB3010" s="2"/>
      <c r="AC3010" s="2"/>
    </row>
    <row r="3011" spans="1:29" s="4" customFormat="1" ht="9.9" customHeight="1" x14ac:dyDescent="0.25">
      <c r="A3011" s="158"/>
      <c r="B3011" s="138"/>
      <c r="C3011" s="14"/>
      <c r="D3011" s="18"/>
      <c r="E3011" s="159"/>
      <c r="F3011" s="159"/>
      <c r="G3011" s="8"/>
      <c r="H3011" s="159"/>
      <c r="M3011" s="18"/>
      <c r="N3011" s="19"/>
      <c r="O3011" s="19"/>
      <c r="Q3011" s="159"/>
      <c r="R3011" s="159"/>
      <c r="S3011" s="159"/>
      <c r="T3011" s="159"/>
      <c r="U3011" s="159"/>
      <c r="V3011" s="159"/>
      <c r="W3011" s="159"/>
      <c r="X3011" s="159"/>
      <c r="Y3011" s="159"/>
      <c r="Z3011" s="159"/>
      <c r="AA3011" s="12"/>
      <c r="AB3011" s="2"/>
      <c r="AC3011" s="2"/>
    </row>
    <row r="3012" spans="1:29" s="4" customFormat="1" ht="9.9" customHeight="1" x14ac:dyDescent="0.25">
      <c r="A3012" s="158"/>
      <c r="B3012" s="138"/>
      <c r="C3012" s="14"/>
      <c r="D3012" s="18"/>
      <c r="E3012" s="159"/>
      <c r="F3012" s="159"/>
      <c r="G3012" s="8"/>
      <c r="H3012" s="159"/>
      <c r="M3012" s="18"/>
      <c r="N3012" s="19"/>
      <c r="O3012" s="19"/>
      <c r="Q3012" s="159"/>
      <c r="R3012" s="159"/>
      <c r="S3012" s="159"/>
      <c r="T3012" s="159"/>
      <c r="U3012" s="159"/>
      <c r="V3012" s="159"/>
      <c r="W3012" s="159"/>
      <c r="X3012" s="159"/>
      <c r="Y3012" s="159"/>
      <c r="Z3012" s="159"/>
      <c r="AA3012" s="12"/>
      <c r="AB3012" s="2"/>
      <c r="AC3012" s="2"/>
    </row>
    <row r="3013" spans="1:29" s="4" customFormat="1" ht="9.9" customHeight="1" x14ac:dyDescent="0.25">
      <c r="A3013" s="158"/>
      <c r="B3013" s="138"/>
      <c r="C3013" s="83"/>
      <c r="D3013" s="18"/>
      <c r="E3013" s="159"/>
      <c r="F3013" s="159"/>
      <c r="G3013" s="8"/>
      <c r="H3013" s="159"/>
      <c r="M3013" s="18"/>
      <c r="N3013" s="19"/>
      <c r="O3013" s="19"/>
      <c r="Q3013" s="159"/>
      <c r="R3013" s="159"/>
      <c r="S3013" s="159"/>
      <c r="T3013" s="159"/>
      <c r="U3013" s="159"/>
      <c r="V3013" s="159"/>
      <c r="W3013" s="159"/>
      <c r="X3013" s="159"/>
      <c r="Y3013" s="159"/>
      <c r="Z3013" s="159"/>
      <c r="AA3013" s="12"/>
      <c r="AB3013" s="2"/>
      <c r="AC3013" s="2"/>
    </row>
    <row r="3014" spans="1:29" s="4" customFormat="1" ht="9.9" customHeight="1" x14ac:dyDescent="0.25">
      <c r="A3014" s="158"/>
      <c r="B3014" s="138"/>
      <c r="C3014" s="2"/>
      <c r="D3014" s="18"/>
      <c r="E3014" s="159"/>
      <c r="F3014" s="159"/>
      <c r="G3014" s="8"/>
      <c r="H3014" s="159"/>
      <c r="M3014" s="18"/>
      <c r="N3014" s="19"/>
      <c r="O3014" s="19"/>
      <c r="Q3014" s="159"/>
      <c r="R3014" s="159"/>
      <c r="S3014" s="159"/>
      <c r="T3014" s="159"/>
      <c r="U3014" s="159"/>
      <c r="V3014" s="159"/>
      <c r="W3014" s="159"/>
      <c r="X3014" s="159"/>
      <c r="Y3014" s="159"/>
      <c r="Z3014" s="159"/>
      <c r="AA3014" s="12"/>
      <c r="AB3014" s="2"/>
      <c r="AC3014" s="2"/>
    </row>
    <row r="3015" spans="1:29" s="4" customFormat="1" ht="9.9" customHeight="1" x14ac:dyDescent="0.25">
      <c r="A3015" s="158"/>
      <c r="B3015" s="138"/>
      <c r="C3015" s="148"/>
      <c r="D3015" s="18"/>
      <c r="E3015" s="159"/>
      <c r="F3015" s="159"/>
      <c r="G3015" s="8"/>
      <c r="H3015" s="159"/>
      <c r="M3015" s="18"/>
      <c r="N3015" s="19"/>
      <c r="O3015" s="19"/>
      <c r="Q3015" s="159"/>
      <c r="R3015" s="159"/>
      <c r="S3015" s="159"/>
      <c r="T3015" s="159"/>
      <c r="U3015" s="159"/>
      <c r="V3015" s="159"/>
      <c r="W3015" s="159"/>
      <c r="X3015" s="159"/>
      <c r="Y3015" s="159"/>
      <c r="Z3015" s="159"/>
      <c r="AA3015" s="12"/>
      <c r="AB3015" s="2"/>
      <c r="AC3015" s="2"/>
    </row>
    <row r="3016" spans="1:29" s="4" customFormat="1" ht="9.9" customHeight="1" x14ac:dyDescent="0.25">
      <c r="A3016" s="158"/>
      <c r="B3016" s="138"/>
      <c r="C3016" s="14"/>
      <c r="D3016" s="18"/>
      <c r="E3016" s="159"/>
      <c r="F3016" s="159"/>
      <c r="G3016" s="8"/>
      <c r="H3016" s="159"/>
      <c r="M3016" s="18"/>
      <c r="N3016" s="19"/>
      <c r="O3016" s="19"/>
      <c r="Q3016" s="159"/>
      <c r="R3016" s="159"/>
      <c r="S3016" s="159"/>
      <c r="T3016" s="159"/>
      <c r="U3016" s="159"/>
      <c r="V3016" s="159"/>
      <c r="W3016" s="159"/>
      <c r="X3016" s="159"/>
      <c r="Y3016" s="159"/>
      <c r="Z3016" s="159"/>
      <c r="AA3016" s="12"/>
      <c r="AB3016" s="2"/>
      <c r="AC3016" s="2"/>
    </row>
    <row r="3017" spans="1:29" s="4" customFormat="1" ht="9.9" customHeight="1" x14ac:dyDescent="0.25">
      <c r="A3017" s="158"/>
      <c r="B3017" s="138"/>
      <c r="C3017" s="14"/>
      <c r="D3017" s="18"/>
      <c r="E3017" s="159"/>
      <c r="F3017" s="159"/>
      <c r="G3017" s="8"/>
      <c r="H3017" s="159"/>
      <c r="M3017" s="18"/>
      <c r="N3017" s="19"/>
      <c r="O3017" s="19"/>
      <c r="Q3017" s="159"/>
      <c r="R3017" s="159"/>
      <c r="S3017" s="159"/>
      <c r="T3017" s="159"/>
      <c r="U3017" s="159"/>
      <c r="V3017" s="159"/>
      <c r="W3017" s="159"/>
      <c r="X3017" s="159"/>
      <c r="Y3017" s="159"/>
      <c r="Z3017" s="159"/>
      <c r="AA3017" s="12"/>
      <c r="AB3017" s="2"/>
      <c r="AC3017" s="2"/>
    </row>
    <row r="3018" spans="1:29" s="4" customFormat="1" ht="9.9" customHeight="1" x14ac:dyDescent="0.25">
      <c r="A3018" s="158"/>
      <c r="B3018" s="138"/>
      <c r="C3018" s="14"/>
      <c r="D3018" s="18"/>
      <c r="E3018" s="159"/>
      <c r="F3018" s="159"/>
      <c r="G3018" s="8"/>
      <c r="H3018" s="159"/>
      <c r="M3018" s="18"/>
      <c r="N3018" s="19"/>
      <c r="O3018" s="19"/>
      <c r="Q3018" s="159"/>
      <c r="R3018" s="159"/>
      <c r="S3018" s="159"/>
      <c r="T3018" s="159"/>
      <c r="U3018" s="159"/>
      <c r="V3018" s="159"/>
      <c r="W3018" s="159"/>
      <c r="X3018" s="159"/>
      <c r="Y3018" s="159"/>
      <c r="Z3018" s="159"/>
      <c r="AA3018" s="12"/>
      <c r="AB3018" s="2"/>
      <c r="AC3018" s="2"/>
    </row>
    <row r="3019" spans="1:29" s="4" customFormat="1" ht="9.9" customHeight="1" x14ac:dyDescent="0.25">
      <c r="A3019" s="158"/>
      <c r="B3019" s="138"/>
      <c r="C3019" s="14"/>
      <c r="D3019" s="18"/>
      <c r="E3019" s="159"/>
      <c r="F3019" s="159"/>
      <c r="G3019" s="8"/>
      <c r="H3019" s="159"/>
      <c r="M3019" s="18"/>
      <c r="N3019" s="19"/>
      <c r="O3019" s="19"/>
      <c r="Q3019" s="159"/>
      <c r="R3019" s="159"/>
      <c r="S3019" s="159"/>
      <c r="T3019" s="159"/>
      <c r="U3019" s="159"/>
      <c r="V3019" s="159"/>
      <c r="W3019" s="159"/>
      <c r="X3019" s="159"/>
      <c r="Y3019" s="159"/>
      <c r="Z3019" s="159"/>
      <c r="AA3019" s="12"/>
      <c r="AB3019" s="2"/>
      <c r="AC3019" s="2"/>
    </row>
    <row r="3020" spans="1:29" s="4" customFormat="1" ht="9.9" customHeight="1" x14ac:dyDescent="0.25">
      <c r="A3020" s="158"/>
      <c r="B3020" s="138"/>
      <c r="C3020" s="14"/>
      <c r="D3020" s="18"/>
      <c r="E3020" s="159"/>
      <c r="F3020" s="159"/>
      <c r="G3020" s="8"/>
      <c r="H3020" s="159"/>
      <c r="M3020" s="18"/>
      <c r="N3020" s="19"/>
      <c r="O3020" s="19"/>
      <c r="Q3020" s="159"/>
      <c r="R3020" s="159"/>
      <c r="S3020" s="159"/>
      <c r="T3020" s="159"/>
      <c r="U3020" s="159"/>
      <c r="V3020" s="159"/>
      <c r="W3020" s="159"/>
      <c r="X3020" s="159"/>
      <c r="Y3020" s="159"/>
      <c r="Z3020" s="159"/>
      <c r="AA3020" s="12"/>
      <c r="AB3020" s="2"/>
      <c r="AC3020" s="2"/>
    </row>
    <row r="3021" spans="1:29" s="4" customFormat="1" ht="9.9" customHeight="1" x14ac:dyDescent="0.25">
      <c r="A3021" s="158"/>
      <c r="B3021" s="138"/>
      <c r="C3021" s="14"/>
      <c r="D3021" s="18"/>
      <c r="E3021" s="159"/>
      <c r="F3021" s="159"/>
      <c r="G3021" s="8"/>
      <c r="H3021" s="159"/>
      <c r="M3021" s="18"/>
      <c r="N3021" s="19"/>
      <c r="O3021" s="19"/>
      <c r="Q3021" s="159"/>
      <c r="R3021" s="159"/>
      <c r="S3021" s="159"/>
      <c r="T3021" s="159"/>
      <c r="U3021" s="159"/>
      <c r="V3021" s="159"/>
      <c r="W3021" s="159"/>
      <c r="X3021" s="159"/>
      <c r="Y3021" s="159"/>
      <c r="Z3021" s="159"/>
      <c r="AA3021" s="12"/>
      <c r="AB3021" s="2"/>
      <c r="AC3021" s="2"/>
    </row>
    <row r="3022" spans="1:29" s="4" customFormat="1" ht="9.9" customHeight="1" x14ac:dyDescent="0.25">
      <c r="A3022" s="158"/>
      <c r="B3022" s="138"/>
      <c r="C3022" s="14"/>
      <c r="D3022" s="18"/>
      <c r="E3022" s="159"/>
      <c r="F3022" s="159"/>
      <c r="G3022" s="8"/>
      <c r="H3022" s="159"/>
      <c r="M3022" s="18"/>
      <c r="N3022" s="19"/>
      <c r="O3022" s="19"/>
      <c r="Q3022" s="159"/>
      <c r="R3022" s="159"/>
      <c r="S3022" s="159"/>
      <c r="T3022" s="159"/>
      <c r="U3022" s="159"/>
      <c r="V3022" s="159"/>
      <c r="W3022" s="159"/>
      <c r="X3022" s="159"/>
      <c r="Y3022" s="159"/>
      <c r="Z3022" s="159"/>
      <c r="AA3022" s="12"/>
      <c r="AB3022" s="2"/>
      <c r="AC3022" s="2"/>
    </row>
    <row r="3023" spans="1:29" s="4" customFormat="1" ht="9.9" customHeight="1" x14ac:dyDescent="0.25">
      <c r="A3023" s="158"/>
      <c r="B3023" s="138"/>
      <c r="C3023" s="148"/>
      <c r="D3023" s="18"/>
      <c r="E3023" s="159"/>
      <c r="F3023" s="159"/>
      <c r="G3023" s="8"/>
      <c r="H3023" s="159"/>
      <c r="M3023" s="18"/>
      <c r="N3023" s="19"/>
      <c r="O3023" s="19"/>
      <c r="Q3023" s="159"/>
      <c r="R3023" s="159"/>
      <c r="S3023" s="159"/>
      <c r="T3023" s="159"/>
      <c r="U3023" s="159"/>
      <c r="V3023" s="159"/>
      <c r="W3023" s="159"/>
      <c r="X3023" s="159"/>
      <c r="Y3023" s="159"/>
      <c r="Z3023" s="159"/>
      <c r="AA3023" s="12"/>
      <c r="AB3023" s="2"/>
      <c r="AC3023" s="2"/>
    </row>
    <row r="3024" spans="1:29" s="4" customFormat="1" ht="9.9" customHeight="1" x14ac:dyDescent="0.25">
      <c r="A3024" s="158"/>
      <c r="B3024" s="138"/>
      <c r="C3024" s="14"/>
      <c r="D3024" s="18"/>
      <c r="E3024" s="159"/>
      <c r="F3024" s="159"/>
      <c r="G3024" s="8"/>
      <c r="H3024" s="159"/>
      <c r="M3024" s="18"/>
      <c r="N3024" s="19"/>
      <c r="O3024" s="19"/>
      <c r="Q3024" s="159"/>
      <c r="R3024" s="159"/>
      <c r="S3024" s="159"/>
      <c r="T3024" s="159"/>
      <c r="U3024" s="159"/>
      <c r="V3024" s="159"/>
      <c r="W3024" s="159"/>
      <c r="X3024" s="159"/>
      <c r="Y3024" s="159"/>
      <c r="Z3024" s="159"/>
      <c r="AA3024" s="12"/>
      <c r="AB3024" s="2"/>
      <c r="AC3024" s="2"/>
    </row>
    <row r="3025" spans="1:29" s="4" customFormat="1" ht="9.9" customHeight="1" x14ac:dyDescent="0.25">
      <c r="A3025" s="158"/>
      <c r="B3025" s="138"/>
      <c r="C3025" s="14"/>
      <c r="D3025" s="18"/>
      <c r="E3025" s="159"/>
      <c r="F3025" s="159"/>
      <c r="G3025" s="8"/>
      <c r="H3025" s="159"/>
      <c r="M3025" s="18"/>
      <c r="N3025" s="19"/>
      <c r="O3025" s="19"/>
      <c r="Q3025" s="159"/>
      <c r="R3025" s="159"/>
      <c r="S3025" s="159"/>
      <c r="T3025" s="159"/>
      <c r="U3025" s="159"/>
      <c r="V3025" s="159"/>
      <c r="W3025" s="159"/>
      <c r="X3025" s="159"/>
      <c r="Y3025" s="159"/>
      <c r="Z3025" s="159"/>
      <c r="AA3025" s="12"/>
      <c r="AB3025" s="2"/>
      <c r="AC3025" s="2"/>
    </row>
    <row r="3026" spans="1:29" s="4" customFormat="1" ht="9.9" customHeight="1" x14ac:dyDescent="0.25">
      <c r="A3026" s="158"/>
      <c r="B3026" s="138"/>
      <c r="C3026" s="14"/>
      <c r="D3026" s="18"/>
      <c r="E3026" s="159"/>
      <c r="F3026" s="159"/>
      <c r="G3026" s="8"/>
      <c r="H3026" s="159"/>
      <c r="M3026" s="18"/>
      <c r="N3026" s="19"/>
      <c r="O3026" s="19"/>
      <c r="Q3026" s="159"/>
      <c r="R3026" s="159"/>
      <c r="S3026" s="159"/>
      <c r="T3026" s="159"/>
      <c r="U3026" s="159"/>
      <c r="V3026" s="159"/>
      <c r="W3026" s="159"/>
      <c r="X3026" s="159"/>
      <c r="Y3026" s="159"/>
      <c r="Z3026" s="159"/>
      <c r="AA3026" s="12"/>
      <c r="AB3026" s="2"/>
      <c r="AC3026" s="2"/>
    </row>
    <row r="3027" spans="1:29" s="4" customFormat="1" ht="9.9" customHeight="1" x14ac:dyDescent="0.25">
      <c r="A3027" s="158"/>
      <c r="B3027" s="138"/>
      <c r="C3027" s="14"/>
      <c r="D3027" s="18"/>
      <c r="E3027" s="159"/>
      <c r="F3027" s="159"/>
      <c r="G3027" s="8"/>
      <c r="H3027" s="159"/>
      <c r="M3027" s="18"/>
      <c r="N3027" s="19"/>
      <c r="O3027" s="19"/>
      <c r="Q3027" s="159"/>
      <c r="R3027" s="159"/>
      <c r="S3027" s="159"/>
      <c r="T3027" s="159"/>
      <c r="U3027" s="159"/>
      <c r="V3027" s="159"/>
      <c r="W3027" s="159"/>
      <c r="X3027" s="159"/>
      <c r="Y3027" s="159"/>
      <c r="Z3027" s="159"/>
      <c r="AA3027" s="12"/>
      <c r="AB3027" s="2"/>
      <c r="AC3027" s="2"/>
    </row>
    <row r="3028" spans="1:29" s="4" customFormat="1" ht="9.9" customHeight="1" x14ac:dyDescent="0.25">
      <c r="A3028" s="158"/>
      <c r="B3028" s="138"/>
      <c r="C3028" s="14"/>
      <c r="D3028" s="18"/>
      <c r="E3028" s="159"/>
      <c r="F3028" s="159"/>
      <c r="G3028" s="8"/>
      <c r="H3028" s="159"/>
      <c r="M3028" s="18"/>
      <c r="N3028" s="19"/>
      <c r="O3028" s="19"/>
      <c r="Q3028" s="159"/>
      <c r="R3028" s="159"/>
      <c r="S3028" s="159"/>
      <c r="T3028" s="159"/>
      <c r="U3028" s="159"/>
      <c r="V3028" s="159"/>
      <c r="W3028" s="159"/>
      <c r="X3028" s="159"/>
      <c r="Y3028" s="159"/>
      <c r="Z3028" s="159"/>
      <c r="AA3028" s="12"/>
      <c r="AB3028" s="2"/>
      <c r="AC3028" s="2"/>
    </row>
    <row r="3029" spans="1:29" s="4" customFormat="1" ht="9.9" customHeight="1" x14ac:dyDescent="0.25">
      <c r="A3029" s="158"/>
      <c r="B3029" s="138"/>
      <c r="C3029" s="148"/>
      <c r="D3029" s="18"/>
      <c r="E3029" s="159"/>
      <c r="F3029" s="159"/>
      <c r="G3029" s="8"/>
      <c r="H3029" s="159"/>
      <c r="M3029" s="18"/>
      <c r="N3029" s="19"/>
      <c r="O3029" s="19"/>
      <c r="Q3029" s="159"/>
      <c r="R3029" s="159"/>
      <c r="S3029" s="159"/>
      <c r="T3029" s="159"/>
      <c r="U3029" s="159"/>
      <c r="V3029" s="159"/>
      <c r="W3029" s="159"/>
      <c r="X3029" s="159"/>
      <c r="Y3029" s="159"/>
      <c r="Z3029" s="159"/>
      <c r="AA3029" s="12"/>
      <c r="AB3029" s="2"/>
      <c r="AC3029" s="2"/>
    </row>
    <row r="3030" spans="1:29" s="4" customFormat="1" ht="9.9" customHeight="1" x14ac:dyDescent="0.25">
      <c r="A3030" s="158"/>
      <c r="B3030" s="138"/>
      <c r="C3030" s="138"/>
      <c r="D3030" s="18"/>
      <c r="E3030" s="159"/>
      <c r="F3030" s="159"/>
      <c r="G3030" s="8"/>
      <c r="H3030" s="159"/>
      <c r="M3030" s="18"/>
      <c r="N3030" s="19"/>
      <c r="O3030" s="19"/>
      <c r="Q3030" s="159"/>
      <c r="R3030" s="159"/>
      <c r="S3030" s="159"/>
      <c r="T3030" s="159"/>
      <c r="U3030" s="159"/>
      <c r="V3030" s="159"/>
      <c r="W3030" s="159"/>
      <c r="X3030" s="159"/>
      <c r="Y3030" s="159"/>
      <c r="Z3030" s="159"/>
      <c r="AA3030" s="12"/>
      <c r="AB3030" s="2"/>
      <c r="AC3030" s="2"/>
    </row>
    <row r="3031" spans="1:29" s="4" customFormat="1" ht="9.9" customHeight="1" x14ac:dyDescent="0.25">
      <c r="A3031" s="158"/>
      <c r="B3031" s="138"/>
      <c r="C3031" s="142"/>
      <c r="D3031" s="18"/>
      <c r="E3031" s="159"/>
      <c r="F3031" s="159"/>
      <c r="G3031" s="8"/>
      <c r="H3031" s="159"/>
      <c r="M3031" s="18"/>
      <c r="N3031" s="19"/>
      <c r="O3031" s="19"/>
      <c r="Q3031" s="159"/>
      <c r="R3031" s="159"/>
      <c r="S3031" s="159"/>
      <c r="T3031" s="159"/>
      <c r="U3031" s="159"/>
      <c r="V3031" s="159"/>
      <c r="W3031" s="159"/>
      <c r="X3031" s="159"/>
      <c r="Y3031" s="159"/>
      <c r="Z3031" s="159"/>
      <c r="AA3031" s="12"/>
      <c r="AB3031" s="2"/>
      <c r="AC3031" s="2"/>
    </row>
    <row r="3032" spans="1:29" s="4" customFormat="1" ht="9.9" customHeight="1" x14ac:dyDescent="0.25">
      <c r="A3032" s="158"/>
      <c r="B3032" s="138"/>
      <c r="C3032" s="138"/>
      <c r="D3032" s="18"/>
      <c r="E3032" s="159"/>
      <c r="F3032" s="159"/>
      <c r="G3032" s="8"/>
      <c r="H3032" s="159"/>
      <c r="M3032" s="18"/>
      <c r="N3032" s="19"/>
      <c r="O3032" s="19"/>
      <c r="Q3032" s="159"/>
      <c r="R3032" s="159"/>
      <c r="S3032" s="159"/>
      <c r="T3032" s="159"/>
      <c r="U3032" s="159"/>
      <c r="V3032" s="159"/>
      <c r="W3032" s="159"/>
      <c r="X3032" s="159"/>
      <c r="Y3032" s="159"/>
      <c r="Z3032" s="159"/>
      <c r="AA3032" s="12"/>
      <c r="AB3032" s="2"/>
      <c r="AC3032" s="2"/>
    </row>
    <row r="3033" spans="1:29" s="4" customFormat="1" ht="9.9" customHeight="1" x14ac:dyDescent="0.25">
      <c r="A3033" s="158"/>
      <c r="B3033" s="138"/>
      <c r="C3033" s="138"/>
      <c r="D3033" s="18"/>
      <c r="E3033" s="159"/>
      <c r="F3033" s="159"/>
      <c r="G3033" s="8"/>
      <c r="H3033" s="159"/>
      <c r="M3033" s="18"/>
      <c r="N3033" s="19"/>
      <c r="O3033" s="19"/>
      <c r="Q3033" s="159"/>
      <c r="R3033" s="159"/>
      <c r="S3033" s="159"/>
      <c r="T3033" s="159"/>
      <c r="U3033" s="159"/>
      <c r="V3033" s="159"/>
      <c r="W3033" s="159"/>
      <c r="X3033" s="159"/>
      <c r="Y3033" s="159"/>
      <c r="Z3033" s="159"/>
      <c r="AA3033" s="12"/>
      <c r="AB3033" s="2"/>
      <c r="AC3033" s="2"/>
    </row>
    <row r="3034" spans="1:29" s="4" customFormat="1" ht="9.9" customHeight="1" x14ac:dyDescent="0.25">
      <c r="A3034" s="158"/>
      <c r="B3034" s="138"/>
      <c r="C3034" s="138"/>
      <c r="D3034" s="18"/>
      <c r="E3034" s="159"/>
      <c r="F3034" s="159"/>
      <c r="G3034" s="8"/>
      <c r="H3034" s="159"/>
      <c r="M3034" s="18"/>
      <c r="N3034" s="19"/>
      <c r="O3034" s="19"/>
      <c r="Q3034" s="159"/>
      <c r="R3034" s="159"/>
      <c r="S3034" s="159"/>
      <c r="T3034" s="159"/>
      <c r="U3034" s="159"/>
      <c r="V3034" s="159"/>
      <c r="W3034" s="159"/>
      <c r="X3034" s="159"/>
      <c r="Y3034" s="159"/>
      <c r="Z3034" s="159"/>
      <c r="AA3034" s="12"/>
      <c r="AB3034" s="2"/>
      <c r="AC3034" s="2"/>
    </row>
    <row r="3037" spans="1:29" s="4" customFormat="1" ht="9.9" customHeight="1" x14ac:dyDescent="0.25">
      <c r="A3037" s="158"/>
      <c r="B3037" s="141"/>
      <c r="C3037" s="142"/>
      <c r="D3037" s="159"/>
      <c r="E3037" s="159"/>
      <c r="F3037" s="159"/>
      <c r="G3037" s="8"/>
      <c r="H3037" s="159"/>
      <c r="M3037" s="159"/>
      <c r="N3037" s="159"/>
      <c r="O3037" s="159"/>
      <c r="Q3037" s="159"/>
      <c r="R3037" s="159"/>
      <c r="S3037" s="159"/>
      <c r="T3037" s="159"/>
      <c r="U3037" s="159"/>
      <c r="V3037" s="159"/>
      <c r="W3037" s="159"/>
      <c r="X3037" s="159"/>
      <c r="Y3037" s="159"/>
      <c r="Z3037" s="159"/>
      <c r="AA3037" s="12"/>
      <c r="AB3037" s="2"/>
      <c r="AC3037" s="2"/>
    </row>
    <row r="3038" spans="1:29" s="4" customFormat="1" ht="9.9" customHeight="1" x14ac:dyDescent="0.25">
      <c r="A3038" s="158"/>
      <c r="B3038" s="134"/>
      <c r="C3038" s="2"/>
      <c r="D3038" s="159"/>
      <c r="E3038" s="159"/>
      <c r="F3038" s="159"/>
      <c r="G3038" s="8"/>
      <c r="H3038" s="159"/>
      <c r="M3038" s="159"/>
      <c r="N3038" s="159"/>
      <c r="O3038" s="159"/>
      <c r="Q3038" s="159"/>
      <c r="R3038" s="159"/>
      <c r="S3038" s="159"/>
      <c r="T3038" s="159"/>
      <c r="U3038" s="159"/>
      <c r="V3038" s="159"/>
      <c r="W3038" s="159"/>
      <c r="X3038" s="159"/>
      <c r="Y3038" s="159"/>
      <c r="Z3038" s="159"/>
      <c r="AA3038" s="12"/>
      <c r="AB3038" s="2"/>
      <c r="AC3038" s="2"/>
    </row>
    <row r="3039" spans="1:29" s="4" customFormat="1" ht="9.9" customHeight="1" x14ac:dyDescent="0.25">
      <c r="A3039" s="158"/>
      <c r="B3039" s="142"/>
      <c r="C3039" s="2"/>
      <c r="D3039" s="159"/>
      <c r="E3039" s="159"/>
      <c r="F3039" s="159"/>
      <c r="G3039" s="8"/>
      <c r="H3039" s="159"/>
      <c r="M3039" s="159"/>
      <c r="N3039" s="159"/>
      <c r="O3039" s="159"/>
      <c r="Q3039" s="159"/>
      <c r="R3039" s="159"/>
      <c r="S3039" s="159"/>
      <c r="T3039" s="159"/>
      <c r="U3039" s="159"/>
      <c r="V3039" s="159"/>
      <c r="W3039" s="159"/>
      <c r="X3039" s="159"/>
      <c r="Y3039" s="159"/>
      <c r="Z3039" s="159"/>
      <c r="AA3039" s="12"/>
      <c r="AB3039" s="2"/>
      <c r="AC3039" s="2"/>
    </row>
    <row r="3040" spans="1:29" s="12" customFormat="1" ht="9.9" customHeight="1" x14ac:dyDescent="0.25">
      <c r="A3040" s="158"/>
      <c r="B3040" s="141"/>
      <c r="C3040" s="2"/>
      <c r="D3040" s="159"/>
      <c r="E3040" s="159"/>
      <c r="F3040" s="159"/>
      <c r="G3040" s="8"/>
      <c r="H3040" s="159"/>
      <c r="I3040" s="4"/>
      <c r="J3040" s="4"/>
      <c r="K3040" s="4"/>
      <c r="L3040" s="4"/>
      <c r="M3040" s="159"/>
      <c r="N3040" s="159"/>
      <c r="O3040" s="159"/>
      <c r="P3040" s="4"/>
      <c r="Q3040" s="159"/>
      <c r="R3040" s="159"/>
      <c r="S3040" s="159"/>
      <c r="T3040" s="159"/>
      <c r="U3040" s="159"/>
      <c r="V3040" s="159"/>
      <c r="W3040" s="159"/>
      <c r="X3040" s="159"/>
      <c r="Y3040" s="159"/>
      <c r="Z3040" s="159"/>
      <c r="AB3040" s="2"/>
      <c r="AC3040" s="2"/>
    </row>
    <row r="3041" spans="1:29" s="12" customFormat="1" ht="9.9" customHeight="1" x14ac:dyDescent="0.25">
      <c r="A3041" s="158"/>
      <c r="B3041" s="138"/>
      <c r="C3041" s="2"/>
      <c r="D3041" s="159"/>
      <c r="E3041" s="159"/>
      <c r="F3041" s="159"/>
      <c r="G3041" s="8"/>
      <c r="H3041" s="159"/>
      <c r="I3041" s="331"/>
      <c r="J3041" s="332"/>
      <c r="K3041" s="18"/>
      <c r="L3041" s="18"/>
      <c r="M3041" s="159"/>
      <c r="N3041" s="159"/>
      <c r="O3041" s="159"/>
      <c r="P3041" s="4"/>
      <c r="Q3041" s="159"/>
      <c r="R3041" s="159"/>
      <c r="S3041" s="159"/>
      <c r="T3041" s="159"/>
      <c r="U3041" s="159"/>
      <c r="V3041" s="159"/>
      <c r="W3041" s="159"/>
      <c r="X3041" s="159"/>
      <c r="Y3041" s="159"/>
      <c r="Z3041" s="159"/>
      <c r="AB3041" s="2"/>
      <c r="AC3041" s="2"/>
    </row>
    <row r="3042" spans="1:29" s="12" customFormat="1" ht="9.9" customHeight="1" x14ac:dyDescent="0.25">
      <c r="A3042" s="158"/>
      <c r="B3042" s="138"/>
      <c r="C3042" s="2"/>
      <c r="D3042" s="159"/>
      <c r="E3042" s="159"/>
      <c r="F3042" s="159"/>
      <c r="G3042" s="8"/>
      <c r="H3042" s="159"/>
      <c r="I3042" s="331"/>
      <c r="J3042" s="332"/>
      <c r="K3042" s="18"/>
      <c r="L3042" s="18"/>
      <c r="M3042" s="159"/>
      <c r="N3042" s="159"/>
      <c r="O3042" s="159"/>
      <c r="P3042" s="4"/>
      <c r="Q3042" s="159"/>
      <c r="R3042" s="159"/>
      <c r="S3042" s="159"/>
      <c r="T3042" s="159"/>
      <c r="U3042" s="159"/>
      <c r="V3042" s="159"/>
      <c r="W3042" s="159"/>
      <c r="X3042" s="159"/>
      <c r="Y3042" s="159"/>
      <c r="Z3042" s="159"/>
      <c r="AB3042" s="2"/>
      <c r="AC3042" s="2"/>
    </row>
    <row r="3043" spans="1:29" s="12" customFormat="1" ht="9.9" customHeight="1" x14ac:dyDescent="0.25">
      <c r="A3043" s="158"/>
      <c r="B3043" s="138"/>
      <c r="C3043" s="2"/>
      <c r="D3043" s="159"/>
      <c r="E3043" s="159"/>
      <c r="F3043" s="159"/>
      <c r="G3043" s="8"/>
      <c r="H3043" s="159"/>
      <c r="I3043" s="331"/>
      <c r="J3043" s="332"/>
      <c r="K3043" s="18"/>
      <c r="L3043" s="18"/>
      <c r="M3043" s="159"/>
      <c r="N3043" s="159"/>
      <c r="O3043" s="159"/>
      <c r="P3043" s="4"/>
      <c r="Q3043" s="159"/>
      <c r="R3043" s="159"/>
      <c r="S3043" s="159"/>
      <c r="T3043" s="159"/>
      <c r="U3043" s="159"/>
      <c r="V3043" s="159"/>
      <c r="W3043" s="159"/>
      <c r="X3043" s="159"/>
      <c r="Y3043" s="159"/>
      <c r="Z3043" s="159"/>
      <c r="AB3043" s="2"/>
      <c r="AC3043" s="2"/>
    </row>
    <row r="3044" spans="1:29" s="12" customFormat="1" ht="9.9" customHeight="1" x14ac:dyDescent="0.25">
      <c r="A3044" s="158"/>
      <c r="B3044" s="141"/>
      <c r="C3044" s="2"/>
      <c r="D3044" s="159"/>
      <c r="E3044" s="159"/>
      <c r="F3044" s="159"/>
      <c r="G3044" s="8"/>
      <c r="H3044" s="159"/>
      <c r="I3044" s="18"/>
      <c r="J3044" s="18"/>
      <c r="K3044" s="18"/>
      <c r="L3044" s="18"/>
      <c r="M3044" s="159"/>
      <c r="N3044" s="159"/>
      <c r="O3044" s="159"/>
      <c r="P3044" s="4"/>
      <c r="Q3044" s="159"/>
      <c r="R3044" s="159"/>
      <c r="S3044" s="159"/>
      <c r="T3044" s="159"/>
      <c r="U3044" s="159"/>
      <c r="V3044" s="159"/>
      <c r="W3044" s="159"/>
      <c r="X3044" s="159"/>
      <c r="Y3044" s="159"/>
      <c r="Z3044" s="159"/>
      <c r="AB3044" s="2"/>
      <c r="AC3044" s="2"/>
    </row>
    <row r="3045" spans="1:29" s="12" customFormat="1" ht="9.9" customHeight="1" x14ac:dyDescent="0.25">
      <c r="A3045" s="158"/>
      <c r="B3045" s="138"/>
      <c r="C3045" s="2"/>
      <c r="D3045" s="159"/>
      <c r="E3045" s="159"/>
      <c r="F3045" s="159"/>
      <c r="G3045" s="8"/>
      <c r="H3045" s="159"/>
      <c r="I3045" s="331"/>
      <c r="J3045" s="332"/>
      <c r="K3045" s="18"/>
      <c r="L3045" s="18"/>
      <c r="M3045" s="159"/>
      <c r="N3045" s="159"/>
      <c r="O3045" s="159"/>
      <c r="P3045" s="4"/>
      <c r="Q3045" s="159"/>
      <c r="R3045" s="159"/>
      <c r="S3045" s="159"/>
      <c r="T3045" s="159"/>
      <c r="U3045" s="159"/>
      <c r="V3045" s="159"/>
      <c r="W3045" s="159"/>
      <c r="X3045" s="159"/>
      <c r="Y3045" s="159"/>
      <c r="Z3045" s="159"/>
      <c r="AB3045" s="2"/>
      <c r="AC3045" s="2"/>
    </row>
    <row r="3046" spans="1:29" s="12" customFormat="1" ht="9.9" customHeight="1" x14ac:dyDescent="0.25">
      <c r="A3046" s="158"/>
      <c r="B3046" s="138"/>
      <c r="C3046" s="2"/>
      <c r="D3046" s="159"/>
      <c r="E3046" s="159"/>
      <c r="F3046" s="159"/>
      <c r="G3046" s="8"/>
      <c r="H3046" s="159"/>
      <c r="I3046" s="331"/>
      <c r="J3046" s="332"/>
      <c r="K3046" s="18"/>
      <c r="L3046" s="18"/>
      <c r="M3046" s="159"/>
      <c r="N3046" s="159"/>
      <c r="O3046" s="159"/>
      <c r="P3046" s="4"/>
      <c r="Q3046" s="159"/>
      <c r="R3046" s="159"/>
      <c r="S3046" s="159"/>
      <c r="T3046" s="159"/>
      <c r="U3046" s="159"/>
      <c r="V3046" s="159"/>
      <c r="W3046" s="159"/>
      <c r="X3046" s="159"/>
      <c r="Y3046" s="159"/>
      <c r="Z3046" s="159"/>
      <c r="AB3046" s="2"/>
      <c r="AC3046" s="2"/>
    </row>
    <row r="3047" spans="1:29" s="12" customFormat="1" ht="9.9" customHeight="1" x14ac:dyDescent="0.25">
      <c r="A3047" s="158"/>
      <c r="B3047" s="138"/>
      <c r="C3047" s="2"/>
      <c r="D3047" s="159"/>
      <c r="E3047" s="159"/>
      <c r="F3047" s="159"/>
      <c r="G3047" s="8"/>
      <c r="H3047" s="159"/>
      <c r="I3047" s="331"/>
      <c r="J3047" s="332"/>
      <c r="K3047" s="18"/>
      <c r="L3047" s="18"/>
      <c r="M3047" s="159"/>
      <c r="N3047" s="159"/>
      <c r="O3047" s="159"/>
      <c r="P3047" s="4"/>
      <c r="Q3047" s="159"/>
      <c r="R3047" s="159"/>
      <c r="S3047" s="159"/>
      <c r="T3047" s="159"/>
      <c r="U3047" s="159"/>
      <c r="V3047" s="159"/>
      <c r="W3047" s="159"/>
      <c r="X3047" s="159"/>
      <c r="Y3047" s="159"/>
      <c r="Z3047" s="159"/>
      <c r="AB3047" s="2"/>
      <c r="AC3047" s="2"/>
    </row>
    <row r="3048" spans="1:29" s="12" customFormat="1" ht="9.9" customHeight="1" x14ac:dyDescent="0.25">
      <c r="A3048" s="158"/>
      <c r="B3048" s="141"/>
      <c r="C3048" s="2"/>
      <c r="D3048" s="159"/>
      <c r="E3048" s="159"/>
      <c r="F3048" s="159"/>
      <c r="G3048" s="8"/>
      <c r="H3048" s="159"/>
      <c r="I3048" s="18"/>
      <c r="J3048" s="18"/>
      <c r="K3048" s="18"/>
      <c r="L3048" s="18"/>
      <c r="M3048" s="159"/>
      <c r="N3048" s="159"/>
      <c r="O3048" s="159"/>
      <c r="P3048" s="4"/>
      <c r="Q3048" s="159"/>
      <c r="R3048" s="159"/>
      <c r="S3048" s="159"/>
      <c r="T3048" s="159"/>
      <c r="U3048" s="159"/>
      <c r="V3048" s="159"/>
      <c r="W3048" s="159"/>
      <c r="X3048" s="159"/>
      <c r="Y3048" s="159"/>
      <c r="Z3048" s="159"/>
      <c r="AB3048" s="2"/>
      <c r="AC3048" s="2"/>
    </row>
    <row r="3049" spans="1:29" s="12" customFormat="1" ht="9.9" customHeight="1" x14ac:dyDescent="0.25">
      <c r="A3049" s="158"/>
      <c r="B3049" s="138"/>
      <c r="C3049" s="2"/>
      <c r="D3049" s="159"/>
      <c r="E3049" s="159"/>
      <c r="F3049" s="159"/>
      <c r="G3049" s="8"/>
      <c r="H3049" s="159"/>
      <c r="I3049" s="331"/>
      <c r="J3049" s="332"/>
      <c r="K3049" s="18"/>
      <c r="L3049" s="18"/>
      <c r="M3049" s="159"/>
      <c r="N3049" s="159"/>
      <c r="O3049" s="159"/>
      <c r="P3049" s="4"/>
      <c r="Q3049" s="159"/>
      <c r="R3049" s="159"/>
      <c r="S3049" s="159"/>
      <c r="T3049" s="159"/>
      <c r="U3049" s="159"/>
      <c r="V3049" s="159"/>
      <c r="W3049" s="159"/>
      <c r="X3049" s="159"/>
      <c r="Y3049" s="159"/>
      <c r="Z3049" s="159"/>
      <c r="AB3049" s="2"/>
      <c r="AC3049" s="2"/>
    </row>
    <row r="3050" spans="1:29" s="12" customFormat="1" ht="9.9" customHeight="1" x14ac:dyDescent="0.25">
      <c r="A3050" s="158"/>
      <c r="B3050" s="138"/>
      <c r="C3050" s="2"/>
      <c r="D3050" s="159"/>
      <c r="E3050" s="159"/>
      <c r="F3050" s="159"/>
      <c r="G3050" s="8"/>
      <c r="H3050" s="159"/>
      <c r="I3050" s="331"/>
      <c r="J3050" s="332"/>
      <c r="K3050" s="18"/>
      <c r="L3050" s="18"/>
      <c r="M3050" s="159"/>
      <c r="N3050" s="159"/>
      <c r="O3050" s="159"/>
      <c r="P3050" s="4"/>
      <c r="Q3050" s="159"/>
      <c r="R3050" s="159"/>
      <c r="S3050" s="159"/>
      <c r="T3050" s="159"/>
      <c r="U3050" s="159"/>
      <c r="V3050" s="159"/>
      <c r="W3050" s="159"/>
      <c r="X3050" s="159"/>
      <c r="Y3050" s="159"/>
      <c r="Z3050" s="159"/>
      <c r="AB3050" s="2"/>
      <c r="AC3050" s="2"/>
    </row>
    <row r="3051" spans="1:29" s="12" customFormat="1" ht="9.9" customHeight="1" x14ac:dyDescent="0.25">
      <c r="A3051" s="158"/>
      <c r="B3051" s="138"/>
      <c r="C3051" s="2"/>
      <c r="D3051" s="159"/>
      <c r="E3051" s="159"/>
      <c r="F3051" s="159"/>
      <c r="G3051" s="8"/>
      <c r="H3051" s="159"/>
      <c r="I3051" s="331"/>
      <c r="J3051" s="332"/>
      <c r="K3051" s="18"/>
      <c r="L3051" s="18"/>
      <c r="M3051" s="159"/>
      <c r="N3051" s="159"/>
      <c r="O3051" s="159"/>
      <c r="P3051" s="4"/>
      <c r="Q3051" s="159"/>
      <c r="R3051" s="159"/>
      <c r="S3051" s="159"/>
      <c r="T3051" s="159"/>
      <c r="U3051" s="159"/>
      <c r="V3051" s="159"/>
      <c r="W3051" s="159"/>
      <c r="X3051" s="159"/>
      <c r="Y3051" s="159"/>
      <c r="Z3051" s="159"/>
      <c r="AB3051" s="2"/>
      <c r="AC3051" s="2"/>
    </row>
    <row r="3052" spans="1:29" s="12" customFormat="1" ht="9.9" customHeight="1" x14ac:dyDescent="0.25">
      <c r="A3052" s="158"/>
      <c r="B3052" s="141"/>
      <c r="C3052" s="2"/>
      <c r="D3052" s="159"/>
      <c r="E3052" s="159"/>
      <c r="F3052" s="159"/>
      <c r="G3052" s="8"/>
      <c r="H3052" s="159"/>
      <c r="I3052" s="18"/>
      <c r="J3052" s="18"/>
      <c r="K3052" s="18"/>
      <c r="L3052" s="18"/>
      <c r="M3052" s="159"/>
      <c r="N3052" s="159"/>
      <c r="O3052" s="159"/>
      <c r="P3052" s="4"/>
      <c r="Q3052" s="159"/>
      <c r="R3052" s="159"/>
      <c r="S3052" s="159"/>
      <c r="T3052" s="159"/>
      <c r="U3052" s="159"/>
      <c r="V3052" s="159"/>
      <c r="W3052" s="159"/>
      <c r="X3052" s="159"/>
      <c r="Y3052" s="159"/>
      <c r="Z3052" s="159"/>
      <c r="AB3052" s="2"/>
      <c r="AC3052" s="2"/>
    </row>
    <row r="3053" spans="1:29" s="12" customFormat="1" ht="9.9" customHeight="1" x14ac:dyDescent="0.25">
      <c r="A3053" s="158"/>
      <c r="B3053" s="138"/>
      <c r="C3053" s="2"/>
      <c r="D3053" s="159"/>
      <c r="E3053" s="159"/>
      <c r="F3053" s="159"/>
      <c r="G3053" s="8"/>
      <c r="H3053" s="159"/>
      <c r="I3053" s="331"/>
      <c r="J3053" s="332"/>
      <c r="K3053" s="18"/>
      <c r="L3053" s="18"/>
      <c r="M3053" s="159"/>
      <c r="N3053" s="159"/>
      <c r="O3053" s="159"/>
      <c r="P3053" s="4"/>
      <c r="Q3053" s="159"/>
      <c r="R3053" s="159"/>
      <c r="S3053" s="159"/>
      <c r="T3053" s="159"/>
      <c r="U3053" s="159"/>
      <c r="V3053" s="159"/>
      <c r="W3053" s="159"/>
      <c r="X3053" s="159"/>
      <c r="Y3053" s="159"/>
      <c r="Z3053" s="159"/>
      <c r="AB3053" s="2"/>
      <c r="AC3053" s="2"/>
    </row>
    <row r="3054" spans="1:29" s="12" customFormat="1" ht="9.9" customHeight="1" x14ac:dyDescent="0.25">
      <c r="A3054" s="158"/>
      <c r="B3054" s="138"/>
      <c r="C3054" s="2"/>
      <c r="D3054" s="159"/>
      <c r="E3054" s="159"/>
      <c r="F3054" s="159"/>
      <c r="G3054" s="8"/>
      <c r="H3054" s="159"/>
      <c r="I3054" s="331"/>
      <c r="J3054" s="332"/>
      <c r="K3054" s="18"/>
      <c r="L3054" s="18"/>
      <c r="M3054" s="159"/>
      <c r="N3054" s="159"/>
      <c r="O3054" s="159"/>
      <c r="P3054" s="4"/>
      <c r="Q3054" s="159"/>
      <c r="R3054" s="159"/>
      <c r="S3054" s="159"/>
      <c r="T3054" s="159"/>
      <c r="U3054" s="159"/>
      <c r="V3054" s="159"/>
      <c r="W3054" s="159"/>
      <c r="X3054" s="159"/>
      <c r="Y3054" s="159"/>
      <c r="Z3054" s="159"/>
      <c r="AB3054" s="2"/>
      <c r="AC3054" s="2"/>
    </row>
    <row r="3055" spans="1:29" s="12" customFormat="1" ht="9.9" customHeight="1" x14ac:dyDescent="0.25">
      <c r="A3055" s="158"/>
      <c r="B3055" s="138"/>
      <c r="C3055" s="2"/>
      <c r="D3055" s="159"/>
      <c r="E3055" s="159"/>
      <c r="F3055" s="159"/>
      <c r="G3055" s="8"/>
      <c r="H3055" s="159"/>
      <c r="I3055" s="331"/>
      <c r="J3055" s="332"/>
      <c r="K3055" s="18"/>
      <c r="L3055" s="18"/>
      <c r="M3055" s="159"/>
      <c r="N3055" s="159"/>
      <c r="O3055" s="159"/>
      <c r="P3055" s="4"/>
      <c r="Q3055" s="159"/>
      <c r="R3055" s="159"/>
      <c r="S3055" s="159"/>
      <c r="T3055" s="159"/>
      <c r="U3055" s="159"/>
      <c r="V3055" s="159"/>
      <c r="W3055" s="159"/>
      <c r="X3055" s="159"/>
      <c r="Y3055" s="159"/>
      <c r="Z3055" s="159"/>
      <c r="AB3055" s="2"/>
      <c r="AC3055" s="2"/>
    </row>
    <row r="3056" spans="1:29" s="12" customFormat="1" ht="9.9" customHeight="1" x14ac:dyDescent="0.25">
      <c r="A3056" s="158"/>
      <c r="B3056" s="141"/>
      <c r="C3056" s="2"/>
      <c r="D3056" s="159"/>
      <c r="E3056" s="159"/>
      <c r="F3056" s="159"/>
      <c r="G3056" s="8"/>
      <c r="H3056" s="159"/>
      <c r="I3056" s="18"/>
      <c r="J3056" s="18"/>
      <c r="K3056" s="18"/>
      <c r="L3056" s="18"/>
      <c r="M3056" s="159"/>
      <c r="N3056" s="159"/>
      <c r="O3056" s="159"/>
      <c r="P3056" s="4"/>
      <c r="Q3056" s="159"/>
      <c r="R3056" s="159"/>
      <c r="S3056" s="159"/>
      <c r="T3056" s="159"/>
      <c r="U3056" s="159"/>
      <c r="V3056" s="159"/>
      <c r="W3056" s="159"/>
      <c r="X3056" s="159"/>
      <c r="Y3056" s="159"/>
      <c r="Z3056" s="159"/>
      <c r="AB3056" s="2"/>
      <c r="AC3056" s="2"/>
    </row>
    <row r="3057" spans="1:29" s="12" customFormat="1" ht="9.9" customHeight="1" x14ac:dyDescent="0.25">
      <c r="A3057" s="158"/>
      <c r="B3057" s="138"/>
      <c r="C3057" s="2"/>
      <c r="D3057" s="159"/>
      <c r="E3057" s="159"/>
      <c r="F3057" s="159"/>
      <c r="G3057" s="8"/>
      <c r="H3057" s="159"/>
      <c r="I3057" s="331"/>
      <c r="J3057" s="332"/>
      <c r="K3057" s="18"/>
      <c r="L3057" s="18"/>
      <c r="M3057" s="159"/>
      <c r="N3057" s="159"/>
      <c r="O3057" s="159"/>
      <c r="P3057" s="4"/>
      <c r="Q3057" s="159"/>
      <c r="R3057" s="159"/>
      <c r="S3057" s="159"/>
      <c r="T3057" s="159"/>
      <c r="U3057" s="159"/>
      <c r="V3057" s="159"/>
      <c r="W3057" s="159"/>
      <c r="X3057" s="159"/>
      <c r="Y3057" s="159"/>
      <c r="Z3057" s="159"/>
      <c r="AB3057" s="2"/>
      <c r="AC3057" s="2"/>
    </row>
    <row r="3058" spans="1:29" s="12" customFormat="1" ht="9.9" customHeight="1" x14ac:dyDescent="0.25">
      <c r="A3058" s="158"/>
      <c r="B3058" s="138"/>
      <c r="C3058" s="2"/>
      <c r="D3058" s="159"/>
      <c r="E3058" s="159"/>
      <c r="F3058" s="159"/>
      <c r="G3058" s="8"/>
      <c r="H3058" s="159"/>
      <c r="I3058" s="331"/>
      <c r="J3058" s="332"/>
      <c r="K3058" s="18"/>
      <c r="L3058" s="18"/>
      <c r="M3058" s="159"/>
      <c r="N3058" s="159"/>
      <c r="O3058" s="159"/>
      <c r="P3058" s="4"/>
      <c r="Q3058" s="159"/>
      <c r="R3058" s="159"/>
      <c r="S3058" s="159"/>
      <c r="T3058" s="159"/>
      <c r="U3058" s="159"/>
      <c r="V3058" s="159"/>
      <c r="W3058" s="159"/>
      <c r="X3058" s="159"/>
      <c r="Y3058" s="159"/>
      <c r="Z3058" s="159"/>
      <c r="AB3058" s="2"/>
      <c r="AC3058" s="2"/>
    </row>
    <row r="3059" spans="1:29" s="12" customFormat="1" ht="9.9" customHeight="1" x14ac:dyDescent="0.25">
      <c r="A3059" s="158"/>
      <c r="B3059" s="138"/>
      <c r="C3059" s="2"/>
      <c r="D3059" s="159"/>
      <c r="E3059" s="159"/>
      <c r="F3059" s="159"/>
      <c r="G3059" s="8"/>
      <c r="H3059" s="159"/>
      <c r="I3059" s="331"/>
      <c r="J3059" s="332"/>
      <c r="K3059" s="18"/>
      <c r="L3059" s="18"/>
      <c r="M3059" s="159"/>
      <c r="N3059" s="159"/>
      <c r="O3059" s="159"/>
      <c r="P3059" s="4"/>
      <c r="Q3059" s="159"/>
      <c r="R3059" s="159"/>
      <c r="S3059" s="159"/>
      <c r="T3059" s="159"/>
      <c r="U3059" s="159"/>
      <c r="V3059" s="159"/>
      <c r="W3059" s="159"/>
      <c r="X3059" s="159"/>
      <c r="Y3059" s="159"/>
      <c r="Z3059" s="159"/>
      <c r="AB3059" s="2"/>
      <c r="AC3059" s="2"/>
    </row>
    <row r="3060" spans="1:29" s="12" customFormat="1" ht="9.9" customHeight="1" x14ac:dyDescent="0.25">
      <c r="A3060" s="158"/>
      <c r="B3060" s="138"/>
      <c r="C3060" s="2"/>
      <c r="D3060" s="159"/>
      <c r="E3060" s="159"/>
      <c r="F3060" s="159"/>
      <c r="G3060" s="8"/>
      <c r="H3060" s="159"/>
      <c r="I3060" s="331"/>
      <c r="J3060" s="332"/>
      <c r="K3060" s="18"/>
      <c r="L3060" s="18"/>
      <c r="M3060" s="159"/>
      <c r="N3060" s="159"/>
      <c r="O3060" s="159"/>
      <c r="P3060" s="4"/>
      <c r="Q3060" s="159"/>
      <c r="R3060" s="159"/>
      <c r="S3060" s="159"/>
      <c r="T3060" s="159"/>
      <c r="U3060" s="159"/>
      <c r="V3060" s="159"/>
      <c r="W3060" s="159"/>
      <c r="X3060" s="159"/>
      <c r="Y3060" s="159"/>
      <c r="Z3060" s="159"/>
      <c r="AB3060" s="2"/>
      <c r="AC3060" s="2"/>
    </row>
    <row r="3061" spans="1:29" s="12" customFormat="1" ht="9.9" customHeight="1" x14ac:dyDescent="0.25">
      <c r="A3061" s="158"/>
      <c r="B3061" s="141"/>
      <c r="C3061" s="2"/>
      <c r="D3061" s="159"/>
      <c r="E3061" s="159"/>
      <c r="F3061" s="159"/>
      <c r="G3061" s="8"/>
      <c r="H3061" s="159"/>
      <c r="I3061" s="18"/>
      <c r="J3061" s="18"/>
      <c r="K3061" s="18"/>
      <c r="L3061" s="18"/>
      <c r="M3061" s="159"/>
      <c r="N3061" s="159"/>
      <c r="O3061" s="159"/>
      <c r="P3061" s="4"/>
      <c r="Q3061" s="159"/>
      <c r="R3061" s="159"/>
      <c r="S3061" s="159"/>
      <c r="T3061" s="159"/>
      <c r="U3061" s="159"/>
      <c r="V3061" s="159"/>
      <c r="W3061" s="159"/>
      <c r="X3061" s="159"/>
      <c r="Y3061" s="159"/>
      <c r="Z3061" s="159"/>
      <c r="AB3061" s="2"/>
      <c r="AC3061" s="2"/>
    </row>
    <row r="3062" spans="1:29" s="12" customFormat="1" ht="9.9" customHeight="1" x14ac:dyDescent="0.25">
      <c r="A3062" s="158"/>
      <c r="B3062" s="138"/>
      <c r="C3062" s="2"/>
      <c r="D3062" s="159"/>
      <c r="E3062" s="159"/>
      <c r="F3062" s="159"/>
      <c r="G3062" s="8"/>
      <c r="H3062" s="159"/>
      <c r="I3062" s="331"/>
      <c r="J3062" s="332"/>
      <c r="K3062" s="18"/>
      <c r="L3062" s="18"/>
      <c r="M3062" s="159"/>
      <c r="N3062" s="159"/>
      <c r="O3062" s="159"/>
      <c r="P3062" s="4"/>
      <c r="Q3062" s="159"/>
      <c r="R3062" s="159"/>
      <c r="S3062" s="159"/>
      <c r="T3062" s="159"/>
      <c r="U3062" s="159"/>
      <c r="V3062" s="159"/>
      <c r="W3062" s="159"/>
      <c r="X3062" s="159"/>
      <c r="Y3062" s="159"/>
      <c r="Z3062" s="159"/>
      <c r="AB3062" s="2"/>
      <c r="AC3062" s="2"/>
    </row>
    <row r="3063" spans="1:29" s="12" customFormat="1" ht="9.9" customHeight="1" x14ac:dyDescent="0.25">
      <c r="A3063" s="158"/>
      <c r="B3063" s="138"/>
      <c r="C3063" s="2"/>
      <c r="D3063" s="159"/>
      <c r="E3063" s="159"/>
      <c r="F3063" s="159"/>
      <c r="G3063" s="8"/>
      <c r="H3063" s="159"/>
      <c r="I3063" s="331"/>
      <c r="J3063" s="332"/>
      <c r="K3063" s="18"/>
      <c r="L3063" s="18"/>
      <c r="M3063" s="159"/>
      <c r="N3063" s="159"/>
      <c r="O3063" s="159"/>
      <c r="P3063" s="4"/>
      <c r="Q3063" s="159"/>
      <c r="R3063" s="159"/>
      <c r="S3063" s="159"/>
      <c r="T3063" s="159"/>
      <c r="U3063" s="159"/>
      <c r="V3063" s="159"/>
      <c r="W3063" s="159"/>
      <c r="X3063" s="159"/>
      <c r="Y3063" s="159"/>
      <c r="Z3063" s="159"/>
      <c r="AB3063" s="2"/>
      <c r="AC3063" s="2"/>
    </row>
    <row r="3064" spans="1:29" s="12" customFormat="1" ht="9.9" customHeight="1" x14ac:dyDescent="0.25">
      <c r="A3064" s="158"/>
      <c r="B3064" s="138"/>
      <c r="C3064" s="2"/>
      <c r="D3064" s="159"/>
      <c r="E3064" s="159"/>
      <c r="F3064" s="159"/>
      <c r="G3064" s="8"/>
      <c r="H3064" s="159"/>
      <c r="I3064" s="331"/>
      <c r="J3064" s="332"/>
      <c r="K3064" s="18"/>
      <c r="L3064" s="18"/>
      <c r="M3064" s="159"/>
      <c r="N3064" s="159"/>
      <c r="O3064" s="159"/>
      <c r="P3064" s="4"/>
      <c r="Q3064" s="159"/>
      <c r="R3064" s="159"/>
      <c r="S3064" s="159"/>
      <c r="T3064" s="159"/>
      <c r="U3064" s="159"/>
      <c r="V3064" s="159"/>
      <c r="W3064" s="159"/>
      <c r="X3064" s="159"/>
      <c r="Y3064" s="159"/>
      <c r="Z3064" s="159"/>
      <c r="AB3064" s="2"/>
      <c r="AC3064" s="2"/>
    </row>
    <row r="3065" spans="1:29" s="12" customFormat="1" ht="9.9" customHeight="1" x14ac:dyDescent="0.25">
      <c r="A3065" s="158"/>
      <c r="B3065" s="141"/>
      <c r="C3065" s="2"/>
      <c r="D3065" s="159"/>
      <c r="E3065" s="159"/>
      <c r="F3065" s="159"/>
      <c r="G3065" s="8"/>
      <c r="H3065" s="159"/>
      <c r="I3065" s="18"/>
      <c r="J3065" s="18"/>
      <c r="K3065" s="18"/>
      <c r="L3065" s="18"/>
      <c r="M3065" s="159"/>
      <c r="N3065" s="159"/>
      <c r="O3065" s="159"/>
      <c r="P3065" s="4"/>
      <c r="Q3065" s="159"/>
      <c r="R3065" s="159"/>
      <c r="S3065" s="159"/>
      <c r="T3065" s="159"/>
      <c r="U3065" s="159"/>
      <c r="V3065" s="159"/>
      <c r="W3065" s="159"/>
      <c r="X3065" s="159"/>
      <c r="Y3065" s="159"/>
      <c r="Z3065" s="159"/>
      <c r="AB3065" s="2"/>
      <c r="AC3065" s="2"/>
    </row>
    <row r="3066" spans="1:29" s="12" customFormat="1" ht="9.9" customHeight="1" x14ac:dyDescent="0.25">
      <c r="A3066" s="158"/>
      <c r="B3066" s="138"/>
      <c r="C3066" s="2"/>
      <c r="D3066" s="159"/>
      <c r="E3066" s="159"/>
      <c r="F3066" s="159"/>
      <c r="G3066" s="8"/>
      <c r="H3066" s="159"/>
      <c r="I3066" s="331"/>
      <c r="J3066" s="332"/>
      <c r="K3066" s="18"/>
      <c r="L3066" s="18"/>
      <c r="M3066" s="159"/>
      <c r="N3066" s="159"/>
      <c r="O3066" s="159"/>
      <c r="P3066" s="4"/>
      <c r="Q3066" s="159"/>
      <c r="R3066" s="159"/>
      <c r="S3066" s="159"/>
      <c r="T3066" s="159"/>
      <c r="U3066" s="159"/>
      <c r="V3066" s="159"/>
      <c r="W3066" s="159"/>
      <c r="X3066" s="159"/>
      <c r="Y3066" s="159"/>
      <c r="Z3066" s="159"/>
      <c r="AB3066" s="2"/>
      <c r="AC3066" s="2"/>
    </row>
    <row r="3067" spans="1:29" s="12" customFormat="1" ht="9.9" customHeight="1" x14ac:dyDescent="0.25">
      <c r="A3067" s="158"/>
      <c r="B3067" s="138"/>
      <c r="C3067" s="2"/>
      <c r="D3067" s="159"/>
      <c r="E3067" s="159"/>
      <c r="F3067" s="159"/>
      <c r="G3067" s="8"/>
      <c r="H3067" s="159"/>
      <c r="I3067" s="331"/>
      <c r="J3067" s="332"/>
      <c r="K3067" s="18"/>
      <c r="L3067" s="18"/>
      <c r="M3067" s="159"/>
      <c r="N3067" s="159"/>
      <c r="O3067" s="159"/>
      <c r="P3067" s="4"/>
      <c r="Q3067" s="159"/>
      <c r="R3067" s="159"/>
      <c r="S3067" s="159"/>
      <c r="T3067" s="159"/>
      <c r="U3067" s="159"/>
      <c r="V3067" s="159"/>
      <c r="W3067" s="159"/>
      <c r="X3067" s="159"/>
      <c r="Y3067" s="159"/>
      <c r="Z3067" s="159"/>
      <c r="AB3067" s="2"/>
      <c r="AC3067" s="2"/>
    </row>
    <row r="3068" spans="1:29" s="12" customFormat="1" ht="9.9" customHeight="1" x14ac:dyDescent="0.25">
      <c r="A3068" s="158"/>
      <c r="B3068" s="138"/>
      <c r="C3068" s="2"/>
      <c r="D3068" s="159"/>
      <c r="E3068" s="159"/>
      <c r="F3068" s="159"/>
      <c r="G3068" s="8"/>
      <c r="H3068" s="159"/>
      <c r="I3068" s="331"/>
      <c r="J3068" s="332"/>
      <c r="K3068" s="18"/>
      <c r="L3068" s="18"/>
      <c r="M3068" s="159"/>
      <c r="N3068" s="159"/>
      <c r="O3068" s="159"/>
      <c r="P3068" s="4"/>
      <c r="Q3068" s="159"/>
      <c r="R3068" s="159"/>
      <c r="S3068" s="159"/>
      <c r="T3068" s="159"/>
      <c r="U3068" s="159"/>
      <c r="V3068" s="159"/>
      <c r="W3068" s="159"/>
      <c r="X3068" s="159"/>
      <c r="Y3068" s="159"/>
      <c r="Z3068" s="159"/>
      <c r="AB3068" s="2"/>
      <c r="AC3068" s="2"/>
    </row>
    <row r="3069" spans="1:29" s="12" customFormat="1" ht="9.9" customHeight="1" x14ac:dyDescent="0.25">
      <c r="A3069" s="158"/>
      <c r="B3069" s="141"/>
      <c r="C3069" s="2"/>
      <c r="D3069" s="159"/>
      <c r="E3069" s="159"/>
      <c r="F3069" s="159"/>
      <c r="G3069" s="8"/>
      <c r="H3069" s="159"/>
      <c r="I3069" s="18"/>
      <c r="J3069" s="18"/>
      <c r="K3069" s="18"/>
      <c r="L3069" s="18"/>
      <c r="M3069" s="159"/>
      <c r="N3069" s="159"/>
      <c r="O3069" s="159"/>
      <c r="P3069" s="4"/>
      <c r="Q3069" s="159"/>
      <c r="R3069" s="159"/>
      <c r="S3069" s="159"/>
      <c r="T3069" s="159"/>
      <c r="U3069" s="159"/>
      <c r="V3069" s="159"/>
      <c r="W3069" s="159"/>
      <c r="X3069" s="159"/>
      <c r="Y3069" s="159"/>
      <c r="Z3069" s="159"/>
      <c r="AB3069" s="2"/>
      <c r="AC3069" s="2"/>
    </row>
    <row r="3070" spans="1:29" s="12" customFormat="1" ht="9.9" customHeight="1" x14ac:dyDescent="0.25">
      <c r="A3070" s="158"/>
      <c r="B3070" s="138"/>
      <c r="C3070" s="2"/>
      <c r="D3070" s="159"/>
      <c r="E3070" s="159"/>
      <c r="F3070" s="159"/>
      <c r="G3070" s="8"/>
      <c r="H3070" s="159"/>
      <c r="I3070" s="331"/>
      <c r="J3070" s="332"/>
      <c r="K3070" s="18"/>
      <c r="L3070" s="18"/>
      <c r="M3070" s="159"/>
      <c r="N3070" s="159"/>
      <c r="O3070" s="159"/>
      <c r="P3070" s="4"/>
      <c r="Q3070" s="159"/>
      <c r="R3070" s="159"/>
      <c r="S3070" s="159"/>
      <c r="T3070" s="159"/>
      <c r="U3070" s="159"/>
      <c r="V3070" s="159"/>
      <c r="W3070" s="159"/>
      <c r="X3070" s="159"/>
      <c r="Y3070" s="159"/>
      <c r="Z3070" s="159"/>
      <c r="AB3070" s="2"/>
      <c r="AC3070" s="2"/>
    </row>
    <row r="3071" spans="1:29" s="12" customFormat="1" ht="9.9" customHeight="1" x14ac:dyDescent="0.25">
      <c r="A3071" s="158"/>
      <c r="B3071" s="138"/>
      <c r="C3071" s="2"/>
      <c r="D3071" s="159"/>
      <c r="E3071" s="159"/>
      <c r="F3071" s="159"/>
      <c r="G3071" s="8"/>
      <c r="H3071" s="159"/>
      <c r="I3071" s="331"/>
      <c r="J3071" s="332"/>
      <c r="K3071" s="18"/>
      <c r="L3071" s="18"/>
      <c r="M3071" s="159"/>
      <c r="N3071" s="159"/>
      <c r="O3071" s="159"/>
      <c r="P3071" s="4"/>
      <c r="Q3071" s="159"/>
      <c r="R3071" s="159"/>
      <c r="S3071" s="159"/>
      <c r="T3071" s="159"/>
      <c r="U3071" s="159"/>
      <c r="V3071" s="159"/>
      <c r="W3071" s="159"/>
      <c r="X3071" s="159"/>
      <c r="Y3071" s="159"/>
      <c r="Z3071" s="159"/>
      <c r="AB3071" s="2"/>
      <c r="AC3071" s="2"/>
    </row>
    <row r="3072" spans="1:29" s="12" customFormat="1" ht="9.9" customHeight="1" x14ac:dyDescent="0.25">
      <c r="A3072" s="158"/>
      <c r="B3072" s="138"/>
      <c r="C3072" s="2"/>
      <c r="D3072" s="159"/>
      <c r="E3072" s="159"/>
      <c r="F3072" s="159"/>
      <c r="G3072" s="8"/>
      <c r="H3072" s="159"/>
      <c r="I3072" s="331"/>
      <c r="J3072" s="332"/>
      <c r="K3072" s="18"/>
      <c r="L3072" s="18"/>
      <c r="M3072" s="159"/>
      <c r="N3072" s="159"/>
      <c r="O3072" s="159"/>
      <c r="P3072" s="4"/>
      <c r="Q3072" s="159"/>
      <c r="R3072" s="159"/>
      <c r="S3072" s="159"/>
      <c r="T3072" s="159"/>
      <c r="U3072" s="159"/>
      <c r="V3072" s="159"/>
      <c r="W3072" s="159"/>
      <c r="X3072" s="159"/>
      <c r="Y3072" s="159"/>
      <c r="Z3072" s="159"/>
      <c r="AB3072" s="2"/>
      <c r="AC3072" s="2"/>
    </row>
    <row r="3073" spans="1:29" s="12" customFormat="1" ht="9.9" customHeight="1" x14ac:dyDescent="0.25">
      <c r="A3073" s="158"/>
      <c r="B3073" s="141"/>
      <c r="C3073" s="2"/>
      <c r="D3073" s="159"/>
      <c r="E3073" s="159"/>
      <c r="F3073" s="159"/>
      <c r="G3073" s="8"/>
      <c r="H3073" s="159"/>
      <c r="I3073" s="18"/>
      <c r="J3073" s="18"/>
      <c r="K3073" s="18"/>
      <c r="L3073" s="18"/>
      <c r="M3073" s="159"/>
      <c r="N3073" s="159"/>
      <c r="O3073" s="159"/>
      <c r="P3073" s="4"/>
      <c r="Q3073" s="159"/>
      <c r="R3073" s="159"/>
      <c r="S3073" s="159"/>
      <c r="T3073" s="159"/>
      <c r="U3073" s="159"/>
      <c r="V3073" s="159"/>
      <c r="W3073" s="159"/>
      <c r="X3073" s="159"/>
      <c r="Y3073" s="159"/>
      <c r="Z3073" s="159"/>
      <c r="AB3073" s="2"/>
      <c r="AC3073" s="2"/>
    </row>
    <row r="3074" spans="1:29" s="12" customFormat="1" ht="9.9" customHeight="1" x14ac:dyDescent="0.25">
      <c r="A3074" s="158"/>
      <c r="B3074" s="138"/>
      <c r="C3074" s="2"/>
      <c r="D3074" s="159"/>
      <c r="E3074" s="159"/>
      <c r="F3074" s="159"/>
      <c r="G3074" s="8"/>
      <c r="H3074" s="159"/>
      <c r="I3074" s="331"/>
      <c r="J3074" s="332"/>
      <c r="K3074" s="18"/>
      <c r="L3074" s="18"/>
      <c r="M3074" s="159"/>
      <c r="N3074" s="159"/>
      <c r="O3074" s="159"/>
      <c r="P3074" s="4"/>
      <c r="Q3074" s="159"/>
      <c r="R3074" s="159"/>
      <c r="S3074" s="159"/>
      <c r="T3074" s="159"/>
      <c r="U3074" s="159"/>
      <c r="V3074" s="159"/>
      <c r="W3074" s="159"/>
      <c r="X3074" s="159"/>
      <c r="Y3074" s="159"/>
      <c r="Z3074" s="159"/>
      <c r="AB3074" s="2"/>
      <c r="AC3074" s="2"/>
    </row>
    <row r="3075" spans="1:29" s="12" customFormat="1" ht="9.9" customHeight="1" x14ac:dyDescent="0.25">
      <c r="A3075" s="158"/>
      <c r="B3075" s="138"/>
      <c r="C3075" s="2"/>
      <c r="D3075" s="159"/>
      <c r="E3075" s="159"/>
      <c r="F3075" s="159"/>
      <c r="G3075" s="8"/>
      <c r="H3075" s="159"/>
      <c r="I3075" s="331"/>
      <c r="J3075" s="332"/>
      <c r="K3075" s="18"/>
      <c r="L3075" s="18"/>
      <c r="M3075" s="159"/>
      <c r="N3075" s="159"/>
      <c r="O3075" s="159"/>
      <c r="P3075" s="4"/>
      <c r="Q3075" s="159"/>
      <c r="R3075" s="159"/>
      <c r="S3075" s="159"/>
      <c r="T3075" s="159"/>
      <c r="U3075" s="159"/>
      <c r="V3075" s="159"/>
      <c r="W3075" s="159"/>
      <c r="X3075" s="159"/>
      <c r="Y3075" s="159"/>
      <c r="Z3075" s="159"/>
      <c r="AB3075" s="2"/>
      <c r="AC3075" s="2"/>
    </row>
    <row r="3076" spans="1:29" s="12" customFormat="1" ht="9.9" customHeight="1" x14ac:dyDescent="0.25">
      <c r="A3076" s="158"/>
      <c r="B3076" s="138"/>
      <c r="C3076" s="2"/>
      <c r="D3076" s="159"/>
      <c r="E3076" s="159"/>
      <c r="F3076" s="159"/>
      <c r="G3076" s="8"/>
      <c r="H3076" s="159"/>
      <c r="I3076" s="331"/>
      <c r="J3076" s="332"/>
      <c r="K3076" s="18"/>
      <c r="L3076" s="18"/>
      <c r="M3076" s="159"/>
      <c r="N3076" s="159"/>
      <c r="O3076" s="159"/>
      <c r="P3076" s="4"/>
      <c r="Q3076" s="159"/>
      <c r="R3076" s="159"/>
      <c r="S3076" s="159"/>
      <c r="T3076" s="159"/>
      <c r="U3076" s="159"/>
      <c r="V3076" s="159"/>
      <c r="W3076" s="159"/>
      <c r="X3076" s="159"/>
      <c r="Y3076" s="159"/>
      <c r="Z3076" s="159"/>
      <c r="AB3076" s="2"/>
      <c r="AC3076" s="2"/>
    </row>
    <row r="3077" spans="1:29" s="12" customFormat="1" ht="9.9" customHeight="1" x14ac:dyDescent="0.25">
      <c r="A3077" s="158"/>
      <c r="B3077" s="141"/>
      <c r="C3077" s="2"/>
      <c r="D3077" s="159"/>
      <c r="E3077" s="159"/>
      <c r="F3077" s="159"/>
      <c r="G3077" s="8"/>
      <c r="H3077" s="159"/>
      <c r="I3077" s="18"/>
      <c r="J3077" s="18"/>
      <c r="K3077" s="18"/>
      <c r="L3077" s="18"/>
      <c r="M3077" s="159"/>
      <c r="N3077" s="159"/>
      <c r="O3077" s="159"/>
      <c r="P3077" s="4"/>
      <c r="Q3077" s="159"/>
      <c r="R3077" s="159"/>
      <c r="S3077" s="159"/>
      <c r="T3077" s="159"/>
      <c r="U3077" s="159"/>
      <c r="V3077" s="159"/>
      <c r="W3077" s="159"/>
      <c r="X3077" s="159"/>
      <c r="Y3077" s="159"/>
      <c r="Z3077" s="159"/>
      <c r="AB3077" s="2"/>
      <c r="AC3077" s="2"/>
    </row>
    <row r="3078" spans="1:29" s="12" customFormat="1" ht="9.9" customHeight="1" x14ac:dyDescent="0.25">
      <c r="A3078" s="158"/>
      <c r="B3078" s="138"/>
      <c r="C3078" s="2"/>
      <c r="D3078" s="159"/>
      <c r="E3078" s="159"/>
      <c r="F3078" s="159"/>
      <c r="G3078" s="8"/>
      <c r="H3078" s="159"/>
      <c r="I3078" s="331"/>
      <c r="J3078" s="332"/>
      <c r="K3078" s="18"/>
      <c r="L3078" s="18"/>
      <c r="M3078" s="159"/>
      <c r="N3078" s="159"/>
      <c r="O3078" s="159"/>
      <c r="P3078" s="4"/>
      <c r="Q3078" s="159"/>
      <c r="R3078" s="159"/>
      <c r="S3078" s="159"/>
      <c r="T3078" s="159"/>
      <c r="U3078" s="159"/>
      <c r="V3078" s="159"/>
      <c r="W3078" s="159"/>
      <c r="X3078" s="159"/>
      <c r="Y3078" s="159"/>
      <c r="Z3078" s="159"/>
      <c r="AB3078" s="2"/>
      <c r="AC3078" s="2"/>
    </row>
    <row r="3079" spans="1:29" s="12" customFormat="1" ht="9.9" customHeight="1" x14ac:dyDescent="0.25">
      <c r="A3079" s="158"/>
      <c r="B3079" s="138"/>
      <c r="C3079" s="2"/>
      <c r="D3079" s="159"/>
      <c r="E3079" s="159"/>
      <c r="F3079" s="159"/>
      <c r="G3079" s="8"/>
      <c r="H3079" s="159"/>
      <c r="I3079" s="331"/>
      <c r="J3079" s="332"/>
      <c r="K3079" s="18"/>
      <c r="L3079" s="18"/>
      <c r="M3079" s="159"/>
      <c r="N3079" s="159"/>
      <c r="O3079" s="159"/>
      <c r="P3079" s="4"/>
      <c r="Q3079" s="159"/>
      <c r="R3079" s="159"/>
      <c r="S3079" s="159"/>
      <c r="T3079" s="159"/>
      <c r="U3079" s="159"/>
      <c r="V3079" s="159"/>
      <c r="W3079" s="159"/>
      <c r="X3079" s="159"/>
      <c r="Y3079" s="159"/>
      <c r="Z3079" s="159"/>
      <c r="AB3079" s="2"/>
      <c r="AC3079" s="2"/>
    </row>
    <row r="3080" spans="1:29" s="12" customFormat="1" ht="9.9" customHeight="1" x14ac:dyDescent="0.25">
      <c r="A3080" s="158"/>
      <c r="B3080" s="138"/>
      <c r="C3080" s="2"/>
      <c r="D3080" s="159"/>
      <c r="E3080" s="159"/>
      <c r="F3080" s="159"/>
      <c r="G3080" s="8"/>
      <c r="H3080" s="159"/>
      <c r="I3080" s="331"/>
      <c r="J3080" s="332"/>
      <c r="K3080" s="18"/>
      <c r="L3080" s="18"/>
      <c r="M3080" s="159"/>
      <c r="N3080" s="159"/>
      <c r="O3080" s="159"/>
      <c r="P3080" s="4"/>
      <c r="Q3080" s="159"/>
      <c r="R3080" s="159"/>
      <c r="S3080" s="159"/>
      <c r="T3080" s="159"/>
      <c r="U3080" s="159"/>
      <c r="V3080" s="159"/>
      <c r="W3080" s="159"/>
      <c r="X3080" s="159"/>
      <c r="Y3080" s="159"/>
      <c r="Z3080" s="159"/>
      <c r="AB3080" s="2"/>
      <c r="AC3080" s="2"/>
    </row>
    <row r="3081" spans="1:29" s="12" customFormat="1" ht="9.9" customHeight="1" x14ac:dyDescent="0.25">
      <c r="A3081" s="158"/>
      <c r="B3081" s="141"/>
      <c r="C3081" s="2"/>
      <c r="D3081" s="159"/>
      <c r="E3081" s="159"/>
      <c r="F3081" s="159"/>
      <c r="G3081" s="8"/>
      <c r="H3081" s="159"/>
      <c r="I3081" s="18"/>
      <c r="J3081" s="18"/>
      <c r="K3081" s="18"/>
      <c r="L3081" s="18"/>
      <c r="M3081" s="159"/>
      <c r="N3081" s="159"/>
      <c r="O3081" s="159"/>
      <c r="P3081" s="4"/>
      <c r="Q3081" s="159"/>
      <c r="R3081" s="159"/>
      <c r="S3081" s="159"/>
      <c r="T3081" s="159"/>
      <c r="U3081" s="159"/>
      <c r="V3081" s="159"/>
      <c r="W3081" s="159"/>
      <c r="X3081" s="159"/>
      <c r="Y3081" s="159"/>
      <c r="Z3081" s="159"/>
      <c r="AB3081" s="2"/>
      <c r="AC3081" s="2"/>
    </row>
    <row r="3082" spans="1:29" s="12" customFormat="1" ht="9.9" customHeight="1" x14ac:dyDescent="0.25">
      <c r="A3082" s="158"/>
      <c r="B3082" s="138"/>
      <c r="C3082" s="2"/>
      <c r="D3082" s="159"/>
      <c r="E3082" s="159"/>
      <c r="F3082" s="159"/>
      <c r="G3082" s="8"/>
      <c r="H3082" s="159"/>
      <c r="I3082" s="331"/>
      <c r="J3082" s="332"/>
      <c r="K3082" s="18"/>
      <c r="L3082" s="18"/>
      <c r="M3082" s="159"/>
      <c r="N3082" s="159"/>
      <c r="O3082" s="159"/>
      <c r="P3082" s="4"/>
      <c r="Q3082" s="159"/>
      <c r="R3082" s="159"/>
      <c r="S3082" s="159"/>
      <c r="T3082" s="159"/>
      <c r="U3082" s="159"/>
      <c r="V3082" s="159"/>
      <c r="W3082" s="159"/>
      <c r="X3082" s="159"/>
      <c r="Y3082" s="159"/>
      <c r="Z3082" s="159"/>
      <c r="AB3082" s="2"/>
      <c r="AC3082" s="2"/>
    </row>
    <row r="3083" spans="1:29" s="12" customFormat="1" ht="9.9" customHeight="1" x14ac:dyDescent="0.25">
      <c r="A3083" s="158"/>
      <c r="B3083" s="138"/>
      <c r="C3083" s="2"/>
      <c r="D3083" s="159"/>
      <c r="E3083" s="159"/>
      <c r="F3083" s="159"/>
      <c r="G3083" s="8"/>
      <c r="H3083" s="159"/>
      <c r="I3083" s="331"/>
      <c r="J3083" s="332"/>
      <c r="K3083" s="18"/>
      <c r="L3083" s="18"/>
      <c r="M3083" s="159"/>
      <c r="N3083" s="159"/>
      <c r="O3083" s="159"/>
      <c r="P3083" s="4"/>
      <c r="Q3083" s="159"/>
      <c r="R3083" s="159"/>
      <c r="S3083" s="159"/>
      <c r="T3083" s="159"/>
      <c r="U3083" s="159"/>
      <c r="V3083" s="159"/>
      <c r="W3083" s="159"/>
      <c r="X3083" s="159"/>
      <c r="Y3083" s="159"/>
      <c r="Z3083" s="159"/>
      <c r="AB3083" s="2"/>
      <c r="AC3083" s="2"/>
    </row>
    <row r="3084" spans="1:29" s="12" customFormat="1" ht="9.9" customHeight="1" x14ac:dyDescent="0.25">
      <c r="A3084" s="158"/>
      <c r="B3084" s="138"/>
      <c r="C3084" s="2"/>
      <c r="D3084" s="159"/>
      <c r="E3084" s="159"/>
      <c r="F3084" s="159"/>
      <c r="G3084" s="8"/>
      <c r="H3084" s="159"/>
      <c r="I3084" s="331"/>
      <c r="J3084" s="332"/>
      <c r="K3084" s="18"/>
      <c r="L3084" s="18"/>
      <c r="M3084" s="159"/>
      <c r="N3084" s="159"/>
      <c r="O3084" s="159"/>
      <c r="P3084" s="4"/>
      <c r="Q3084" s="159"/>
      <c r="R3084" s="159"/>
      <c r="S3084" s="159"/>
      <c r="T3084" s="159"/>
      <c r="U3084" s="159"/>
      <c r="V3084" s="159"/>
      <c r="W3084" s="159"/>
      <c r="X3084" s="159"/>
      <c r="Y3084" s="159"/>
      <c r="Z3084" s="159"/>
      <c r="AB3084" s="2"/>
      <c r="AC3084" s="2"/>
    </row>
    <row r="3085" spans="1:29" s="12" customFormat="1" ht="9.9" customHeight="1" x14ac:dyDescent="0.25">
      <c r="A3085" s="158"/>
      <c r="B3085" s="141"/>
      <c r="C3085" s="2"/>
      <c r="D3085" s="159"/>
      <c r="E3085" s="159"/>
      <c r="F3085" s="159"/>
      <c r="G3085" s="8"/>
      <c r="H3085" s="159"/>
      <c r="I3085" s="18"/>
      <c r="J3085" s="18"/>
      <c r="K3085" s="18"/>
      <c r="L3085" s="18"/>
      <c r="M3085" s="159"/>
      <c r="N3085" s="159"/>
      <c r="O3085" s="159"/>
      <c r="P3085" s="4"/>
      <c r="Q3085" s="159"/>
      <c r="R3085" s="159"/>
      <c r="S3085" s="159"/>
      <c r="T3085" s="159"/>
      <c r="U3085" s="159"/>
      <c r="V3085" s="159"/>
      <c r="W3085" s="159"/>
      <c r="X3085" s="159"/>
      <c r="Y3085" s="159"/>
      <c r="Z3085" s="159"/>
      <c r="AB3085" s="2"/>
      <c r="AC3085" s="2"/>
    </row>
    <row r="3086" spans="1:29" s="12" customFormat="1" ht="9.9" customHeight="1" x14ac:dyDescent="0.25">
      <c r="A3086" s="158"/>
      <c r="B3086" s="138"/>
      <c r="C3086" s="2"/>
      <c r="D3086" s="159"/>
      <c r="E3086" s="159"/>
      <c r="F3086" s="159"/>
      <c r="G3086" s="8"/>
      <c r="H3086" s="159"/>
      <c r="I3086" s="331"/>
      <c r="J3086" s="332"/>
      <c r="K3086" s="18"/>
      <c r="L3086" s="18"/>
      <c r="M3086" s="159"/>
      <c r="N3086" s="159"/>
      <c r="O3086" s="159"/>
      <c r="P3086" s="4"/>
      <c r="Q3086" s="159"/>
      <c r="R3086" s="159"/>
      <c r="S3086" s="159"/>
      <c r="T3086" s="159"/>
      <c r="U3086" s="159"/>
      <c r="V3086" s="159"/>
      <c r="W3086" s="159"/>
      <c r="X3086" s="159"/>
      <c r="Y3086" s="159"/>
      <c r="Z3086" s="159"/>
      <c r="AB3086" s="2"/>
      <c r="AC3086" s="2"/>
    </row>
    <row r="3087" spans="1:29" s="12" customFormat="1" ht="9.9" customHeight="1" x14ac:dyDescent="0.25">
      <c r="A3087" s="158"/>
      <c r="B3087" s="138"/>
      <c r="C3087" s="2"/>
      <c r="D3087" s="159"/>
      <c r="E3087" s="159"/>
      <c r="F3087" s="159"/>
      <c r="G3087" s="8"/>
      <c r="H3087" s="159"/>
      <c r="I3087" s="331"/>
      <c r="J3087" s="332"/>
      <c r="K3087" s="18"/>
      <c r="L3087" s="18"/>
      <c r="M3087" s="159"/>
      <c r="N3087" s="159"/>
      <c r="O3087" s="159"/>
      <c r="P3087" s="4"/>
      <c r="Q3087" s="159"/>
      <c r="R3087" s="159"/>
      <c r="S3087" s="159"/>
      <c r="T3087" s="159"/>
      <c r="U3087" s="159"/>
      <c r="V3087" s="159"/>
      <c r="W3087" s="159"/>
      <c r="X3087" s="159"/>
      <c r="Y3087" s="159"/>
      <c r="Z3087" s="159"/>
      <c r="AB3087" s="2"/>
      <c r="AC3087" s="2"/>
    </row>
    <row r="3088" spans="1:29" s="12" customFormat="1" ht="9.9" customHeight="1" x14ac:dyDescent="0.25">
      <c r="A3088" s="158"/>
      <c r="B3088" s="138"/>
      <c r="C3088" s="2"/>
      <c r="D3088" s="159"/>
      <c r="E3088" s="159"/>
      <c r="F3088" s="159"/>
      <c r="G3088" s="8"/>
      <c r="H3088" s="159"/>
      <c r="I3088" s="331"/>
      <c r="J3088" s="332"/>
      <c r="K3088" s="18"/>
      <c r="L3088" s="18"/>
      <c r="M3088" s="159"/>
      <c r="N3088" s="159"/>
      <c r="O3088" s="159"/>
      <c r="P3088" s="4"/>
      <c r="Q3088" s="159"/>
      <c r="R3088" s="159"/>
      <c r="S3088" s="159"/>
      <c r="T3088" s="159"/>
      <c r="U3088" s="159"/>
      <c r="V3088" s="159"/>
      <c r="W3088" s="159"/>
      <c r="X3088" s="159"/>
      <c r="Y3088" s="159"/>
      <c r="Z3088" s="159"/>
      <c r="AB3088" s="2"/>
      <c r="AC3088" s="2"/>
    </row>
    <row r="3089" spans="1:29" s="12" customFormat="1" ht="9.9" customHeight="1" x14ac:dyDescent="0.25">
      <c r="A3089" s="158"/>
      <c r="B3089" s="141"/>
      <c r="C3089" s="2"/>
      <c r="D3089" s="159"/>
      <c r="E3089" s="159"/>
      <c r="F3089" s="159"/>
      <c r="G3089" s="8"/>
      <c r="H3089" s="159"/>
      <c r="I3089" s="18"/>
      <c r="J3089" s="18"/>
      <c r="K3089" s="18"/>
      <c r="L3089" s="18"/>
      <c r="M3089" s="159"/>
      <c r="N3089" s="159"/>
      <c r="O3089" s="159"/>
      <c r="P3089" s="4"/>
      <c r="Q3089" s="159"/>
      <c r="R3089" s="159"/>
      <c r="S3089" s="159"/>
      <c r="T3089" s="159"/>
      <c r="U3089" s="159"/>
      <c r="V3089" s="159"/>
      <c r="W3089" s="159"/>
      <c r="X3089" s="159"/>
      <c r="Y3089" s="159"/>
      <c r="Z3089" s="159"/>
      <c r="AB3089" s="2"/>
      <c r="AC3089" s="2"/>
    </row>
    <row r="3090" spans="1:29" s="12" customFormat="1" ht="9.9" customHeight="1" x14ac:dyDescent="0.25">
      <c r="A3090" s="158"/>
      <c r="B3090" s="138"/>
      <c r="C3090" s="2"/>
      <c r="D3090" s="159"/>
      <c r="E3090" s="159"/>
      <c r="F3090" s="159"/>
      <c r="G3090" s="8"/>
      <c r="H3090" s="159"/>
      <c r="I3090" s="331"/>
      <c r="J3090" s="332"/>
      <c r="K3090" s="18"/>
      <c r="L3090" s="18"/>
      <c r="M3090" s="159"/>
      <c r="N3090" s="159"/>
      <c r="O3090" s="159"/>
      <c r="P3090" s="4"/>
      <c r="Q3090" s="159"/>
      <c r="R3090" s="159"/>
      <c r="S3090" s="159"/>
      <c r="T3090" s="159"/>
      <c r="U3090" s="159"/>
      <c r="V3090" s="159"/>
      <c r="W3090" s="159"/>
      <c r="X3090" s="159"/>
      <c r="Y3090" s="159"/>
      <c r="Z3090" s="159"/>
      <c r="AB3090" s="2"/>
      <c r="AC3090" s="2"/>
    </row>
    <row r="3091" spans="1:29" s="12" customFormat="1" ht="9.9" customHeight="1" x14ac:dyDescent="0.25">
      <c r="A3091" s="158"/>
      <c r="B3091" s="138"/>
      <c r="C3091" s="2"/>
      <c r="D3091" s="159"/>
      <c r="E3091" s="159"/>
      <c r="F3091" s="159"/>
      <c r="G3091" s="8"/>
      <c r="H3091" s="159"/>
      <c r="I3091" s="331"/>
      <c r="J3091" s="332"/>
      <c r="K3091" s="18"/>
      <c r="L3091" s="18"/>
      <c r="M3091" s="159"/>
      <c r="N3091" s="159"/>
      <c r="O3091" s="159"/>
      <c r="P3091" s="4"/>
      <c r="Q3091" s="159"/>
      <c r="R3091" s="159"/>
      <c r="S3091" s="159"/>
      <c r="T3091" s="159"/>
      <c r="U3091" s="159"/>
      <c r="V3091" s="159"/>
      <c r="W3091" s="159"/>
      <c r="X3091" s="159"/>
      <c r="Y3091" s="159"/>
      <c r="Z3091" s="159"/>
      <c r="AB3091" s="2"/>
      <c r="AC3091" s="2"/>
    </row>
    <row r="3092" spans="1:29" s="12" customFormat="1" ht="9.9" customHeight="1" x14ac:dyDescent="0.25">
      <c r="A3092" s="158"/>
      <c r="B3092" s="138"/>
      <c r="C3092" s="2"/>
      <c r="D3092" s="159"/>
      <c r="E3092" s="159"/>
      <c r="F3092" s="159"/>
      <c r="G3092" s="8"/>
      <c r="H3092" s="159"/>
      <c r="I3092" s="331"/>
      <c r="J3092" s="332"/>
      <c r="K3092" s="18"/>
      <c r="L3092" s="18"/>
      <c r="M3092" s="159"/>
      <c r="N3092" s="159"/>
      <c r="O3092" s="159"/>
      <c r="P3092" s="4"/>
      <c r="Q3092" s="159"/>
      <c r="R3092" s="159"/>
      <c r="S3092" s="159"/>
      <c r="T3092" s="159"/>
      <c r="U3092" s="159"/>
      <c r="V3092" s="159"/>
      <c r="W3092" s="159"/>
      <c r="X3092" s="159"/>
      <c r="Y3092" s="159"/>
      <c r="Z3092" s="159"/>
      <c r="AB3092" s="2"/>
      <c r="AC3092" s="2"/>
    </row>
    <row r="3093" spans="1:29" s="12" customFormat="1" ht="9.9" customHeight="1" x14ac:dyDescent="0.25">
      <c r="A3093" s="158"/>
      <c r="B3093" s="141"/>
      <c r="C3093" s="2"/>
      <c r="D3093" s="159"/>
      <c r="E3093" s="159"/>
      <c r="F3093" s="159"/>
      <c r="G3093" s="8"/>
      <c r="H3093" s="159"/>
      <c r="I3093" s="18"/>
      <c r="J3093" s="18"/>
      <c r="K3093" s="18"/>
      <c r="L3093" s="18"/>
      <c r="M3093" s="159"/>
      <c r="N3093" s="159"/>
      <c r="O3093" s="159"/>
      <c r="P3093" s="4"/>
      <c r="Q3093" s="159"/>
      <c r="R3093" s="159"/>
      <c r="S3093" s="159"/>
      <c r="T3093" s="159"/>
      <c r="U3093" s="159"/>
      <c r="V3093" s="159"/>
      <c r="W3093" s="159"/>
      <c r="X3093" s="159"/>
      <c r="Y3093" s="159"/>
      <c r="Z3093" s="159"/>
      <c r="AB3093" s="2"/>
      <c r="AC3093" s="2"/>
    </row>
    <row r="3094" spans="1:29" s="12" customFormat="1" ht="9.9" customHeight="1" x14ac:dyDescent="0.25">
      <c r="A3094" s="158"/>
      <c r="B3094" s="138"/>
      <c r="C3094" s="2"/>
      <c r="D3094" s="159"/>
      <c r="E3094" s="159"/>
      <c r="F3094" s="159"/>
      <c r="G3094" s="8"/>
      <c r="H3094" s="159"/>
      <c r="I3094" s="331"/>
      <c r="J3094" s="332"/>
      <c r="K3094" s="18"/>
      <c r="L3094" s="18"/>
      <c r="M3094" s="159"/>
      <c r="N3094" s="159"/>
      <c r="O3094" s="159"/>
      <c r="P3094" s="4"/>
      <c r="Q3094" s="159"/>
      <c r="R3094" s="159"/>
      <c r="S3094" s="159"/>
      <c r="T3094" s="159"/>
      <c r="U3094" s="159"/>
      <c r="V3094" s="159"/>
      <c r="W3094" s="159"/>
      <c r="X3094" s="159"/>
      <c r="Y3094" s="159"/>
      <c r="Z3094" s="159"/>
      <c r="AB3094" s="2"/>
      <c r="AC3094" s="2"/>
    </row>
    <row r="3095" spans="1:29" s="12" customFormat="1" ht="9.9" customHeight="1" x14ac:dyDescent="0.25">
      <c r="A3095" s="158"/>
      <c r="B3095" s="138"/>
      <c r="C3095" s="2"/>
      <c r="D3095" s="159"/>
      <c r="E3095" s="159"/>
      <c r="F3095" s="159"/>
      <c r="G3095" s="8"/>
      <c r="H3095" s="159"/>
      <c r="I3095" s="331"/>
      <c r="J3095" s="332"/>
      <c r="K3095" s="18"/>
      <c r="L3095" s="18"/>
      <c r="M3095" s="159"/>
      <c r="N3095" s="159"/>
      <c r="O3095" s="159"/>
      <c r="P3095" s="4"/>
      <c r="Q3095" s="159"/>
      <c r="R3095" s="159"/>
      <c r="S3095" s="159"/>
      <c r="T3095" s="159"/>
      <c r="U3095" s="159"/>
      <c r="V3095" s="159"/>
      <c r="W3095" s="159"/>
      <c r="X3095" s="159"/>
      <c r="Y3095" s="159"/>
      <c r="Z3095" s="159"/>
      <c r="AB3095" s="2"/>
      <c r="AC3095" s="2"/>
    </row>
    <row r="3096" spans="1:29" s="12" customFormat="1" ht="9.9" customHeight="1" x14ac:dyDescent="0.25">
      <c r="A3096" s="158"/>
      <c r="B3096" s="138"/>
      <c r="C3096" s="2"/>
      <c r="D3096" s="159"/>
      <c r="E3096" s="159"/>
      <c r="F3096" s="159"/>
      <c r="G3096" s="8"/>
      <c r="H3096" s="159"/>
      <c r="I3096" s="331"/>
      <c r="J3096" s="332"/>
      <c r="K3096" s="18"/>
      <c r="L3096" s="18"/>
      <c r="M3096" s="159"/>
      <c r="N3096" s="159"/>
      <c r="O3096" s="159"/>
      <c r="P3096" s="4"/>
      <c r="Q3096" s="159"/>
      <c r="R3096" s="159"/>
      <c r="S3096" s="159"/>
      <c r="T3096" s="159"/>
      <c r="U3096" s="159"/>
      <c r="V3096" s="159"/>
      <c r="W3096" s="159"/>
      <c r="X3096" s="159"/>
      <c r="Y3096" s="159"/>
      <c r="Z3096" s="159"/>
      <c r="AB3096" s="2"/>
      <c r="AC3096" s="2"/>
    </row>
    <row r="3097" spans="1:29" s="12" customFormat="1" ht="9.9" customHeight="1" x14ac:dyDescent="0.25">
      <c r="A3097" s="158"/>
      <c r="B3097" s="141"/>
      <c r="C3097" s="2"/>
      <c r="D3097" s="159"/>
      <c r="E3097" s="159"/>
      <c r="F3097" s="159"/>
      <c r="G3097" s="8"/>
      <c r="H3097" s="159"/>
      <c r="I3097" s="18"/>
      <c r="J3097" s="18"/>
      <c r="K3097" s="18"/>
      <c r="L3097" s="18"/>
      <c r="M3097" s="159"/>
      <c r="N3097" s="159"/>
      <c r="O3097" s="159"/>
      <c r="P3097" s="4"/>
      <c r="Q3097" s="159"/>
      <c r="R3097" s="159"/>
      <c r="S3097" s="159"/>
      <c r="T3097" s="159"/>
      <c r="U3097" s="159"/>
      <c r="V3097" s="159"/>
      <c r="W3097" s="159"/>
      <c r="X3097" s="159"/>
      <c r="Y3097" s="159"/>
      <c r="Z3097" s="159"/>
      <c r="AB3097" s="2"/>
      <c r="AC3097" s="2"/>
    </row>
    <row r="3098" spans="1:29" s="12" customFormat="1" ht="9.9" customHeight="1" x14ac:dyDescent="0.25">
      <c r="A3098" s="158"/>
      <c r="B3098" s="138"/>
      <c r="C3098" s="2"/>
      <c r="D3098" s="159"/>
      <c r="E3098" s="159"/>
      <c r="F3098" s="159"/>
      <c r="G3098" s="8"/>
      <c r="H3098" s="159"/>
      <c r="I3098" s="331"/>
      <c r="J3098" s="332"/>
      <c r="K3098" s="18"/>
      <c r="L3098" s="18"/>
      <c r="M3098" s="159"/>
      <c r="N3098" s="159"/>
      <c r="O3098" s="159"/>
      <c r="P3098" s="4"/>
      <c r="Q3098" s="159"/>
      <c r="R3098" s="159"/>
      <c r="S3098" s="159"/>
      <c r="T3098" s="159"/>
      <c r="U3098" s="159"/>
      <c r="V3098" s="159"/>
      <c r="W3098" s="159"/>
      <c r="X3098" s="159"/>
      <c r="Y3098" s="159"/>
      <c r="Z3098" s="159"/>
      <c r="AB3098" s="2"/>
      <c r="AC3098" s="2"/>
    </row>
    <row r="3099" spans="1:29" s="12" customFormat="1" ht="9.9" customHeight="1" x14ac:dyDescent="0.25">
      <c r="A3099" s="158"/>
      <c r="B3099" s="138"/>
      <c r="C3099" s="2"/>
      <c r="D3099" s="159"/>
      <c r="E3099" s="159"/>
      <c r="F3099" s="159"/>
      <c r="G3099" s="8"/>
      <c r="H3099" s="159"/>
      <c r="I3099" s="331"/>
      <c r="J3099" s="332"/>
      <c r="K3099" s="18"/>
      <c r="L3099" s="18"/>
      <c r="M3099" s="159"/>
      <c r="N3099" s="159"/>
      <c r="O3099" s="159"/>
      <c r="P3099" s="4"/>
      <c r="Q3099" s="159"/>
      <c r="R3099" s="159"/>
      <c r="S3099" s="159"/>
      <c r="T3099" s="159"/>
      <c r="U3099" s="159"/>
      <c r="V3099" s="159"/>
      <c r="W3099" s="159"/>
      <c r="X3099" s="159"/>
      <c r="Y3099" s="159"/>
      <c r="Z3099" s="159"/>
      <c r="AB3099" s="2"/>
      <c r="AC3099" s="2"/>
    </row>
    <row r="3100" spans="1:29" s="12" customFormat="1" ht="9.9" customHeight="1" x14ac:dyDescent="0.25">
      <c r="A3100" s="158"/>
      <c r="B3100" s="138"/>
      <c r="C3100" s="2"/>
      <c r="D3100" s="159"/>
      <c r="E3100" s="159"/>
      <c r="F3100" s="159"/>
      <c r="G3100" s="8"/>
      <c r="H3100" s="159"/>
      <c r="I3100" s="331"/>
      <c r="J3100" s="332"/>
      <c r="K3100" s="18"/>
      <c r="L3100" s="18"/>
      <c r="M3100" s="159"/>
      <c r="N3100" s="159"/>
      <c r="O3100" s="159"/>
      <c r="P3100" s="4"/>
      <c r="Q3100" s="159"/>
      <c r="R3100" s="159"/>
      <c r="S3100" s="159"/>
      <c r="T3100" s="159"/>
      <c r="U3100" s="159"/>
      <c r="V3100" s="159"/>
      <c r="W3100" s="159"/>
      <c r="X3100" s="159"/>
      <c r="Y3100" s="159"/>
      <c r="Z3100" s="159"/>
      <c r="AB3100" s="2"/>
      <c r="AC3100" s="2"/>
    </row>
    <row r="3101" spans="1:29" s="12" customFormat="1" ht="9.9" customHeight="1" x14ac:dyDescent="0.25">
      <c r="A3101" s="158"/>
      <c r="B3101" s="141"/>
      <c r="C3101" s="2"/>
      <c r="D3101" s="159"/>
      <c r="E3101" s="159"/>
      <c r="F3101" s="159"/>
      <c r="G3101" s="8"/>
      <c r="H3101" s="159"/>
      <c r="I3101" s="18"/>
      <c r="J3101" s="18"/>
      <c r="K3101" s="18"/>
      <c r="L3101" s="18"/>
      <c r="M3101" s="159"/>
      <c r="N3101" s="159"/>
      <c r="O3101" s="159"/>
      <c r="P3101" s="4"/>
      <c r="Q3101" s="159"/>
      <c r="R3101" s="159"/>
      <c r="S3101" s="159"/>
      <c r="T3101" s="159"/>
      <c r="U3101" s="159"/>
      <c r="V3101" s="159"/>
      <c r="W3101" s="159"/>
      <c r="X3101" s="159"/>
      <c r="Y3101" s="159"/>
      <c r="Z3101" s="159"/>
      <c r="AB3101" s="2"/>
      <c r="AC3101" s="2"/>
    </row>
    <row r="3102" spans="1:29" s="12" customFormat="1" ht="9.9" customHeight="1" x14ac:dyDescent="0.25">
      <c r="A3102" s="158"/>
      <c r="B3102" s="138"/>
      <c r="C3102" s="2"/>
      <c r="D3102" s="159"/>
      <c r="E3102" s="159"/>
      <c r="F3102" s="159"/>
      <c r="G3102" s="8"/>
      <c r="H3102" s="159"/>
      <c r="I3102" s="331"/>
      <c r="J3102" s="332"/>
      <c r="K3102" s="18"/>
      <c r="L3102" s="18"/>
      <c r="M3102" s="159"/>
      <c r="N3102" s="159"/>
      <c r="O3102" s="159"/>
      <c r="P3102" s="4"/>
      <c r="Q3102" s="159"/>
      <c r="R3102" s="159"/>
      <c r="S3102" s="159"/>
      <c r="T3102" s="159"/>
      <c r="U3102" s="159"/>
      <c r="V3102" s="159"/>
      <c r="W3102" s="159"/>
      <c r="X3102" s="159"/>
      <c r="Y3102" s="159"/>
      <c r="Z3102" s="159"/>
      <c r="AB3102" s="2"/>
      <c r="AC3102" s="2"/>
    </row>
    <row r="3103" spans="1:29" s="12" customFormat="1" ht="9.9" customHeight="1" x14ac:dyDescent="0.25">
      <c r="A3103" s="158"/>
      <c r="B3103" s="138"/>
      <c r="C3103" s="2"/>
      <c r="D3103" s="159"/>
      <c r="E3103" s="159"/>
      <c r="F3103" s="159"/>
      <c r="G3103" s="8"/>
      <c r="H3103" s="159"/>
      <c r="I3103" s="331"/>
      <c r="J3103" s="332"/>
      <c r="K3103" s="18"/>
      <c r="L3103" s="18"/>
      <c r="M3103" s="159"/>
      <c r="N3103" s="159"/>
      <c r="O3103" s="159"/>
      <c r="P3103" s="4"/>
      <c r="Q3103" s="159"/>
      <c r="R3103" s="159"/>
      <c r="S3103" s="159"/>
      <c r="T3103" s="159"/>
      <c r="U3103" s="159"/>
      <c r="V3103" s="159"/>
      <c r="W3103" s="159"/>
      <c r="X3103" s="159"/>
      <c r="Y3103" s="159"/>
      <c r="Z3103" s="159"/>
      <c r="AB3103" s="2"/>
      <c r="AC3103" s="2"/>
    </row>
    <row r="3104" spans="1:29" s="159" customFormat="1" ht="9.9" customHeight="1" x14ac:dyDescent="0.25">
      <c r="A3104" s="158"/>
      <c r="B3104" s="138"/>
      <c r="C3104" s="2"/>
      <c r="G3104" s="8"/>
      <c r="I3104" s="331"/>
      <c r="J3104" s="332"/>
      <c r="K3104" s="18"/>
      <c r="L3104" s="18"/>
      <c r="P3104" s="4"/>
      <c r="AA3104" s="12"/>
      <c r="AB3104" s="2"/>
      <c r="AC3104" s="2"/>
    </row>
    <row r="3106" spans="1:29" s="159" customFormat="1" ht="9.9" customHeight="1" x14ac:dyDescent="0.25">
      <c r="A3106" s="10"/>
      <c r="B3106" s="67"/>
      <c r="C3106" s="142"/>
      <c r="G3106" s="8"/>
      <c r="I3106" s="4"/>
      <c r="J3106" s="4"/>
      <c r="K3106" s="4"/>
      <c r="L3106" s="4"/>
      <c r="P3106" s="4"/>
      <c r="AA3106" s="12"/>
      <c r="AB3106" s="2"/>
      <c r="AC3106" s="2"/>
    </row>
    <row r="3107" spans="1:29" s="159" customFormat="1" ht="9.9" customHeight="1" x14ac:dyDescent="0.25">
      <c r="A3107" s="158"/>
      <c r="B3107" s="141"/>
      <c r="C3107" s="142"/>
      <c r="G3107" s="8"/>
      <c r="I3107" s="4"/>
      <c r="J3107" s="4"/>
      <c r="K3107" s="4"/>
      <c r="L3107" s="4"/>
      <c r="P3107" s="13"/>
      <c r="AA3107" s="12"/>
      <c r="AB3107" s="2"/>
      <c r="AC3107" s="2"/>
    </row>
    <row r="3108" spans="1:29" s="159" customFormat="1" ht="9.9" customHeight="1" x14ac:dyDescent="0.25">
      <c r="A3108" s="158"/>
      <c r="B3108" s="142"/>
      <c r="C3108" s="2"/>
      <c r="G3108" s="8"/>
      <c r="I3108" s="4"/>
      <c r="J3108" s="4"/>
      <c r="K3108" s="4"/>
      <c r="L3108" s="4"/>
      <c r="P3108" s="4"/>
      <c r="AA3108" s="12"/>
      <c r="AB3108" s="2"/>
      <c r="AC3108" s="2"/>
    </row>
    <row r="3109" spans="1:29" s="159" customFormat="1" ht="9.9" customHeight="1" x14ac:dyDescent="0.25">
      <c r="A3109" s="158"/>
      <c r="B3109" s="141"/>
      <c r="C3109" s="2"/>
      <c r="G3109" s="8"/>
      <c r="I3109" s="4"/>
      <c r="J3109" s="4"/>
      <c r="K3109" s="4"/>
      <c r="L3109" s="4"/>
      <c r="P3109" s="4"/>
      <c r="AA3109" s="12"/>
      <c r="AB3109" s="2"/>
      <c r="AC3109" s="2"/>
    </row>
    <row r="3110" spans="1:29" s="159" customFormat="1" ht="9.9" customHeight="1" x14ac:dyDescent="0.25">
      <c r="A3110" s="158"/>
      <c r="B3110" s="138"/>
      <c r="C3110" s="2"/>
      <c r="G3110" s="8"/>
      <c r="I3110" s="4"/>
      <c r="J3110" s="4"/>
      <c r="K3110" s="4"/>
      <c r="L3110" s="4"/>
      <c r="P3110" s="18"/>
      <c r="AA3110" s="12"/>
      <c r="AB3110" s="2"/>
      <c r="AC3110" s="2"/>
    </row>
    <row r="3111" spans="1:29" s="159" customFormat="1" ht="9.9" customHeight="1" x14ac:dyDescent="0.25">
      <c r="A3111" s="158"/>
      <c r="B3111" s="138"/>
      <c r="C3111" s="2"/>
      <c r="G3111" s="8"/>
      <c r="I3111" s="4"/>
      <c r="J3111" s="4"/>
      <c r="K3111" s="4"/>
      <c r="L3111" s="4"/>
      <c r="P3111" s="18"/>
      <c r="AA3111" s="12"/>
      <c r="AB3111" s="2"/>
      <c r="AC3111" s="2"/>
    </row>
    <row r="3112" spans="1:29" s="159" customFormat="1" ht="9.9" customHeight="1" x14ac:dyDescent="0.25">
      <c r="A3112" s="158"/>
      <c r="B3112" s="141"/>
      <c r="C3112" s="2"/>
      <c r="G3112" s="8"/>
      <c r="I3112" s="4"/>
      <c r="J3112" s="4"/>
      <c r="K3112" s="4"/>
      <c r="L3112" s="4"/>
      <c r="P3112" s="4"/>
      <c r="AA3112" s="12"/>
      <c r="AB3112" s="2"/>
      <c r="AC3112" s="2"/>
    </row>
    <row r="3113" spans="1:29" s="159" customFormat="1" ht="9.9" customHeight="1" x14ac:dyDescent="0.25">
      <c r="A3113" s="158"/>
      <c r="B3113" s="138"/>
      <c r="C3113" s="2"/>
      <c r="G3113" s="8"/>
      <c r="I3113" s="4"/>
      <c r="J3113" s="4"/>
      <c r="K3113" s="4"/>
      <c r="L3113" s="4"/>
      <c r="P3113" s="18"/>
      <c r="AA3113" s="12"/>
      <c r="AB3113" s="2"/>
      <c r="AC3113" s="2"/>
    </row>
    <row r="3114" spans="1:29" s="159" customFormat="1" ht="9.9" customHeight="1" x14ac:dyDescent="0.25">
      <c r="A3114" s="158"/>
      <c r="B3114" s="138"/>
      <c r="C3114" s="2"/>
      <c r="G3114" s="8"/>
      <c r="I3114" s="4"/>
      <c r="J3114" s="4"/>
      <c r="K3114" s="4"/>
      <c r="L3114" s="4"/>
      <c r="P3114" s="18"/>
      <c r="AA3114" s="12"/>
      <c r="AB3114" s="2"/>
      <c r="AC3114" s="2"/>
    </row>
    <row r="3115" spans="1:29" s="159" customFormat="1" ht="9.9" customHeight="1" x14ac:dyDescent="0.25">
      <c r="A3115" s="158"/>
      <c r="B3115" s="141"/>
      <c r="C3115" s="2"/>
      <c r="G3115" s="8"/>
      <c r="I3115" s="4"/>
      <c r="J3115" s="4"/>
      <c r="K3115" s="4"/>
      <c r="L3115" s="4"/>
      <c r="P3115" s="18"/>
      <c r="AA3115" s="12"/>
      <c r="AB3115" s="2"/>
      <c r="AC3115" s="2"/>
    </row>
    <row r="3116" spans="1:29" s="159" customFormat="1" ht="9.9" customHeight="1" x14ac:dyDescent="0.25">
      <c r="A3116" s="158"/>
      <c r="B3116" s="138"/>
      <c r="C3116" s="2"/>
      <c r="G3116" s="8"/>
      <c r="I3116" s="4"/>
      <c r="J3116" s="4"/>
      <c r="K3116" s="4"/>
      <c r="L3116" s="4"/>
      <c r="P3116" s="18"/>
      <c r="AA3116" s="12"/>
      <c r="AB3116" s="2"/>
      <c r="AC3116" s="2"/>
    </row>
    <row r="3117" spans="1:29" s="159" customFormat="1" ht="9.9" customHeight="1" x14ac:dyDescent="0.25">
      <c r="A3117" s="158"/>
      <c r="B3117" s="138"/>
      <c r="C3117" s="2"/>
      <c r="G3117" s="8"/>
      <c r="I3117" s="4"/>
      <c r="J3117" s="4"/>
      <c r="K3117" s="4"/>
      <c r="L3117" s="4"/>
      <c r="P3117" s="18"/>
      <c r="AA3117" s="12"/>
      <c r="AB3117" s="2"/>
      <c r="AC3117" s="2"/>
    </row>
    <row r="3118" spans="1:29" s="159" customFormat="1" ht="9.9" customHeight="1" x14ac:dyDescent="0.25">
      <c r="A3118" s="158"/>
      <c r="B3118" s="141"/>
      <c r="C3118" s="2"/>
      <c r="G3118" s="8"/>
      <c r="I3118" s="4"/>
      <c r="J3118" s="4"/>
      <c r="K3118" s="4"/>
      <c r="L3118" s="4"/>
      <c r="P3118" s="18"/>
      <c r="AA3118" s="12"/>
      <c r="AB3118" s="2"/>
      <c r="AC3118" s="2"/>
    </row>
    <row r="3119" spans="1:29" s="159" customFormat="1" ht="9.9" customHeight="1" x14ac:dyDescent="0.25">
      <c r="A3119" s="158"/>
      <c r="B3119" s="138"/>
      <c r="C3119" s="2"/>
      <c r="G3119" s="8"/>
      <c r="I3119" s="4"/>
      <c r="J3119" s="4"/>
      <c r="K3119" s="4"/>
      <c r="L3119" s="4"/>
      <c r="P3119" s="18"/>
      <c r="AA3119" s="12"/>
      <c r="AB3119" s="2"/>
      <c r="AC3119" s="2"/>
    </row>
    <row r="3120" spans="1:29" s="159" customFormat="1" ht="9.9" customHeight="1" x14ac:dyDescent="0.25">
      <c r="A3120" s="158"/>
      <c r="B3120" s="138"/>
      <c r="C3120" s="2"/>
      <c r="G3120" s="8"/>
      <c r="I3120" s="4"/>
      <c r="J3120" s="4"/>
      <c r="K3120" s="4"/>
      <c r="L3120" s="4"/>
      <c r="P3120" s="18"/>
      <c r="AA3120" s="12"/>
      <c r="AB3120" s="2"/>
      <c r="AC3120" s="2"/>
    </row>
    <row r="3121" spans="1:29" s="159" customFormat="1" ht="9.9" customHeight="1" x14ac:dyDescent="0.25">
      <c r="A3121" s="158"/>
      <c r="B3121" s="141"/>
      <c r="C3121" s="2"/>
      <c r="G3121" s="8"/>
      <c r="I3121" s="4"/>
      <c r="J3121" s="4"/>
      <c r="K3121" s="4"/>
      <c r="L3121" s="4"/>
      <c r="P3121" s="18"/>
      <c r="AA3121" s="12"/>
      <c r="AB3121" s="2"/>
      <c r="AC3121" s="2"/>
    </row>
    <row r="3122" spans="1:29" s="159" customFormat="1" ht="9.9" customHeight="1" x14ac:dyDescent="0.25">
      <c r="A3122" s="158"/>
      <c r="B3122" s="138"/>
      <c r="C3122" s="2"/>
      <c r="G3122" s="8"/>
      <c r="I3122" s="4"/>
      <c r="J3122" s="4"/>
      <c r="K3122" s="4"/>
      <c r="L3122" s="4"/>
      <c r="P3122" s="18"/>
      <c r="AA3122" s="12"/>
      <c r="AB3122" s="2"/>
      <c r="AC3122" s="2"/>
    </row>
    <row r="3123" spans="1:29" s="159" customFormat="1" ht="9.9" customHeight="1" x14ac:dyDescent="0.25">
      <c r="A3123" s="158"/>
      <c r="B3123" s="138"/>
      <c r="C3123" s="2"/>
      <c r="G3123" s="8"/>
      <c r="I3123" s="4"/>
      <c r="J3123" s="4"/>
      <c r="K3123" s="4"/>
      <c r="L3123" s="4"/>
      <c r="P3123" s="18"/>
      <c r="AA3123" s="12"/>
      <c r="AB3123" s="2"/>
      <c r="AC3123" s="2"/>
    </row>
    <row r="3124" spans="1:29" s="159" customFormat="1" ht="9.9" customHeight="1" x14ac:dyDescent="0.25">
      <c r="A3124" s="158"/>
      <c r="B3124" s="141"/>
      <c r="C3124" s="2"/>
      <c r="G3124" s="8"/>
      <c r="I3124" s="4"/>
      <c r="J3124" s="4"/>
      <c r="K3124" s="4"/>
      <c r="L3124" s="4"/>
      <c r="P3124" s="18"/>
      <c r="AA3124" s="12"/>
      <c r="AB3124" s="2"/>
      <c r="AC3124" s="2"/>
    </row>
    <row r="3125" spans="1:29" s="159" customFormat="1" ht="9.9" customHeight="1" x14ac:dyDescent="0.25">
      <c r="A3125" s="158"/>
      <c r="B3125" s="138"/>
      <c r="C3125" s="2"/>
      <c r="G3125" s="8"/>
      <c r="I3125" s="4"/>
      <c r="J3125" s="4"/>
      <c r="K3125" s="4"/>
      <c r="L3125" s="4"/>
      <c r="P3125" s="18"/>
      <c r="AA3125" s="12"/>
      <c r="AB3125" s="2"/>
      <c r="AC3125" s="2"/>
    </row>
    <row r="3126" spans="1:29" s="159" customFormat="1" ht="9.9" customHeight="1" x14ac:dyDescent="0.25">
      <c r="A3126" s="158"/>
      <c r="B3126" s="138"/>
      <c r="C3126" s="2"/>
      <c r="G3126" s="8"/>
      <c r="I3126" s="4"/>
      <c r="J3126" s="4"/>
      <c r="K3126" s="4"/>
      <c r="L3126" s="4"/>
      <c r="P3126" s="18"/>
      <c r="AA3126" s="12"/>
      <c r="AB3126" s="2"/>
      <c r="AC3126" s="2"/>
    </row>
    <row r="3127" spans="1:29" s="159" customFormat="1" ht="9.9" customHeight="1" x14ac:dyDescent="0.25">
      <c r="A3127" s="158"/>
      <c r="B3127" s="141"/>
      <c r="C3127" s="2"/>
      <c r="G3127" s="8"/>
      <c r="I3127" s="4"/>
      <c r="J3127" s="4"/>
      <c r="K3127" s="4"/>
      <c r="L3127" s="4"/>
      <c r="P3127" s="18"/>
      <c r="AA3127" s="12"/>
      <c r="AB3127" s="2"/>
      <c r="AC3127" s="2"/>
    </row>
    <row r="3128" spans="1:29" s="159" customFormat="1" ht="9.9" customHeight="1" x14ac:dyDescent="0.25">
      <c r="A3128" s="158"/>
      <c r="B3128" s="138"/>
      <c r="C3128" s="2"/>
      <c r="G3128" s="8"/>
      <c r="I3128" s="4"/>
      <c r="J3128" s="4"/>
      <c r="K3128" s="4"/>
      <c r="L3128" s="4"/>
      <c r="P3128" s="18"/>
      <c r="AA3128" s="12"/>
      <c r="AB3128" s="2"/>
      <c r="AC3128" s="2"/>
    </row>
    <row r="3129" spans="1:29" s="159" customFormat="1" ht="9.9" customHeight="1" x14ac:dyDescent="0.25">
      <c r="A3129" s="158"/>
      <c r="B3129" s="138"/>
      <c r="C3129" s="2"/>
      <c r="G3129" s="8"/>
      <c r="I3129" s="4"/>
      <c r="J3129" s="4"/>
      <c r="K3129" s="4"/>
      <c r="L3129" s="4"/>
      <c r="P3129" s="18"/>
      <c r="AA3129" s="12"/>
      <c r="AB3129" s="2"/>
      <c r="AC3129" s="2"/>
    </row>
    <row r="3130" spans="1:29" s="159" customFormat="1" ht="9.9" customHeight="1" x14ac:dyDescent="0.25">
      <c r="A3130" s="158"/>
      <c r="B3130" s="141"/>
      <c r="C3130" s="2"/>
      <c r="G3130" s="8"/>
      <c r="I3130" s="4"/>
      <c r="J3130" s="4"/>
      <c r="K3130" s="4"/>
      <c r="L3130" s="4"/>
      <c r="P3130" s="18"/>
      <c r="AA3130" s="12"/>
      <c r="AB3130" s="2"/>
      <c r="AC3130" s="2"/>
    </row>
    <row r="3131" spans="1:29" s="159" customFormat="1" ht="9.9" customHeight="1" x14ac:dyDescent="0.25">
      <c r="A3131" s="158"/>
      <c r="B3131" s="138"/>
      <c r="C3131" s="2"/>
      <c r="G3131" s="8"/>
      <c r="I3131" s="4"/>
      <c r="J3131" s="4"/>
      <c r="K3131" s="4"/>
      <c r="L3131" s="4"/>
      <c r="P3131" s="18"/>
      <c r="AA3131" s="12"/>
      <c r="AB3131" s="2"/>
      <c r="AC3131" s="2"/>
    </row>
    <row r="3132" spans="1:29" s="159" customFormat="1" ht="9.9" customHeight="1" x14ac:dyDescent="0.25">
      <c r="A3132" s="158"/>
      <c r="B3132" s="138"/>
      <c r="C3132" s="2"/>
      <c r="G3132" s="8"/>
      <c r="I3132" s="4"/>
      <c r="J3132" s="4"/>
      <c r="K3132" s="4"/>
      <c r="L3132" s="4"/>
      <c r="P3132" s="18"/>
      <c r="AA3132" s="12"/>
      <c r="AB3132" s="2"/>
      <c r="AC3132" s="2"/>
    </row>
    <row r="3133" spans="1:29" s="159" customFormat="1" ht="9.9" customHeight="1" x14ac:dyDescent="0.25">
      <c r="A3133" s="158"/>
      <c r="B3133" s="141"/>
      <c r="C3133" s="2"/>
      <c r="G3133" s="8"/>
      <c r="I3133" s="4"/>
      <c r="J3133" s="4"/>
      <c r="K3133" s="4"/>
      <c r="L3133" s="4"/>
      <c r="P3133" s="18"/>
      <c r="AA3133" s="12"/>
      <c r="AB3133" s="2"/>
      <c r="AC3133" s="2"/>
    </row>
    <row r="3134" spans="1:29" s="159" customFormat="1" ht="9.9" customHeight="1" x14ac:dyDescent="0.25">
      <c r="A3134" s="158"/>
      <c r="B3134" s="138"/>
      <c r="C3134" s="2"/>
      <c r="G3134" s="8"/>
      <c r="I3134" s="4"/>
      <c r="J3134" s="4"/>
      <c r="K3134" s="4"/>
      <c r="L3134" s="4"/>
      <c r="P3134" s="18"/>
      <c r="AA3134" s="12"/>
      <c r="AB3134" s="2"/>
      <c r="AC3134" s="2"/>
    </row>
    <row r="3135" spans="1:29" s="159" customFormat="1" ht="9.9" customHeight="1" x14ac:dyDescent="0.25">
      <c r="A3135" s="158"/>
      <c r="B3135" s="138"/>
      <c r="C3135" s="2"/>
      <c r="G3135" s="8"/>
      <c r="I3135" s="4"/>
      <c r="J3135" s="4"/>
      <c r="K3135" s="4"/>
      <c r="L3135" s="4"/>
      <c r="P3135" s="18"/>
      <c r="AA3135" s="12"/>
      <c r="AB3135" s="2"/>
      <c r="AC3135" s="2"/>
    </row>
    <row r="3136" spans="1:29" s="159" customFormat="1" ht="9.9" customHeight="1" x14ac:dyDescent="0.25">
      <c r="A3136" s="158"/>
      <c r="B3136" s="141"/>
      <c r="C3136" s="2"/>
      <c r="G3136" s="8"/>
      <c r="I3136" s="4"/>
      <c r="J3136" s="4"/>
      <c r="K3136" s="4"/>
      <c r="L3136" s="4"/>
      <c r="P3136" s="18"/>
      <c r="AA3136" s="12"/>
      <c r="AB3136" s="2"/>
      <c r="AC3136" s="2"/>
    </row>
    <row r="3137" spans="1:29" s="159" customFormat="1" ht="9.9" customHeight="1" x14ac:dyDescent="0.25">
      <c r="A3137" s="158"/>
      <c r="B3137" s="138"/>
      <c r="C3137" s="2"/>
      <c r="G3137" s="8"/>
      <c r="I3137" s="4"/>
      <c r="J3137" s="4"/>
      <c r="K3137" s="4"/>
      <c r="L3137" s="4"/>
      <c r="P3137" s="18"/>
      <c r="AA3137" s="12"/>
      <c r="AB3137" s="2"/>
      <c r="AC3137" s="2"/>
    </row>
    <row r="3138" spans="1:29" s="159" customFormat="1" ht="9.9" customHeight="1" x14ac:dyDescent="0.25">
      <c r="A3138" s="158"/>
      <c r="B3138" s="138"/>
      <c r="C3138" s="2"/>
      <c r="G3138" s="8"/>
      <c r="I3138" s="4"/>
      <c r="J3138" s="4"/>
      <c r="K3138" s="4"/>
      <c r="L3138" s="4"/>
      <c r="P3138" s="18"/>
      <c r="AA3138" s="12"/>
      <c r="AB3138" s="2"/>
      <c r="AC3138" s="2"/>
    </row>
    <row r="3139" spans="1:29" s="159" customFormat="1" ht="9.9" customHeight="1" x14ac:dyDescent="0.25">
      <c r="A3139" s="158"/>
      <c r="B3139" s="141"/>
      <c r="C3139" s="2"/>
      <c r="G3139" s="8"/>
      <c r="I3139" s="4"/>
      <c r="J3139" s="4"/>
      <c r="K3139" s="4"/>
      <c r="L3139" s="4"/>
      <c r="P3139" s="18"/>
      <c r="AA3139" s="12"/>
      <c r="AB3139" s="2"/>
      <c r="AC3139" s="2"/>
    </row>
    <row r="3140" spans="1:29" s="159" customFormat="1" ht="9.9" customHeight="1" x14ac:dyDescent="0.25">
      <c r="A3140" s="158"/>
      <c r="B3140" s="138"/>
      <c r="C3140" s="2"/>
      <c r="G3140" s="8"/>
      <c r="I3140" s="4"/>
      <c r="J3140" s="4"/>
      <c r="K3140" s="4"/>
      <c r="L3140" s="4"/>
      <c r="P3140" s="18"/>
      <c r="AA3140" s="12"/>
      <c r="AB3140" s="2"/>
      <c r="AC3140" s="2"/>
    </row>
    <row r="3141" spans="1:29" s="159" customFormat="1" ht="9.9" customHeight="1" x14ac:dyDescent="0.25">
      <c r="A3141" s="158"/>
      <c r="B3141" s="138"/>
      <c r="C3141" s="2"/>
      <c r="G3141" s="8"/>
      <c r="I3141" s="4"/>
      <c r="J3141" s="4"/>
      <c r="K3141" s="4"/>
      <c r="L3141" s="4"/>
      <c r="P3141" s="18"/>
      <c r="AA3141" s="12"/>
      <c r="AB3141" s="2"/>
      <c r="AC3141" s="2"/>
    </row>
    <row r="3142" spans="1:29" s="159" customFormat="1" ht="9.9" customHeight="1" x14ac:dyDescent="0.25">
      <c r="A3142" s="158"/>
      <c r="B3142" s="141"/>
      <c r="C3142" s="2"/>
      <c r="G3142" s="8"/>
      <c r="I3142" s="4"/>
      <c r="J3142" s="4"/>
      <c r="K3142" s="4"/>
      <c r="L3142" s="4"/>
      <c r="P3142" s="18"/>
      <c r="AA3142" s="12"/>
      <c r="AB3142" s="2"/>
      <c r="AC3142" s="2"/>
    </row>
    <row r="3143" spans="1:29" s="159" customFormat="1" ht="9.9" customHeight="1" x14ac:dyDescent="0.25">
      <c r="A3143" s="158"/>
      <c r="B3143" s="138"/>
      <c r="C3143" s="2"/>
      <c r="G3143" s="8"/>
      <c r="I3143" s="4"/>
      <c r="J3143" s="4"/>
      <c r="K3143" s="4"/>
      <c r="L3143" s="4"/>
      <c r="P3143" s="18"/>
      <c r="AA3143" s="12"/>
      <c r="AB3143" s="2"/>
      <c r="AC3143" s="2"/>
    </row>
    <row r="3144" spans="1:29" s="159" customFormat="1" ht="9.9" customHeight="1" x14ac:dyDescent="0.25">
      <c r="A3144" s="158"/>
      <c r="B3144" s="138"/>
      <c r="C3144" s="2"/>
      <c r="G3144" s="8"/>
      <c r="I3144" s="4"/>
      <c r="J3144" s="4"/>
      <c r="K3144" s="4"/>
      <c r="L3144" s="4"/>
      <c r="P3144" s="18"/>
      <c r="AA3144" s="12"/>
      <c r="AB3144" s="2"/>
      <c r="AC3144" s="2"/>
    </row>
    <row r="3145" spans="1:29" s="159" customFormat="1" ht="9.9" customHeight="1" x14ac:dyDescent="0.25">
      <c r="A3145" s="158"/>
      <c r="B3145" s="141"/>
      <c r="C3145" s="2"/>
      <c r="G3145" s="8"/>
      <c r="I3145" s="4"/>
      <c r="J3145" s="4"/>
      <c r="K3145" s="4"/>
      <c r="L3145" s="4"/>
      <c r="P3145" s="18"/>
      <c r="AA3145" s="12"/>
      <c r="AB3145" s="2"/>
      <c r="AC3145" s="2"/>
    </row>
    <row r="3146" spans="1:29" s="159" customFormat="1" ht="9.9" customHeight="1" x14ac:dyDescent="0.25">
      <c r="A3146" s="158"/>
      <c r="B3146" s="138"/>
      <c r="C3146" s="2"/>
      <c r="G3146" s="8"/>
      <c r="I3146" s="4"/>
      <c r="J3146" s="4"/>
      <c r="K3146" s="4"/>
      <c r="L3146" s="4"/>
      <c r="P3146" s="18"/>
      <c r="AA3146" s="12"/>
      <c r="AB3146" s="2"/>
      <c r="AC3146" s="2"/>
    </row>
    <row r="3147" spans="1:29" s="159" customFormat="1" ht="9.9" customHeight="1" x14ac:dyDescent="0.25">
      <c r="A3147" s="158"/>
      <c r="B3147" s="138"/>
      <c r="C3147" s="2"/>
      <c r="G3147" s="8"/>
      <c r="I3147" s="4"/>
      <c r="J3147" s="4"/>
      <c r="K3147" s="4"/>
      <c r="L3147" s="4"/>
      <c r="P3147" s="18"/>
      <c r="AA3147" s="12"/>
      <c r="AB3147" s="2"/>
      <c r="AC3147" s="2"/>
    </row>
    <row r="3148" spans="1:29" s="159" customFormat="1" ht="9.9" customHeight="1" x14ac:dyDescent="0.25">
      <c r="A3148" s="158"/>
      <c r="B3148" s="141"/>
      <c r="C3148" s="2"/>
      <c r="G3148" s="8"/>
      <c r="I3148" s="4"/>
      <c r="J3148" s="4"/>
      <c r="K3148" s="4"/>
      <c r="L3148" s="4"/>
      <c r="P3148" s="18"/>
      <c r="AA3148" s="12"/>
      <c r="AB3148" s="2"/>
      <c r="AC3148" s="2"/>
    </row>
    <row r="3149" spans="1:29" s="159" customFormat="1" ht="9.9" customHeight="1" x14ac:dyDescent="0.25">
      <c r="A3149" s="158"/>
      <c r="B3149" s="138"/>
      <c r="C3149" s="2"/>
      <c r="G3149" s="8"/>
      <c r="I3149" s="4"/>
      <c r="J3149" s="4"/>
      <c r="K3149" s="4"/>
      <c r="L3149" s="4"/>
      <c r="P3149" s="18"/>
      <c r="AA3149" s="12"/>
      <c r="AB3149" s="2"/>
      <c r="AC3149" s="2"/>
    </row>
    <row r="3150" spans="1:29" s="159" customFormat="1" ht="9.9" customHeight="1" x14ac:dyDescent="0.25">
      <c r="A3150" s="158"/>
      <c r="B3150" s="138"/>
      <c r="C3150" s="2"/>
      <c r="G3150" s="8"/>
      <c r="I3150" s="4"/>
      <c r="J3150" s="4"/>
      <c r="K3150" s="4"/>
      <c r="L3150" s="4"/>
      <c r="P3150" s="18"/>
      <c r="AA3150" s="12"/>
      <c r="AB3150" s="2"/>
      <c r="AC3150" s="2"/>
    </row>
    <row r="3151" spans="1:29" s="159" customFormat="1" ht="9.9" customHeight="1" x14ac:dyDescent="0.25">
      <c r="A3151" s="158"/>
      <c r="B3151" s="141"/>
      <c r="C3151" s="2"/>
      <c r="G3151" s="8"/>
      <c r="I3151" s="4"/>
      <c r="J3151" s="4"/>
      <c r="K3151" s="4"/>
      <c r="L3151" s="4"/>
      <c r="P3151" s="18"/>
      <c r="AA3151" s="12"/>
      <c r="AB3151" s="2"/>
      <c r="AC3151" s="2"/>
    </row>
    <row r="3152" spans="1:29" s="159" customFormat="1" ht="9.9" customHeight="1" x14ac:dyDescent="0.25">
      <c r="A3152" s="158"/>
      <c r="B3152" s="138"/>
      <c r="C3152" s="2"/>
      <c r="G3152" s="8"/>
      <c r="I3152" s="4"/>
      <c r="J3152" s="4"/>
      <c r="K3152" s="4"/>
      <c r="L3152" s="4"/>
      <c r="P3152" s="18"/>
      <c r="AA3152" s="12"/>
      <c r="AB3152" s="2"/>
      <c r="AC3152" s="2"/>
    </row>
    <row r="3153" spans="1:29" s="159" customFormat="1" ht="9.9" customHeight="1" x14ac:dyDescent="0.25">
      <c r="A3153" s="158"/>
      <c r="B3153" s="138"/>
      <c r="C3153" s="2"/>
      <c r="G3153" s="8"/>
      <c r="I3153" s="4"/>
      <c r="J3153" s="4"/>
      <c r="K3153" s="4"/>
      <c r="L3153" s="4"/>
      <c r="P3153" s="18"/>
      <c r="AA3153" s="12"/>
      <c r="AB3153" s="2"/>
      <c r="AC3153" s="2"/>
    </row>
    <row r="3154" spans="1:29" s="159" customFormat="1" ht="9.9" customHeight="1" x14ac:dyDescent="0.25">
      <c r="A3154" s="158"/>
      <c r="B3154" s="141"/>
      <c r="C3154" s="2"/>
      <c r="G3154" s="8"/>
      <c r="I3154" s="4"/>
      <c r="J3154" s="4"/>
      <c r="K3154" s="4"/>
      <c r="L3154" s="4"/>
      <c r="P3154" s="18"/>
      <c r="AA3154" s="12"/>
      <c r="AB3154" s="2"/>
      <c r="AC3154" s="2"/>
    </row>
    <row r="3155" spans="1:29" s="159" customFormat="1" ht="9.9" customHeight="1" x14ac:dyDescent="0.25">
      <c r="A3155" s="158"/>
      <c r="B3155" s="138"/>
      <c r="C3155" s="2"/>
      <c r="G3155" s="8"/>
      <c r="I3155" s="4"/>
      <c r="J3155" s="4"/>
      <c r="K3155" s="4"/>
      <c r="L3155" s="4"/>
      <c r="P3155" s="18"/>
      <c r="AA3155" s="12"/>
      <c r="AB3155" s="2"/>
      <c r="AC3155" s="2"/>
    </row>
    <row r="3156" spans="1:29" s="159" customFormat="1" ht="9.9" customHeight="1" x14ac:dyDescent="0.25">
      <c r="A3156" s="158"/>
      <c r="B3156" s="138"/>
      <c r="C3156" s="2"/>
      <c r="G3156" s="8"/>
      <c r="I3156" s="4"/>
      <c r="J3156" s="4"/>
      <c r="K3156" s="4"/>
      <c r="L3156" s="4"/>
      <c r="P3156" s="18"/>
      <c r="AA3156" s="12"/>
      <c r="AB3156" s="2"/>
      <c r="AC3156" s="2"/>
    </row>
    <row r="3157" spans="1:29" s="159" customFormat="1" ht="9.9" customHeight="1" x14ac:dyDescent="0.25">
      <c r="A3157" s="158"/>
      <c r="B3157" s="2"/>
      <c r="C3157" s="2"/>
      <c r="G3157" s="8"/>
      <c r="I3157" s="4"/>
      <c r="J3157" s="4"/>
      <c r="K3157" s="4"/>
      <c r="L3157" s="4"/>
      <c r="P3157" s="18"/>
      <c r="AA3157" s="12"/>
      <c r="AB3157" s="2"/>
      <c r="AC3157" s="2"/>
    </row>
    <row r="3158" spans="1:29" s="159" customFormat="1" ht="9.9" customHeight="1" x14ac:dyDescent="0.25">
      <c r="A3158" s="158"/>
      <c r="B3158" s="141"/>
      <c r="C3158" s="142"/>
      <c r="G3158" s="8"/>
      <c r="I3158" s="4"/>
      <c r="J3158" s="4"/>
      <c r="K3158" s="4"/>
      <c r="L3158" s="4"/>
      <c r="P3158" s="13"/>
      <c r="AA3158" s="12"/>
      <c r="AB3158" s="2"/>
      <c r="AC3158" s="2"/>
    </row>
    <row r="3159" spans="1:29" s="159" customFormat="1" ht="9.9" customHeight="1" x14ac:dyDescent="0.25">
      <c r="A3159" s="158"/>
      <c r="B3159" s="142"/>
      <c r="C3159" s="2"/>
      <c r="G3159" s="8"/>
      <c r="I3159" s="4"/>
      <c r="J3159" s="4"/>
      <c r="K3159" s="4"/>
      <c r="L3159" s="4"/>
      <c r="P3159" s="4"/>
      <c r="AA3159" s="12"/>
      <c r="AB3159" s="2"/>
      <c r="AC3159" s="2"/>
    </row>
    <row r="3160" spans="1:29" s="159" customFormat="1" ht="9.9" customHeight="1" x14ac:dyDescent="0.25">
      <c r="A3160" s="158"/>
      <c r="B3160" s="141"/>
      <c r="C3160" s="2"/>
      <c r="G3160" s="8"/>
      <c r="I3160" s="4"/>
      <c r="J3160" s="4"/>
      <c r="K3160" s="4"/>
      <c r="L3160" s="4"/>
      <c r="P3160" s="4"/>
      <c r="AA3160" s="12"/>
      <c r="AB3160" s="2"/>
      <c r="AC3160" s="2"/>
    </row>
    <row r="3161" spans="1:29" s="159" customFormat="1" ht="9.9" customHeight="1" x14ac:dyDescent="0.25">
      <c r="A3161" s="158"/>
      <c r="B3161" s="138"/>
      <c r="C3161" s="2"/>
      <c r="G3161" s="8"/>
      <c r="I3161" s="4"/>
      <c r="J3161" s="4"/>
      <c r="K3161" s="4"/>
      <c r="L3161" s="4"/>
      <c r="P3161" s="18"/>
      <c r="AA3161" s="12"/>
      <c r="AB3161" s="2"/>
      <c r="AC3161" s="2"/>
    </row>
    <row r="3162" spans="1:29" s="159" customFormat="1" ht="9.9" customHeight="1" x14ac:dyDescent="0.25">
      <c r="A3162" s="158"/>
      <c r="B3162" s="138"/>
      <c r="C3162" s="2"/>
      <c r="G3162" s="8"/>
      <c r="I3162" s="4"/>
      <c r="J3162" s="4"/>
      <c r="K3162" s="4"/>
      <c r="L3162" s="4"/>
      <c r="P3162" s="18"/>
      <c r="AA3162" s="12"/>
      <c r="AB3162" s="2"/>
      <c r="AC3162" s="2"/>
    </row>
    <row r="3163" spans="1:29" s="159" customFormat="1" ht="9.9" customHeight="1" x14ac:dyDescent="0.25">
      <c r="A3163" s="158"/>
      <c r="B3163" s="141"/>
      <c r="C3163" s="2"/>
      <c r="G3163" s="8"/>
      <c r="I3163" s="4"/>
      <c r="J3163" s="4"/>
      <c r="K3163" s="4"/>
      <c r="L3163" s="4"/>
      <c r="P3163" s="4"/>
      <c r="AA3163" s="12"/>
      <c r="AB3163" s="2"/>
      <c r="AC3163" s="2"/>
    </row>
    <row r="3164" spans="1:29" s="159" customFormat="1" ht="9.9" customHeight="1" x14ac:dyDescent="0.25">
      <c r="A3164" s="158"/>
      <c r="B3164" s="138"/>
      <c r="C3164" s="2"/>
      <c r="G3164" s="8"/>
      <c r="I3164" s="4"/>
      <c r="J3164" s="4"/>
      <c r="K3164" s="4"/>
      <c r="L3164" s="4"/>
      <c r="P3164" s="18"/>
      <c r="AA3164" s="12"/>
      <c r="AB3164" s="2"/>
      <c r="AC3164" s="2"/>
    </row>
    <row r="3165" spans="1:29" s="159" customFormat="1" ht="9.9" customHeight="1" x14ac:dyDescent="0.25">
      <c r="A3165" s="158"/>
      <c r="B3165" s="138"/>
      <c r="C3165" s="2"/>
      <c r="G3165" s="8"/>
      <c r="I3165" s="4"/>
      <c r="J3165" s="4"/>
      <c r="K3165" s="4"/>
      <c r="L3165" s="4"/>
      <c r="P3165" s="18"/>
      <c r="AA3165" s="12"/>
      <c r="AB3165" s="2"/>
      <c r="AC3165" s="2"/>
    </row>
    <row r="3166" spans="1:29" s="159" customFormat="1" ht="9.9" customHeight="1" x14ac:dyDescent="0.25">
      <c r="A3166" s="158"/>
      <c r="B3166" s="141"/>
      <c r="C3166" s="2"/>
      <c r="G3166" s="8"/>
      <c r="I3166" s="4"/>
      <c r="J3166" s="4"/>
      <c r="K3166" s="4"/>
      <c r="L3166" s="4"/>
      <c r="P3166" s="18"/>
      <c r="AA3166" s="12"/>
      <c r="AB3166" s="2"/>
      <c r="AC3166" s="2"/>
    </row>
    <row r="3167" spans="1:29" s="159" customFormat="1" ht="9.9" customHeight="1" x14ac:dyDescent="0.25">
      <c r="A3167" s="158"/>
      <c r="B3167" s="138"/>
      <c r="C3167" s="2"/>
      <c r="G3167" s="8"/>
      <c r="I3167" s="4"/>
      <c r="J3167" s="4"/>
      <c r="K3167" s="4"/>
      <c r="L3167" s="4"/>
      <c r="P3167" s="18"/>
      <c r="AA3167" s="12"/>
      <c r="AB3167" s="2"/>
      <c r="AC3167" s="2"/>
    </row>
    <row r="3168" spans="1:29" s="159" customFormat="1" ht="9.9" customHeight="1" x14ac:dyDescent="0.25">
      <c r="A3168" s="158"/>
      <c r="B3168" s="138"/>
      <c r="C3168" s="2"/>
      <c r="G3168" s="8"/>
      <c r="I3168" s="4"/>
      <c r="J3168" s="4"/>
      <c r="K3168" s="4"/>
      <c r="L3168" s="4"/>
      <c r="P3168" s="18"/>
      <c r="AA3168" s="12"/>
      <c r="AB3168" s="2"/>
      <c r="AC3168" s="2"/>
    </row>
    <row r="3169" spans="1:29" s="159" customFormat="1" ht="9.9" customHeight="1" x14ac:dyDescent="0.25">
      <c r="A3169" s="158"/>
      <c r="B3169" s="141"/>
      <c r="C3169" s="2"/>
      <c r="G3169" s="8"/>
      <c r="I3169" s="4"/>
      <c r="J3169" s="4"/>
      <c r="K3169" s="4"/>
      <c r="L3169" s="4"/>
      <c r="P3169" s="18"/>
      <c r="AA3169" s="12"/>
      <c r="AB3169" s="2"/>
      <c r="AC3169" s="2"/>
    </row>
    <row r="3170" spans="1:29" s="159" customFormat="1" ht="9.9" customHeight="1" x14ac:dyDescent="0.25">
      <c r="A3170" s="158"/>
      <c r="B3170" s="138"/>
      <c r="C3170" s="2"/>
      <c r="G3170" s="8"/>
      <c r="I3170" s="4"/>
      <c r="J3170" s="4"/>
      <c r="K3170" s="4"/>
      <c r="L3170" s="4"/>
      <c r="P3170" s="18"/>
      <c r="AA3170" s="12"/>
      <c r="AB3170" s="2"/>
      <c r="AC3170" s="2"/>
    </row>
    <row r="3171" spans="1:29" s="159" customFormat="1" ht="9.9" customHeight="1" x14ac:dyDescent="0.25">
      <c r="A3171" s="158"/>
      <c r="B3171" s="138"/>
      <c r="C3171" s="2"/>
      <c r="G3171" s="8"/>
      <c r="I3171" s="4"/>
      <c r="J3171" s="4"/>
      <c r="K3171" s="4"/>
      <c r="L3171" s="4"/>
      <c r="P3171" s="18"/>
      <c r="AA3171" s="12"/>
      <c r="AB3171" s="2"/>
      <c r="AC3171" s="2"/>
    </row>
    <row r="3172" spans="1:29" s="159" customFormat="1" ht="9.9" customHeight="1" x14ac:dyDescent="0.25">
      <c r="A3172" s="158"/>
      <c r="B3172" s="141"/>
      <c r="C3172" s="2"/>
      <c r="G3172" s="8"/>
      <c r="I3172" s="4"/>
      <c r="J3172" s="4"/>
      <c r="K3172" s="4"/>
      <c r="L3172" s="4"/>
      <c r="P3172" s="18"/>
      <c r="AA3172" s="12"/>
      <c r="AB3172" s="2"/>
      <c r="AC3172" s="2"/>
    </row>
    <row r="3173" spans="1:29" s="159" customFormat="1" ht="9.9" customHeight="1" x14ac:dyDescent="0.25">
      <c r="A3173" s="158"/>
      <c r="B3173" s="138"/>
      <c r="C3173" s="2"/>
      <c r="G3173" s="8"/>
      <c r="I3173" s="4"/>
      <c r="J3173" s="4"/>
      <c r="K3173" s="4"/>
      <c r="L3173" s="4"/>
      <c r="P3173" s="18"/>
      <c r="AA3173" s="12"/>
      <c r="AB3173" s="2"/>
      <c r="AC3173" s="2"/>
    </row>
    <row r="3174" spans="1:29" s="159" customFormat="1" ht="9.9" customHeight="1" x14ac:dyDescent="0.25">
      <c r="A3174" s="158"/>
      <c r="B3174" s="138"/>
      <c r="C3174" s="2"/>
      <c r="G3174" s="8"/>
      <c r="I3174" s="4"/>
      <c r="J3174" s="4"/>
      <c r="K3174" s="4"/>
      <c r="L3174" s="4"/>
      <c r="P3174" s="18"/>
      <c r="AA3174" s="12"/>
      <c r="AB3174" s="2"/>
      <c r="AC3174" s="2"/>
    </row>
    <row r="3175" spans="1:29" s="159" customFormat="1" ht="9.9" customHeight="1" x14ac:dyDescent="0.25">
      <c r="A3175" s="158"/>
      <c r="B3175" s="141"/>
      <c r="C3175" s="2"/>
      <c r="G3175" s="8"/>
      <c r="I3175" s="4"/>
      <c r="J3175" s="4"/>
      <c r="K3175" s="4"/>
      <c r="L3175" s="4"/>
      <c r="P3175" s="18"/>
      <c r="AA3175" s="12"/>
      <c r="AB3175" s="2"/>
      <c r="AC3175" s="2"/>
    </row>
    <row r="3176" spans="1:29" s="159" customFormat="1" ht="9.9" customHeight="1" x14ac:dyDescent="0.25">
      <c r="A3176" s="158"/>
      <c r="B3176" s="138"/>
      <c r="C3176" s="2"/>
      <c r="G3176" s="8"/>
      <c r="I3176" s="4"/>
      <c r="J3176" s="4"/>
      <c r="K3176" s="4"/>
      <c r="L3176" s="4"/>
      <c r="P3176" s="18"/>
      <c r="AA3176" s="12"/>
      <c r="AB3176" s="2"/>
      <c r="AC3176" s="2"/>
    </row>
    <row r="3177" spans="1:29" s="159" customFormat="1" ht="9.9" customHeight="1" x14ac:dyDescent="0.25">
      <c r="A3177" s="158"/>
      <c r="B3177" s="138"/>
      <c r="C3177" s="2"/>
      <c r="G3177" s="8"/>
      <c r="I3177" s="4"/>
      <c r="J3177" s="4"/>
      <c r="K3177" s="4"/>
      <c r="L3177" s="4"/>
      <c r="P3177" s="18"/>
      <c r="AA3177" s="12"/>
      <c r="AB3177" s="2"/>
      <c r="AC3177" s="2"/>
    </row>
    <row r="3178" spans="1:29" s="159" customFormat="1" ht="9.9" customHeight="1" x14ac:dyDescent="0.25">
      <c r="A3178" s="158"/>
      <c r="B3178" s="141"/>
      <c r="C3178" s="2"/>
      <c r="G3178" s="8"/>
      <c r="I3178" s="4"/>
      <c r="J3178" s="4"/>
      <c r="K3178" s="4"/>
      <c r="L3178" s="4"/>
      <c r="P3178" s="18"/>
      <c r="AA3178" s="12"/>
      <c r="AB3178" s="2"/>
      <c r="AC3178" s="2"/>
    </row>
    <row r="3179" spans="1:29" s="159" customFormat="1" ht="9.9" customHeight="1" x14ac:dyDescent="0.25">
      <c r="A3179" s="158"/>
      <c r="B3179" s="138"/>
      <c r="C3179" s="2"/>
      <c r="G3179" s="8"/>
      <c r="I3179" s="4"/>
      <c r="J3179" s="4"/>
      <c r="K3179" s="4"/>
      <c r="L3179" s="4"/>
      <c r="P3179" s="18"/>
      <c r="AA3179" s="12"/>
      <c r="AB3179" s="2"/>
      <c r="AC3179" s="2"/>
    </row>
    <row r="3180" spans="1:29" s="159" customFormat="1" ht="9.9" customHeight="1" x14ac:dyDescent="0.25">
      <c r="A3180" s="158"/>
      <c r="B3180" s="138"/>
      <c r="C3180" s="2"/>
      <c r="G3180" s="8"/>
      <c r="I3180" s="4"/>
      <c r="J3180" s="4"/>
      <c r="K3180" s="4"/>
      <c r="L3180" s="4"/>
      <c r="P3180" s="18"/>
      <c r="AA3180" s="12"/>
      <c r="AB3180" s="2"/>
      <c r="AC3180" s="2"/>
    </row>
    <row r="3181" spans="1:29" s="159" customFormat="1" ht="9.9" customHeight="1" x14ac:dyDescent="0.25">
      <c r="A3181" s="158"/>
      <c r="B3181" s="141"/>
      <c r="C3181" s="2"/>
      <c r="G3181" s="8"/>
      <c r="I3181" s="4"/>
      <c r="J3181" s="4"/>
      <c r="K3181" s="4"/>
      <c r="L3181" s="4"/>
      <c r="P3181" s="18"/>
      <c r="AA3181" s="12"/>
      <c r="AB3181" s="2"/>
      <c r="AC3181" s="2"/>
    </row>
    <row r="3182" spans="1:29" s="159" customFormat="1" ht="9.9" customHeight="1" x14ac:dyDescent="0.25">
      <c r="A3182" s="158"/>
      <c r="B3182" s="138"/>
      <c r="C3182" s="2"/>
      <c r="G3182" s="8"/>
      <c r="I3182" s="4"/>
      <c r="J3182" s="4"/>
      <c r="K3182" s="4"/>
      <c r="L3182" s="4"/>
      <c r="P3182" s="18"/>
      <c r="AA3182" s="12"/>
      <c r="AB3182" s="2"/>
      <c r="AC3182" s="2"/>
    </row>
    <row r="3183" spans="1:29" s="159" customFormat="1" ht="9.9" customHeight="1" x14ac:dyDescent="0.25">
      <c r="A3183" s="158"/>
      <c r="B3183" s="138"/>
      <c r="C3183" s="2"/>
      <c r="G3183" s="8"/>
      <c r="I3183" s="4"/>
      <c r="J3183" s="4"/>
      <c r="K3183" s="4"/>
      <c r="L3183" s="4"/>
      <c r="P3183" s="18"/>
      <c r="AA3183" s="12"/>
      <c r="AB3183" s="2"/>
      <c r="AC3183" s="2"/>
    </row>
    <row r="3184" spans="1:29" s="159" customFormat="1" ht="9.9" customHeight="1" x14ac:dyDescent="0.25">
      <c r="A3184" s="158"/>
      <c r="B3184" s="141"/>
      <c r="C3184" s="2"/>
      <c r="G3184" s="8"/>
      <c r="I3184" s="4"/>
      <c r="J3184" s="4"/>
      <c r="K3184" s="4"/>
      <c r="L3184" s="4"/>
      <c r="P3184" s="18"/>
      <c r="AA3184" s="12"/>
      <c r="AB3184" s="2"/>
      <c r="AC3184" s="2"/>
    </row>
    <row r="3185" spans="1:29" s="159" customFormat="1" ht="9.9" customHeight="1" x14ac:dyDescent="0.25">
      <c r="A3185" s="158"/>
      <c r="B3185" s="138"/>
      <c r="C3185" s="2"/>
      <c r="G3185" s="8"/>
      <c r="I3185" s="4"/>
      <c r="J3185" s="4"/>
      <c r="K3185" s="4"/>
      <c r="L3185" s="4"/>
      <c r="P3185" s="18"/>
      <c r="AA3185" s="12"/>
      <c r="AB3185" s="2"/>
      <c r="AC3185" s="2"/>
    </row>
    <row r="3186" spans="1:29" s="159" customFormat="1" ht="9.9" customHeight="1" x14ac:dyDescent="0.25">
      <c r="A3186" s="158"/>
      <c r="B3186" s="138"/>
      <c r="C3186" s="2"/>
      <c r="G3186" s="8"/>
      <c r="I3186" s="4"/>
      <c r="J3186" s="4"/>
      <c r="K3186" s="4"/>
      <c r="L3186" s="4"/>
      <c r="P3186" s="18"/>
      <c r="AA3186" s="12"/>
      <c r="AB3186" s="2"/>
      <c r="AC3186" s="2"/>
    </row>
    <row r="3187" spans="1:29" s="159" customFormat="1" ht="9.9" customHeight="1" x14ac:dyDescent="0.25">
      <c r="A3187" s="158"/>
      <c r="B3187" s="141"/>
      <c r="C3187" s="2"/>
      <c r="G3187" s="8"/>
      <c r="I3187" s="4"/>
      <c r="J3187" s="4"/>
      <c r="K3187" s="4"/>
      <c r="L3187" s="4"/>
      <c r="P3187" s="18"/>
      <c r="AA3187" s="12"/>
      <c r="AB3187" s="2"/>
      <c r="AC3187" s="2"/>
    </row>
    <row r="3188" spans="1:29" s="159" customFormat="1" ht="9.9" customHeight="1" x14ac:dyDescent="0.25">
      <c r="A3188" s="158"/>
      <c r="B3188" s="138"/>
      <c r="C3188" s="2"/>
      <c r="G3188" s="8"/>
      <c r="I3188" s="4"/>
      <c r="J3188" s="4"/>
      <c r="K3188" s="4"/>
      <c r="L3188" s="4"/>
      <c r="P3188" s="18"/>
      <c r="AA3188" s="12"/>
      <c r="AB3188" s="2"/>
      <c r="AC3188" s="2"/>
    </row>
    <row r="3189" spans="1:29" s="159" customFormat="1" ht="9.9" customHeight="1" x14ac:dyDescent="0.25">
      <c r="A3189" s="158"/>
      <c r="B3189" s="138"/>
      <c r="C3189" s="2"/>
      <c r="G3189" s="8"/>
      <c r="I3189" s="4"/>
      <c r="J3189" s="4"/>
      <c r="K3189" s="4"/>
      <c r="L3189" s="4"/>
      <c r="P3189" s="18"/>
      <c r="AA3189" s="12"/>
      <c r="AB3189" s="2"/>
      <c r="AC3189" s="2"/>
    </row>
    <row r="3190" spans="1:29" s="159" customFormat="1" ht="9.9" customHeight="1" x14ac:dyDescent="0.25">
      <c r="A3190" s="158"/>
      <c r="B3190" s="141"/>
      <c r="C3190" s="2"/>
      <c r="G3190" s="8"/>
      <c r="I3190" s="4"/>
      <c r="J3190" s="4"/>
      <c r="K3190" s="4"/>
      <c r="L3190" s="4"/>
      <c r="P3190" s="18"/>
      <c r="AA3190" s="12"/>
      <c r="AB3190" s="2"/>
      <c r="AC3190" s="2"/>
    </row>
    <row r="3191" spans="1:29" s="159" customFormat="1" ht="9.9" customHeight="1" x14ac:dyDescent="0.25">
      <c r="A3191" s="158"/>
      <c r="B3191" s="138"/>
      <c r="C3191" s="2"/>
      <c r="G3191" s="8"/>
      <c r="I3191" s="4"/>
      <c r="J3191" s="4"/>
      <c r="K3191" s="4"/>
      <c r="L3191" s="4"/>
      <c r="P3191" s="18"/>
      <c r="AA3191" s="12"/>
      <c r="AB3191" s="2"/>
      <c r="AC3191" s="2"/>
    </row>
    <row r="3192" spans="1:29" s="159" customFormat="1" ht="9.9" customHeight="1" x14ac:dyDescent="0.25">
      <c r="A3192" s="158"/>
      <c r="B3192" s="138"/>
      <c r="C3192" s="2"/>
      <c r="G3192" s="8"/>
      <c r="I3192" s="4"/>
      <c r="J3192" s="4"/>
      <c r="K3192" s="4"/>
      <c r="L3192" s="4"/>
      <c r="P3192" s="18"/>
      <c r="AA3192" s="12"/>
      <c r="AB3192" s="2"/>
      <c r="AC3192" s="2"/>
    </row>
    <row r="3193" spans="1:29" s="159" customFormat="1" ht="9.9" customHeight="1" x14ac:dyDescent="0.25">
      <c r="A3193" s="158"/>
      <c r="B3193" s="141"/>
      <c r="C3193" s="2"/>
      <c r="G3193" s="8"/>
      <c r="I3193" s="4"/>
      <c r="J3193" s="4"/>
      <c r="K3193" s="4"/>
      <c r="L3193" s="4"/>
      <c r="P3193" s="18"/>
      <c r="AA3193" s="12"/>
      <c r="AB3193" s="2"/>
      <c r="AC3193" s="2"/>
    </row>
    <row r="3194" spans="1:29" s="159" customFormat="1" ht="9.9" customHeight="1" x14ac:dyDescent="0.25">
      <c r="A3194" s="158"/>
      <c r="B3194" s="138"/>
      <c r="C3194" s="2"/>
      <c r="G3194" s="8"/>
      <c r="I3194" s="4"/>
      <c r="J3194" s="4"/>
      <c r="K3194" s="4"/>
      <c r="L3194" s="4"/>
      <c r="P3194" s="18"/>
      <c r="AA3194" s="12"/>
      <c r="AB3194" s="2"/>
      <c r="AC3194" s="2"/>
    </row>
    <row r="3195" spans="1:29" s="159" customFormat="1" ht="9.9" customHeight="1" x14ac:dyDescent="0.25">
      <c r="A3195" s="158"/>
      <c r="B3195" s="138"/>
      <c r="C3195" s="2"/>
      <c r="G3195" s="8"/>
      <c r="I3195" s="4"/>
      <c r="J3195" s="4"/>
      <c r="K3195" s="4"/>
      <c r="L3195" s="4"/>
      <c r="P3195" s="18"/>
      <c r="AA3195" s="12"/>
      <c r="AB3195" s="2"/>
      <c r="AC3195" s="2"/>
    </row>
    <row r="3196" spans="1:29" s="159" customFormat="1" ht="9.9" customHeight="1" x14ac:dyDescent="0.25">
      <c r="A3196" s="158"/>
      <c r="B3196" s="141"/>
      <c r="C3196" s="2"/>
      <c r="G3196" s="8"/>
      <c r="I3196" s="4"/>
      <c r="J3196" s="4"/>
      <c r="K3196" s="4"/>
      <c r="L3196" s="4"/>
      <c r="P3196" s="18"/>
      <c r="AA3196" s="12"/>
      <c r="AB3196" s="2"/>
      <c r="AC3196" s="2"/>
    </row>
    <row r="3197" spans="1:29" s="159" customFormat="1" ht="9.9" customHeight="1" x14ac:dyDescent="0.25">
      <c r="A3197" s="158"/>
      <c r="B3197" s="138"/>
      <c r="C3197" s="2"/>
      <c r="G3197" s="8"/>
      <c r="I3197" s="4"/>
      <c r="J3197" s="4"/>
      <c r="K3197" s="4"/>
      <c r="L3197" s="4"/>
      <c r="P3197" s="18"/>
      <c r="AA3197" s="12"/>
      <c r="AB3197" s="2"/>
      <c r="AC3197" s="2"/>
    </row>
    <row r="3198" spans="1:29" s="159" customFormat="1" ht="9.9" customHeight="1" x14ac:dyDescent="0.25">
      <c r="A3198" s="158"/>
      <c r="B3198" s="138"/>
      <c r="C3198" s="2"/>
      <c r="G3198" s="8"/>
      <c r="I3198" s="4"/>
      <c r="J3198" s="4"/>
      <c r="K3198" s="4"/>
      <c r="L3198" s="4"/>
      <c r="P3198" s="18"/>
      <c r="AA3198" s="12"/>
      <c r="AB3198" s="2"/>
      <c r="AC3198" s="2"/>
    </row>
    <row r="3199" spans="1:29" s="159" customFormat="1" ht="9.9" customHeight="1" x14ac:dyDescent="0.25">
      <c r="A3199" s="158"/>
      <c r="B3199" s="141"/>
      <c r="C3199" s="2"/>
      <c r="G3199" s="8"/>
      <c r="I3199" s="4"/>
      <c r="J3199" s="4"/>
      <c r="K3199" s="4"/>
      <c r="L3199" s="4"/>
      <c r="P3199" s="18"/>
      <c r="AA3199" s="12"/>
      <c r="AB3199" s="2"/>
      <c r="AC3199" s="2"/>
    </row>
    <row r="3200" spans="1:29" s="159" customFormat="1" ht="9.9" customHeight="1" x14ac:dyDescent="0.25">
      <c r="A3200" s="158"/>
      <c r="B3200" s="138"/>
      <c r="C3200" s="2"/>
      <c r="G3200" s="8"/>
      <c r="I3200" s="4"/>
      <c r="J3200" s="4"/>
      <c r="K3200" s="4"/>
      <c r="L3200" s="4"/>
      <c r="P3200" s="18"/>
      <c r="AA3200" s="12"/>
      <c r="AB3200" s="2"/>
      <c r="AC3200" s="2"/>
    </row>
    <row r="3201" spans="1:29" s="159" customFormat="1" ht="9.9" customHeight="1" x14ac:dyDescent="0.25">
      <c r="A3201" s="158"/>
      <c r="B3201" s="138"/>
      <c r="C3201" s="2"/>
      <c r="G3201" s="8"/>
      <c r="I3201" s="4"/>
      <c r="J3201" s="4"/>
      <c r="K3201" s="4"/>
      <c r="L3201" s="4"/>
      <c r="P3201" s="18"/>
      <c r="AA3201" s="12"/>
      <c r="AB3201" s="2"/>
      <c r="AC3201" s="2"/>
    </row>
    <row r="3202" spans="1:29" s="159" customFormat="1" ht="9.9" customHeight="1" x14ac:dyDescent="0.25">
      <c r="A3202" s="158"/>
      <c r="B3202" s="141"/>
      <c r="C3202" s="2"/>
      <c r="G3202" s="8"/>
      <c r="I3202" s="4"/>
      <c r="J3202" s="4"/>
      <c r="K3202" s="4"/>
      <c r="L3202" s="4"/>
      <c r="P3202" s="18"/>
      <c r="AA3202" s="12"/>
      <c r="AB3202" s="2"/>
      <c r="AC3202" s="2"/>
    </row>
    <row r="3203" spans="1:29" s="159" customFormat="1" ht="9.9" customHeight="1" x14ac:dyDescent="0.25">
      <c r="A3203" s="158"/>
      <c r="B3203" s="138"/>
      <c r="C3203" s="2"/>
      <c r="G3203" s="8"/>
      <c r="I3203" s="4"/>
      <c r="J3203" s="4"/>
      <c r="K3203" s="4"/>
      <c r="L3203" s="4"/>
      <c r="P3203" s="18"/>
      <c r="AA3203" s="12"/>
      <c r="AB3203" s="2"/>
      <c r="AC3203" s="2"/>
    </row>
    <row r="3204" spans="1:29" s="159" customFormat="1" ht="9.9" customHeight="1" x14ac:dyDescent="0.25">
      <c r="A3204" s="158"/>
      <c r="B3204" s="138"/>
      <c r="C3204" s="2"/>
      <c r="G3204" s="8"/>
      <c r="I3204" s="4"/>
      <c r="J3204" s="4"/>
      <c r="K3204" s="4"/>
      <c r="L3204" s="4"/>
      <c r="P3204" s="18"/>
      <c r="AA3204" s="12"/>
      <c r="AB3204" s="2"/>
      <c r="AC3204" s="2"/>
    </row>
    <row r="3205" spans="1:29" s="159" customFormat="1" ht="9.9" customHeight="1" x14ac:dyDescent="0.25">
      <c r="A3205" s="158"/>
      <c r="B3205" s="141"/>
      <c r="C3205" s="2"/>
      <c r="G3205" s="8"/>
      <c r="I3205" s="4"/>
      <c r="J3205" s="4"/>
      <c r="K3205" s="4"/>
      <c r="L3205" s="4"/>
      <c r="P3205" s="18"/>
      <c r="AA3205" s="12"/>
      <c r="AB3205" s="2"/>
      <c r="AC3205" s="2"/>
    </row>
    <row r="3206" spans="1:29" s="159" customFormat="1" ht="9.9" customHeight="1" x14ac:dyDescent="0.25">
      <c r="A3206" s="158"/>
      <c r="B3206" s="138"/>
      <c r="C3206" s="2"/>
      <c r="G3206" s="8"/>
      <c r="I3206" s="4"/>
      <c r="J3206" s="4"/>
      <c r="K3206" s="4"/>
      <c r="L3206" s="4"/>
      <c r="P3206" s="18"/>
      <c r="AA3206" s="12"/>
      <c r="AB3206" s="2"/>
      <c r="AC3206" s="2"/>
    </row>
    <row r="3207" spans="1:29" s="159" customFormat="1" ht="9.9" customHeight="1" x14ac:dyDescent="0.25">
      <c r="A3207" s="158"/>
      <c r="B3207" s="138"/>
      <c r="C3207" s="2"/>
      <c r="G3207" s="8"/>
      <c r="I3207" s="4"/>
      <c r="J3207" s="4"/>
      <c r="K3207" s="4"/>
      <c r="L3207" s="4"/>
      <c r="P3207" s="18"/>
      <c r="AA3207" s="12"/>
      <c r="AB3207" s="2"/>
      <c r="AC3207" s="2"/>
    </row>
    <row r="3209" spans="1:29" s="159" customFormat="1" ht="9.9" customHeight="1" x14ac:dyDescent="0.25">
      <c r="A3209" s="158"/>
      <c r="B3209" s="141"/>
      <c r="C3209" s="142"/>
      <c r="G3209" s="8"/>
      <c r="I3209" s="4"/>
      <c r="J3209" s="4"/>
      <c r="K3209" s="4"/>
      <c r="L3209" s="4"/>
      <c r="P3209" s="13"/>
      <c r="AA3209" s="12"/>
      <c r="AB3209" s="2"/>
      <c r="AC3209" s="2"/>
    </row>
    <row r="3213" spans="1:29" s="159" customFormat="1" ht="9.9" customHeight="1" x14ac:dyDescent="0.25">
      <c r="A3213" s="158"/>
      <c r="B3213" s="2"/>
      <c r="C3213" s="2"/>
      <c r="G3213" s="8"/>
      <c r="I3213" s="4"/>
      <c r="J3213" s="4"/>
      <c r="K3213" s="4"/>
      <c r="L3213" s="4"/>
      <c r="P3213" s="4"/>
      <c r="AA3213" s="12"/>
      <c r="AB3213" s="2"/>
      <c r="AC3213" s="2"/>
    </row>
  </sheetData>
  <mergeCells count="983">
    <mergeCell ref="D299:E299"/>
    <mergeCell ref="D317:E317"/>
    <mergeCell ref="I317:J317"/>
    <mergeCell ref="I3104:J3104"/>
    <mergeCell ref="I61:J61"/>
    <mergeCell ref="I60:J60"/>
    <mergeCell ref="I62:J62"/>
    <mergeCell ref="I63:J63"/>
    <mergeCell ref="I64:J64"/>
    <mergeCell ref="I78:J78"/>
    <mergeCell ref="I79:J79"/>
    <mergeCell ref="I80:J80"/>
    <mergeCell ref="I81:J81"/>
    <mergeCell ref="I3096:J3096"/>
    <mergeCell ref="I3098:J3098"/>
    <mergeCell ref="I3099:J3099"/>
    <mergeCell ref="I3100:J3100"/>
    <mergeCell ref="I3102:J3102"/>
    <mergeCell ref="I3103:J3103"/>
    <mergeCell ref="I3088:J3088"/>
    <mergeCell ref="I3090:J3090"/>
    <mergeCell ref="I3091:J3091"/>
    <mergeCell ref="I3092:J3092"/>
    <mergeCell ref="I3094:J3094"/>
    <mergeCell ref="I3095:J3095"/>
    <mergeCell ref="I3080:J3080"/>
    <mergeCell ref="I3082:J3082"/>
    <mergeCell ref="I3083:J3083"/>
    <mergeCell ref="I3084:J3084"/>
    <mergeCell ref="I3086:J3086"/>
    <mergeCell ref="I3087:J3087"/>
    <mergeCell ref="I3072:J3072"/>
    <mergeCell ref="I3074:J3074"/>
    <mergeCell ref="I3075:J3075"/>
    <mergeCell ref="I3076:J3076"/>
    <mergeCell ref="I3078:J3078"/>
    <mergeCell ref="I3079:J3079"/>
    <mergeCell ref="I3064:J3064"/>
    <mergeCell ref="I3066:J3066"/>
    <mergeCell ref="I3067:J3067"/>
    <mergeCell ref="I3068:J3068"/>
    <mergeCell ref="I3070:J3070"/>
    <mergeCell ref="I3071:J3071"/>
    <mergeCell ref="I3057:J3057"/>
    <mergeCell ref="I3058:J3058"/>
    <mergeCell ref="I3059:J3059"/>
    <mergeCell ref="I3060:J3060"/>
    <mergeCell ref="I3062:J3062"/>
    <mergeCell ref="I3063:J3063"/>
    <mergeCell ref="I3049:J3049"/>
    <mergeCell ref="I3050:J3050"/>
    <mergeCell ref="I3051:J3051"/>
    <mergeCell ref="I3053:J3053"/>
    <mergeCell ref="I3054:J3054"/>
    <mergeCell ref="I3055:J3055"/>
    <mergeCell ref="I3041:J3041"/>
    <mergeCell ref="I3042:J3042"/>
    <mergeCell ref="I3043:J3043"/>
    <mergeCell ref="I3045:J3045"/>
    <mergeCell ref="I3046:J3046"/>
    <mergeCell ref="I3047:J3047"/>
    <mergeCell ref="I2863:J2863"/>
    <mergeCell ref="I2865:J2865"/>
    <mergeCell ref="I2866:J2866"/>
    <mergeCell ref="I2867:J2867"/>
    <mergeCell ref="I2869:J2869"/>
    <mergeCell ref="I2870:J2870"/>
    <mergeCell ref="I2856:J2856"/>
    <mergeCell ref="I2857:J2857"/>
    <mergeCell ref="I2858:J2858"/>
    <mergeCell ref="I2859:J2859"/>
    <mergeCell ref="I2861:J2861"/>
    <mergeCell ref="I2862:J2862"/>
    <mergeCell ref="I2848:J2848"/>
    <mergeCell ref="I2849:J2849"/>
    <mergeCell ref="I2851:J2851"/>
    <mergeCell ref="I2852:J2852"/>
    <mergeCell ref="I2853:J2853"/>
    <mergeCell ref="I2854:J2854"/>
    <mergeCell ref="I2841:J2841"/>
    <mergeCell ref="I2842:J2842"/>
    <mergeCell ref="I2843:J2843"/>
    <mergeCell ref="I2844:J2844"/>
    <mergeCell ref="I2846:J2846"/>
    <mergeCell ref="I2847:J2847"/>
    <mergeCell ref="I2833:J2833"/>
    <mergeCell ref="I2834:J2834"/>
    <mergeCell ref="I2836:J2836"/>
    <mergeCell ref="I2837:J2837"/>
    <mergeCell ref="I2838:J2838"/>
    <mergeCell ref="I2839:J2839"/>
    <mergeCell ref="I2826:J2826"/>
    <mergeCell ref="I2827:J2827"/>
    <mergeCell ref="I2828:J2828"/>
    <mergeCell ref="I2829:J2829"/>
    <mergeCell ref="I2831:J2831"/>
    <mergeCell ref="I2832:J2832"/>
    <mergeCell ref="I2818:J2818"/>
    <mergeCell ref="I2819:J2819"/>
    <mergeCell ref="I2821:J2821"/>
    <mergeCell ref="I2822:J2822"/>
    <mergeCell ref="I2823:J2823"/>
    <mergeCell ref="I2824:J2824"/>
    <mergeCell ref="I2811:J2811"/>
    <mergeCell ref="I2812:J2812"/>
    <mergeCell ref="I2814:J2814"/>
    <mergeCell ref="I2815:J2815"/>
    <mergeCell ref="I2816:J2816"/>
    <mergeCell ref="I2817:J2817"/>
    <mergeCell ref="I2803:J2803"/>
    <mergeCell ref="I2804:J2804"/>
    <mergeCell ref="I2806:J2806"/>
    <mergeCell ref="I2807:J2807"/>
    <mergeCell ref="I2809:J2809"/>
    <mergeCell ref="I2810:J2810"/>
    <mergeCell ref="I2795:J2795"/>
    <mergeCell ref="I2796:J2796"/>
    <mergeCell ref="I2798:J2798"/>
    <mergeCell ref="I2799:J2799"/>
    <mergeCell ref="I2801:J2801"/>
    <mergeCell ref="I2802:J2802"/>
    <mergeCell ref="I2615:J2615"/>
    <mergeCell ref="I2617:J2617"/>
    <mergeCell ref="I2618:J2618"/>
    <mergeCell ref="I2791:J2791"/>
    <mergeCell ref="I2792:J2792"/>
    <mergeCell ref="I2794:J2794"/>
    <mergeCell ref="I2607:J2607"/>
    <mergeCell ref="I2609:J2609"/>
    <mergeCell ref="I2610:J2610"/>
    <mergeCell ref="I2611:J2611"/>
    <mergeCell ref="I2613:J2613"/>
    <mergeCell ref="I2614:J2614"/>
    <mergeCell ref="I2600:J2600"/>
    <mergeCell ref="I2601:J2601"/>
    <mergeCell ref="I2602:J2602"/>
    <mergeCell ref="I2604:J2604"/>
    <mergeCell ref="I2605:J2605"/>
    <mergeCell ref="I2606:J2606"/>
    <mergeCell ref="I2592:J2592"/>
    <mergeCell ref="I2594:J2594"/>
    <mergeCell ref="I2595:J2595"/>
    <mergeCell ref="I2596:J2596"/>
    <mergeCell ref="I2597:J2597"/>
    <mergeCell ref="I2599:J2599"/>
    <mergeCell ref="I2585:J2585"/>
    <mergeCell ref="I2586:J2586"/>
    <mergeCell ref="I2587:J2587"/>
    <mergeCell ref="I2589:J2589"/>
    <mergeCell ref="I2590:J2590"/>
    <mergeCell ref="I2591:J2591"/>
    <mergeCell ref="I2577:J2577"/>
    <mergeCell ref="I2579:J2579"/>
    <mergeCell ref="I2580:J2580"/>
    <mergeCell ref="I2581:J2581"/>
    <mergeCell ref="I2582:J2582"/>
    <mergeCell ref="I2584:J2584"/>
    <mergeCell ref="I2570:J2570"/>
    <mergeCell ref="I2571:J2571"/>
    <mergeCell ref="I2572:J2572"/>
    <mergeCell ref="I2574:J2574"/>
    <mergeCell ref="I2575:J2575"/>
    <mergeCell ref="I2576:J2576"/>
    <mergeCell ref="I2563:J2563"/>
    <mergeCell ref="I2564:J2564"/>
    <mergeCell ref="I2565:J2565"/>
    <mergeCell ref="I2566:J2566"/>
    <mergeCell ref="I2567:J2567"/>
    <mergeCell ref="I2569:J2569"/>
    <mergeCell ref="I2555:J2555"/>
    <mergeCell ref="I2557:J2557"/>
    <mergeCell ref="I2558:J2558"/>
    <mergeCell ref="I2559:J2559"/>
    <mergeCell ref="I2560:J2560"/>
    <mergeCell ref="I2562:J2562"/>
    <mergeCell ref="I2547:J2547"/>
    <mergeCell ref="I2549:J2549"/>
    <mergeCell ref="I2550:J2550"/>
    <mergeCell ref="I2551:J2551"/>
    <mergeCell ref="I2552:J2552"/>
    <mergeCell ref="I2554:J2554"/>
    <mergeCell ref="I2539:J2539"/>
    <mergeCell ref="I2540:J2540"/>
    <mergeCell ref="I2542:J2542"/>
    <mergeCell ref="I2543:J2543"/>
    <mergeCell ref="I2544:J2544"/>
    <mergeCell ref="I2546:J2546"/>
    <mergeCell ref="I2526:J2526"/>
    <mergeCell ref="I2527:J2527"/>
    <mergeCell ref="I2529:J2529"/>
    <mergeCell ref="I2530:J2530"/>
    <mergeCell ref="I2532:J2532"/>
    <mergeCell ref="I2533:J2533"/>
    <mergeCell ref="I2518:J2518"/>
    <mergeCell ref="I2520:J2520"/>
    <mergeCell ref="I2521:J2521"/>
    <mergeCell ref="I2522:J2522"/>
    <mergeCell ref="I2524:J2524"/>
    <mergeCell ref="I2525:J2525"/>
    <mergeCell ref="I2510:J2510"/>
    <mergeCell ref="I2512:J2512"/>
    <mergeCell ref="I2513:J2513"/>
    <mergeCell ref="I2514:J2514"/>
    <mergeCell ref="I2515:J2515"/>
    <mergeCell ref="I2517:J2517"/>
    <mergeCell ref="I2503:J2503"/>
    <mergeCell ref="I2504:J2504"/>
    <mergeCell ref="I2505:J2505"/>
    <mergeCell ref="I2507:J2507"/>
    <mergeCell ref="I2508:J2508"/>
    <mergeCell ref="I2509:J2509"/>
    <mergeCell ref="I2495:J2495"/>
    <mergeCell ref="I2497:J2497"/>
    <mergeCell ref="I2498:J2498"/>
    <mergeCell ref="I2499:J2499"/>
    <mergeCell ref="I2500:J2500"/>
    <mergeCell ref="I2502:J2502"/>
    <mergeCell ref="I2488:J2488"/>
    <mergeCell ref="I2489:J2489"/>
    <mergeCell ref="I2490:J2490"/>
    <mergeCell ref="I2492:J2492"/>
    <mergeCell ref="I2493:J2493"/>
    <mergeCell ref="I2494:J2494"/>
    <mergeCell ref="I2480:J2480"/>
    <mergeCell ref="I2482:J2482"/>
    <mergeCell ref="I2483:J2483"/>
    <mergeCell ref="I2484:J2484"/>
    <mergeCell ref="I2485:J2485"/>
    <mergeCell ref="I2487:J2487"/>
    <mergeCell ref="I2472:J2472"/>
    <mergeCell ref="I2474:J2474"/>
    <mergeCell ref="I2475:J2475"/>
    <mergeCell ref="I2476:J2476"/>
    <mergeCell ref="I2477:J2477"/>
    <mergeCell ref="I2479:J2479"/>
    <mergeCell ref="I2461:J2461"/>
    <mergeCell ref="I2465:J2465"/>
    <mergeCell ref="I2466:J2466"/>
    <mergeCell ref="I2468:J2468"/>
    <mergeCell ref="I2469:J2469"/>
    <mergeCell ref="I2471:J2471"/>
    <mergeCell ref="I2452:J2452"/>
    <mergeCell ref="I2454:J2454"/>
    <mergeCell ref="I2455:J2455"/>
    <mergeCell ref="I2457:J2457"/>
    <mergeCell ref="I2458:J2458"/>
    <mergeCell ref="I2460:J2460"/>
    <mergeCell ref="I2443:J2443"/>
    <mergeCell ref="I2445:J2445"/>
    <mergeCell ref="I2446:J2446"/>
    <mergeCell ref="I2448:J2448"/>
    <mergeCell ref="I2449:J2449"/>
    <mergeCell ref="I2451:J2451"/>
    <mergeCell ref="I2434:J2434"/>
    <mergeCell ref="I2436:J2436"/>
    <mergeCell ref="I2437:J2437"/>
    <mergeCell ref="I2439:J2439"/>
    <mergeCell ref="I2440:J2440"/>
    <mergeCell ref="I2442:J2442"/>
    <mergeCell ref="I2425:J2425"/>
    <mergeCell ref="I2426:J2426"/>
    <mergeCell ref="I2428:J2428"/>
    <mergeCell ref="I2429:J2429"/>
    <mergeCell ref="I2431:J2431"/>
    <mergeCell ref="I2433:J2433"/>
    <mergeCell ref="I2062:J2062"/>
    <mergeCell ref="I2063:J2063"/>
    <mergeCell ref="I2065:J2065"/>
    <mergeCell ref="I2066:J2066"/>
    <mergeCell ref="I2422:J2422"/>
    <mergeCell ref="I2423:J2423"/>
    <mergeCell ref="I2054:J2054"/>
    <mergeCell ref="I2055:J2055"/>
    <mergeCell ref="I2057:J2057"/>
    <mergeCell ref="I2058:J2058"/>
    <mergeCell ref="I2059:J2059"/>
    <mergeCell ref="I2060:J2060"/>
    <mergeCell ref="I2046:J2046"/>
    <mergeCell ref="I2047:J2047"/>
    <mergeCell ref="I2048:J2048"/>
    <mergeCell ref="I2050:J2050"/>
    <mergeCell ref="I2051:J2051"/>
    <mergeCell ref="I2053:J2053"/>
    <mergeCell ref="I2038:J2038"/>
    <mergeCell ref="I2040:J2040"/>
    <mergeCell ref="I2041:J2041"/>
    <mergeCell ref="I2042:J2042"/>
    <mergeCell ref="I2043:J2043"/>
    <mergeCell ref="I2045:J2045"/>
    <mergeCell ref="I2031:J2031"/>
    <mergeCell ref="I2032:J2032"/>
    <mergeCell ref="I2033:J2033"/>
    <mergeCell ref="I2035:J2035"/>
    <mergeCell ref="I2036:J2036"/>
    <mergeCell ref="I2037:J2037"/>
    <mergeCell ref="I2023:J2023"/>
    <mergeCell ref="I2025:J2025"/>
    <mergeCell ref="I2026:J2026"/>
    <mergeCell ref="I2027:J2027"/>
    <mergeCell ref="I2028:J2028"/>
    <mergeCell ref="I2030:J2030"/>
    <mergeCell ref="I2016:J2016"/>
    <mergeCell ref="I2017:J2017"/>
    <mergeCell ref="I2018:J2018"/>
    <mergeCell ref="I2020:J2020"/>
    <mergeCell ref="I2021:J2021"/>
    <mergeCell ref="I2022:J2022"/>
    <mergeCell ref="I2008:J2008"/>
    <mergeCell ref="I2009:J2009"/>
    <mergeCell ref="I2010:J2010"/>
    <mergeCell ref="I2012:J2012"/>
    <mergeCell ref="I2013:J2013"/>
    <mergeCell ref="I2015:J2015"/>
    <mergeCell ref="I1999:J1999"/>
    <mergeCell ref="I2001:J2001"/>
    <mergeCell ref="I2002:J2002"/>
    <mergeCell ref="I2004:J2004"/>
    <mergeCell ref="I2005:J2005"/>
    <mergeCell ref="I2007:J2007"/>
    <mergeCell ref="I1988:J1988"/>
    <mergeCell ref="I1990:J1990"/>
    <mergeCell ref="I1991:J1991"/>
    <mergeCell ref="I1993:J1993"/>
    <mergeCell ref="I1994:J1994"/>
    <mergeCell ref="I1998:J1998"/>
    <mergeCell ref="I1979:J1979"/>
    <mergeCell ref="I1981:J1981"/>
    <mergeCell ref="I1982:J1982"/>
    <mergeCell ref="I1984:J1984"/>
    <mergeCell ref="I1985:J1985"/>
    <mergeCell ref="I1987:J1987"/>
    <mergeCell ref="I1970:J1970"/>
    <mergeCell ref="I1972:J1972"/>
    <mergeCell ref="I1973:J1973"/>
    <mergeCell ref="I1975:J1975"/>
    <mergeCell ref="I1976:J1976"/>
    <mergeCell ref="I1978:J1978"/>
    <mergeCell ref="I1961:J1961"/>
    <mergeCell ref="I1962:J1962"/>
    <mergeCell ref="I1964:J1964"/>
    <mergeCell ref="I1966:J1966"/>
    <mergeCell ref="I1967:J1967"/>
    <mergeCell ref="I1969:J1969"/>
    <mergeCell ref="I1757:J1757"/>
    <mergeCell ref="I1763:J1763"/>
    <mergeCell ref="I1955:J1955"/>
    <mergeCell ref="I1956:J1956"/>
    <mergeCell ref="I1958:J1958"/>
    <mergeCell ref="I1959:J1959"/>
    <mergeCell ref="I1751:J1751"/>
    <mergeCell ref="I1752:J1752"/>
    <mergeCell ref="I1753:J1753"/>
    <mergeCell ref="I1754:J1754"/>
    <mergeCell ref="I1755:J1755"/>
    <mergeCell ref="I1756:J1756"/>
    <mergeCell ref="I1745:J1745"/>
    <mergeCell ref="I1746:J1746"/>
    <mergeCell ref="I1747:J1747"/>
    <mergeCell ref="I1748:J1748"/>
    <mergeCell ref="I1749:J1749"/>
    <mergeCell ref="I1750:J1750"/>
    <mergeCell ref="I1621:J1621"/>
    <mergeCell ref="I1622:J1622"/>
    <mergeCell ref="I1623:J1623"/>
    <mergeCell ref="I1624:J1624"/>
    <mergeCell ref="I1625:J1625"/>
    <mergeCell ref="I1744:J1744"/>
    <mergeCell ref="I1615:J1615"/>
    <mergeCell ref="I1616:J1616"/>
    <mergeCell ref="I1617:J1617"/>
    <mergeCell ref="I1618:J1618"/>
    <mergeCell ref="I1619:J1619"/>
    <mergeCell ref="I1620:J1620"/>
    <mergeCell ref="I1601:J1601"/>
    <mergeCell ref="I1602:J1602"/>
    <mergeCell ref="D1605:F1605"/>
    <mergeCell ref="I1612:J1612"/>
    <mergeCell ref="I1613:J1613"/>
    <mergeCell ref="I1614:J1614"/>
    <mergeCell ref="I1593:J1593"/>
    <mergeCell ref="I1594:J1594"/>
    <mergeCell ref="I1595:J1595"/>
    <mergeCell ref="I1597:J1597"/>
    <mergeCell ref="I1598:J1598"/>
    <mergeCell ref="I1599:J1599"/>
    <mergeCell ref="I1585:J1585"/>
    <mergeCell ref="I1586:J1586"/>
    <mergeCell ref="I1588:J1588"/>
    <mergeCell ref="I1589:J1589"/>
    <mergeCell ref="I1590:J1590"/>
    <mergeCell ref="I1591:J1591"/>
    <mergeCell ref="I1578:J1578"/>
    <mergeCell ref="I1579:J1579"/>
    <mergeCell ref="I1580:J1580"/>
    <mergeCell ref="I1581:J1581"/>
    <mergeCell ref="I1583:J1583"/>
    <mergeCell ref="I1584:J1584"/>
    <mergeCell ref="I1570:J1570"/>
    <mergeCell ref="I1571:J1571"/>
    <mergeCell ref="I1573:J1573"/>
    <mergeCell ref="I1574:J1574"/>
    <mergeCell ref="I1575:J1575"/>
    <mergeCell ref="I1576:J1576"/>
    <mergeCell ref="I1563:J1563"/>
    <mergeCell ref="I1564:J1564"/>
    <mergeCell ref="I1565:J1565"/>
    <mergeCell ref="I1566:J1566"/>
    <mergeCell ref="I1568:J1568"/>
    <mergeCell ref="I1569:J1569"/>
    <mergeCell ref="I1555:J1555"/>
    <mergeCell ref="I1556:J1556"/>
    <mergeCell ref="I1558:J1558"/>
    <mergeCell ref="I1559:J1559"/>
    <mergeCell ref="I1560:J1560"/>
    <mergeCell ref="I1561:J1561"/>
    <mergeCell ref="I1548:J1548"/>
    <mergeCell ref="I1549:J1549"/>
    <mergeCell ref="I1550:J1550"/>
    <mergeCell ref="I1551:J1551"/>
    <mergeCell ref="I1553:J1553"/>
    <mergeCell ref="I1554:J1554"/>
    <mergeCell ref="I1541:J1541"/>
    <mergeCell ref="I1542:J1542"/>
    <mergeCell ref="I1543:J1543"/>
    <mergeCell ref="I1544:J1544"/>
    <mergeCell ref="I1546:J1546"/>
    <mergeCell ref="I1547:J1547"/>
    <mergeCell ref="I1533:J1533"/>
    <mergeCell ref="I1534:J1534"/>
    <mergeCell ref="I1535:J1535"/>
    <mergeCell ref="I1536:J1536"/>
    <mergeCell ref="I1538:J1538"/>
    <mergeCell ref="I1539:J1539"/>
    <mergeCell ref="I1524:J1524"/>
    <mergeCell ref="I1526:J1526"/>
    <mergeCell ref="I1527:J1527"/>
    <mergeCell ref="I1528:J1528"/>
    <mergeCell ref="I1530:J1530"/>
    <mergeCell ref="I1531:J1531"/>
    <mergeCell ref="D1510:E1510"/>
    <mergeCell ref="D1511:E1511"/>
    <mergeCell ref="D1512:E1512"/>
    <mergeCell ref="D1514:E1514"/>
    <mergeCell ref="D1515:E1515"/>
    <mergeCell ref="I1523:J1523"/>
    <mergeCell ref="D1502:E1502"/>
    <mergeCell ref="D1503:E1503"/>
    <mergeCell ref="D1504:E1504"/>
    <mergeCell ref="D1506:E1506"/>
    <mergeCell ref="D1507:E1507"/>
    <mergeCell ref="D1508:E1508"/>
    <mergeCell ref="D1494:E1494"/>
    <mergeCell ref="D1496:E1496"/>
    <mergeCell ref="D1497:E1497"/>
    <mergeCell ref="D1498:E1498"/>
    <mergeCell ref="D1499:E1499"/>
    <mergeCell ref="D1501:E1501"/>
    <mergeCell ref="D1487:E1487"/>
    <mergeCell ref="D1488:E1488"/>
    <mergeCell ref="D1489:E1489"/>
    <mergeCell ref="D1491:E1491"/>
    <mergeCell ref="D1492:E1492"/>
    <mergeCell ref="D1493:E1493"/>
    <mergeCell ref="D1479:E1479"/>
    <mergeCell ref="D1481:E1481"/>
    <mergeCell ref="D1482:E1482"/>
    <mergeCell ref="D1483:E1483"/>
    <mergeCell ref="D1484:E1484"/>
    <mergeCell ref="D1486:E1486"/>
    <mergeCell ref="D1472:E1472"/>
    <mergeCell ref="D1473:E1473"/>
    <mergeCell ref="D1474:E1474"/>
    <mergeCell ref="D1476:E1476"/>
    <mergeCell ref="D1477:E1477"/>
    <mergeCell ref="D1478:E1478"/>
    <mergeCell ref="D1464:E1464"/>
    <mergeCell ref="D1466:E1466"/>
    <mergeCell ref="D1467:E1467"/>
    <mergeCell ref="D1468:E1468"/>
    <mergeCell ref="D1469:E1469"/>
    <mergeCell ref="D1471:E1471"/>
    <mergeCell ref="D1457:E1457"/>
    <mergeCell ref="D1459:E1459"/>
    <mergeCell ref="D1460:E1460"/>
    <mergeCell ref="D1461:E1461"/>
    <mergeCell ref="D1462:E1462"/>
    <mergeCell ref="D1463:E1463"/>
    <mergeCell ref="D1449:E1449"/>
    <mergeCell ref="D1451:E1451"/>
    <mergeCell ref="D1452:E1452"/>
    <mergeCell ref="D1454:E1454"/>
    <mergeCell ref="D1455:E1455"/>
    <mergeCell ref="D1456:E1456"/>
    <mergeCell ref="D1441:E1441"/>
    <mergeCell ref="D1443:E1443"/>
    <mergeCell ref="D1444:E1444"/>
    <mergeCell ref="D1446:E1446"/>
    <mergeCell ref="D1447:E1447"/>
    <mergeCell ref="D1448:E1448"/>
    <mergeCell ref="D1428:F1428"/>
    <mergeCell ref="D1429:F1429"/>
    <mergeCell ref="D1436:E1436"/>
    <mergeCell ref="D1437:E1437"/>
    <mergeCell ref="D1439:E1439"/>
    <mergeCell ref="D1440:E1440"/>
    <mergeCell ref="I1418:J1418"/>
    <mergeCell ref="I1419:J1419"/>
    <mergeCell ref="I1421:J1421"/>
    <mergeCell ref="I1422:J1422"/>
    <mergeCell ref="I1424:J1424"/>
    <mergeCell ref="I1425:J1425"/>
    <mergeCell ref="I1410:J1410"/>
    <mergeCell ref="I1412:J1412"/>
    <mergeCell ref="I1413:J1413"/>
    <mergeCell ref="I1414:J1414"/>
    <mergeCell ref="I1416:J1416"/>
    <mergeCell ref="I1417:J1417"/>
    <mergeCell ref="I1402:J1402"/>
    <mergeCell ref="I1404:J1404"/>
    <mergeCell ref="I1405:J1405"/>
    <mergeCell ref="I1406:J1406"/>
    <mergeCell ref="I1407:J1407"/>
    <mergeCell ref="I1409:J1409"/>
    <mergeCell ref="I1395:J1395"/>
    <mergeCell ref="I1396:J1396"/>
    <mergeCell ref="I1397:J1397"/>
    <mergeCell ref="I1399:J1399"/>
    <mergeCell ref="I1400:J1400"/>
    <mergeCell ref="I1401:J1401"/>
    <mergeCell ref="I1387:J1387"/>
    <mergeCell ref="I1389:J1389"/>
    <mergeCell ref="I1390:J1390"/>
    <mergeCell ref="I1391:J1391"/>
    <mergeCell ref="I1392:J1392"/>
    <mergeCell ref="I1394:J1394"/>
    <mergeCell ref="I1380:J1380"/>
    <mergeCell ref="I1381:J1381"/>
    <mergeCell ref="I1382:J1382"/>
    <mergeCell ref="I1384:J1384"/>
    <mergeCell ref="I1385:J1385"/>
    <mergeCell ref="I1386:J1386"/>
    <mergeCell ref="I1372:J1372"/>
    <mergeCell ref="I1374:J1374"/>
    <mergeCell ref="I1375:J1375"/>
    <mergeCell ref="I1376:J1376"/>
    <mergeCell ref="I1377:J1377"/>
    <mergeCell ref="I1379:J1379"/>
    <mergeCell ref="I1364:J1364"/>
    <mergeCell ref="I1366:J1366"/>
    <mergeCell ref="I1367:J1367"/>
    <mergeCell ref="I1368:J1368"/>
    <mergeCell ref="I1369:J1369"/>
    <mergeCell ref="I1371:J1371"/>
    <mergeCell ref="I1353:J1353"/>
    <mergeCell ref="I1357:J1357"/>
    <mergeCell ref="I1358:J1358"/>
    <mergeCell ref="I1360:J1360"/>
    <mergeCell ref="I1361:J1361"/>
    <mergeCell ref="I1363:J1363"/>
    <mergeCell ref="I1344:J1344"/>
    <mergeCell ref="I1346:J1346"/>
    <mergeCell ref="I1347:J1347"/>
    <mergeCell ref="I1349:J1349"/>
    <mergeCell ref="I1350:J1350"/>
    <mergeCell ref="I1352:J1352"/>
    <mergeCell ref="I1335:J1335"/>
    <mergeCell ref="I1337:J1337"/>
    <mergeCell ref="I1338:J1338"/>
    <mergeCell ref="I1340:J1340"/>
    <mergeCell ref="I1341:J1341"/>
    <mergeCell ref="I1343:J1343"/>
    <mergeCell ref="I1326:J1326"/>
    <mergeCell ref="I1328:J1328"/>
    <mergeCell ref="I1329:J1329"/>
    <mergeCell ref="I1331:J1331"/>
    <mergeCell ref="I1332:J1332"/>
    <mergeCell ref="I1334:J1334"/>
    <mergeCell ref="I1317:J1317"/>
    <mergeCell ref="I1318:J1318"/>
    <mergeCell ref="I1320:J1320"/>
    <mergeCell ref="I1321:J1321"/>
    <mergeCell ref="I1323:J1323"/>
    <mergeCell ref="I1325:J1325"/>
    <mergeCell ref="D1290:F1290"/>
    <mergeCell ref="I1295:J1295"/>
    <mergeCell ref="I1299:J1299"/>
    <mergeCell ref="I1303:J1303"/>
    <mergeCell ref="I1314:J1314"/>
    <mergeCell ref="I1315:J1315"/>
    <mergeCell ref="I1282:J1282"/>
    <mergeCell ref="I1283:J1283"/>
    <mergeCell ref="I1284:J1284"/>
    <mergeCell ref="I1285:J1285"/>
    <mergeCell ref="I1286:J1286"/>
    <mergeCell ref="D1289:F1289"/>
    <mergeCell ref="I1276:J1276"/>
    <mergeCell ref="I1277:J1277"/>
    <mergeCell ref="I1278:J1278"/>
    <mergeCell ref="I1279:J1279"/>
    <mergeCell ref="I1280:J1280"/>
    <mergeCell ref="I1281:J1281"/>
    <mergeCell ref="I1267:J1267"/>
    <mergeCell ref="I1268:J1268"/>
    <mergeCell ref="I1269:J1269"/>
    <mergeCell ref="I1273:J1273"/>
    <mergeCell ref="I1274:J1274"/>
    <mergeCell ref="I1275:J1275"/>
    <mergeCell ref="I1261:J1261"/>
    <mergeCell ref="I1262:J1262"/>
    <mergeCell ref="I1263:J1263"/>
    <mergeCell ref="I1264:J1264"/>
    <mergeCell ref="I1265:J1265"/>
    <mergeCell ref="I1266:J1266"/>
    <mergeCell ref="I1252:J1252"/>
    <mergeCell ref="I1256:J1256"/>
    <mergeCell ref="I1257:J1257"/>
    <mergeCell ref="I1258:J1258"/>
    <mergeCell ref="I1259:J1259"/>
    <mergeCell ref="I1260:J1260"/>
    <mergeCell ref="I1246:J1246"/>
    <mergeCell ref="I1247:J1247"/>
    <mergeCell ref="I1248:J1248"/>
    <mergeCell ref="I1249:J1249"/>
    <mergeCell ref="I1250:J1250"/>
    <mergeCell ref="I1251:J1251"/>
    <mergeCell ref="I1240:J1240"/>
    <mergeCell ref="I1241:J1241"/>
    <mergeCell ref="I1242:J1242"/>
    <mergeCell ref="I1243:J1243"/>
    <mergeCell ref="I1244:J1244"/>
    <mergeCell ref="I1245:J1245"/>
    <mergeCell ref="I1178:J1178"/>
    <mergeCell ref="I1179:J1179"/>
    <mergeCell ref="I1180:J1180"/>
    <mergeCell ref="I1182:J1182"/>
    <mergeCell ref="I1183:J1183"/>
    <mergeCell ref="I1239:J1239"/>
    <mergeCell ref="I1170:J1170"/>
    <mergeCell ref="I1171:J1171"/>
    <mergeCell ref="I1172:J1172"/>
    <mergeCell ref="I1174:J1174"/>
    <mergeCell ref="I1175:J1175"/>
    <mergeCell ref="I1176:J1176"/>
    <mergeCell ref="I1162:J1162"/>
    <mergeCell ref="I1164:J1164"/>
    <mergeCell ref="I1165:J1165"/>
    <mergeCell ref="I1166:J1166"/>
    <mergeCell ref="I1167:J1167"/>
    <mergeCell ref="I1169:J1169"/>
    <mergeCell ref="I1155:J1155"/>
    <mergeCell ref="I1156:J1156"/>
    <mergeCell ref="I1157:J1157"/>
    <mergeCell ref="I1159:J1159"/>
    <mergeCell ref="I1160:J1160"/>
    <mergeCell ref="I1161:J1161"/>
    <mergeCell ref="I1147:J1147"/>
    <mergeCell ref="I1149:J1149"/>
    <mergeCell ref="I1150:J1150"/>
    <mergeCell ref="I1151:J1151"/>
    <mergeCell ref="I1152:J1152"/>
    <mergeCell ref="I1154:J1154"/>
    <mergeCell ref="I1140:J1140"/>
    <mergeCell ref="I1141:J1141"/>
    <mergeCell ref="I1142:J1142"/>
    <mergeCell ref="I1144:J1144"/>
    <mergeCell ref="I1145:J1145"/>
    <mergeCell ref="I1146:J1146"/>
    <mergeCell ref="I1132:J1132"/>
    <mergeCell ref="I1134:J1134"/>
    <mergeCell ref="I1135:J1135"/>
    <mergeCell ref="I1136:J1136"/>
    <mergeCell ref="I1137:J1137"/>
    <mergeCell ref="I1139:J1139"/>
    <mergeCell ref="I1125:J1125"/>
    <mergeCell ref="I1127:J1127"/>
    <mergeCell ref="I1128:J1128"/>
    <mergeCell ref="I1129:J1129"/>
    <mergeCell ref="I1130:J1130"/>
    <mergeCell ref="I1131:J1131"/>
    <mergeCell ref="I1117:J1117"/>
    <mergeCell ref="I1119:J1119"/>
    <mergeCell ref="I1120:J1120"/>
    <mergeCell ref="I1122:J1122"/>
    <mergeCell ref="I1123:J1123"/>
    <mergeCell ref="I1124:J1124"/>
    <mergeCell ref="I1109:J1109"/>
    <mergeCell ref="I1111:J1111"/>
    <mergeCell ref="I1112:J1112"/>
    <mergeCell ref="I1114:J1114"/>
    <mergeCell ref="I1115:J1115"/>
    <mergeCell ref="I1116:J1116"/>
    <mergeCell ref="I1096:J1096"/>
    <mergeCell ref="I1100:J1100"/>
    <mergeCell ref="I1104:J1104"/>
    <mergeCell ref="I1105:J1105"/>
    <mergeCell ref="I1107:J1107"/>
    <mergeCell ref="I1108:J1108"/>
    <mergeCell ref="I1088:J1088"/>
    <mergeCell ref="I1089:J1089"/>
    <mergeCell ref="I1090:J1090"/>
    <mergeCell ref="I1092:J1092"/>
    <mergeCell ref="I1093:J1093"/>
    <mergeCell ref="I1095:J1095"/>
    <mergeCell ref="I1080:J1080"/>
    <mergeCell ref="I1081:J1081"/>
    <mergeCell ref="I1083:J1083"/>
    <mergeCell ref="I1084:J1084"/>
    <mergeCell ref="I1085:J1085"/>
    <mergeCell ref="I1087:J1087"/>
    <mergeCell ref="I1072:J1072"/>
    <mergeCell ref="I1073:J1073"/>
    <mergeCell ref="I1075:J1075"/>
    <mergeCell ref="I1076:J1076"/>
    <mergeCell ref="I1077:J1077"/>
    <mergeCell ref="I1078:J1078"/>
    <mergeCell ref="I1065:J1065"/>
    <mergeCell ref="I1066:J1066"/>
    <mergeCell ref="I1067:J1067"/>
    <mergeCell ref="I1068:J1068"/>
    <mergeCell ref="I1070:J1070"/>
    <mergeCell ref="I1071:J1071"/>
    <mergeCell ref="I1057:J1057"/>
    <mergeCell ref="I1058:J1058"/>
    <mergeCell ref="I1060:J1060"/>
    <mergeCell ref="I1061:J1061"/>
    <mergeCell ref="I1062:J1062"/>
    <mergeCell ref="I1063:J1063"/>
    <mergeCell ref="I1050:J1050"/>
    <mergeCell ref="I1051:J1051"/>
    <mergeCell ref="I1052:J1052"/>
    <mergeCell ref="I1053:J1053"/>
    <mergeCell ref="I1055:J1055"/>
    <mergeCell ref="I1056:J1056"/>
    <mergeCell ref="I1042:J1042"/>
    <mergeCell ref="I1043:J1043"/>
    <mergeCell ref="I1045:J1045"/>
    <mergeCell ref="I1046:J1046"/>
    <mergeCell ref="I1047:J1047"/>
    <mergeCell ref="I1048:J1048"/>
    <mergeCell ref="I1034:J1034"/>
    <mergeCell ref="I1035:J1035"/>
    <mergeCell ref="I1037:J1037"/>
    <mergeCell ref="I1038:J1038"/>
    <mergeCell ref="I1039:J1039"/>
    <mergeCell ref="I1040:J1040"/>
    <mergeCell ref="I1023:J1023"/>
    <mergeCell ref="I1024:J1024"/>
    <mergeCell ref="I1028:J1028"/>
    <mergeCell ref="I1029:J1029"/>
    <mergeCell ref="I1031:J1031"/>
    <mergeCell ref="I1032:J1032"/>
    <mergeCell ref="I1014:J1014"/>
    <mergeCell ref="I1015:J1015"/>
    <mergeCell ref="I1017:J1017"/>
    <mergeCell ref="I1018:J1018"/>
    <mergeCell ref="I1020:J1020"/>
    <mergeCell ref="I1021:J1021"/>
    <mergeCell ref="I1005:J1005"/>
    <mergeCell ref="I1006:J1006"/>
    <mergeCell ref="I1008:J1008"/>
    <mergeCell ref="I1009:J1009"/>
    <mergeCell ref="I1011:J1011"/>
    <mergeCell ref="I1012:J1012"/>
    <mergeCell ref="I996:J996"/>
    <mergeCell ref="I997:J997"/>
    <mergeCell ref="I999:J999"/>
    <mergeCell ref="I1000:J1000"/>
    <mergeCell ref="I1002:J1002"/>
    <mergeCell ref="I1003:J1003"/>
    <mergeCell ref="I986:J986"/>
    <mergeCell ref="I988:J988"/>
    <mergeCell ref="I989:J989"/>
    <mergeCell ref="I991:J991"/>
    <mergeCell ref="I992:J992"/>
    <mergeCell ref="I994:J994"/>
    <mergeCell ref="I977:J977"/>
    <mergeCell ref="I978:J978"/>
    <mergeCell ref="I979:J979"/>
    <mergeCell ref="I980:J980"/>
    <mergeCell ref="I981:J981"/>
    <mergeCell ref="I985:J985"/>
    <mergeCell ref="I971:J971"/>
    <mergeCell ref="I972:J972"/>
    <mergeCell ref="I973:J973"/>
    <mergeCell ref="I974:J974"/>
    <mergeCell ref="I975:J975"/>
    <mergeCell ref="I976:J976"/>
    <mergeCell ref="I916:J916"/>
    <mergeCell ref="I918:J918"/>
    <mergeCell ref="I919:J919"/>
    <mergeCell ref="I968:J968"/>
    <mergeCell ref="I969:J969"/>
    <mergeCell ref="I970:J970"/>
    <mergeCell ref="I908:J908"/>
    <mergeCell ref="I910:J910"/>
    <mergeCell ref="I911:J911"/>
    <mergeCell ref="I912:J912"/>
    <mergeCell ref="I914:J914"/>
    <mergeCell ref="I915:J915"/>
    <mergeCell ref="I901:J901"/>
    <mergeCell ref="I902:J902"/>
    <mergeCell ref="I903:J903"/>
    <mergeCell ref="I905:J905"/>
    <mergeCell ref="I906:J906"/>
    <mergeCell ref="I907:J907"/>
    <mergeCell ref="I893:J893"/>
    <mergeCell ref="I895:J895"/>
    <mergeCell ref="I896:J896"/>
    <mergeCell ref="I897:J897"/>
    <mergeCell ref="I898:J898"/>
    <mergeCell ref="I900:J900"/>
    <mergeCell ref="I886:J886"/>
    <mergeCell ref="I887:J887"/>
    <mergeCell ref="I888:J888"/>
    <mergeCell ref="I890:J890"/>
    <mergeCell ref="I891:J891"/>
    <mergeCell ref="I892:J892"/>
    <mergeCell ref="I878:J878"/>
    <mergeCell ref="I880:J880"/>
    <mergeCell ref="I881:J881"/>
    <mergeCell ref="I882:J882"/>
    <mergeCell ref="I883:J883"/>
    <mergeCell ref="I885:J885"/>
    <mergeCell ref="I871:J871"/>
    <mergeCell ref="I872:J872"/>
    <mergeCell ref="I873:J873"/>
    <mergeCell ref="I875:J875"/>
    <mergeCell ref="I876:J876"/>
    <mergeCell ref="I877:J877"/>
    <mergeCell ref="I864:J864"/>
    <mergeCell ref="I865:J865"/>
    <mergeCell ref="I866:J866"/>
    <mergeCell ref="I867:J867"/>
    <mergeCell ref="I868:J868"/>
    <mergeCell ref="I870:J870"/>
    <mergeCell ref="I856:J856"/>
    <mergeCell ref="I858:J858"/>
    <mergeCell ref="I859:J859"/>
    <mergeCell ref="I860:J860"/>
    <mergeCell ref="I861:J861"/>
    <mergeCell ref="I863:J863"/>
    <mergeCell ref="I848:J848"/>
    <mergeCell ref="I850:J850"/>
    <mergeCell ref="I851:J851"/>
    <mergeCell ref="I852:J852"/>
    <mergeCell ref="I853:J853"/>
    <mergeCell ref="I855:J855"/>
    <mergeCell ref="I840:J840"/>
    <mergeCell ref="I841:J841"/>
    <mergeCell ref="I843:J843"/>
    <mergeCell ref="I844:J844"/>
    <mergeCell ref="I845:J845"/>
    <mergeCell ref="I847:J847"/>
    <mergeCell ref="I826:J826"/>
    <mergeCell ref="I828:J828"/>
    <mergeCell ref="I829:J829"/>
    <mergeCell ref="I831:J831"/>
    <mergeCell ref="I832:J832"/>
    <mergeCell ref="I836:J836"/>
    <mergeCell ref="I819:J819"/>
    <mergeCell ref="I820:J820"/>
    <mergeCell ref="I821:J821"/>
    <mergeCell ref="I823:J823"/>
    <mergeCell ref="I824:J824"/>
    <mergeCell ref="I825:J825"/>
    <mergeCell ref="I578:J578"/>
    <mergeCell ref="I627:J627"/>
    <mergeCell ref="I523:J523"/>
    <mergeCell ref="I524:J524"/>
    <mergeCell ref="I525:J525"/>
    <mergeCell ref="I526:J526"/>
    <mergeCell ref="I539:J539"/>
    <mergeCell ref="I811:J811"/>
    <mergeCell ref="I812:J812"/>
    <mergeCell ref="I680:J680"/>
    <mergeCell ref="I665:J665"/>
    <mergeCell ref="I707:J707"/>
    <mergeCell ref="I697:J697"/>
    <mergeCell ref="I698:J698"/>
    <mergeCell ref="I708:J708"/>
    <mergeCell ref="I703:J703"/>
    <mergeCell ref="I704:J704"/>
    <mergeCell ref="I519:J519"/>
    <mergeCell ref="I521:J521"/>
    <mergeCell ref="I522:J522"/>
    <mergeCell ref="I508:J508"/>
    <mergeCell ref="I509:J509"/>
    <mergeCell ref="I510:J510"/>
    <mergeCell ref="I511:J511"/>
    <mergeCell ref="I513:J513"/>
    <mergeCell ref="I514:J514"/>
    <mergeCell ref="I404:J404"/>
    <mergeCell ref="I479:J479"/>
    <mergeCell ref="I359:J359"/>
    <mergeCell ref="I361:J361"/>
    <mergeCell ref="I364:J364"/>
    <mergeCell ref="I365:J365"/>
    <mergeCell ref="I367:J367"/>
    <mergeCell ref="I345:J345"/>
    <mergeCell ref="I346:J346"/>
    <mergeCell ref="I352:J352"/>
    <mergeCell ref="I353:J353"/>
    <mergeCell ref="I221:J221"/>
    <mergeCell ref="I273:J273"/>
    <mergeCell ref="I280:J280"/>
    <mergeCell ref="I335:J335"/>
    <mergeCell ref="I384:J384"/>
    <mergeCell ref="I397:J397"/>
    <mergeCell ref="I340:J340"/>
    <mergeCell ref="I343:J343"/>
    <mergeCell ref="I286:J286"/>
    <mergeCell ref="I315:J315"/>
    <mergeCell ref="I334:J334"/>
    <mergeCell ref="I294:J294"/>
    <mergeCell ref="A1:E1"/>
    <mergeCell ref="F1:H4"/>
    <mergeCell ref="J1:P1"/>
    <mergeCell ref="Z1:Z4"/>
    <mergeCell ref="B2:E4"/>
    <mergeCell ref="I2:P2"/>
    <mergeCell ref="K3:P3"/>
    <mergeCell ref="I4:P4"/>
    <mergeCell ref="I52:J52"/>
    <mergeCell ref="I46:J46"/>
    <mergeCell ref="I47:J47"/>
    <mergeCell ref="I48:J48"/>
    <mergeCell ref="I49:J49"/>
    <mergeCell ref="I50:J50"/>
    <mergeCell ref="I51:J51"/>
    <mergeCell ref="B5:B6"/>
    <mergeCell ref="C5:C6"/>
    <mergeCell ref="D5:H5"/>
    <mergeCell ref="I5:L5"/>
    <mergeCell ref="M5:O5"/>
    <mergeCell ref="Q5:Z5"/>
    <mergeCell ref="I53:J53"/>
    <mergeCell ref="I54:J54"/>
    <mergeCell ref="I99:J99"/>
    <mergeCell ref="D275:E275"/>
    <mergeCell ref="D276:E276"/>
    <mergeCell ref="I292:J292"/>
    <mergeCell ref="I288:J288"/>
    <mergeCell ref="I289:J289"/>
    <mergeCell ref="I291:J291"/>
    <mergeCell ref="I120:J120"/>
    <mergeCell ref="I116:J116"/>
    <mergeCell ref="I119:J119"/>
    <mergeCell ref="I216:J216"/>
    <mergeCell ref="I121:J121"/>
    <mergeCell ref="I137:J137"/>
    <mergeCell ref="I217:J217"/>
    <mergeCell ref="I218:J218"/>
    <mergeCell ref="I219:J219"/>
    <mergeCell ref="I155:J155"/>
    <mergeCell ref="I156:J156"/>
    <mergeCell ref="I209:J209"/>
    <mergeCell ref="I210:J210"/>
    <mergeCell ref="I211:J211"/>
    <mergeCell ref="I220:J220"/>
    <mergeCell ref="D629:E629"/>
    <mergeCell ref="I629:J629"/>
    <mergeCell ref="I696:J696"/>
    <mergeCell ref="I101:J101"/>
    <mergeCell ref="I107:J107"/>
    <mergeCell ref="I109:J109"/>
    <mergeCell ref="I100:J100"/>
    <mergeCell ref="I66:J66"/>
    <mergeCell ref="I67:J67"/>
    <mergeCell ref="I77:J77"/>
    <mergeCell ref="I96:J96"/>
    <mergeCell ref="I98:J98"/>
    <mergeCell ref="I97:J97"/>
    <mergeCell ref="I142:J142"/>
    <mergeCell ref="I114:J114"/>
    <mergeCell ref="I115:J115"/>
    <mergeCell ref="I117:J117"/>
    <mergeCell ref="I118:J118"/>
    <mergeCell ref="I481:J481"/>
    <mergeCell ref="I489:J489"/>
    <mergeCell ref="I516:J516"/>
    <mergeCell ref="I517:J517"/>
    <mergeCell ref="I518:J518"/>
    <mergeCell ref="I297:J297"/>
  </mergeCells>
  <printOptions horizontalCentered="1"/>
  <pageMargins left="0.19685039370078741" right="0.19685039370078741" top="0.59055118110236227" bottom="0.62992125984251968" header="0" footer="0"/>
  <pageSetup paperSize="9" scale="64" fitToHeight="11" orientation="landscape" r:id="rId1"/>
  <headerFooter alignWithMargins="0"/>
  <rowBreaks count="31" manualBreakCount="31">
    <brk id="112" max="25" man="1"/>
    <brk id="208" max="25" man="1"/>
    <brk id="314" max="25" man="1"/>
    <brk id="508" max="25" man="1"/>
    <brk id="615" max="25" man="1"/>
    <brk id="670" max="25" man="1"/>
    <brk id="1205" max="25" man="1"/>
    <brk id="1426" max="25" man="1"/>
    <brk id="1518" max="25" man="1"/>
    <brk id="1552" max="25" man="1"/>
    <brk id="1586" max="25" man="1"/>
    <brk id="1644" max="25" man="1"/>
    <brk id="1714" max="25" man="1"/>
    <brk id="1756" max="25" man="1"/>
    <brk id="1791" max="25" man="1"/>
    <brk id="1825" max="25" man="1"/>
    <brk id="1859" max="25" man="1"/>
    <brk id="1893" max="25" man="1"/>
    <brk id="1927" max="25" man="1"/>
    <brk id="1961" max="25" man="1"/>
    <brk id="1995" max="25" man="1"/>
    <brk id="2029" max="25" man="1"/>
    <brk id="2063" max="25" man="1"/>
    <brk id="2097" max="25" man="1"/>
    <brk id="2131" max="25" man="1"/>
    <brk id="2164" max="25" man="1"/>
    <brk id="2199" max="25" man="1"/>
    <brk id="2233" max="25" man="1"/>
    <brk id="2267" max="25" man="1"/>
    <brk id="2503" max="25" man="1"/>
    <brk id="2573" max="2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14"/>
  <sheetViews>
    <sheetView view="pageBreakPreview" zoomScale="160" zoomScaleNormal="145" zoomScaleSheetLayoutView="160" workbookViewId="0">
      <pane xSplit="2" ySplit="6" topLeftCell="C775" activePane="bottomRight" state="frozen"/>
      <selection pane="topRight" activeCell="D1" sqref="D1"/>
      <selection pane="bottomLeft" activeCell="A7" sqref="A7"/>
      <selection pane="bottomRight" activeCell="A780" sqref="A780:XFD781"/>
    </sheetView>
  </sheetViews>
  <sheetFormatPr baseColWidth="10" defaultColWidth="11.44140625" defaultRowHeight="9.9" customHeight="1" x14ac:dyDescent="0.25"/>
  <cols>
    <col min="1" max="1" width="5.6640625" style="184" customWidth="1"/>
    <col min="2" max="2" width="45.33203125" style="2" customWidth="1"/>
    <col min="3" max="3" width="6" style="2" customWidth="1"/>
    <col min="4" max="4" width="4.44140625" style="187" bestFit="1" customWidth="1"/>
    <col min="5" max="5" width="4.5546875" style="187" customWidth="1"/>
    <col min="6" max="6" width="4" style="187" customWidth="1"/>
    <col min="7" max="7" width="3.5546875" style="8" customWidth="1"/>
    <col min="8" max="8" width="4.6640625" style="187" customWidth="1"/>
    <col min="9" max="9" width="5.5546875" style="4" customWidth="1"/>
    <col min="10" max="10" width="4.88671875" style="4" customWidth="1"/>
    <col min="11" max="11" width="4.109375" style="4" customWidth="1"/>
    <col min="12" max="12" width="6.88671875" style="4" bestFit="1" customWidth="1"/>
    <col min="13" max="13" width="4.44140625" style="187" customWidth="1"/>
    <col min="14" max="14" width="6.88671875" style="187" bestFit="1" customWidth="1"/>
    <col min="15" max="15" width="5.5546875" style="187" customWidth="1"/>
    <col min="16" max="16" width="5.109375" style="4" bestFit="1" customWidth="1"/>
    <col min="17" max="17" width="6" style="187" customWidth="1"/>
    <col min="18" max="18" width="4.5546875" style="187" customWidth="1"/>
    <col min="19" max="19" width="4.33203125" style="187" customWidth="1"/>
    <col min="20" max="20" width="4.6640625" style="187" customWidth="1"/>
    <col min="21" max="21" width="4.109375" style="187" customWidth="1"/>
    <col min="22" max="22" width="5.109375" style="187" customWidth="1"/>
    <col min="23" max="23" width="4.5546875" style="187" customWidth="1"/>
    <col min="24" max="24" width="6.88671875" style="187" bestFit="1" customWidth="1"/>
    <col min="25" max="25" width="4.109375" style="187" customWidth="1"/>
    <col min="26" max="26" width="6.6640625" style="187" customWidth="1"/>
    <col min="27" max="27" width="11.44140625" style="12"/>
    <col min="28" max="16384" width="11.44140625" style="2"/>
  </cols>
  <sheetData>
    <row r="1" spans="1:29" ht="13.95" customHeight="1" x14ac:dyDescent="0.25">
      <c r="A1" s="348" t="s">
        <v>57</v>
      </c>
      <c r="B1" s="348"/>
      <c r="C1" s="348"/>
      <c r="D1" s="348"/>
      <c r="E1" s="348"/>
      <c r="F1" s="348"/>
      <c r="G1" s="348"/>
      <c r="H1" s="348"/>
      <c r="I1" s="187" t="s">
        <v>27</v>
      </c>
      <c r="J1" s="349"/>
      <c r="K1" s="350"/>
      <c r="L1" s="350"/>
      <c r="M1" s="350"/>
      <c r="N1" s="350"/>
      <c r="O1" s="350"/>
      <c r="P1" s="351"/>
      <c r="Q1" s="5" t="s">
        <v>5</v>
      </c>
      <c r="S1" s="5"/>
      <c r="T1" s="5"/>
      <c r="U1" s="187" t="s">
        <v>2</v>
      </c>
      <c r="V1" s="187" t="s">
        <v>1</v>
      </c>
      <c r="W1" s="187" t="s">
        <v>0</v>
      </c>
      <c r="X1" s="187" t="s">
        <v>6</v>
      </c>
      <c r="Y1" s="187" t="s">
        <v>3</v>
      </c>
      <c r="Z1" s="352" t="s">
        <v>7</v>
      </c>
      <c r="AA1" s="6"/>
      <c r="AB1" s="6"/>
      <c r="AC1" s="6"/>
    </row>
    <row r="2" spans="1:29" ht="13.95" customHeight="1" x14ac:dyDescent="0.25">
      <c r="B2" s="354" t="s">
        <v>503</v>
      </c>
      <c r="C2" s="354"/>
      <c r="D2" s="354"/>
      <c r="E2" s="354"/>
      <c r="F2" s="348"/>
      <c r="G2" s="348"/>
      <c r="H2" s="348"/>
      <c r="I2" s="337" t="s">
        <v>372</v>
      </c>
      <c r="J2" s="338"/>
      <c r="K2" s="338"/>
      <c r="L2" s="338"/>
      <c r="M2" s="338"/>
      <c r="N2" s="338"/>
      <c r="O2" s="338"/>
      <c r="P2" s="339"/>
      <c r="Q2" s="5" t="s">
        <v>8</v>
      </c>
      <c r="S2" s="5"/>
      <c r="T2" s="5"/>
      <c r="U2" s="187">
        <v>0.32</v>
      </c>
      <c r="V2" s="187">
        <v>0.71</v>
      </c>
      <c r="W2" s="187">
        <v>1.29</v>
      </c>
      <c r="X2" s="187">
        <v>2</v>
      </c>
      <c r="Y2" s="187">
        <v>2.84</v>
      </c>
      <c r="Z2" s="353"/>
      <c r="AA2" s="6"/>
      <c r="AB2" s="6"/>
      <c r="AC2" s="6"/>
    </row>
    <row r="3" spans="1:29" ht="13.95" customHeight="1" x14ac:dyDescent="0.25">
      <c r="B3" s="354"/>
      <c r="C3" s="354"/>
      <c r="D3" s="354"/>
      <c r="E3" s="354"/>
      <c r="F3" s="348"/>
      <c r="G3" s="348"/>
      <c r="H3" s="348"/>
      <c r="I3" s="7" t="s">
        <v>28</v>
      </c>
      <c r="K3" s="349" t="s">
        <v>117</v>
      </c>
      <c r="L3" s="350"/>
      <c r="M3" s="350"/>
      <c r="N3" s="350"/>
      <c r="O3" s="350"/>
      <c r="P3" s="351"/>
      <c r="Q3" s="5" t="s">
        <v>9</v>
      </c>
      <c r="S3" s="5"/>
      <c r="T3" s="5"/>
      <c r="U3" s="187">
        <v>0.25</v>
      </c>
      <c r="V3" s="187">
        <v>0.56000000000000005</v>
      </c>
      <c r="W3" s="187">
        <v>1.02</v>
      </c>
      <c r="X3" s="187">
        <v>1.6</v>
      </c>
      <c r="Y3" s="187">
        <v>2.2599999999999998</v>
      </c>
      <c r="Z3" s="353"/>
      <c r="AA3" s="6"/>
      <c r="AB3" s="6"/>
      <c r="AC3" s="6"/>
    </row>
    <row r="4" spans="1:29" ht="13.95" customHeight="1" x14ac:dyDescent="0.25">
      <c r="B4" s="354"/>
      <c r="C4" s="354"/>
      <c r="D4" s="354"/>
      <c r="E4" s="354"/>
      <c r="F4" s="348"/>
      <c r="G4" s="348"/>
      <c r="H4" s="348"/>
      <c r="I4" s="355">
        <v>43840</v>
      </c>
      <c r="J4" s="355"/>
      <c r="K4" s="355"/>
      <c r="L4" s="355"/>
      <c r="M4" s="355"/>
      <c r="N4" s="355"/>
      <c r="O4" s="355"/>
      <c r="P4" s="355"/>
      <c r="Q4" s="5" t="s">
        <v>10</v>
      </c>
      <c r="S4" s="5"/>
      <c r="T4" s="5"/>
      <c r="U4" s="187">
        <v>2.2999999999999998</v>
      </c>
      <c r="V4" s="187">
        <v>5.04</v>
      </c>
      <c r="W4" s="187">
        <v>9.3000000000000007</v>
      </c>
      <c r="X4" s="187">
        <v>14.6</v>
      </c>
      <c r="Y4" s="187">
        <v>20.7</v>
      </c>
      <c r="Z4" s="353"/>
      <c r="AA4" s="6"/>
      <c r="AB4" s="6"/>
      <c r="AC4" s="6"/>
    </row>
    <row r="5" spans="1:29" ht="13.95" customHeight="1" x14ac:dyDescent="0.25">
      <c r="B5" s="328" t="s">
        <v>11</v>
      </c>
      <c r="C5" s="329" t="s">
        <v>86</v>
      </c>
      <c r="D5" s="337" t="s">
        <v>12</v>
      </c>
      <c r="E5" s="338"/>
      <c r="F5" s="338"/>
      <c r="G5" s="338"/>
      <c r="H5" s="339"/>
      <c r="I5" s="337" t="s">
        <v>13</v>
      </c>
      <c r="J5" s="338"/>
      <c r="K5" s="338"/>
      <c r="L5" s="339"/>
      <c r="M5" s="347" t="s">
        <v>14</v>
      </c>
      <c r="N5" s="347"/>
      <c r="O5" s="347"/>
      <c r="P5" s="4" t="s">
        <v>4</v>
      </c>
      <c r="Q5" s="347" t="s">
        <v>15</v>
      </c>
      <c r="R5" s="347"/>
      <c r="S5" s="347"/>
      <c r="T5" s="347"/>
      <c r="U5" s="347"/>
      <c r="V5" s="347"/>
      <c r="W5" s="347"/>
      <c r="X5" s="347"/>
      <c r="Y5" s="347"/>
      <c r="Z5" s="347"/>
      <c r="AA5" s="6"/>
      <c r="AB5" s="6"/>
      <c r="AC5" s="6"/>
    </row>
    <row r="6" spans="1:29" s="184" customFormat="1" ht="13.95" customHeight="1" x14ac:dyDescent="0.25">
      <c r="B6" s="328"/>
      <c r="C6" s="330"/>
      <c r="D6" s="187" t="s">
        <v>17</v>
      </c>
      <c r="E6" s="187" t="s">
        <v>16</v>
      </c>
      <c r="F6" s="187" t="s">
        <v>18</v>
      </c>
      <c r="G6" s="8" t="s">
        <v>19</v>
      </c>
      <c r="H6" s="187" t="s">
        <v>20</v>
      </c>
      <c r="I6" s="4" t="s">
        <v>17</v>
      </c>
      <c r="J6" s="4" t="s">
        <v>16</v>
      </c>
      <c r="K6" s="4" t="s">
        <v>19</v>
      </c>
      <c r="L6" s="4" t="s">
        <v>21</v>
      </c>
      <c r="M6" s="187" t="s">
        <v>17</v>
      </c>
      <c r="N6" s="187" t="s">
        <v>19</v>
      </c>
      <c r="O6" s="187" t="s">
        <v>22</v>
      </c>
      <c r="P6" s="4" t="s">
        <v>23</v>
      </c>
      <c r="Q6" s="187" t="s">
        <v>24</v>
      </c>
      <c r="R6" s="187" t="s">
        <v>25</v>
      </c>
      <c r="S6" s="187" t="s">
        <v>17</v>
      </c>
      <c r="T6" s="187" t="s">
        <v>30</v>
      </c>
      <c r="U6" s="187" t="s">
        <v>2</v>
      </c>
      <c r="V6" s="187" t="s">
        <v>1</v>
      </c>
      <c r="W6" s="187" t="s">
        <v>0</v>
      </c>
      <c r="X6" s="187" t="s">
        <v>6</v>
      </c>
      <c r="Y6" s="187" t="s">
        <v>3</v>
      </c>
      <c r="Z6" s="187"/>
      <c r="AA6" s="9"/>
      <c r="AB6" s="9"/>
      <c r="AC6" s="9"/>
    </row>
    <row r="7" spans="1:29" s="184" customFormat="1" ht="13.95" customHeight="1" x14ac:dyDescent="0.25">
      <c r="B7" s="195"/>
      <c r="C7" s="195"/>
      <c r="D7" s="187"/>
      <c r="E7" s="187"/>
      <c r="F7" s="187"/>
      <c r="G7" s="8"/>
      <c r="H7" s="187"/>
      <c r="I7" s="4"/>
      <c r="J7" s="4"/>
      <c r="K7" s="4"/>
      <c r="L7" s="4"/>
      <c r="M7" s="187"/>
      <c r="N7" s="187"/>
      <c r="O7" s="187"/>
      <c r="P7" s="4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9"/>
      <c r="AB7" s="9"/>
      <c r="AC7" s="9"/>
    </row>
    <row r="8" spans="1:29" ht="13.95" customHeight="1" x14ac:dyDescent="0.25">
      <c r="A8" s="10" t="s">
        <v>64</v>
      </c>
      <c r="B8" s="134" t="s">
        <v>29</v>
      </c>
      <c r="C8" s="134"/>
      <c r="P8" s="2"/>
      <c r="AA8" s="6"/>
      <c r="AB8" s="6"/>
      <c r="AC8" s="6"/>
    </row>
    <row r="9" spans="1:29" ht="13.95" customHeight="1" x14ac:dyDescent="0.25">
      <c r="A9" s="10" t="s">
        <v>65</v>
      </c>
      <c r="B9" s="134" t="s">
        <v>118</v>
      </c>
      <c r="C9" s="134"/>
      <c r="P9" s="2"/>
      <c r="AA9" s="6"/>
      <c r="AB9" s="6"/>
      <c r="AC9" s="6"/>
    </row>
    <row r="10" spans="1:29" ht="13.95" customHeight="1" x14ac:dyDescent="0.25">
      <c r="A10" s="10" t="s">
        <v>120</v>
      </c>
      <c r="B10" s="24" t="s">
        <v>119</v>
      </c>
      <c r="C10" s="24" t="s">
        <v>90</v>
      </c>
      <c r="D10" s="2"/>
      <c r="H10" s="20">
        <f>+SUM(H11:H29)</f>
        <v>75.822149999999993</v>
      </c>
      <c r="I10" s="2"/>
      <c r="J10" s="2"/>
      <c r="P10" s="135"/>
      <c r="AA10" s="6"/>
      <c r="AB10" s="6"/>
      <c r="AC10" s="6"/>
    </row>
    <row r="11" spans="1:29" ht="13.95" customHeight="1" x14ac:dyDescent="0.25">
      <c r="A11" s="28"/>
      <c r="B11" s="24" t="s">
        <v>121</v>
      </c>
      <c r="C11" s="26"/>
      <c r="D11" s="2"/>
      <c r="I11" s="2"/>
      <c r="J11" s="136"/>
      <c r="P11" s="135"/>
      <c r="AA11" s="6"/>
      <c r="AB11" s="6"/>
      <c r="AC11" s="6"/>
    </row>
    <row r="12" spans="1:29" ht="13.95" customHeight="1" x14ac:dyDescent="0.25">
      <c r="A12" s="10"/>
      <c r="B12" s="24" t="s">
        <v>122</v>
      </c>
      <c r="C12" s="24"/>
      <c r="D12" s="2">
        <v>1.8</v>
      </c>
      <c r="E12" s="187">
        <v>1.8</v>
      </c>
      <c r="F12" s="187">
        <v>2.35</v>
      </c>
      <c r="G12" s="8">
        <v>4</v>
      </c>
      <c r="H12" s="187">
        <f>+D12*E12*F12*G12</f>
        <v>30.456000000000003</v>
      </c>
      <c r="I12" s="2"/>
      <c r="J12" s="2"/>
      <c r="P12" s="135"/>
      <c r="AA12" s="6"/>
      <c r="AB12" s="6"/>
      <c r="AC12" s="6"/>
    </row>
    <row r="13" spans="1:29" ht="13.95" customHeight="1" x14ac:dyDescent="0.25">
      <c r="A13" s="28"/>
      <c r="B13" s="26" t="s">
        <v>123</v>
      </c>
      <c r="C13" s="26"/>
      <c r="D13" s="2">
        <v>1.8</v>
      </c>
      <c r="E13" s="187">
        <v>1.8</v>
      </c>
      <c r="F13" s="187">
        <v>2.35</v>
      </c>
      <c r="G13" s="8">
        <v>4</v>
      </c>
      <c r="H13" s="187">
        <f>+D13*E13*F13*G13</f>
        <v>30.456000000000003</v>
      </c>
      <c r="I13" s="2"/>
      <c r="J13" s="2"/>
      <c r="P13" s="135"/>
      <c r="AA13" s="6"/>
      <c r="AB13" s="6"/>
      <c r="AC13" s="6"/>
    </row>
    <row r="14" spans="1:29" ht="13.95" customHeight="1" x14ac:dyDescent="0.25">
      <c r="A14" s="10"/>
      <c r="B14" s="24" t="s">
        <v>125</v>
      </c>
      <c r="C14" s="24"/>
      <c r="D14" s="2"/>
      <c r="I14" s="2"/>
      <c r="J14" s="2"/>
      <c r="P14" s="135"/>
      <c r="AA14" s="6"/>
      <c r="AB14" s="6"/>
      <c r="AC14" s="6"/>
    </row>
    <row r="15" spans="1:29" ht="13.95" customHeight="1" x14ac:dyDescent="0.25">
      <c r="A15" s="28"/>
      <c r="B15" s="24" t="s">
        <v>122</v>
      </c>
      <c r="C15" s="26"/>
      <c r="D15" s="2"/>
      <c r="I15" s="2"/>
      <c r="J15" s="2"/>
      <c r="P15" s="135"/>
      <c r="AA15" s="6"/>
      <c r="AB15" s="6"/>
      <c r="AC15" s="6"/>
    </row>
    <row r="16" spans="1:29" ht="13.95" customHeight="1" x14ac:dyDescent="0.25">
      <c r="A16" s="28"/>
      <c r="B16" s="26" t="s">
        <v>126</v>
      </c>
      <c r="C16" s="26"/>
      <c r="D16" s="2">
        <v>1.1299999999999999</v>
      </c>
      <c r="E16" s="187">
        <v>0.25</v>
      </c>
      <c r="F16" s="187">
        <v>1.5</v>
      </c>
      <c r="G16" s="8">
        <v>1</v>
      </c>
      <c r="H16" s="187">
        <f>+D16*E16*F16*G16</f>
        <v>0.42374999999999996</v>
      </c>
      <c r="I16" s="2"/>
      <c r="J16" s="2"/>
      <c r="P16" s="135"/>
      <c r="AA16" s="6"/>
      <c r="AB16" s="6"/>
      <c r="AC16" s="6"/>
    </row>
    <row r="17" spans="1:29" ht="13.95" customHeight="1" x14ac:dyDescent="0.25">
      <c r="A17" s="28"/>
      <c r="B17" s="26" t="s">
        <v>127</v>
      </c>
      <c r="C17" s="26"/>
      <c r="D17" s="2">
        <v>1.9</v>
      </c>
      <c r="E17" s="187">
        <v>0.25</v>
      </c>
      <c r="F17" s="187">
        <v>1.5</v>
      </c>
      <c r="G17" s="8">
        <v>1</v>
      </c>
      <c r="H17" s="187">
        <f t="shared" ref="H17:H18" si="0">+D17*E17*F17*G17</f>
        <v>0.71249999999999991</v>
      </c>
      <c r="I17" s="2"/>
      <c r="J17" s="2"/>
      <c r="P17" s="135"/>
      <c r="AA17" s="6"/>
      <c r="AB17" s="6"/>
      <c r="AC17" s="6"/>
    </row>
    <row r="18" spans="1:29" ht="13.95" customHeight="1" x14ac:dyDescent="0.25">
      <c r="A18" s="28"/>
      <c r="B18" s="26" t="s">
        <v>128</v>
      </c>
      <c r="C18" s="26"/>
      <c r="D18" s="2">
        <v>1.1299999999999999</v>
      </c>
      <c r="E18" s="187">
        <v>0.25</v>
      </c>
      <c r="F18" s="187">
        <v>1.5</v>
      </c>
      <c r="G18" s="8">
        <v>1</v>
      </c>
      <c r="H18" s="187">
        <f t="shared" si="0"/>
        <v>0.42374999999999996</v>
      </c>
      <c r="I18" s="2"/>
      <c r="J18" s="2"/>
      <c r="P18" s="135"/>
      <c r="AA18" s="6"/>
      <c r="AB18" s="6"/>
      <c r="AC18" s="6"/>
    </row>
    <row r="19" spans="1:29" ht="13.95" customHeight="1" x14ac:dyDescent="0.25">
      <c r="A19" s="10"/>
      <c r="B19" s="24" t="s">
        <v>123</v>
      </c>
      <c r="C19" s="24"/>
      <c r="D19" s="2"/>
      <c r="I19" s="2"/>
      <c r="J19" s="2"/>
      <c r="P19" s="135"/>
      <c r="AA19" s="6"/>
      <c r="AB19" s="6"/>
      <c r="AC19" s="6"/>
    </row>
    <row r="20" spans="1:29" ht="13.95" customHeight="1" x14ac:dyDescent="0.25">
      <c r="A20" s="28"/>
      <c r="B20" s="26" t="s">
        <v>126</v>
      </c>
      <c r="C20" s="26"/>
      <c r="D20" s="2">
        <v>1.1299999999999999</v>
      </c>
      <c r="E20" s="187">
        <v>0.25</v>
      </c>
      <c r="F20" s="187">
        <v>1.5</v>
      </c>
      <c r="G20" s="8">
        <v>1</v>
      </c>
      <c r="H20" s="187">
        <f>+D20*E20*F20*G20</f>
        <v>0.42374999999999996</v>
      </c>
      <c r="I20" s="2"/>
      <c r="J20" s="2"/>
      <c r="P20" s="135"/>
      <c r="AA20" s="6"/>
      <c r="AB20" s="6"/>
      <c r="AC20" s="6"/>
    </row>
    <row r="21" spans="1:29" ht="13.95" customHeight="1" x14ac:dyDescent="0.25">
      <c r="A21" s="10"/>
      <c r="B21" s="26" t="s">
        <v>127</v>
      </c>
      <c r="C21" s="26"/>
      <c r="D21" s="2">
        <v>1.9</v>
      </c>
      <c r="E21" s="187">
        <v>0.25</v>
      </c>
      <c r="F21" s="187">
        <v>1.5</v>
      </c>
      <c r="G21" s="8">
        <v>1</v>
      </c>
      <c r="H21" s="187">
        <f t="shared" ref="H21:H29" si="1">+D21*E21*F21*G21</f>
        <v>0.71249999999999991</v>
      </c>
      <c r="I21" s="2"/>
      <c r="J21" s="2"/>
      <c r="O21" s="20"/>
      <c r="P21" s="135"/>
      <c r="AA21" s="6"/>
      <c r="AB21" s="6"/>
      <c r="AC21" s="6"/>
    </row>
    <row r="22" spans="1:29" ht="13.95" customHeight="1" x14ac:dyDescent="0.25">
      <c r="A22" s="10"/>
      <c r="B22" s="26" t="s">
        <v>128</v>
      </c>
      <c r="C22" s="26"/>
      <c r="D22" s="2">
        <v>1.1299999999999999</v>
      </c>
      <c r="E22" s="187">
        <v>0.25</v>
      </c>
      <c r="F22" s="187">
        <v>1.5</v>
      </c>
      <c r="G22" s="8">
        <v>1</v>
      </c>
      <c r="H22" s="187">
        <f t="shared" si="1"/>
        <v>0.42374999999999996</v>
      </c>
      <c r="I22" s="2"/>
      <c r="J22" s="2"/>
      <c r="O22" s="20"/>
      <c r="P22" s="135"/>
      <c r="AA22" s="6"/>
      <c r="AB22" s="6"/>
      <c r="AC22" s="6"/>
    </row>
    <row r="23" spans="1:29" ht="13.95" customHeight="1" x14ac:dyDescent="0.25">
      <c r="A23" s="10"/>
      <c r="B23" s="2" t="s">
        <v>129</v>
      </c>
      <c r="P23" s="13"/>
      <c r="AA23" s="6"/>
      <c r="AB23" s="6"/>
      <c r="AC23" s="6"/>
    </row>
    <row r="24" spans="1:29" ht="13.95" customHeight="1" x14ac:dyDescent="0.25">
      <c r="A24" s="10"/>
      <c r="B24" s="138" t="s">
        <v>130</v>
      </c>
      <c r="C24" s="141"/>
      <c r="D24" s="187">
        <v>2.65</v>
      </c>
      <c r="E24" s="187">
        <v>0.25</v>
      </c>
      <c r="F24" s="187">
        <v>1.5</v>
      </c>
      <c r="G24" s="8">
        <v>1</v>
      </c>
      <c r="H24" s="187">
        <f t="shared" si="1"/>
        <v>0.99374999999999991</v>
      </c>
      <c r="P24" s="13"/>
      <c r="AA24" s="6"/>
      <c r="AB24" s="6"/>
      <c r="AC24" s="6"/>
    </row>
    <row r="25" spans="1:29" ht="13.95" customHeight="1" x14ac:dyDescent="0.25">
      <c r="A25" s="10"/>
      <c r="B25" s="134" t="s">
        <v>124</v>
      </c>
      <c r="C25" s="134"/>
      <c r="P25" s="13"/>
      <c r="AA25" s="6"/>
      <c r="AB25" s="6"/>
      <c r="AC25" s="6"/>
    </row>
    <row r="26" spans="1:29" ht="13.95" customHeight="1" x14ac:dyDescent="0.25">
      <c r="A26" s="11"/>
      <c r="B26" s="137" t="s">
        <v>131</v>
      </c>
      <c r="C26" s="137"/>
      <c r="D26" s="187">
        <v>2.65</v>
      </c>
      <c r="E26" s="187">
        <v>0.6</v>
      </c>
      <c r="F26" s="187">
        <v>1.6</v>
      </c>
      <c r="G26" s="8">
        <v>1</v>
      </c>
      <c r="H26" s="187">
        <f t="shared" si="1"/>
        <v>2.544</v>
      </c>
      <c r="P26" s="13"/>
      <c r="AA26" s="6"/>
      <c r="AB26" s="6"/>
      <c r="AC26" s="6"/>
    </row>
    <row r="27" spans="1:29" ht="13.95" customHeight="1" x14ac:dyDescent="0.25">
      <c r="A27" s="10"/>
      <c r="B27" s="141" t="s">
        <v>132</v>
      </c>
      <c r="C27" s="141"/>
      <c r="D27" s="187">
        <v>2.65</v>
      </c>
      <c r="E27" s="187">
        <v>0.6</v>
      </c>
      <c r="F27" s="187">
        <v>1.6</v>
      </c>
      <c r="G27" s="8">
        <v>1</v>
      </c>
      <c r="H27" s="187">
        <f t="shared" si="1"/>
        <v>2.544</v>
      </c>
      <c r="P27" s="13"/>
      <c r="AA27" s="6"/>
      <c r="AB27" s="6"/>
      <c r="AC27" s="6"/>
    </row>
    <row r="28" spans="1:29" ht="13.95" customHeight="1" x14ac:dyDescent="0.25">
      <c r="A28" s="10"/>
      <c r="B28" s="141" t="s">
        <v>133</v>
      </c>
      <c r="C28" s="141"/>
      <c r="D28" s="187">
        <v>2.65</v>
      </c>
      <c r="E28" s="187">
        <v>0.6</v>
      </c>
      <c r="F28" s="187">
        <v>1.6</v>
      </c>
      <c r="G28" s="8">
        <v>1</v>
      </c>
      <c r="H28" s="187">
        <f t="shared" si="1"/>
        <v>2.544</v>
      </c>
      <c r="P28" s="13"/>
      <c r="AA28" s="6"/>
      <c r="AB28" s="6"/>
      <c r="AC28" s="6"/>
    </row>
    <row r="29" spans="1:29" ht="13.95" customHeight="1" x14ac:dyDescent="0.25">
      <c r="A29" s="10"/>
      <c r="B29" s="141" t="s">
        <v>140</v>
      </c>
      <c r="C29" s="141"/>
      <c r="D29" s="187">
        <v>2.93</v>
      </c>
      <c r="E29" s="187">
        <v>0.6</v>
      </c>
      <c r="F29" s="187">
        <v>0.9</v>
      </c>
      <c r="G29" s="8">
        <v>2</v>
      </c>
      <c r="H29" s="187">
        <f t="shared" si="1"/>
        <v>3.1644000000000001</v>
      </c>
      <c r="P29" s="13"/>
      <c r="AA29" s="6"/>
      <c r="AB29" s="6"/>
      <c r="AC29" s="6"/>
    </row>
    <row r="30" spans="1:29" ht="13.95" customHeight="1" x14ac:dyDescent="0.25">
      <c r="A30" s="10"/>
      <c r="B30" s="141"/>
      <c r="C30" s="141"/>
      <c r="P30" s="13"/>
      <c r="AA30" s="6"/>
      <c r="AB30" s="6"/>
      <c r="AC30" s="6"/>
    </row>
    <row r="31" spans="1:29" ht="13.95" customHeight="1" x14ac:dyDescent="0.25">
      <c r="A31" s="10"/>
      <c r="B31" s="141"/>
      <c r="C31" s="141"/>
      <c r="P31" s="13"/>
      <c r="AA31" s="6"/>
      <c r="AB31" s="6"/>
      <c r="AC31" s="6"/>
    </row>
    <row r="32" spans="1:29" ht="13.95" customHeight="1" x14ac:dyDescent="0.25">
      <c r="A32" s="10"/>
      <c r="B32" s="141"/>
      <c r="C32" s="141"/>
      <c r="P32" s="13"/>
      <c r="AA32" s="6"/>
      <c r="AB32" s="6"/>
      <c r="AC32" s="6"/>
    </row>
    <row r="33" spans="1:29" ht="13.95" customHeight="1" x14ac:dyDescent="0.25">
      <c r="A33" s="10" t="s">
        <v>135</v>
      </c>
      <c r="B33" s="141" t="s">
        <v>134</v>
      </c>
      <c r="C33" s="141"/>
      <c r="P33" s="13"/>
      <c r="AA33" s="6"/>
      <c r="AB33" s="6"/>
      <c r="AC33" s="6"/>
    </row>
    <row r="34" spans="1:29" ht="13.95" customHeight="1" x14ac:dyDescent="0.25">
      <c r="A34" s="10" t="s">
        <v>136</v>
      </c>
      <c r="B34" s="141" t="s">
        <v>137</v>
      </c>
      <c r="C34" s="141" t="s">
        <v>90</v>
      </c>
      <c r="H34" s="187">
        <f>+SUM(H35:H57)</f>
        <v>37.185549999999992</v>
      </c>
      <c r="P34" s="13"/>
      <c r="AA34" s="6"/>
      <c r="AB34" s="6"/>
      <c r="AC34" s="6"/>
    </row>
    <row r="35" spans="1:29" ht="13.95" customHeight="1" x14ac:dyDescent="0.25">
      <c r="A35" s="10"/>
      <c r="B35" s="24" t="s">
        <v>121</v>
      </c>
      <c r="C35" s="26"/>
      <c r="D35" s="2"/>
      <c r="P35" s="13"/>
      <c r="AA35" s="6"/>
      <c r="AB35" s="6"/>
      <c r="AC35" s="6"/>
    </row>
    <row r="36" spans="1:29" ht="13.95" customHeight="1" x14ac:dyDescent="0.25">
      <c r="A36" s="11"/>
      <c r="B36" s="24" t="s">
        <v>122</v>
      </c>
      <c r="C36" s="24"/>
      <c r="D36" s="2">
        <v>1.8</v>
      </c>
      <c r="E36" s="187">
        <v>1.8</v>
      </c>
      <c r="F36" s="187">
        <v>1.4</v>
      </c>
      <c r="G36" s="8">
        <v>4</v>
      </c>
      <c r="H36" s="187">
        <f>+D36*E36*F36*G36</f>
        <v>18.143999999999998</v>
      </c>
      <c r="P36" s="13"/>
      <c r="AA36" s="6"/>
      <c r="AB36" s="6"/>
      <c r="AC36" s="6"/>
    </row>
    <row r="37" spans="1:29" ht="13.95" customHeight="1" x14ac:dyDescent="0.25">
      <c r="A37" s="10"/>
      <c r="B37" s="26" t="s">
        <v>123</v>
      </c>
      <c r="C37" s="26"/>
      <c r="D37" s="2">
        <v>1.8</v>
      </c>
      <c r="E37" s="187">
        <v>1.8</v>
      </c>
      <c r="F37" s="187">
        <v>1.4</v>
      </c>
      <c r="G37" s="8">
        <v>4</v>
      </c>
      <c r="H37" s="187">
        <f>+D37*E37*F37*G37</f>
        <v>18.143999999999998</v>
      </c>
      <c r="P37" s="13"/>
      <c r="AA37" s="6"/>
      <c r="AB37" s="6"/>
      <c r="AC37" s="6"/>
    </row>
    <row r="38" spans="1:29" ht="13.95" customHeight="1" x14ac:dyDescent="0.25">
      <c r="A38" s="10"/>
      <c r="B38" s="166" t="s">
        <v>138</v>
      </c>
      <c r="C38" s="166"/>
      <c r="D38" s="167">
        <v>0.48</v>
      </c>
      <c r="E38" s="168">
        <v>0.25</v>
      </c>
      <c r="F38" s="168">
        <v>1.4</v>
      </c>
      <c r="G38" s="169">
        <v>4</v>
      </c>
      <c r="H38" s="168">
        <f>-D38*E38*F38*G38</f>
        <v>-0.67199999999999993</v>
      </c>
      <c r="P38" s="13"/>
      <c r="AA38" s="6"/>
      <c r="AB38" s="6"/>
      <c r="AC38" s="6"/>
    </row>
    <row r="39" spans="1:29" ht="13.95" customHeight="1" x14ac:dyDescent="0.25">
      <c r="A39" s="10"/>
      <c r="B39" s="166" t="s">
        <v>138</v>
      </c>
      <c r="C39" s="166"/>
      <c r="D39" s="167">
        <v>0.23</v>
      </c>
      <c r="E39" s="168">
        <v>0.25</v>
      </c>
      <c r="F39" s="168">
        <v>1.4</v>
      </c>
      <c r="G39" s="169">
        <v>4</v>
      </c>
      <c r="H39" s="168">
        <f t="shared" ref="H39:H41" si="2">-D39*E39*F39*G39</f>
        <v>-0.32200000000000001</v>
      </c>
      <c r="P39" s="13"/>
      <c r="AA39" s="6"/>
      <c r="AB39" s="6"/>
      <c r="AC39" s="6"/>
    </row>
    <row r="40" spans="1:29" ht="13.95" customHeight="1" x14ac:dyDescent="0.25">
      <c r="A40" s="10"/>
      <c r="B40" s="166" t="s">
        <v>139</v>
      </c>
      <c r="C40" s="166"/>
      <c r="D40" s="167">
        <v>0.7</v>
      </c>
      <c r="E40" s="168">
        <v>0.25</v>
      </c>
      <c r="F40" s="168">
        <v>1.4</v>
      </c>
      <c r="G40" s="169">
        <v>4</v>
      </c>
      <c r="H40" s="168">
        <f t="shared" si="2"/>
        <v>-0.97999999999999987</v>
      </c>
      <c r="P40" s="13"/>
      <c r="AA40" s="6"/>
      <c r="AB40" s="6"/>
      <c r="AC40" s="6"/>
    </row>
    <row r="41" spans="1:29" ht="13.95" customHeight="1" x14ac:dyDescent="0.25">
      <c r="A41" s="10"/>
      <c r="B41" s="166" t="s">
        <v>139</v>
      </c>
      <c r="C41" s="166"/>
      <c r="D41" s="167">
        <v>0.2</v>
      </c>
      <c r="E41" s="168">
        <v>0.25</v>
      </c>
      <c r="F41" s="168">
        <v>1.4</v>
      </c>
      <c r="G41" s="169">
        <v>4</v>
      </c>
      <c r="H41" s="168">
        <f t="shared" si="2"/>
        <v>-0.27999999999999997</v>
      </c>
      <c r="P41" s="13"/>
      <c r="AA41" s="6"/>
      <c r="AB41" s="6"/>
      <c r="AC41" s="6"/>
    </row>
    <row r="42" spans="1:29" ht="13.95" customHeight="1" x14ac:dyDescent="0.25">
      <c r="A42" s="10"/>
      <c r="B42" s="24" t="s">
        <v>125</v>
      </c>
      <c r="C42" s="24"/>
      <c r="D42" s="2"/>
      <c r="P42" s="13"/>
      <c r="AA42" s="6"/>
      <c r="AB42" s="6"/>
      <c r="AC42" s="6"/>
    </row>
    <row r="43" spans="1:29" ht="13.95" customHeight="1" x14ac:dyDescent="0.25">
      <c r="A43" s="10"/>
      <c r="B43" s="24" t="s">
        <v>122</v>
      </c>
      <c r="C43" s="26"/>
      <c r="D43" s="2"/>
      <c r="P43" s="2"/>
      <c r="AA43" s="6"/>
      <c r="AB43" s="6"/>
      <c r="AC43" s="6"/>
    </row>
    <row r="44" spans="1:29" ht="13.95" customHeight="1" x14ac:dyDescent="0.25">
      <c r="A44" s="11"/>
      <c r="B44" s="26" t="s">
        <v>126</v>
      </c>
      <c r="C44" s="26"/>
      <c r="D44" s="2">
        <v>1.1299999999999999</v>
      </c>
      <c r="E44" s="187">
        <v>0.25</v>
      </c>
      <c r="F44" s="187">
        <v>0</v>
      </c>
      <c r="G44" s="8">
        <v>1</v>
      </c>
      <c r="H44" s="187">
        <f>+D44*E44*F44*G44</f>
        <v>0</v>
      </c>
      <c r="L44" s="13"/>
      <c r="P44" s="2"/>
      <c r="AA44" s="6"/>
      <c r="AB44" s="6"/>
      <c r="AC44" s="6"/>
    </row>
    <row r="45" spans="1:29" ht="13.95" customHeight="1" x14ac:dyDescent="0.25">
      <c r="B45" s="26" t="s">
        <v>127</v>
      </c>
      <c r="C45" s="26"/>
      <c r="D45" s="2">
        <v>1.9</v>
      </c>
      <c r="E45" s="187">
        <v>0.25</v>
      </c>
      <c r="F45" s="187">
        <v>0</v>
      </c>
      <c r="G45" s="8">
        <v>1</v>
      </c>
      <c r="H45" s="187">
        <f t="shared" ref="H45:H46" si="3">+D45*E45*F45*G45</f>
        <v>0</v>
      </c>
      <c r="L45" s="13"/>
      <c r="P45" s="2"/>
      <c r="AA45" s="6"/>
      <c r="AB45" s="6"/>
      <c r="AC45" s="6"/>
    </row>
    <row r="46" spans="1:29" ht="13.95" customHeight="1" x14ac:dyDescent="0.25">
      <c r="B46" s="26" t="s">
        <v>128</v>
      </c>
      <c r="C46" s="26"/>
      <c r="D46" s="2">
        <v>1.1299999999999999</v>
      </c>
      <c r="E46" s="187">
        <v>0.25</v>
      </c>
      <c r="F46" s="187">
        <v>0</v>
      </c>
      <c r="G46" s="8">
        <v>1</v>
      </c>
      <c r="H46" s="187">
        <f t="shared" si="3"/>
        <v>0</v>
      </c>
      <c r="I46" s="331"/>
      <c r="J46" s="332"/>
      <c r="K46" s="194"/>
      <c r="L46" s="194"/>
      <c r="P46" s="2"/>
      <c r="AA46" s="6"/>
      <c r="AB46" s="6"/>
      <c r="AC46" s="6"/>
    </row>
    <row r="47" spans="1:29" ht="13.95" customHeight="1" x14ac:dyDescent="0.25">
      <c r="B47" s="24" t="s">
        <v>123</v>
      </c>
      <c r="C47" s="24"/>
      <c r="D47" s="2"/>
      <c r="I47" s="331"/>
      <c r="J47" s="332"/>
      <c r="K47" s="194"/>
      <c r="L47" s="194"/>
      <c r="P47" s="2"/>
      <c r="AA47" s="6"/>
      <c r="AB47" s="6"/>
      <c r="AC47" s="6"/>
    </row>
    <row r="48" spans="1:29" ht="13.95" customHeight="1" x14ac:dyDescent="0.25">
      <c r="B48" s="26" t="s">
        <v>126</v>
      </c>
      <c r="C48" s="26"/>
      <c r="D48" s="2">
        <v>1.1299999999999999</v>
      </c>
      <c r="E48" s="187">
        <v>0.25</v>
      </c>
      <c r="F48" s="187">
        <v>0</v>
      </c>
      <c r="G48" s="8">
        <v>1</v>
      </c>
      <c r="H48" s="187">
        <f>+D48*E48*F48*G48</f>
        <v>0</v>
      </c>
      <c r="I48" s="331"/>
      <c r="J48" s="332"/>
      <c r="K48" s="194"/>
      <c r="L48" s="194"/>
      <c r="P48" s="2"/>
      <c r="AA48" s="6"/>
      <c r="AB48" s="6"/>
      <c r="AC48" s="6"/>
    </row>
    <row r="49" spans="1:29" ht="13.95" customHeight="1" x14ac:dyDescent="0.25">
      <c r="B49" s="26" t="s">
        <v>127</v>
      </c>
      <c r="C49" s="26"/>
      <c r="D49" s="2">
        <v>1.9</v>
      </c>
      <c r="E49" s="187">
        <v>0.25</v>
      </c>
      <c r="F49" s="187">
        <v>0</v>
      </c>
      <c r="G49" s="8">
        <v>1</v>
      </c>
      <c r="H49" s="187">
        <f t="shared" ref="H49:H50" si="4">+D49*E49*F49*G49</f>
        <v>0</v>
      </c>
      <c r="I49" s="331"/>
      <c r="J49" s="332"/>
      <c r="K49" s="194"/>
      <c r="L49" s="194"/>
      <c r="P49" s="2"/>
      <c r="AA49" s="6"/>
      <c r="AB49" s="6"/>
      <c r="AC49" s="6"/>
    </row>
    <row r="50" spans="1:29" ht="13.95" customHeight="1" x14ac:dyDescent="0.25">
      <c r="B50" s="26" t="s">
        <v>128</v>
      </c>
      <c r="C50" s="26"/>
      <c r="D50" s="2">
        <v>1.1299999999999999</v>
      </c>
      <c r="E50" s="187">
        <v>0.25</v>
      </c>
      <c r="F50" s="187">
        <v>0</v>
      </c>
      <c r="G50" s="8">
        <v>1</v>
      </c>
      <c r="H50" s="187">
        <f t="shared" si="4"/>
        <v>0</v>
      </c>
      <c r="I50" s="331"/>
      <c r="J50" s="332"/>
      <c r="K50" s="194"/>
      <c r="L50" s="194"/>
      <c r="P50" s="2"/>
      <c r="AA50" s="6"/>
      <c r="AB50" s="6"/>
      <c r="AC50" s="6"/>
    </row>
    <row r="51" spans="1:29" ht="13.95" customHeight="1" x14ac:dyDescent="0.25">
      <c r="B51" s="2" t="s">
        <v>129</v>
      </c>
      <c r="I51" s="331"/>
      <c r="J51" s="332"/>
      <c r="K51" s="194"/>
      <c r="L51" s="194"/>
      <c r="P51" s="2"/>
      <c r="AA51" s="6"/>
      <c r="AB51" s="6"/>
      <c r="AC51" s="6"/>
    </row>
    <row r="52" spans="1:29" ht="13.95" customHeight="1" x14ac:dyDescent="0.25">
      <c r="B52" s="138" t="s">
        <v>130</v>
      </c>
      <c r="C52" s="141"/>
      <c r="D52" s="187">
        <v>2.65</v>
      </c>
      <c r="E52" s="187">
        <v>0.25</v>
      </c>
      <c r="F52" s="187">
        <v>0.8</v>
      </c>
      <c r="G52" s="8">
        <v>1</v>
      </c>
      <c r="H52" s="187">
        <f t="shared" ref="H52" si="5">+D52*E52*F52*G52</f>
        <v>0.53</v>
      </c>
      <c r="I52" s="331"/>
      <c r="J52" s="332"/>
      <c r="K52" s="194"/>
      <c r="L52" s="194"/>
      <c r="P52" s="2"/>
      <c r="AA52" s="6"/>
      <c r="AB52" s="6"/>
      <c r="AC52" s="6"/>
    </row>
    <row r="53" spans="1:29" ht="13.95" customHeight="1" x14ac:dyDescent="0.25">
      <c r="B53" s="134" t="s">
        <v>124</v>
      </c>
      <c r="C53" s="134"/>
      <c r="I53" s="331"/>
      <c r="J53" s="332"/>
      <c r="K53" s="194"/>
      <c r="L53" s="194"/>
      <c r="P53" s="2"/>
      <c r="AA53" s="6"/>
      <c r="AB53" s="6"/>
      <c r="AC53" s="6"/>
    </row>
    <row r="54" spans="1:29" ht="13.95" customHeight="1" x14ac:dyDescent="0.25">
      <c r="B54" s="137" t="s">
        <v>131</v>
      </c>
      <c r="C54" s="137"/>
      <c r="D54" s="187">
        <v>2.65</v>
      </c>
      <c r="E54" s="187">
        <v>0.35</v>
      </c>
      <c r="F54" s="187">
        <v>0.8</v>
      </c>
      <c r="G54" s="8">
        <v>1</v>
      </c>
      <c r="H54" s="187">
        <f t="shared" ref="H54:H57" si="6">+D54*E54*F54*G54</f>
        <v>0.74199999999999999</v>
      </c>
      <c r="I54" s="331"/>
      <c r="J54" s="332"/>
      <c r="K54" s="194"/>
      <c r="L54" s="194"/>
      <c r="P54" s="2"/>
      <c r="AA54" s="6"/>
      <c r="AB54" s="6"/>
      <c r="AC54" s="6"/>
    </row>
    <row r="55" spans="1:29" ht="13.95" customHeight="1" x14ac:dyDescent="0.25">
      <c r="B55" s="141" t="s">
        <v>132</v>
      </c>
      <c r="C55" s="141"/>
      <c r="D55" s="187">
        <v>2.65</v>
      </c>
      <c r="E55" s="187">
        <v>0.35</v>
      </c>
      <c r="F55" s="187">
        <v>0.8</v>
      </c>
      <c r="G55" s="8">
        <v>1</v>
      </c>
      <c r="H55" s="187">
        <f t="shared" si="6"/>
        <v>0.74199999999999999</v>
      </c>
      <c r="I55" s="187"/>
      <c r="J55" s="187"/>
      <c r="K55" s="194"/>
      <c r="L55" s="194"/>
      <c r="P55" s="2"/>
      <c r="AA55" s="6"/>
      <c r="AB55" s="6"/>
      <c r="AC55" s="6"/>
    </row>
    <row r="56" spans="1:29" ht="13.95" customHeight="1" x14ac:dyDescent="0.25">
      <c r="B56" s="141" t="s">
        <v>133</v>
      </c>
      <c r="C56" s="141"/>
      <c r="D56" s="187">
        <v>2.65</v>
      </c>
      <c r="E56" s="187">
        <v>0.35</v>
      </c>
      <c r="F56" s="187">
        <v>0.8</v>
      </c>
      <c r="G56" s="8">
        <v>1</v>
      </c>
      <c r="H56" s="187">
        <f t="shared" si="6"/>
        <v>0.74199999999999999</v>
      </c>
      <c r="I56" s="187"/>
      <c r="J56" s="187"/>
      <c r="K56" s="194"/>
      <c r="L56" s="194"/>
      <c r="P56" s="2"/>
      <c r="AA56" s="6"/>
      <c r="AB56" s="6"/>
      <c r="AC56" s="6"/>
    </row>
    <row r="57" spans="1:29" ht="13.95" customHeight="1" x14ac:dyDescent="0.25">
      <c r="A57" s="11"/>
      <c r="B57" s="141" t="s">
        <v>140</v>
      </c>
      <c r="C57" s="141"/>
      <c r="D57" s="187">
        <v>2.93</v>
      </c>
      <c r="E57" s="187">
        <v>0.45</v>
      </c>
      <c r="F57" s="187">
        <v>0.15</v>
      </c>
      <c r="G57" s="8">
        <v>2</v>
      </c>
      <c r="H57" s="187">
        <f t="shared" si="6"/>
        <v>0.39555000000000001</v>
      </c>
      <c r="L57" s="13"/>
      <c r="P57" s="2"/>
      <c r="AA57" s="6"/>
      <c r="AB57" s="6"/>
      <c r="AC57" s="6"/>
    </row>
    <row r="58" spans="1:29" ht="13.95" customHeight="1" x14ac:dyDescent="0.25">
      <c r="B58" s="142"/>
      <c r="C58" s="142"/>
      <c r="D58" s="2"/>
      <c r="I58" s="187"/>
      <c r="J58" s="187"/>
      <c r="K58" s="194"/>
      <c r="L58" s="194"/>
      <c r="P58" s="2"/>
      <c r="AA58" s="6"/>
      <c r="AB58" s="6"/>
      <c r="AC58" s="6"/>
    </row>
    <row r="59" spans="1:29" ht="13.95" customHeight="1" x14ac:dyDescent="0.25">
      <c r="A59" s="184" t="s">
        <v>143</v>
      </c>
      <c r="B59" s="141" t="s">
        <v>141</v>
      </c>
      <c r="C59" s="142"/>
      <c r="D59" s="2"/>
      <c r="I59" s="187"/>
      <c r="J59" s="187"/>
      <c r="K59" s="194"/>
      <c r="L59" s="194"/>
      <c r="P59" s="2"/>
      <c r="AA59" s="6"/>
      <c r="AB59" s="6"/>
      <c r="AC59" s="6"/>
    </row>
    <row r="60" spans="1:29" ht="13.95" customHeight="1" x14ac:dyDescent="0.25">
      <c r="A60" s="184" t="s">
        <v>144</v>
      </c>
      <c r="B60" s="141" t="s">
        <v>142</v>
      </c>
      <c r="C60" s="142" t="s">
        <v>89</v>
      </c>
      <c r="I60" s="359" t="s">
        <v>145</v>
      </c>
      <c r="J60" s="341"/>
      <c r="K60" s="194"/>
      <c r="L60" s="13">
        <f>+SUM(L61:L64)</f>
        <v>61.279999999999994</v>
      </c>
      <c r="P60" s="2"/>
      <c r="AA60" s="6"/>
      <c r="AB60" s="6"/>
      <c r="AC60" s="6"/>
    </row>
    <row r="61" spans="1:29" ht="13.95" customHeight="1" x14ac:dyDescent="0.25">
      <c r="B61" s="138" t="s">
        <v>146</v>
      </c>
      <c r="C61" s="142"/>
      <c r="I61" s="344">
        <v>42.06</v>
      </c>
      <c r="J61" s="336"/>
      <c r="K61" s="194">
        <v>1</v>
      </c>
      <c r="L61" s="4">
        <f>+I61*K61</f>
        <v>42.06</v>
      </c>
      <c r="P61" s="2"/>
      <c r="AA61" s="6"/>
      <c r="AB61" s="6"/>
      <c r="AC61" s="6"/>
    </row>
    <row r="62" spans="1:29" ht="13.95" customHeight="1" x14ac:dyDescent="0.25">
      <c r="B62" s="138" t="s">
        <v>149</v>
      </c>
      <c r="C62" s="142"/>
      <c r="I62" s="344">
        <v>6.41</v>
      </c>
      <c r="J62" s="336"/>
      <c r="K62" s="194">
        <v>1</v>
      </c>
      <c r="L62" s="4">
        <f t="shared" ref="L62:L64" si="7">+I62*K62</f>
        <v>6.41</v>
      </c>
      <c r="P62" s="2"/>
      <c r="AA62" s="6"/>
      <c r="AB62" s="6"/>
      <c r="AC62" s="6"/>
    </row>
    <row r="63" spans="1:29" ht="13.95" customHeight="1" x14ac:dyDescent="0.25">
      <c r="B63" s="138" t="s">
        <v>147</v>
      </c>
      <c r="C63" s="142"/>
      <c r="I63" s="344">
        <v>6.55</v>
      </c>
      <c r="J63" s="336"/>
      <c r="K63" s="194">
        <v>1</v>
      </c>
      <c r="L63" s="4">
        <f t="shared" si="7"/>
        <v>6.55</v>
      </c>
      <c r="P63" s="2"/>
      <c r="AA63" s="6"/>
      <c r="AB63" s="6"/>
      <c r="AC63" s="6"/>
    </row>
    <row r="64" spans="1:29" ht="13.95" customHeight="1" x14ac:dyDescent="0.25">
      <c r="B64" s="138" t="s">
        <v>148</v>
      </c>
      <c r="C64" s="142"/>
      <c r="I64" s="344">
        <v>6.26</v>
      </c>
      <c r="J64" s="336"/>
      <c r="K64" s="194">
        <v>1</v>
      </c>
      <c r="L64" s="4">
        <f t="shared" si="7"/>
        <v>6.26</v>
      </c>
      <c r="P64" s="2"/>
      <c r="AA64" s="6"/>
      <c r="AB64" s="6"/>
      <c r="AC64" s="6"/>
    </row>
    <row r="65" spans="1:29" ht="13.95" customHeight="1" x14ac:dyDescent="0.25">
      <c r="B65" s="138"/>
      <c r="C65" s="142"/>
      <c r="D65" s="2"/>
      <c r="I65" s="187"/>
      <c r="J65" s="187"/>
      <c r="K65" s="194"/>
      <c r="L65" s="194"/>
      <c r="P65" s="2"/>
      <c r="AA65" s="6"/>
      <c r="AB65" s="6"/>
      <c r="AC65" s="6"/>
    </row>
    <row r="66" spans="1:29" ht="13.95" customHeight="1" x14ac:dyDescent="0.25">
      <c r="A66" s="184" t="s">
        <v>150</v>
      </c>
      <c r="B66" s="141" t="s">
        <v>151</v>
      </c>
      <c r="C66" s="139"/>
      <c r="D66" s="2"/>
      <c r="I66" s="333"/>
      <c r="J66" s="334"/>
      <c r="K66" s="194"/>
      <c r="L66" s="194"/>
      <c r="P66" s="2"/>
      <c r="AA66" s="6"/>
      <c r="AB66" s="6"/>
      <c r="AC66" s="6"/>
    </row>
    <row r="67" spans="1:29" ht="13.95" customHeight="1" x14ac:dyDescent="0.25">
      <c r="A67" s="184" t="s">
        <v>154</v>
      </c>
      <c r="B67" s="141" t="s">
        <v>152</v>
      </c>
      <c r="C67" s="139" t="s">
        <v>89</v>
      </c>
      <c r="D67" s="2"/>
      <c r="I67" s="333"/>
      <c r="J67" s="334"/>
      <c r="K67" s="194"/>
      <c r="L67" s="13">
        <f>+SUM(L68:L70)</f>
        <v>25.92</v>
      </c>
      <c r="P67" s="2"/>
      <c r="AA67" s="6"/>
      <c r="AB67" s="6"/>
      <c r="AC67" s="6"/>
    </row>
    <row r="68" spans="1:29" ht="13.95" customHeight="1" x14ac:dyDescent="0.25">
      <c r="B68" s="24" t="s">
        <v>121</v>
      </c>
      <c r="C68" s="142"/>
      <c r="D68" s="2"/>
      <c r="I68" s="193"/>
      <c r="J68" s="193"/>
      <c r="K68" s="194"/>
      <c r="L68" s="194"/>
      <c r="P68" s="2"/>
      <c r="AA68" s="6"/>
      <c r="AB68" s="6"/>
      <c r="AC68" s="6"/>
    </row>
    <row r="69" spans="1:29" ht="13.95" customHeight="1" x14ac:dyDescent="0.25">
      <c r="B69" s="26" t="s">
        <v>122</v>
      </c>
      <c r="C69" s="142"/>
      <c r="D69" s="2"/>
      <c r="I69" s="193">
        <v>1.8</v>
      </c>
      <c r="J69" s="193">
        <v>1.8</v>
      </c>
      <c r="K69" s="194">
        <v>4</v>
      </c>
      <c r="L69" s="194">
        <f>+I69*J69*K69</f>
        <v>12.96</v>
      </c>
      <c r="P69" s="2"/>
      <c r="AA69" s="6"/>
      <c r="AB69" s="6"/>
      <c r="AC69" s="6"/>
    </row>
    <row r="70" spans="1:29" ht="13.95" customHeight="1" x14ac:dyDescent="0.25">
      <c r="B70" s="26" t="s">
        <v>123</v>
      </c>
      <c r="C70" s="142"/>
      <c r="D70" s="2"/>
      <c r="I70" s="193">
        <v>1.8</v>
      </c>
      <c r="J70" s="193">
        <v>1.8</v>
      </c>
      <c r="K70" s="194">
        <v>4</v>
      </c>
      <c r="L70" s="194">
        <f>+I70*J70*K70</f>
        <v>12.96</v>
      </c>
      <c r="P70" s="2"/>
      <c r="AA70" s="6"/>
      <c r="AB70" s="6"/>
      <c r="AC70" s="6"/>
    </row>
    <row r="71" spans="1:29" ht="13.95" customHeight="1" x14ac:dyDescent="0.25">
      <c r="B71" s="138"/>
      <c r="C71" s="142"/>
      <c r="D71" s="2"/>
      <c r="I71" s="190"/>
      <c r="J71" s="191"/>
      <c r="K71" s="194"/>
      <c r="L71" s="194"/>
      <c r="P71" s="2"/>
      <c r="AA71" s="6"/>
      <c r="AB71" s="6"/>
      <c r="AC71" s="6"/>
    </row>
    <row r="72" spans="1:29" ht="13.95" customHeight="1" x14ac:dyDescent="0.25">
      <c r="A72" s="184" t="s">
        <v>155</v>
      </c>
      <c r="B72" s="141" t="s">
        <v>153</v>
      </c>
      <c r="C72" s="139" t="s">
        <v>89</v>
      </c>
      <c r="D72" s="2"/>
      <c r="I72" s="194"/>
      <c r="J72" s="194"/>
      <c r="K72" s="194"/>
      <c r="L72" s="13">
        <f>+SUM(L73:L75)</f>
        <v>25.92</v>
      </c>
      <c r="P72" s="2"/>
      <c r="AA72" s="6"/>
      <c r="AB72" s="6"/>
      <c r="AC72" s="6"/>
    </row>
    <row r="73" spans="1:29" ht="13.95" customHeight="1" x14ac:dyDescent="0.25">
      <c r="B73" s="24" t="s">
        <v>121</v>
      </c>
      <c r="C73" s="142"/>
      <c r="D73" s="2"/>
      <c r="I73" s="193"/>
      <c r="J73" s="193"/>
      <c r="K73" s="194"/>
      <c r="L73" s="194"/>
      <c r="P73" s="2"/>
      <c r="AA73" s="6"/>
      <c r="AB73" s="6"/>
      <c r="AC73" s="6"/>
    </row>
    <row r="74" spans="1:29" ht="13.95" customHeight="1" x14ac:dyDescent="0.25">
      <c r="B74" s="26" t="s">
        <v>122</v>
      </c>
      <c r="C74" s="142"/>
      <c r="D74" s="2"/>
      <c r="I74" s="193">
        <v>1.8</v>
      </c>
      <c r="J74" s="193">
        <v>1.8</v>
      </c>
      <c r="K74" s="194">
        <v>4</v>
      </c>
      <c r="L74" s="194">
        <f>+I74*J74*K74</f>
        <v>12.96</v>
      </c>
      <c r="P74" s="2"/>
      <c r="AA74" s="6"/>
      <c r="AB74" s="6"/>
      <c r="AC74" s="6"/>
    </row>
    <row r="75" spans="1:29" ht="13.95" customHeight="1" x14ac:dyDescent="0.25">
      <c r="B75" s="26" t="s">
        <v>123</v>
      </c>
      <c r="C75" s="142"/>
      <c r="D75" s="2"/>
      <c r="I75" s="193">
        <v>1.8</v>
      </c>
      <c r="J75" s="193">
        <v>1.8</v>
      </c>
      <c r="K75" s="194">
        <v>4</v>
      </c>
      <c r="L75" s="194">
        <f>+I75*J75*K75</f>
        <v>12.96</v>
      </c>
      <c r="P75" s="2"/>
      <c r="AA75" s="6"/>
      <c r="AB75" s="6"/>
      <c r="AC75" s="6"/>
    </row>
    <row r="76" spans="1:29" ht="13.95" customHeight="1" x14ac:dyDescent="0.25">
      <c r="B76" s="141"/>
      <c r="C76" s="139"/>
      <c r="D76" s="2"/>
      <c r="I76" s="188"/>
      <c r="J76" s="189"/>
      <c r="K76" s="194"/>
      <c r="L76" s="140"/>
      <c r="P76" s="2"/>
      <c r="AA76" s="6"/>
      <c r="AB76" s="6"/>
      <c r="AC76" s="6"/>
    </row>
    <row r="77" spans="1:29" ht="13.95" customHeight="1" x14ac:dyDescent="0.25">
      <c r="A77" s="184" t="s">
        <v>156</v>
      </c>
      <c r="B77" s="141" t="s">
        <v>159</v>
      </c>
      <c r="C77" s="139" t="s">
        <v>89</v>
      </c>
      <c r="D77" s="2"/>
      <c r="I77" s="333"/>
      <c r="J77" s="334"/>
      <c r="K77" s="194"/>
      <c r="L77" s="13">
        <f>+SUM(L78:L81)</f>
        <v>61.279999999999994</v>
      </c>
      <c r="P77" s="2"/>
      <c r="AA77" s="6"/>
      <c r="AB77" s="6"/>
      <c r="AC77" s="6"/>
    </row>
    <row r="78" spans="1:29" ht="13.95" customHeight="1" x14ac:dyDescent="0.25">
      <c r="B78" s="138" t="s">
        <v>146</v>
      </c>
      <c r="C78" s="142"/>
      <c r="I78" s="344">
        <v>42.06</v>
      </c>
      <c r="J78" s="336"/>
      <c r="K78" s="194">
        <v>1</v>
      </c>
      <c r="L78" s="4">
        <f>+I78*K78</f>
        <v>42.06</v>
      </c>
      <c r="P78" s="2"/>
      <c r="AA78" s="6"/>
      <c r="AB78" s="6"/>
      <c r="AC78" s="6"/>
    </row>
    <row r="79" spans="1:29" ht="13.95" customHeight="1" x14ac:dyDescent="0.25">
      <c r="B79" s="138" t="s">
        <v>149</v>
      </c>
      <c r="C79" s="142"/>
      <c r="I79" s="344">
        <v>6.41</v>
      </c>
      <c r="J79" s="336"/>
      <c r="K79" s="194">
        <v>1</v>
      </c>
      <c r="L79" s="4">
        <f t="shared" ref="L79:L81" si="8">+I79*K79</f>
        <v>6.41</v>
      </c>
      <c r="P79" s="2"/>
      <c r="AA79" s="6"/>
      <c r="AB79" s="6"/>
      <c r="AC79" s="6"/>
    </row>
    <row r="80" spans="1:29" ht="13.95" customHeight="1" x14ac:dyDescent="0.25">
      <c r="B80" s="138" t="s">
        <v>147</v>
      </c>
      <c r="C80" s="142"/>
      <c r="I80" s="344">
        <v>6.55</v>
      </c>
      <c r="J80" s="336"/>
      <c r="K80" s="194">
        <v>1</v>
      </c>
      <c r="L80" s="4">
        <f t="shared" si="8"/>
        <v>6.55</v>
      </c>
      <c r="P80" s="2"/>
      <c r="AA80" s="6"/>
      <c r="AB80" s="6"/>
      <c r="AC80" s="6"/>
    </row>
    <row r="81" spans="1:29" ht="13.95" customHeight="1" x14ac:dyDescent="0.25">
      <c r="B81" s="138" t="s">
        <v>148</v>
      </c>
      <c r="C81" s="142"/>
      <c r="I81" s="344">
        <v>6.26</v>
      </c>
      <c r="J81" s="336"/>
      <c r="K81" s="194">
        <v>1</v>
      </c>
      <c r="L81" s="4">
        <f t="shared" si="8"/>
        <v>6.26</v>
      </c>
      <c r="P81" s="2"/>
      <c r="AA81" s="6"/>
      <c r="AB81" s="6"/>
      <c r="AC81" s="6"/>
    </row>
    <row r="82" spans="1:29" ht="13.95" customHeight="1" x14ac:dyDescent="0.25">
      <c r="B82" s="141"/>
      <c r="C82" s="139"/>
      <c r="D82" s="2"/>
      <c r="I82" s="190"/>
      <c r="J82" s="191"/>
      <c r="K82" s="194"/>
      <c r="L82" s="194"/>
      <c r="P82" s="2"/>
      <c r="AA82" s="6"/>
      <c r="AB82" s="6"/>
      <c r="AC82" s="6"/>
    </row>
    <row r="83" spans="1:29" ht="13.95" customHeight="1" x14ac:dyDescent="0.25">
      <c r="A83" s="184" t="s">
        <v>157</v>
      </c>
      <c r="B83" s="141" t="s">
        <v>165</v>
      </c>
      <c r="C83" s="139" t="s">
        <v>89</v>
      </c>
      <c r="D83" s="2"/>
      <c r="I83" s="193"/>
      <c r="J83" s="193"/>
      <c r="K83" s="194"/>
      <c r="L83" s="13">
        <f>+SUM(L84:L94)</f>
        <v>2.7425000000000002</v>
      </c>
      <c r="P83" s="2"/>
      <c r="AA83" s="6"/>
      <c r="AB83" s="6"/>
      <c r="AC83" s="6"/>
    </row>
    <row r="84" spans="1:29" ht="13.95" customHeight="1" x14ac:dyDescent="0.25">
      <c r="B84" s="24" t="s">
        <v>125</v>
      </c>
      <c r="C84" s="139"/>
      <c r="D84" s="2"/>
      <c r="I84" s="193"/>
      <c r="J84" s="193"/>
      <c r="K84" s="194"/>
      <c r="L84" s="194"/>
      <c r="P84" s="2"/>
      <c r="AA84" s="6"/>
      <c r="AB84" s="6"/>
      <c r="AC84" s="6"/>
    </row>
    <row r="85" spans="1:29" ht="13.95" customHeight="1" x14ac:dyDescent="0.25">
      <c r="B85" s="24" t="s">
        <v>122</v>
      </c>
      <c r="C85" s="139"/>
      <c r="D85" s="2"/>
      <c r="I85" s="2"/>
      <c r="J85" s="2"/>
      <c r="K85" s="2"/>
      <c r="L85" s="194"/>
      <c r="P85" s="2"/>
      <c r="AA85" s="6"/>
      <c r="AB85" s="6"/>
      <c r="AC85" s="6"/>
    </row>
    <row r="86" spans="1:29" ht="13.95" customHeight="1" x14ac:dyDescent="0.25">
      <c r="B86" s="26" t="s">
        <v>126</v>
      </c>
      <c r="C86" s="139"/>
      <c r="D86" s="2"/>
      <c r="I86" s="193">
        <v>1.1299999999999999</v>
      </c>
      <c r="J86" s="193">
        <v>0.25</v>
      </c>
      <c r="K86" s="194">
        <v>1</v>
      </c>
      <c r="L86" s="194">
        <f>+I86*J86*K86</f>
        <v>0.28249999999999997</v>
      </c>
      <c r="P86" s="2"/>
      <c r="AA86" s="6"/>
      <c r="AB86" s="6"/>
      <c r="AC86" s="6"/>
    </row>
    <row r="87" spans="1:29" ht="13.95" customHeight="1" x14ac:dyDescent="0.25">
      <c r="B87" s="26" t="s">
        <v>127</v>
      </c>
      <c r="C87" s="139"/>
      <c r="D87" s="2"/>
      <c r="I87" s="193">
        <v>1.9</v>
      </c>
      <c r="J87" s="193">
        <v>0.25</v>
      </c>
      <c r="K87" s="194">
        <v>1</v>
      </c>
      <c r="L87" s="194">
        <f t="shared" ref="L87:L94" si="9">+I87*J87*K87</f>
        <v>0.47499999999999998</v>
      </c>
      <c r="P87" s="2"/>
      <c r="AA87" s="6"/>
      <c r="AB87" s="6"/>
      <c r="AC87" s="6"/>
    </row>
    <row r="88" spans="1:29" ht="13.95" customHeight="1" x14ac:dyDescent="0.25">
      <c r="B88" s="26" t="s">
        <v>128</v>
      </c>
      <c r="C88" s="139"/>
      <c r="D88" s="2"/>
      <c r="I88" s="193">
        <v>1.1299999999999999</v>
      </c>
      <c r="J88" s="193">
        <v>0.25</v>
      </c>
      <c r="K88" s="194">
        <v>1</v>
      </c>
      <c r="L88" s="194">
        <f t="shared" si="9"/>
        <v>0.28249999999999997</v>
      </c>
      <c r="P88" s="2"/>
      <c r="AA88" s="6"/>
      <c r="AB88" s="6"/>
      <c r="AC88" s="6"/>
    </row>
    <row r="89" spans="1:29" ht="13.95" customHeight="1" x14ac:dyDescent="0.25">
      <c r="B89" s="24" t="s">
        <v>123</v>
      </c>
      <c r="C89" s="139"/>
      <c r="D89" s="2"/>
      <c r="I89" s="193"/>
      <c r="J89" s="193"/>
      <c r="K89" s="194"/>
      <c r="L89" s="194"/>
      <c r="P89" s="2"/>
      <c r="AA89" s="6"/>
      <c r="AB89" s="6"/>
      <c r="AC89" s="6"/>
    </row>
    <row r="90" spans="1:29" ht="13.95" customHeight="1" x14ac:dyDescent="0.25">
      <c r="B90" s="26" t="s">
        <v>126</v>
      </c>
      <c r="C90" s="139"/>
      <c r="D90" s="2"/>
      <c r="I90" s="193">
        <v>1.1299999999999999</v>
      </c>
      <c r="J90" s="193">
        <v>0.25</v>
      </c>
      <c r="K90" s="194">
        <v>1</v>
      </c>
      <c r="L90" s="194">
        <f t="shared" si="9"/>
        <v>0.28249999999999997</v>
      </c>
      <c r="P90" s="2"/>
      <c r="AA90" s="6"/>
      <c r="AB90" s="6"/>
      <c r="AC90" s="6"/>
    </row>
    <row r="91" spans="1:29" ht="13.95" customHeight="1" x14ac:dyDescent="0.25">
      <c r="B91" s="26" t="s">
        <v>127</v>
      </c>
      <c r="C91" s="139"/>
      <c r="D91" s="2"/>
      <c r="I91" s="193">
        <v>1.9</v>
      </c>
      <c r="J91" s="193">
        <v>0.25</v>
      </c>
      <c r="K91" s="194">
        <v>1</v>
      </c>
      <c r="L91" s="194">
        <f t="shared" si="9"/>
        <v>0.47499999999999998</v>
      </c>
      <c r="P91" s="2"/>
      <c r="AA91" s="6"/>
      <c r="AB91" s="6"/>
      <c r="AC91" s="6"/>
    </row>
    <row r="92" spans="1:29" ht="13.95" customHeight="1" x14ac:dyDescent="0.25">
      <c r="B92" s="26" t="s">
        <v>128</v>
      </c>
      <c r="C92" s="139"/>
      <c r="D92" s="2"/>
      <c r="I92" s="193">
        <v>1.1299999999999999</v>
      </c>
      <c r="J92" s="193">
        <v>0.25</v>
      </c>
      <c r="K92" s="194">
        <v>1</v>
      </c>
      <c r="L92" s="194">
        <f t="shared" si="9"/>
        <v>0.28249999999999997</v>
      </c>
      <c r="P92" s="2"/>
      <c r="AA92" s="6"/>
      <c r="AB92" s="6"/>
      <c r="AC92" s="6"/>
    </row>
    <row r="93" spans="1:29" ht="13.95" customHeight="1" x14ac:dyDescent="0.25">
      <c r="B93" s="2" t="s">
        <v>129</v>
      </c>
      <c r="C93" s="139"/>
      <c r="D93" s="2"/>
      <c r="I93" s="193"/>
      <c r="J93" s="193"/>
      <c r="K93" s="194"/>
      <c r="L93" s="194"/>
      <c r="P93" s="2"/>
      <c r="AA93" s="6"/>
      <c r="AB93" s="6"/>
      <c r="AC93" s="6"/>
    </row>
    <row r="94" spans="1:29" ht="13.95" customHeight="1" x14ac:dyDescent="0.25">
      <c r="B94" s="138" t="s">
        <v>130</v>
      </c>
      <c r="C94" s="139"/>
      <c r="D94" s="2"/>
      <c r="I94" s="193">
        <v>2.65</v>
      </c>
      <c r="J94" s="193">
        <v>0.25</v>
      </c>
      <c r="K94" s="194">
        <v>1</v>
      </c>
      <c r="L94" s="194">
        <f t="shared" si="9"/>
        <v>0.66249999999999998</v>
      </c>
      <c r="P94" s="2"/>
      <c r="AA94" s="6"/>
      <c r="AB94" s="6"/>
      <c r="AC94" s="6"/>
    </row>
    <row r="95" spans="1:29" ht="13.95" customHeight="1" x14ac:dyDescent="0.25">
      <c r="B95" s="141"/>
      <c r="C95" s="139"/>
      <c r="D95" s="2"/>
      <c r="I95" s="193"/>
      <c r="J95" s="193"/>
      <c r="K95" s="194"/>
      <c r="L95" s="194"/>
      <c r="P95" s="2"/>
      <c r="AA95" s="6"/>
      <c r="AB95" s="6"/>
      <c r="AC95" s="6"/>
    </row>
    <row r="96" spans="1:29" ht="13.95" customHeight="1" x14ac:dyDescent="0.25">
      <c r="A96" s="184" t="s">
        <v>166</v>
      </c>
      <c r="B96" s="141" t="s">
        <v>160</v>
      </c>
      <c r="C96" s="139" t="s">
        <v>89</v>
      </c>
      <c r="D96" s="2"/>
      <c r="I96" s="345"/>
      <c r="J96" s="345"/>
      <c r="K96" s="194"/>
      <c r="L96" s="13">
        <f>+SUM(L97:L100)</f>
        <v>61.279999999999994</v>
      </c>
      <c r="P96" s="2"/>
      <c r="AA96" s="6"/>
      <c r="AB96" s="6"/>
      <c r="AC96" s="6"/>
    </row>
    <row r="97" spans="1:29" ht="13.95" customHeight="1" x14ac:dyDescent="0.25">
      <c r="B97" s="138" t="s">
        <v>146</v>
      </c>
      <c r="C97" s="142"/>
      <c r="I97" s="358">
        <v>42.06</v>
      </c>
      <c r="J97" s="358"/>
      <c r="K97" s="194">
        <v>1</v>
      </c>
      <c r="L97" s="4">
        <f>+I97*K97</f>
        <v>42.06</v>
      </c>
      <c r="P97" s="2"/>
      <c r="AA97" s="6"/>
      <c r="AB97" s="6"/>
      <c r="AC97" s="6"/>
    </row>
    <row r="98" spans="1:29" ht="13.95" customHeight="1" x14ac:dyDescent="0.25">
      <c r="B98" s="138" t="s">
        <v>149</v>
      </c>
      <c r="C98" s="142"/>
      <c r="I98" s="358">
        <v>6.41</v>
      </c>
      <c r="J98" s="358"/>
      <c r="K98" s="194">
        <v>1</v>
      </c>
      <c r="L98" s="4">
        <f t="shared" ref="L98:L100" si="10">+I98*K98</f>
        <v>6.41</v>
      </c>
      <c r="P98" s="2"/>
      <c r="AA98" s="6"/>
      <c r="AB98" s="6"/>
      <c r="AC98" s="6"/>
    </row>
    <row r="99" spans="1:29" ht="13.95" customHeight="1" x14ac:dyDescent="0.25">
      <c r="B99" s="138" t="s">
        <v>147</v>
      </c>
      <c r="C99" s="142"/>
      <c r="I99" s="358">
        <v>6.55</v>
      </c>
      <c r="J99" s="358"/>
      <c r="K99" s="194">
        <v>1</v>
      </c>
      <c r="L99" s="4">
        <f t="shared" si="10"/>
        <v>6.55</v>
      </c>
      <c r="P99" s="2"/>
      <c r="AA99" s="6"/>
      <c r="AB99" s="6"/>
      <c r="AC99" s="6"/>
    </row>
    <row r="100" spans="1:29" ht="13.95" customHeight="1" x14ac:dyDescent="0.25">
      <c r="B100" s="138" t="s">
        <v>148</v>
      </c>
      <c r="C100" s="142"/>
      <c r="I100" s="358">
        <v>6.26</v>
      </c>
      <c r="J100" s="358"/>
      <c r="K100" s="194">
        <v>1</v>
      </c>
      <c r="L100" s="4">
        <f t="shared" si="10"/>
        <v>6.26</v>
      </c>
      <c r="P100" s="2"/>
      <c r="AA100" s="6"/>
      <c r="AB100" s="6"/>
      <c r="AC100" s="6"/>
    </row>
    <row r="101" spans="1:29" ht="13.95" customHeight="1" x14ac:dyDescent="0.25">
      <c r="A101" s="247"/>
      <c r="B101" s="138"/>
      <c r="C101" s="142"/>
      <c r="D101" s="248"/>
      <c r="E101" s="248"/>
      <c r="F101" s="248"/>
      <c r="H101" s="248"/>
      <c r="I101" s="251"/>
      <c r="J101" s="251"/>
      <c r="K101" s="253"/>
      <c r="M101" s="248"/>
      <c r="N101" s="248"/>
      <c r="O101" s="248"/>
      <c r="P101" s="2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6"/>
      <c r="AB101" s="6"/>
      <c r="AC101" s="6"/>
    </row>
    <row r="102" spans="1:29" ht="13.95" customHeight="1" x14ac:dyDescent="0.25">
      <c r="A102" s="247" t="s">
        <v>479</v>
      </c>
      <c r="B102" s="141" t="s">
        <v>478</v>
      </c>
      <c r="C102" s="141"/>
      <c r="D102" s="2"/>
      <c r="E102" s="248"/>
      <c r="F102" s="248"/>
      <c r="H102" s="248"/>
      <c r="I102" s="247"/>
      <c r="J102" s="247"/>
      <c r="M102" s="248"/>
      <c r="N102" s="248"/>
      <c r="O102" s="248"/>
      <c r="P102" s="2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6"/>
      <c r="AB102" s="6"/>
      <c r="AC102" s="6"/>
    </row>
    <row r="103" spans="1:29" ht="13.95" customHeight="1" x14ac:dyDescent="0.25">
      <c r="A103" s="247" t="s">
        <v>482</v>
      </c>
      <c r="B103" s="141" t="s">
        <v>35</v>
      </c>
      <c r="C103" s="141" t="s">
        <v>90</v>
      </c>
      <c r="D103" s="2"/>
      <c r="E103" s="248"/>
      <c r="F103" s="248"/>
      <c r="H103" s="20">
        <f>+SUM(H104:H105)</f>
        <v>61.383245000000002</v>
      </c>
      <c r="I103" s="247"/>
      <c r="J103" s="247"/>
      <c r="M103" s="248"/>
      <c r="N103" s="248"/>
      <c r="O103" s="248"/>
      <c r="P103" s="2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6"/>
      <c r="AB103" s="6"/>
      <c r="AC103" s="6"/>
    </row>
    <row r="104" spans="1:29" ht="13.95" customHeight="1" x14ac:dyDescent="0.25">
      <c r="A104" s="247"/>
      <c r="B104" s="138" t="s">
        <v>480</v>
      </c>
      <c r="C104" s="142"/>
      <c r="D104" s="256">
        <f>+H10</f>
        <v>75.822149999999993</v>
      </c>
      <c r="E104" s="248">
        <v>1.3</v>
      </c>
      <c r="F104" s="248"/>
      <c r="H104" s="248">
        <f>+D104*E104</f>
        <v>98.568794999999994</v>
      </c>
      <c r="I104" s="251"/>
      <c r="J104" s="251"/>
      <c r="K104" s="253"/>
      <c r="M104" s="248"/>
      <c r="N104" s="248"/>
      <c r="O104" s="248"/>
      <c r="P104" s="2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6"/>
      <c r="AB104" s="6"/>
      <c r="AC104" s="6"/>
    </row>
    <row r="105" spans="1:29" ht="13.95" customHeight="1" x14ac:dyDescent="0.25">
      <c r="A105" s="247"/>
      <c r="B105" s="138" t="s">
        <v>481</v>
      </c>
      <c r="C105" s="142"/>
      <c r="D105" s="256">
        <f>+H34</f>
        <v>37.185549999999992</v>
      </c>
      <c r="E105" s="248">
        <v>-1</v>
      </c>
      <c r="F105" s="248"/>
      <c r="H105" s="248">
        <f>+D105*E105</f>
        <v>-37.185549999999992</v>
      </c>
      <c r="I105" s="251"/>
      <c r="J105" s="251"/>
      <c r="K105" s="253"/>
      <c r="M105" s="248"/>
      <c r="N105" s="248"/>
      <c r="O105" s="248"/>
      <c r="P105" s="2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6"/>
      <c r="AB105" s="6"/>
      <c r="AC105" s="6"/>
    </row>
    <row r="106" spans="1:29" ht="13.95" customHeight="1" x14ac:dyDescent="0.25">
      <c r="A106" s="247"/>
      <c r="B106" s="138"/>
      <c r="C106" s="142"/>
      <c r="D106" s="248"/>
      <c r="E106" s="248"/>
      <c r="F106" s="248"/>
      <c r="H106" s="248"/>
      <c r="I106" s="251"/>
      <c r="J106" s="251"/>
      <c r="K106" s="253"/>
      <c r="M106" s="248"/>
      <c r="N106" s="248"/>
      <c r="O106" s="248"/>
      <c r="P106" s="2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6"/>
      <c r="AB106" s="6"/>
      <c r="AC106" s="6"/>
    </row>
    <row r="107" spans="1:29" ht="13.95" customHeight="1" x14ac:dyDescent="0.25">
      <c r="B107" s="138"/>
      <c r="C107" s="142"/>
      <c r="D107" s="2"/>
      <c r="I107" s="345"/>
      <c r="J107" s="345"/>
      <c r="K107" s="194"/>
      <c r="L107" s="194"/>
      <c r="P107" s="2"/>
      <c r="AA107" s="6"/>
      <c r="AB107" s="6"/>
      <c r="AC107" s="6"/>
    </row>
    <row r="108" spans="1:29" ht="13.95" customHeight="1" x14ac:dyDescent="0.25">
      <c r="A108" s="184" t="s">
        <v>68</v>
      </c>
      <c r="B108" s="141" t="s">
        <v>161</v>
      </c>
      <c r="C108" s="142"/>
      <c r="D108" s="2"/>
      <c r="I108" s="345"/>
      <c r="J108" s="345"/>
      <c r="K108" s="194"/>
      <c r="L108" s="194"/>
      <c r="P108" s="2"/>
      <c r="AA108" s="6"/>
      <c r="AB108" s="6"/>
      <c r="AC108" s="6"/>
    </row>
    <row r="109" spans="1:29" ht="13.95" customHeight="1" x14ac:dyDescent="0.25">
      <c r="A109" s="184" t="s">
        <v>69</v>
      </c>
      <c r="B109" s="141" t="s">
        <v>162</v>
      </c>
      <c r="C109" s="142"/>
      <c r="D109" s="2"/>
      <c r="I109" s="194"/>
      <c r="J109" s="194"/>
      <c r="K109" s="194"/>
      <c r="L109" s="140"/>
      <c r="P109" s="2"/>
      <c r="AA109" s="6"/>
      <c r="AB109" s="6"/>
      <c r="AC109" s="6"/>
    </row>
    <row r="110" spans="1:29" ht="13.95" customHeight="1" x14ac:dyDescent="0.25">
      <c r="A110" s="184" t="s">
        <v>164</v>
      </c>
      <c r="B110" s="141" t="s">
        <v>163</v>
      </c>
      <c r="C110" s="139" t="s">
        <v>89</v>
      </c>
      <c r="D110" s="2"/>
      <c r="I110" s="345"/>
      <c r="J110" s="345"/>
      <c r="K110" s="194"/>
      <c r="L110" s="13">
        <f>+SUM(L111:L113)</f>
        <v>25.92</v>
      </c>
      <c r="P110" s="2"/>
      <c r="AA110" s="6"/>
      <c r="AB110" s="6"/>
      <c r="AC110" s="6"/>
    </row>
    <row r="111" spans="1:29" ht="13.95" customHeight="1" x14ac:dyDescent="0.25">
      <c r="B111" s="24" t="s">
        <v>121</v>
      </c>
      <c r="C111" s="142"/>
      <c r="D111" s="2"/>
      <c r="I111" s="193"/>
      <c r="J111" s="193"/>
      <c r="K111" s="194"/>
      <c r="L111" s="194"/>
      <c r="P111" s="2"/>
      <c r="AA111" s="6"/>
      <c r="AB111" s="6"/>
      <c r="AC111" s="6"/>
    </row>
    <row r="112" spans="1:29" ht="13.95" customHeight="1" x14ac:dyDescent="0.25">
      <c r="B112" s="26" t="s">
        <v>122</v>
      </c>
      <c r="C112" s="142"/>
      <c r="D112" s="2"/>
      <c r="I112" s="193">
        <v>1.8</v>
      </c>
      <c r="J112" s="193">
        <v>1.8</v>
      </c>
      <c r="K112" s="194">
        <v>4</v>
      </c>
      <c r="L112" s="194">
        <f>+I112*J112*K112</f>
        <v>12.96</v>
      </c>
      <c r="P112" s="2"/>
      <c r="AA112" s="6"/>
      <c r="AB112" s="6"/>
      <c r="AC112" s="6"/>
    </row>
    <row r="113" spans="1:29" ht="13.95" customHeight="1" x14ac:dyDescent="0.25">
      <c r="B113" s="26" t="s">
        <v>123</v>
      </c>
      <c r="C113" s="142"/>
      <c r="D113" s="2"/>
      <c r="I113" s="193">
        <v>1.8</v>
      </c>
      <c r="J113" s="193">
        <v>1.8</v>
      </c>
      <c r="K113" s="194">
        <v>4</v>
      </c>
      <c r="L113" s="194">
        <f>+I113*J113*K113</f>
        <v>12.96</v>
      </c>
      <c r="P113" s="2"/>
      <c r="AA113" s="6"/>
      <c r="AB113" s="6"/>
      <c r="AC113" s="6"/>
    </row>
    <row r="114" spans="1:29" ht="13.95" customHeight="1" x14ac:dyDescent="0.25">
      <c r="B114" s="138"/>
      <c r="C114" s="142"/>
      <c r="D114" s="2"/>
      <c r="I114" s="194"/>
      <c r="J114" s="194"/>
      <c r="K114" s="194"/>
      <c r="L114" s="140"/>
      <c r="P114" s="2"/>
      <c r="AA114" s="6"/>
      <c r="AB114" s="6"/>
      <c r="AC114" s="6"/>
    </row>
    <row r="115" spans="1:29" ht="13.95" customHeight="1" x14ac:dyDescent="0.25">
      <c r="A115" s="184" t="s">
        <v>66</v>
      </c>
      <c r="B115" s="141" t="s">
        <v>167</v>
      </c>
      <c r="C115" s="142"/>
      <c r="D115" s="2"/>
      <c r="I115" s="345"/>
      <c r="J115" s="345"/>
      <c r="K115" s="194"/>
      <c r="L115" s="194"/>
      <c r="P115" s="2"/>
      <c r="AA115" s="6"/>
      <c r="AB115" s="6"/>
      <c r="AC115" s="6"/>
    </row>
    <row r="116" spans="1:29" ht="13.95" customHeight="1" x14ac:dyDescent="0.25">
      <c r="A116" s="184" t="s">
        <v>168</v>
      </c>
      <c r="B116" s="141" t="s">
        <v>169</v>
      </c>
      <c r="C116" s="139" t="s">
        <v>89</v>
      </c>
      <c r="D116" s="2"/>
      <c r="I116" s="345"/>
      <c r="J116" s="345"/>
      <c r="K116" s="194"/>
      <c r="L116" s="13">
        <f>+SUM(L117:L120)</f>
        <v>61.279999999999994</v>
      </c>
      <c r="P116" s="2"/>
      <c r="AA116" s="6"/>
      <c r="AB116" s="6"/>
      <c r="AC116" s="6"/>
    </row>
    <row r="117" spans="1:29" ht="13.95" customHeight="1" x14ac:dyDescent="0.25">
      <c r="B117" s="138" t="s">
        <v>146</v>
      </c>
      <c r="C117" s="142"/>
      <c r="I117" s="358">
        <v>42.06</v>
      </c>
      <c r="J117" s="358"/>
      <c r="K117" s="194">
        <v>1</v>
      </c>
      <c r="L117" s="4">
        <f>+I117*K117</f>
        <v>42.06</v>
      </c>
      <c r="P117" s="2"/>
      <c r="AA117" s="6"/>
      <c r="AB117" s="6"/>
      <c r="AC117" s="6"/>
    </row>
    <row r="118" spans="1:29" ht="13.95" customHeight="1" x14ac:dyDescent="0.25">
      <c r="B118" s="138" t="s">
        <v>149</v>
      </c>
      <c r="C118" s="142"/>
      <c r="I118" s="358">
        <v>6.41</v>
      </c>
      <c r="J118" s="358"/>
      <c r="K118" s="194">
        <v>1</v>
      </c>
      <c r="L118" s="4">
        <f t="shared" ref="L118:L120" si="11">+I118*K118</f>
        <v>6.41</v>
      </c>
      <c r="P118" s="2"/>
      <c r="AA118" s="6"/>
      <c r="AB118" s="6"/>
      <c r="AC118" s="6"/>
    </row>
    <row r="119" spans="1:29" ht="13.95" customHeight="1" x14ac:dyDescent="0.25">
      <c r="B119" s="138" t="s">
        <v>147</v>
      </c>
      <c r="C119" s="142"/>
      <c r="I119" s="358">
        <v>6.55</v>
      </c>
      <c r="J119" s="358"/>
      <c r="K119" s="194">
        <v>1</v>
      </c>
      <c r="L119" s="4">
        <f t="shared" si="11"/>
        <v>6.55</v>
      </c>
      <c r="P119" s="2"/>
      <c r="AA119" s="6"/>
      <c r="AB119" s="6"/>
      <c r="AC119" s="6"/>
    </row>
    <row r="120" spans="1:29" ht="13.95" customHeight="1" x14ac:dyDescent="0.25">
      <c r="B120" s="138" t="s">
        <v>148</v>
      </c>
      <c r="C120" s="142"/>
      <c r="I120" s="358">
        <v>6.26</v>
      </c>
      <c r="J120" s="358"/>
      <c r="K120" s="194">
        <v>1</v>
      </c>
      <c r="L120" s="4">
        <f t="shared" si="11"/>
        <v>6.26</v>
      </c>
      <c r="P120" s="2"/>
      <c r="AA120" s="6"/>
      <c r="AB120" s="6"/>
      <c r="AC120" s="6"/>
    </row>
    <row r="121" spans="1:29" ht="13.95" customHeight="1" x14ac:dyDescent="0.25">
      <c r="B121" s="138"/>
      <c r="C121" s="142"/>
      <c r="D121" s="2"/>
      <c r="I121" s="345"/>
      <c r="J121" s="345"/>
      <c r="K121" s="194"/>
      <c r="L121" s="194"/>
      <c r="P121" s="2"/>
      <c r="AA121" s="6"/>
      <c r="AB121" s="6"/>
      <c r="AC121" s="6"/>
    </row>
    <row r="122" spans="1:29" ht="13.95" customHeight="1" x14ac:dyDescent="0.25">
      <c r="A122" s="184" t="s">
        <v>67</v>
      </c>
      <c r="B122" s="141" t="s">
        <v>170</v>
      </c>
      <c r="C122" s="142"/>
      <c r="D122" s="2"/>
      <c r="I122" s="345"/>
      <c r="J122" s="345"/>
      <c r="K122" s="194"/>
      <c r="L122" s="194"/>
      <c r="P122" s="2"/>
      <c r="AA122" s="6"/>
      <c r="AB122" s="6"/>
      <c r="AC122" s="6"/>
    </row>
    <row r="123" spans="1:29" ht="13.95" customHeight="1" x14ac:dyDescent="0.25">
      <c r="A123" s="184" t="s">
        <v>172</v>
      </c>
      <c r="B123" s="141" t="s">
        <v>171</v>
      </c>
      <c r="C123" s="139" t="s">
        <v>90</v>
      </c>
      <c r="D123" s="2"/>
      <c r="H123" s="20">
        <f>+SUM(H124:H128)</f>
        <v>11.0928</v>
      </c>
      <c r="I123" s="194"/>
      <c r="J123" s="194"/>
      <c r="K123" s="194"/>
      <c r="L123" s="140"/>
      <c r="P123" s="2"/>
      <c r="AA123" s="6"/>
      <c r="AB123" s="6"/>
      <c r="AC123" s="6"/>
    </row>
    <row r="124" spans="1:29" ht="13.95" customHeight="1" x14ac:dyDescent="0.25">
      <c r="B124" s="134" t="s">
        <v>124</v>
      </c>
      <c r="C124" s="134"/>
      <c r="I124" s="194"/>
      <c r="J124" s="194"/>
      <c r="K124" s="194"/>
      <c r="L124" s="140"/>
      <c r="P124" s="2"/>
      <c r="AA124" s="6"/>
      <c r="AB124" s="6"/>
      <c r="AC124" s="6"/>
    </row>
    <row r="125" spans="1:29" ht="13.95" customHeight="1" x14ac:dyDescent="0.25">
      <c r="B125" s="137" t="s">
        <v>131</v>
      </c>
      <c r="C125" s="137"/>
      <c r="D125" s="187">
        <v>5.75</v>
      </c>
      <c r="E125" s="187">
        <v>0.6</v>
      </c>
      <c r="F125" s="187">
        <v>0.8</v>
      </c>
      <c r="G125" s="8">
        <v>1</v>
      </c>
      <c r="H125" s="187">
        <f t="shared" ref="H125:H128" si="12">+D125*E125*F125*G125</f>
        <v>2.76</v>
      </c>
      <c r="I125" s="194"/>
      <c r="J125" s="194"/>
      <c r="K125" s="194"/>
      <c r="L125" s="140"/>
      <c r="P125" s="2"/>
      <c r="AA125" s="6"/>
      <c r="AB125" s="6"/>
      <c r="AC125" s="6"/>
    </row>
    <row r="126" spans="1:29" ht="13.95" customHeight="1" x14ac:dyDescent="0.25">
      <c r="B126" s="141" t="s">
        <v>132</v>
      </c>
      <c r="C126" s="141"/>
      <c r="D126" s="187">
        <v>5.75</v>
      </c>
      <c r="E126" s="187">
        <v>0.6</v>
      </c>
      <c r="F126" s="187">
        <v>0.8</v>
      </c>
      <c r="G126" s="8">
        <v>1</v>
      </c>
      <c r="H126" s="187">
        <f t="shared" si="12"/>
        <v>2.76</v>
      </c>
      <c r="I126" s="194"/>
      <c r="J126" s="194"/>
      <c r="K126" s="194"/>
      <c r="L126" s="140"/>
      <c r="P126" s="2"/>
      <c r="AA126" s="6"/>
      <c r="AB126" s="6"/>
      <c r="AC126" s="6"/>
    </row>
    <row r="127" spans="1:29" ht="13.95" customHeight="1" x14ac:dyDescent="0.25">
      <c r="B127" s="141" t="s">
        <v>133</v>
      </c>
      <c r="C127" s="141"/>
      <c r="D127" s="187">
        <v>5.75</v>
      </c>
      <c r="E127" s="187">
        <v>0.6</v>
      </c>
      <c r="F127" s="187">
        <v>0.8</v>
      </c>
      <c r="G127" s="8">
        <v>1</v>
      </c>
      <c r="H127" s="187">
        <f t="shared" si="12"/>
        <v>2.76</v>
      </c>
      <c r="I127" s="194"/>
      <c r="J127" s="194"/>
      <c r="K127" s="194"/>
      <c r="L127" s="140"/>
      <c r="P127" s="2"/>
      <c r="AA127" s="6"/>
      <c r="AB127" s="6"/>
      <c r="AC127" s="6"/>
    </row>
    <row r="128" spans="1:29" ht="13.95" customHeight="1" x14ac:dyDescent="0.25">
      <c r="B128" s="141" t="s">
        <v>140</v>
      </c>
      <c r="C128" s="141"/>
      <c r="D128" s="187">
        <v>2.93</v>
      </c>
      <c r="E128" s="187">
        <v>0.6</v>
      </c>
      <c r="F128" s="187">
        <v>0.8</v>
      </c>
      <c r="G128" s="8">
        <v>2</v>
      </c>
      <c r="H128" s="187">
        <f t="shared" si="12"/>
        <v>2.8128000000000002</v>
      </c>
      <c r="I128" s="194"/>
      <c r="J128" s="194"/>
      <c r="K128" s="194"/>
      <c r="L128" s="140"/>
      <c r="P128" s="2"/>
      <c r="AA128" s="6"/>
      <c r="AB128" s="6"/>
      <c r="AC128" s="6"/>
    </row>
    <row r="129" spans="1:29" ht="13.95" customHeight="1" x14ac:dyDescent="0.25">
      <c r="B129" s="141"/>
      <c r="C129" s="142"/>
      <c r="D129" s="2"/>
      <c r="I129" s="194"/>
      <c r="J129" s="194"/>
      <c r="K129" s="194"/>
      <c r="L129" s="140"/>
      <c r="P129" s="2"/>
      <c r="AA129" s="6"/>
      <c r="AB129" s="6"/>
      <c r="AC129" s="6"/>
    </row>
    <row r="130" spans="1:29" ht="13.95" customHeight="1" x14ac:dyDescent="0.25">
      <c r="A130" s="184" t="s">
        <v>91</v>
      </c>
      <c r="B130" s="141" t="s">
        <v>294</v>
      </c>
      <c r="C130" s="142"/>
      <c r="D130" s="2"/>
      <c r="I130" s="194"/>
      <c r="J130" s="194"/>
      <c r="K130" s="194"/>
      <c r="L130" s="140"/>
      <c r="P130" s="2"/>
      <c r="AA130" s="6"/>
      <c r="AB130" s="6"/>
      <c r="AC130" s="6"/>
    </row>
    <row r="131" spans="1:29" ht="13.95" customHeight="1" x14ac:dyDescent="0.25">
      <c r="A131" s="184" t="s">
        <v>293</v>
      </c>
      <c r="B131" s="141" t="s">
        <v>295</v>
      </c>
      <c r="C131" s="142" t="s">
        <v>90</v>
      </c>
      <c r="D131" s="2"/>
      <c r="H131" s="187">
        <f>+H132</f>
        <v>0.26250000000000001</v>
      </c>
      <c r="I131" s="194"/>
      <c r="J131" s="194"/>
      <c r="K131" s="194"/>
      <c r="L131" s="140"/>
      <c r="P131" s="2"/>
      <c r="AA131" s="6"/>
      <c r="AB131" s="6"/>
      <c r="AC131" s="6"/>
    </row>
    <row r="132" spans="1:29" ht="13.95" customHeight="1" x14ac:dyDescent="0.25">
      <c r="B132" s="141"/>
      <c r="C132" s="142"/>
      <c r="D132" s="2">
        <v>0.25</v>
      </c>
      <c r="E132" s="187">
        <v>0.25</v>
      </c>
      <c r="F132" s="187">
        <v>2.1</v>
      </c>
      <c r="G132" s="8">
        <v>2</v>
      </c>
      <c r="H132" s="187">
        <f>+D132*E132*F132*G132</f>
        <v>0.26250000000000001</v>
      </c>
      <c r="I132" s="194"/>
      <c r="J132" s="194"/>
      <c r="K132" s="194"/>
      <c r="L132" s="140"/>
      <c r="P132" s="2"/>
      <c r="AA132" s="6"/>
      <c r="AB132" s="6"/>
      <c r="AC132" s="6"/>
    </row>
    <row r="133" spans="1:29" ht="13.95" customHeight="1" x14ac:dyDescent="0.25">
      <c r="B133" s="141"/>
      <c r="C133" s="142"/>
      <c r="D133" s="2"/>
      <c r="I133" s="194"/>
      <c r="J133" s="194"/>
      <c r="K133" s="194"/>
      <c r="L133" s="140"/>
      <c r="P133" s="2"/>
      <c r="AA133" s="6"/>
      <c r="AB133" s="6"/>
      <c r="AC133" s="6"/>
    </row>
    <row r="134" spans="1:29" ht="13.95" customHeight="1" x14ac:dyDescent="0.25">
      <c r="A134" s="184" t="s">
        <v>297</v>
      </c>
      <c r="B134" s="141" t="s">
        <v>296</v>
      </c>
      <c r="C134" s="142" t="s">
        <v>89</v>
      </c>
      <c r="D134" s="2"/>
      <c r="I134" s="194"/>
      <c r="J134" s="194"/>
      <c r="K134" s="194"/>
      <c r="L134" s="13">
        <f>+L135</f>
        <v>3</v>
      </c>
      <c r="P134" s="2"/>
      <c r="AA134" s="6"/>
      <c r="AB134" s="6"/>
      <c r="AC134" s="6"/>
    </row>
    <row r="135" spans="1:29" ht="13.95" customHeight="1" x14ac:dyDescent="0.25">
      <c r="B135" s="141"/>
      <c r="C135" s="142"/>
      <c r="D135" s="2"/>
      <c r="I135" s="194">
        <v>1</v>
      </c>
      <c r="J135" s="194">
        <v>1.5</v>
      </c>
      <c r="K135" s="194">
        <v>2</v>
      </c>
      <c r="L135" s="194">
        <f>+I135*J135*K135</f>
        <v>3</v>
      </c>
      <c r="P135" s="2"/>
      <c r="AA135" s="6"/>
      <c r="AB135" s="6"/>
      <c r="AC135" s="6"/>
    </row>
    <row r="136" spans="1:29" ht="13.95" customHeight="1" x14ac:dyDescent="0.25">
      <c r="B136" s="141"/>
      <c r="C136" s="142"/>
      <c r="D136" s="2"/>
      <c r="I136" s="194"/>
      <c r="J136" s="194"/>
      <c r="K136" s="194"/>
      <c r="L136" s="140"/>
      <c r="P136" s="2"/>
      <c r="AA136" s="6"/>
      <c r="AB136" s="6"/>
      <c r="AC136" s="6"/>
    </row>
    <row r="137" spans="1:29" ht="13.95" customHeight="1" x14ac:dyDescent="0.25">
      <c r="B137" s="141"/>
      <c r="C137" s="142"/>
      <c r="D137" s="2"/>
      <c r="I137" s="194"/>
      <c r="J137" s="194"/>
      <c r="K137" s="194"/>
      <c r="L137" s="140"/>
      <c r="P137" s="2"/>
      <c r="AA137" s="6"/>
      <c r="AB137" s="6"/>
      <c r="AC137" s="6"/>
    </row>
    <row r="138" spans="1:29" ht="13.95" customHeight="1" x14ac:dyDescent="0.25">
      <c r="A138" s="184" t="s">
        <v>70</v>
      </c>
      <c r="B138" s="141" t="s">
        <v>36</v>
      </c>
      <c r="C138" s="142"/>
      <c r="D138" s="2"/>
      <c r="I138" s="345"/>
      <c r="J138" s="345"/>
      <c r="K138" s="194"/>
      <c r="L138" s="194"/>
      <c r="P138" s="2"/>
      <c r="AA138" s="6"/>
      <c r="AB138" s="6"/>
      <c r="AC138" s="6"/>
    </row>
    <row r="139" spans="1:29" ht="13.95" customHeight="1" x14ac:dyDescent="0.25">
      <c r="A139" s="184" t="s">
        <v>71</v>
      </c>
      <c r="B139" s="141" t="s">
        <v>173</v>
      </c>
      <c r="C139" s="142"/>
      <c r="D139" s="2"/>
      <c r="I139" s="194"/>
      <c r="J139" s="194"/>
      <c r="K139" s="194"/>
      <c r="L139" s="140"/>
      <c r="P139" s="2"/>
      <c r="AA139" s="6"/>
      <c r="AB139" s="6"/>
      <c r="AC139" s="6"/>
    </row>
    <row r="140" spans="1:29" ht="13.95" customHeight="1" x14ac:dyDescent="0.25">
      <c r="A140" s="184" t="s">
        <v>181</v>
      </c>
      <c r="B140" s="141" t="s">
        <v>174</v>
      </c>
      <c r="C140" s="142"/>
      <c r="D140" s="151" t="s">
        <v>90</v>
      </c>
      <c r="H140" s="20">
        <f>+SUM(H141:H157)</f>
        <v>11.003749999999998</v>
      </c>
      <c r="I140" s="194"/>
      <c r="J140" s="194"/>
      <c r="K140" s="194"/>
      <c r="L140" s="140"/>
      <c r="P140" s="2"/>
      <c r="AA140" s="6"/>
      <c r="AB140" s="6"/>
      <c r="AC140" s="6"/>
    </row>
    <row r="141" spans="1:29" ht="13.95" customHeight="1" x14ac:dyDescent="0.25">
      <c r="A141" s="11"/>
      <c r="B141" s="137" t="s">
        <v>122</v>
      </c>
      <c r="C141" s="141"/>
      <c r="D141" s="2"/>
      <c r="L141" s="13"/>
      <c r="P141" s="2"/>
      <c r="AA141" s="6"/>
      <c r="AB141" s="6"/>
      <c r="AC141" s="6"/>
    </row>
    <row r="142" spans="1:29" ht="13.95" customHeight="1" x14ac:dyDescent="0.25">
      <c r="B142" s="142" t="s">
        <v>175</v>
      </c>
      <c r="C142" s="142"/>
      <c r="D142" s="181">
        <v>3</v>
      </c>
      <c r="E142" s="182">
        <v>0.25</v>
      </c>
      <c r="F142" s="182">
        <v>1.3</v>
      </c>
      <c r="G142" s="182">
        <v>1</v>
      </c>
      <c r="H142" s="182">
        <f>+D142*E142*F142*G142</f>
        <v>0.97500000000000009</v>
      </c>
      <c r="L142" s="13"/>
      <c r="P142" s="2"/>
      <c r="AA142" s="6"/>
      <c r="AB142" s="6"/>
      <c r="AC142" s="6"/>
    </row>
    <row r="143" spans="1:29" ht="13.95" customHeight="1" x14ac:dyDescent="0.25">
      <c r="B143" s="138" t="s">
        <v>176</v>
      </c>
      <c r="C143" s="142"/>
      <c r="D143" s="181">
        <v>3</v>
      </c>
      <c r="E143" s="182">
        <v>0.25</v>
      </c>
      <c r="F143" s="182">
        <v>1.3</v>
      </c>
      <c r="G143" s="182">
        <v>1</v>
      </c>
      <c r="H143" s="182">
        <f>+D143*E143*F143*G143</f>
        <v>0.97500000000000009</v>
      </c>
      <c r="I143" s="346"/>
      <c r="J143" s="346"/>
      <c r="K143" s="194"/>
      <c r="L143" s="194"/>
      <c r="P143" s="2"/>
      <c r="AA143" s="6"/>
      <c r="AB143" s="6"/>
      <c r="AC143" s="6"/>
    </row>
    <row r="144" spans="1:29" ht="13.95" customHeight="1" x14ac:dyDescent="0.25">
      <c r="B144" s="138" t="s">
        <v>177</v>
      </c>
      <c r="C144" s="142"/>
      <c r="D144" s="181">
        <v>3</v>
      </c>
      <c r="E144" s="182">
        <v>0.25</v>
      </c>
      <c r="F144" s="182">
        <v>1.3</v>
      </c>
      <c r="G144" s="182">
        <v>1</v>
      </c>
      <c r="H144" s="182">
        <f>+D144*E144*F144*G144</f>
        <v>0.97500000000000009</v>
      </c>
      <c r="I144" s="194"/>
      <c r="J144" s="194"/>
      <c r="K144" s="194"/>
      <c r="L144" s="140"/>
      <c r="P144" s="2"/>
      <c r="AA144" s="6"/>
      <c r="AB144" s="6"/>
      <c r="AC144" s="6"/>
    </row>
    <row r="145" spans="1:29" ht="13.95" customHeight="1" x14ac:dyDescent="0.25">
      <c r="A145" s="11"/>
      <c r="B145" s="137" t="s">
        <v>123</v>
      </c>
      <c r="C145" s="141"/>
      <c r="D145" s="181"/>
      <c r="E145" s="182"/>
      <c r="F145" s="182"/>
      <c r="G145" s="182"/>
      <c r="H145" s="182"/>
      <c r="I145" s="194"/>
      <c r="J145" s="194"/>
      <c r="K145" s="194"/>
      <c r="L145" s="140"/>
      <c r="P145" s="2"/>
      <c r="AA145" s="6"/>
      <c r="AB145" s="6"/>
      <c r="AC145" s="6"/>
    </row>
    <row r="146" spans="1:29" ht="13.95" customHeight="1" x14ac:dyDescent="0.25">
      <c r="B146" s="142" t="s">
        <v>175</v>
      </c>
      <c r="C146" s="142"/>
      <c r="D146" s="181">
        <v>1.9</v>
      </c>
      <c r="E146" s="182">
        <v>0.25</v>
      </c>
      <c r="F146" s="182">
        <v>1.3</v>
      </c>
      <c r="G146" s="182">
        <v>1</v>
      </c>
      <c r="H146" s="182">
        <f>+D146*E146*F146*G146</f>
        <v>0.61749999999999994</v>
      </c>
      <c r="I146" s="194"/>
      <c r="J146" s="194"/>
      <c r="K146" s="194"/>
      <c r="L146" s="140"/>
      <c r="P146" s="2"/>
      <c r="AA146" s="6"/>
      <c r="AB146" s="6"/>
      <c r="AC146" s="6"/>
    </row>
    <row r="147" spans="1:29" ht="13.95" customHeight="1" x14ac:dyDescent="0.25">
      <c r="B147" s="142"/>
      <c r="C147" s="142"/>
      <c r="D147" s="181">
        <v>1.1499999999999999</v>
      </c>
      <c r="E147" s="182">
        <v>0.25</v>
      </c>
      <c r="F147" s="182">
        <v>1.1000000000000001</v>
      </c>
      <c r="G147" s="182">
        <v>1</v>
      </c>
      <c r="H147" s="182">
        <f>+D147*E147*F147*G147</f>
        <v>0.31624999999999998</v>
      </c>
      <c r="I147" s="194"/>
      <c r="J147" s="194"/>
      <c r="K147" s="194"/>
      <c r="L147" s="140"/>
      <c r="P147" s="2"/>
      <c r="AA147" s="6"/>
      <c r="AB147" s="6"/>
      <c r="AC147" s="6"/>
    </row>
    <row r="148" spans="1:29" ht="13.95" customHeight="1" x14ac:dyDescent="0.25">
      <c r="B148" s="138" t="s">
        <v>176</v>
      </c>
      <c r="C148" s="142"/>
      <c r="D148" s="181">
        <v>3</v>
      </c>
      <c r="E148" s="182">
        <v>0.25</v>
      </c>
      <c r="F148" s="182">
        <v>1.3</v>
      </c>
      <c r="G148" s="182">
        <v>1</v>
      </c>
      <c r="H148" s="182">
        <f>+D148*E148*F148*G148</f>
        <v>0.97500000000000009</v>
      </c>
      <c r="I148" s="194"/>
      <c r="J148" s="194"/>
      <c r="K148" s="194"/>
      <c r="L148" s="140"/>
      <c r="P148" s="2"/>
      <c r="AA148" s="6"/>
      <c r="AB148" s="6"/>
      <c r="AC148" s="6"/>
    </row>
    <row r="149" spans="1:29" ht="13.95" customHeight="1" x14ac:dyDescent="0.25">
      <c r="B149" s="138" t="s">
        <v>177</v>
      </c>
      <c r="C149" s="142"/>
      <c r="D149" s="181">
        <v>3</v>
      </c>
      <c r="E149" s="182">
        <v>0.25</v>
      </c>
      <c r="F149" s="182">
        <v>1.3</v>
      </c>
      <c r="G149" s="182">
        <v>1</v>
      </c>
      <c r="H149" s="182">
        <f>+D149*E149*F149*G149</f>
        <v>0.97500000000000009</v>
      </c>
      <c r="I149" s="194"/>
      <c r="J149" s="194"/>
      <c r="K149" s="194"/>
      <c r="L149" s="140"/>
      <c r="P149" s="2"/>
      <c r="AA149" s="6"/>
      <c r="AB149" s="6"/>
      <c r="AC149" s="6"/>
    </row>
    <row r="150" spans="1:29" ht="13.95" customHeight="1" x14ac:dyDescent="0.25">
      <c r="B150" s="141" t="s">
        <v>131</v>
      </c>
      <c r="C150" s="142"/>
      <c r="D150" s="181"/>
      <c r="E150" s="182"/>
      <c r="F150" s="182"/>
      <c r="G150" s="182"/>
      <c r="H150" s="183"/>
      <c r="I150" s="194"/>
      <c r="J150" s="194"/>
      <c r="K150" s="194"/>
      <c r="L150" s="140"/>
      <c r="P150" s="2"/>
      <c r="AA150" s="6"/>
      <c r="AB150" s="6"/>
      <c r="AC150" s="6"/>
    </row>
    <row r="151" spans="1:29" ht="13.95" customHeight="1" x14ac:dyDescent="0.25">
      <c r="B151" s="138" t="s">
        <v>178</v>
      </c>
      <c r="C151" s="142"/>
      <c r="D151" s="181">
        <v>5.3</v>
      </c>
      <c r="E151" s="182">
        <v>0.25</v>
      </c>
      <c r="F151" s="182">
        <v>1.3</v>
      </c>
      <c r="G151" s="182">
        <v>1</v>
      </c>
      <c r="H151" s="182">
        <f>+D151*E151*F151*G151</f>
        <v>1.7224999999999999</v>
      </c>
      <c r="I151" s="194"/>
      <c r="J151" s="194"/>
      <c r="K151" s="194"/>
      <c r="L151" s="140"/>
      <c r="P151" s="2"/>
      <c r="AA151" s="6"/>
      <c r="AB151" s="6"/>
      <c r="AC151" s="6"/>
    </row>
    <row r="152" spans="1:29" ht="13.95" customHeight="1" x14ac:dyDescent="0.25">
      <c r="A152" s="10"/>
      <c r="B152" s="141" t="s">
        <v>179</v>
      </c>
      <c r="C152" s="142"/>
      <c r="D152" s="181"/>
      <c r="E152" s="182"/>
      <c r="F152" s="182"/>
      <c r="G152" s="182"/>
      <c r="H152" s="183"/>
      <c r="P152" s="2"/>
      <c r="AA152" s="6"/>
      <c r="AB152" s="6"/>
      <c r="AC152" s="6"/>
    </row>
    <row r="153" spans="1:29" ht="13.95" customHeight="1" x14ac:dyDescent="0.25">
      <c r="A153" s="11"/>
      <c r="B153" s="138" t="s">
        <v>178</v>
      </c>
      <c r="C153" s="142"/>
      <c r="D153" s="181">
        <f>2.6+1.85</f>
        <v>4.45</v>
      </c>
      <c r="E153" s="182">
        <v>0.25</v>
      </c>
      <c r="F153" s="182">
        <v>1.3</v>
      </c>
      <c r="G153" s="182">
        <v>1</v>
      </c>
      <c r="H153" s="182">
        <f>+D153*E153*F153*G153</f>
        <v>1.44625</v>
      </c>
      <c r="L153" s="13"/>
      <c r="P153" s="2"/>
      <c r="AA153" s="6"/>
      <c r="AB153" s="6"/>
      <c r="AC153" s="6"/>
    </row>
    <row r="154" spans="1:29" ht="13.95" customHeight="1" x14ac:dyDescent="0.25">
      <c r="A154" s="11"/>
      <c r="B154" s="134"/>
      <c r="C154" s="142"/>
      <c r="D154" s="2">
        <v>0.9</v>
      </c>
      <c r="E154" s="187">
        <v>0.25</v>
      </c>
      <c r="F154" s="187">
        <v>1.1000000000000001</v>
      </c>
      <c r="G154" s="8">
        <v>1</v>
      </c>
      <c r="H154" s="182">
        <f>+D154*E154*F154*G154</f>
        <v>0.24750000000000003</v>
      </c>
      <c r="L154" s="13"/>
      <c r="P154" s="2"/>
      <c r="AA154" s="6"/>
      <c r="AB154" s="6"/>
      <c r="AC154" s="6"/>
    </row>
    <row r="155" spans="1:29" ht="13.95" customHeight="1" x14ac:dyDescent="0.25">
      <c r="B155" s="141" t="s">
        <v>180</v>
      </c>
      <c r="C155" s="142"/>
      <c r="D155" s="181"/>
      <c r="E155" s="182"/>
      <c r="F155" s="182"/>
      <c r="G155" s="182"/>
      <c r="H155" s="183"/>
      <c r="L155" s="13"/>
      <c r="P155" s="2"/>
      <c r="AA155" s="6"/>
      <c r="AB155" s="6"/>
      <c r="AC155" s="6"/>
    </row>
    <row r="156" spans="1:29" ht="13.95" customHeight="1" x14ac:dyDescent="0.25">
      <c r="B156" s="138" t="s">
        <v>178</v>
      </c>
      <c r="C156" s="142"/>
      <c r="D156" s="181">
        <v>3.95</v>
      </c>
      <c r="E156" s="182">
        <v>0.25</v>
      </c>
      <c r="F156" s="182">
        <v>1.3</v>
      </c>
      <c r="G156" s="182">
        <v>1</v>
      </c>
      <c r="H156" s="182">
        <f>+D156*E156*F156*G156</f>
        <v>1.2837500000000002</v>
      </c>
      <c r="I156" s="331"/>
      <c r="J156" s="332"/>
      <c r="K156" s="194"/>
      <c r="L156" s="194"/>
      <c r="P156" s="2"/>
      <c r="AA156" s="6"/>
      <c r="AB156" s="6"/>
      <c r="AC156" s="6"/>
    </row>
    <row r="157" spans="1:29" ht="13.95" customHeight="1" x14ac:dyDescent="0.25">
      <c r="B157" s="134"/>
      <c r="C157" s="142"/>
      <c r="D157" s="2">
        <v>1.8</v>
      </c>
      <c r="E157" s="187">
        <v>0.25</v>
      </c>
      <c r="F157" s="187">
        <v>1.1000000000000001</v>
      </c>
      <c r="G157" s="8">
        <v>1</v>
      </c>
      <c r="H157" s="182">
        <f>+D157*E157*F157*G157</f>
        <v>0.49500000000000005</v>
      </c>
      <c r="I157" s="331"/>
      <c r="J157" s="332"/>
      <c r="K157" s="194"/>
      <c r="L157" s="194"/>
      <c r="P157" s="2"/>
      <c r="AA157" s="6"/>
      <c r="AB157" s="6"/>
      <c r="AC157" s="6"/>
    </row>
    <row r="158" spans="1:29" ht="13.95" customHeight="1" x14ac:dyDescent="0.25">
      <c r="B158" s="134"/>
      <c r="C158" s="142"/>
      <c r="D158" s="2"/>
      <c r="H158" s="182"/>
      <c r="I158" s="188"/>
      <c r="J158" s="189"/>
      <c r="K158" s="194"/>
      <c r="L158" s="194"/>
      <c r="P158" s="2"/>
      <c r="AA158" s="6"/>
      <c r="AB158" s="6"/>
      <c r="AC158" s="6"/>
    </row>
    <row r="159" spans="1:29" ht="13.95" customHeight="1" x14ac:dyDescent="0.25">
      <c r="A159" s="184" t="s">
        <v>368</v>
      </c>
      <c r="B159" s="137" t="s">
        <v>366</v>
      </c>
      <c r="C159" s="142"/>
      <c r="D159" s="2"/>
      <c r="H159" s="182"/>
      <c r="I159" s="188"/>
      <c r="J159" s="189"/>
      <c r="K159" s="194"/>
      <c r="L159" s="13">
        <f>+SUM(L160:L176)</f>
        <v>88.029999999999987</v>
      </c>
      <c r="P159" s="2"/>
      <c r="AA159" s="6"/>
      <c r="AB159" s="6"/>
      <c r="AC159" s="6"/>
    </row>
    <row r="160" spans="1:29" s="14" customFormat="1" ht="13.95" customHeight="1" x14ac:dyDescent="0.25">
      <c r="A160" s="192"/>
      <c r="B160" s="137" t="s">
        <v>122</v>
      </c>
      <c r="C160" s="142"/>
      <c r="E160" s="193"/>
      <c r="F160" s="193"/>
      <c r="G160" s="22"/>
      <c r="H160" s="183"/>
      <c r="I160" s="2"/>
      <c r="J160" s="187"/>
      <c r="K160" s="194"/>
      <c r="L160" s="194"/>
      <c r="M160" s="193"/>
      <c r="N160" s="193"/>
      <c r="O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57"/>
      <c r="AB160" s="57"/>
      <c r="AC160" s="57"/>
    </row>
    <row r="161" spans="1:29" s="14" customFormat="1" ht="13.95" customHeight="1" x14ac:dyDescent="0.25">
      <c r="A161" s="192"/>
      <c r="B161" s="142" t="s">
        <v>175</v>
      </c>
      <c r="C161" s="142"/>
      <c r="E161" s="193"/>
      <c r="F161" s="193"/>
      <c r="G161" s="22"/>
      <c r="H161" s="183"/>
      <c r="I161" s="181">
        <v>3</v>
      </c>
      <c r="J161" s="182">
        <v>1.3</v>
      </c>
      <c r="K161" s="194">
        <v>2</v>
      </c>
      <c r="L161" s="194">
        <f>+I161*J161*K161</f>
        <v>7.8000000000000007</v>
      </c>
      <c r="M161" s="193"/>
      <c r="N161" s="193"/>
      <c r="O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57"/>
      <c r="AB161" s="57"/>
      <c r="AC161" s="57"/>
    </row>
    <row r="162" spans="1:29" s="14" customFormat="1" ht="13.95" customHeight="1" x14ac:dyDescent="0.25">
      <c r="A162" s="192"/>
      <c r="B162" s="138" t="s">
        <v>176</v>
      </c>
      <c r="C162" s="142"/>
      <c r="E162" s="193"/>
      <c r="F162" s="193"/>
      <c r="G162" s="22"/>
      <c r="H162" s="183"/>
      <c r="I162" s="181">
        <v>3</v>
      </c>
      <c r="J162" s="182">
        <v>1.3</v>
      </c>
      <c r="K162" s="194">
        <v>2</v>
      </c>
      <c r="L162" s="194">
        <f t="shared" ref="L162:L176" si="13">+I162*J162*K162</f>
        <v>7.8000000000000007</v>
      </c>
      <c r="M162" s="193"/>
      <c r="N162" s="193"/>
      <c r="O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57"/>
      <c r="AB162" s="57"/>
      <c r="AC162" s="57"/>
    </row>
    <row r="163" spans="1:29" s="14" customFormat="1" ht="13.95" customHeight="1" x14ac:dyDescent="0.25">
      <c r="A163" s="192"/>
      <c r="B163" s="138" t="s">
        <v>177</v>
      </c>
      <c r="C163" s="142"/>
      <c r="E163" s="193"/>
      <c r="F163" s="193"/>
      <c r="G163" s="22"/>
      <c r="H163" s="183"/>
      <c r="I163" s="181">
        <v>3</v>
      </c>
      <c r="J163" s="182">
        <v>1.3</v>
      </c>
      <c r="K163" s="194">
        <v>2</v>
      </c>
      <c r="L163" s="194">
        <f t="shared" si="13"/>
        <v>7.8000000000000007</v>
      </c>
      <c r="M163" s="193"/>
      <c r="N163" s="193"/>
      <c r="O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57"/>
      <c r="AB163" s="57"/>
      <c r="AC163" s="57"/>
    </row>
    <row r="164" spans="1:29" s="14" customFormat="1" ht="13.95" customHeight="1" x14ac:dyDescent="0.25">
      <c r="A164" s="192"/>
      <c r="B164" s="137" t="s">
        <v>123</v>
      </c>
      <c r="C164" s="142"/>
      <c r="E164" s="193"/>
      <c r="F164" s="193"/>
      <c r="G164" s="22"/>
      <c r="H164" s="183"/>
      <c r="I164" s="181"/>
      <c r="J164" s="182"/>
      <c r="K164" s="194"/>
      <c r="L164" s="194"/>
      <c r="M164" s="193"/>
      <c r="N164" s="193"/>
      <c r="O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57"/>
      <c r="AB164" s="57"/>
      <c r="AC164" s="57"/>
    </row>
    <row r="165" spans="1:29" s="14" customFormat="1" ht="13.95" customHeight="1" x14ac:dyDescent="0.25">
      <c r="A165" s="192"/>
      <c r="B165" s="142" t="s">
        <v>175</v>
      </c>
      <c r="C165" s="142"/>
      <c r="E165" s="193"/>
      <c r="F165" s="193"/>
      <c r="G165" s="22"/>
      <c r="H165" s="183"/>
      <c r="I165" s="181">
        <v>1.9</v>
      </c>
      <c r="J165" s="182">
        <v>1.3</v>
      </c>
      <c r="K165" s="194">
        <v>2</v>
      </c>
      <c r="L165" s="194">
        <f t="shared" si="13"/>
        <v>4.9399999999999995</v>
      </c>
      <c r="M165" s="193"/>
      <c r="N165" s="193"/>
      <c r="O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57"/>
      <c r="AB165" s="57"/>
      <c r="AC165" s="57"/>
    </row>
    <row r="166" spans="1:29" s="14" customFormat="1" ht="13.95" customHeight="1" x14ac:dyDescent="0.25">
      <c r="A166" s="192"/>
      <c r="B166" s="142"/>
      <c r="C166" s="142"/>
      <c r="E166" s="193"/>
      <c r="F166" s="193"/>
      <c r="G166" s="22"/>
      <c r="H166" s="183"/>
      <c r="I166" s="181">
        <v>1.1499999999999999</v>
      </c>
      <c r="J166" s="182">
        <v>1.1000000000000001</v>
      </c>
      <c r="K166" s="194">
        <v>2</v>
      </c>
      <c r="L166" s="194">
        <f t="shared" si="13"/>
        <v>2.5299999999999998</v>
      </c>
      <c r="M166" s="193"/>
      <c r="N166" s="193"/>
      <c r="O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57"/>
      <c r="AB166" s="57"/>
      <c r="AC166" s="57"/>
    </row>
    <row r="167" spans="1:29" s="14" customFormat="1" ht="13.95" customHeight="1" x14ac:dyDescent="0.25">
      <c r="A167" s="192"/>
      <c r="B167" s="138" t="s">
        <v>176</v>
      </c>
      <c r="C167" s="142"/>
      <c r="E167" s="193"/>
      <c r="F167" s="193"/>
      <c r="G167" s="22"/>
      <c r="H167" s="183"/>
      <c r="I167" s="181">
        <v>3</v>
      </c>
      <c r="J167" s="182">
        <v>1.3</v>
      </c>
      <c r="K167" s="194">
        <v>2</v>
      </c>
      <c r="L167" s="194">
        <f t="shared" si="13"/>
        <v>7.8000000000000007</v>
      </c>
      <c r="M167" s="193"/>
      <c r="N167" s="193"/>
      <c r="O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57"/>
      <c r="AB167" s="57"/>
      <c r="AC167" s="57"/>
    </row>
    <row r="168" spans="1:29" s="14" customFormat="1" ht="13.95" customHeight="1" x14ac:dyDescent="0.25">
      <c r="A168" s="192"/>
      <c r="B168" s="138" t="s">
        <v>177</v>
      </c>
      <c r="C168" s="142"/>
      <c r="E168" s="193"/>
      <c r="F168" s="193"/>
      <c r="G168" s="22"/>
      <c r="H168" s="183"/>
      <c r="I168" s="181">
        <v>3</v>
      </c>
      <c r="J168" s="182">
        <v>1.3</v>
      </c>
      <c r="K168" s="194">
        <v>2</v>
      </c>
      <c r="L168" s="194">
        <f t="shared" si="13"/>
        <v>7.8000000000000007</v>
      </c>
      <c r="M168" s="193"/>
      <c r="N168" s="193"/>
      <c r="O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57"/>
      <c r="AB168" s="57"/>
      <c r="AC168" s="57"/>
    </row>
    <row r="169" spans="1:29" s="14" customFormat="1" ht="13.95" customHeight="1" x14ac:dyDescent="0.25">
      <c r="A169" s="192"/>
      <c r="B169" s="141" t="s">
        <v>131</v>
      </c>
      <c r="C169" s="142"/>
      <c r="E169" s="193"/>
      <c r="F169" s="193"/>
      <c r="G169" s="22"/>
      <c r="H169" s="183"/>
      <c r="I169" s="181"/>
      <c r="J169" s="182"/>
      <c r="K169" s="194"/>
      <c r="L169" s="194"/>
      <c r="M169" s="193"/>
      <c r="N169" s="193"/>
      <c r="O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57"/>
      <c r="AB169" s="57"/>
      <c r="AC169" s="57"/>
    </row>
    <row r="170" spans="1:29" s="14" customFormat="1" ht="13.95" customHeight="1" x14ac:dyDescent="0.25">
      <c r="A170" s="192"/>
      <c r="B170" s="138" t="s">
        <v>178</v>
      </c>
      <c r="C170" s="142"/>
      <c r="E170" s="193"/>
      <c r="F170" s="193"/>
      <c r="G170" s="22"/>
      <c r="H170" s="183"/>
      <c r="I170" s="181">
        <v>5.3</v>
      </c>
      <c r="J170" s="182">
        <v>1.3</v>
      </c>
      <c r="K170" s="194">
        <v>2</v>
      </c>
      <c r="L170" s="194">
        <f t="shared" si="13"/>
        <v>13.78</v>
      </c>
      <c r="M170" s="193"/>
      <c r="N170" s="193"/>
      <c r="O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57"/>
      <c r="AB170" s="57"/>
      <c r="AC170" s="57"/>
    </row>
    <row r="171" spans="1:29" s="14" customFormat="1" ht="13.95" customHeight="1" x14ac:dyDescent="0.25">
      <c r="A171" s="192"/>
      <c r="B171" s="141" t="s">
        <v>179</v>
      </c>
      <c r="C171" s="142"/>
      <c r="E171" s="193"/>
      <c r="F171" s="193"/>
      <c r="G171" s="22"/>
      <c r="H171" s="183"/>
      <c r="I171" s="181"/>
      <c r="J171" s="182"/>
      <c r="K171" s="194"/>
      <c r="L171" s="194"/>
      <c r="M171" s="193"/>
      <c r="N171" s="193"/>
      <c r="O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57"/>
      <c r="AB171" s="57"/>
      <c r="AC171" s="57"/>
    </row>
    <row r="172" spans="1:29" s="14" customFormat="1" ht="13.95" customHeight="1" x14ac:dyDescent="0.25">
      <c r="A172" s="192"/>
      <c r="B172" s="138" t="s">
        <v>178</v>
      </c>
      <c r="C172" s="142"/>
      <c r="E172" s="193"/>
      <c r="F172" s="193"/>
      <c r="G172" s="22"/>
      <c r="H172" s="183"/>
      <c r="I172" s="181">
        <f>2.6+1.85</f>
        <v>4.45</v>
      </c>
      <c r="J172" s="182">
        <v>1.3</v>
      </c>
      <c r="K172" s="194">
        <v>2</v>
      </c>
      <c r="L172" s="194">
        <f t="shared" si="13"/>
        <v>11.57</v>
      </c>
      <c r="M172" s="193"/>
      <c r="N172" s="193"/>
      <c r="O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57"/>
      <c r="AB172" s="57"/>
      <c r="AC172" s="57"/>
    </row>
    <row r="173" spans="1:29" s="14" customFormat="1" ht="13.95" customHeight="1" x14ac:dyDescent="0.25">
      <c r="A173" s="192"/>
      <c r="B173" s="134"/>
      <c r="C173" s="142"/>
      <c r="E173" s="193"/>
      <c r="F173" s="193"/>
      <c r="G173" s="22"/>
      <c r="H173" s="183"/>
      <c r="I173" s="2">
        <v>0.9</v>
      </c>
      <c r="J173" s="187">
        <v>1.1000000000000001</v>
      </c>
      <c r="K173" s="194">
        <v>2</v>
      </c>
      <c r="L173" s="194">
        <f t="shared" si="13"/>
        <v>1.9800000000000002</v>
      </c>
      <c r="M173" s="193"/>
      <c r="N173" s="193"/>
      <c r="O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57"/>
      <c r="AB173" s="57"/>
      <c r="AC173" s="57"/>
    </row>
    <row r="174" spans="1:29" s="14" customFormat="1" ht="13.95" customHeight="1" x14ac:dyDescent="0.25">
      <c r="A174" s="192"/>
      <c r="B174" s="141" t="s">
        <v>180</v>
      </c>
      <c r="C174" s="142"/>
      <c r="E174" s="193"/>
      <c r="F174" s="193"/>
      <c r="G174" s="22"/>
      <c r="H174" s="183"/>
      <c r="I174" s="181"/>
      <c r="J174" s="182"/>
      <c r="K174" s="194"/>
      <c r="L174" s="194"/>
      <c r="M174" s="193"/>
      <c r="N174" s="193"/>
      <c r="O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57"/>
      <c r="AB174" s="57"/>
      <c r="AC174" s="57"/>
    </row>
    <row r="175" spans="1:29" s="14" customFormat="1" ht="13.95" customHeight="1" x14ac:dyDescent="0.25">
      <c r="A175" s="192"/>
      <c r="B175" s="138" t="s">
        <v>178</v>
      </c>
      <c r="C175" s="142"/>
      <c r="E175" s="193"/>
      <c r="F175" s="193"/>
      <c r="G175" s="22"/>
      <c r="H175" s="183"/>
      <c r="I175" s="181">
        <v>3.95</v>
      </c>
      <c r="J175" s="182">
        <v>1.3</v>
      </c>
      <c r="K175" s="194">
        <v>2</v>
      </c>
      <c r="L175" s="194">
        <f t="shared" si="13"/>
        <v>10.270000000000001</v>
      </c>
      <c r="M175" s="193"/>
      <c r="N175" s="193"/>
      <c r="O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57"/>
      <c r="AB175" s="57"/>
      <c r="AC175" s="57"/>
    </row>
    <row r="176" spans="1:29" s="14" customFormat="1" ht="13.95" customHeight="1" x14ac:dyDescent="0.25">
      <c r="A176" s="192"/>
      <c r="B176" s="27"/>
      <c r="C176" s="142"/>
      <c r="E176" s="193"/>
      <c r="F176" s="193"/>
      <c r="G176" s="22"/>
      <c r="H176" s="183"/>
      <c r="I176" s="2">
        <v>1.8</v>
      </c>
      <c r="J176" s="187">
        <v>1.1000000000000001</v>
      </c>
      <c r="K176" s="194">
        <v>2</v>
      </c>
      <c r="L176" s="194">
        <f t="shared" si="13"/>
        <v>3.9600000000000004</v>
      </c>
      <c r="M176" s="193"/>
      <c r="N176" s="193"/>
      <c r="O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57"/>
      <c r="AB176" s="57"/>
      <c r="AC176" s="57"/>
    </row>
    <row r="177" spans="1:29" s="14" customFormat="1" ht="13.95" customHeight="1" x14ac:dyDescent="0.25">
      <c r="A177" s="192"/>
      <c r="B177" s="27"/>
      <c r="C177" s="142"/>
      <c r="E177" s="193"/>
      <c r="F177" s="193"/>
      <c r="G177" s="22"/>
      <c r="H177" s="183"/>
      <c r="I177" s="188"/>
      <c r="J177" s="189"/>
      <c r="K177" s="194"/>
      <c r="L177" s="194"/>
      <c r="M177" s="193"/>
      <c r="N177" s="193"/>
      <c r="O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57"/>
      <c r="AB177" s="57"/>
      <c r="AC177" s="57"/>
    </row>
    <row r="178" spans="1:29" s="14" customFormat="1" ht="13.95" customHeight="1" x14ac:dyDescent="0.25">
      <c r="A178" s="192"/>
      <c r="B178" s="27"/>
      <c r="C178" s="142"/>
      <c r="E178" s="193"/>
      <c r="F178" s="193"/>
      <c r="G178" s="22"/>
      <c r="H178" s="183"/>
      <c r="I178" s="188"/>
      <c r="J178" s="189"/>
      <c r="K178" s="194"/>
      <c r="L178" s="194"/>
      <c r="M178" s="193"/>
      <c r="N178" s="193"/>
      <c r="O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57"/>
      <c r="AB178" s="57"/>
      <c r="AC178" s="57"/>
    </row>
    <row r="179" spans="1:29" ht="13.95" customHeight="1" x14ac:dyDescent="0.25">
      <c r="A179" s="184" t="s">
        <v>369</v>
      </c>
      <c r="B179" s="137" t="s">
        <v>367</v>
      </c>
      <c r="C179" s="142"/>
      <c r="D179" s="2"/>
      <c r="H179" s="182"/>
      <c r="I179" s="188"/>
      <c r="J179" s="189"/>
      <c r="K179" s="194"/>
      <c r="L179" s="194"/>
      <c r="P179" s="2"/>
      <c r="Z179" s="187">
        <f>+SUM(U180:Y208)</f>
        <v>637.19600000000014</v>
      </c>
      <c r="AA179" s="6"/>
      <c r="AB179" s="6"/>
      <c r="AC179" s="6"/>
    </row>
    <row r="180" spans="1:29" s="14" customFormat="1" ht="13.95" customHeight="1" x14ac:dyDescent="0.25">
      <c r="A180" s="192"/>
      <c r="B180" s="137" t="s">
        <v>122</v>
      </c>
      <c r="C180" s="142"/>
      <c r="E180" s="193"/>
      <c r="F180" s="193"/>
      <c r="G180" s="22"/>
      <c r="H180" s="183"/>
      <c r="I180" s="188"/>
      <c r="J180" s="189"/>
      <c r="K180" s="194"/>
      <c r="L180" s="194"/>
      <c r="M180" s="193"/>
      <c r="N180" s="193"/>
      <c r="O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57"/>
      <c r="AB180" s="57"/>
      <c r="AC180" s="57"/>
    </row>
    <row r="181" spans="1:29" s="14" customFormat="1" ht="13.95" customHeight="1" x14ac:dyDescent="0.25">
      <c r="A181" s="192"/>
      <c r="B181" s="142" t="s">
        <v>175</v>
      </c>
      <c r="C181" s="142"/>
      <c r="E181" s="193"/>
      <c r="F181" s="193"/>
      <c r="G181" s="22"/>
      <c r="H181" s="183"/>
      <c r="I181" s="188"/>
      <c r="J181" s="189"/>
      <c r="K181" s="194"/>
      <c r="L181" s="194"/>
      <c r="M181" s="193"/>
      <c r="N181" s="193"/>
      <c r="O181" s="193"/>
      <c r="Q181" s="193">
        <v>1</v>
      </c>
      <c r="R181" s="193">
        <v>9</v>
      </c>
      <c r="S181" s="193">
        <v>4.2</v>
      </c>
      <c r="T181" s="193">
        <f t="shared" ref="T181:T186" si="14">+Q181*R181*S181</f>
        <v>37.800000000000004</v>
      </c>
      <c r="U181" s="193"/>
      <c r="V181" s="193">
        <f t="shared" ref="V181:V186" si="15">+T181*$V$3</f>
        <v>21.168000000000003</v>
      </c>
      <c r="W181" s="193"/>
      <c r="X181" s="193"/>
      <c r="Y181" s="193"/>
      <c r="Z181" s="193"/>
      <c r="AA181" s="57"/>
      <c r="AB181" s="57"/>
      <c r="AC181" s="57"/>
    </row>
    <row r="182" spans="1:29" s="14" customFormat="1" ht="13.95" customHeight="1" x14ac:dyDescent="0.25">
      <c r="A182" s="192"/>
      <c r="B182" s="142"/>
      <c r="C182" s="142"/>
      <c r="E182" s="193"/>
      <c r="F182" s="193"/>
      <c r="G182" s="22"/>
      <c r="H182" s="183"/>
      <c r="I182" s="188"/>
      <c r="J182" s="189"/>
      <c r="K182" s="194"/>
      <c r="L182" s="194"/>
      <c r="M182" s="193"/>
      <c r="N182" s="193"/>
      <c r="O182" s="193"/>
      <c r="Q182" s="193">
        <v>1</v>
      </c>
      <c r="R182" s="193">
        <v>20</v>
      </c>
      <c r="S182" s="193">
        <v>3.05</v>
      </c>
      <c r="T182" s="193">
        <f t="shared" si="14"/>
        <v>61</v>
      </c>
      <c r="U182" s="193"/>
      <c r="V182" s="193">
        <f t="shared" si="15"/>
        <v>34.160000000000004</v>
      </c>
      <c r="W182" s="193"/>
      <c r="X182" s="193"/>
      <c r="Y182" s="193"/>
      <c r="Z182" s="193"/>
      <c r="AA182" s="57"/>
      <c r="AB182" s="57"/>
      <c r="AC182" s="57"/>
    </row>
    <row r="183" spans="1:29" s="14" customFormat="1" ht="13.95" customHeight="1" x14ac:dyDescent="0.25">
      <c r="A183" s="192"/>
      <c r="B183" s="138" t="s">
        <v>176</v>
      </c>
      <c r="C183" s="142"/>
      <c r="E183" s="193"/>
      <c r="F183" s="193"/>
      <c r="G183" s="22"/>
      <c r="H183" s="183"/>
      <c r="I183" s="188"/>
      <c r="J183" s="189"/>
      <c r="K183" s="194"/>
      <c r="L183" s="194"/>
      <c r="M183" s="193"/>
      <c r="N183" s="193"/>
      <c r="O183" s="193"/>
      <c r="Q183" s="193">
        <v>1</v>
      </c>
      <c r="R183" s="193">
        <v>9</v>
      </c>
      <c r="S183" s="193">
        <v>4.2</v>
      </c>
      <c r="T183" s="193">
        <f t="shared" si="14"/>
        <v>37.800000000000004</v>
      </c>
      <c r="U183" s="193"/>
      <c r="V183" s="193">
        <f t="shared" si="15"/>
        <v>21.168000000000003</v>
      </c>
      <c r="W183" s="193"/>
      <c r="X183" s="193"/>
      <c r="Y183" s="193"/>
      <c r="Z183" s="193"/>
      <c r="AA183" s="57"/>
      <c r="AB183" s="57"/>
      <c r="AC183" s="57"/>
    </row>
    <row r="184" spans="1:29" s="14" customFormat="1" ht="13.95" customHeight="1" x14ac:dyDescent="0.25">
      <c r="A184" s="192"/>
      <c r="B184" s="138"/>
      <c r="C184" s="142"/>
      <c r="E184" s="193"/>
      <c r="F184" s="193"/>
      <c r="G184" s="22"/>
      <c r="H184" s="183"/>
      <c r="I184" s="188"/>
      <c r="J184" s="189"/>
      <c r="K184" s="194"/>
      <c r="L184" s="194"/>
      <c r="M184" s="193"/>
      <c r="N184" s="193"/>
      <c r="O184" s="193"/>
      <c r="Q184" s="193">
        <v>1</v>
      </c>
      <c r="R184" s="193">
        <v>20</v>
      </c>
      <c r="S184" s="193">
        <v>3.05</v>
      </c>
      <c r="T184" s="193">
        <f t="shared" si="14"/>
        <v>61</v>
      </c>
      <c r="U184" s="193"/>
      <c r="V184" s="193">
        <f t="shared" si="15"/>
        <v>34.160000000000004</v>
      </c>
      <c r="W184" s="193"/>
      <c r="X184" s="193"/>
      <c r="Y184" s="193"/>
      <c r="Z184" s="193"/>
      <c r="AA184" s="57"/>
      <c r="AB184" s="57"/>
      <c r="AC184" s="57"/>
    </row>
    <row r="185" spans="1:29" s="14" customFormat="1" ht="13.95" customHeight="1" x14ac:dyDescent="0.25">
      <c r="A185" s="192"/>
      <c r="B185" s="138" t="s">
        <v>177</v>
      </c>
      <c r="C185" s="142"/>
      <c r="E185" s="193"/>
      <c r="F185" s="193"/>
      <c r="G185" s="22"/>
      <c r="H185" s="183"/>
      <c r="I185" s="188"/>
      <c r="J185" s="189"/>
      <c r="K185" s="194"/>
      <c r="L185" s="194"/>
      <c r="M185" s="193"/>
      <c r="N185" s="193"/>
      <c r="O185" s="193"/>
      <c r="Q185" s="193">
        <v>1</v>
      </c>
      <c r="R185" s="193">
        <v>9</v>
      </c>
      <c r="S185" s="193">
        <v>4.2</v>
      </c>
      <c r="T185" s="193">
        <f t="shared" si="14"/>
        <v>37.800000000000004</v>
      </c>
      <c r="U185" s="193"/>
      <c r="V185" s="193">
        <f t="shared" si="15"/>
        <v>21.168000000000003</v>
      </c>
      <c r="W185" s="193"/>
      <c r="X185" s="193"/>
      <c r="Y185" s="193"/>
      <c r="Z185" s="193"/>
      <c r="AA185" s="57"/>
      <c r="AB185" s="57"/>
      <c r="AC185" s="57"/>
    </row>
    <row r="186" spans="1:29" s="14" customFormat="1" ht="13.95" customHeight="1" x14ac:dyDescent="0.25">
      <c r="A186" s="192"/>
      <c r="B186" s="138"/>
      <c r="C186" s="142"/>
      <c r="E186" s="193"/>
      <c r="F186" s="193"/>
      <c r="G186" s="22"/>
      <c r="H186" s="183"/>
      <c r="I186" s="188"/>
      <c r="J186" s="189"/>
      <c r="K186" s="194"/>
      <c r="L186" s="194"/>
      <c r="M186" s="193"/>
      <c r="N186" s="193"/>
      <c r="O186" s="193"/>
      <c r="Q186" s="193">
        <v>1</v>
      </c>
      <c r="R186" s="193">
        <v>20</v>
      </c>
      <c r="S186" s="193">
        <v>3.05</v>
      </c>
      <c r="T186" s="193">
        <f t="shared" si="14"/>
        <v>61</v>
      </c>
      <c r="U186" s="193"/>
      <c r="V186" s="193">
        <f t="shared" si="15"/>
        <v>34.160000000000004</v>
      </c>
      <c r="W186" s="193"/>
      <c r="X186" s="193"/>
      <c r="Y186" s="193"/>
      <c r="Z186" s="193"/>
      <c r="AA186" s="57"/>
      <c r="AB186" s="57"/>
      <c r="AC186" s="57"/>
    </row>
    <row r="187" spans="1:29" s="14" customFormat="1" ht="13.95" customHeight="1" x14ac:dyDescent="0.25">
      <c r="A187" s="192"/>
      <c r="B187" s="137" t="s">
        <v>123</v>
      </c>
      <c r="C187" s="142"/>
      <c r="E187" s="193"/>
      <c r="F187" s="193"/>
      <c r="G187" s="22"/>
      <c r="H187" s="183"/>
      <c r="I187" s="188"/>
      <c r="J187" s="189"/>
      <c r="K187" s="194"/>
      <c r="L187" s="194"/>
      <c r="M187" s="193"/>
      <c r="N187" s="193"/>
      <c r="O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57"/>
      <c r="AB187" s="57"/>
      <c r="AC187" s="57"/>
    </row>
    <row r="188" spans="1:29" s="14" customFormat="1" ht="13.95" customHeight="1" x14ac:dyDescent="0.25">
      <c r="A188" s="192"/>
      <c r="B188" s="142" t="s">
        <v>175</v>
      </c>
      <c r="C188" s="142"/>
      <c r="E188" s="193"/>
      <c r="F188" s="193"/>
      <c r="G188" s="22"/>
      <c r="H188" s="183"/>
      <c r="I188" s="188"/>
      <c r="J188" s="189"/>
      <c r="K188" s="194"/>
      <c r="L188" s="194"/>
      <c r="M188" s="193"/>
      <c r="N188" s="193"/>
      <c r="O188" s="193"/>
      <c r="Q188" s="193">
        <v>1</v>
      </c>
      <c r="R188" s="193">
        <v>9</v>
      </c>
      <c r="S188" s="193">
        <v>3.1</v>
      </c>
      <c r="T188" s="193">
        <f t="shared" ref="T188:T195" si="16">+Q188*R188*S188</f>
        <v>27.900000000000002</v>
      </c>
      <c r="U188" s="193"/>
      <c r="V188" s="193">
        <f t="shared" ref="V188:V195" si="17">+T188*$V$3</f>
        <v>15.624000000000002</v>
      </c>
      <c r="W188" s="193"/>
      <c r="X188" s="193"/>
      <c r="Y188" s="193"/>
      <c r="Z188" s="193"/>
      <c r="AA188" s="57"/>
      <c r="AB188" s="57"/>
      <c r="AC188" s="57"/>
    </row>
    <row r="189" spans="1:29" s="14" customFormat="1" ht="13.95" customHeight="1" x14ac:dyDescent="0.25">
      <c r="A189" s="192"/>
      <c r="B189" s="142"/>
      <c r="C189" s="142"/>
      <c r="E189" s="193"/>
      <c r="F189" s="193"/>
      <c r="G189" s="22"/>
      <c r="H189" s="183"/>
      <c r="I189" s="188"/>
      <c r="J189" s="189"/>
      <c r="K189" s="194"/>
      <c r="L189" s="194"/>
      <c r="M189" s="193"/>
      <c r="N189" s="193"/>
      <c r="O189" s="193"/>
      <c r="Q189" s="193">
        <v>1</v>
      </c>
      <c r="R189" s="193">
        <v>15</v>
      </c>
      <c r="S189" s="193">
        <v>3.05</v>
      </c>
      <c r="T189" s="193">
        <f t="shared" si="16"/>
        <v>45.75</v>
      </c>
      <c r="U189" s="193"/>
      <c r="V189" s="193">
        <f t="shared" si="17"/>
        <v>25.62</v>
      </c>
      <c r="W189" s="193"/>
      <c r="X189" s="193"/>
      <c r="Y189" s="193"/>
      <c r="Z189" s="193"/>
      <c r="AA189" s="57"/>
      <c r="AB189" s="57"/>
      <c r="AC189" s="57"/>
    </row>
    <row r="190" spans="1:29" s="14" customFormat="1" ht="13.95" customHeight="1" x14ac:dyDescent="0.25">
      <c r="A190" s="192"/>
      <c r="B190" s="142"/>
      <c r="C190" s="142"/>
      <c r="E190" s="193"/>
      <c r="F190" s="193"/>
      <c r="G190" s="22"/>
      <c r="H190" s="183"/>
      <c r="I190" s="188"/>
      <c r="J190" s="189"/>
      <c r="K190" s="194"/>
      <c r="L190" s="194"/>
      <c r="M190" s="193"/>
      <c r="N190" s="193"/>
      <c r="O190" s="193"/>
      <c r="Q190" s="193">
        <v>1</v>
      </c>
      <c r="R190" s="193">
        <v>8</v>
      </c>
      <c r="S190" s="193">
        <v>3.1</v>
      </c>
      <c r="T190" s="193">
        <f t="shared" si="16"/>
        <v>24.8</v>
      </c>
      <c r="U190" s="193"/>
      <c r="V190" s="193">
        <f t="shared" si="17"/>
        <v>13.888000000000002</v>
      </c>
      <c r="W190" s="193"/>
      <c r="X190" s="193"/>
      <c r="Y190" s="193"/>
      <c r="Z190" s="193"/>
      <c r="AA190" s="57"/>
      <c r="AB190" s="57"/>
      <c r="AC190" s="57"/>
    </row>
    <row r="191" spans="1:29" s="14" customFormat="1" ht="13.95" customHeight="1" x14ac:dyDescent="0.25">
      <c r="A191" s="192"/>
      <c r="B191" s="142"/>
      <c r="C191" s="142"/>
      <c r="E191" s="193"/>
      <c r="F191" s="193"/>
      <c r="G191" s="22"/>
      <c r="H191" s="183"/>
      <c r="I191" s="188"/>
      <c r="J191" s="189"/>
      <c r="K191" s="194"/>
      <c r="L191" s="194"/>
      <c r="M191" s="193"/>
      <c r="N191" s="193"/>
      <c r="O191" s="193"/>
      <c r="Q191" s="193">
        <v>1</v>
      </c>
      <c r="R191" s="193">
        <v>11</v>
      </c>
      <c r="S191" s="193">
        <v>3.05</v>
      </c>
      <c r="T191" s="193">
        <f t="shared" si="16"/>
        <v>33.549999999999997</v>
      </c>
      <c r="U191" s="193"/>
      <c r="V191" s="193">
        <f t="shared" si="17"/>
        <v>18.788</v>
      </c>
      <c r="W191" s="193"/>
      <c r="X191" s="193"/>
      <c r="Y191" s="193"/>
      <c r="Z191" s="193"/>
      <c r="AA191" s="57"/>
      <c r="AB191" s="57"/>
      <c r="AC191" s="57"/>
    </row>
    <row r="192" spans="1:29" s="14" customFormat="1" ht="13.95" customHeight="1" x14ac:dyDescent="0.25">
      <c r="A192" s="192"/>
      <c r="B192" s="138" t="s">
        <v>176</v>
      </c>
      <c r="C192" s="142"/>
      <c r="E192" s="193"/>
      <c r="F192" s="193"/>
      <c r="G192" s="22"/>
      <c r="H192" s="183"/>
      <c r="I192" s="188"/>
      <c r="J192" s="189"/>
      <c r="K192" s="194"/>
      <c r="L192" s="194"/>
      <c r="M192" s="193"/>
      <c r="N192" s="193"/>
      <c r="O192" s="193"/>
      <c r="Q192" s="193">
        <v>1</v>
      </c>
      <c r="R192" s="193">
        <v>9</v>
      </c>
      <c r="S192" s="193">
        <v>3.1</v>
      </c>
      <c r="T192" s="193">
        <f t="shared" si="16"/>
        <v>27.900000000000002</v>
      </c>
      <c r="U192" s="193"/>
      <c r="V192" s="193">
        <f t="shared" si="17"/>
        <v>15.624000000000002</v>
      </c>
      <c r="W192" s="193"/>
      <c r="X192" s="193"/>
      <c r="Y192" s="193"/>
      <c r="Z192" s="193"/>
      <c r="AA192" s="57"/>
      <c r="AB192" s="57"/>
      <c r="AC192" s="57"/>
    </row>
    <row r="193" spans="1:29" s="14" customFormat="1" ht="13.95" customHeight="1" x14ac:dyDescent="0.25">
      <c r="A193" s="192"/>
      <c r="B193" s="138"/>
      <c r="C193" s="142"/>
      <c r="E193" s="193"/>
      <c r="F193" s="193"/>
      <c r="G193" s="22"/>
      <c r="H193" s="183"/>
      <c r="I193" s="188"/>
      <c r="J193" s="189"/>
      <c r="K193" s="194"/>
      <c r="L193" s="194"/>
      <c r="M193" s="193"/>
      <c r="N193" s="193"/>
      <c r="O193" s="193"/>
      <c r="Q193" s="193">
        <v>1</v>
      </c>
      <c r="R193" s="193">
        <v>20</v>
      </c>
      <c r="S193" s="193">
        <v>3.05</v>
      </c>
      <c r="T193" s="193">
        <f t="shared" si="16"/>
        <v>61</v>
      </c>
      <c r="U193" s="193"/>
      <c r="V193" s="193">
        <f t="shared" si="17"/>
        <v>34.160000000000004</v>
      </c>
      <c r="W193" s="193"/>
      <c r="X193" s="193"/>
      <c r="Y193" s="193"/>
      <c r="Z193" s="193"/>
      <c r="AA193" s="57"/>
      <c r="AB193" s="57"/>
      <c r="AC193" s="57"/>
    </row>
    <row r="194" spans="1:29" s="14" customFormat="1" ht="13.95" customHeight="1" x14ac:dyDescent="0.25">
      <c r="A194" s="192"/>
      <c r="B194" s="138" t="s">
        <v>177</v>
      </c>
      <c r="C194" s="142"/>
      <c r="E194" s="193"/>
      <c r="F194" s="193"/>
      <c r="G194" s="22"/>
      <c r="H194" s="183"/>
      <c r="I194" s="188"/>
      <c r="J194" s="189"/>
      <c r="K194" s="194"/>
      <c r="L194" s="194"/>
      <c r="M194" s="193"/>
      <c r="N194" s="193"/>
      <c r="O194" s="193"/>
      <c r="Q194" s="193">
        <v>1</v>
      </c>
      <c r="R194" s="193">
        <v>9</v>
      </c>
      <c r="S194" s="193">
        <v>3.1</v>
      </c>
      <c r="T194" s="193">
        <f t="shared" si="16"/>
        <v>27.900000000000002</v>
      </c>
      <c r="U194" s="193"/>
      <c r="V194" s="193">
        <f t="shared" si="17"/>
        <v>15.624000000000002</v>
      </c>
      <c r="W194" s="193"/>
      <c r="X194" s="193"/>
      <c r="Y194" s="193"/>
      <c r="Z194" s="193"/>
      <c r="AA194" s="57"/>
      <c r="AB194" s="57"/>
      <c r="AC194" s="57"/>
    </row>
    <row r="195" spans="1:29" s="14" customFormat="1" ht="13.95" customHeight="1" x14ac:dyDescent="0.25">
      <c r="A195" s="192"/>
      <c r="B195" s="138"/>
      <c r="C195" s="142"/>
      <c r="E195" s="193"/>
      <c r="F195" s="193"/>
      <c r="G195" s="22"/>
      <c r="H195" s="183"/>
      <c r="I195" s="188"/>
      <c r="J195" s="189"/>
      <c r="K195" s="194"/>
      <c r="L195" s="194"/>
      <c r="M195" s="193"/>
      <c r="N195" s="193"/>
      <c r="O195" s="193"/>
      <c r="Q195" s="193">
        <v>1</v>
      </c>
      <c r="R195" s="193">
        <v>20</v>
      </c>
      <c r="S195" s="193">
        <v>3.05</v>
      </c>
      <c r="T195" s="193">
        <f t="shared" si="16"/>
        <v>61</v>
      </c>
      <c r="U195" s="193"/>
      <c r="V195" s="193">
        <f t="shared" si="17"/>
        <v>34.160000000000004</v>
      </c>
      <c r="W195" s="193"/>
      <c r="X195" s="193"/>
      <c r="Y195" s="193"/>
      <c r="Z195" s="193"/>
      <c r="AA195" s="57"/>
      <c r="AB195" s="57"/>
      <c r="AC195" s="57"/>
    </row>
    <row r="196" spans="1:29" s="14" customFormat="1" ht="13.95" customHeight="1" x14ac:dyDescent="0.25">
      <c r="A196" s="192"/>
      <c r="B196" s="141" t="s">
        <v>131</v>
      </c>
      <c r="C196" s="142"/>
      <c r="E196" s="193"/>
      <c r="F196" s="193"/>
      <c r="G196" s="22"/>
      <c r="H196" s="183"/>
      <c r="I196" s="188"/>
      <c r="J196" s="189"/>
      <c r="K196" s="194"/>
      <c r="L196" s="194"/>
      <c r="M196" s="193"/>
      <c r="N196" s="193"/>
      <c r="O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57"/>
      <c r="AB196" s="57"/>
      <c r="AC196" s="57"/>
    </row>
    <row r="197" spans="1:29" s="14" customFormat="1" ht="13.95" customHeight="1" x14ac:dyDescent="0.25">
      <c r="A197" s="192"/>
      <c r="B197" s="138" t="s">
        <v>178</v>
      </c>
      <c r="C197" s="142"/>
      <c r="E197" s="193"/>
      <c r="F197" s="193"/>
      <c r="G197" s="22"/>
      <c r="H197" s="183"/>
      <c r="I197" s="188"/>
      <c r="J197" s="189"/>
      <c r="K197" s="194"/>
      <c r="L197" s="194"/>
      <c r="M197" s="193"/>
      <c r="N197" s="193"/>
      <c r="O197" s="193"/>
      <c r="Q197" s="193">
        <v>1</v>
      </c>
      <c r="R197" s="193">
        <v>9</v>
      </c>
      <c r="S197" s="193">
        <f>5.3+1.2</f>
        <v>6.5</v>
      </c>
      <c r="T197" s="193">
        <f>+Q197*R197*S197</f>
        <v>58.5</v>
      </c>
      <c r="U197" s="193"/>
      <c r="V197" s="193">
        <f>+T197*$V$3</f>
        <v>32.760000000000005</v>
      </c>
      <c r="W197" s="193"/>
      <c r="X197" s="193"/>
      <c r="Y197" s="193"/>
      <c r="Z197" s="193"/>
      <c r="AA197" s="57"/>
      <c r="AB197" s="57"/>
      <c r="AC197" s="57"/>
    </row>
    <row r="198" spans="1:29" s="14" customFormat="1" ht="13.95" customHeight="1" x14ac:dyDescent="0.25">
      <c r="A198" s="192"/>
      <c r="B198" s="138"/>
      <c r="C198" s="142"/>
      <c r="E198" s="193"/>
      <c r="F198" s="193"/>
      <c r="G198" s="22"/>
      <c r="H198" s="183"/>
      <c r="I198" s="188"/>
      <c r="J198" s="189"/>
      <c r="K198" s="194"/>
      <c r="L198" s="194"/>
      <c r="M198" s="193"/>
      <c r="N198" s="193"/>
      <c r="O198" s="193"/>
      <c r="Q198" s="193">
        <v>1</v>
      </c>
      <c r="R198" s="193">
        <v>32</v>
      </c>
      <c r="S198" s="193">
        <v>3.05</v>
      </c>
      <c r="T198" s="193">
        <f>+Q198*R198*S198</f>
        <v>97.6</v>
      </c>
      <c r="U198" s="193"/>
      <c r="V198" s="193">
        <f>+T198*$V$3</f>
        <v>54.655999999999999</v>
      </c>
      <c r="W198" s="193"/>
      <c r="X198" s="193"/>
      <c r="Y198" s="193"/>
      <c r="Z198" s="193"/>
      <c r="AA198" s="57"/>
      <c r="AB198" s="57"/>
      <c r="AC198" s="57"/>
    </row>
    <row r="199" spans="1:29" s="14" customFormat="1" ht="13.95" customHeight="1" x14ac:dyDescent="0.25">
      <c r="A199" s="192"/>
      <c r="B199" s="141" t="s">
        <v>179</v>
      </c>
      <c r="C199" s="142"/>
      <c r="E199" s="193"/>
      <c r="F199" s="193"/>
      <c r="G199" s="22"/>
      <c r="H199" s="183"/>
      <c r="I199" s="188"/>
      <c r="J199" s="189"/>
      <c r="K199" s="194"/>
      <c r="L199" s="194"/>
      <c r="M199" s="193"/>
      <c r="N199" s="193"/>
      <c r="O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57"/>
      <c r="AB199" s="57"/>
      <c r="AC199" s="57"/>
    </row>
    <row r="200" spans="1:29" s="14" customFormat="1" ht="13.95" customHeight="1" x14ac:dyDescent="0.25">
      <c r="A200" s="192"/>
      <c r="B200" s="138" t="s">
        <v>178</v>
      </c>
      <c r="C200" s="142"/>
      <c r="E200" s="193"/>
      <c r="F200" s="193"/>
      <c r="G200" s="22"/>
      <c r="H200" s="183"/>
      <c r="I200" s="188"/>
      <c r="J200" s="189"/>
      <c r="K200" s="194"/>
      <c r="L200" s="194"/>
      <c r="M200" s="193"/>
      <c r="N200" s="193"/>
      <c r="O200" s="193"/>
      <c r="Q200" s="193">
        <v>1</v>
      </c>
      <c r="R200" s="193">
        <v>9</v>
      </c>
      <c r="S200" s="193">
        <f>4.45+1.2</f>
        <v>5.65</v>
      </c>
      <c r="T200" s="193">
        <f>+Q200*R200*S200</f>
        <v>50.85</v>
      </c>
      <c r="U200" s="193"/>
      <c r="V200" s="193">
        <f>+T200*$V$3</f>
        <v>28.476000000000003</v>
      </c>
      <c r="W200" s="193"/>
      <c r="X200" s="193"/>
      <c r="Y200" s="193"/>
      <c r="Z200" s="193"/>
      <c r="AA200" s="57"/>
      <c r="AB200" s="57"/>
      <c r="AC200" s="57"/>
    </row>
    <row r="201" spans="1:29" s="14" customFormat="1" ht="13.95" customHeight="1" x14ac:dyDescent="0.25">
      <c r="A201" s="192"/>
      <c r="B201" s="138"/>
      <c r="C201" s="142"/>
      <c r="E201" s="193"/>
      <c r="F201" s="193"/>
      <c r="G201" s="22"/>
      <c r="H201" s="183"/>
      <c r="I201" s="188"/>
      <c r="J201" s="189"/>
      <c r="K201" s="194"/>
      <c r="L201" s="194"/>
      <c r="M201" s="193"/>
      <c r="N201" s="193"/>
      <c r="O201" s="193"/>
      <c r="Q201" s="193">
        <v>1</v>
      </c>
      <c r="R201" s="193">
        <v>26</v>
      </c>
      <c r="S201" s="193">
        <v>3.05</v>
      </c>
      <c r="T201" s="193">
        <f>+Q201*R201*S201</f>
        <v>79.3</v>
      </c>
      <c r="U201" s="193"/>
      <c r="V201" s="193">
        <f>+T201*$V$3</f>
        <v>44.408000000000001</v>
      </c>
      <c r="W201" s="193"/>
      <c r="X201" s="193"/>
      <c r="Y201" s="193"/>
      <c r="Z201" s="193"/>
      <c r="AA201" s="57"/>
      <c r="AB201" s="57"/>
      <c r="AC201" s="57"/>
    </row>
    <row r="202" spans="1:29" s="14" customFormat="1" ht="13.95" customHeight="1" x14ac:dyDescent="0.25">
      <c r="A202" s="192"/>
      <c r="B202" s="138"/>
      <c r="C202" s="142"/>
      <c r="E202" s="193"/>
      <c r="F202" s="193"/>
      <c r="G202" s="22"/>
      <c r="H202" s="183"/>
      <c r="I202" s="188"/>
      <c r="J202" s="189"/>
      <c r="K202" s="194"/>
      <c r="L202" s="194"/>
      <c r="M202" s="193"/>
      <c r="N202" s="193"/>
      <c r="O202" s="193"/>
      <c r="Q202" s="193">
        <v>1</v>
      </c>
      <c r="R202" s="193">
        <v>8</v>
      </c>
      <c r="S202" s="193">
        <v>3.1</v>
      </c>
      <c r="T202" s="193">
        <f>+Q202*R202*S202</f>
        <v>24.8</v>
      </c>
      <c r="U202" s="193"/>
      <c r="V202" s="193">
        <f>+T202*$V$3</f>
        <v>13.888000000000002</v>
      </c>
      <c r="W202" s="193"/>
      <c r="X202" s="193"/>
      <c r="Y202" s="193"/>
      <c r="Z202" s="193"/>
      <c r="AA202" s="57"/>
      <c r="AB202" s="57"/>
      <c r="AC202" s="57"/>
    </row>
    <row r="203" spans="1:29" s="14" customFormat="1" ht="13.95" customHeight="1" x14ac:dyDescent="0.25">
      <c r="A203" s="192"/>
      <c r="B203" s="134"/>
      <c r="C203" s="142"/>
      <c r="E203" s="193"/>
      <c r="F203" s="193"/>
      <c r="G203" s="22"/>
      <c r="H203" s="183"/>
      <c r="I203" s="188"/>
      <c r="J203" s="189"/>
      <c r="K203" s="194"/>
      <c r="L203" s="194"/>
      <c r="M203" s="193"/>
      <c r="N203" s="193"/>
      <c r="O203" s="193"/>
      <c r="Q203" s="193">
        <v>1</v>
      </c>
      <c r="R203" s="193">
        <v>10</v>
      </c>
      <c r="S203" s="193">
        <v>3.05</v>
      </c>
      <c r="T203" s="193">
        <f>+Q203*R203*S203</f>
        <v>30.5</v>
      </c>
      <c r="U203" s="193"/>
      <c r="V203" s="193">
        <f>+T203*$V$3</f>
        <v>17.080000000000002</v>
      </c>
      <c r="W203" s="193"/>
      <c r="X203" s="193"/>
      <c r="Y203" s="193"/>
      <c r="Z203" s="193"/>
      <c r="AA203" s="57"/>
      <c r="AB203" s="57"/>
      <c r="AC203" s="57"/>
    </row>
    <row r="204" spans="1:29" s="14" customFormat="1" ht="13.95" customHeight="1" x14ac:dyDescent="0.25">
      <c r="A204" s="192"/>
      <c r="B204" s="141" t="s">
        <v>180</v>
      </c>
      <c r="C204" s="142"/>
      <c r="E204" s="193"/>
      <c r="F204" s="193"/>
      <c r="G204" s="22"/>
      <c r="H204" s="183"/>
      <c r="I204" s="188"/>
      <c r="J204" s="189"/>
      <c r="K204" s="194"/>
      <c r="L204" s="194"/>
      <c r="M204" s="193"/>
      <c r="N204" s="193"/>
      <c r="O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57"/>
      <c r="AB204" s="57"/>
      <c r="AC204" s="57"/>
    </row>
    <row r="205" spans="1:29" s="14" customFormat="1" ht="13.95" customHeight="1" x14ac:dyDescent="0.25">
      <c r="A205" s="192"/>
      <c r="B205" s="138" t="s">
        <v>178</v>
      </c>
      <c r="C205" s="142"/>
      <c r="E205" s="193"/>
      <c r="F205" s="193"/>
      <c r="G205" s="22"/>
      <c r="H205" s="183"/>
      <c r="I205" s="188"/>
      <c r="J205" s="189"/>
      <c r="K205" s="194"/>
      <c r="L205" s="194"/>
      <c r="M205" s="193"/>
      <c r="N205" s="193"/>
      <c r="O205" s="193"/>
      <c r="Q205" s="193">
        <v>1</v>
      </c>
      <c r="R205" s="193">
        <v>9</v>
      </c>
      <c r="S205" s="193">
        <f>3.95+1.2</f>
        <v>5.15</v>
      </c>
      <c r="T205" s="193">
        <f>+Q205*R205*S205</f>
        <v>46.35</v>
      </c>
      <c r="U205" s="193"/>
      <c r="V205" s="193">
        <f>+T205*$V$3</f>
        <v>25.956000000000003</v>
      </c>
      <c r="W205" s="193"/>
      <c r="X205" s="193"/>
      <c r="Y205" s="193"/>
      <c r="Z205" s="193"/>
      <c r="AA205" s="57"/>
      <c r="AB205" s="57"/>
      <c r="AC205" s="57"/>
    </row>
    <row r="206" spans="1:29" s="14" customFormat="1" ht="13.95" customHeight="1" x14ac:dyDescent="0.25">
      <c r="A206" s="192"/>
      <c r="B206" s="211"/>
      <c r="C206" s="142"/>
      <c r="E206" s="193"/>
      <c r="F206" s="193"/>
      <c r="G206" s="22"/>
      <c r="H206" s="183"/>
      <c r="I206" s="188"/>
      <c r="J206" s="189"/>
      <c r="K206" s="194"/>
      <c r="L206" s="194"/>
      <c r="M206" s="193"/>
      <c r="N206" s="193"/>
      <c r="O206" s="193"/>
      <c r="Q206" s="193">
        <v>1</v>
      </c>
      <c r="R206" s="193">
        <v>24</v>
      </c>
      <c r="S206" s="193">
        <v>3.05</v>
      </c>
      <c r="T206" s="193">
        <f>+Q206*R206*S206</f>
        <v>73.199999999999989</v>
      </c>
      <c r="U206" s="193"/>
      <c r="V206" s="193">
        <f>+T206*$V$3</f>
        <v>40.991999999999997</v>
      </c>
      <c r="W206" s="193"/>
      <c r="X206" s="193"/>
      <c r="Y206" s="193"/>
      <c r="Z206" s="193"/>
      <c r="AA206" s="57"/>
      <c r="AB206" s="57"/>
      <c r="AC206" s="57"/>
    </row>
    <row r="207" spans="1:29" s="14" customFormat="1" ht="13.95" customHeight="1" x14ac:dyDescent="0.25">
      <c r="A207" s="192"/>
      <c r="B207" s="211"/>
      <c r="C207" s="142"/>
      <c r="E207" s="193"/>
      <c r="F207" s="193"/>
      <c r="G207" s="22"/>
      <c r="H207" s="183"/>
      <c r="I207" s="188"/>
      <c r="J207" s="189"/>
      <c r="K207" s="194"/>
      <c r="L207" s="194"/>
      <c r="M207" s="193"/>
      <c r="N207" s="193"/>
      <c r="O207" s="193"/>
      <c r="Q207" s="193">
        <v>1</v>
      </c>
      <c r="R207" s="193">
        <v>8</v>
      </c>
      <c r="S207" s="193">
        <v>3.1</v>
      </c>
      <c r="T207" s="193">
        <f>+Q207*R207*S207</f>
        <v>24.8</v>
      </c>
      <c r="U207" s="193"/>
      <c r="V207" s="193">
        <f>+T207*$V$3</f>
        <v>13.888000000000002</v>
      </c>
      <c r="W207" s="193"/>
      <c r="X207" s="193"/>
      <c r="Y207" s="193"/>
      <c r="Z207" s="193"/>
      <c r="AA207" s="57"/>
      <c r="AB207" s="57"/>
      <c r="AC207" s="57"/>
    </row>
    <row r="208" spans="1:29" s="14" customFormat="1" ht="13.95" customHeight="1" x14ac:dyDescent="0.25">
      <c r="A208" s="192"/>
      <c r="B208" s="211"/>
      <c r="C208" s="142"/>
      <c r="E208" s="193"/>
      <c r="F208" s="193"/>
      <c r="G208" s="22"/>
      <c r="H208" s="183"/>
      <c r="I208" s="188"/>
      <c r="J208" s="189"/>
      <c r="K208" s="194"/>
      <c r="L208" s="194"/>
      <c r="M208" s="193"/>
      <c r="N208" s="193"/>
      <c r="O208" s="193"/>
      <c r="Q208" s="193">
        <v>1</v>
      </c>
      <c r="R208" s="193">
        <v>15</v>
      </c>
      <c r="S208" s="193">
        <v>3.05</v>
      </c>
      <c r="T208" s="193">
        <f>+Q208*R208*S208</f>
        <v>45.75</v>
      </c>
      <c r="U208" s="193"/>
      <c r="V208" s="193">
        <f>+T208*$V$3</f>
        <v>25.62</v>
      </c>
      <c r="W208" s="193"/>
      <c r="X208" s="193"/>
      <c r="Y208" s="193"/>
      <c r="Z208" s="193"/>
      <c r="AA208" s="57"/>
      <c r="AB208" s="57"/>
      <c r="AC208" s="57"/>
    </row>
    <row r="209" spans="1:29" s="14" customFormat="1" ht="13.95" customHeight="1" x14ac:dyDescent="0.25">
      <c r="A209" s="192"/>
      <c r="B209" s="211"/>
      <c r="C209" s="142"/>
      <c r="E209" s="193"/>
      <c r="F209" s="193"/>
      <c r="G209" s="22"/>
      <c r="H209" s="183"/>
      <c r="I209" s="188"/>
      <c r="J209" s="189"/>
      <c r="K209" s="194"/>
      <c r="L209" s="194"/>
      <c r="M209" s="193"/>
      <c r="N209" s="193"/>
      <c r="O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57"/>
      <c r="AB209" s="57"/>
      <c r="AC209" s="57"/>
    </row>
    <row r="210" spans="1:29" s="14" customFormat="1" ht="13.95" customHeight="1" x14ac:dyDescent="0.25">
      <c r="A210" s="192"/>
      <c r="B210" s="138"/>
      <c r="C210" s="142"/>
      <c r="E210" s="193"/>
      <c r="F210" s="193"/>
      <c r="G210" s="22"/>
      <c r="H210" s="193"/>
      <c r="I210" s="331"/>
      <c r="J210" s="332"/>
      <c r="K210" s="194"/>
      <c r="L210" s="194"/>
      <c r="M210" s="193"/>
      <c r="N210" s="193"/>
      <c r="O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57"/>
      <c r="AB210" s="57"/>
      <c r="AC210" s="57"/>
    </row>
    <row r="211" spans="1:29" ht="13.95" customHeight="1" x14ac:dyDescent="0.25">
      <c r="A211" s="184" t="s">
        <v>58</v>
      </c>
      <c r="B211" s="141" t="s">
        <v>121</v>
      </c>
      <c r="C211" s="142"/>
      <c r="D211" s="2"/>
      <c r="I211" s="331"/>
      <c r="J211" s="332"/>
      <c r="K211" s="194"/>
      <c r="L211" s="194"/>
      <c r="P211" s="2"/>
      <c r="AA211" s="6"/>
      <c r="AB211" s="6"/>
      <c r="AC211" s="6"/>
    </row>
    <row r="212" spans="1:29" ht="13.95" customHeight="1" x14ac:dyDescent="0.25">
      <c r="A212" s="184" t="s">
        <v>184</v>
      </c>
      <c r="B212" s="141" t="s">
        <v>182</v>
      </c>
      <c r="C212" s="139" t="s">
        <v>90</v>
      </c>
      <c r="D212" s="2"/>
      <c r="H212" s="20">
        <f>+SUM(H214:H215)</f>
        <v>15.552</v>
      </c>
      <c r="I212" s="331"/>
      <c r="J212" s="332"/>
      <c r="K212" s="194"/>
      <c r="L212" s="194"/>
      <c r="P212" s="2"/>
      <c r="AA212" s="6"/>
      <c r="AB212" s="6"/>
      <c r="AC212" s="6"/>
    </row>
    <row r="213" spans="1:29" ht="13.95" customHeight="1" x14ac:dyDescent="0.25">
      <c r="B213" s="24" t="s">
        <v>121</v>
      </c>
      <c r="C213" s="26"/>
      <c r="D213" s="2"/>
      <c r="I213" s="188"/>
      <c r="J213" s="189"/>
      <c r="K213" s="194"/>
      <c r="L213" s="194"/>
      <c r="P213" s="2"/>
      <c r="AA213" s="6"/>
      <c r="AB213" s="6"/>
      <c r="AC213" s="6"/>
    </row>
    <row r="214" spans="1:29" ht="13.95" customHeight="1" x14ac:dyDescent="0.25">
      <c r="B214" s="24" t="s">
        <v>122</v>
      </c>
      <c r="C214" s="24"/>
      <c r="D214" s="2">
        <v>1.8</v>
      </c>
      <c r="E214" s="187">
        <v>1.8</v>
      </c>
      <c r="F214" s="187">
        <v>0.6</v>
      </c>
      <c r="G214" s="8">
        <v>4</v>
      </c>
      <c r="H214" s="187">
        <f>+D214*E214*F214*G214</f>
        <v>7.7759999999999998</v>
      </c>
      <c r="I214" s="188"/>
      <c r="J214" s="189"/>
      <c r="K214" s="194"/>
      <c r="L214" s="194"/>
      <c r="P214" s="2"/>
      <c r="AA214" s="6"/>
      <c r="AB214" s="6"/>
      <c r="AC214" s="6"/>
    </row>
    <row r="215" spans="1:29" ht="13.95" customHeight="1" x14ac:dyDescent="0.25">
      <c r="B215" s="26" t="s">
        <v>123</v>
      </c>
      <c r="C215" s="26"/>
      <c r="D215" s="2">
        <v>1.8</v>
      </c>
      <c r="E215" s="187">
        <v>1.8</v>
      </c>
      <c r="F215" s="187">
        <v>0.6</v>
      </c>
      <c r="G215" s="8">
        <v>4</v>
      </c>
      <c r="H215" s="187">
        <f>+D215*E215*F215*G215</f>
        <v>7.7759999999999998</v>
      </c>
      <c r="I215" s="188"/>
      <c r="J215" s="189"/>
      <c r="K215" s="194"/>
      <c r="L215" s="194"/>
      <c r="P215" s="2"/>
      <c r="AA215" s="6"/>
      <c r="AB215" s="6"/>
      <c r="AC215" s="6"/>
    </row>
    <row r="216" spans="1:29" ht="13.95" customHeight="1" x14ac:dyDescent="0.25">
      <c r="B216" s="141"/>
      <c r="C216" s="142"/>
      <c r="D216" s="2"/>
      <c r="I216" s="188"/>
      <c r="J216" s="189"/>
      <c r="K216" s="194"/>
      <c r="L216" s="194"/>
      <c r="P216" s="2"/>
      <c r="AA216" s="6"/>
      <c r="AB216" s="6"/>
      <c r="AC216" s="6"/>
    </row>
    <row r="217" spans="1:29" ht="13.95" customHeight="1" x14ac:dyDescent="0.25">
      <c r="A217" s="184" t="s">
        <v>185</v>
      </c>
      <c r="B217" s="141" t="s">
        <v>183</v>
      </c>
      <c r="C217" s="139" t="s">
        <v>102</v>
      </c>
      <c r="D217" s="2"/>
      <c r="I217" s="331"/>
      <c r="J217" s="332"/>
      <c r="K217" s="194"/>
      <c r="L217" s="194"/>
      <c r="P217" s="2"/>
      <c r="Z217" s="20">
        <f>+SUM(X218:X219)</f>
        <v>537.6</v>
      </c>
      <c r="AA217" s="6"/>
      <c r="AB217" s="6"/>
      <c r="AC217" s="6"/>
    </row>
    <row r="218" spans="1:29" ht="13.95" customHeight="1" x14ac:dyDescent="0.25">
      <c r="B218" s="138"/>
      <c r="C218" s="142"/>
      <c r="D218" s="2"/>
      <c r="I218" s="331"/>
      <c r="J218" s="332"/>
      <c r="K218" s="194"/>
      <c r="L218" s="194"/>
      <c r="P218" s="2"/>
      <c r="Q218" s="187">
        <v>8</v>
      </c>
      <c r="R218" s="187">
        <v>12</v>
      </c>
      <c r="S218" s="187">
        <v>1.75</v>
      </c>
      <c r="T218" s="187">
        <f>+Q218*R218*S218</f>
        <v>168</v>
      </c>
      <c r="X218" s="187">
        <f>+T218*X3</f>
        <v>268.8</v>
      </c>
      <c r="AA218" s="6"/>
      <c r="AB218" s="6"/>
      <c r="AC218" s="6"/>
    </row>
    <row r="219" spans="1:29" ht="13.95" customHeight="1" x14ac:dyDescent="0.25">
      <c r="B219" s="138"/>
      <c r="C219" s="142"/>
      <c r="D219" s="2"/>
      <c r="I219" s="331"/>
      <c r="J219" s="332"/>
      <c r="K219" s="194"/>
      <c r="L219" s="194"/>
      <c r="P219" s="2"/>
      <c r="Q219" s="187">
        <v>8</v>
      </c>
      <c r="R219" s="187">
        <v>12</v>
      </c>
      <c r="S219" s="187">
        <v>1.75</v>
      </c>
      <c r="T219" s="187">
        <f>+Q219*R219*S219</f>
        <v>168</v>
      </c>
      <c r="X219" s="187">
        <f>+T219*X3</f>
        <v>268.8</v>
      </c>
      <c r="AA219" s="6"/>
      <c r="AB219" s="6"/>
      <c r="AC219" s="6"/>
    </row>
    <row r="220" spans="1:29" ht="13.95" customHeight="1" x14ac:dyDescent="0.25">
      <c r="B220" s="138"/>
      <c r="C220" s="142"/>
      <c r="D220" s="2"/>
      <c r="I220" s="331"/>
      <c r="J220" s="332"/>
      <c r="K220" s="194"/>
      <c r="L220" s="194"/>
      <c r="P220" s="2"/>
      <c r="AA220" s="6"/>
      <c r="AB220" s="6"/>
      <c r="AC220" s="6"/>
    </row>
    <row r="221" spans="1:29" ht="13.95" customHeight="1" x14ac:dyDescent="0.25">
      <c r="A221" s="184" t="s">
        <v>190</v>
      </c>
      <c r="B221" s="141" t="s">
        <v>186</v>
      </c>
      <c r="C221" s="142"/>
      <c r="D221" s="2"/>
      <c r="I221" s="331"/>
      <c r="J221" s="332"/>
      <c r="K221" s="194"/>
      <c r="L221" s="194"/>
      <c r="P221" s="2"/>
      <c r="AA221" s="6"/>
      <c r="AB221" s="6"/>
      <c r="AC221" s="6"/>
    </row>
    <row r="222" spans="1:29" ht="13.95" customHeight="1" x14ac:dyDescent="0.25">
      <c r="A222" s="184" t="s">
        <v>191</v>
      </c>
      <c r="B222" s="141" t="s">
        <v>189</v>
      </c>
      <c r="C222" s="139" t="s">
        <v>90</v>
      </c>
      <c r="D222" s="2"/>
      <c r="H222" s="20">
        <f>+SUM(H223:H233)</f>
        <v>3.5024999999999999</v>
      </c>
      <c r="I222" s="331"/>
      <c r="J222" s="332"/>
      <c r="K222" s="194"/>
      <c r="L222" s="194"/>
      <c r="P222" s="2"/>
      <c r="AA222" s="6"/>
      <c r="AB222" s="6"/>
      <c r="AC222" s="6"/>
    </row>
    <row r="223" spans="1:29" ht="13.95" customHeight="1" x14ac:dyDescent="0.25">
      <c r="B223" s="24" t="s">
        <v>125</v>
      </c>
      <c r="C223" s="24"/>
      <c r="D223" s="2"/>
      <c r="I223" s="188"/>
      <c r="J223" s="189"/>
      <c r="K223" s="194"/>
      <c r="L223" s="194"/>
      <c r="P223" s="2"/>
      <c r="AA223" s="6"/>
      <c r="AB223" s="6"/>
      <c r="AC223" s="6"/>
    </row>
    <row r="224" spans="1:29" ht="13.95" customHeight="1" x14ac:dyDescent="0.25">
      <c r="B224" s="24" t="s">
        <v>122</v>
      </c>
      <c r="C224" s="26"/>
      <c r="D224" s="2"/>
      <c r="I224" s="188"/>
      <c r="J224" s="189"/>
      <c r="K224" s="194"/>
      <c r="L224" s="194"/>
      <c r="P224" s="2"/>
      <c r="AA224" s="6"/>
      <c r="AB224" s="6"/>
      <c r="AC224" s="6"/>
    </row>
    <row r="225" spans="1:29" ht="13.95" customHeight="1" x14ac:dyDescent="0.25">
      <c r="B225" s="26" t="s">
        <v>126</v>
      </c>
      <c r="C225" s="26"/>
      <c r="D225" s="181">
        <v>3</v>
      </c>
      <c r="E225" s="187">
        <v>0.25</v>
      </c>
      <c r="F225" s="187">
        <v>0.6</v>
      </c>
      <c r="G225" s="8">
        <v>1</v>
      </c>
      <c r="H225" s="187">
        <f>+D225*E225*F225*G225</f>
        <v>0.44999999999999996</v>
      </c>
      <c r="I225" s="188"/>
      <c r="J225" s="189"/>
      <c r="K225" s="194"/>
      <c r="L225" s="194"/>
      <c r="P225" s="2"/>
      <c r="AA225" s="6"/>
      <c r="AB225" s="6"/>
      <c r="AC225" s="6"/>
    </row>
    <row r="226" spans="1:29" ht="13.95" customHeight="1" x14ac:dyDescent="0.25">
      <c r="B226" s="26" t="s">
        <v>127</v>
      </c>
      <c r="C226" s="26"/>
      <c r="D226" s="181">
        <v>3</v>
      </c>
      <c r="E226" s="187">
        <v>0.25</v>
      </c>
      <c r="F226" s="187">
        <v>0.6</v>
      </c>
      <c r="G226" s="8">
        <v>1</v>
      </c>
      <c r="H226" s="187">
        <f t="shared" ref="H226:H227" si="18">+D226*E226*F226*G226</f>
        <v>0.44999999999999996</v>
      </c>
      <c r="I226" s="188"/>
      <c r="J226" s="189"/>
      <c r="K226" s="194"/>
      <c r="L226" s="194"/>
      <c r="P226" s="2"/>
      <c r="AA226" s="6"/>
      <c r="AB226" s="6"/>
      <c r="AC226" s="6"/>
    </row>
    <row r="227" spans="1:29" ht="13.95" customHeight="1" x14ac:dyDescent="0.25">
      <c r="B227" s="26" t="s">
        <v>128</v>
      </c>
      <c r="C227" s="26"/>
      <c r="D227" s="181">
        <v>3</v>
      </c>
      <c r="E227" s="187">
        <v>0.25</v>
      </c>
      <c r="F227" s="187">
        <v>0.6</v>
      </c>
      <c r="G227" s="8">
        <v>1</v>
      </c>
      <c r="H227" s="187">
        <f t="shared" si="18"/>
        <v>0.44999999999999996</v>
      </c>
      <c r="I227" s="188"/>
      <c r="J227" s="189"/>
      <c r="K227" s="194"/>
      <c r="L227" s="194"/>
      <c r="P227" s="2"/>
      <c r="AA227" s="6"/>
      <c r="AB227" s="6"/>
      <c r="AC227" s="6"/>
    </row>
    <row r="228" spans="1:29" ht="13.95" customHeight="1" x14ac:dyDescent="0.25">
      <c r="B228" s="24" t="s">
        <v>123</v>
      </c>
      <c r="C228" s="24"/>
      <c r="D228" s="181"/>
      <c r="I228" s="188"/>
      <c r="J228" s="189"/>
      <c r="K228" s="194"/>
      <c r="L228" s="194"/>
      <c r="P228" s="2"/>
      <c r="AA228" s="6"/>
      <c r="AB228" s="6"/>
      <c r="AC228" s="6"/>
    </row>
    <row r="229" spans="1:29" ht="13.95" customHeight="1" x14ac:dyDescent="0.25">
      <c r="B229" s="26" t="s">
        <v>126</v>
      </c>
      <c r="C229" s="26"/>
      <c r="D229" s="181">
        <v>3</v>
      </c>
      <c r="E229" s="187">
        <v>0.25</v>
      </c>
      <c r="F229" s="187">
        <v>0.6</v>
      </c>
      <c r="G229" s="8">
        <v>1</v>
      </c>
      <c r="H229" s="187">
        <f>+D229*E229*F229*G229</f>
        <v>0.44999999999999996</v>
      </c>
      <c r="I229" s="188"/>
      <c r="J229" s="189"/>
      <c r="K229" s="194"/>
      <c r="L229" s="194"/>
      <c r="P229" s="2"/>
      <c r="AA229" s="6"/>
      <c r="AB229" s="6"/>
      <c r="AC229" s="6"/>
    </row>
    <row r="230" spans="1:29" ht="13.95" customHeight="1" x14ac:dyDescent="0.25">
      <c r="B230" s="26" t="s">
        <v>127</v>
      </c>
      <c r="C230" s="26"/>
      <c r="D230" s="181">
        <v>3</v>
      </c>
      <c r="E230" s="187">
        <v>0.25</v>
      </c>
      <c r="F230" s="187">
        <v>0.6</v>
      </c>
      <c r="G230" s="8">
        <v>1</v>
      </c>
      <c r="H230" s="187">
        <f t="shared" ref="H230:H231" si="19">+D230*E230*F230*G230</f>
        <v>0.44999999999999996</v>
      </c>
      <c r="I230" s="188"/>
      <c r="J230" s="189"/>
      <c r="K230" s="194"/>
      <c r="L230" s="194"/>
      <c r="P230" s="2"/>
      <c r="AA230" s="6"/>
      <c r="AB230" s="6"/>
      <c r="AC230" s="6"/>
    </row>
    <row r="231" spans="1:29" ht="13.95" customHeight="1" x14ac:dyDescent="0.25">
      <c r="B231" s="26" t="s">
        <v>128</v>
      </c>
      <c r="C231" s="26"/>
      <c r="D231" s="181">
        <v>3</v>
      </c>
      <c r="E231" s="187">
        <v>0.25</v>
      </c>
      <c r="F231" s="187">
        <v>0.6</v>
      </c>
      <c r="G231" s="8">
        <v>1</v>
      </c>
      <c r="H231" s="187">
        <f t="shared" si="19"/>
        <v>0.44999999999999996</v>
      </c>
      <c r="I231" s="188"/>
      <c r="J231" s="189"/>
      <c r="K231" s="194"/>
      <c r="L231" s="194"/>
      <c r="P231" s="2"/>
      <c r="AA231" s="6"/>
      <c r="AB231" s="6"/>
      <c r="AC231" s="6"/>
    </row>
    <row r="232" spans="1:29" ht="13.95" customHeight="1" x14ac:dyDescent="0.25">
      <c r="B232" s="2" t="s">
        <v>129</v>
      </c>
      <c r="I232" s="188"/>
      <c r="J232" s="189"/>
      <c r="K232" s="194"/>
      <c r="L232" s="194"/>
      <c r="P232" s="2"/>
      <c r="AA232" s="6"/>
      <c r="AB232" s="6"/>
      <c r="AC232" s="6"/>
    </row>
    <row r="233" spans="1:29" ht="13.95" customHeight="1" x14ac:dyDescent="0.25">
      <c r="B233" s="138" t="s">
        <v>130</v>
      </c>
      <c r="C233" s="141"/>
      <c r="D233" s="187">
        <v>5.35</v>
      </c>
      <c r="E233" s="187">
        <v>0.25</v>
      </c>
      <c r="F233" s="187">
        <v>0.6</v>
      </c>
      <c r="G233" s="8">
        <v>1</v>
      </c>
      <c r="H233" s="187">
        <f t="shared" ref="H233" si="20">+D233*E233*F233*G233</f>
        <v>0.80249999999999988</v>
      </c>
      <c r="I233" s="188"/>
      <c r="J233" s="189"/>
      <c r="K233" s="194"/>
      <c r="L233" s="194"/>
      <c r="P233" s="2"/>
      <c r="AA233" s="6"/>
      <c r="AB233" s="6"/>
      <c r="AC233" s="6"/>
    </row>
    <row r="234" spans="1:29" ht="13.95" customHeight="1" x14ac:dyDescent="0.25">
      <c r="B234" s="141"/>
      <c r="C234" s="142"/>
      <c r="D234" s="2"/>
      <c r="I234" s="188"/>
      <c r="J234" s="189"/>
      <c r="K234" s="194"/>
      <c r="L234" s="194"/>
      <c r="P234" s="2"/>
      <c r="AA234" s="6"/>
      <c r="AB234" s="6"/>
      <c r="AC234" s="6"/>
    </row>
    <row r="235" spans="1:29" ht="13.95" customHeight="1" x14ac:dyDescent="0.25">
      <c r="A235" s="184" t="s">
        <v>192</v>
      </c>
      <c r="B235" s="141" t="s">
        <v>187</v>
      </c>
      <c r="C235" s="139" t="s">
        <v>89</v>
      </c>
      <c r="D235" s="2"/>
      <c r="I235" s="194"/>
      <c r="J235" s="194"/>
      <c r="K235" s="194"/>
      <c r="L235" s="13">
        <f>+SUM(L236:L245)</f>
        <v>14.904000000000002</v>
      </c>
      <c r="P235" s="2"/>
      <c r="AA235" s="6"/>
      <c r="AB235" s="6"/>
      <c r="AC235" s="6"/>
    </row>
    <row r="236" spans="1:29" ht="13.95" customHeight="1" x14ac:dyDescent="0.25">
      <c r="B236" s="24" t="s">
        <v>122</v>
      </c>
      <c r="C236" s="142"/>
      <c r="D236" s="2"/>
      <c r="I236" s="194"/>
      <c r="J236" s="194"/>
      <c r="K236" s="194"/>
      <c r="L236" s="194"/>
      <c r="P236" s="2"/>
      <c r="AA236" s="6"/>
      <c r="AB236" s="6"/>
      <c r="AC236" s="6"/>
    </row>
    <row r="237" spans="1:29" ht="13.95" customHeight="1" x14ac:dyDescent="0.25">
      <c r="B237" s="26" t="s">
        <v>126</v>
      </c>
      <c r="C237" s="142"/>
      <c r="D237" s="2"/>
      <c r="I237" s="194">
        <f>1.33+0.55</f>
        <v>1.8800000000000001</v>
      </c>
      <c r="J237" s="194">
        <v>0.6</v>
      </c>
      <c r="K237" s="194">
        <v>2</v>
      </c>
      <c r="L237" s="194">
        <f>+I237*J237*K237</f>
        <v>2.2560000000000002</v>
      </c>
      <c r="P237" s="2"/>
      <c r="AA237" s="6"/>
      <c r="AB237" s="6"/>
      <c r="AC237" s="6"/>
    </row>
    <row r="238" spans="1:29" ht="13.95" customHeight="1" x14ac:dyDescent="0.25">
      <c r="B238" s="26" t="s">
        <v>127</v>
      </c>
      <c r="C238" s="142"/>
      <c r="D238" s="2"/>
      <c r="I238" s="194">
        <v>1.1000000000000001</v>
      </c>
      <c r="J238" s="194">
        <v>0.6</v>
      </c>
      <c r="K238" s="194">
        <v>2</v>
      </c>
      <c r="L238" s="194">
        <f t="shared" ref="L238:L239" si="21">+I238*J238*K238</f>
        <v>1.32</v>
      </c>
      <c r="P238" s="2"/>
      <c r="AA238" s="6"/>
      <c r="AB238" s="6"/>
      <c r="AC238" s="6"/>
    </row>
    <row r="239" spans="1:29" ht="13.95" customHeight="1" x14ac:dyDescent="0.25">
      <c r="B239" s="26" t="s">
        <v>128</v>
      </c>
      <c r="C239" s="142"/>
      <c r="D239" s="2"/>
      <c r="I239" s="194">
        <v>1.88</v>
      </c>
      <c r="J239" s="194">
        <v>0.6</v>
      </c>
      <c r="K239" s="194">
        <v>2</v>
      </c>
      <c r="L239" s="194">
        <f t="shared" si="21"/>
        <v>2.2559999999999998</v>
      </c>
      <c r="P239" s="2"/>
      <c r="AA239" s="6"/>
      <c r="AB239" s="6"/>
      <c r="AC239" s="6"/>
    </row>
    <row r="240" spans="1:29" ht="13.95" customHeight="1" x14ac:dyDescent="0.25">
      <c r="B240" s="24" t="s">
        <v>123</v>
      </c>
      <c r="C240" s="142"/>
      <c r="D240" s="2"/>
      <c r="I240" s="194"/>
      <c r="J240" s="194"/>
      <c r="K240" s="194"/>
      <c r="L240" s="194"/>
      <c r="P240" s="2"/>
      <c r="AA240" s="6"/>
      <c r="AB240" s="6"/>
      <c r="AC240" s="6"/>
    </row>
    <row r="241" spans="1:29" ht="13.95" customHeight="1" x14ac:dyDescent="0.25">
      <c r="B241" s="26" t="s">
        <v>126</v>
      </c>
      <c r="C241" s="142"/>
      <c r="D241" s="2"/>
      <c r="I241" s="194">
        <f>1.33+0.55</f>
        <v>1.8800000000000001</v>
      </c>
      <c r="J241" s="194">
        <v>0.6</v>
      </c>
      <c r="K241" s="194">
        <v>2</v>
      </c>
      <c r="L241" s="194">
        <f>+I241*J241*K241</f>
        <v>2.2560000000000002</v>
      </c>
      <c r="P241" s="2"/>
      <c r="AA241" s="6"/>
      <c r="AB241" s="6"/>
      <c r="AC241" s="6"/>
    </row>
    <row r="242" spans="1:29" ht="13.95" customHeight="1" x14ac:dyDescent="0.25">
      <c r="B242" s="26" t="s">
        <v>127</v>
      </c>
      <c r="C242" s="142"/>
      <c r="D242" s="2"/>
      <c r="I242" s="194">
        <v>1.1000000000000001</v>
      </c>
      <c r="J242" s="194">
        <v>0.6</v>
      </c>
      <c r="K242" s="194">
        <v>2</v>
      </c>
      <c r="L242" s="194">
        <f t="shared" ref="L242:L245" si="22">+I242*J242*K242</f>
        <v>1.32</v>
      </c>
      <c r="P242" s="2"/>
      <c r="AA242" s="6"/>
      <c r="AB242" s="6"/>
      <c r="AC242" s="6"/>
    </row>
    <row r="243" spans="1:29" ht="13.95" customHeight="1" x14ac:dyDescent="0.25">
      <c r="B243" s="26" t="s">
        <v>128</v>
      </c>
      <c r="C243" s="142"/>
      <c r="D243" s="2"/>
      <c r="I243" s="194">
        <v>1.88</v>
      </c>
      <c r="J243" s="194">
        <v>0.6</v>
      </c>
      <c r="K243" s="194">
        <v>2</v>
      </c>
      <c r="L243" s="194">
        <f t="shared" si="22"/>
        <v>2.2559999999999998</v>
      </c>
      <c r="P243" s="2"/>
      <c r="AA243" s="6"/>
      <c r="AB243" s="6"/>
      <c r="AC243" s="6"/>
    </row>
    <row r="244" spans="1:29" ht="13.95" customHeight="1" x14ac:dyDescent="0.25">
      <c r="B244" s="2" t="s">
        <v>129</v>
      </c>
      <c r="C244" s="142"/>
      <c r="D244" s="2"/>
      <c r="I244" s="194"/>
      <c r="J244" s="194"/>
      <c r="K244" s="194"/>
      <c r="L244" s="194"/>
      <c r="P244" s="2"/>
      <c r="AA244" s="6"/>
      <c r="AB244" s="6"/>
      <c r="AC244" s="6"/>
    </row>
    <row r="245" spans="1:29" ht="13.95" customHeight="1" x14ac:dyDescent="0.25">
      <c r="B245" s="138" t="s">
        <v>130</v>
      </c>
      <c r="C245" s="142"/>
      <c r="D245" s="2"/>
      <c r="I245" s="194">
        <f>1.35*2</f>
        <v>2.7</v>
      </c>
      <c r="J245" s="194">
        <v>0.6</v>
      </c>
      <c r="K245" s="194">
        <v>2</v>
      </c>
      <c r="L245" s="194">
        <f t="shared" si="22"/>
        <v>3.24</v>
      </c>
      <c r="P245" s="2"/>
      <c r="AA245" s="6"/>
      <c r="AB245" s="6"/>
      <c r="AC245" s="6"/>
    </row>
    <row r="246" spans="1:29" ht="13.95" customHeight="1" x14ac:dyDescent="0.25">
      <c r="B246" s="141"/>
      <c r="C246" s="142"/>
      <c r="D246" s="2"/>
      <c r="I246" s="194"/>
      <c r="J246" s="194"/>
      <c r="K246" s="194"/>
      <c r="L246" s="194"/>
      <c r="P246" s="2"/>
      <c r="AA246" s="6"/>
      <c r="AB246" s="6"/>
      <c r="AC246" s="6"/>
    </row>
    <row r="247" spans="1:29" ht="13.95" customHeight="1" x14ac:dyDescent="0.25">
      <c r="B247" s="141"/>
      <c r="C247" s="142"/>
      <c r="D247" s="2"/>
      <c r="I247" s="194"/>
      <c r="J247" s="194"/>
      <c r="K247" s="194"/>
      <c r="L247" s="194"/>
      <c r="P247" s="2"/>
      <c r="AA247" s="6"/>
      <c r="AB247" s="6"/>
      <c r="AC247" s="6"/>
    </row>
    <row r="248" spans="1:29" ht="13.95" customHeight="1" x14ac:dyDescent="0.25">
      <c r="A248" s="184" t="s">
        <v>193</v>
      </c>
      <c r="B248" s="141" t="s">
        <v>188</v>
      </c>
      <c r="C248" s="139" t="s">
        <v>102</v>
      </c>
      <c r="D248" s="2"/>
      <c r="I248" s="194"/>
      <c r="J248" s="194"/>
      <c r="K248" s="194"/>
      <c r="L248" s="194"/>
      <c r="P248" s="2"/>
      <c r="Z248" s="20">
        <f>+SUM(U250:Y272)</f>
        <v>510.01800000000003</v>
      </c>
      <c r="AA248" s="6"/>
      <c r="AB248" s="6"/>
      <c r="AC248" s="6"/>
    </row>
    <row r="249" spans="1:29" ht="13.95" customHeight="1" x14ac:dyDescent="0.25">
      <c r="B249" s="24" t="s">
        <v>122</v>
      </c>
      <c r="C249" s="142"/>
      <c r="D249" s="2"/>
      <c r="I249" s="194"/>
      <c r="J249" s="194"/>
      <c r="K249" s="194"/>
      <c r="L249" s="194"/>
      <c r="P249" s="2"/>
      <c r="AA249" s="6"/>
      <c r="AB249" s="6"/>
      <c r="AC249" s="6"/>
    </row>
    <row r="250" spans="1:29" ht="13.95" customHeight="1" x14ac:dyDescent="0.25">
      <c r="B250" s="26" t="s">
        <v>126</v>
      </c>
      <c r="C250" s="142"/>
      <c r="D250" s="2"/>
      <c r="I250" s="188"/>
      <c r="J250" s="189"/>
      <c r="K250" s="194"/>
      <c r="L250" s="194"/>
      <c r="P250" s="2"/>
      <c r="Q250" s="187">
        <v>1</v>
      </c>
      <c r="R250" s="187">
        <v>6</v>
      </c>
      <c r="S250" s="187">
        <f>+D225+1.2</f>
        <v>4.2</v>
      </c>
      <c r="T250" s="187">
        <f>+R250*S250</f>
        <v>25.200000000000003</v>
      </c>
      <c r="X250" s="187">
        <f>+T250*X3</f>
        <v>40.320000000000007</v>
      </c>
      <c r="AA250" s="6"/>
      <c r="AB250" s="6"/>
      <c r="AC250" s="6"/>
    </row>
    <row r="251" spans="1:29" ht="13.95" customHeight="1" x14ac:dyDescent="0.25">
      <c r="B251" s="26"/>
      <c r="C251" s="142"/>
      <c r="D251" s="2"/>
      <c r="I251" s="188"/>
      <c r="J251" s="189"/>
      <c r="K251" s="194"/>
      <c r="L251" s="194"/>
      <c r="P251" s="2"/>
      <c r="Q251" s="187">
        <v>1</v>
      </c>
      <c r="R251" s="187">
        <v>2</v>
      </c>
      <c r="S251" s="187">
        <f>+S250</f>
        <v>4.2</v>
      </c>
      <c r="T251" s="187">
        <f t="shared" ref="T251:T252" si="23">+R251*S251</f>
        <v>8.4</v>
      </c>
      <c r="W251" s="187">
        <f>+T251*W3</f>
        <v>8.5680000000000014</v>
      </c>
      <c r="AA251" s="6"/>
      <c r="AB251" s="6"/>
      <c r="AC251" s="6"/>
    </row>
    <row r="252" spans="1:29" ht="13.95" customHeight="1" x14ac:dyDescent="0.25">
      <c r="B252" s="26"/>
      <c r="C252" s="142"/>
      <c r="D252" s="2"/>
      <c r="I252" s="188"/>
      <c r="J252" s="189"/>
      <c r="K252" s="194"/>
      <c r="L252" s="194"/>
      <c r="P252" s="2"/>
      <c r="Q252" s="187">
        <v>1</v>
      </c>
      <c r="R252" s="187">
        <v>20</v>
      </c>
      <c r="S252" s="187">
        <v>1.65</v>
      </c>
      <c r="T252" s="187">
        <f t="shared" si="23"/>
        <v>33</v>
      </c>
      <c r="V252" s="187">
        <f>+T252*V3</f>
        <v>18.48</v>
      </c>
      <c r="AA252" s="6"/>
      <c r="AB252" s="6"/>
      <c r="AC252" s="6"/>
    </row>
    <row r="253" spans="1:29" ht="13.95" customHeight="1" x14ac:dyDescent="0.25">
      <c r="B253" s="26" t="s">
        <v>127</v>
      </c>
      <c r="C253" s="142"/>
      <c r="D253" s="2"/>
      <c r="I253" s="188"/>
      <c r="J253" s="189"/>
      <c r="K253" s="194"/>
      <c r="L253" s="194"/>
      <c r="P253" s="2"/>
      <c r="Q253" s="187">
        <v>1</v>
      </c>
      <c r="R253" s="187">
        <v>6</v>
      </c>
      <c r="S253" s="187">
        <f>+D226+1.2</f>
        <v>4.2</v>
      </c>
      <c r="T253" s="187">
        <f>+R253*S253</f>
        <v>25.200000000000003</v>
      </c>
      <c r="X253" s="187">
        <f>+T253*X3</f>
        <v>40.320000000000007</v>
      </c>
      <c r="AA253" s="6"/>
      <c r="AB253" s="6"/>
      <c r="AC253" s="6"/>
    </row>
    <row r="254" spans="1:29" ht="13.95" customHeight="1" x14ac:dyDescent="0.25">
      <c r="B254" s="26"/>
      <c r="C254" s="142"/>
      <c r="D254" s="2"/>
      <c r="I254" s="188"/>
      <c r="J254" s="189"/>
      <c r="K254" s="194"/>
      <c r="L254" s="194"/>
      <c r="P254" s="2"/>
      <c r="Q254" s="187">
        <v>1</v>
      </c>
      <c r="R254" s="187">
        <v>2</v>
      </c>
      <c r="S254" s="187">
        <f>+S253</f>
        <v>4.2</v>
      </c>
      <c r="T254" s="187">
        <f t="shared" ref="T254:T255" si="24">+R254*S254</f>
        <v>8.4</v>
      </c>
      <c r="W254" s="187">
        <f>+T254*W3</f>
        <v>8.5680000000000014</v>
      </c>
      <c r="AA254" s="6"/>
      <c r="AB254" s="6"/>
      <c r="AC254" s="6"/>
    </row>
    <row r="255" spans="1:29" ht="13.95" customHeight="1" x14ac:dyDescent="0.25">
      <c r="B255" s="26"/>
      <c r="C255" s="142"/>
      <c r="D255" s="2"/>
      <c r="I255" s="188"/>
      <c r="J255" s="189"/>
      <c r="K255" s="194"/>
      <c r="L255" s="194"/>
      <c r="P255" s="2"/>
      <c r="Q255" s="187">
        <v>1</v>
      </c>
      <c r="R255" s="187">
        <v>20</v>
      </c>
      <c r="S255" s="187">
        <v>1.65</v>
      </c>
      <c r="T255" s="187">
        <f t="shared" si="24"/>
        <v>33</v>
      </c>
      <c r="V255" s="187">
        <f>+T255*V3</f>
        <v>18.48</v>
      </c>
      <c r="AA255" s="6"/>
      <c r="AB255" s="6"/>
      <c r="AC255" s="6"/>
    </row>
    <row r="256" spans="1:29" ht="13.95" customHeight="1" x14ac:dyDescent="0.25">
      <c r="B256" s="26" t="s">
        <v>128</v>
      </c>
      <c r="C256" s="142"/>
      <c r="D256" s="2"/>
      <c r="I256" s="188"/>
      <c r="J256" s="189"/>
      <c r="K256" s="194"/>
      <c r="L256" s="194"/>
      <c r="P256" s="2"/>
      <c r="Q256" s="187">
        <v>1</v>
      </c>
      <c r="R256" s="187">
        <v>6</v>
      </c>
      <c r="S256" s="187">
        <f>+D229+1.2</f>
        <v>4.2</v>
      </c>
      <c r="T256" s="187">
        <f>+R256*S256</f>
        <v>25.200000000000003</v>
      </c>
      <c r="X256" s="187">
        <f>+T256*X3</f>
        <v>40.320000000000007</v>
      </c>
      <c r="AA256" s="6"/>
      <c r="AB256" s="6"/>
      <c r="AC256" s="6"/>
    </row>
    <row r="257" spans="2:29" ht="13.95" customHeight="1" x14ac:dyDescent="0.25">
      <c r="B257" s="26"/>
      <c r="C257" s="142"/>
      <c r="D257" s="2"/>
      <c r="I257" s="188"/>
      <c r="J257" s="189"/>
      <c r="K257" s="194"/>
      <c r="L257" s="194"/>
      <c r="P257" s="2"/>
      <c r="Q257" s="187">
        <v>1</v>
      </c>
      <c r="R257" s="187">
        <v>2</v>
      </c>
      <c r="S257" s="187">
        <f>+S256</f>
        <v>4.2</v>
      </c>
      <c r="T257" s="187">
        <f t="shared" ref="T257:T258" si="25">+R257*S257</f>
        <v>8.4</v>
      </c>
      <c r="W257" s="187">
        <f>+T257*W3</f>
        <v>8.5680000000000014</v>
      </c>
      <c r="AA257" s="6"/>
      <c r="AB257" s="6"/>
      <c r="AC257" s="6"/>
    </row>
    <row r="258" spans="2:29" ht="13.95" customHeight="1" x14ac:dyDescent="0.25">
      <c r="B258" s="26"/>
      <c r="C258" s="142"/>
      <c r="D258" s="2"/>
      <c r="I258" s="188"/>
      <c r="J258" s="189"/>
      <c r="K258" s="194"/>
      <c r="L258" s="194"/>
      <c r="P258" s="2"/>
      <c r="Q258" s="187">
        <v>1</v>
      </c>
      <c r="R258" s="187">
        <v>20</v>
      </c>
      <c r="S258" s="187">
        <v>1.65</v>
      </c>
      <c r="T258" s="187">
        <f t="shared" si="25"/>
        <v>33</v>
      </c>
      <c r="V258" s="187">
        <f>+T258*V3</f>
        <v>18.48</v>
      </c>
      <c r="AA258" s="6"/>
      <c r="AB258" s="6"/>
      <c r="AC258" s="6"/>
    </row>
    <row r="259" spans="2:29" ht="13.95" customHeight="1" x14ac:dyDescent="0.25">
      <c r="B259" s="24" t="s">
        <v>123</v>
      </c>
      <c r="C259" s="142"/>
      <c r="D259" s="2"/>
      <c r="I259" s="188"/>
      <c r="J259" s="189"/>
      <c r="K259" s="194"/>
      <c r="L259" s="194"/>
      <c r="P259" s="2"/>
      <c r="AA259" s="6"/>
      <c r="AB259" s="6"/>
      <c r="AC259" s="6"/>
    </row>
    <row r="260" spans="2:29" ht="13.95" customHeight="1" x14ac:dyDescent="0.25">
      <c r="B260" s="26" t="s">
        <v>126</v>
      </c>
      <c r="C260" s="142"/>
      <c r="D260" s="2"/>
      <c r="I260" s="188"/>
      <c r="J260" s="189"/>
      <c r="K260" s="194"/>
      <c r="L260" s="194"/>
      <c r="P260" s="2"/>
      <c r="Q260" s="187">
        <v>1</v>
      </c>
      <c r="R260" s="187">
        <v>6</v>
      </c>
      <c r="S260" s="187">
        <f>+D229+1.2</f>
        <v>4.2</v>
      </c>
      <c r="T260" s="187">
        <f>+R260*S260</f>
        <v>25.200000000000003</v>
      </c>
      <c r="X260" s="187">
        <f>+T260*X3</f>
        <v>40.320000000000007</v>
      </c>
      <c r="AA260" s="6"/>
      <c r="AB260" s="6"/>
      <c r="AC260" s="6"/>
    </row>
    <row r="261" spans="2:29" ht="13.95" customHeight="1" x14ac:dyDescent="0.25">
      <c r="B261" s="26"/>
      <c r="C261" s="142"/>
      <c r="D261" s="2"/>
      <c r="I261" s="188"/>
      <c r="J261" s="189"/>
      <c r="K261" s="194"/>
      <c r="L261" s="194"/>
      <c r="P261" s="2"/>
      <c r="Q261" s="187">
        <v>1</v>
      </c>
      <c r="R261" s="187">
        <v>2</v>
      </c>
      <c r="S261" s="187">
        <f>+S260</f>
        <v>4.2</v>
      </c>
      <c r="T261" s="187">
        <f t="shared" ref="T261:T262" si="26">+R261*S261</f>
        <v>8.4</v>
      </c>
      <c r="W261" s="187">
        <f>+T261*W3</f>
        <v>8.5680000000000014</v>
      </c>
      <c r="AA261" s="6"/>
      <c r="AB261" s="6"/>
      <c r="AC261" s="6"/>
    </row>
    <row r="262" spans="2:29" ht="13.95" customHeight="1" x14ac:dyDescent="0.25">
      <c r="B262" s="26"/>
      <c r="C262" s="142"/>
      <c r="D262" s="2"/>
      <c r="I262" s="188"/>
      <c r="J262" s="189"/>
      <c r="K262" s="194"/>
      <c r="L262" s="194"/>
      <c r="P262" s="2"/>
      <c r="Q262" s="187">
        <v>1</v>
      </c>
      <c r="R262" s="187">
        <v>20</v>
      </c>
      <c r="S262" s="187">
        <v>1.65</v>
      </c>
      <c r="T262" s="187">
        <f t="shared" si="26"/>
        <v>33</v>
      </c>
      <c r="V262" s="187">
        <f>+T262*V3</f>
        <v>18.48</v>
      </c>
      <c r="AA262" s="6"/>
      <c r="AB262" s="6"/>
      <c r="AC262" s="6"/>
    </row>
    <row r="263" spans="2:29" ht="13.95" customHeight="1" x14ac:dyDescent="0.25">
      <c r="B263" s="26" t="s">
        <v>127</v>
      </c>
      <c r="C263" s="142"/>
      <c r="D263" s="2"/>
      <c r="I263" s="188"/>
      <c r="J263" s="189"/>
      <c r="K263" s="194"/>
      <c r="L263" s="194"/>
      <c r="P263" s="2"/>
      <c r="Q263" s="187">
        <v>1</v>
      </c>
      <c r="R263" s="187">
        <v>6</v>
      </c>
      <c r="S263" s="187">
        <f>+D230+1.2</f>
        <v>4.2</v>
      </c>
      <c r="T263" s="187">
        <f>+R263*S263</f>
        <v>25.200000000000003</v>
      </c>
      <c r="X263" s="187">
        <f>+T263*X3</f>
        <v>40.320000000000007</v>
      </c>
      <c r="AA263" s="6"/>
      <c r="AB263" s="6"/>
      <c r="AC263" s="6"/>
    </row>
    <row r="264" spans="2:29" ht="13.95" customHeight="1" x14ac:dyDescent="0.25">
      <c r="B264" s="26"/>
      <c r="C264" s="142"/>
      <c r="D264" s="2"/>
      <c r="I264" s="188"/>
      <c r="J264" s="189"/>
      <c r="K264" s="194"/>
      <c r="L264" s="194"/>
      <c r="P264" s="2"/>
      <c r="Q264" s="187">
        <v>1</v>
      </c>
      <c r="R264" s="187">
        <v>2</v>
      </c>
      <c r="S264" s="187">
        <f>+S263</f>
        <v>4.2</v>
      </c>
      <c r="T264" s="187">
        <f t="shared" ref="T264:T265" si="27">+R264*S264</f>
        <v>8.4</v>
      </c>
      <c r="W264" s="187">
        <f>+T264*W3</f>
        <v>8.5680000000000014</v>
      </c>
      <c r="AA264" s="6"/>
      <c r="AB264" s="6"/>
      <c r="AC264" s="6"/>
    </row>
    <row r="265" spans="2:29" ht="13.95" customHeight="1" x14ac:dyDescent="0.25">
      <c r="B265" s="26"/>
      <c r="C265" s="142"/>
      <c r="D265" s="2"/>
      <c r="I265" s="188"/>
      <c r="J265" s="189"/>
      <c r="K265" s="194"/>
      <c r="L265" s="194"/>
      <c r="P265" s="2"/>
      <c r="Q265" s="187">
        <v>1</v>
      </c>
      <c r="R265" s="187">
        <v>20</v>
      </c>
      <c r="S265" s="187">
        <v>1.65</v>
      </c>
      <c r="T265" s="187">
        <f t="shared" si="27"/>
        <v>33</v>
      </c>
      <c r="V265" s="187">
        <f>+T265*V3</f>
        <v>18.48</v>
      </c>
      <c r="AA265" s="6"/>
      <c r="AB265" s="6"/>
      <c r="AC265" s="6"/>
    </row>
    <row r="266" spans="2:29" ht="13.95" customHeight="1" x14ac:dyDescent="0.25">
      <c r="B266" s="26" t="s">
        <v>128</v>
      </c>
      <c r="C266" s="142"/>
      <c r="D266" s="2"/>
      <c r="I266" s="188"/>
      <c r="J266" s="189"/>
      <c r="K266" s="194"/>
      <c r="L266" s="194"/>
      <c r="P266" s="2"/>
      <c r="Q266" s="187">
        <v>1</v>
      </c>
      <c r="R266" s="187">
        <v>6</v>
      </c>
      <c r="S266" s="187">
        <f>+D230+1.2</f>
        <v>4.2</v>
      </c>
      <c r="T266" s="187">
        <f>+R266*S266</f>
        <v>25.200000000000003</v>
      </c>
      <c r="X266" s="187">
        <f>+T266*X3</f>
        <v>40.320000000000007</v>
      </c>
      <c r="AA266" s="6"/>
      <c r="AB266" s="6"/>
      <c r="AC266" s="6"/>
    </row>
    <row r="267" spans="2:29" ht="13.95" customHeight="1" x14ac:dyDescent="0.25">
      <c r="B267" s="26"/>
      <c r="C267" s="142"/>
      <c r="D267" s="2"/>
      <c r="I267" s="188"/>
      <c r="J267" s="189"/>
      <c r="K267" s="194"/>
      <c r="L267" s="194"/>
      <c r="P267" s="2"/>
      <c r="Q267" s="187">
        <v>1</v>
      </c>
      <c r="R267" s="187">
        <v>2</v>
      </c>
      <c r="S267" s="187">
        <f>+S266</f>
        <v>4.2</v>
      </c>
      <c r="T267" s="187">
        <f t="shared" ref="T267:T268" si="28">+R267*S267</f>
        <v>8.4</v>
      </c>
      <c r="W267" s="187">
        <f>+T267*W3</f>
        <v>8.5680000000000014</v>
      </c>
      <c r="AA267" s="6"/>
      <c r="AB267" s="6"/>
      <c r="AC267" s="6"/>
    </row>
    <row r="268" spans="2:29" ht="13.95" customHeight="1" x14ac:dyDescent="0.25">
      <c r="B268" s="26"/>
      <c r="C268" s="142"/>
      <c r="D268" s="2"/>
      <c r="I268" s="188"/>
      <c r="J268" s="189"/>
      <c r="K268" s="194"/>
      <c r="L268" s="194"/>
      <c r="P268" s="2"/>
      <c r="Q268" s="187">
        <v>1</v>
      </c>
      <c r="R268" s="187">
        <v>20</v>
      </c>
      <c r="S268" s="187">
        <v>1.65</v>
      </c>
      <c r="T268" s="187">
        <f t="shared" si="28"/>
        <v>33</v>
      </c>
      <c r="V268" s="187">
        <f>+T268*V3</f>
        <v>18.48</v>
      </c>
      <c r="AA268" s="6"/>
      <c r="AB268" s="6"/>
      <c r="AC268" s="6"/>
    </row>
    <row r="269" spans="2:29" ht="13.95" customHeight="1" x14ac:dyDescent="0.25">
      <c r="B269" s="2" t="s">
        <v>129</v>
      </c>
      <c r="C269" s="142"/>
      <c r="D269" s="2"/>
      <c r="I269" s="188"/>
      <c r="J269" s="189"/>
      <c r="K269" s="194"/>
      <c r="L269" s="194"/>
      <c r="P269" s="2"/>
      <c r="AA269" s="6"/>
      <c r="AB269" s="6"/>
      <c r="AC269" s="6"/>
    </row>
    <row r="270" spans="2:29" ht="13.95" customHeight="1" x14ac:dyDescent="0.25">
      <c r="B270" s="138" t="s">
        <v>130</v>
      </c>
      <c r="C270" s="142"/>
      <c r="D270" s="2"/>
      <c r="I270" s="188"/>
      <c r="J270" s="189"/>
      <c r="K270" s="194"/>
      <c r="L270" s="194"/>
      <c r="P270" s="2"/>
      <c r="Q270" s="187">
        <v>1</v>
      </c>
      <c r="R270" s="187">
        <v>6</v>
      </c>
      <c r="S270" s="187">
        <f>+D233+1.2</f>
        <v>6.55</v>
      </c>
      <c r="T270" s="187">
        <f>+R270*S270</f>
        <v>39.299999999999997</v>
      </c>
      <c r="X270" s="187">
        <f>+T270*X3</f>
        <v>62.879999999999995</v>
      </c>
      <c r="AA270" s="6"/>
      <c r="AB270" s="6"/>
      <c r="AC270" s="6"/>
    </row>
    <row r="271" spans="2:29" ht="13.95" customHeight="1" x14ac:dyDescent="0.25">
      <c r="B271" s="138"/>
      <c r="C271" s="142"/>
      <c r="D271" s="2"/>
      <c r="I271" s="188"/>
      <c r="J271" s="189"/>
      <c r="K271" s="194"/>
      <c r="L271" s="194"/>
      <c r="P271" s="2"/>
      <c r="Q271" s="187">
        <v>1</v>
      </c>
      <c r="R271" s="187">
        <v>2</v>
      </c>
      <c r="S271" s="187">
        <f>+S270</f>
        <v>6.55</v>
      </c>
      <c r="T271" s="187">
        <f t="shared" ref="T271:T272" si="29">+R271*S271</f>
        <v>13.1</v>
      </c>
      <c r="W271" s="187">
        <f>+T271*W3</f>
        <v>13.362</v>
      </c>
      <c r="AA271" s="6"/>
      <c r="AB271" s="6"/>
      <c r="AC271" s="6"/>
    </row>
    <row r="272" spans="2:29" ht="13.95" customHeight="1" x14ac:dyDescent="0.25">
      <c r="B272" s="138"/>
      <c r="C272" s="142"/>
      <c r="D272" s="2"/>
      <c r="I272" s="188"/>
      <c r="J272" s="189"/>
      <c r="K272" s="194"/>
      <c r="L272" s="194"/>
      <c r="P272" s="2"/>
      <c r="Q272" s="187">
        <v>1</v>
      </c>
      <c r="R272" s="187">
        <v>32</v>
      </c>
      <c r="S272" s="187">
        <v>1.65</v>
      </c>
      <c r="T272" s="187">
        <f t="shared" si="29"/>
        <v>52.8</v>
      </c>
      <c r="V272" s="187">
        <f>+T272*V3</f>
        <v>29.568000000000001</v>
      </c>
      <c r="AA272" s="6"/>
      <c r="AB272" s="6"/>
      <c r="AC272" s="6"/>
    </row>
    <row r="273" spans="1:29" ht="13.95" customHeight="1" x14ac:dyDescent="0.25">
      <c r="B273" s="138"/>
      <c r="C273" s="142"/>
      <c r="D273" s="2"/>
      <c r="I273" s="188"/>
      <c r="J273" s="189"/>
      <c r="K273" s="194"/>
      <c r="L273" s="194"/>
      <c r="P273" s="2"/>
      <c r="AA273" s="6"/>
      <c r="AB273" s="6"/>
      <c r="AC273" s="6"/>
    </row>
    <row r="274" spans="1:29" ht="13.95" customHeight="1" x14ac:dyDescent="0.25">
      <c r="A274" s="184" t="s">
        <v>197</v>
      </c>
      <c r="B274" s="141" t="s">
        <v>194</v>
      </c>
      <c r="C274" s="142"/>
      <c r="D274" s="2"/>
      <c r="I274" s="333"/>
      <c r="J274" s="334"/>
      <c r="K274" s="194"/>
      <c r="L274" s="194"/>
      <c r="P274" s="2"/>
      <c r="AA274" s="6"/>
      <c r="AB274" s="6"/>
      <c r="AC274" s="6"/>
    </row>
    <row r="275" spans="1:29" ht="13.95" customHeight="1" x14ac:dyDescent="0.25">
      <c r="A275" s="184" t="s">
        <v>198</v>
      </c>
      <c r="B275" s="141" t="s">
        <v>199</v>
      </c>
      <c r="C275" s="142" t="s">
        <v>90</v>
      </c>
      <c r="D275" s="2"/>
      <c r="H275" s="20">
        <f>+SUM(H276:H279)</f>
        <v>8.2277500000000003</v>
      </c>
      <c r="I275" s="194"/>
      <c r="J275" s="194"/>
      <c r="K275" s="194"/>
      <c r="L275" s="194"/>
      <c r="P275" s="2"/>
      <c r="AA275" s="6"/>
      <c r="AB275" s="6"/>
      <c r="AC275" s="6"/>
    </row>
    <row r="276" spans="1:29" ht="13.95" customHeight="1" x14ac:dyDescent="0.25">
      <c r="B276" s="141" t="s">
        <v>202</v>
      </c>
      <c r="C276" s="142"/>
      <c r="D276" s="344">
        <v>0.17749999999999999</v>
      </c>
      <c r="E276" s="336"/>
      <c r="F276" s="193">
        <f>1.4+0.15+3.35</f>
        <v>4.9000000000000004</v>
      </c>
      <c r="G276" s="22">
        <v>2</v>
      </c>
      <c r="H276" s="193">
        <f>+D276*F276*G276</f>
        <v>1.7395</v>
      </c>
      <c r="I276" s="188"/>
      <c r="J276" s="189"/>
      <c r="K276" s="194"/>
      <c r="L276" s="194"/>
      <c r="P276" s="2"/>
      <c r="AA276" s="6"/>
      <c r="AB276" s="6"/>
      <c r="AC276" s="6"/>
    </row>
    <row r="277" spans="1:29" ht="13.95" customHeight="1" x14ac:dyDescent="0.25">
      <c r="B277" s="141" t="s">
        <v>203</v>
      </c>
      <c r="C277" s="142"/>
      <c r="D277" s="344">
        <v>0.23499999999999999</v>
      </c>
      <c r="E277" s="336"/>
      <c r="F277" s="193">
        <f>1.4+0.15+3.35</f>
        <v>4.9000000000000004</v>
      </c>
      <c r="G277" s="22">
        <v>4</v>
      </c>
      <c r="H277" s="193">
        <f t="shared" ref="H277" si="30">+D277*F277*G277</f>
        <v>4.6059999999999999</v>
      </c>
      <c r="I277" s="188"/>
      <c r="J277" s="189"/>
      <c r="K277" s="194"/>
      <c r="L277" s="194"/>
      <c r="P277" s="2"/>
      <c r="AA277" s="6"/>
      <c r="AB277" s="6"/>
      <c r="AC277" s="6"/>
    </row>
    <row r="278" spans="1:29" ht="13.95" customHeight="1" x14ac:dyDescent="0.25">
      <c r="B278" s="141" t="s">
        <v>204</v>
      </c>
      <c r="C278" s="142"/>
      <c r="D278" s="14">
        <v>0.25</v>
      </c>
      <c r="E278" s="193">
        <v>0.48</v>
      </c>
      <c r="F278" s="193">
        <v>4.9000000000000004</v>
      </c>
      <c r="G278" s="22">
        <v>2</v>
      </c>
      <c r="H278" s="193">
        <f>+D278*F278*G278*E278</f>
        <v>1.1759999999999999</v>
      </c>
      <c r="I278" s="188"/>
      <c r="J278" s="189"/>
      <c r="K278" s="194"/>
      <c r="L278" s="194"/>
      <c r="P278" s="2"/>
      <c r="AA278" s="6"/>
      <c r="AB278" s="6"/>
      <c r="AC278" s="6"/>
    </row>
    <row r="279" spans="1:29" ht="13.95" customHeight="1" x14ac:dyDescent="0.25">
      <c r="B279" s="141" t="s">
        <v>205</v>
      </c>
      <c r="C279" s="142"/>
      <c r="D279" s="14">
        <v>0.25</v>
      </c>
      <c r="E279" s="193">
        <v>0.25</v>
      </c>
      <c r="F279" s="193">
        <f>1.4+0.15+4.1</f>
        <v>5.6499999999999995</v>
      </c>
      <c r="G279" s="22">
        <v>2</v>
      </c>
      <c r="H279" s="263">
        <f>+D279*F279*G279*E279</f>
        <v>0.70624999999999993</v>
      </c>
      <c r="I279" s="188"/>
      <c r="J279" s="189"/>
      <c r="K279" s="194"/>
      <c r="L279" s="194"/>
      <c r="P279" s="2"/>
      <c r="AA279" s="6"/>
      <c r="AB279" s="6"/>
      <c r="AC279" s="6"/>
    </row>
    <row r="280" spans="1:29" ht="13.95" customHeight="1" x14ac:dyDescent="0.25">
      <c r="B280" s="141"/>
      <c r="C280" s="142"/>
      <c r="D280" s="2"/>
      <c r="I280" s="188"/>
      <c r="J280" s="189"/>
      <c r="K280" s="194"/>
      <c r="L280" s="194"/>
      <c r="P280" s="2"/>
      <c r="AA280" s="6"/>
      <c r="AB280" s="6"/>
      <c r="AC280" s="6"/>
    </row>
    <row r="281" spans="1:29" ht="13.95" customHeight="1" x14ac:dyDescent="0.25">
      <c r="A281" s="184" t="s">
        <v>200</v>
      </c>
      <c r="B281" s="141" t="s">
        <v>195</v>
      </c>
      <c r="C281" s="142" t="s">
        <v>89</v>
      </c>
      <c r="D281" s="2"/>
      <c r="I281" s="333"/>
      <c r="J281" s="334"/>
      <c r="K281" s="194"/>
      <c r="L281" s="13">
        <f>+SUM(L282:L285)</f>
        <v>89.504000000000005</v>
      </c>
      <c r="P281" s="2"/>
      <c r="AA281" s="6"/>
      <c r="AB281" s="6"/>
      <c r="AC281" s="6"/>
    </row>
    <row r="282" spans="1:29" ht="13.95" customHeight="1" x14ac:dyDescent="0.25">
      <c r="B282" s="141" t="s">
        <v>202</v>
      </c>
      <c r="C282" s="142"/>
      <c r="D282" s="2"/>
      <c r="I282" s="190">
        <v>1.92</v>
      </c>
      <c r="J282" s="191">
        <v>4.9000000000000004</v>
      </c>
      <c r="K282" s="194">
        <v>2</v>
      </c>
      <c r="L282" s="194">
        <f>+I282*J282*K282</f>
        <v>18.815999999999999</v>
      </c>
      <c r="P282" s="2"/>
      <c r="AA282" s="6"/>
      <c r="AB282" s="6"/>
      <c r="AC282" s="6"/>
    </row>
    <row r="283" spans="1:29" ht="13.95" customHeight="1" x14ac:dyDescent="0.25">
      <c r="B283" s="141" t="s">
        <v>203</v>
      </c>
      <c r="C283" s="142"/>
      <c r="D283" s="2"/>
      <c r="I283" s="190">
        <v>2.2999999999999998</v>
      </c>
      <c r="J283" s="191">
        <v>4.9000000000000004</v>
      </c>
      <c r="K283" s="194">
        <v>4</v>
      </c>
      <c r="L283" s="194">
        <f t="shared" ref="L283:L285" si="31">+I283*J283*K283</f>
        <v>45.08</v>
      </c>
      <c r="P283" s="2"/>
      <c r="AA283" s="6"/>
      <c r="AB283" s="6"/>
      <c r="AC283" s="6"/>
    </row>
    <row r="284" spans="1:29" ht="13.95" customHeight="1" x14ac:dyDescent="0.25">
      <c r="B284" s="141" t="s">
        <v>204</v>
      </c>
      <c r="C284" s="142"/>
      <c r="D284" s="2"/>
      <c r="I284" s="190">
        <f>0.25*2+0.48*2</f>
        <v>1.46</v>
      </c>
      <c r="J284" s="191">
        <v>4.9000000000000004</v>
      </c>
      <c r="K284" s="194">
        <v>2</v>
      </c>
      <c r="L284" s="194">
        <f t="shared" si="31"/>
        <v>14.308</v>
      </c>
      <c r="P284" s="2"/>
      <c r="AA284" s="6"/>
      <c r="AB284" s="6"/>
      <c r="AC284" s="6"/>
    </row>
    <row r="285" spans="1:29" ht="13.95" customHeight="1" x14ac:dyDescent="0.25">
      <c r="B285" s="141" t="s">
        <v>205</v>
      </c>
      <c r="C285" s="142"/>
      <c r="D285" s="2"/>
      <c r="I285" s="190">
        <v>1</v>
      </c>
      <c r="J285" s="191">
        <v>5.65</v>
      </c>
      <c r="K285" s="194">
        <v>2</v>
      </c>
      <c r="L285" s="194">
        <f t="shared" si="31"/>
        <v>11.3</v>
      </c>
      <c r="P285" s="2"/>
      <c r="AA285" s="6"/>
      <c r="AB285" s="6"/>
      <c r="AC285" s="6"/>
    </row>
    <row r="286" spans="1:29" ht="13.95" customHeight="1" x14ac:dyDescent="0.25">
      <c r="B286" s="141"/>
      <c r="C286" s="142"/>
      <c r="D286" s="2"/>
      <c r="I286" s="190"/>
      <c r="J286" s="191"/>
      <c r="K286" s="194"/>
      <c r="L286" s="194"/>
      <c r="P286" s="2"/>
      <c r="AA286" s="6"/>
      <c r="AB286" s="6"/>
      <c r="AC286" s="6"/>
    </row>
    <row r="287" spans="1:29" ht="13.95" customHeight="1" x14ac:dyDescent="0.25">
      <c r="A287" s="184" t="s">
        <v>201</v>
      </c>
      <c r="B287" s="141" t="s">
        <v>196</v>
      </c>
      <c r="C287" s="142" t="s">
        <v>102</v>
      </c>
      <c r="D287" s="2"/>
      <c r="I287" s="333"/>
      <c r="J287" s="334"/>
      <c r="K287" s="194"/>
      <c r="L287" s="194"/>
      <c r="P287" s="2"/>
      <c r="Z287" s="187">
        <f>+SUM(U288:Y296)</f>
        <v>1322.2320000000002</v>
      </c>
      <c r="AA287" s="6"/>
      <c r="AB287" s="6"/>
      <c r="AC287" s="6"/>
    </row>
    <row r="288" spans="1:29" ht="13.95" customHeight="1" x14ac:dyDescent="0.25">
      <c r="B288" s="138" t="s">
        <v>206</v>
      </c>
      <c r="C288" s="142"/>
      <c r="D288" s="2"/>
      <c r="I288" s="194"/>
      <c r="J288" s="194"/>
      <c r="K288" s="194"/>
      <c r="L288" s="194"/>
      <c r="P288" s="2"/>
      <c r="Q288" s="187">
        <v>2</v>
      </c>
      <c r="R288" s="187">
        <v>10</v>
      </c>
      <c r="S288" s="187">
        <f>+J282+1.2</f>
        <v>6.1000000000000005</v>
      </c>
      <c r="T288" s="187">
        <f t="shared" ref="T288:T296" si="32">+R288*S288*Q288</f>
        <v>122.00000000000001</v>
      </c>
      <c r="X288" s="187">
        <f>+T288*$X$3</f>
        <v>195.20000000000005</v>
      </c>
      <c r="AA288" s="6"/>
      <c r="AB288" s="6"/>
      <c r="AC288" s="6"/>
    </row>
    <row r="289" spans="1:29" ht="13.95" customHeight="1" x14ac:dyDescent="0.25">
      <c r="D289" s="2"/>
      <c r="E289" s="2"/>
      <c r="I289" s="333"/>
      <c r="J289" s="334"/>
      <c r="K289" s="194"/>
      <c r="L289" s="194"/>
      <c r="P289" s="2"/>
      <c r="Q289" s="187">
        <v>4</v>
      </c>
      <c r="R289" s="187">
        <v>30</v>
      </c>
      <c r="S289" s="187">
        <v>1.26</v>
      </c>
      <c r="T289" s="187">
        <f t="shared" si="32"/>
        <v>151.19999999999999</v>
      </c>
      <c r="V289" s="187">
        <f>+T289*$V$3</f>
        <v>84.671999999999997</v>
      </c>
      <c r="AA289" s="6"/>
      <c r="AB289" s="6"/>
      <c r="AC289" s="6"/>
    </row>
    <row r="290" spans="1:29" ht="13.95" customHeight="1" x14ac:dyDescent="0.25">
      <c r="B290" s="2" t="s">
        <v>207</v>
      </c>
      <c r="D290" s="2"/>
      <c r="E290" s="2"/>
      <c r="I290" s="333"/>
      <c r="J290" s="334"/>
      <c r="K290" s="194"/>
      <c r="L290" s="194"/>
      <c r="P290" s="2"/>
      <c r="Q290" s="187">
        <v>4</v>
      </c>
      <c r="R290" s="187">
        <v>12</v>
      </c>
      <c r="S290" s="187">
        <f>+J283+1.2</f>
        <v>6.1000000000000005</v>
      </c>
      <c r="T290" s="187">
        <f t="shared" si="32"/>
        <v>292.8</v>
      </c>
      <c r="X290" s="187">
        <f>+T290*$X$3</f>
        <v>468.48</v>
      </c>
      <c r="AA290" s="6"/>
      <c r="AB290" s="6"/>
      <c r="AC290" s="6"/>
    </row>
    <row r="291" spans="1:29" ht="13.95" customHeight="1" x14ac:dyDescent="0.25">
      <c r="B291" s="138"/>
      <c r="C291" s="142"/>
      <c r="D291" s="2"/>
      <c r="I291" s="194"/>
      <c r="J291" s="194"/>
      <c r="K291" s="194"/>
      <c r="L291" s="194"/>
      <c r="P291" s="2"/>
      <c r="Q291" s="187">
        <v>4</v>
      </c>
      <c r="R291" s="187">
        <v>30</v>
      </c>
      <c r="S291" s="187">
        <v>1.75</v>
      </c>
      <c r="T291" s="187">
        <f t="shared" si="32"/>
        <v>210</v>
      </c>
      <c r="V291" s="187">
        <f>+T291*$V$3</f>
        <v>117.60000000000001</v>
      </c>
      <c r="AA291" s="6"/>
      <c r="AB291" s="6"/>
      <c r="AC291" s="6"/>
    </row>
    <row r="292" spans="1:29" ht="13.95" customHeight="1" x14ac:dyDescent="0.25">
      <c r="B292" s="138"/>
      <c r="C292" s="142"/>
      <c r="D292" s="2"/>
      <c r="I292" s="333"/>
      <c r="J292" s="334"/>
      <c r="K292" s="194"/>
      <c r="L292" s="194"/>
      <c r="P292" s="2"/>
      <c r="Q292" s="187">
        <v>4</v>
      </c>
      <c r="R292" s="187">
        <v>30</v>
      </c>
      <c r="S292" s="187">
        <v>1.65</v>
      </c>
      <c r="T292" s="187">
        <f t="shared" si="32"/>
        <v>198</v>
      </c>
      <c r="V292" s="187">
        <f>+T292*$V$3</f>
        <v>110.88000000000001</v>
      </c>
      <c r="AA292" s="6"/>
      <c r="AB292" s="6"/>
      <c r="AC292" s="6"/>
    </row>
    <row r="293" spans="1:29" ht="13.95" customHeight="1" x14ac:dyDescent="0.25">
      <c r="B293" s="2" t="s">
        <v>208</v>
      </c>
      <c r="D293" s="2"/>
      <c r="E293" s="2"/>
      <c r="I293" s="333"/>
      <c r="J293" s="334"/>
      <c r="K293" s="194"/>
      <c r="L293" s="194"/>
      <c r="P293" s="2"/>
      <c r="Q293" s="187">
        <v>2</v>
      </c>
      <c r="R293" s="187">
        <v>8</v>
      </c>
      <c r="S293" s="187">
        <f>+J284+1.2</f>
        <v>6.1000000000000005</v>
      </c>
      <c r="T293" s="187">
        <f t="shared" si="32"/>
        <v>97.600000000000009</v>
      </c>
      <c r="X293" s="187">
        <f>+T293*$X$3</f>
        <v>156.16000000000003</v>
      </c>
      <c r="AA293" s="6"/>
      <c r="AB293" s="6"/>
      <c r="AC293" s="6"/>
    </row>
    <row r="294" spans="1:29" ht="13.95" customHeight="1" x14ac:dyDescent="0.25">
      <c r="B294" s="138"/>
      <c r="C294" s="142"/>
      <c r="D294" s="2"/>
      <c r="I294" s="194"/>
      <c r="J294" s="194"/>
      <c r="K294" s="194"/>
      <c r="L294" s="194"/>
      <c r="P294" s="2"/>
      <c r="Q294" s="187">
        <v>2</v>
      </c>
      <c r="R294" s="187">
        <v>30</v>
      </c>
      <c r="S294" s="187">
        <v>1.26</v>
      </c>
      <c r="T294" s="187">
        <f t="shared" si="32"/>
        <v>75.599999999999994</v>
      </c>
      <c r="V294" s="187">
        <f>+T294*$V$3</f>
        <v>42.335999999999999</v>
      </c>
      <c r="AA294" s="6"/>
      <c r="AB294" s="6"/>
      <c r="AC294" s="6"/>
    </row>
    <row r="295" spans="1:29" ht="13.95" customHeight="1" x14ac:dyDescent="0.25">
      <c r="B295" s="2" t="s">
        <v>209</v>
      </c>
      <c r="D295" s="2"/>
      <c r="E295" s="2"/>
      <c r="I295" s="333"/>
      <c r="J295" s="334"/>
      <c r="K295" s="194"/>
      <c r="L295" s="194"/>
      <c r="P295" s="2"/>
      <c r="Q295" s="187">
        <v>2</v>
      </c>
      <c r="R295" s="187">
        <v>8</v>
      </c>
      <c r="S295" s="187">
        <f>+J285+1.2</f>
        <v>6.8500000000000005</v>
      </c>
      <c r="T295" s="187">
        <f t="shared" si="32"/>
        <v>109.60000000000001</v>
      </c>
      <c r="W295" s="187">
        <f>+T295*$W$3</f>
        <v>111.79200000000002</v>
      </c>
      <c r="AA295" s="6"/>
      <c r="AB295" s="6"/>
      <c r="AC295" s="6"/>
    </row>
    <row r="296" spans="1:29" s="14" customFormat="1" ht="13.95" customHeight="1" x14ac:dyDescent="0.25">
      <c r="A296" s="192"/>
      <c r="B296" s="138"/>
      <c r="C296" s="142"/>
      <c r="E296" s="193"/>
      <c r="F296" s="193"/>
      <c r="G296" s="22"/>
      <c r="H296" s="193"/>
      <c r="I296" s="194"/>
      <c r="J296" s="194"/>
      <c r="K296" s="194"/>
      <c r="L296" s="194"/>
      <c r="M296" s="193"/>
      <c r="N296" s="193"/>
      <c r="O296" s="193"/>
      <c r="Q296" s="193">
        <v>2</v>
      </c>
      <c r="R296" s="193">
        <v>33</v>
      </c>
      <c r="S296" s="193">
        <v>0.95</v>
      </c>
      <c r="T296" s="193">
        <f t="shared" si="32"/>
        <v>62.699999999999996</v>
      </c>
      <c r="U296" s="193"/>
      <c r="V296" s="193">
        <f>+T296*$V$3</f>
        <v>35.112000000000002</v>
      </c>
      <c r="W296" s="193"/>
      <c r="X296" s="193"/>
      <c r="Y296" s="193"/>
      <c r="Z296" s="193"/>
      <c r="AA296" s="57"/>
      <c r="AB296" s="57"/>
      <c r="AC296" s="57"/>
    </row>
    <row r="297" spans="1:29" s="14" customFormat="1" ht="13.95" customHeight="1" x14ac:dyDescent="0.25">
      <c r="A297" s="184" t="s">
        <v>214</v>
      </c>
      <c r="B297" s="141" t="s">
        <v>210</v>
      </c>
      <c r="C297" s="142"/>
      <c r="E297" s="193"/>
      <c r="F297" s="193"/>
      <c r="G297" s="22"/>
      <c r="H297" s="193"/>
      <c r="I297" s="188"/>
      <c r="J297" s="189"/>
      <c r="K297" s="194"/>
      <c r="L297" s="194"/>
      <c r="M297" s="193"/>
      <c r="N297" s="193"/>
      <c r="O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57"/>
      <c r="AB297" s="57"/>
      <c r="AC297" s="57"/>
    </row>
    <row r="298" spans="1:29" ht="13.95" customHeight="1" x14ac:dyDescent="0.25">
      <c r="A298" s="184" t="s">
        <v>215</v>
      </c>
      <c r="B298" s="141" t="s">
        <v>212</v>
      </c>
      <c r="C298" s="142" t="s">
        <v>90</v>
      </c>
      <c r="D298" s="2"/>
      <c r="H298" s="20">
        <f>+SUM(H299:H314)</f>
        <v>13.392200000000001</v>
      </c>
      <c r="I298" s="333"/>
      <c r="J298" s="334"/>
      <c r="K298" s="194"/>
      <c r="L298" s="194"/>
      <c r="P298" s="2"/>
      <c r="AA298" s="6"/>
      <c r="AB298" s="6"/>
      <c r="AC298" s="6"/>
    </row>
    <row r="299" spans="1:29" ht="13.95" customHeight="1" x14ac:dyDescent="0.25">
      <c r="B299" s="138" t="s">
        <v>218</v>
      </c>
      <c r="C299" s="142"/>
      <c r="D299" s="196"/>
      <c r="E299" s="196"/>
      <c r="F299" s="196"/>
      <c r="G299" s="196"/>
      <c r="H299" s="196"/>
      <c r="I299" s="190"/>
      <c r="J299" s="191"/>
      <c r="K299" s="194"/>
      <c r="L299" s="194"/>
      <c r="P299" s="2"/>
      <c r="AA299" s="6"/>
      <c r="AB299" s="6"/>
      <c r="AC299" s="6"/>
    </row>
    <row r="300" spans="1:29" ht="13.95" customHeight="1" x14ac:dyDescent="0.25">
      <c r="B300" s="138" t="s">
        <v>219</v>
      </c>
      <c r="C300" s="142"/>
      <c r="D300" s="356">
        <v>8.2200000000000006</v>
      </c>
      <c r="E300" s="357"/>
      <c r="F300" s="196">
        <v>0.25</v>
      </c>
      <c r="G300" s="196">
        <v>3</v>
      </c>
      <c r="H300" s="196">
        <f>+D300*F300*G300</f>
        <v>6.1650000000000009</v>
      </c>
      <c r="I300" s="190"/>
      <c r="J300" s="191"/>
      <c r="K300" s="194"/>
      <c r="L300" s="194"/>
      <c r="P300" s="2"/>
      <c r="AA300" s="6"/>
      <c r="AB300" s="6"/>
      <c r="AC300" s="6"/>
    </row>
    <row r="301" spans="1:29" ht="13.95" customHeight="1" x14ac:dyDescent="0.25">
      <c r="B301" s="138" t="s">
        <v>179</v>
      </c>
      <c r="C301" s="142"/>
      <c r="D301" s="196"/>
      <c r="E301" s="196"/>
      <c r="F301" s="196"/>
      <c r="G301" s="196"/>
      <c r="H301" s="196"/>
      <c r="I301" s="190"/>
      <c r="J301" s="191"/>
      <c r="K301" s="194"/>
      <c r="L301" s="194"/>
      <c r="P301" s="2"/>
      <c r="AA301" s="6"/>
      <c r="AB301" s="6"/>
      <c r="AC301" s="6"/>
    </row>
    <row r="302" spans="1:29" ht="13.95" customHeight="1" x14ac:dyDescent="0.25">
      <c r="B302" s="138" t="s">
        <v>220</v>
      </c>
      <c r="C302" s="142"/>
      <c r="D302" s="196">
        <v>5.42</v>
      </c>
      <c r="E302" s="196">
        <v>0.25</v>
      </c>
      <c r="F302" s="196">
        <v>0.6</v>
      </c>
      <c r="G302" s="196">
        <v>2</v>
      </c>
      <c r="H302" s="196">
        <f>+D302*E302*F302*G302</f>
        <v>1.6259999999999999</v>
      </c>
      <c r="I302" s="190"/>
      <c r="J302" s="191"/>
      <c r="K302" s="194"/>
      <c r="L302" s="194"/>
      <c r="P302" s="2"/>
      <c r="AA302" s="6"/>
      <c r="AB302" s="6"/>
      <c r="AC302" s="6"/>
    </row>
    <row r="303" spans="1:29" ht="13.95" customHeight="1" x14ac:dyDescent="0.25">
      <c r="B303" s="138" t="s">
        <v>122</v>
      </c>
      <c r="C303" s="142"/>
      <c r="D303" s="196"/>
      <c r="E303" s="196"/>
      <c r="F303" s="196"/>
      <c r="G303" s="196"/>
      <c r="H303" s="196"/>
      <c r="I303" s="190"/>
      <c r="J303" s="191"/>
      <c r="K303" s="194"/>
      <c r="L303" s="194"/>
      <c r="P303" s="2"/>
      <c r="AA303" s="6"/>
      <c r="AB303" s="6"/>
      <c r="AC303" s="6"/>
    </row>
    <row r="304" spans="1:29" ht="13.95" customHeight="1" x14ac:dyDescent="0.25">
      <c r="B304" s="138" t="s">
        <v>222</v>
      </c>
      <c r="C304" s="142"/>
      <c r="D304" s="196"/>
      <c r="E304" s="196"/>
      <c r="F304" s="196"/>
      <c r="G304" s="196"/>
      <c r="H304" s="196"/>
      <c r="I304" s="190"/>
      <c r="J304" s="191"/>
      <c r="K304" s="194"/>
      <c r="L304" s="194"/>
      <c r="P304" s="2"/>
      <c r="AA304" s="6"/>
      <c r="AB304" s="6"/>
      <c r="AC304" s="6"/>
    </row>
    <row r="305" spans="1:29" ht="13.95" customHeight="1" x14ac:dyDescent="0.25">
      <c r="B305" s="138" t="s">
        <v>221</v>
      </c>
      <c r="C305" s="142"/>
      <c r="D305" s="196">
        <v>3</v>
      </c>
      <c r="E305" s="196">
        <v>0.25</v>
      </c>
      <c r="F305" s="196">
        <v>0.5</v>
      </c>
      <c r="G305" s="196">
        <v>3</v>
      </c>
      <c r="H305" s="196">
        <f>+D305*E305*F305*G305</f>
        <v>1.125</v>
      </c>
      <c r="I305" s="190"/>
      <c r="J305" s="191"/>
      <c r="K305" s="194"/>
      <c r="L305" s="194"/>
      <c r="P305" s="2"/>
      <c r="AA305" s="6"/>
      <c r="AB305" s="6"/>
      <c r="AC305" s="6"/>
    </row>
    <row r="306" spans="1:29" ht="13.95" customHeight="1" x14ac:dyDescent="0.25">
      <c r="B306" s="138"/>
      <c r="C306" s="142"/>
      <c r="D306" s="197">
        <v>0.5</v>
      </c>
      <c r="E306" s="98">
        <v>0.25</v>
      </c>
      <c r="F306" s="98">
        <v>0.3</v>
      </c>
      <c r="G306" s="198">
        <v>2</v>
      </c>
      <c r="H306" s="196">
        <f>+D306*E306*F306*G306</f>
        <v>7.4999999999999997E-2</v>
      </c>
      <c r="I306" s="190"/>
      <c r="J306" s="191"/>
      <c r="K306" s="194"/>
      <c r="L306" s="194"/>
      <c r="P306" s="2"/>
      <c r="AA306" s="6"/>
      <c r="AB306" s="6"/>
      <c r="AC306" s="6"/>
    </row>
    <row r="307" spans="1:29" ht="13.95" customHeight="1" x14ac:dyDescent="0.25">
      <c r="B307" s="138" t="s">
        <v>123</v>
      </c>
      <c r="C307" s="142"/>
      <c r="D307" s="196"/>
      <c r="E307" s="196"/>
      <c r="F307" s="196"/>
      <c r="G307" s="196"/>
      <c r="H307" s="196"/>
      <c r="I307" s="190"/>
      <c r="J307" s="191"/>
      <c r="K307" s="194"/>
      <c r="L307" s="194"/>
      <c r="P307" s="2"/>
      <c r="AA307" s="6"/>
      <c r="AB307" s="6"/>
      <c r="AC307" s="6"/>
    </row>
    <row r="308" spans="1:29" ht="13.95" customHeight="1" x14ac:dyDescent="0.25">
      <c r="B308" s="138" t="s">
        <v>222</v>
      </c>
      <c r="C308" s="142"/>
      <c r="D308" s="196"/>
      <c r="E308" s="196"/>
      <c r="F308" s="196"/>
      <c r="G308" s="196"/>
      <c r="H308" s="196"/>
      <c r="I308" s="190"/>
      <c r="J308" s="191"/>
      <c r="K308" s="194"/>
      <c r="L308" s="194"/>
      <c r="P308" s="2"/>
      <c r="AA308" s="6"/>
      <c r="AB308" s="6"/>
      <c r="AC308" s="6"/>
    </row>
    <row r="309" spans="1:29" ht="13.95" customHeight="1" x14ac:dyDescent="0.25">
      <c r="B309" s="138" t="s">
        <v>221</v>
      </c>
      <c r="C309" s="142"/>
      <c r="D309" s="196">
        <v>3</v>
      </c>
      <c r="E309" s="196">
        <v>0.25</v>
      </c>
      <c r="F309" s="196">
        <v>0.5</v>
      </c>
      <c r="G309" s="196">
        <v>3</v>
      </c>
      <c r="H309" s="196">
        <f t="shared" ref="H309:H314" si="33">+D309*E309*F309*G309</f>
        <v>1.125</v>
      </c>
      <c r="I309" s="190"/>
      <c r="J309" s="191"/>
      <c r="K309" s="194"/>
      <c r="L309" s="194"/>
      <c r="P309" s="2"/>
      <c r="AA309" s="6"/>
      <c r="AB309" s="6"/>
      <c r="AC309" s="6"/>
    </row>
    <row r="310" spans="1:29" ht="13.95" customHeight="1" x14ac:dyDescent="0.25">
      <c r="B310" s="138"/>
      <c r="C310" s="142"/>
      <c r="D310" s="197">
        <v>0.5</v>
      </c>
      <c r="E310" s="98">
        <v>0.25</v>
      </c>
      <c r="F310" s="98">
        <v>0.5</v>
      </c>
      <c r="G310" s="198">
        <v>2</v>
      </c>
      <c r="H310" s="196">
        <f t="shared" si="33"/>
        <v>0.125</v>
      </c>
      <c r="I310" s="190"/>
      <c r="J310" s="191"/>
      <c r="K310" s="194"/>
      <c r="L310" s="194"/>
      <c r="P310" s="2"/>
      <c r="AA310" s="6"/>
      <c r="AB310" s="6"/>
      <c r="AC310" s="6"/>
    </row>
    <row r="311" spans="1:29" ht="13.95" customHeight="1" x14ac:dyDescent="0.25">
      <c r="B311" s="138" t="s">
        <v>223</v>
      </c>
      <c r="C311" s="142"/>
      <c r="D311" s="196">
        <v>3</v>
      </c>
      <c r="E311" s="196">
        <v>0.2</v>
      </c>
      <c r="F311" s="196">
        <v>0.5</v>
      </c>
      <c r="G311" s="196">
        <v>3</v>
      </c>
      <c r="H311" s="196">
        <f t="shared" si="33"/>
        <v>0.90000000000000013</v>
      </c>
      <c r="I311" s="190"/>
      <c r="J311" s="191"/>
      <c r="K311" s="194"/>
      <c r="L311" s="194"/>
      <c r="P311" s="2"/>
      <c r="AA311" s="6"/>
      <c r="AB311" s="6"/>
      <c r="AC311" s="6"/>
    </row>
    <row r="312" spans="1:29" ht="13.95" customHeight="1" x14ac:dyDescent="0.25">
      <c r="B312" s="138"/>
      <c r="C312" s="142"/>
      <c r="D312" s="197">
        <v>0.5</v>
      </c>
      <c r="E312" s="98">
        <v>0.2</v>
      </c>
      <c r="F312" s="98">
        <v>0.5</v>
      </c>
      <c r="G312" s="198">
        <v>2</v>
      </c>
      <c r="H312" s="196">
        <f t="shared" si="33"/>
        <v>0.1</v>
      </c>
      <c r="I312" s="190"/>
      <c r="J312" s="191"/>
      <c r="K312" s="194"/>
      <c r="L312" s="194"/>
      <c r="P312" s="2"/>
      <c r="AA312" s="6"/>
      <c r="AB312" s="6"/>
      <c r="AC312" s="6"/>
    </row>
    <row r="313" spans="1:29" ht="13.95" customHeight="1" x14ac:dyDescent="0.25">
      <c r="B313" s="138" t="s">
        <v>224</v>
      </c>
      <c r="C313" s="142"/>
      <c r="D313" s="197">
        <v>16.05</v>
      </c>
      <c r="E313" s="98">
        <v>0.2</v>
      </c>
      <c r="F313" s="98">
        <v>0.2</v>
      </c>
      <c r="G313" s="198">
        <v>2</v>
      </c>
      <c r="H313" s="196">
        <f t="shared" si="33"/>
        <v>1.2840000000000003</v>
      </c>
      <c r="I313" s="190"/>
      <c r="J313" s="191"/>
      <c r="K313" s="194"/>
      <c r="L313" s="194"/>
      <c r="P313" s="2"/>
      <c r="AA313" s="6"/>
      <c r="AB313" s="6"/>
      <c r="AC313" s="6"/>
    </row>
    <row r="314" spans="1:29" ht="13.95" customHeight="1" x14ac:dyDescent="0.25">
      <c r="B314" s="138"/>
      <c r="C314" s="142"/>
      <c r="D314" s="197">
        <v>5.42</v>
      </c>
      <c r="E314" s="98">
        <v>0.2</v>
      </c>
      <c r="F314" s="98">
        <v>0.2</v>
      </c>
      <c r="G314" s="198">
        <v>4</v>
      </c>
      <c r="H314" s="196">
        <f t="shared" si="33"/>
        <v>0.86720000000000008</v>
      </c>
      <c r="I314" s="190"/>
      <c r="J314" s="191"/>
      <c r="K314" s="194"/>
      <c r="L314" s="194"/>
      <c r="P314" s="2"/>
      <c r="AA314" s="6"/>
      <c r="AB314" s="6"/>
      <c r="AC314" s="6"/>
    </row>
    <row r="315" spans="1:29" ht="13.95" customHeight="1" x14ac:dyDescent="0.25">
      <c r="B315" s="138"/>
      <c r="C315" s="142"/>
      <c r="D315" s="197"/>
      <c r="E315" s="98"/>
      <c r="F315" s="98"/>
      <c r="G315" s="198"/>
      <c r="H315" s="196"/>
      <c r="I315" s="190"/>
      <c r="J315" s="191"/>
      <c r="K315" s="194"/>
      <c r="L315" s="194"/>
      <c r="P315" s="2"/>
      <c r="AA315" s="6"/>
      <c r="AB315" s="6"/>
      <c r="AC315" s="6"/>
    </row>
    <row r="316" spans="1:29" ht="13.95" customHeight="1" x14ac:dyDescent="0.25">
      <c r="A316" s="184" t="s">
        <v>216</v>
      </c>
      <c r="B316" s="141" t="s">
        <v>211</v>
      </c>
      <c r="C316" s="142" t="s">
        <v>89</v>
      </c>
      <c r="D316" s="197"/>
      <c r="E316" s="98"/>
      <c r="F316" s="98"/>
      <c r="G316" s="198"/>
      <c r="H316" s="196"/>
      <c r="I316" s="333"/>
      <c r="J316" s="334"/>
      <c r="K316" s="194"/>
      <c r="L316" s="13">
        <f>+SUM(L317:L332)</f>
        <v>98.084000000000003</v>
      </c>
      <c r="P316" s="2"/>
      <c r="AA316" s="6"/>
      <c r="AB316" s="6"/>
      <c r="AC316" s="6"/>
    </row>
    <row r="317" spans="1:29" ht="13.95" customHeight="1" x14ac:dyDescent="0.25">
      <c r="B317" s="138" t="s">
        <v>218</v>
      </c>
      <c r="C317" s="142"/>
      <c r="D317" s="196"/>
      <c r="E317" s="196"/>
      <c r="F317" s="196"/>
      <c r="G317" s="196"/>
      <c r="H317" s="196"/>
      <c r="I317" s="190"/>
      <c r="J317" s="191"/>
      <c r="K317" s="194"/>
      <c r="L317" s="194"/>
      <c r="P317" s="2"/>
      <c r="AA317" s="6"/>
      <c r="AB317" s="6"/>
      <c r="AC317" s="6"/>
    </row>
    <row r="318" spans="1:29" ht="13.95" customHeight="1" x14ac:dyDescent="0.25">
      <c r="B318" s="138" t="s">
        <v>219</v>
      </c>
      <c r="C318" s="142"/>
      <c r="D318" s="356"/>
      <c r="E318" s="357"/>
      <c r="F318" s="196"/>
      <c r="G318" s="196"/>
      <c r="H318" s="196"/>
      <c r="I318" s="333">
        <v>8.2200000000000006</v>
      </c>
      <c r="J318" s="334"/>
      <c r="K318" s="194">
        <v>6</v>
      </c>
      <c r="L318" s="194">
        <f>+I318*K318</f>
        <v>49.320000000000007</v>
      </c>
      <c r="P318" s="2"/>
      <c r="AA318" s="6"/>
      <c r="AB318" s="6"/>
      <c r="AC318" s="6"/>
    </row>
    <row r="319" spans="1:29" ht="13.95" customHeight="1" x14ac:dyDescent="0.25">
      <c r="B319" s="138" t="s">
        <v>179</v>
      </c>
      <c r="C319" s="142"/>
      <c r="D319" s="196"/>
      <c r="E319" s="196"/>
      <c r="F319" s="196"/>
      <c r="G319" s="196"/>
      <c r="H319" s="196"/>
      <c r="I319" s="190"/>
      <c r="J319" s="191"/>
      <c r="K319" s="194"/>
      <c r="L319" s="194"/>
      <c r="P319" s="2"/>
      <c r="AA319" s="6"/>
      <c r="AB319" s="6"/>
      <c r="AC319" s="6"/>
    </row>
    <row r="320" spans="1:29" ht="13.95" customHeight="1" x14ac:dyDescent="0.25">
      <c r="B320" s="138" t="s">
        <v>220</v>
      </c>
      <c r="C320" s="142"/>
      <c r="D320" s="196"/>
      <c r="E320" s="196"/>
      <c r="F320" s="196"/>
      <c r="G320" s="196"/>
      <c r="H320" s="196"/>
      <c r="I320" s="190">
        <v>0.6</v>
      </c>
      <c r="J320" s="191">
        <v>5.42</v>
      </c>
      <c r="K320" s="194">
        <v>4</v>
      </c>
      <c r="L320" s="194">
        <f>+I320*J320*K320</f>
        <v>13.007999999999999</v>
      </c>
      <c r="P320" s="2"/>
      <c r="AA320" s="6"/>
      <c r="AB320" s="6"/>
      <c r="AC320" s="6"/>
    </row>
    <row r="321" spans="1:29" ht="13.95" customHeight="1" x14ac:dyDescent="0.25">
      <c r="B321" s="138" t="s">
        <v>122</v>
      </c>
      <c r="C321" s="142"/>
      <c r="D321" s="196"/>
      <c r="E321" s="196"/>
      <c r="F321" s="196"/>
      <c r="G321" s="196"/>
      <c r="H321" s="196"/>
      <c r="I321" s="190"/>
      <c r="J321" s="191"/>
      <c r="K321" s="194"/>
      <c r="L321" s="241"/>
      <c r="P321" s="2"/>
      <c r="AA321" s="6"/>
      <c r="AB321" s="6"/>
      <c r="AC321" s="6"/>
    </row>
    <row r="322" spans="1:29" ht="13.95" customHeight="1" x14ac:dyDescent="0.25">
      <c r="B322" s="138" t="s">
        <v>222</v>
      </c>
      <c r="C322" s="142"/>
      <c r="D322" s="196"/>
      <c r="E322" s="196"/>
      <c r="F322" s="196"/>
      <c r="G322" s="196"/>
      <c r="H322" s="196"/>
      <c r="I322" s="190"/>
      <c r="J322" s="191"/>
      <c r="K322" s="194"/>
      <c r="L322" s="241"/>
      <c r="P322" s="2"/>
      <c r="AA322" s="6"/>
      <c r="AB322" s="6"/>
      <c r="AC322" s="6"/>
    </row>
    <row r="323" spans="1:29" ht="13.95" customHeight="1" x14ac:dyDescent="0.25">
      <c r="B323" s="138" t="s">
        <v>221</v>
      </c>
      <c r="C323" s="142"/>
      <c r="D323" s="196"/>
      <c r="E323" s="196"/>
      <c r="F323" s="196"/>
      <c r="G323" s="196"/>
      <c r="H323" s="196"/>
      <c r="I323" s="190">
        <v>0.5</v>
      </c>
      <c r="J323" s="191">
        <v>3</v>
      </c>
      <c r="K323" s="194">
        <v>6</v>
      </c>
      <c r="L323" s="241">
        <f t="shared" ref="L323:L332" si="34">+I323*J323*K323</f>
        <v>9</v>
      </c>
      <c r="P323" s="2"/>
      <c r="AA323" s="6"/>
      <c r="AB323" s="6"/>
      <c r="AC323" s="6"/>
    </row>
    <row r="324" spans="1:29" ht="13.95" customHeight="1" x14ac:dyDescent="0.25">
      <c r="B324" s="138"/>
      <c r="C324" s="142"/>
      <c r="D324" s="197"/>
      <c r="E324" s="98"/>
      <c r="F324" s="98"/>
      <c r="G324" s="198"/>
      <c r="H324" s="196"/>
      <c r="I324" s="190">
        <v>0.5</v>
      </c>
      <c r="J324" s="191">
        <v>0.5</v>
      </c>
      <c r="K324" s="194">
        <v>4</v>
      </c>
      <c r="L324" s="241">
        <f t="shared" si="34"/>
        <v>1</v>
      </c>
      <c r="P324" s="2"/>
      <c r="AA324" s="6"/>
      <c r="AB324" s="6"/>
      <c r="AC324" s="6"/>
    </row>
    <row r="325" spans="1:29" ht="13.95" customHeight="1" x14ac:dyDescent="0.25">
      <c r="B325" s="138" t="s">
        <v>123</v>
      </c>
      <c r="C325" s="142"/>
      <c r="D325" s="196"/>
      <c r="E325" s="196"/>
      <c r="F325" s="196"/>
      <c r="G325" s="196"/>
      <c r="H325" s="196"/>
      <c r="I325" s="190"/>
      <c r="J325" s="191"/>
      <c r="K325" s="194"/>
      <c r="L325" s="241"/>
      <c r="P325" s="2"/>
      <c r="AA325" s="6"/>
      <c r="AB325" s="6"/>
      <c r="AC325" s="6"/>
    </row>
    <row r="326" spans="1:29" ht="13.95" customHeight="1" x14ac:dyDescent="0.25">
      <c r="B326" s="138" t="s">
        <v>222</v>
      </c>
      <c r="C326" s="142"/>
      <c r="D326" s="196"/>
      <c r="E326" s="196"/>
      <c r="F326" s="196"/>
      <c r="G326" s="196"/>
      <c r="H326" s="196"/>
      <c r="I326" s="190"/>
      <c r="J326" s="191"/>
      <c r="K326" s="194"/>
      <c r="L326" s="241"/>
      <c r="P326" s="2"/>
      <c r="AA326" s="6"/>
      <c r="AB326" s="6"/>
      <c r="AC326" s="6"/>
    </row>
    <row r="327" spans="1:29" ht="13.95" customHeight="1" x14ac:dyDescent="0.25">
      <c r="B327" s="138" t="s">
        <v>221</v>
      </c>
      <c r="C327" s="142"/>
      <c r="D327" s="196"/>
      <c r="E327" s="196"/>
      <c r="F327" s="196"/>
      <c r="G327" s="196"/>
      <c r="H327" s="196"/>
      <c r="I327" s="190">
        <v>0.5</v>
      </c>
      <c r="J327" s="191">
        <v>3</v>
      </c>
      <c r="K327" s="194">
        <v>6</v>
      </c>
      <c r="L327" s="241">
        <f t="shared" si="34"/>
        <v>9</v>
      </c>
      <c r="P327" s="2"/>
      <c r="AA327" s="6"/>
      <c r="AB327" s="6"/>
      <c r="AC327" s="6"/>
    </row>
    <row r="328" spans="1:29" ht="13.95" customHeight="1" x14ac:dyDescent="0.25">
      <c r="B328" s="138"/>
      <c r="C328" s="142"/>
      <c r="D328" s="197"/>
      <c r="E328" s="98"/>
      <c r="F328" s="98"/>
      <c r="G328" s="198"/>
      <c r="H328" s="196"/>
      <c r="I328" s="190">
        <v>0.5</v>
      </c>
      <c r="J328" s="191">
        <v>0.5</v>
      </c>
      <c r="K328" s="194">
        <v>4</v>
      </c>
      <c r="L328" s="241">
        <f t="shared" si="34"/>
        <v>1</v>
      </c>
      <c r="P328" s="2"/>
      <c r="AA328" s="6"/>
      <c r="AB328" s="6"/>
      <c r="AC328" s="6"/>
    </row>
    <row r="329" spans="1:29" ht="13.95" customHeight="1" x14ac:dyDescent="0.25">
      <c r="B329" s="138" t="s">
        <v>223</v>
      </c>
      <c r="C329" s="142"/>
      <c r="D329" s="196"/>
      <c r="E329" s="196"/>
      <c r="F329" s="196"/>
      <c r="G329" s="196"/>
      <c r="H329" s="196"/>
      <c r="I329" s="190">
        <v>0.5</v>
      </c>
      <c r="J329" s="191">
        <v>3</v>
      </c>
      <c r="K329" s="194">
        <v>3</v>
      </c>
      <c r="L329" s="241">
        <f t="shared" si="34"/>
        <v>4.5</v>
      </c>
      <c r="P329" s="2"/>
      <c r="AA329" s="6"/>
      <c r="AB329" s="6"/>
      <c r="AC329" s="6"/>
    </row>
    <row r="330" spans="1:29" ht="13.95" customHeight="1" x14ac:dyDescent="0.25">
      <c r="B330" s="138"/>
      <c r="C330" s="142"/>
      <c r="D330" s="197"/>
      <c r="E330" s="98"/>
      <c r="F330" s="98"/>
      <c r="G330" s="198"/>
      <c r="H330" s="196"/>
      <c r="I330" s="190">
        <v>0.5</v>
      </c>
      <c r="J330" s="191">
        <v>0.5</v>
      </c>
      <c r="K330" s="194">
        <v>2</v>
      </c>
      <c r="L330" s="241">
        <f t="shared" si="34"/>
        <v>0.5</v>
      </c>
      <c r="P330" s="2"/>
      <c r="AA330" s="6"/>
      <c r="AB330" s="6"/>
      <c r="AC330" s="6"/>
    </row>
    <row r="331" spans="1:29" ht="13.95" customHeight="1" x14ac:dyDescent="0.25">
      <c r="B331" s="138" t="s">
        <v>224</v>
      </c>
      <c r="C331" s="142"/>
      <c r="D331" s="197"/>
      <c r="E331" s="98"/>
      <c r="F331" s="98"/>
      <c r="G331" s="198"/>
      <c r="H331" s="196"/>
      <c r="I331" s="190">
        <v>0.2</v>
      </c>
      <c r="J331" s="191">
        <v>16.05</v>
      </c>
      <c r="K331" s="194">
        <v>2</v>
      </c>
      <c r="L331" s="241">
        <f t="shared" si="34"/>
        <v>6.4200000000000008</v>
      </c>
      <c r="P331" s="2"/>
      <c r="AA331" s="6"/>
      <c r="AB331" s="6"/>
      <c r="AC331" s="6"/>
    </row>
    <row r="332" spans="1:29" ht="13.95" customHeight="1" x14ac:dyDescent="0.25">
      <c r="B332" s="138"/>
      <c r="C332" s="142"/>
      <c r="D332" s="197"/>
      <c r="E332" s="98"/>
      <c r="F332" s="98"/>
      <c r="G332" s="198"/>
      <c r="H332" s="196"/>
      <c r="I332" s="190">
        <v>0.2</v>
      </c>
      <c r="J332" s="191">
        <v>5.42</v>
      </c>
      <c r="K332" s="194">
        <v>4</v>
      </c>
      <c r="L332" s="241">
        <f t="shared" si="34"/>
        <v>4.3360000000000003</v>
      </c>
      <c r="P332" s="2"/>
      <c r="AA332" s="6"/>
      <c r="AB332" s="6"/>
      <c r="AC332" s="6"/>
    </row>
    <row r="333" spans="1:29" ht="13.95" customHeight="1" x14ac:dyDescent="0.25">
      <c r="B333" s="138"/>
      <c r="C333" s="142"/>
      <c r="D333" s="197"/>
      <c r="E333" s="98"/>
      <c r="F333" s="98"/>
      <c r="G333" s="198"/>
      <c r="H333" s="196"/>
      <c r="I333" s="190"/>
      <c r="J333" s="191"/>
      <c r="K333" s="194"/>
      <c r="L333" s="194"/>
      <c r="P333" s="2"/>
      <c r="AA333" s="6"/>
      <c r="AB333" s="6"/>
      <c r="AC333" s="6"/>
    </row>
    <row r="334" spans="1:29" ht="13.95" customHeight="1" x14ac:dyDescent="0.25">
      <c r="A334" s="184" t="s">
        <v>217</v>
      </c>
      <c r="B334" s="141" t="s">
        <v>213</v>
      </c>
      <c r="C334" s="142"/>
      <c r="D334" s="2"/>
      <c r="I334" s="194"/>
      <c r="J334" s="194"/>
      <c r="K334" s="194"/>
      <c r="L334" s="194"/>
      <c r="P334" s="2"/>
      <c r="Z334" s="20">
        <f>+SUM(U335:Y367)</f>
        <v>1601.8432</v>
      </c>
      <c r="AA334" s="6"/>
      <c r="AB334" s="6"/>
      <c r="AC334" s="6"/>
    </row>
    <row r="335" spans="1:29" ht="13.95" customHeight="1" x14ac:dyDescent="0.25">
      <c r="B335" s="138" t="s">
        <v>218</v>
      </c>
      <c r="C335" s="142"/>
      <c r="D335" s="2"/>
      <c r="I335" s="333"/>
      <c r="J335" s="334"/>
      <c r="K335" s="194"/>
      <c r="L335" s="194"/>
      <c r="P335" s="2"/>
      <c r="AA335" s="6"/>
      <c r="AB335" s="6"/>
      <c r="AC335" s="6"/>
    </row>
    <row r="336" spans="1:29" ht="13.95" customHeight="1" x14ac:dyDescent="0.25">
      <c r="B336" s="138" t="s">
        <v>219</v>
      </c>
      <c r="C336" s="142"/>
      <c r="D336" s="2"/>
      <c r="I336" s="333"/>
      <c r="J336" s="334"/>
      <c r="K336" s="194"/>
      <c r="L336" s="194"/>
      <c r="P336" s="2"/>
      <c r="Q336" s="187">
        <v>3</v>
      </c>
      <c r="R336" s="187">
        <v>6</v>
      </c>
      <c r="S336" s="187">
        <f>1.2+5.42+5.42</f>
        <v>12.04</v>
      </c>
      <c r="T336" s="187">
        <f>+Q336*R336*S336</f>
        <v>216.71999999999997</v>
      </c>
      <c r="X336" s="187">
        <f>+T336*$X$3</f>
        <v>346.75199999999995</v>
      </c>
      <c r="AA336" s="6"/>
      <c r="AB336" s="6"/>
      <c r="AC336" s="6"/>
    </row>
    <row r="337" spans="2:29" ht="13.95" customHeight="1" x14ac:dyDescent="0.25">
      <c r="B337" s="138"/>
      <c r="C337" s="142"/>
      <c r="D337" s="2"/>
      <c r="I337" s="190"/>
      <c r="J337" s="191"/>
      <c r="K337" s="194"/>
      <c r="L337" s="194"/>
      <c r="P337" s="2"/>
      <c r="Q337" s="187">
        <v>3</v>
      </c>
      <c r="R337" s="187">
        <v>6</v>
      </c>
      <c r="S337" s="187">
        <f>+S336</f>
        <v>12.04</v>
      </c>
      <c r="T337" s="187">
        <f>+Q337*R337*S337</f>
        <v>216.71999999999997</v>
      </c>
      <c r="W337" s="187">
        <f>+T337*$W$3</f>
        <v>221.05439999999999</v>
      </c>
      <c r="AA337" s="6"/>
      <c r="AB337" s="6"/>
      <c r="AC337" s="6"/>
    </row>
    <row r="338" spans="2:29" ht="13.95" customHeight="1" x14ac:dyDescent="0.25">
      <c r="B338" s="138" t="s">
        <v>225</v>
      </c>
      <c r="C338" s="142"/>
      <c r="D338" s="2"/>
      <c r="I338" s="190"/>
      <c r="J338" s="191"/>
      <c r="K338" s="194"/>
      <c r="L338" s="194"/>
      <c r="P338" s="2"/>
      <c r="Q338" s="187">
        <v>3</v>
      </c>
      <c r="R338" s="187">
        <v>40</v>
      </c>
      <c r="S338" s="187">
        <v>2.4500000000000002</v>
      </c>
      <c r="T338" s="187">
        <f>+Q338*R338*S338</f>
        <v>294</v>
      </c>
      <c r="V338" s="187">
        <f>+T338*$V$3</f>
        <v>164.64000000000001</v>
      </c>
      <c r="AA338" s="6"/>
      <c r="AB338" s="6"/>
      <c r="AC338" s="6"/>
    </row>
    <row r="339" spans="2:29" ht="13.95" customHeight="1" x14ac:dyDescent="0.25">
      <c r="B339" s="138"/>
      <c r="C339" s="142"/>
      <c r="D339" s="2"/>
      <c r="I339" s="190"/>
      <c r="J339" s="191"/>
      <c r="K339" s="194"/>
      <c r="L339" s="194"/>
      <c r="P339" s="2"/>
      <c r="Q339" s="187">
        <v>6</v>
      </c>
      <c r="R339" s="187">
        <v>15</v>
      </c>
      <c r="S339" s="187">
        <v>1.65</v>
      </c>
      <c r="T339" s="187">
        <f>+Q339*R339*S339</f>
        <v>148.5</v>
      </c>
      <c r="V339" s="187">
        <f>+T339*$V$3</f>
        <v>83.160000000000011</v>
      </c>
      <c r="AA339" s="6"/>
      <c r="AB339" s="6"/>
      <c r="AC339" s="6"/>
    </row>
    <row r="340" spans="2:29" ht="13.95" customHeight="1" x14ac:dyDescent="0.25">
      <c r="B340" s="138" t="s">
        <v>179</v>
      </c>
      <c r="C340" s="142"/>
      <c r="D340" s="2"/>
      <c r="I340" s="194"/>
      <c r="J340" s="194"/>
      <c r="K340" s="194"/>
      <c r="L340" s="194"/>
      <c r="P340" s="2"/>
      <c r="AA340" s="6"/>
      <c r="AB340" s="6"/>
      <c r="AC340" s="6"/>
    </row>
    <row r="341" spans="2:29" ht="13.95" customHeight="1" x14ac:dyDescent="0.25">
      <c r="B341" s="138" t="s">
        <v>220</v>
      </c>
      <c r="C341" s="142"/>
      <c r="D341" s="2"/>
      <c r="I341" s="333"/>
      <c r="J341" s="334"/>
      <c r="K341" s="194"/>
      <c r="L341" s="194"/>
      <c r="P341" s="2"/>
      <c r="Q341" s="187">
        <v>1</v>
      </c>
      <c r="R341" s="187">
        <v>4</v>
      </c>
      <c r="S341" s="187">
        <f>1.2+5.42+5.42</f>
        <v>12.04</v>
      </c>
      <c r="T341" s="187">
        <f>+Q341*R341*S341</f>
        <v>48.16</v>
      </c>
      <c r="X341" s="187">
        <f>+T341*$X$3</f>
        <v>77.055999999999997</v>
      </c>
      <c r="AA341" s="6"/>
      <c r="AB341" s="6"/>
      <c r="AC341" s="6"/>
    </row>
    <row r="342" spans="2:29" ht="13.95" customHeight="1" x14ac:dyDescent="0.25">
      <c r="B342" s="138"/>
      <c r="C342" s="142"/>
      <c r="D342" s="2"/>
      <c r="I342" s="190"/>
      <c r="J342" s="191"/>
      <c r="K342" s="194"/>
      <c r="L342" s="194"/>
      <c r="P342" s="2"/>
      <c r="Q342" s="187">
        <v>1</v>
      </c>
      <c r="R342" s="187">
        <v>4</v>
      </c>
      <c r="S342" s="187">
        <f>+S341</f>
        <v>12.04</v>
      </c>
      <c r="T342" s="187">
        <f>+Q342*R342*S342</f>
        <v>48.16</v>
      </c>
      <c r="W342" s="187">
        <f>+T342*$W$3</f>
        <v>49.123199999999997</v>
      </c>
      <c r="AA342" s="6"/>
      <c r="AB342" s="6"/>
      <c r="AC342" s="6"/>
    </row>
    <row r="343" spans="2:29" ht="13.95" customHeight="1" x14ac:dyDescent="0.25">
      <c r="B343" s="138"/>
      <c r="C343" s="142"/>
      <c r="D343" s="2"/>
      <c r="I343" s="190"/>
      <c r="J343" s="191"/>
      <c r="K343" s="194"/>
      <c r="L343" s="194"/>
      <c r="P343" s="2"/>
      <c r="Q343" s="187">
        <v>1</v>
      </c>
      <c r="R343" s="187">
        <v>40</v>
      </c>
      <c r="S343" s="187">
        <v>1.65</v>
      </c>
      <c r="T343" s="187">
        <f>+Q343*R343*S343</f>
        <v>66</v>
      </c>
      <c r="V343" s="187">
        <f>+T343*$V$3</f>
        <v>36.96</v>
      </c>
      <c r="AA343" s="6"/>
      <c r="AB343" s="6"/>
      <c r="AC343" s="6"/>
    </row>
    <row r="344" spans="2:29" ht="13.95" customHeight="1" x14ac:dyDescent="0.25">
      <c r="B344" s="138" t="s">
        <v>122</v>
      </c>
      <c r="C344" s="142"/>
      <c r="D344" s="2"/>
      <c r="I344" s="333"/>
      <c r="J344" s="334"/>
      <c r="K344" s="194"/>
      <c r="L344" s="194"/>
      <c r="M344" s="199"/>
      <c r="P344" s="2"/>
      <c r="AA344" s="6"/>
      <c r="AB344" s="6"/>
      <c r="AC344" s="6"/>
    </row>
    <row r="345" spans="2:29" ht="13.95" customHeight="1" x14ac:dyDescent="0.25">
      <c r="B345" s="138" t="s">
        <v>222</v>
      </c>
      <c r="C345" s="142"/>
      <c r="D345" s="2"/>
      <c r="I345" s="194"/>
      <c r="J345" s="194"/>
      <c r="K345" s="194"/>
      <c r="L345" s="194"/>
      <c r="P345" s="2"/>
      <c r="AA345" s="6"/>
      <c r="AB345" s="6"/>
      <c r="AC345" s="6"/>
    </row>
    <row r="346" spans="2:29" ht="13.95" customHeight="1" x14ac:dyDescent="0.25">
      <c r="B346" s="138" t="s">
        <v>221</v>
      </c>
      <c r="C346" s="142"/>
      <c r="D346" s="2"/>
      <c r="I346" s="333"/>
      <c r="J346" s="334"/>
      <c r="K346" s="194"/>
      <c r="L346" s="194"/>
      <c r="P346" s="2"/>
      <c r="Q346" s="187">
        <v>3</v>
      </c>
      <c r="R346" s="187">
        <v>4</v>
      </c>
      <c r="S346" s="187">
        <f>1.2+3</f>
        <v>4.2</v>
      </c>
      <c r="T346" s="187">
        <f t="shared" ref="T346:T351" si="35">+Q346*R346*S346</f>
        <v>50.400000000000006</v>
      </c>
      <c r="X346" s="187">
        <f>+T346*$X$3</f>
        <v>80.640000000000015</v>
      </c>
      <c r="AA346" s="6"/>
      <c r="AB346" s="6"/>
      <c r="AC346" s="6"/>
    </row>
    <row r="347" spans="2:29" ht="13.95" customHeight="1" x14ac:dyDescent="0.25">
      <c r="B347" s="138"/>
      <c r="C347" s="142"/>
      <c r="D347" s="2"/>
      <c r="I347" s="333"/>
      <c r="J347" s="334"/>
      <c r="K347" s="194"/>
      <c r="L347" s="194"/>
      <c r="P347" s="2"/>
      <c r="Q347" s="187">
        <v>3</v>
      </c>
      <c r="R347" s="187">
        <v>1</v>
      </c>
      <c r="S347" s="187">
        <f>+S346</f>
        <v>4.2</v>
      </c>
      <c r="T347" s="187">
        <f t="shared" si="35"/>
        <v>12.600000000000001</v>
      </c>
      <c r="W347" s="187">
        <f>+T347*$W$3</f>
        <v>12.852000000000002</v>
      </c>
      <c r="AA347" s="6"/>
      <c r="AB347" s="6"/>
      <c r="AC347" s="6"/>
    </row>
    <row r="348" spans="2:29" ht="13.95" customHeight="1" x14ac:dyDescent="0.25">
      <c r="B348" s="138"/>
      <c r="C348" s="142"/>
      <c r="D348" s="2"/>
      <c r="I348" s="190"/>
      <c r="J348" s="191"/>
      <c r="K348" s="194"/>
      <c r="L348" s="194"/>
      <c r="P348" s="2"/>
      <c r="Q348" s="187">
        <v>3</v>
      </c>
      <c r="R348" s="187">
        <v>20</v>
      </c>
      <c r="S348" s="187">
        <v>1.55</v>
      </c>
      <c r="T348" s="187">
        <f t="shared" si="35"/>
        <v>93</v>
      </c>
      <c r="V348" s="187">
        <f>+T348*$V$3</f>
        <v>52.080000000000005</v>
      </c>
      <c r="AA348" s="6"/>
      <c r="AB348" s="6"/>
      <c r="AC348" s="6"/>
    </row>
    <row r="349" spans="2:29" ht="13.95" customHeight="1" x14ac:dyDescent="0.25">
      <c r="B349" s="138"/>
      <c r="C349" s="142"/>
      <c r="D349" s="2"/>
      <c r="I349" s="190"/>
      <c r="J349" s="191"/>
      <c r="K349" s="194"/>
      <c r="L349" s="194"/>
      <c r="P349" s="2"/>
      <c r="Q349" s="187">
        <v>2</v>
      </c>
      <c r="R349" s="187">
        <v>4</v>
      </c>
      <c r="S349" s="187">
        <f>0.6+0.5</f>
        <v>1.1000000000000001</v>
      </c>
      <c r="T349" s="187">
        <f t="shared" si="35"/>
        <v>8.8000000000000007</v>
      </c>
      <c r="X349" s="187">
        <f>+T349*$X$3</f>
        <v>14.080000000000002</v>
      </c>
      <c r="AA349" s="6"/>
      <c r="AB349" s="6"/>
      <c r="AC349" s="6"/>
    </row>
    <row r="350" spans="2:29" ht="13.95" customHeight="1" x14ac:dyDescent="0.25">
      <c r="B350" s="138"/>
      <c r="C350" s="142"/>
      <c r="D350" s="2"/>
      <c r="I350" s="190"/>
      <c r="J350" s="191"/>
      <c r="K350" s="194"/>
      <c r="L350" s="194"/>
      <c r="P350" s="2"/>
      <c r="Q350" s="187">
        <v>2</v>
      </c>
      <c r="R350" s="187">
        <v>1</v>
      </c>
      <c r="S350" s="187">
        <f>+S349</f>
        <v>1.1000000000000001</v>
      </c>
      <c r="T350" s="187">
        <f t="shared" si="35"/>
        <v>2.2000000000000002</v>
      </c>
      <c r="W350" s="187">
        <f>+T350*$W$3</f>
        <v>2.2440000000000002</v>
      </c>
      <c r="AA350" s="6"/>
      <c r="AB350" s="6"/>
      <c r="AC350" s="6"/>
    </row>
    <row r="351" spans="2:29" ht="13.95" customHeight="1" x14ac:dyDescent="0.25">
      <c r="B351" s="138"/>
      <c r="C351" s="142"/>
      <c r="D351" s="2"/>
      <c r="I351" s="190"/>
      <c r="J351" s="191"/>
      <c r="K351" s="194"/>
      <c r="L351" s="194"/>
      <c r="P351" s="2"/>
      <c r="Q351" s="187">
        <v>2</v>
      </c>
      <c r="R351" s="187">
        <v>5</v>
      </c>
      <c r="S351" s="187">
        <v>1.55</v>
      </c>
      <c r="T351" s="187">
        <f t="shared" si="35"/>
        <v>15.5</v>
      </c>
      <c r="V351" s="187">
        <f>+T351*$V$3</f>
        <v>8.6800000000000015</v>
      </c>
      <c r="AA351" s="6"/>
      <c r="AB351" s="6"/>
      <c r="AC351" s="6"/>
    </row>
    <row r="352" spans="2:29" ht="13.95" customHeight="1" x14ac:dyDescent="0.25">
      <c r="B352" s="138" t="s">
        <v>123</v>
      </c>
      <c r="C352" s="142"/>
      <c r="D352" s="2"/>
      <c r="I352" s="194"/>
      <c r="J352" s="194"/>
      <c r="K352" s="194"/>
      <c r="L352" s="140"/>
      <c r="P352" s="2"/>
      <c r="AA352" s="6"/>
      <c r="AB352" s="6"/>
      <c r="AC352" s="6"/>
    </row>
    <row r="353" spans="1:29" ht="13.95" customHeight="1" x14ac:dyDescent="0.25">
      <c r="B353" s="138" t="s">
        <v>222</v>
      </c>
      <c r="C353" s="142"/>
      <c r="D353" s="2"/>
      <c r="I353" s="333"/>
      <c r="J353" s="334"/>
      <c r="K353" s="194"/>
      <c r="L353" s="194"/>
      <c r="P353" s="2"/>
      <c r="AA353" s="6"/>
      <c r="AB353" s="6"/>
      <c r="AC353" s="6"/>
    </row>
    <row r="354" spans="1:29" ht="13.95" customHeight="1" x14ac:dyDescent="0.25">
      <c r="B354" s="138" t="s">
        <v>221</v>
      </c>
      <c r="C354" s="142"/>
      <c r="D354" s="2"/>
      <c r="I354" s="333"/>
      <c r="J354" s="334"/>
      <c r="K354" s="194"/>
      <c r="L354" s="194"/>
      <c r="P354" s="2"/>
      <c r="Q354" s="187">
        <v>3</v>
      </c>
      <c r="R354" s="187">
        <v>4</v>
      </c>
      <c r="S354" s="187">
        <f>1.2+3</f>
        <v>4.2</v>
      </c>
      <c r="T354" s="187">
        <f t="shared" ref="T354:T367" si="36">+Q354*R354*S354</f>
        <v>50.400000000000006</v>
      </c>
      <c r="X354" s="187">
        <f>+T354*$X$3</f>
        <v>80.640000000000015</v>
      </c>
      <c r="AA354" s="6"/>
      <c r="AB354" s="6"/>
      <c r="AC354" s="6"/>
    </row>
    <row r="355" spans="1:29" ht="13.95" customHeight="1" x14ac:dyDescent="0.25">
      <c r="B355" s="138"/>
      <c r="C355" s="142"/>
      <c r="D355" s="2"/>
      <c r="I355" s="194"/>
      <c r="J355" s="194"/>
      <c r="K355" s="194"/>
      <c r="L355" s="194"/>
      <c r="P355" s="2"/>
      <c r="Q355" s="187">
        <v>3</v>
      </c>
      <c r="R355" s="187">
        <v>1</v>
      </c>
      <c r="S355" s="187">
        <f>+S354</f>
        <v>4.2</v>
      </c>
      <c r="T355" s="187">
        <f t="shared" si="36"/>
        <v>12.600000000000001</v>
      </c>
      <c r="W355" s="187">
        <f>+T355*$W$3</f>
        <v>12.852000000000002</v>
      </c>
      <c r="AA355" s="6"/>
      <c r="AB355" s="6"/>
      <c r="AC355" s="6"/>
    </row>
    <row r="356" spans="1:29" ht="13.95" customHeight="1" x14ac:dyDescent="0.25">
      <c r="B356" s="138"/>
      <c r="C356" s="142"/>
      <c r="D356" s="2"/>
      <c r="I356" s="188"/>
      <c r="J356" s="189"/>
      <c r="K356" s="194"/>
      <c r="L356" s="194"/>
      <c r="P356" s="2"/>
      <c r="Q356" s="187">
        <v>3</v>
      </c>
      <c r="R356" s="187">
        <v>20</v>
      </c>
      <c r="S356" s="187">
        <v>1.55</v>
      </c>
      <c r="T356" s="187">
        <f t="shared" si="36"/>
        <v>93</v>
      </c>
      <c r="V356" s="187">
        <f>+T356*$V$3</f>
        <v>52.080000000000005</v>
      </c>
      <c r="AA356" s="6"/>
      <c r="AB356" s="6"/>
      <c r="AC356" s="6"/>
    </row>
    <row r="357" spans="1:29" ht="13.95" customHeight="1" x14ac:dyDescent="0.25">
      <c r="B357" s="138"/>
      <c r="C357" s="142"/>
      <c r="D357" s="2"/>
      <c r="I357" s="188"/>
      <c r="J357" s="189"/>
      <c r="K357" s="194"/>
      <c r="L357" s="194"/>
      <c r="P357" s="2"/>
      <c r="Q357" s="187">
        <v>2</v>
      </c>
      <c r="R357" s="187">
        <v>4</v>
      </c>
      <c r="S357" s="187">
        <f>0.6+0.5</f>
        <v>1.1000000000000001</v>
      </c>
      <c r="T357" s="187">
        <f t="shared" si="36"/>
        <v>8.8000000000000007</v>
      </c>
      <c r="X357" s="187">
        <f>+T357*$X$3</f>
        <v>14.080000000000002</v>
      </c>
      <c r="AA357" s="6"/>
      <c r="AB357" s="6"/>
      <c r="AC357" s="6"/>
    </row>
    <row r="358" spans="1:29" ht="13.95" customHeight="1" x14ac:dyDescent="0.25">
      <c r="B358" s="138"/>
      <c r="C358" s="142"/>
      <c r="D358" s="2"/>
      <c r="I358" s="188"/>
      <c r="J358" s="189"/>
      <c r="K358" s="194"/>
      <c r="L358" s="194"/>
      <c r="P358" s="2"/>
      <c r="Q358" s="187">
        <v>2</v>
      </c>
      <c r="R358" s="187">
        <v>1</v>
      </c>
      <c r="S358" s="187">
        <f>+S357</f>
        <v>1.1000000000000001</v>
      </c>
      <c r="T358" s="187">
        <f t="shared" si="36"/>
        <v>2.2000000000000002</v>
      </c>
      <c r="W358" s="187">
        <f>+T358*$W$3</f>
        <v>2.2440000000000002</v>
      </c>
      <c r="AA358" s="6"/>
      <c r="AB358" s="6"/>
      <c r="AC358" s="6"/>
    </row>
    <row r="359" spans="1:29" ht="13.95" customHeight="1" x14ac:dyDescent="0.25">
      <c r="B359" s="138"/>
      <c r="C359" s="142"/>
      <c r="D359" s="2"/>
      <c r="I359" s="188"/>
      <c r="J359" s="189"/>
      <c r="K359" s="194"/>
      <c r="L359" s="194"/>
      <c r="P359" s="2"/>
      <c r="Q359" s="187">
        <v>2</v>
      </c>
      <c r="R359" s="187">
        <v>5</v>
      </c>
      <c r="S359" s="187">
        <v>1.55</v>
      </c>
      <c r="T359" s="187">
        <f t="shared" si="36"/>
        <v>15.5</v>
      </c>
      <c r="V359" s="187">
        <f>+T359*$V$3</f>
        <v>8.6800000000000015</v>
      </c>
      <c r="AA359" s="6"/>
      <c r="AB359" s="6"/>
      <c r="AC359" s="6"/>
    </row>
    <row r="360" spans="1:29" ht="13.95" customHeight="1" x14ac:dyDescent="0.25">
      <c r="B360" s="138" t="s">
        <v>223</v>
      </c>
      <c r="C360" s="142"/>
      <c r="D360" s="2"/>
      <c r="I360" s="333"/>
      <c r="J360" s="334"/>
      <c r="K360" s="194"/>
      <c r="L360" s="194"/>
      <c r="P360" s="2"/>
      <c r="Q360" s="187">
        <v>3</v>
      </c>
      <c r="R360" s="187">
        <v>6</v>
      </c>
      <c r="S360" s="187">
        <f>1.2+3</f>
        <v>4.2</v>
      </c>
      <c r="T360" s="187">
        <f t="shared" si="36"/>
        <v>75.600000000000009</v>
      </c>
      <c r="W360" s="187">
        <f>+T360*$W$3</f>
        <v>77.112000000000009</v>
      </c>
      <c r="AA360" s="6"/>
      <c r="AB360" s="6"/>
      <c r="AC360" s="6"/>
    </row>
    <row r="361" spans="1:29" ht="13.95" customHeight="1" x14ac:dyDescent="0.25">
      <c r="B361" s="138"/>
      <c r="C361" s="142"/>
      <c r="D361" s="2"/>
      <c r="I361" s="190"/>
      <c r="J361" s="191"/>
      <c r="K361" s="194"/>
      <c r="L361" s="194"/>
      <c r="P361" s="2"/>
      <c r="Q361" s="187">
        <v>3</v>
      </c>
      <c r="R361" s="187">
        <v>20</v>
      </c>
      <c r="S361" s="187">
        <v>1.35</v>
      </c>
      <c r="T361" s="187">
        <f t="shared" si="36"/>
        <v>81</v>
      </c>
      <c r="V361" s="187">
        <f>+T361*$V$3</f>
        <v>45.360000000000007</v>
      </c>
      <c r="AA361" s="6"/>
      <c r="AB361" s="6"/>
      <c r="AC361" s="6"/>
    </row>
    <row r="362" spans="1:29" ht="13.95" customHeight="1" x14ac:dyDescent="0.25">
      <c r="B362" s="138"/>
      <c r="C362" s="142"/>
      <c r="D362" s="2"/>
      <c r="I362" s="333"/>
      <c r="J362" s="334"/>
      <c r="K362" s="194"/>
      <c r="L362" s="194"/>
      <c r="P362" s="2"/>
      <c r="Q362" s="187">
        <v>3</v>
      </c>
      <c r="R362" s="187">
        <v>6</v>
      </c>
      <c r="S362" s="187">
        <f>0.6+0.5</f>
        <v>1.1000000000000001</v>
      </c>
      <c r="T362" s="187">
        <f t="shared" si="36"/>
        <v>19.8</v>
      </c>
      <c r="W362" s="187">
        <f>+T362*$W$3</f>
        <v>20.196000000000002</v>
      </c>
      <c r="AA362" s="6"/>
      <c r="AB362" s="6"/>
      <c r="AC362" s="6"/>
    </row>
    <row r="363" spans="1:29" ht="13.95" customHeight="1" x14ac:dyDescent="0.25">
      <c r="B363" s="138"/>
      <c r="C363" s="142"/>
      <c r="D363" s="2"/>
      <c r="I363" s="190"/>
      <c r="J363" s="191"/>
      <c r="K363" s="194"/>
      <c r="L363" s="194"/>
      <c r="P363" s="2"/>
      <c r="Q363" s="187">
        <v>3</v>
      </c>
      <c r="R363" s="187">
        <v>5</v>
      </c>
      <c r="S363" s="187">
        <v>1.35</v>
      </c>
      <c r="T363" s="187">
        <f t="shared" si="36"/>
        <v>20.25</v>
      </c>
      <c r="V363" s="187">
        <f>+T363*$V$3</f>
        <v>11.340000000000002</v>
      </c>
      <c r="AA363" s="6"/>
      <c r="AB363" s="6"/>
      <c r="AC363" s="6"/>
    </row>
    <row r="364" spans="1:29" ht="13.95" customHeight="1" x14ac:dyDescent="0.25">
      <c r="B364" s="138" t="s">
        <v>224</v>
      </c>
      <c r="C364" s="142"/>
      <c r="D364" s="2"/>
      <c r="I364" s="194"/>
      <c r="J364" s="194"/>
      <c r="K364" s="194"/>
      <c r="L364" s="194"/>
      <c r="P364" s="2"/>
      <c r="Q364" s="187">
        <v>1</v>
      </c>
      <c r="R364" s="187">
        <v>4</v>
      </c>
      <c r="S364" s="187">
        <f>16.05+1.2</f>
        <v>17.25</v>
      </c>
      <c r="T364" s="187">
        <f t="shared" si="36"/>
        <v>69</v>
      </c>
      <c r="V364" s="187">
        <f>+T364*$V$3</f>
        <v>38.64</v>
      </c>
      <c r="AA364" s="6"/>
      <c r="AB364" s="6"/>
      <c r="AC364" s="6"/>
    </row>
    <row r="365" spans="1:29" ht="13.95" customHeight="1" x14ac:dyDescent="0.25">
      <c r="B365" s="138"/>
      <c r="C365" s="142"/>
      <c r="D365" s="2"/>
      <c r="I365" s="333"/>
      <c r="J365" s="334"/>
      <c r="K365" s="194"/>
      <c r="L365" s="194"/>
      <c r="P365" s="2"/>
      <c r="Q365" s="187">
        <v>1</v>
      </c>
      <c r="R365" s="187">
        <v>82</v>
      </c>
      <c r="S365" s="187">
        <v>0.75</v>
      </c>
      <c r="T365" s="187">
        <f t="shared" si="36"/>
        <v>61.5</v>
      </c>
      <c r="V365" s="187">
        <f>+T365*$V$3</f>
        <v>34.440000000000005</v>
      </c>
      <c r="AA365" s="6"/>
      <c r="AB365" s="6"/>
      <c r="AC365" s="6"/>
    </row>
    <row r="366" spans="1:29" ht="13.95" customHeight="1" x14ac:dyDescent="0.25">
      <c r="B366" s="138"/>
      <c r="C366" s="142"/>
      <c r="D366" s="2"/>
      <c r="I366" s="333"/>
      <c r="J366" s="334"/>
      <c r="K366" s="194"/>
      <c r="L366" s="194"/>
      <c r="P366" s="2"/>
      <c r="Q366" s="187">
        <v>2</v>
      </c>
      <c r="R366" s="187">
        <v>4</v>
      </c>
      <c r="S366" s="187">
        <f>5.42+1.2</f>
        <v>6.62</v>
      </c>
      <c r="T366" s="187">
        <f t="shared" si="36"/>
        <v>52.96</v>
      </c>
      <c r="V366" s="187">
        <f>+T366*$V$3</f>
        <v>29.657600000000002</v>
      </c>
      <c r="AA366" s="6"/>
      <c r="AB366" s="6"/>
      <c r="AC366" s="6"/>
    </row>
    <row r="367" spans="1:29" ht="13.95" customHeight="1" x14ac:dyDescent="0.25">
      <c r="C367" s="142"/>
      <c r="D367" s="2"/>
      <c r="I367" s="194"/>
      <c r="J367" s="194"/>
      <c r="K367" s="194"/>
      <c r="L367" s="194"/>
      <c r="P367" s="2"/>
      <c r="Q367" s="187">
        <v>2</v>
      </c>
      <c r="R367" s="187">
        <v>30</v>
      </c>
      <c r="S367" s="187">
        <v>0.75</v>
      </c>
      <c r="T367" s="187">
        <f t="shared" si="36"/>
        <v>45</v>
      </c>
      <c r="V367" s="187">
        <f>+T367*$V$3</f>
        <v>25.200000000000003</v>
      </c>
      <c r="AA367" s="6"/>
      <c r="AB367" s="6"/>
      <c r="AC367" s="6"/>
    </row>
    <row r="368" spans="1:29" ht="13.95" customHeight="1" x14ac:dyDescent="0.25">
      <c r="A368" s="184" t="s">
        <v>231</v>
      </c>
      <c r="B368" s="141" t="s">
        <v>226</v>
      </c>
      <c r="C368" s="142"/>
      <c r="D368" s="2"/>
      <c r="I368" s="333"/>
      <c r="J368" s="334"/>
      <c r="K368" s="194"/>
      <c r="L368" s="194"/>
      <c r="P368" s="2"/>
      <c r="AA368" s="6"/>
      <c r="AB368" s="6"/>
      <c r="AC368" s="6"/>
    </row>
    <row r="369" spans="1:29" ht="13.95" customHeight="1" x14ac:dyDescent="0.25">
      <c r="A369" s="184" t="s">
        <v>232</v>
      </c>
      <c r="B369" s="141" t="s">
        <v>227</v>
      </c>
      <c r="C369" s="139" t="s">
        <v>90</v>
      </c>
      <c r="D369" s="2"/>
      <c r="H369" s="20">
        <f>+SUM(H370:H383)</f>
        <v>8.2999200000000002</v>
      </c>
      <c r="I369" s="194"/>
      <c r="J369" s="194"/>
      <c r="K369" s="194"/>
      <c r="L369" s="194"/>
      <c r="P369" s="2"/>
      <c r="AA369" s="6"/>
      <c r="AB369" s="6"/>
      <c r="AC369" s="6"/>
    </row>
    <row r="370" spans="1:29" ht="13.95" customHeight="1" x14ac:dyDescent="0.25">
      <c r="B370" s="141"/>
      <c r="C370" s="142"/>
      <c r="D370" s="181">
        <v>3.43</v>
      </c>
      <c r="E370" s="187">
        <v>3</v>
      </c>
      <c r="F370" s="187">
        <v>0.05</v>
      </c>
      <c r="G370" s="8">
        <v>1</v>
      </c>
      <c r="H370" s="187">
        <f>+PRODUCT(D370:G370)</f>
        <v>0.51450000000000007</v>
      </c>
      <c r="I370" s="188"/>
      <c r="J370" s="189"/>
      <c r="K370" s="194"/>
      <c r="L370" s="194"/>
      <c r="P370" s="2"/>
      <c r="AA370" s="6"/>
      <c r="AB370" s="6"/>
      <c r="AC370" s="6"/>
    </row>
    <row r="371" spans="1:29" ht="13.95" customHeight="1" x14ac:dyDescent="0.25">
      <c r="B371" s="141"/>
      <c r="C371" s="142"/>
      <c r="D371" s="181">
        <v>3.4</v>
      </c>
      <c r="E371" s="187">
        <v>3</v>
      </c>
      <c r="F371" s="187">
        <v>0.05</v>
      </c>
      <c r="G371" s="8">
        <v>1</v>
      </c>
      <c r="H371" s="187">
        <f t="shared" ref="H371:H381" si="37">+PRODUCT(D371:G371)</f>
        <v>0.51</v>
      </c>
      <c r="I371" s="188"/>
      <c r="J371" s="189"/>
      <c r="K371" s="194"/>
      <c r="L371" s="194"/>
      <c r="P371" s="2"/>
      <c r="AA371" s="6"/>
      <c r="AB371" s="6"/>
      <c r="AC371" s="6"/>
    </row>
    <row r="372" spans="1:29" ht="13.95" customHeight="1" x14ac:dyDescent="0.25">
      <c r="B372" s="141"/>
      <c r="C372" s="142"/>
      <c r="D372" s="181">
        <v>3.43</v>
      </c>
      <c r="E372" s="187">
        <v>3</v>
      </c>
      <c r="F372" s="187">
        <v>0.05</v>
      </c>
      <c r="G372" s="8">
        <v>1</v>
      </c>
      <c r="H372" s="187">
        <f t="shared" si="37"/>
        <v>0.51450000000000007</v>
      </c>
      <c r="I372" s="188"/>
      <c r="J372" s="189"/>
      <c r="K372" s="194"/>
      <c r="L372" s="194"/>
      <c r="P372" s="2"/>
      <c r="AA372" s="6"/>
      <c r="AB372" s="6"/>
      <c r="AC372" s="6"/>
    </row>
    <row r="373" spans="1:29" ht="13.95" customHeight="1" x14ac:dyDescent="0.25">
      <c r="B373" s="141"/>
      <c r="C373" s="142"/>
      <c r="D373" s="181">
        <v>3.43</v>
      </c>
      <c r="E373" s="187">
        <v>1.92</v>
      </c>
      <c r="F373" s="187">
        <v>0.05</v>
      </c>
      <c r="G373" s="8">
        <v>2</v>
      </c>
      <c r="H373" s="187">
        <f t="shared" si="37"/>
        <v>0.65856000000000003</v>
      </c>
      <c r="I373" s="188"/>
      <c r="J373" s="189"/>
      <c r="K373" s="194"/>
      <c r="L373" s="194"/>
      <c r="P373" s="2"/>
      <c r="AA373" s="6"/>
      <c r="AB373" s="6"/>
      <c r="AC373" s="6"/>
    </row>
    <row r="374" spans="1:29" ht="13.95" customHeight="1" x14ac:dyDescent="0.25">
      <c r="B374" s="141"/>
      <c r="C374" s="142"/>
      <c r="D374" s="181">
        <v>3.4</v>
      </c>
      <c r="E374" s="187">
        <v>1.92</v>
      </c>
      <c r="F374" s="187">
        <v>0.05</v>
      </c>
      <c r="G374" s="8">
        <v>2</v>
      </c>
      <c r="H374" s="187">
        <f t="shared" si="37"/>
        <v>0.65280000000000005</v>
      </c>
      <c r="I374" s="188"/>
      <c r="J374" s="189"/>
      <c r="K374" s="194"/>
      <c r="L374" s="194"/>
      <c r="P374" s="2"/>
      <c r="AA374" s="6"/>
      <c r="AB374" s="6"/>
      <c r="AC374" s="6"/>
    </row>
    <row r="375" spans="1:29" ht="13.95" customHeight="1" x14ac:dyDescent="0.25">
      <c r="B375" s="141"/>
      <c r="C375" s="142"/>
      <c r="D375" s="181">
        <v>3.43</v>
      </c>
      <c r="E375" s="187">
        <v>1.92</v>
      </c>
      <c r="F375" s="187">
        <v>0.05</v>
      </c>
      <c r="G375" s="8">
        <v>2</v>
      </c>
      <c r="H375" s="187">
        <f t="shared" si="37"/>
        <v>0.65856000000000003</v>
      </c>
      <c r="I375" s="188"/>
      <c r="J375" s="189"/>
      <c r="K375" s="194"/>
      <c r="L375" s="194"/>
      <c r="P375" s="2"/>
      <c r="AA375" s="6"/>
      <c r="AB375" s="6"/>
      <c r="AC375" s="6"/>
    </row>
    <row r="376" spans="1:29" ht="13.95" customHeight="1" x14ac:dyDescent="0.25">
      <c r="B376" s="141"/>
      <c r="C376" s="142"/>
      <c r="D376" s="181">
        <v>0.7</v>
      </c>
      <c r="E376" s="187">
        <v>3</v>
      </c>
      <c r="F376" s="187">
        <v>0.05</v>
      </c>
      <c r="G376" s="8">
        <v>1</v>
      </c>
      <c r="H376" s="187">
        <f t="shared" si="37"/>
        <v>0.10499999999999998</v>
      </c>
      <c r="I376" s="188"/>
      <c r="J376" s="189"/>
      <c r="K376" s="194"/>
      <c r="L376" s="194"/>
      <c r="P376" s="2"/>
      <c r="AA376" s="6"/>
      <c r="AB376" s="6"/>
      <c r="AC376" s="6"/>
    </row>
    <row r="377" spans="1:29" ht="13.95" customHeight="1" x14ac:dyDescent="0.25">
      <c r="B377" s="141"/>
      <c r="C377" s="142"/>
      <c r="D377" s="181">
        <v>0.7</v>
      </c>
      <c r="E377" s="187">
        <v>3</v>
      </c>
      <c r="F377" s="187">
        <v>0.05</v>
      </c>
      <c r="G377" s="8">
        <v>1</v>
      </c>
      <c r="H377" s="187">
        <f t="shared" si="37"/>
        <v>0.10499999999999998</v>
      </c>
      <c r="I377" s="188"/>
      <c r="J377" s="189"/>
      <c r="K377" s="194"/>
      <c r="L377" s="194"/>
      <c r="P377" s="2"/>
      <c r="AA377" s="6"/>
      <c r="AB377" s="6"/>
      <c r="AC377" s="6"/>
    </row>
    <row r="378" spans="1:29" ht="13.95" customHeight="1" x14ac:dyDescent="0.25">
      <c r="B378" s="141"/>
      <c r="C378" s="142"/>
      <c r="D378" s="181">
        <v>0.7</v>
      </c>
      <c r="E378" s="187">
        <v>3</v>
      </c>
      <c r="F378" s="187">
        <v>0.05</v>
      </c>
      <c r="G378" s="8">
        <v>1</v>
      </c>
      <c r="H378" s="187">
        <f t="shared" si="37"/>
        <v>0.10499999999999998</v>
      </c>
      <c r="I378" s="188"/>
      <c r="J378" s="189"/>
      <c r="K378" s="194"/>
      <c r="L378" s="194"/>
      <c r="P378" s="2"/>
      <c r="AA378" s="6"/>
      <c r="AB378" s="6"/>
      <c r="AC378" s="6"/>
    </row>
    <row r="379" spans="1:29" ht="13.95" customHeight="1" x14ac:dyDescent="0.25">
      <c r="B379" s="141"/>
      <c r="C379" s="142"/>
      <c r="D379" s="181">
        <v>0.7</v>
      </c>
      <c r="E379" s="187">
        <v>1.92</v>
      </c>
      <c r="F379" s="187">
        <v>0.05</v>
      </c>
      <c r="G379" s="8">
        <v>1</v>
      </c>
      <c r="H379" s="187">
        <f t="shared" si="37"/>
        <v>6.7199999999999996E-2</v>
      </c>
      <c r="I379" s="188"/>
      <c r="J379" s="189"/>
      <c r="K379" s="194"/>
      <c r="L379" s="194"/>
      <c r="P379" s="2"/>
      <c r="AA379" s="6"/>
      <c r="AB379" s="6"/>
      <c r="AC379" s="6"/>
    </row>
    <row r="380" spans="1:29" ht="13.95" customHeight="1" x14ac:dyDescent="0.25">
      <c r="B380" s="141"/>
      <c r="C380" s="142"/>
      <c r="D380" s="181">
        <v>0.7</v>
      </c>
      <c r="E380" s="187">
        <v>1.92</v>
      </c>
      <c r="F380" s="187">
        <v>0.05</v>
      </c>
      <c r="G380" s="8">
        <v>1</v>
      </c>
      <c r="H380" s="187">
        <f t="shared" si="37"/>
        <v>6.7199999999999996E-2</v>
      </c>
      <c r="I380" s="188"/>
      <c r="J380" s="189"/>
      <c r="K380" s="194"/>
      <c r="L380" s="194"/>
      <c r="P380" s="2"/>
      <c r="AA380" s="6"/>
      <c r="AB380" s="6"/>
      <c r="AC380" s="6"/>
    </row>
    <row r="381" spans="1:29" ht="13.95" customHeight="1" x14ac:dyDescent="0.25">
      <c r="B381" s="141"/>
      <c r="C381" s="142"/>
      <c r="D381" s="181">
        <v>0.7</v>
      </c>
      <c r="E381" s="187">
        <v>1.92</v>
      </c>
      <c r="F381" s="187">
        <v>0.05</v>
      </c>
      <c r="G381" s="8">
        <v>1</v>
      </c>
      <c r="H381" s="187">
        <f t="shared" si="37"/>
        <v>6.7199999999999996E-2</v>
      </c>
      <c r="I381" s="188"/>
      <c r="J381" s="189"/>
      <c r="K381" s="194"/>
      <c r="L381" s="194"/>
      <c r="P381" s="2"/>
      <c r="AA381" s="6"/>
      <c r="AB381" s="6"/>
      <c r="AC381" s="6"/>
    </row>
    <row r="382" spans="1:29" ht="13.95" customHeight="1" x14ac:dyDescent="0.25">
      <c r="B382" s="141" t="s">
        <v>236</v>
      </c>
      <c r="C382" s="142"/>
      <c r="D382" s="181"/>
      <c r="I382" s="188"/>
      <c r="J382" s="189"/>
      <c r="K382" s="194"/>
      <c r="L382" s="194"/>
      <c r="P382" s="2"/>
      <c r="AA382" s="6"/>
      <c r="AB382" s="6"/>
      <c r="AC382" s="6"/>
    </row>
    <row r="383" spans="1:29" ht="13.95" customHeight="1" x14ac:dyDescent="0.25">
      <c r="B383" s="141"/>
      <c r="C383" s="142"/>
      <c r="D383" s="181">
        <f>3.43*2+3.4+0.7</f>
        <v>10.959999999999999</v>
      </c>
      <c r="E383" s="187">
        <v>0.15</v>
      </c>
      <c r="F383" s="187">
        <v>0.1</v>
      </c>
      <c r="G383" s="8">
        <v>26</v>
      </c>
      <c r="H383" s="187">
        <f>+D383*E383*F383*G383</f>
        <v>4.2744</v>
      </c>
      <c r="I383" s="188"/>
      <c r="J383" s="189"/>
      <c r="K383" s="194"/>
      <c r="L383" s="194"/>
      <c r="P383" s="2"/>
      <c r="AA383" s="6"/>
      <c r="AB383" s="6"/>
      <c r="AC383" s="6"/>
    </row>
    <row r="384" spans="1:29" ht="13.95" customHeight="1" x14ac:dyDescent="0.25">
      <c r="B384" s="141"/>
      <c r="C384" s="142"/>
      <c r="D384" s="2"/>
      <c r="I384" s="188"/>
      <c r="J384" s="189"/>
      <c r="K384" s="194"/>
      <c r="L384" s="194"/>
      <c r="P384" s="2"/>
      <c r="AA384" s="6"/>
      <c r="AB384" s="6"/>
      <c r="AC384" s="6"/>
    </row>
    <row r="385" spans="1:29" ht="13.95" customHeight="1" x14ac:dyDescent="0.25">
      <c r="A385" s="184" t="s">
        <v>233</v>
      </c>
      <c r="B385" s="141" t="s">
        <v>228</v>
      </c>
      <c r="C385" s="139" t="s">
        <v>89</v>
      </c>
      <c r="D385" s="2"/>
      <c r="I385" s="333"/>
      <c r="J385" s="334"/>
      <c r="K385" s="194"/>
      <c r="L385" s="13">
        <f>+SUM(L386:L397)</f>
        <v>80.510399999999962</v>
      </c>
      <c r="P385" s="2"/>
      <c r="AA385" s="6"/>
      <c r="AB385" s="6"/>
      <c r="AC385" s="6"/>
    </row>
    <row r="386" spans="1:29" ht="13.95" customHeight="1" x14ac:dyDescent="0.25">
      <c r="B386" s="141"/>
      <c r="C386" s="142"/>
      <c r="D386" s="2"/>
      <c r="I386" s="181">
        <v>3.43</v>
      </c>
      <c r="J386" s="187">
        <v>3</v>
      </c>
      <c r="K386" s="8">
        <v>1</v>
      </c>
      <c r="L386" s="194">
        <f>+I386*J386*K386</f>
        <v>10.290000000000001</v>
      </c>
      <c r="P386" s="2"/>
      <c r="AA386" s="6"/>
      <c r="AB386" s="6"/>
      <c r="AC386" s="6"/>
    </row>
    <row r="387" spans="1:29" ht="13.95" customHeight="1" x14ac:dyDescent="0.25">
      <c r="B387" s="141"/>
      <c r="C387" s="142"/>
      <c r="D387" s="2"/>
      <c r="I387" s="181">
        <v>3.4</v>
      </c>
      <c r="J387" s="187">
        <v>3</v>
      </c>
      <c r="K387" s="8">
        <v>1</v>
      </c>
      <c r="L387" s="194">
        <f t="shared" ref="L387:L397" si="38">+I387*J387*K387</f>
        <v>10.199999999999999</v>
      </c>
      <c r="P387" s="2"/>
      <c r="AA387" s="6"/>
      <c r="AB387" s="6"/>
      <c r="AC387" s="6"/>
    </row>
    <row r="388" spans="1:29" ht="13.95" customHeight="1" x14ac:dyDescent="0.25">
      <c r="B388" s="141"/>
      <c r="C388" s="142"/>
      <c r="D388" s="2"/>
      <c r="I388" s="181">
        <v>3.43</v>
      </c>
      <c r="J388" s="187">
        <v>3</v>
      </c>
      <c r="K388" s="8">
        <v>1</v>
      </c>
      <c r="L388" s="194">
        <f t="shared" si="38"/>
        <v>10.290000000000001</v>
      </c>
      <c r="P388" s="2"/>
      <c r="AA388" s="6"/>
      <c r="AB388" s="6"/>
      <c r="AC388" s="6"/>
    </row>
    <row r="389" spans="1:29" ht="13.95" customHeight="1" x14ac:dyDescent="0.25">
      <c r="B389" s="141"/>
      <c r="C389" s="142"/>
      <c r="D389" s="2"/>
      <c r="I389" s="181">
        <v>3.43</v>
      </c>
      <c r="J389" s="187">
        <v>1.92</v>
      </c>
      <c r="K389" s="8">
        <v>2</v>
      </c>
      <c r="L389" s="194">
        <f t="shared" si="38"/>
        <v>13.171200000000001</v>
      </c>
      <c r="P389" s="2"/>
      <c r="AA389" s="6"/>
      <c r="AB389" s="6"/>
      <c r="AC389" s="6"/>
    </row>
    <row r="390" spans="1:29" ht="13.95" customHeight="1" x14ac:dyDescent="0.25">
      <c r="B390" s="141"/>
      <c r="C390" s="142"/>
      <c r="D390" s="2"/>
      <c r="I390" s="181">
        <v>3.4</v>
      </c>
      <c r="J390" s="187">
        <v>1.92</v>
      </c>
      <c r="K390" s="8">
        <v>2</v>
      </c>
      <c r="L390" s="194">
        <f t="shared" si="38"/>
        <v>13.055999999999999</v>
      </c>
      <c r="P390" s="2"/>
      <c r="AA390" s="6"/>
      <c r="AB390" s="6"/>
      <c r="AC390" s="6"/>
    </row>
    <row r="391" spans="1:29" ht="13.95" customHeight="1" x14ac:dyDescent="0.25">
      <c r="B391" s="141"/>
      <c r="C391" s="142"/>
      <c r="D391" s="2"/>
      <c r="I391" s="181">
        <v>3.43</v>
      </c>
      <c r="J391" s="187">
        <v>1.92</v>
      </c>
      <c r="K391" s="8">
        <v>2</v>
      </c>
      <c r="L391" s="194">
        <f t="shared" si="38"/>
        <v>13.171200000000001</v>
      </c>
      <c r="P391" s="2"/>
      <c r="AA391" s="6"/>
      <c r="AB391" s="6"/>
      <c r="AC391" s="6"/>
    </row>
    <row r="392" spans="1:29" ht="13.95" customHeight="1" x14ac:dyDescent="0.25">
      <c r="B392" s="141"/>
      <c r="C392" s="142"/>
      <c r="D392" s="2"/>
      <c r="I392" s="181">
        <v>0.7</v>
      </c>
      <c r="J392" s="187">
        <v>3</v>
      </c>
      <c r="K392" s="8">
        <v>1</v>
      </c>
      <c r="L392" s="194">
        <f t="shared" si="38"/>
        <v>2.0999999999999996</v>
      </c>
      <c r="P392" s="2"/>
      <c r="AA392" s="6"/>
      <c r="AB392" s="6"/>
      <c r="AC392" s="6"/>
    </row>
    <row r="393" spans="1:29" ht="13.95" customHeight="1" x14ac:dyDescent="0.25">
      <c r="B393" s="141"/>
      <c r="C393" s="142"/>
      <c r="D393" s="2"/>
      <c r="I393" s="181">
        <v>0.7</v>
      </c>
      <c r="J393" s="187">
        <v>3</v>
      </c>
      <c r="K393" s="8">
        <v>1</v>
      </c>
      <c r="L393" s="194">
        <f t="shared" si="38"/>
        <v>2.0999999999999996</v>
      </c>
      <c r="P393" s="2"/>
      <c r="AA393" s="6"/>
      <c r="AB393" s="6"/>
      <c r="AC393" s="6"/>
    </row>
    <row r="394" spans="1:29" ht="13.95" customHeight="1" x14ac:dyDescent="0.25">
      <c r="B394" s="141"/>
      <c r="C394" s="142"/>
      <c r="D394" s="2"/>
      <c r="I394" s="181">
        <v>0.7</v>
      </c>
      <c r="J394" s="187">
        <v>3</v>
      </c>
      <c r="K394" s="8">
        <v>1</v>
      </c>
      <c r="L394" s="194">
        <f t="shared" si="38"/>
        <v>2.0999999999999996</v>
      </c>
      <c r="P394" s="2"/>
      <c r="AA394" s="6"/>
      <c r="AB394" s="6"/>
      <c r="AC394" s="6"/>
    </row>
    <row r="395" spans="1:29" ht="13.95" customHeight="1" x14ac:dyDescent="0.25">
      <c r="B395" s="141"/>
      <c r="C395" s="142"/>
      <c r="D395" s="2"/>
      <c r="I395" s="181">
        <v>0.7</v>
      </c>
      <c r="J395" s="187">
        <v>1.92</v>
      </c>
      <c r="K395" s="8">
        <v>1</v>
      </c>
      <c r="L395" s="194">
        <f t="shared" si="38"/>
        <v>1.3439999999999999</v>
      </c>
      <c r="P395" s="2"/>
      <c r="AA395" s="6"/>
      <c r="AB395" s="6"/>
      <c r="AC395" s="6"/>
    </row>
    <row r="396" spans="1:29" ht="13.95" customHeight="1" x14ac:dyDescent="0.25">
      <c r="B396" s="141"/>
      <c r="C396" s="142"/>
      <c r="D396" s="2"/>
      <c r="I396" s="181">
        <v>0.7</v>
      </c>
      <c r="J396" s="187">
        <v>1.92</v>
      </c>
      <c r="K396" s="8">
        <v>1</v>
      </c>
      <c r="L396" s="194">
        <f t="shared" si="38"/>
        <v>1.3439999999999999</v>
      </c>
      <c r="P396" s="2"/>
      <c r="AA396" s="6"/>
      <c r="AB396" s="6"/>
      <c r="AC396" s="6"/>
    </row>
    <row r="397" spans="1:29" ht="13.95" customHeight="1" x14ac:dyDescent="0.25">
      <c r="B397" s="141"/>
      <c r="C397" s="142"/>
      <c r="D397" s="2"/>
      <c r="I397" s="181">
        <v>0.7</v>
      </c>
      <c r="J397" s="187">
        <v>1.92</v>
      </c>
      <c r="K397" s="8">
        <v>1</v>
      </c>
      <c r="L397" s="194">
        <f t="shared" si="38"/>
        <v>1.3439999999999999</v>
      </c>
      <c r="P397" s="2"/>
      <c r="AA397" s="6"/>
      <c r="AB397" s="6"/>
      <c r="AC397" s="6"/>
    </row>
    <row r="398" spans="1:29" ht="13.95" customHeight="1" x14ac:dyDescent="0.25">
      <c r="A398" s="184" t="s">
        <v>234</v>
      </c>
      <c r="B398" s="141" t="s">
        <v>229</v>
      </c>
      <c r="C398" s="139" t="s">
        <v>102</v>
      </c>
      <c r="D398" s="2"/>
      <c r="I398" s="333"/>
      <c r="J398" s="334"/>
      <c r="K398" s="194"/>
      <c r="L398" s="194"/>
      <c r="P398" s="2"/>
      <c r="Z398" s="187">
        <f>+SUM(U399:Y402)</f>
        <v>620.70899999999995</v>
      </c>
      <c r="AA398" s="6"/>
      <c r="AB398" s="6"/>
      <c r="AC398" s="6"/>
    </row>
    <row r="399" spans="1:29" ht="13.95" customHeight="1" x14ac:dyDescent="0.25">
      <c r="B399" s="141"/>
      <c r="C399" s="139"/>
      <c r="D399" s="2"/>
      <c r="I399" s="190"/>
      <c r="J399" s="191"/>
      <c r="K399" s="194"/>
      <c r="L399" s="194"/>
      <c r="P399" s="2"/>
      <c r="Q399" s="187">
        <v>1</v>
      </c>
      <c r="R399" s="187">
        <v>26</v>
      </c>
      <c r="S399" s="187">
        <v>12.35</v>
      </c>
      <c r="T399" s="187">
        <f>+Q399*R399*S399</f>
        <v>321.09999999999997</v>
      </c>
      <c r="W399" s="187">
        <f>+T399*$W$3</f>
        <v>327.52199999999999</v>
      </c>
      <c r="AA399" s="6"/>
      <c r="AB399" s="6"/>
      <c r="AC399" s="6"/>
    </row>
    <row r="400" spans="1:29" ht="13.95" customHeight="1" x14ac:dyDescent="0.25">
      <c r="B400" s="141" t="s">
        <v>237</v>
      </c>
      <c r="C400" s="139"/>
      <c r="D400" s="2"/>
      <c r="I400" s="190"/>
      <c r="J400" s="191"/>
      <c r="K400" s="194"/>
      <c r="L400" s="194"/>
      <c r="P400" s="2"/>
      <c r="Q400" s="187">
        <v>2</v>
      </c>
      <c r="R400" s="187">
        <v>26</v>
      </c>
      <c r="S400" s="187">
        <v>1.75</v>
      </c>
      <c r="T400" s="187">
        <f t="shared" ref="T400:T402" si="39">+Q400*R400*S400</f>
        <v>91</v>
      </c>
      <c r="W400" s="187">
        <f t="shared" ref="W400:W401" si="40">+T400*$W$3</f>
        <v>92.820000000000007</v>
      </c>
      <c r="AA400" s="6"/>
      <c r="AB400" s="6"/>
      <c r="AC400" s="6"/>
    </row>
    <row r="401" spans="1:29" ht="13.95" customHeight="1" x14ac:dyDescent="0.25">
      <c r="B401" s="141"/>
      <c r="C401" s="139"/>
      <c r="D401" s="2"/>
      <c r="I401" s="190"/>
      <c r="J401" s="191"/>
      <c r="K401" s="194"/>
      <c r="L401" s="194"/>
      <c r="P401" s="2"/>
      <c r="Q401" s="187">
        <v>2</v>
      </c>
      <c r="R401" s="187">
        <v>26</v>
      </c>
      <c r="S401" s="187">
        <v>2.2999999999999998</v>
      </c>
      <c r="T401" s="187">
        <f t="shared" si="39"/>
        <v>119.6</v>
      </c>
      <c r="W401" s="187">
        <f t="shared" si="40"/>
        <v>121.99199999999999</v>
      </c>
      <c r="AA401" s="6"/>
      <c r="AB401" s="6"/>
      <c r="AC401" s="6"/>
    </row>
    <row r="402" spans="1:29" ht="13.95" customHeight="1" x14ac:dyDescent="0.25">
      <c r="B402" s="141" t="s">
        <v>238</v>
      </c>
      <c r="C402" s="139"/>
      <c r="D402" s="2"/>
      <c r="I402" s="190"/>
      <c r="J402" s="191"/>
      <c r="K402" s="194"/>
      <c r="L402" s="194"/>
      <c r="P402" s="2"/>
      <c r="Q402" s="187">
        <v>1</v>
      </c>
      <c r="R402" s="187">
        <v>30</v>
      </c>
      <c r="S402" s="187">
        <v>10.45</v>
      </c>
      <c r="T402" s="187">
        <f t="shared" si="39"/>
        <v>313.5</v>
      </c>
      <c r="U402" s="187">
        <f>+T402*U3</f>
        <v>78.375</v>
      </c>
      <c r="AA402" s="6"/>
      <c r="AB402" s="6"/>
      <c r="AC402" s="6"/>
    </row>
    <row r="403" spans="1:29" ht="13.95" customHeight="1" x14ac:dyDescent="0.25">
      <c r="B403" s="141"/>
      <c r="C403" s="139"/>
      <c r="D403" s="2"/>
      <c r="I403" s="190"/>
      <c r="J403" s="191"/>
      <c r="K403" s="194"/>
      <c r="L403" s="194"/>
      <c r="P403" s="2"/>
      <c r="AA403" s="6"/>
      <c r="AB403" s="6"/>
      <c r="AC403" s="6"/>
    </row>
    <row r="404" spans="1:29" ht="13.95" customHeight="1" x14ac:dyDescent="0.25">
      <c r="A404" s="184" t="s">
        <v>235</v>
      </c>
      <c r="B404" s="141" t="s">
        <v>230</v>
      </c>
      <c r="C404" s="139" t="s">
        <v>4</v>
      </c>
      <c r="D404" s="2"/>
      <c r="I404" s="194"/>
      <c r="J404" s="194"/>
      <c r="K404" s="194"/>
      <c r="L404" s="194"/>
      <c r="P404" s="2">
        <f>26*36</f>
        <v>936</v>
      </c>
      <c r="AA404" s="6"/>
      <c r="AB404" s="6"/>
      <c r="AC404" s="6"/>
    </row>
    <row r="405" spans="1:29" ht="13.95" customHeight="1" x14ac:dyDescent="0.25">
      <c r="B405" s="138"/>
      <c r="C405" s="142"/>
      <c r="D405" s="2"/>
      <c r="I405" s="333"/>
      <c r="J405" s="334"/>
      <c r="K405" s="194"/>
      <c r="L405" s="194"/>
      <c r="AA405" s="6"/>
      <c r="AB405" s="6"/>
      <c r="AC405" s="6"/>
    </row>
    <row r="406" spans="1:29" ht="13.95" customHeight="1" x14ac:dyDescent="0.25">
      <c r="A406" s="184" t="s">
        <v>279</v>
      </c>
      <c r="B406" s="141" t="s">
        <v>276</v>
      </c>
      <c r="C406" s="142"/>
      <c r="D406" s="2"/>
      <c r="I406" s="190"/>
      <c r="J406" s="191"/>
      <c r="K406" s="194"/>
      <c r="L406" s="194"/>
      <c r="AA406" s="6"/>
      <c r="AB406" s="6"/>
      <c r="AC406" s="6"/>
    </row>
    <row r="407" spans="1:29" ht="13.95" customHeight="1" x14ac:dyDescent="0.25">
      <c r="A407" s="184" t="s">
        <v>280</v>
      </c>
      <c r="B407" s="141" t="s">
        <v>285</v>
      </c>
      <c r="C407" s="139" t="s">
        <v>90</v>
      </c>
      <c r="D407" s="2"/>
      <c r="H407" s="20">
        <f>+SUM(H408:H432)</f>
        <v>2.5784999999999987</v>
      </c>
      <c r="I407" s="190"/>
      <c r="J407" s="191"/>
      <c r="K407" s="194"/>
      <c r="L407" s="194"/>
      <c r="AA407" s="6"/>
      <c r="AB407" s="6"/>
      <c r="AC407" s="6"/>
    </row>
    <row r="408" spans="1:29" ht="13.95" customHeight="1" x14ac:dyDescent="0.25">
      <c r="B408" s="138" t="s">
        <v>284</v>
      </c>
      <c r="C408" s="142"/>
      <c r="D408" s="14"/>
      <c r="E408" s="193"/>
      <c r="F408" s="193"/>
      <c r="G408" s="22"/>
      <c r="H408" s="193"/>
      <c r="I408" s="190"/>
      <c r="J408" s="191"/>
      <c r="K408" s="194"/>
      <c r="L408" s="194"/>
      <c r="AA408" s="6"/>
      <c r="AB408" s="6"/>
      <c r="AC408" s="6"/>
    </row>
    <row r="409" spans="1:29" ht="13.95" customHeight="1" x14ac:dyDescent="0.25">
      <c r="B409" s="138" t="s">
        <v>122</v>
      </c>
      <c r="C409" s="142"/>
      <c r="D409" s="14"/>
      <c r="E409" s="193"/>
      <c r="F409" s="193"/>
      <c r="G409" s="22"/>
      <c r="H409" s="193"/>
      <c r="I409" s="190"/>
      <c r="J409" s="191"/>
      <c r="K409" s="194"/>
      <c r="L409" s="194"/>
      <c r="AA409" s="6"/>
      <c r="AB409" s="6"/>
      <c r="AC409" s="6"/>
    </row>
    <row r="410" spans="1:29" ht="13.95" customHeight="1" x14ac:dyDescent="0.25">
      <c r="B410" s="138" t="s">
        <v>283</v>
      </c>
      <c r="C410" s="142"/>
      <c r="D410" s="200">
        <v>2.0499999999999998</v>
      </c>
      <c r="E410" s="183">
        <v>0.25</v>
      </c>
      <c r="F410" s="183">
        <v>0.15</v>
      </c>
      <c r="G410" s="183">
        <v>2</v>
      </c>
      <c r="H410" s="183">
        <f>+D410*E410*F410*G410</f>
        <v>0.15374999999999997</v>
      </c>
      <c r="I410" s="190"/>
      <c r="J410" s="191"/>
      <c r="K410" s="194"/>
      <c r="L410" s="194"/>
      <c r="AA410" s="6"/>
      <c r="AB410" s="6"/>
      <c r="AC410" s="6"/>
    </row>
    <row r="411" spans="1:29" ht="13.95" customHeight="1" x14ac:dyDescent="0.25">
      <c r="B411" s="138" t="s">
        <v>286</v>
      </c>
      <c r="C411" s="142"/>
      <c r="D411" s="200">
        <v>2.0499999999999998</v>
      </c>
      <c r="E411" s="183">
        <v>0.25</v>
      </c>
      <c r="F411" s="183">
        <v>0.15</v>
      </c>
      <c r="G411" s="183">
        <v>2</v>
      </c>
      <c r="H411" s="183">
        <f>+D411*E411*F411*G411</f>
        <v>0.15374999999999997</v>
      </c>
      <c r="I411" s="190"/>
      <c r="J411" s="191"/>
      <c r="K411" s="194"/>
      <c r="L411" s="194"/>
      <c r="AA411" s="6"/>
      <c r="AB411" s="6"/>
      <c r="AC411" s="6"/>
    </row>
    <row r="412" spans="1:29" ht="13.95" customHeight="1" x14ac:dyDescent="0.25">
      <c r="B412" s="138" t="s">
        <v>287</v>
      </c>
      <c r="C412" s="142"/>
      <c r="D412" s="200">
        <f>3.35+0.8</f>
        <v>4.1500000000000004</v>
      </c>
      <c r="E412" s="183">
        <v>0.25</v>
      </c>
      <c r="F412" s="183">
        <v>0.15</v>
      </c>
      <c r="G412" s="183">
        <v>2</v>
      </c>
      <c r="H412" s="183">
        <f>+D412*E412*F412*G412</f>
        <v>0.31125000000000003</v>
      </c>
      <c r="I412" s="190"/>
      <c r="J412" s="191"/>
      <c r="K412" s="194"/>
      <c r="L412" s="194"/>
      <c r="AA412" s="6"/>
      <c r="AB412" s="6"/>
      <c r="AC412" s="6"/>
    </row>
    <row r="413" spans="1:29" ht="13.95" customHeight="1" x14ac:dyDescent="0.25">
      <c r="B413" s="138" t="s">
        <v>123</v>
      </c>
      <c r="C413" s="142"/>
      <c r="D413" s="200"/>
      <c r="E413" s="183"/>
      <c r="F413" s="183"/>
      <c r="G413" s="183"/>
      <c r="H413" s="183"/>
      <c r="I413" s="190"/>
      <c r="J413" s="191"/>
      <c r="K413" s="194"/>
      <c r="L413" s="194"/>
      <c r="AA413" s="6"/>
      <c r="AB413" s="6"/>
      <c r="AC413" s="6"/>
    </row>
    <row r="414" spans="1:29" ht="13.95" customHeight="1" x14ac:dyDescent="0.25">
      <c r="B414" s="138" t="s">
        <v>283</v>
      </c>
      <c r="C414" s="142"/>
      <c r="D414" s="200">
        <v>2.0499999999999998</v>
      </c>
      <c r="E414" s="183">
        <v>0.25</v>
      </c>
      <c r="F414" s="183">
        <v>0.15</v>
      </c>
      <c r="G414" s="183">
        <v>2</v>
      </c>
      <c r="H414" s="183">
        <f t="shared" ref="H414:H421" si="41">+D414*E414*F414*G414</f>
        <v>0.15374999999999997</v>
      </c>
      <c r="I414" s="190"/>
      <c r="J414" s="191"/>
      <c r="K414" s="194"/>
      <c r="L414" s="194"/>
      <c r="AA414" s="6"/>
      <c r="AB414" s="6"/>
      <c r="AC414" s="6"/>
    </row>
    <row r="415" spans="1:29" ht="13.95" customHeight="1" x14ac:dyDescent="0.25">
      <c r="B415" s="138" t="s">
        <v>286</v>
      </c>
      <c r="C415" s="142"/>
      <c r="D415" s="200">
        <v>2.0499999999999998</v>
      </c>
      <c r="E415" s="183">
        <v>0.25</v>
      </c>
      <c r="F415" s="183">
        <v>0.15</v>
      </c>
      <c r="G415" s="183">
        <v>2</v>
      </c>
      <c r="H415" s="183">
        <f t="shared" si="41"/>
        <v>0.15374999999999997</v>
      </c>
      <c r="I415" s="190"/>
      <c r="J415" s="191"/>
      <c r="K415" s="194"/>
      <c r="L415" s="194"/>
      <c r="AA415" s="6"/>
      <c r="AB415" s="6"/>
      <c r="AC415" s="6"/>
    </row>
    <row r="416" spans="1:29" ht="13.95" customHeight="1" x14ac:dyDescent="0.25">
      <c r="B416" s="138" t="s">
        <v>287</v>
      </c>
      <c r="C416" s="142"/>
      <c r="D416" s="200">
        <f>3.35+0.8</f>
        <v>4.1500000000000004</v>
      </c>
      <c r="E416" s="183">
        <v>0.25</v>
      </c>
      <c r="F416" s="183">
        <v>0.15</v>
      </c>
      <c r="G416" s="183">
        <v>2</v>
      </c>
      <c r="H416" s="183">
        <f t="shared" si="41"/>
        <v>0.31125000000000003</v>
      </c>
      <c r="I416" s="190"/>
      <c r="J416" s="191"/>
      <c r="K416" s="194"/>
      <c r="L416" s="194"/>
      <c r="AA416" s="6"/>
      <c r="AB416" s="6"/>
      <c r="AC416" s="6"/>
    </row>
    <row r="417" spans="1:29" ht="13.95" customHeight="1" x14ac:dyDescent="0.25">
      <c r="B417" s="138" t="s">
        <v>179</v>
      </c>
      <c r="C417" s="142"/>
      <c r="D417" s="200">
        <v>3.8</v>
      </c>
      <c r="E417" s="183">
        <v>0.25</v>
      </c>
      <c r="F417" s="183">
        <v>0.15</v>
      </c>
      <c r="G417" s="183">
        <v>1</v>
      </c>
      <c r="H417" s="183">
        <f t="shared" si="41"/>
        <v>0.14249999999999999</v>
      </c>
      <c r="I417" s="190"/>
      <c r="J417" s="191"/>
      <c r="K417" s="194"/>
      <c r="L417" s="194"/>
      <c r="AA417" s="6"/>
      <c r="AB417" s="6"/>
      <c r="AC417" s="6"/>
    </row>
    <row r="418" spans="1:29" ht="13.95" customHeight="1" x14ac:dyDescent="0.25">
      <c r="B418" s="138"/>
      <c r="C418" s="142"/>
      <c r="D418" s="200">
        <v>3.8</v>
      </c>
      <c r="E418" s="183">
        <v>0.25</v>
      </c>
      <c r="F418" s="183">
        <v>0.15</v>
      </c>
      <c r="G418" s="183">
        <v>1</v>
      </c>
      <c r="H418" s="183">
        <f t="shared" si="41"/>
        <v>0.14249999999999999</v>
      </c>
      <c r="I418" s="190"/>
      <c r="J418" s="191"/>
      <c r="K418" s="194"/>
      <c r="L418" s="194"/>
      <c r="AA418" s="6"/>
      <c r="AB418" s="6"/>
      <c r="AC418" s="6"/>
    </row>
    <row r="419" spans="1:29" ht="13.95" customHeight="1" x14ac:dyDescent="0.25">
      <c r="B419" s="138"/>
      <c r="C419" s="142"/>
      <c r="D419" s="200">
        <f>3.85+0.8</f>
        <v>4.6500000000000004</v>
      </c>
      <c r="E419" s="183">
        <v>0.25</v>
      </c>
      <c r="F419" s="183">
        <v>0.15</v>
      </c>
      <c r="G419" s="183">
        <v>1</v>
      </c>
      <c r="H419" s="183">
        <f t="shared" si="41"/>
        <v>0.174375</v>
      </c>
      <c r="I419" s="190"/>
      <c r="J419" s="191"/>
      <c r="K419" s="194"/>
      <c r="L419" s="194"/>
      <c r="AA419" s="6"/>
      <c r="AB419" s="6"/>
      <c r="AC419" s="6"/>
    </row>
    <row r="420" spans="1:29" ht="13.95" customHeight="1" x14ac:dyDescent="0.25">
      <c r="B420" s="138" t="s">
        <v>180</v>
      </c>
      <c r="C420" s="142"/>
      <c r="D420" s="200">
        <f>2.6+0.8</f>
        <v>3.4000000000000004</v>
      </c>
      <c r="E420" s="183">
        <v>0.25</v>
      </c>
      <c r="F420" s="183">
        <v>0.15</v>
      </c>
      <c r="G420" s="183">
        <v>1</v>
      </c>
      <c r="H420" s="183">
        <f t="shared" si="41"/>
        <v>0.1275</v>
      </c>
      <c r="I420" s="190"/>
      <c r="J420" s="191"/>
      <c r="K420" s="194"/>
      <c r="L420" s="194"/>
      <c r="AA420" s="6"/>
      <c r="AB420" s="6"/>
      <c r="AC420" s="6"/>
    </row>
    <row r="421" spans="1:29" ht="13.95" customHeight="1" x14ac:dyDescent="0.25">
      <c r="B421" s="138"/>
      <c r="C421" s="142"/>
      <c r="D421" s="200">
        <v>3.4</v>
      </c>
      <c r="E421" s="183">
        <v>0.25</v>
      </c>
      <c r="F421" s="183">
        <v>0.15</v>
      </c>
      <c r="G421" s="183">
        <v>1</v>
      </c>
      <c r="H421" s="183">
        <f t="shared" si="41"/>
        <v>0.1275</v>
      </c>
      <c r="I421" s="190"/>
      <c r="J421" s="191"/>
      <c r="K421" s="194"/>
      <c r="L421" s="194"/>
      <c r="AA421" s="6"/>
      <c r="AB421" s="6"/>
      <c r="AC421" s="6"/>
    </row>
    <row r="422" spans="1:29" ht="13.95" customHeight="1" x14ac:dyDescent="0.25">
      <c r="B422" s="138" t="s">
        <v>288</v>
      </c>
      <c r="C422" s="142"/>
      <c r="D422" s="200"/>
      <c r="E422" s="183"/>
      <c r="F422" s="183"/>
      <c r="G422" s="183"/>
      <c r="H422" s="183"/>
      <c r="I422" s="190"/>
      <c r="J422" s="191"/>
      <c r="K422" s="194"/>
      <c r="L422" s="194"/>
      <c r="AA422" s="6"/>
      <c r="AB422" s="6"/>
      <c r="AC422" s="6"/>
    </row>
    <row r="423" spans="1:29" ht="13.95" customHeight="1" x14ac:dyDescent="0.25">
      <c r="B423" s="138" t="s">
        <v>122</v>
      </c>
      <c r="C423" s="142"/>
      <c r="D423" s="200"/>
      <c r="E423" s="183"/>
      <c r="F423" s="183"/>
      <c r="G423" s="183"/>
      <c r="H423" s="183"/>
      <c r="I423" s="190"/>
      <c r="J423" s="191"/>
      <c r="K423" s="194"/>
      <c r="L423" s="194"/>
      <c r="AA423" s="6"/>
      <c r="AB423" s="6"/>
      <c r="AC423" s="6"/>
    </row>
    <row r="424" spans="1:29" ht="13.95" customHeight="1" x14ac:dyDescent="0.25">
      <c r="B424" s="138" t="s">
        <v>283</v>
      </c>
      <c r="C424" s="142"/>
      <c r="D424" s="200">
        <v>3</v>
      </c>
      <c r="E424" s="183">
        <v>0.15</v>
      </c>
      <c r="F424" s="183">
        <v>0.15</v>
      </c>
      <c r="G424" s="183">
        <v>1</v>
      </c>
      <c r="H424" s="183">
        <f>+D424*E424*F424*G424</f>
        <v>6.7499999999999991E-2</v>
      </c>
      <c r="I424" s="190"/>
      <c r="J424" s="191"/>
      <c r="K424" s="194"/>
      <c r="L424" s="194"/>
      <c r="AA424" s="6"/>
      <c r="AB424" s="6"/>
      <c r="AC424" s="6"/>
    </row>
    <row r="425" spans="1:29" ht="13.95" customHeight="1" x14ac:dyDescent="0.25">
      <c r="B425" s="138" t="s">
        <v>286</v>
      </c>
      <c r="C425" s="142"/>
      <c r="D425" s="200">
        <v>3</v>
      </c>
      <c r="E425" s="183">
        <v>0.15</v>
      </c>
      <c r="F425" s="183">
        <v>0.15</v>
      </c>
      <c r="G425" s="183">
        <v>1</v>
      </c>
      <c r="H425" s="183">
        <f t="shared" ref="H425:H426" si="42">+D425*E425*F425*G425</f>
        <v>6.7499999999999991E-2</v>
      </c>
      <c r="I425" s="190"/>
      <c r="J425" s="191"/>
      <c r="K425" s="194"/>
      <c r="L425" s="194"/>
      <c r="AA425" s="6"/>
      <c r="AB425" s="6"/>
      <c r="AC425" s="6"/>
    </row>
    <row r="426" spans="1:29" ht="13.95" customHeight="1" x14ac:dyDescent="0.25">
      <c r="B426" s="138" t="s">
        <v>287</v>
      </c>
      <c r="C426" s="142"/>
      <c r="D426" s="200">
        <v>3</v>
      </c>
      <c r="E426" s="183">
        <v>0.15</v>
      </c>
      <c r="F426" s="183">
        <v>0.15</v>
      </c>
      <c r="G426" s="183">
        <v>1</v>
      </c>
      <c r="H426" s="183">
        <f t="shared" si="42"/>
        <v>6.7499999999999991E-2</v>
      </c>
      <c r="I426" s="190"/>
      <c r="J426" s="191"/>
      <c r="K426" s="194"/>
      <c r="L426" s="194"/>
      <c r="AA426" s="6"/>
      <c r="AB426" s="6"/>
      <c r="AC426" s="6"/>
    </row>
    <row r="427" spans="1:29" s="14" customFormat="1" ht="13.95" customHeight="1" x14ac:dyDescent="0.25">
      <c r="A427" s="192"/>
      <c r="B427" s="138" t="s">
        <v>123</v>
      </c>
      <c r="C427" s="142"/>
      <c r="D427" s="200"/>
      <c r="E427" s="183"/>
      <c r="F427" s="183"/>
      <c r="G427" s="183"/>
      <c r="H427" s="183"/>
      <c r="I427" s="190"/>
      <c r="J427" s="191"/>
      <c r="K427" s="194"/>
      <c r="L427" s="194"/>
      <c r="M427" s="193"/>
      <c r="N427" s="193"/>
      <c r="O427" s="193"/>
      <c r="P427" s="194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57"/>
      <c r="AB427" s="57"/>
      <c r="AC427" s="57"/>
    </row>
    <row r="428" spans="1:29" s="14" customFormat="1" ht="13.95" customHeight="1" x14ac:dyDescent="0.25">
      <c r="A428" s="192"/>
      <c r="B428" s="138" t="s">
        <v>283</v>
      </c>
      <c r="C428" s="142"/>
      <c r="D428" s="200">
        <v>1.85</v>
      </c>
      <c r="E428" s="183">
        <v>0.15</v>
      </c>
      <c r="F428" s="183">
        <v>0.15</v>
      </c>
      <c r="G428" s="183">
        <v>1</v>
      </c>
      <c r="H428" s="183">
        <f>+D428*E428*F428*G428</f>
        <v>4.1625000000000002E-2</v>
      </c>
      <c r="I428" s="190"/>
      <c r="J428" s="191"/>
      <c r="K428" s="194"/>
      <c r="L428" s="194"/>
      <c r="M428" s="193"/>
      <c r="N428" s="193"/>
      <c r="O428" s="193"/>
      <c r="P428" s="194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57"/>
      <c r="AB428" s="57"/>
      <c r="AC428" s="57"/>
    </row>
    <row r="429" spans="1:29" s="14" customFormat="1" ht="13.95" customHeight="1" x14ac:dyDescent="0.25">
      <c r="A429" s="192"/>
      <c r="B429" s="138" t="s">
        <v>286</v>
      </c>
      <c r="C429" s="142"/>
      <c r="D429" s="200">
        <v>3</v>
      </c>
      <c r="E429" s="183">
        <v>0.15</v>
      </c>
      <c r="F429" s="183">
        <v>0.15</v>
      </c>
      <c r="G429" s="183">
        <v>1</v>
      </c>
      <c r="H429" s="183">
        <f t="shared" ref="H429:H432" si="43">+D429*E429*F429*G429</f>
        <v>6.7499999999999991E-2</v>
      </c>
      <c r="I429" s="190"/>
      <c r="J429" s="191"/>
      <c r="K429" s="194"/>
      <c r="L429" s="194"/>
      <c r="M429" s="193"/>
      <c r="N429" s="193"/>
      <c r="O429" s="193"/>
      <c r="P429" s="194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57"/>
      <c r="AB429" s="57"/>
      <c r="AC429" s="57"/>
    </row>
    <row r="430" spans="1:29" s="14" customFormat="1" ht="13.95" customHeight="1" x14ac:dyDescent="0.25">
      <c r="A430" s="192"/>
      <c r="B430" s="138" t="s">
        <v>287</v>
      </c>
      <c r="C430" s="142"/>
      <c r="D430" s="200">
        <v>3</v>
      </c>
      <c r="E430" s="183">
        <v>0.15</v>
      </c>
      <c r="F430" s="183">
        <v>0.15</v>
      </c>
      <c r="G430" s="183">
        <v>1</v>
      </c>
      <c r="H430" s="183">
        <f t="shared" si="43"/>
        <v>6.7499999999999991E-2</v>
      </c>
      <c r="I430" s="190"/>
      <c r="J430" s="191"/>
      <c r="K430" s="194"/>
      <c r="L430" s="194"/>
      <c r="M430" s="193"/>
      <c r="N430" s="193"/>
      <c r="O430" s="193"/>
      <c r="P430" s="194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57"/>
      <c r="AB430" s="57"/>
      <c r="AC430" s="57"/>
    </row>
    <row r="431" spans="1:29" s="14" customFormat="1" ht="13.95" customHeight="1" x14ac:dyDescent="0.25">
      <c r="A431" s="192"/>
      <c r="B431" s="138" t="s">
        <v>179</v>
      </c>
      <c r="C431" s="142"/>
      <c r="D431" s="200">
        <v>5.5</v>
      </c>
      <c r="E431" s="183">
        <v>0.15</v>
      </c>
      <c r="F431" s="183">
        <v>0.15</v>
      </c>
      <c r="G431" s="183">
        <v>1</v>
      </c>
      <c r="H431" s="183">
        <f t="shared" si="43"/>
        <v>0.12374999999999999</v>
      </c>
      <c r="I431" s="190"/>
      <c r="J431" s="191"/>
      <c r="K431" s="194"/>
      <c r="L431" s="194"/>
      <c r="M431" s="193"/>
      <c r="N431" s="193"/>
      <c r="O431" s="193"/>
      <c r="P431" s="194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57"/>
      <c r="AB431" s="57"/>
      <c r="AC431" s="57"/>
    </row>
    <row r="432" spans="1:29" s="14" customFormat="1" ht="13.95" customHeight="1" x14ac:dyDescent="0.25">
      <c r="A432" s="192"/>
      <c r="B432" s="138" t="s">
        <v>180</v>
      </c>
      <c r="C432" s="142"/>
      <c r="D432" s="200">
        <v>5.5</v>
      </c>
      <c r="E432" s="183">
        <v>0.15</v>
      </c>
      <c r="F432" s="183">
        <v>0.15</v>
      </c>
      <c r="G432" s="183">
        <v>1</v>
      </c>
      <c r="H432" s="183">
        <f t="shared" si="43"/>
        <v>0.12374999999999999</v>
      </c>
      <c r="I432" s="190"/>
      <c r="J432" s="191"/>
      <c r="K432" s="194"/>
      <c r="L432" s="194"/>
      <c r="M432" s="193"/>
      <c r="N432" s="193"/>
      <c r="O432" s="193"/>
      <c r="P432" s="194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57"/>
      <c r="AB432" s="57"/>
      <c r="AC432" s="57"/>
    </row>
    <row r="433" spans="1:29" s="14" customFormat="1" ht="13.95" customHeight="1" x14ac:dyDescent="0.25">
      <c r="A433" s="192"/>
      <c r="B433" s="138"/>
      <c r="C433" s="142"/>
      <c r="D433" s="200"/>
      <c r="E433" s="183"/>
      <c r="F433" s="183"/>
      <c r="G433" s="183"/>
      <c r="H433" s="183"/>
      <c r="I433" s="190"/>
      <c r="J433" s="191"/>
      <c r="K433" s="194"/>
      <c r="L433" s="194"/>
      <c r="M433" s="193"/>
      <c r="N433" s="193"/>
      <c r="O433" s="193"/>
      <c r="P433" s="194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57"/>
      <c r="AB433" s="57"/>
      <c r="AC433" s="57"/>
    </row>
    <row r="434" spans="1:29" ht="13.95" customHeight="1" x14ac:dyDescent="0.25">
      <c r="A434" s="184" t="s">
        <v>281</v>
      </c>
      <c r="B434" s="141" t="s">
        <v>277</v>
      </c>
      <c r="C434" s="139" t="s">
        <v>89</v>
      </c>
      <c r="D434" s="181"/>
      <c r="E434" s="182"/>
      <c r="F434" s="182"/>
      <c r="G434" s="182"/>
      <c r="H434" s="182"/>
      <c r="I434" s="190"/>
      <c r="J434" s="191"/>
      <c r="K434" s="194"/>
      <c r="L434" s="13">
        <f>+SUM(L435:L459)</f>
        <v>42.187499999999986</v>
      </c>
      <c r="AA434" s="6"/>
      <c r="AB434" s="6"/>
      <c r="AC434" s="6"/>
    </row>
    <row r="435" spans="1:29" ht="13.95" customHeight="1" x14ac:dyDescent="0.25">
      <c r="B435" s="138" t="s">
        <v>284</v>
      </c>
      <c r="C435" s="142"/>
      <c r="D435" s="14"/>
      <c r="E435" s="193"/>
      <c r="F435" s="193"/>
      <c r="G435" s="22"/>
      <c r="H435" s="193"/>
      <c r="I435" s="190"/>
      <c r="J435" s="191"/>
      <c r="K435" s="194"/>
      <c r="L435" s="194"/>
      <c r="AA435" s="6"/>
      <c r="AB435" s="6"/>
      <c r="AC435" s="6"/>
    </row>
    <row r="436" spans="1:29" ht="13.95" customHeight="1" x14ac:dyDescent="0.25">
      <c r="B436" s="138" t="s">
        <v>122</v>
      </c>
      <c r="C436" s="142"/>
      <c r="D436" s="14"/>
      <c r="E436" s="193"/>
      <c r="F436" s="193"/>
      <c r="G436" s="22"/>
      <c r="H436" s="193"/>
      <c r="I436" s="190"/>
      <c r="J436" s="191"/>
      <c r="K436" s="194"/>
      <c r="L436" s="194"/>
      <c r="AA436" s="6"/>
      <c r="AB436" s="6"/>
      <c r="AC436" s="6"/>
    </row>
    <row r="437" spans="1:29" ht="13.95" customHeight="1" x14ac:dyDescent="0.25">
      <c r="B437" s="138" t="s">
        <v>283</v>
      </c>
      <c r="C437" s="142"/>
      <c r="D437" s="2"/>
      <c r="E437" s="183"/>
      <c r="F437" s="183"/>
      <c r="G437" s="183"/>
      <c r="H437" s="183"/>
      <c r="I437" s="200">
        <v>2.0499999999999998</v>
      </c>
      <c r="J437" s="191">
        <f>0.25*2+0.15</f>
        <v>0.65</v>
      </c>
      <c r="K437" s="194">
        <v>2</v>
      </c>
      <c r="L437" s="194">
        <f>+I437*J437*K437</f>
        <v>2.665</v>
      </c>
      <c r="AA437" s="6"/>
      <c r="AB437" s="6"/>
      <c r="AC437" s="6"/>
    </row>
    <row r="438" spans="1:29" ht="13.95" customHeight="1" x14ac:dyDescent="0.25">
      <c r="B438" s="138" t="s">
        <v>286</v>
      </c>
      <c r="C438" s="142"/>
      <c r="D438" s="2"/>
      <c r="E438" s="183"/>
      <c r="F438" s="183"/>
      <c r="G438" s="183"/>
      <c r="H438" s="183"/>
      <c r="I438" s="200">
        <v>2.0499999999999998</v>
      </c>
      <c r="J438" s="191">
        <f t="shared" ref="J438:J448" si="44">0.25*2+0.15</f>
        <v>0.65</v>
      </c>
      <c r="K438" s="194">
        <v>2</v>
      </c>
      <c r="L438" s="194">
        <f t="shared" ref="L438:L459" si="45">+I438*J438*K438</f>
        <v>2.665</v>
      </c>
      <c r="AA438" s="6"/>
      <c r="AB438" s="6"/>
      <c r="AC438" s="6"/>
    </row>
    <row r="439" spans="1:29" ht="13.95" customHeight="1" x14ac:dyDescent="0.25">
      <c r="B439" s="138" t="s">
        <v>287</v>
      </c>
      <c r="C439" s="142"/>
      <c r="D439" s="2"/>
      <c r="E439" s="183"/>
      <c r="F439" s="183"/>
      <c r="G439" s="183"/>
      <c r="H439" s="183"/>
      <c r="I439" s="200">
        <f>3.35+0.8</f>
        <v>4.1500000000000004</v>
      </c>
      <c r="J439" s="191">
        <f t="shared" si="44"/>
        <v>0.65</v>
      </c>
      <c r="K439" s="194">
        <v>2</v>
      </c>
      <c r="L439" s="194">
        <f t="shared" si="45"/>
        <v>5.3950000000000005</v>
      </c>
      <c r="AA439" s="6"/>
      <c r="AB439" s="6"/>
      <c r="AC439" s="6"/>
    </row>
    <row r="440" spans="1:29" ht="13.95" customHeight="1" x14ac:dyDescent="0.25">
      <c r="B440" s="138" t="s">
        <v>123</v>
      </c>
      <c r="C440" s="142"/>
      <c r="D440" s="2"/>
      <c r="E440" s="183"/>
      <c r="F440" s="183"/>
      <c r="G440" s="183"/>
      <c r="H440" s="183"/>
      <c r="I440" s="200"/>
      <c r="J440" s="191"/>
      <c r="K440" s="194"/>
      <c r="L440" s="194">
        <f t="shared" si="45"/>
        <v>0</v>
      </c>
      <c r="AA440" s="6"/>
      <c r="AB440" s="6"/>
      <c r="AC440" s="6"/>
    </row>
    <row r="441" spans="1:29" ht="13.95" customHeight="1" x14ac:dyDescent="0.25">
      <c r="B441" s="138" t="s">
        <v>283</v>
      </c>
      <c r="C441" s="142"/>
      <c r="D441" s="2"/>
      <c r="E441" s="183"/>
      <c r="F441" s="183"/>
      <c r="G441" s="183"/>
      <c r="H441" s="183"/>
      <c r="I441" s="200">
        <v>2.0499999999999998</v>
      </c>
      <c r="J441" s="191">
        <f t="shared" si="44"/>
        <v>0.65</v>
      </c>
      <c r="K441" s="194">
        <v>2</v>
      </c>
      <c r="L441" s="194">
        <f t="shared" si="45"/>
        <v>2.665</v>
      </c>
      <c r="AA441" s="6"/>
      <c r="AB441" s="6"/>
      <c r="AC441" s="6"/>
    </row>
    <row r="442" spans="1:29" ht="13.95" customHeight="1" x14ac:dyDescent="0.25">
      <c r="B442" s="138" t="s">
        <v>286</v>
      </c>
      <c r="C442" s="142"/>
      <c r="D442" s="2"/>
      <c r="E442" s="183"/>
      <c r="F442" s="183"/>
      <c r="G442" s="183"/>
      <c r="H442" s="183"/>
      <c r="I442" s="200">
        <v>2.0499999999999998</v>
      </c>
      <c r="J442" s="191">
        <f t="shared" si="44"/>
        <v>0.65</v>
      </c>
      <c r="K442" s="194">
        <v>2</v>
      </c>
      <c r="L442" s="194">
        <f t="shared" si="45"/>
        <v>2.665</v>
      </c>
      <c r="AA442" s="6"/>
      <c r="AB442" s="6"/>
      <c r="AC442" s="6"/>
    </row>
    <row r="443" spans="1:29" ht="13.95" customHeight="1" x14ac:dyDescent="0.25">
      <c r="B443" s="138" t="s">
        <v>287</v>
      </c>
      <c r="C443" s="142"/>
      <c r="D443" s="2"/>
      <c r="E443" s="183"/>
      <c r="F443" s="183"/>
      <c r="G443" s="183"/>
      <c r="H443" s="183"/>
      <c r="I443" s="200">
        <f>3.35+0.8</f>
        <v>4.1500000000000004</v>
      </c>
      <c r="J443" s="191">
        <f t="shared" si="44"/>
        <v>0.65</v>
      </c>
      <c r="K443" s="194">
        <v>2</v>
      </c>
      <c r="L443" s="194">
        <f t="shared" si="45"/>
        <v>5.3950000000000005</v>
      </c>
      <c r="AA443" s="6"/>
      <c r="AB443" s="6"/>
      <c r="AC443" s="6"/>
    </row>
    <row r="444" spans="1:29" ht="13.95" customHeight="1" x14ac:dyDescent="0.25">
      <c r="B444" s="138" t="s">
        <v>179</v>
      </c>
      <c r="C444" s="142"/>
      <c r="D444" s="2"/>
      <c r="E444" s="183"/>
      <c r="F444" s="183"/>
      <c r="G444" s="183"/>
      <c r="H444" s="183"/>
      <c r="I444" s="200">
        <v>3.8</v>
      </c>
      <c r="J444" s="191">
        <f t="shared" si="44"/>
        <v>0.65</v>
      </c>
      <c r="K444" s="194">
        <v>1</v>
      </c>
      <c r="L444" s="194">
        <f t="shared" si="45"/>
        <v>2.4699999999999998</v>
      </c>
      <c r="AA444" s="6"/>
      <c r="AB444" s="6"/>
      <c r="AC444" s="6"/>
    </row>
    <row r="445" spans="1:29" ht="13.95" customHeight="1" x14ac:dyDescent="0.25">
      <c r="B445" s="138"/>
      <c r="C445" s="142"/>
      <c r="D445" s="2"/>
      <c r="E445" s="183"/>
      <c r="F445" s="183"/>
      <c r="G445" s="183"/>
      <c r="H445" s="183"/>
      <c r="I445" s="200">
        <v>3.8</v>
      </c>
      <c r="J445" s="191">
        <f t="shared" si="44"/>
        <v>0.65</v>
      </c>
      <c r="K445" s="194">
        <v>1</v>
      </c>
      <c r="L445" s="194">
        <f t="shared" si="45"/>
        <v>2.4699999999999998</v>
      </c>
      <c r="AA445" s="6"/>
      <c r="AB445" s="6"/>
      <c r="AC445" s="6"/>
    </row>
    <row r="446" spans="1:29" ht="13.95" customHeight="1" x14ac:dyDescent="0.25">
      <c r="B446" s="138"/>
      <c r="C446" s="142"/>
      <c r="D446" s="2"/>
      <c r="E446" s="183"/>
      <c r="F446" s="183"/>
      <c r="G446" s="183"/>
      <c r="H446" s="183"/>
      <c r="I446" s="200">
        <f>3.85+0.8</f>
        <v>4.6500000000000004</v>
      </c>
      <c r="J446" s="191">
        <f t="shared" si="44"/>
        <v>0.65</v>
      </c>
      <c r="K446" s="194">
        <v>1</v>
      </c>
      <c r="L446" s="194">
        <f t="shared" si="45"/>
        <v>3.0225000000000004</v>
      </c>
      <c r="AA446" s="6"/>
      <c r="AB446" s="6"/>
      <c r="AC446" s="6"/>
    </row>
    <row r="447" spans="1:29" ht="13.95" customHeight="1" x14ac:dyDescent="0.25">
      <c r="B447" s="138" t="s">
        <v>180</v>
      </c>
      <c r="C447" s="142"/>
      <c r="D447" s="2"/>
      <c r="E447" s="183"/>
      <c r="F447" s="183"/>
      <c r="G447" s="183"/>
      <c r="H447" s="183"/>
      <c r="I447" s="200">
        <f>2.6+0.8</f>
        <v>3.4000000000000004</v>
      </c>
      <c r="J447" s="191">
        <f t="shared" si="44"/>
        <v>0.65</v>
      </c>
      <c r="K447" s="194">
        <v>1</v>
      </c>
      <c r="L447" s="194">
        <f t="shared" si="45"/>
        <v>2.2100000000000004</v>
      </c>
      <c r="AA447" s="6"/>
      <c r="AB447" s="6"/>
      <c r="AC447" s="6"/>
    </row>
    <row r="448" spans="1:29" ht="13.95" customHeight="1" x14ac:dyDescent="0.25">
      <c r="B448" s="138"/>
      <c r="C448" s="142"/>
      <c r="D448" s="2"/>
      <c r="E448" s="183"/>
      <c r="F448" s="183"/>
      <c r="G448" s="183"/>
      <c r="H448" s="183"/>
      <c r="I448" s="200">
        <v>3.4</v>
      </c>
      <c r="J448" s="191">
        <f t="shared" si="44"/>
        <v>0.65</v>
      </c>
      <c r="K448" s="194">
        <v>1</v>
      </c>
      <c r="L448" s="194">
        <f t="shared" si="45"/>
        <v>2.21</v>
      </c>
      <c r="AA448" s="6"/>
      <c r="AB448" s="6"/>
      <c r="AC448" s="6"/>
    </row>
    <row r="449" spans="1:29" ht="13.95" customHeight="1" x14ac:dyDescent="0.25">
      <c r="B449" s="138" t="s">
        <v>288</v>
      </c>
      <c r="C449" s="142"/>
      <c r="D449" s="2"/>
      <c r="E449" s="183"/>
      <c r="F449" s="183"/>
      <c r="G449" s="183"/>
      <c r="H449" s="183"/>
      <c r="I449" s="200"/>
      <c r="J449" s="191"/>
      <c r="K449" s="194"/>
      <c r="L449" s="194"/>
      <c r="AA449" s="6"/>
      <c r="AB449" s="6"/>
      <c r="AC449" s="6"/>
    </row>
    <row r="450" spans="1:29" ht="13.95" customHeight="1" x14ac:dyDescent="0.25">
      <c r="B450" s="138" t="s">
        <v>122</v>
      </c>
      <c r="C450" s="142"/>
      <c r="D450" s="2"/>
      <c r="E450" s="183"/>
      <c r="F450" s="183"/>
      <c r="G450" s="183"/>
      <c r="H450" s="183"/>
      <c r="I450" s="200"/>
      <c r="J450" s="191"/>
      <c r="K450" s="194"/>
      <c r="L450" s="194"/>
      <c r="AA450" s="6"/>
      <c r="AB450" s="6"/>
      <c r="AC450" s="6"/>
    </row>
    <row r="451" spans="1:29" ht="13.95" customHeight="1" x14ac:dyDescent="0.25">
      <c r="B451" s="138" t="s">
        <v>283</v>
      </c>
      <c r="C451" s="142"/>
      <c r="D451" s="2"/>
      <c r="E451" s="183"/>
      <c r="F451" s="183"/>
      <c r="G451" s="2"/>
      <c r="H451" s="183"/>
      <c r="I451" s="200">
        <v>3</v>
      </c>
      <c r="J451" s="191">
        <v>0.3</v>
      </c>
      <c r="K451" s="183">
        <v>1</v>
      </c>
      <c r="L451" s="194">
        <f t="shared" si="45"/>
        <v>0.89999999999999991</v>
      </c>
      <c r="AA451" s="6"/>
      <c r="AB451" s="6"/>
      <c r="AC451" s="6"/>
    </row>
    <row r="452" spans="1:29" ht="13.95" customHeight="1" x14ac:dyDescent="0.25">
      <c r="B452" s="138" t="s">
        <v>286</v>
      </c>
      <c r="C452" s="142"/>
      <c r="D452" s="2"/>
      <c r="E452" s="183"/>
      <c r="F452" s="183"/>
      <c r="G452" s="2"/>
      <c r="H452" s="183"/>
      <c r="I452" s="200">
        <v>3</v>
      </c>
      <c r="J452" s="191">
        <v>0.3</v>
      </c>
      <c r="K452" s="183">
        <v>1</v>
      </c>
      <c r="L452" s="194">
        <f t="shared" si="45"/>
        <v>0.89999999999999991</v>
      </c>
      <c r="AA452" s="6"/>
      <c r="AB452" s="6"/>
      <c r="AC452" s="6"/>
    </row>
    <row r="453" spans="1:29" ht="13.95" customHeight="1" x14ac:dyDescent="0.25">
      <c r="B453" s="138" t="s">
        <v>287</v>
      </c>
      <c r="C453" s="142"/>
      <c r="D453" s="2"/>
      <c r="E453" s="183"/>
      <c r="F453" s="183"/>
      <c r="G453" s="2"/>
      <c r="H453" s="183"/>
      <c r="I453" s="200">
        <v>3</v>
      </c>
      <c r="J453" s="191">
        <v>0.3</v>
      </c>
      <c r="K453" s="183">
        <v>1</v>
      </c>
      <c r="L453" s="194">
        <f t="shared" si="45"/>
        <v>0.89999999999999991</v>
      </c>
      <c r="AA453" s="6"/>
      <c r="AB453" s="6"/>
      <c r="AC453" s="6"/>
    </row>
    <row r="454" spans="1:29" ht="13.95" customHeight="1" x14ac:dyDescent="0.25">
      <c r="B454" s="138" t="s">
        <v>123</v>
      </c>
      <c r="C454" s="142"/>
      <c r="D454" s="2"/>
      <c r="E454" s="183"/>
      <c r="F454" s="183"/>
      <c r="G454" s="2"/>
      <c r="H454" s="183"/>
      <c r="I454" s="200"/>
      <c r="J454" s="191"/>
      <c r="K454" s="183"/>
      <c r="L454" s="194"/>
      <c r="AA454" s="6"/>
      <c r="AB454" s="6"/>
      <c r="AC454" s="6"/>
    </row>
    <row r="455" spans="1:29" ht="13.95" customHeight="1" x14ac:dyDescent="0.25">
      <c r="B455" s="138" t="s">
        <v>283</v>
      </c>
      <c r="C455" s="142"/>
      <c r="D455" s="2"/>
      <c r="E455" s="183"/>
      <c r="F455" s="183"/>
      <c r="G455" s="2"/>
      <c r="H455" s="183"/>
      <c r="I455" s="200">
        <v>1.85</v>
      </c>
      <c r="J455" s="191">
        <v>0.3</v>
      </c>
      <c r="K455" s="183">
        <v>1</v>
      </c>
      <c r="L455" s="194">
        <f t="shared" si="45"/>
        <v>0.55500000000000005</v>
      </c>
      <c r="AA455" s="6"/>
      <c r="AB455" s="6"/>
      <c r="AC455" s="6"/>
    </row>
    <row r="456" spans="1:29" ht="13.95" customHeight="1" x14ac:dyDescent="0.25">
      <c r="B456" s="138" t="s">
        <v>286</v>
      </c>
      <c r="C456" s="142"/>
      <c r="D456" s="2"/>
      <c r="E456" s="183"/>
      <c r="F456" s="183"/>
      <c r="G456" s="2"/>
      <c r="H456" s="183"/>
      <c r="I456" s="200">
        <v>3</v>
      </c>
      <c r="J456" s="191">
        <v>0.3</v>
      </c>
      <c r="K456" s="183">
        <v>1</v>
      </c>
      <c r="L456" s="194">
        <f t="shared" si="45"/>
        <v>0.89999999999999991</v>
      </c>
      <c r="AA456" s="6"/>
      <c r="AB456" s="6"/>
      <c r="AC456" s="6"/>
    </row>
    <row r="457" spans="1:29" ht="13.95" customHeight="1" x14ac:dyDescent="0.25">
      <c r="B457" s="138" t="s">
        <v>287</v>
      </c>
      <c r="C457" s="142"/>
      <c r="D457" s="2"/>
      <c r="E457" s="183"/>
      <c r="F457" s="183"/>
      <c r="G457" s="2"/>
      <c r="H457" s="183"/>
      <c r="I457" s="200">
        <v>3</v>
      </c>
      <c r="J457" s="191">
        <v>0.3</v>
      </c>
      <c r="K457" s="183">
        <v>1</v>
      </c>
      <c r="L457" s="194">
        <f t="shared" si="45"/>
        <v>0.89999999999999991</v>
      </c>
      <c r="AA457" s="6"/>
      <c r="AB457" s="6"/>
      <c r="AC457" s="6"/>
    </row>
    <row r="458" spans="1:29" ht="13.95" customHeight="1" x14ac:dyDescent="0.25">
      <c r="B458" s="138" t="s">
        <v>179</v>
      </c>
      <c r="C458" s="142"/>
      <c r="D458" s="2"/>
      <c r="E458" s="183"/>
      <c r="F458" s="183"/>
      <c r="G458" s="2"/>
      <c r="H458" s="183"/>
      <c r="I458" s="200">
        <v>5.5</v>
      </c>
      <c r="J458" s="191">
        <v>0.3</v>
      </c>
      <c r="K458" s="183">
        <v>1</v>
      </c>
      <c r="L458" s="194">
        <f t="shared" si="45"/>
        <v>1.65</v>
      </c>
      <c r="AA458" s="6"/>
      <c r="AB458" s="6"/>
      <c r="AC458" s="6"/>
    </row>
    <row r="459" spans="1:29" ht="13.95" customHeight="1" x14ac:dyDescent="0.25">
      <c r="B459" s="138" t="s">
        <v>180</v>
      </c>
      <c r="C459" s="142"/>
      <c r="D459" s="2"/>
      <c r="E459" s="183"/>
      <c r="F459" s="183"/>
      <c r="G459" s="2"/>
      <c r="H459" s="183"/>
      <c r="I459" s="200">
        <v>5.5</v>
      </c>
      <c r="J459" s="191">
        <v>0.3</v>
      </c>
      <c r="K459" s="183">
        <v>1</v>
      </c>
      <c r="L459" s="194">
        <f t="shared" si="45"/>
        <v>1.65</v>
      </c>
      <c r="AA459" s="6"/>
      <c r="AB459" s="6"/>
      <c r="AC459" s="6"/>
    </row>
    <row r="460" spans="1:29" ht="13.95" customHeight="1" x14ac:dyDescent="0.25">
      <c r="A460" s="184" t="s">
        <v>282</v>
      </c>
      <c r="B460" s="141" t="s">
        <v>278</v>
      </c>
      <c r="C460" s="142" t="s">
        <v>102</v>
      </c>
      <c r="D460" s="181"/>
      <c r="E460" s="182"/>
      <c r="F460" s="182"/>
      <c r="G460" s="182"/>
      <c r="H460" s="182"/>
      <c r="I460" s="190"/>
      <c r="J460" s="191"/>
      <c r="K460" s="194"/>
      <c r="L460" s="194"/>
      <c r="Z460" s="20">
        <f>+SUM(U461:Y476)</f>
        <v>456.5800000000001</v>
      </c>
      <c r="AA460" s="6"/>
      <c r="AB460" s="6"/>
      <c r="AC460" s="6"/>
    </row>
    <row r="461" spans="1:29" ht="13.95" customHeight="1" x14ac:dyDescent="0.25">
      <c r="B461" s="138" t="s">
        <v>289</v>
      </c>
      <c r="C461" s="142"/>
      <c r="D461" s="181"/>
      <c r="E461" s="182"/>
      <c r="F461" s="182"/>
      <c r="G461" s="182"/>
      <c r="H461" s="182"/>
      <c r="I461" s="190"/>
      <c r="J461" s="191"/>
      <c r="K461" s="194"/>
      <c r="L461" s="194"/>
      <c r="Q461" s="193">
        <v>4</v>
      </c>
      <c r="R461" s="193">
        <v>4</v>
      </c>
      <c r="S461" s="193">
        <f>2.05+0.6</f>
        <v>2.65</v>
      </c>
      <c r="T461" s="193">
        <f t="shared" ref="T461:T476" si="46">+Q461*R461*S461</f>
        <v>42.4</v>
      </c>
      <c r="U461" s="193"/>
      <c r="V461" s="193"/>
      <c r="W461" s="193">
        <f>+T461*$W$3</f>
        <v>43.247999999999998</v>
      </c>
      <c r="AA461" s="6"/>
      <c r="AB461" s="6"/>
      <c r="AC461" s="6"/>
    </row>
    <row r="462" spans="1:29" ht="13.95" customHeight="1" x14ac:dyDescent="0.25">
      <c r="B462" s="138"/>
      <c r="C462" s="142"/>
      <c r="D462" s="181"/>
      <c r="E462" s="182"/>
      <c r="F462" s="182"/>
      <c r="G462" s="182"/>
      <c r="H462" s="182"/>
      <c r="I462" s="190"/>
      <c r="J462" s="191"/>
      <c r="K462" s="194"/>
      <c r="L462" s="194"/>
      <c r="Q462" s="193">
        <v>4</v>
      </c>
      <c r="R462" s="193">
        <v>15</v>
      </c>
      <c r="S462" s="193">
        <f>0.2*2+0.1*2+0.15</f>
        <v>0.75000000000000011</v>
      </c>
      <c r="T462" s="193">
        <f t="shared" si="46"/>
        <v>45.000000000000007</v>
      </c>
      <c r="U462" s="193"/>
      <c r="V462" s="193">
        <f>+T462*$V$3</f>
        <v>25.200000000000006</v>
      </c>
      <c r="W462" s="193"/>
      <c r="AA462" s="6"/>
      <c r="AB462" s="6"/>
      <c r="AC462" s="6"/>
    </row>
    <row r="463" spans="1:29" ht="13.95" customHeight="1" x14ac:dyDescent="0.25">
      <c r="B463" s="138"/>
      <c r="C463" s="142"/>
      <c r="D463" s="181"/>
      <c r="E463" s="182"/>
      <c r="F463" s="182"/>
      <c r="G463" s="182"/>
      <c r="H463" s="182"/>
      <c r="I463" s="190"/>
      <c r="J463" s="191"/>
      <c r="K463" s="194"/>
      <c r="L463" s="194"/>
      <c r="Q463" s="193">
        <v>2</v>
      </c>
      <c r="R463" s="193">
        <v>4</v>
      </c>
      <c r="S463" s="193">
        <f>4.15+0.6</f>
        <v>4.75</v>
      </c>
      <c r="T463" s="193">
        <f t="shared" si="46"/>
        <v>38</v>
      </c>
      <c r="U463" s="193"/>
      <c r="V463" s="193"/>
      <c r="W463" s="193">
        <f>+T463*$W$3</f>
        <v>38.76</v>
      </c>
      <c r="AA463" s="6"/>
      <c r="AB463" s="6"/>
      <c r="AC463" s="6"/>
    </row>
    <row r="464" spans="1:29" ht="13.95" customHeight="1" x14ac:dyDescent="0.25">
      <c r="B464" s="138"/>
      <c r="C464" s="142"/>
      <c r="D464" s="181"/>
      <c r="E464" s="182"/>
      <c r="F464" s="182"/>
      <c r="G464" s="182"/>
      <c r="H464" s="182"/>
      <c r="I464" s="190"/>
      <c r="J464" s="191"/>
      <c r="K464" s="194"/>
      <c r="L464" s="194"/>
      <c r="Q464" s="193">
        <v>2</v>
      </c>
      <c r="R464" s="193">
        <v>25</v>
      </c>
      <c r="S464" s="193">
        <f>0.2*2+0.1*2+0.15</f>
        <v>0.75000000000000011</v>
      </c>
      <c r="T464" s="193">
        <f t="shared" si="46"/>
        <v>37.500000000000007</v>
      </c>
      <c r="U464" s="193"/>
      <c r="V464" s="193">
        <f>+T464*$V$3</f>
        <v>21.000000000000007</v>
      </c>
      <c r="W464" s="193"/>
      <c r="AA464" s="6"/>
      <c r="AB464" s="6"/>
      <c r="AC464" s="6"/>
    </row>
    <row r="465" spans="1:29" ht="13.95" customHeight="1" x14ac:dyDescent="0.25">
      <c r="B465" s="138"/>
      <c r="C465" s="142"/>
      <c r="D465" s="181"/>
      <c r="E465" s="182"/>
      <c r="F465" s="182"/>
      <c r="G465" s="182"/>
      <c r="H465" s="182"/>
      <c r="I465" s="190"/>
      <c r="J465" s="191"/>
      <c r="K465" s="194"/>
      <c r="L465" s="194"/>
      <c r="Q465" s="193">
        <v>2</v>
      </c>
      <c r="R465" s="193">
        <v>4</v>
      </c>
      <c r="S465" s="193">
        <f>3.8+0.6</f>
        <v>4.3999999999999995</v>
      </c>
      <c r="T465" s="193">
        <f t="shared" si="46"/>
        <v>35.199999999999996</v>
      </c>
      <c r="U465" s="193"/>
      <c r="V465" s="193"/>
      <c r="W465" s="193">
        <f>+T465*$W$3</f>
        <v>35.903999999999996</v>
      </c>
      <c r="AA465" s="6"/>
      <c r="AB465" s="6"/>
      <c r="AC465" s="6"/>
    </row>
    <row r="466" spans="1:29" ht="13.95" customHeight="1" x14ac:dyDescent="0.25">
      <c r="B466" s="138"/>
      <c r="C466" s="142"/>
      <c r="D466" s="181"/>
      <c r="E466" s="182"/>
      <c r="F466" s="182"/>
      <c r="G466" s="182"/>
      <c r="H466" s="182"/>
      <c r="I466" s="190"/>
      <c r="J466" s="191"/>
      <c r="K466" s="194"/>
      <c r="L466" s="194"/>
      <c r="Q466" s="193">
        <v>2</v>
      </c>
      <c r="R466" s="193">
        <v>23</v>
      </c>
      <c r="S466" s="193">
        <f>0.2*2+0.1*2+0.15</f>
        <v>0.75000000000000011</v>
      </c>
      <c r="T466" s="193">
        <f t="shared" si="46"/>
        <v>34.500000000000007</v>
      </c>
      <c r="U466" s="193"/>
      <c r="V466" s="193">
        <f>+T466*$V$3</f>
        <v>19.320000000000007</v>
      </c>
      <c r="W466" s="193"/>
      <c r="AA466" s="6"/>
      <c r="AB466" s="6"/>
      <c r="AC466" s="6"/>
    </row>
    <row r="467" spans="1:29" ht="13.95" customHeight="1" x14ac:dyDescent="0.25">
      <c r="B467" s="138"/>
      <c r="C467" s="142"/>
      <c r="D467" s="2"/>
      <c r="I467" s="190"/>
      <c r="J467" s="191"/>
      <c r="K467" s="194"/>
      <c r="L467" s="194"/>
      <c r="Q467" s="193">
        <v>1</v>
      </c>
      <c r="R467" s="193">
        <v>4</v>
      </c>
      <c r="S467" s="193">
        <f>4.65+0.6</f>
        <v>5.25</v>
      </c>
      <c r="T467" s="193">
        <f t="shared" si="46"/>
        <v>21</v>
      </c>
      <c r="U467" s="193"/>
      <c r="V467" s="193"/>
      <c r="W467" s="193">
        <f>+T467*$W$3</f>
        <v>21.42</v>
      </c>
      <c r="AA467" s="6"/>
      <c r="AB467" s="6"/>
      <c r="AC467" s="6"/>
    </row>
    <row r="468" spans="1:29" ht="13.95" customHeight="1" x14ac:dyDescent="0.25">
      <c r="B468" s="138"/>
      <c r="C468" s="142"/>
      <c r="D468" s="2"/>
      <c r="I468" s="190"/>
      <c r="J468" s="191"/>
      <c r="K468" s="194"/>
      <c r="L468" s="194"/>
      <c r="Q468" s="193">
        <v>1</v>
      </c>
      <c r="R468" s="193">
        <v>27</v>
      </c>
      <c r="S468" s="193">
        <f>0.2*2+0.1*2+0.15</f>
        <v>0.75000000000000011</v>
      </c>
      <c r="T468" s="193">
        <f t="shared" si="46"/>
        <v>20.250000000000004</v>
      </c>
      <c r="U468" s="193"/>
      <c r="V468" s="193">
        <f>+T468*$V$3</f>
        <v>11.340000000000003</v>
      </c>
      <c r="W468" s="193"/>
      <c r="AA468" s="6"/>
      <c r="AB468" s="6"/>
      <c r="AC468" s="6"/>
    </row>
    <row r="469" spans="1:29" ht="13.95" customHeight="1" x14ac:dyDescent="0.25">
      <c r="B469" s="138"/>
      <c r="C469" s="142"/>
      <c r="D469" s="2"/>
      <c r="I469" s="190"/>
      <c r="J469" s="191"/>
      <c r="K469" s="194"/>
      <c r="L469" s="194"/>
      <c r="Q469" s="193">
        <v>2</v>
      </c>
      <c r="R469" s="193">
        <v>4</v>
      </c>
      <c r="S469" s="193">
        <f>3.4+0.6</f>
        <v>4</v>
      </c>
      <c r="T469" s="193">
        <f t="shared" si="46"/>
        <v>32</v>
      </c>
      <c r="U469" s="193"/>
      <c r="V469" s="193"/>
      <c r="W469" s="193">
        <f>+T469*$W$3</f>
        <v>32.64</v>
      </c>
      <c r="AA469" s="6"/>
      <c r="AB469" s="6"/>
      <c r="AC469" s="6"/>
    </row>
    <row r="470" spans="1:29" ht="13.95" customHeight="1" x14ac:dyDescent="0.25">
      <c r="B470" s="138"/>
      <c r="C470" s="142"/>
      <c r="D470" s="2"/>
      <c r="I470" s="190"/>
      <c r="J470" s="191"/>
      <c r="K470" s="194"/>
      <c r="L470" s="194"/>
      <c r="Q470" s="193">
        <v>2</v>
      </c>
      <c r="R470" s="193">
        <v>22</v>
      </c>
      <c r="S470" s="193">
        <f>0.2*2+0.1*2+0.15</f>
        <v>0.75000000000000011</v>
      </c>
      <c r="T470" s="193">
        <f t="shared" si="46"/>
        <v>33.000000000000007</v>
      </c>
      <c r="U470" s="193"/>
      <c r="V470" s="193">
        <f>+T470*$V$3</f>
        <v>18.480000000000004</v>
      </c>
      <c r="W470" s="193"/>
      <c r="AA470" s="6"/>
      <c r="AB470" s="6"/>
      <c r="AC470" s="6"/>
    </row>
    <row r="471" spans="1:29" ht="13.95" customHeight="1" x14ac:dyDescent="0.25">
      <c r="B471" s="138" t="s">
        <v>290</v>
      </c>
      <c r="C471" s="142"/>
      <c r="D471" s="2"/>
      <c r="I471" s="190"/>
      <c r="J471" s="191"/>
      <c r="K471" s="194"/>
      <c r="L471" s="194"/>
      <c r="Q471" s="193">
        <v>5</v>
      </c>
      <c r="R471" s="193">
        <v>4</v>
      </c>
      <c r="S471" s="193">
        <f>3+0.6</f>
        <v>3.6</v>
      </c>
      <c r="T471" s="193">
        <f t="shared" si="46"/>
        <v>72</v>
      </c>
      <c r="U471" s="193"/>
      <c r="V471" s="193"/>
      <c r="W471" s="193">
        <f>+T471*$W$3</f>
        <v>73.44</v>
      </c>
      <c r="AA471" s="6"/>
      <c r="AB471" s="6"/>
      <c r="AC471" s="6"/>
    </row>
    <row r="472" spans="1:29" ht="13.95" customHeight="1" x14ac:dyDescent="0.25">
      <c r="B472" s="138"/>
      <c r="C472" s="142"/>
      <c r="D472" s="2"/>
      <c r="I472" s="190"/>
      <c r="J472" s="191"/>
      <c r="K472" s="194"/>
      <c r="L472" s="194"/>
      <c r="Q472" s="193">
        <v>5</v>
      </c>
      <c r="R472" s="193">
        <v>20</v>
      </c>
      <c r="S472" s="193">
        <f>0.1*2+0.1*2+0.15</f>
        <v>0.55000000000000004</v>
      </c>
      <c r="T472" s="193">
        <f t="shared" si="46"/>
        <v>55.000000000000007</v>
      </c>
      <c r="U472" s="193"/>
      <c r="V472" s="193">
        <f>+T472*$V$3</f>
        <v>30.800000000000008</v>
      </c>
      <c r="W472" s="193"/>
      <c r="AA472" s="6"/>
      <c r="AB472" s="6"/>
      <c r="AC472" s="6"/>
    </row>
    <row r="473" spans="1:29" ht="13.95" customHeight="1" x14ac:dyDescent="0.25">
      <c r="B473" s="138"/>
      <c r="C473" s="142"/>
      <c r="D473" s="2"/>
      <c r="I473" s="190"/>
      <c r="J473" s="191"/>
      <c r="K473" s="194"/>
      <c r="L473" s="194"/>
      <c r="Q473" s="193">
        <v>1</v>
      </c>
      <c r="R473" s="193">
        <v>4</v>
      </c>
      <c r="S473" s="193">
        <f>1.85+0.6</f>
        <v>2.4500000000000002</v>
      </c>
      <c r="T473" s="193">
        <f t="shared" si="46"/>
        <v>9.8000000000000007</v>
      </c>
      <c r="U473" s="193"/>
      <c r="V473" s="193"/>
      <c r="W473" s="193">
        <f>+T473*$W$3</f>
        <v>9.9960000000000004</v>
      </c>
      <c r="AA473" s="6"/>
      <c r="AB473" s="6"/>
      <c r="AC473" s="6"/>
    </row>
    <row r="474" spans="1:29" ht="13.95" customHeight="1" x14ac:dyDescent="0.25">
      <c r="B474" s="138"/>
      <c r="C474" s="142"/>
      <c r="D474" s="2"/>
      <c r="I474" s="190"/>
      <c r="J474" s="191"/>
      <c r="K474" s="194"/>
      <c r="L474" s="194"/>
      <c r="Q474" s="193">
        <v>1</v>
      </c>
      <c r="R474" s="193">
        <v>14</v>
      </c>
      <c r="S474" s="193">
        <f>0.1*2+0.1*2+0.15</f>
        <v>0.55000000000000004</v>
      </c>
      <c r="T474" s="193">
        <f t="shared" si="46"/>
        <v>7.7000000000000011</v>
      </c>
      <c r="U474" s="193"/>
      <c r="V474" s="193">
        <f>+T474*$V$3</f>
        <v>4.3120000000000012</v>
      </c>
      <c r="W474" s="193"/>
      <c r="AA474" s="6"/>
      <c r="AB474" s="6"/>
      <c r="AC474" s="6"/>
    </row>
    <row r="475" spans="1:29" ht="13.95" customHeight="1" x14ac:dyDescent="0.25">
      <c r="B475" s="138"/>
      <c r="C475" s="142"/>
      <c r="D475" s="2"/>
      <c r="I475" s="190"/>
      <c r="J475" s="191"/>
      <c r="K475" s="194"/>
      <c r="L475" s="194"/>
      <c r="Q475" s="193">
        <v>2</v>
      </c>
      <c r="R475" s="193">
        <v>4</v>
      </c>
      <c r="S475" s="193">
        <f>5.5+0.6</f>
        <v>6.1</v>
      </c>
      <c r="T475" s="193">
        <f t="shared" si="46"/>
        <v>48.8</v>
      </c>
      <c r="U475" s="193"/>
      <c r="V475" s="193"/>
      <c r="W475" s="193">
        <f>+T475*$W$3</f>
        <v>49.775999999999996</v>
      </c>
      <c r="AA475" s="6"/>
      <c r="AB475" s="6"/>
      <c r="AC475" s="6"/>
    </row>
    <row r="476" spans="1:29" ht="13.95" customHeight="1" x14ac:dyDescent="0.25">
      <c r="B476" s="138"/>
      <c r="C476" s="142"/>
      <c r="D476" s="2"/>
      <c r="I476" s="190"/>
      <c r="J476" s="191"/>
      <c r="K476" s="194"/>
      <c r="L476" s="194"/>
      <c r="Q476" s="193">
        <v>2</v>
      </c>
      <c r="R476" s="193">
        <v>34</v>
      </c>
      <c r="S476" s="193">
        <f>0.1*2+0.1*2+0.15</f>
        <v>0.55000000000000004</v>
      </c>
      <c r="T476" s="193">
        <f t="shared" si="46"/>
        <v>37.400000000000006</v>
      </c>
      <c r="U476" s="193"/>
      <c r="V476" s="193">
        <f>+T476*$V$3</f>
        <v>20.944000000000006</v>
      </c>
      <c r="W476" s="193"/>
      <c r="AA476" s="6"/>
      <c r="AB476" s="6"/>
      <c r="AC476" s="6"/>
    </row>
    <row r="477" spans="1:29" ht="13.95" customHeight="1" x14ac:dyDescent="0.25">
      <c r="B477" s="138"/>
      <c r="C477" s="142"/>
      <c r="D477" s="2"/>
      <c r="I477" s="190"/>
      <c r="J477" s="191"/>
      <c r="K477" s="194"/>
      <c r="L477" s="194"/>
      <c r="AA477" s="6"/>
      <c r="AB477" s="6"/>
      <c r="AC477" s="6"/>
    </row>
    <row r="478" spans="1:29" ht="13.95" customHeight="1" x14ac:dyDescent="0.25">
      <c r="B478" s="138"/>
      <c r="C478" s="142"/>
      <c r="D478" s="2"/>
      <c r="I478" s="190"/>
      <c r="J478" s="191"/>
      <c r="K478" s="194"/>
      <c r="L478" s="194"/>
      <c r="AA478" s="6"/>
      <c r="AB478" s="6"/>
      <c r="AC478" s="6"/>
    </row>
    <row r="479" spans="1:29" ht="13.95" customHeight="1" x14ac:dyDescent="0.25">
      <c r="B479" s="138"/>
      <c r="C479" s="142"/>
      <c r="D479" s="2"/>
      <c r="I479" s="190"/>
      <c r="J479" s="191"/>
      <c r="K479" s="194"/>
      <c r="L479" s="194"/>
      <c r="AA479" s="6"/>
      <c r="AB479" s="6"/>
      <c r="AC479" s="6"/>
    </row>
    <row r="480" spans="1:29" ht="13.95" customHeight="1" x14ac:dyDescent="0.25">
      <c r="A480" s="184" t="s">
        <v>80</v>
      </c>
      <c r="B480" s="141" t="s">
        <v>239</v>
      </c>
      <c r="C480" s="142"/>
      <c r="D480" s="2"/>
      <c r="I480" s="333"/>
      <c r="J480" s="334"/>
      <c r="K480" s="194"/>
      <c r="L480" s="194"/>
      <c r="P480" s="2"/>
      <c r="AA480" s="6"/>
      <c r="AB480" s="6"/>
      <c r="AC480" s="6"/>
    </row>
    <row r="481" spans="1:29" ht="13.95" customHeight="1" x14ac:dyDescent="0.25">
      <c r="A481" s="184" t="s">
        <v>81</v>
      </c>
      <c r="B481" s="141" t="s">
        <v>240</v>
      </c>
      <c r="C481" s="142"/>
      <c r="D481" s="2"/>
      <c r="I481" s="194"/>
      <c r="J481" s="194"/>
      <c r="K481" s="194"/>
      <c r="L481" s="194"/>
      <c r="P481" s="2"/>
      <c r="AA481" s="6"/>
      <c r="AB481" s="6"/>
      <c r="AC481" s="6"/>
    </row>
    <row r="482" spans="1:29" ht="13.95" customHeight="1" x14ac:dyDescent="0.25">
      <c r="A482" s="184" t="s">
        <v>110</v>
      </c>
      <c r="B482" s="141" t="s">
        <v>242</v>
      </c>
      <c r="C482" s="142" t="s">
        <v>89</v>
      </c>
      <c r="D482" s="2"/>
      <c r="H482" s="20">
        <f>+SUM(H483:H492)</f>
        <v>32.225499999999997</v>
      </c>
      <c r="I482" s="333"/>
      <c r="J482" s="334"/>
      <c r="K482" s="194"/>
      <c r="L482" s="194"/>
      <c r="P482" s="2"/>
      <c r="AA482" s="6"/>
      <c r="AB482" s="6"/>
      <c r="AC482" s="6"/>
    </row>
    <row r="483" spans="1:29" ht="13.95" customHeight="1" x14ac:dyDescent="0.25">
      <c r="B483" s="138" t="s">
        <v>244</v>
      </c>
      <c r="C483" s="142"/>
      <c r="D483" s="14"/>
      <c r="E483" s="193"/>
      <c r="F483" s="193"/>
      <c r="G483" s="22"/>
      <c r="H483" s="193"/>
      <c r="I483" s="190"/>
      <c r="J483" s="191"/>
      <c r="K483" s="194"/>
      <c r="L483" s="194"/>
      <c r="P483" s="2"/>
      <c r="AA483" s="6"/>
      <c r="AB483" s="6"/>
      <c r="AC483" s="6"/>
    </row>
    <row r="484" spans="1:29" ht="13.95" customHeight="1" x14ac:dyDescent="0.25">
      <c r="B484" s="138" t="s">
        <v>245</v>
      </c>
      <c r="C484" s="142"/>
      <c r="D484" s="14">
        <f>2.74+2.77</f>
        <v>5.51</v>
      </c>
      <c r="E484" s="193"/>
      <c r="F484" s="193">
        <v>2.6</v>
      </c>
      <c r="G484" s="22">
        <v>1</v>
      </c>
      <c r="H484" s="193">
        <f>+D484*F484*G484</f>
        <v>14.326000000000001</v>
      </c>
      <c r="I484" s="190"/>
      <c r="J484" s="191"/>
      <c r="K484" s="194"/>
      <c r="L484" s="194"/>
      <c r="P484" s="2"/>
      <c r="AA484" s="6"/>
      <c r="AB484" s="6"/>
      <c r="AC484" s="6"/>
    </row>
    <row r="485" spans="1:29" ht="13.95" customHeight="1" x14ac:dyDescent="0.25">
      <c r="B485" s="138" t="s">
        <v>179</v>
      </c>
      <c r="C485" s="142"/>
      <c r="D485" s="14"/>
      <c r="E485" s="193"/>
      <c r="F485" s="193"/>
      <c r="G485" s="22"/>
      <c r="H485" s="193"/>
      <c r="I485" s="190"/>
      <c r="J485" s="191"/>
      <c r="K485" s="194"/>
      <c r="L485" s="194"/>
      <c r="P485" s="2"/>
      <c r="AA485" s="6"/>
      <c r="AB485" s="6"/>
      <c r="AC485" s="6"/>
    </row>
    <row r="486" spans="1:29" ht="13.95" customHeight="1" x14ac:dyDescent="0.25">
      <c r="B486" s="138" t="s">
        <v>245</v>
      </c>
      <c r="C486" s="142"/>
      <c r="D486" s="14">
        <f>2.74+2.77</f>
        <v>5.51</v>
      </c>
      <c r="E486" s="193"/>
      <c r="F486" s="193">
        <v>2.6</v>
      </c>
      <c r="G486" s="22">
        <v>1</v>
      </c>
      <c r="H486" s="193">
        <f>+D486*F486*G486</f>
        <v>14.326000000000001</v>
      </c>
      <c r="I486" s="190"/>
      <c r="J486" s="191"/>
      <c r="K486" s="194"/>
      <c r="L486" s="194"/>
      <c r="P486" s="2"/>
      <c r="AA486" s="6"/>
      <c r="AB486" s="6"/>
      <c r="AC486" s="6"/>
    </row>
    <row r="487" spans="1:29" ht="13.95" customHeight="1" x14ac:dyDescent="0.25">
      <c r="B487" s="138" t="s">
        <v>246</v>
      </c>
      <c r="C487" s="142"/>
      <c r="D487" s="14">
        <v>0.9</v>
      </c>
      <c r="E487" s="193"/>
      <c r="F487" s="193">
        <v>2.1</v>
      </c>
      <c r="G487" s="22">
        <v>-1</v>
      </c>
      <c r="H487" s="193">
        <f>+D487*F487*G487</f>
        <v>-1.8900000000000001</v>
      </c>
      <c r="I487" s="190"/>
      <c r="J487" s="191"/>
      <c r="K487" s="194"/>
      <c r="L487" s="194"/>
      <c r="P487" s="2"/>
      <c r="AA487" s="6"/>
      <c r="AB487" s="6"/>
      <c r="AC487" s="6"/>
    </row>
    <row r="488" spans="1:29" ht="13.95" customHeight="1" x14ac:dyDescent="0.25">
      <c r="B488" s="138" t="s">
        <v>180</v>
      </c>
      <c r="C488" s="142"/>
      <c r="D488" s="14"/>
      <c r="E488" s="193"/>
      <c r="F488" s="193"/>
      <c r="G488" s="22"/>
      <c r="H488" s="193"/>
      <c r="I488" s="190"/>
      <c r="J488" s="191"/>
      <c r="K488" s="194"/>
      <c r="L488" s="194"/>
      <c r="P488" s="2"/>
      <c r="AA488" s="6"/>
      <c r="AB488" s="6"/>
      <c r="AC488" s="6"/>
    </row>
    <row r="489" spans="1:29" ht="13.95" customHeight="1" x14ac:dyDescent="0.25">
      <c r="B489" s="138" t="s">
        <v>245</v>
      </c>
      <c r="C489" s="142"/>
      <c r="D489" s="14">
        <f>2.74+2.77</f>
        <v>5.51</v>
      </c>
      <c r="E489" s="193"/>
      <c r="F489" s="193">
        <v>2.6</v>
      </c>
      <c r="G489" s="22">
        <v>1</v>
      </c>
      <c r="H489" s="193">
        <f>+D489*F489*G489</f>
        <v>14.326000000000001</v>
      </c>
      <c r="I489" s="190"/>
      <c r="J489" s="191"/>
      <c r="K489" s="194"/>
      <c r="L489" s="194"/>
      <c r="P489" s="2"/>
      <c r="AA489" s="6"/>
      <c r="AB489" s="6"/>
      <c r="AC489" s="6"/>
    </row>
    <row r="490" spans="1:29" ht="13.95" customHeight="1" x14ac:dyDescent="0.25">
      <c r="B490" s="138" t="s">
        <v>247</v>
      </c>
      <c r="C490" s="142"/>
      <c r="D490" s="14">
        <v>0.9</v>
      </c>
      <c r="E490" s="193"/>
      <c r="F490" s="193">
        <v>2.1</v>
      </c>
      <c r="G490" s="22">
        <v>-2</v>
      </c>
      <c r="H490" s="193">
        <f>+D490*F490*G490</f>
        <v>-3.7800000000000002</v>
      </c>
      <c r="I490" s="333"/>
      <c r="J490" s="334"/>
      <c r="K490" s="194"/>
      <c r="L490" s="194"/>
      <c r="P490" s="2"/>
      <c r="AA490" s="6"/>
      <c r="AB490" s="6"/>
      <c r="AC490" s="6"/>
    </row>
    <row r="491" spans="1:29" ht="13.95" customHeight="1" x14ac:dyDescent="0.25">
      <c r="B491" s="138" t="s">
        <v>248</v>
      </c>
      <c r="C491" s="142"/>
      <c r="D491" s="14">
        <v>1.8</v>
      </c>
      <c r="E491" s="193"/>
      <c r="F491" s="193">
        <v>0.95</v>
      </c>
      <c r="G491" s="22">
        <v>-2</v>
      </c>
      <c r="H491" s="193">
        <f t="shared" ref="H491:H492" si="47">+D491*F491*G491</f>
        <v>-3.42</v>
      </c>
      <c r="I491" s="190"/>
      <c r="J491" s="191"/>
      <c r="K491" s="194"/>
      <c r="L491" s="194"/>
      <c r="P491" s="2"/>
      <c r="AA491" s="6"/>
      <c r="AB491" s="6"/>
      <c r="AC491" s="6"/>
    </row>
    <row r="492" spans="1:29" ht="13.95" customHeight="1" x14ac:dyDescent="0.25">
      <c r="B492" s="138" t="s">
        <v>249</v>
      </c>
      <c r="C492" s="142"/>
      <c r="D492" s="14">
        <v>1.75</v>
      </c>
      <c r="E492" s="193"/>
      <c r="F492" s="193">
        <v>0.95</v>
      </c>
      <c r="G492" s="22">
        <v>-1</v>
      </c>
      <c r="H492" s="193">
        <f t="shared" si="47"/>
        <v>-1.6624999999999999</v>
      </c>
      <c r="I492" s="190"/>
      <c r="J492" s="191"/>
      <c r="K492" s="194"/>
      <c r="L492" s="194"/>
      <c r="P492" s="2"/>
      <c r="AA492" s="6"/>
      <c r="AB492" s="6"/>
      <c r="AC492" s="6"/>
    </row>
    <row r="493" spans="1:29" ht="13.95" customHeight="1" x14ac:dyDescent="0.25">
      <c r="B493" s="141"/>
      <c r="C493" s="142"/>
      <c r="D493" s="2"/>
      <c r="I493" s="190"/>
      <c r="J493" s="191"/>
      <c r="K493" s="194"/>
      <c r="L493" s="194"/>
      <c r="P493" s="2"/>
      <c r="AA493" s="6"/>
      <c r="AB493" s="6"/>
      <c r="AC493" s="6"/>
    </row>
    <row r="494" spans="1:29" ht="13.95" customHeight="1" x14ac:dyDescent="0.25">
      <c r="A494" s="184" t="s">
        <v>111</v>
      </c>
      <c r="B494" s="141" t="s">
        <v>241</v>
      </c>
      <c r="C494" s="142" t="s">
        <v>89</v>
      </c>
      <c r="D494" s="2"/>
      <c r="H494" s="20">
        <f>+SUM(H496:H502)</f>
        <v>51.989500000000007</v>
      </c>
      <c r="I494" s="190"/>
      <c r="J494" s="191"/>
      <c r="K494" s="194"/>
      <c r="L494" s="194"/>
      <c r="P494" s="2"/>
      <c r="AA494" s="6"/>
      <c r="AB494" s="6"/>
      <c r="AC494" s="6"/>
    </row>
    <row r="495" spans="1:29" ht="13.95" customHeight="1" x14ac:dyDescent="0.25">
      <c r="B495" s="141" t="s">
        <v>122</v>
      </c>
      <c r="C495" s="142"/>
      <c r="D495" s="2"/>
      <c r="I495" s="190"/>
      <c r="J495" s="191"/>
      <c r="K495" s="194"/>
      <c r="L495" s="194"/>
      <c r="P495" s="2"/>
      <c r="AA495" s="6"/>
      <c r="AB495" s="6"/>
      <c r="AC495" s="6"/>
    </row>
    <row r="496" spans="1:29" ht="13.95" customHeight="1" x14ac:dyDescent="0.25">
      <c r="B496" s="141" t="s">
        <v>250</v>
      </c>
      <c r="C496" s="142"/>
      <c r="D496" s="193">
        <v>3</v>
      </c>
      <c r="F496" s="193">
        <v>0.95</v>
      </c>
      <c r="G496" s="22">
        <v>2</v>
      </c>
      <c r="H496" s="193">
        <f>+D496*F496*G496</f>
        <v>5.6999999999999993</v>
      </c>
      <c r="I496" s="190"/>
      <c r="J496" s="191"/>
      <c r="K496" s="194"/>
      <c r="L496" s="194"/>
      <c r="P496" s="2"/>
      <c r="AA496" s="6"/>
      <c r="AB496" s="6"/>
      <c r="AC496" s="6"/>
    </row>
    <row r="497" spans="1:29" ht="13.95" customHeight="1" x14ac:dyDescent="0.25">
      <c r="B497" s="141" t="s">
        <v>177</v>
      </c>
      <c r="C497" s="142"/>
      <c r="D497" s="193">
        <v>3</v>
      </c>
      <c r="F497" s="193">
        <v>2.6</v>
      </c>
      <c r="G497" s="22">
        <v>1</v>
      </c>
      <c r="H497" s="193">
        <f>+D497*F497*G497</f>
        <v>7.8000000000000007</v>
      </c>
      <c r="I497" s="190"/>
      <c r="J497" s="191"/>
      <c r="K497" s="194"/>
      <c r="L497" s="194"/>
      <c r="P497" s="2"/>
      <c r="AA497" s="6"/>
      <c r="AB497" s="6"/>
      <c r="AC497" s="6"/>
    </row>
    <row r="498" spans="1:29" ht="13.95" customHeight="1" x14ac:dyDescent="0.25">
      <c r="B498" s="141" t="s">
        <v>123</v>
      </c>
      <c r="C498" s="142"/>
      <c r="D498" s="2"/>
      <c r="F498" s="193"/>
      <c r="G498" s="22"/>
      <c r="H498" s="193"/>
      <c r="I498" s="190"/>
      <c r="J498" s="191"/>
      <c r="K498" s="194"/>
      <c r="L498" s="194"/>
      <c r="P498" s="2"/>
      <c r="AA498" s="6"/>
      <c r="AB498" s="6"/>
      <c r="AC498" s="6"/>
    </row>
    <row r="499" spans="1:29" ht="13.95" customHeight="1" x14ac:dyDescent="0.25">
      <c r="B499" s="141" t="s">
        <v>175</v>
      </c>
      <c r="C499" s="142"/>
      <c r="D499" s="193">
        <v>1.85</v>
      </c>
      <c r="F499" s="193">
        <v>0.95</v>
      </c>
      <c r="G499" s="22">
        <v>1</v>
      </c>
      <c r="H499" s="193">
        <f>+D499*F499*G499</f>
        <v>1.7575000000000001</v>
      </c>
      <c r="I499" s="190"/>
      <c r="J499" s="191"/>
      <c r="K499" s="194"/>
      <c r="L499" s="194"/>
      <c r="P499" s="2"/>
      <c r="AA499" s="6"/>
      <c r="AB499" s="6"/>
      <c r="AC499" s="6"/>
    </row>
    <row r="500" spans="1:29" ht="13.95" customHeight="1" x14ac:dyDescent="0.25">
      <c r="B500" s="141" t="s">
        <v>176</v>
      </c>
      <c r="C500" s="142"/>
      <c r="D500" s="193">
        <v>3</v>
      </c>
      <c r="F500" s="193">
        <v>0.95</v>
      </c>
      <c r="G500" s="22">
        <v>1</v>
      </c>
      <c r="H500" s="193">
        <f>+D500*F500*G500</f>
        <v>2.8499999999999996</v>
      </c>
      <c r="I500" s="190"/>
      <c r="J500" s="191"/>
      <c r="K500" s="194"/>
      <c r="L500" s="194"/>
      <c r="P500" s="2"/>
      <c r="AA500" s="6"/>
      <c r="AB500" s="6"/>
      <c r="AC500" s="6"/>
    </row>
    <row r="501" spans="1:29" ht="13.95" customHeight="1" x14ac:dyDescent="0.25">
      <c r="B501" s="141" t="s">
        <v>177</v>
      </c>
      <c r="C501" s="142"/>
      <c r="D501" s="193">
        <v>3</v>
      </c>
      <c r="F501" s="193">
        <v>2.6</v>
      </c>
      <c r="G501" s="22">
        <v>1</v>
      </c>
      <c r="H501" s="193">
        <f>+D501*F501*G501</f>
        <v>7.8000000000000007</v>
      </c>
      <c r="I501" s="190"/>
      <c r="J501" s="191"/>
      <c r="K501" s="194"/>
      <c r="L501" s="194"/>
      <c r="P501" s="2"/>
      <c r="AA501" s="6"/>
      <c r="AB501" s="6"/>
      <c r="AC501" s="6"/>
    </row>
    <row r="502" spans="1:29" ht="13.95" customHeight="1" x14ac:dyDescent="0.25">
      <c r="B502" s="141" t="s">
        <v>251</v>
      </c>
      <c r="C502" s="142"/>
      <c r="D502" s="193">
        <v>3.45</v>
      </c>
      <c r="F502" s="187">
        <v>3.78</v>
      </c>
      <c r="G502" s="8">
        <v>2</v>
      </c>
      <c r="H502" s="187">
        <f>+D502*F502*G502</f>
        <v>26.082000000000001</v>
      </c>
      <c r="I502" s="190"/>
      <c r="J502" s="191"/>
      <c r="K502" s="194"/>
      <c r="L502" s="194"/>
      <c r="P502" s="2"/>
      <c r="AA502" s="6"/>
      <c r="AB502" s="6"/>
      <c r="AC502" s="6"/>
    </row>
    <row r="503" spans="1:29" ht="13.95" customHeight="1" x14ac:dyDescent="0.25">
      <c r="B503" s="141"/>
      <c r="C503" s="142"/>
      <c r="D503" s="193"/>
      <c r="I503" s="190"/>
      <c r="J503" s="191"/>
      <c r="K503" s="194"/>
      <c r="L503" s="194"/>
      <c r="P503" s="2"/>
      <c r="AA503" s="6"/>
      <c r="AB503" s="6"/>
      <c r="AC503" s="6"/>
    </row>
    <row r="504" spans="1:29" ht="13.95" customHeight="1" x14ac:dyDescent="0.25">
      <c r="A504" s="184" t="s">
        <v>112</v>
      </c>
      <c r="B504" s="141" t="s">
        <v>370</v>
      </c>
      <c r="C504" s="139" t="s">
        <v>89</v>
      </c>
      <c r="I504" s="185"/>
      <c r="J504" s="186"/>
      <c r="L504" s="4">
        <f>+L505</f>
        <v>2.64</v>
      </c>
      <c r="P504" s="2"/>
      <c r="AA504" s="6"/>
      <c r="AB504" s="6"/>
      <c r="AC504" s="6"/>
    </row>
    <row r="505" spans="1:29" ht="13.95" customHeight="1" x14ac:dyDescent="0.25">
      <c r="B505" s="141" t="s">
        <v>371</v>
      </c>
      <c r="C505" s="142"/>
      <c r="D505" s="193"/>
      <c r="I505" s="193">
        <v>1.1000000000000001</v>
      </c>
      <c r="J505" s="193">
        <v>1.2</v>
      </c>
      <c r="K505" s="194">
        <v>2</v>
      </c>
      <c r="L505" s="194">
        <f>+I505*J505*K505</f>
        <v>2.64</v>
      </c>
      <c r="P505" s="2"/>
      <c r="AA505" s="6"/>
      <c r="AB505" s="6"/>
      <c r="AC505" s="6"/>
    </row>
    <row r="506" spans="1:29" ht="13.95" customHeight="1" x14ac:dyDescent="0.25">
      <c r="B506" s="141"/>
      <c r="C506" s="142"/>
      <c r="D506" s="193"/>
      <c r="I506" s="190"/>
      <c r="J506" s="191"/>
      <c r="K506" s="194"/>
      <c r="L506" s="194"/>
      <c r="P506" s="2"/>
      <c r="AA506" s="6"/>
      <c r="AB506" s="6"/>
      <c r="AC506" s="6"/>
    </row>
    <row r="507" spans="1:29" ht="13.95" customHeight="1" x14ac:dyDescent="0.25">
      <c r="B507" s="141"/>
      <c r="C507" s="142"/>
      <c r="D507" s="193"/>
      <c r="I507" s="190"/>
      <c r="J507" s="191"/>
      <c r="K507" s="194"/>
      <c r="L507" s="194"/>
      <c r="P507" s="2"/>
      <c r="AA507" s="6"/>
      <c r="AB507" s="6"/>
      <c r="AC507" s="6"/>
    </row>
    <row r="508" spans="1:29" ht="13.95" customHeight="1" x14ac:dyDescent="0.25">
      <c r="B508" s="141"/>
      <c r="C508" s="142"/>
      <c r="D508" s="193"/>
      <c r="I508" s="190"/>
      <c r="J508" s="191"/>
      <c r="K508" s="194"/>
      <c r="L508" s="194"/>
      <c r="P508" s="2"/>
      <c r="AA508" s="6"/>
      <c r="AB508" s="6"/>
      <c r="AC508" s="6"/>
    </row>
    <row r="509" spans="1:29" ht="13.95" customHeight="1" x14ac:dyDescent="0.25">
      <c r="A509" s="184" t="s">
        <v>113</v>
      </c>
      <c r="B509" s="141" t="s">
        <v>243</v>
      </c>
      <c r="C509" s="139" t="s">
        <v>252</v>
      </c>
      <c r="D509" s="2"/>
      <c r="I509" s="333"/>
      <c r="J509" s="334"/>
      <c r="K509" s="194"/>
      <c r="L509" s="194"/>
      <c r="P509" s="2"/>
      <c r="Z509" s="20">
        <f>+SUM(U511:Y524)</f>
        <v>85.74</v>
      </c>
      <c r="AA509" s="6"/>
      <c r="AB509" s="6"/>
      <c r="AC509" s="6"/>
    </row>
    <row r="510" spans="1:29" ht="13.95" customHeight="1" x14ac:dyDescent="0.25">
      <c r="B510" s="138" t="s">
        <v>244</v>
      </c>
      <c r="C510" s="142"/>
      <c r="D510" s="2"/>
      <c r="I510" s="333"/>
      <c r="J510" s="334"/>
      <c r="K510" s="194"/>
      <c r="L510" s="194"/>
      <c r="P510" s="2"/>
      <c r="AA510" s="6"/>
      <c r="AB510" s="6"/>
      <c r="AC510" s="6"/>
    </row>
    <row r="511" spans="1:29" ht="13.95" customHeight="1" x14ac:dyDescent="0.25">
      <c r="B511" s="138" t="s">
        <v>245</v>
      </c>
      <c r="C511" s="142"/>
      <c r="D511" s="14"/>
      <c r="I511" s="333"/>
      <c r="J511" s="334"/>
      <c r="K511" s="194"/>
      <c r="L511" s="194"/>
      <c r="P511" s="2"/>
      <c r="Q511" s="187">
        <v>1</v>
      </c>
      <c r="R511" s="187">
        <v>7</v>
      </c>
      <c r="S511" s="14">
        <f>2.74+2.77+1.2</f>
        <v>6.71</v>
      </c>
      <c r="T511" s="187">
        <f>+Q511*R511*S511</f>
        <v>46.97</v>
      </c>
      <c r="U511" s="187">
        <f>+T511*$U$3</f>
        <v>11.7425</v>
      </c>
      <c r="AA511" s="6"/>
      <c r="AB511" s="6"/>
      <c r="AC511" s="6"/>
    </row>
    <row r="512" spans="1:29" ht="13.95" customHeight="1" x14ac:dyDescent="0.25">
      <c r="B512" s="138" t="s">
        <v>179</v>
      </c>
      <c r="C512" s="142"/>
      <c r="D512" s="14"/>
      <c r="I512" s="333"/>
      <c r="J512" s="334"/>
      <c r="K512" s="194"/>
      <c r="L512" s="194"/>
      <c r="P512" s="2"/>
      <c r="S512" s="14"/>
      <c r="AA512" s="6"/>
      <c r="AB512" s="6"/>
      <c r="AC512" s="6"/>
    </row>
    <row r="513" spans="1:29" ht="13.95" customHeight="1" x14ac:dyDescent="0.25">
      <c r="B513" s="138" t="s">
        <v>245</v>
      </c>
      <c r="C513" s="142"/>
      <c r="D513" s="14"/>
      <c r="I513" s="194"/>
      <c r="J513" s="194"/>
      <c r="K513" s="194"/>
      <c r="L513" s="194"/>
      <c r="P513" s="2"/>
      <c r="Q513" s="187">
        <v>1</v>
      </c>
      <c r="R513" s="187">
        <v>7</v>
      </c>
      <c r="S513" s="14">
        <f>2.74+2.77+1.2</f>
        <v>6.71</v>
      </c>
      <c r="T513" s="187">
        <f t="shared" ref="T513:T524" si="48">+Q513*R513*S513</f>
        <v>46.97</v>
      </c>
      <c r="U513" s="187">
        <f t="shared" ref="U513:U524" si="49">+T513*$U$3</f>
        <v>11.7425</v>
      </c>
      <c r="AA513" s="6"/>
      <c r="AB513" s="6"/>
      <c r="AC513" s="6"/>
    </row>
    <row r="514" spans="1:29" ht="13.95" customHeight="1" x14ac:dyDescent="0.25">
      <c r="B514" s="138" t="s">
        <v>246</v>
      </c>
      <c r="C514" s="142"/>
      <c r="D514" s="14"/>
      <c r="I514" s="333"/>
      <c r="J514" s="334"/>
      <c r="K514" s="194"/>
      <c r="L514" s="194"/>
      <c r="P514" s="2"/>
      <c r="Q514" s="187">
        <v>1</v>
      </c>
      <c r="R514" s="187">
        <v>6</v>
      </c>
      <c r="S514" s="14">
        <f>0.9+1.2</f>
        <v>2.1</v>
      </c>
      <c r="T514" s="187">
        <f t="shared" si="48"/>
        <v>12.600000000000001</v>
      </c>
      <c r="U514" s="187">
        <f t="shared" si="49"/>
        <v>3.1500000000000004</v>
      </c>
      <c r="AA514" s="6"/>
      <c r="AB514" s="6"/>
      <c r="AC514" s="6"/>
    </row>
    <row r="515" spans="1:29" ht="13.95" customHeight="1" x14ac:dyDescent="0.25">
      <c r="B515" s="138" t="s">
        <v>180</v>
      </c>
      <c r="C515" s="142"/>
      <c r="D515" s="14"/>
      <c r="I515" s="333"/>
      <c r="J515" s="334"/>
      <c r="K515" s="194"/>
      <c r="L515" s="194"/>
      <c r="P515" s="2"/>
      <c r="S515" s="14"/>
      <c r="AA515" s="6"/>
      <c r="AB515" s="6"/>
      <c r="AC515" s="6"/>
    </row>
    <row r="516" spans="1:29" ht="13.95" customHeight="1" x14ac:dyDescent="0.25">
      <c r="B516" s="138" t="s">
        <v>245</v>
      </c>
      <c r="C516" s="142"/>
      <c r="D516" s="14"/>
      <c r="I516" s="194"/>
      <c r="J516" s="194"/>
      <c r="K516" s="194"/>
      <c r="L516" s="194"/>
      <c r="P516" s="2"/>
      <c r="Q516" s="187">
        <v>1</v>
      </c>
      <c r="R516" s="187">
        <v>7</v>
      </c>
      <c r="S516" s="14">
        <f>2.74+2.77+1.2</f>
        <v>6.71</v>
      </c>
      <c r="T516" s="187">
        <f t="shared" si="48"/>
        <v>46.97</v>
      </c>
      <c r="U516" s="187">
        <f t="shared" si="49"/>
        <v>11.7425</v>
      </c>
      <c r="AA516" s="6"/>
      <c r="AB516" s="6"/>
      <c r="AC516" s="6"/>
    </row>
    <row r="517" spans="1:29" ht="13.95" customHeight="1" x14ac:dyDescent="0.25">
      <c r="B517" s="138" t="s">
        <v>122</v>
      </c>
      <c r="C517" s="142"/>
      <c r="D517" s="14"/>
      <c r="I517" s="333"/>
      <c r="J517" s="334"/>
      <c r="K517" s="194"/>
      <c r="L517" s="194"/>
      <c r="P517" s="2"/>
      <c r="AA517" s="6"/>
      <c r="AB517" s="6"/>
      <c r="AC517" s="6"/>
    </row>
    <row r="518" spans="1:29" ht="13.95" customHeight="1" x14ac:dyDescent="0.25">
      <c r="B518" s="138" t="s">
        <v>250</v>
      </c>
      <c r="C518" s="142"/>
      <c r="D518" s="193"/>
      <c r="I518" s="333"/>
      <c r="J518" s="334"/>
      <c r="K518" s="194"/>
      <c r="L518" s="194"/>
      <c r="P518" s="2"/>
      <c r="Q518" s="187">
        <v>2</v>
      </c>
      <c r="R518" s="187">
        <v>3</v>
      </c>
      <c r="S518" s="193">
        <f>3+1.2</f>
        <v>4.2</v>
      </c>
      <c r="T518" s="187">
        <f t="shared" si="48"/>
        <v>25.200000000000003</v>
      </c>
      <c r="U518" s="187">
        <f t="shared" si="49"/>
        <v>6.3000000000000007</v>
      </c>
      <c r="AA518" s="6"/>
      <c r="AB518" s="6"/>
      <c r="AC518" s="6"/>
    </row>
    <row r="519" spans="1:29" ht="13.95" customHeight="1" x14ac:dyDescent="0.25">
      <c r="B519" s="138" t="s">
        <v>177</v>
      </c>
      <c r="C519" s="142"/>
      <c r="D519" s="193"/>
      <c r="I519" s="333"/>
      <c r="J519" s="334"/>
      <c r="K519" s="194"/>
      <c r="L519" s="194"/>
      <c r="P519" s="2"/>
      <c r="Q519" s="187">
        <v>1</v>
      </c>
      <c r="R519" s="187">
        <v>7</v>
      </c>
      <c r="S519" s="193">
        <f>3+1.2</f>
        <v>4.2</v>
      </c>
      <c r="T519" s="187">
        <f t="shared" si="48"/>
        <v>29.400000000000002</v>
      </c>
      <c r="U519" s="187">
        <f t="shared" si="49"/>
        <v>7.3500000000000005</v>
      </c>
      <c r="AA519" s="6"/>
      <c r="AB519" s="6"/>
      <c r="AC519" s="6"/>
    </row>
    <row r="520" spans="1:29" ht="13.95" customHeight="1" x14ac:dyDescent="0.25">
      <c r="B520" s="138" t="s">
        <v>123</v>
      </c>
      <c r="C520" s="142"/>
      <c r="D520" s="14"/>
      <c r="I520" s="333"/>
      <c r="J520" s="334"/>
      <c r="K520" s="194"/>
      <c r="L520" s="194"/>
      <c r="P520" s="2"/>
      <c r="S520" s="14"/>
      <c r="AA520" s="6"/>
      <c r="AB520" s="6"/>
      <c r="AC520" s="6"/>
    </row>
    <row r="521" spans="1:29" ht="13.95" customHeight="1" x14ac:dyDescent="0.25">
      <c r="B521" s="138" t="s">
        <v>175</v>
      </c>
      <c r="C521" s="142"/>
      <c r="D521" s="193"/>
      <c r="I521" s="194"/>
      <c r="J521" s="194"/>
      <c r="K521" s="194"/>
      <c r="L521" s="194"/>
      <c r="P521" s="2"/>
      <c r="Q521" s="187">
        <v>1</v>
      </c>
      <c r="R521" s="187">
        <v>3</v>
      </c>
      <c r="S521" s="193">
        <f>1.85+1.2</f>
        <v>3.05</v>
      </c>
      <c r="T521" s="187">
        <f t="shared" si="48"/>
        <v>9.1499999999999986</v>
      </c>
      <c r="U521" s="187">
        <f t="shared" si="49"/>
        <v>2.2874999999999996</v>
      </c>
      <c r="AA521" s="6"/>
      <c r="AB521" s="6"/>
      <c r="AC521" s="6"/>
    </row>
    <row r="522" spans="1:29" ht="13.95" customHeight="1" x14ac:dyDescent="0.25">
      <c r="B522" s="138" t="s">
        <v>176</v>
      </c>
      <c r="C522" s="142"/>
      <c r="D522" s="193"/>
      <c r="I522" s="333"/>
      <c r="J522" s="334"/>
      <c r="K522" s="194"/>
      <c r="L522" s="194"/>
      <c r="P522" s="2"/>
      <c r="Q522" s="187">
        <v>1</v>
      </c>
      <c r="R522" s="187">
        <v>3</v>
      </c>
      <c r="S522" s="193">
        <f>3+1.2</f>
        <v>4.2</v>
      </c>
      <c r="T522" s="187">
        <f t="shared" si="48"/>
        <v>12.600000000000001</v>
      </c>
      <c r="U522" s="187">
        <f t="shared" si="49"/>
        <v>3.1500000000000004</v>
      </c>
      <c r="AA522" s="6"/>
      <c r="AB522" s="6"/>
      <c r="AC522" s="6"/>
    </row>
    <row r="523" spans="1:29" ht="13.95" customHeight="1" x14ac:dyDescent="0.25">
      <c r="B523" s="138" t="s">
        <v>177</v>
      </c>
      <c r="C523" s="142"/>
      <c r="D523" s="193"/>
      <c r="I523" s="333"/>
      <c r="J523" s="334"/>
      <c r="K523" s="194"/>
      <c r="L523" s="194"/>
      <c r="P523" s="2"/>
      <c r="Q523" s="187">
        <v>1</v>
      </c>
      <c r="R523" s="187">
        <v>7</v>
      </c>
      <c r="S523" s="193">
        <f>3+1.2</f>
        <v>4.2</v>
      </c>
      <c r="T523" s="187">
        <f t="shared" si="48"/>
        <v>29.400000000000002</v>
      </c>
      <c r="U523" s="187">
        <f t="shared" si="49"/>
        <v>7.3500000000000005</v>
      </c>
      <c r="AA523" s="6"/>
      <c r="AB523" s="6"/>
      <c r="AC523" s="6"/>
    </row>
    <row r="524" spans="1:29" ht="13.95" customHeight="1" x14ac:dyDescent="0.25">
      <c r="B524" s="138" t="s">
        <v>251</v>
      </c>
      <c r="C524" s="142"/>
      <c r="D524" s="193"/>
      <c r="I524" s="333"/>
      <c r="J524" s="334"/>
      <c r="K524" s="194"/>
      <c r="L524" s="194"/>
      <c r="P524" s="2"/>
      <c r="Q524" s="187">
        <v>2</v>
      </c>
      <c r="R524" s="187">
        <v>9</v>
      </c>
      <c r="S524" s="193">
        <f>3.45+1.2</f>
        <v>4.6500000000000004</v>
      </c>
      <c r="T524" s="187">
        <f t="shared" si="48"/>
        <v>83.7</v>
      </c>
      <c r="U524" s="187">
        <f t="shared" si="49"/>
        <v>20.925000000000001</v>
      </c>
      <c r="AA524" s="6"/>
      <c r="AB524" s="6"/>
      <c r="AC524" s="6"/>
    </row>
    <row r="525" spans="1:29" ht="13.95" customHeight="1" x14ac:dyDescent="0.25">
      <c r="B525" s="138"/>
      <c r="C525" s="142"/>
      <c r="D525" s="2"/>
      <c r="I525" s="333"/>
      <c r="J525" s="334"/>
      <c r="K525" s="194"/>
      <c r="L525" s="194"/>
      <c r="P525" s="2"/>
      <c r="AA525" s="6"/>
      <c r="AB525" s="6"/>
      <c r="AC525" s="6"/>
    </row>
    <row r="526" spans="1:29" ht="13.95" customHeight="1" x14ac:dyDescent="0.25">
      <c r="A526" s="184" t="s">
        <v>82</v>
      </c>
      <c r="B526" s="141" t="s">
        <v>253</v>
      </c>
      <c r="C526" s="142"/>
      <c r="D526" s="2"/>
      <c r="I526" s="333"/>
      <c r="J526" s="334"/>
      <c r="K526" s="194"/>
      <c r="L526" s="194"/>
      <c r="P526" s="2"/>
      <c r="AA526" s="6"/>
      <c r="AB526" s="6"/>
      <c r="AC526" s="6"/>
    </row>
    <row r="527" spans="1:29" ht="13.95" customHeight="1" x14ac:dyDescent="0.25">
      <c r="A527" s="184" t="s">
        <v>92</v>
      </c>
      <c r="B527" s="141" t="s">
        <v>260</v>
      </c>
      <c r="C527" s="139" t="s">
        <v>89</v>
      </c>
      <c r="D527" s="2"/>
      <c r="I527" s="333"/>
      <c r="J527" s="334"/>
      <c r="K527" s="194"/>
      <c r="L527" s="13">
        <f>+SUM(L528:L538)</f>
        <v>35.82</v>
      </c>
      <c r="P527" s="2"/>
      <c r="AA527" s="6"/>
      <c r="AB527" s="6"/>
      <c r="AC527" s="6"/>
    </row>
    <row r="528" spans="1:29" ht="13.95" customHeight="1" x14ac:dyDescent="0.25">
      <c r="B528" s="141" t="s">
        <v>265</v>
      </c>
      <c r="C528" s="142"/>
      <c r="D528" s="2"/>
      <c r="I528" s="190"/>
      <c r="J528" s="191"/>
      <c r="K528" s="194"/>
      <c r="L528" s="194"/>
      <c r="P528" s="2"/>
      <c r="AA528" s="6"/>
      <c r="AB528" s="6"/>
      <c r="AC528" s="6"/>
    </row>
    <row r="529" spans="1:29" ht="13.95" customHeight="1" x14ac:dyDescent="0.25">
      <c r="B529" s="141" t="s">
        <v>179</v>
      </c>
      <c r="C529" s="142"/>
      <c r="D529" s="2"/>
      <c r="I529" s="193">
        <v>1.9</v>
      </c>
      <c r="J529" s="193">
        <v>1.5</v>
      </c>
      <c r="K529" s="194">
        <v>1</v>
      </c>
      <c r="L529" s="194">
        <f>+I529*J529*K529</f>
        <v>2.8499999999999996</v>
      </c>
      <c r="P529" s="2"/>
      <c r="AA529" s="6"/>
      <c r="AB529" s="6"/>
      <c r="AC529" s="6"/>
    </row>
    <row r="530" spans="1:29" ht="13.95" customHeight="1" x14ac:dyDescent="0.25">
      <c r="B530" s="141" t="s">
        <v>266</v>
      </c>
      <c r="C530" s="142"/>
      <c r="D530" s="2"/>
      <c r="I530" s="193">
        <v>1</v>
      </c>
      <c r="J530" s="193">
        <v>1.5</v>
      </c>
      <c r="K530" s="194">
        <v>1</v>
      </c>
      <c r="L530" s="194">
        <f>+I530*J530*K530</f>
        <v>1.5</v>
      </c>
      <c r="P530" s="2"/>
      <c r="AA530" s="6"/>
      <c r="AB530" s="6"/>
      <c r="AC530" s="6"/>
    </row>
    <row r="531" spans="1:29" ht="13.95" customHeight="1" x14ac:dyDescent="0.25">
      <c r="B531" s="141" t="s">
        <v>122</v>
      </c>
      <c r="C531" s="142"/>
      <c r="D531" s="2"/>
      <c r="I531" s="193">
        <f>2.95+0.48+0.1+0.2+0.1</f>
        <v>3.8300000000000005</v>
      </c>
      <c r="J531" s="193">
        <v>1.5</v>
      </c>
      <c r="K531" s="194">
        <v>1</v>
      </c>
      <c r="L531" s="194">
        <f>+I531*J531*K531</f>
        <v>5.745000000000001</v>
      </c>
      <c r="P531" s="2"/>
      <c r="AA531" s="6"/>
      <c r="AB531" s="6"/>
      <c r="AC531" s="6"/>
    </row>
    <row r="532" spans="1:29" ht="13.95" customHeight="1" x14ac:dyDescent="0.25">
      <c r="B532" s="141" t="s">
        <v>267</v>
      </c>
      <c r="C532" s="142"/>
      <c r="D532" s="2"/>
      <c r="I532" s="193">
        <v>3.45</v>
      </c>
      <c r="J532" s="193">
        <v>1.5</v>
      </c>
      <c r="K532" s="194">
        <v>1</v>
      </c>
      <c r="L532" s="194">
        <f>+I532*J532*K532</f>
        <v>5.1750000000000007</v>
      </c>
      <c r="P532" s="2"/>
      <c r="AA532" s="6"/>
      <c r="AB532" s="6"/>
      <c r="AC532" s="6"/>
    </row>
    <row r="533" spans="1:29" ht="13.95" customHeight="1" x14ac:dyDescent="0.25">
      <c r="B533" s="141" t="s">
        <v>147</v>
      </c>
      <c r="C533" s="142"/>
      <c r="D533" s="2"/>
      <c r="I533" s="190"/>
      <c r="J533" s="191"/>
      <c r="K533" s="194"/>
      <c r="L533" s="194"/>
      <c r="P533" s="2"/>
      <c r="AA533" s="6"/>
      <c r="AB533" s="6"/>
      <c r="AC533" s="6"/>
    </row>
    <row r="534" spans="1:29" ht="13.95" customHeight="1" x14ac:dyDescent="0.25">
      <c r="B534" s="141" t="s">
        <v>179</v>
      </c>
      <c r="C534" s="142"/>
      <c r="D534" s="2"/>
      <c r="I534" s="193">
        <v>1.9</v>
      </c>
      <c r="J534" s="193">
        <v>1.5</v>
      </c>
      <c r="K534" s="194">
        <v>1</v>
      </c>
      <c r="L534" s="194">
        <f>+I534*J534*K534</f>
        <v>2.8499999999999996</v>
      </c>
      <c r="P534" s="2"/>
      <c r="AA534" s="6"/>
      <c r="AB534" s="6"/>
      <c r="AC534" s="6"/>
    </row>
    <row r="535" spans="1:29" ht="13.95" customHeight="1" x14ac:dyDescent="0.25">
      <c r="B535" s="141" t="s">
        <v>266</v>
      </c>
      <c r="C535" s="142"/>
      <c r="D535" s="2"/>
      <c r="I535" s="193">
        <v>1</v>
      </c>
      <c r="J535" s="193">
        <v>1.5</v>
      </c>
      <c r="K535" s="194">
        <v>1</v>
      </c>
      <c r="L535" s="194">
        <f>+I535*J535*K535</f>
        <v>1.5</v>
      </c>
      <c r="P535" s="2"/>
      <c r="AA535" s="6"/>
      <c r="AB535" s="6"/>
      <c r="AC535" s="6"/>
    </row>
    <row r="536" spans="1:29" ht="13.95" customHeight="1" x14ac:dyDescent="0.25">
      <c r="B536" s="141" t="s">
        <v>123</v>
      </c>
      <c r="C536" s="142"/>
      <c r="D536" s="2"/>
      <c r="I536" s="193">
        <f>2.95+0.48+0.1+0.2+0.1</f>
        <v>3.8300000000000005</v>
      </c>
      <c r="J536" s="193">
        <v>1.5</v>
      </c>
      <c r="K536" s="194">
        <v>1</v>
      </c>
      <c r="L536" s="194">
        <f>+I536*J536*K536</f>
        <v>5.745000000000001</v>
      </c>
      <c r="P536" s="2"/>
      <c r="AA536" s="6"/>
      <c r="AB536" s="6"/>
      <c r="AC536" s="6"/>
    </row>
    <row r="537" spans="1:29" ht="13.95" customHeight="1" x14ac:dyDescent="0.25">
      <c r="B537" s="141" t="s">
        <v>267</v>
      </c>
      <c r="C537" s="142"/>
      <c r="D537" s="2"/>
      <c r="I537" s="193">
        <v>3.45</v>
      </c>
      <c r="J537" s="193">
        <v>1.5</v>
      </c>
      <c r="K537" s="194">
        <v>1</v>
      </c>
      <c r="L537" s="194">
        <f>+I537*J537*K537</f>
        <v>5.1750000000000007</v>
      </c>
      <c r="P537" s="2"/>
      <c r="AA537" s="6"/>
      <c r="AB537" s="6"/>
      <c r="AC537" s="6"/>
    </row>
    <row r="538" spans="1:29" ht="13.95" customHeight="1" x14ac:dyDescent="0.25">
      <c r="B538" s="141" t="s">
        <v>371</v>
      </c>
      <c r="C538" s="142"/>
      <c r="D538" s="193"/>
      <c r="I538" s="193">
        <v>1.1000000000000001</v>
      </c>
      <c r="J538" s="193">
        <v>1.2</v>
      </c>
      <c r="K538" s="194">
        <v>4</v>
      </c>
      <c r="L538" s="194">
        <f>+I538*J538*K538</f>
        <v>5.28</v>
      </c>
      <c r="P538" s="2"/>
      <c r="AA538" s="6"/>
      <c r="AB538" s="6"/>
      <c r="AC538" s="6"/>
    </row>
    <row r="539" spans="1:29" ht="13.95" customHeight="1" x14ac:dyDescent="0.25">
      <c r="B539" s="141"/>
      <c r="C539" s="142"/>
      <c r="D539" s="2"/>
      <c r="I539" s="190"/>
      <c r="J539" s="191"/>
      <c r="K539" s="194"/>
      <c r="L539" s="194"/>
      <c r="P539" s="2"/>
      <c r="AA539" s="6"/>
      <c r="AB539" s="6"/>
      <c r="AC539" s="6"/>
    </row>
    <row r="540" spans="1:29" ht="13.95" customHeight="1" x14ac:dyDescent="0.25">
      <c r="A540" s="184" t="s">
        <v>93</v>
      </c>
      <c r="B540" s="141" t="s">
        <v>254</v>
      </c>
      <c r="C540" s="139" t="s">
        <v>89</v>
      </c>
      <c r="D540" s="2"/>
      <c r="I540" s="333"/>
      <c r="J540" s="334"/>
      <c r="K540" s="194"/>
      <c r="L540" s="13">
        <f>+SUM(L541:L563)</f>
        <v>97.08750000000002</v>
      </c>
      <c r="P540" s="2"/>
      <c r="AA540" s="6"/>
      <c r="AB540" s="6"/>
      <c r="AC540" s="6"/>
    </row>
    <row r="541" spans="1:29" ht="13.95" customHeight="1" x14ac:dyDescent="0.25">
      <c r="B541" s="141" t="s">
        <v>268</v>
      </c>
      <c r="C541" s="142"/>
      <c r="D541" s="2"/>
      <c r="I541" s="190"/>
      <c r="J541" s="191"/>
      <c r="K541" s="194"/>
      <c r="L541" s="194"/>
      <c r="P541" s="2"/>
      <c r="AA541" s="6"/>
      <c r="AB541" s="6"/>
      <c r="AC541" s="6"/>
    </row>
    <row r="542" spans="1:29" ht="13.95" customHeight="1" x14ac:dyDescent="0.25">
      <c r="B542" s="141" t="s">
        <v>122</v>
      </c>
      <c r="C542" s="142"/>
      <c r="D542" s="2"/>
      <c r="I542" s="190">
        <v>2.4500000000000002</v>
      </c>
      <c r="J542" s="191">
        <v>0.95</v>
      </c>
      <c r="K542" s="194">
        <v>1</v>
      </c>
      <c r="L542" s="194">
        <f t="shared" ref="L542:L548" si="50">+I542*J542*K542</f>
        <v>2.3275000000000001</v>
      </c>
      <c r="P542" s="2"/>
      <c r="AA542" s="6"/>
      <c r="AB542" s="6"/>
      <c r="AC542" s="6"/>
    </row>
    <row r="543" spans="1:29" ht="13.95" customHeight="1" x14ac:dyDescent="0.25">
      <c r="B543" s="141"/>
      <c r="C543" s="142"/>
      <c r="D543" s="2"/>
      <c r="I543" s="190">
        <v>2.4500000000000002</v>
      </c>
      <c r="J543" s="191">
        <v>0.95</v>
      </c>
      <c r="K543" s="194">
        <v>1</v>
      </c>
      <c r="L543" s="194">
        <f t="shared" si="50"/>
        <v>2.3275000000000001</v>
      </c>
      <c r="P543" s="2"/>
      <c r="AA543" s="6"/>
      <c r="AB543" s="6"/>
      <c r="AC543" s="6"/>
    </row>
    <row r="544" spans="1:29" ht="13.95" customHeight="1" x14ac:dyDescent="0.25">
      <c r="B544" s="141" t="s">
        <v>123</v>
      </c>
      <c r="C544" s="142"/>
      <c r="D544" s="2"/>
      <c r="I544" s="190">
        <v>2.4500000000000002</v>
      </c>
      <c r="J544" s="191">
        <v>0.95</v>
      </c>
      <c r="K544" s="194">
        <v>1</v>
      </c>
      <c r="L544" s="194">
        <f t="shared" si="50"/>
        <v>2.3275000000000001</v>
      </c>
      <c r="P544" s="2"/>
      <c r="AA544" s="6"/>
      <c r="AB544" s="6"/>
      <c r="AC544" s="6"/>
    </row>
    <row r="545" spans="2:29" ht="13.95" customHeight="1" x14ac:dyDescent="0.25">
      <c r="B545" s="141"/>
      <c r="C545" s="142"/>
      <c r="D545" s="2"/>
      <c r="I545" s="190">
        <v>2.4500000000000002</v>
      </c>
      <c r="J545" s="191">
        <v>0.95</v>
      </c>
      <c r="K545" s="194">
        <v>1</v>
      </c>
      <c r="L545" s="194">
        <f t="shared" si="50"/>
        <v>2.3275000000000001</v>
      </c>
      <c r="P545" s="2"/>
      <c r="AA545" s="6"/>
      <c r="AB545" s="6"/>
      <c r="AC545" s="6"/>
    </row>
    <row r="546" spans="2:29" ht="13.95" customHeight="1" x14ac:dyDescent="0.25">
      <c r="B546" s="141" t="s">
        <v>131</v>
      </c>
      <c r="C546" s="142"/>
      <c r="D546" s="2"/>
      <c r="I546" s="190">
        <v>5.5</v>
      </c>
      <c r="J546" s="191">
        <v>2.6</v>
      </c>
      <c r="K546" s="194">
        <v>1</v>
      </c>
      <c r="L546" s="194">
        <f t="shared" si="50"/>
        <v>14.3</v>
      </c>
      <c r="P546" s="2"/>
      <c r="AA546" s="6"/>
      <c r="AB546" s="6"/>
      <c r="AC546" s="6"/>
    </row>
    <row r="547" spans="2:29" ht="13.95" customHeight="1" x14ac:dyDescent="0.25">
      <c r="B547" s="141" t="s">
        <v>179</v>
      </c>
      <c r="C547" s="142"/>
      <c r="D547" s="2"/>
      <c r="I547" s="190">
        <v>5.5</v>
      </c>
      <c r="J547" s="190">
        <v>2.6</v>
      </c>
      <c r="K547" s="190">
        <v>1</v>
      </c>
      <c r="L547" s="190">
        <f t="shared" si="50"/>
        <v>14.3</v>
      </c>
      <c r="P547" s="2"/>
      <c r="AA547" s="6"/>
      <c r="AB547" s="6"/>
      <c r="AC547" s="6"/>
    </row>
    <row r="548" spans="2:29" ht="13.95" customHeight="1" x14ac:dyDescent="0.25">
      <c r="B548" s="141" t="s">
        <v>269</v>
      </c>
      <c r="C548" s="142"/>
      <c r="D548" s="2"/>
      <c r="I548" s="190">
        <v>0.9</v>
      </c>
      <c r="J548" s="191">
        <v>2.1</v>
      </c>
      <c r="K548" s="194">
        <v>-1</v>
      </c>
      <c r="L548" s="194">
        <f t="shared" si="50"/>
        <v>-1.8900000000000001</v>
      </c>
      <c r="P548" s="2"/>
      <c r="AA548" s="6"/>
      <c r="AB548" s="6"/>
      <c r="AC548" s="6"/>
    </row>
    <row r="549" spans="2:29" ht="13.95" customHeight="1" x14ac:dyDescent="0.25">
      <c r="B549" s="141" t="s">
        <v>265</v>
      </c>
      <c r="C549" s="142"/>
      <c r="D549" s="2"/>
      <c r="I549" s="190"/>
      <c r="J549" s="191"/>
      <c r="K549" s="194"/>
      <c r="L549" s="194"/>
      <c r="P549" s="2"/>
      <c r="AA549" s="6"/>
      <c r="AB549" s="6"/>
      <c r="AC549" s="6"/>
    </row>
    <row r="550" spans="2:29" ht="13.95" customHeight="1" x14ac:dyDescent="0.25">
      <c r="B550" s="141" t="s">
        <v>179</v>
      </c>
      <c r="C550" s="142"/>
      <c r="D550" s="2"/>
      <c r="I550" s="193">
        <v>1.9</v>
      </c>
      <c r="J550" s="193">
        <v>1.1000000000000001</v>
      </c>
      <c r="K550" s="194">
        <v>1</v>
      </c>
      <c r="L550" s="194">
        <f>+I550*J550*K550</f>
        <v>2.09</v>
      </c>
      <c r="P550" s="2"/>
      <c r="AA550" s="6"/>
      <c r="AB550" s="6"/>
      <c r="AC550" s="6"/>
    </row>
    <row r="551" spans="2:29" ht="13.95" customHeight="1" x14ac:dyDescent="0.25">
      <c r="B551" s="141" t="s">
        <v>180</v>
      </c>
      <c r="C551" s="142"/>
      <c r="D551" s="2"/>
      <c r="I551" s="193">
        <v>1</v>
      </c>
      <c r="J551" s="193">
        <v>1.1000000000000001</v>
      </c>
      <c r="K551" s="194">
        <v>1</v>
      </c>
      <c r="L551" s="194">
        <f>+I551*J551*K551</f>
        <v>1.1000000000000001</v>
      </c>
      <c r="P551" s="2"/>
      <c r="AA551" s="6"/>
      <c r="AB551" s="6"/>
      <c r="AC551" s="6"/>
    </row>
    <row r="552" spans="2:29" ht="13.95" customHeight="1" x14ac:dyDescent="0.25">
      <c r="B552" s="141" t="s">
        <v>122</v>
      </c>
      <c r="C552" s="142"/>
      <c r="D552" s="2"/>
      <c r="I552" s="193">
        <f>2.95+0.48+0.1+0.2+0.1</f>
        <v>3.8300000000000005</v>
      </c>
      <c r="J552" s="193">
        <v>1.1000000000000001</v>
      </c>
      <c r="K552" s="194">
        <v>1</v>
      </c>
      <c r="L552" s="194">
        <f>+I552*J552*K552</f>
        <v>4.213000000000001</v>
      </c>
      <c r="P552" s="2"/>
      <c r="AA552" s="6"/>
      <c r="AB552" s="6"/>
      <c r="AC552" s="6"/>
    </row>
    <row r="553" spans="2:29" ht="13.95" customHeight="1" x14ac:dyDescent="0.25">
      <c r="B553" s="141" t="s">
        <v>270</v>
      </c>
      <c r="C553" s="142"/>
      <c r="D553" s="2"/>
      <c r="I553" s="193">
        <v>3.45</v>
      </c>
      <c r="J553" s="193">
        <f>3.78-1.5</f>
        <v>2.2799999999999998</v>
      </c>
      <c r="K553" s="194">
        <v>1</v>
      </c>
      <c r="L553" s="194">
        <f>+I553*J553*K553</f>
        <v>7.8659999999999997</v>
      </c>
      <c r="P553" s="2"/>
      <c r="AA553" s="6"/>
      <c r="AB553" s="6"/>
      <c r="AC553" s="6"/>
    </row>
    <row r="554" spans="2:29" ht="13.95" customHeight="1" x14ac:dyDescent="0.25">
      <c r="B554" s="141" t="s">
        <v>147</v>
      </c>
      <c r="C554" s="142"/>
      <c r="D554" s="2"/>
      <c r="I554" s="190"/>
      <c r="J554" s="191"/>
      <c r="K554" s="194"/>
      <c r="L554" s="194"/>
      <c r="P554" s="2"/>
      <c r="AA554" s="6"/>
      <c r="AB554" s="6"/>
      <c r="AC554" s="6"/>
    </row>
    <row r="555" spans="2:29" ht="13.95" customHeight="1" x14ac:dyDescent="0.25">
      <c r="B555" s="141" t="s">
        <v>179</v>
      </c>
      <c r="C555" s="142"/>
      <c r="D555" s="2"/>
      <c r="I555" s="193">
        <v>1.9</v>
      </c>
      <c r="J555" s="193">
        <v>1.1000000000000001</v>
      </c>
      <c r="K555" s="194">
        <v>1</v>
      </c>
      <c r="L555" s="194">
        <f>+I555*J555*K555</f>
        <v>2.09</v>
      </c>
      <c r="P555" s="2"/>
      <c r="AA555" s="6"/>
      <c r="AB555" s="6"/>
      <c r="AC555" s="6"/>
    </row>
    <row r="556" spans="2:29" ht="13.95" customHeight="1" x14ac:dyDescent="0.25">
      <c r="B556" s="141" t="s">
        <v>180</v>
      </c>
      <c r="C556" s="142"/>
      <c r="D556" s="2"/>
      <c r="I556" s="193">
        <v>1</v>
      </c>
      <c r="J556" s="193">
        <v>1.1000000000000001</v>
      </c>
      <c r="K556" s="194">
        <v>1</v>
      </c>
      <c r="L556" s="194">
        <f>+I556*J556*K556</f>
        <v>1.1000000000000001</v>
      </c>
      <c r="P556" s="2"/>
      <c r="AA556" s="6"/>
      <c r="AB556" s="6"/>
      <c r="AC556" s="6"/>
    </row>
    <row r="557" spans="2:29" ht="13.95" customHeight="1" x14ac:dyDescent="0.25">
      <c r="B557" s="141" t="s">
        <v>123</v>
      </c>
      <c r="C557" s="142"/>
      <c r="D557" s="2"/>
      <c r="I557" s="193">
        <f>2.95+0.48+0.1+0.2+0.1</f>
        <v>3.8300000000000005</v>
      </c>
      <c r="J557" s="193">
        <v>1.1000000000000001</v>
      </c>
      <c r="K557" s="194">
        <v>1</v>
      </c>
      <c r="L557" s="194">
        <f>+I557*J557*K557</f>
        <v>4.213000000000001</v>
      </c>
      <c r="P557" s="2"/>
      <c r="AA557" s="6"/>
      <c r="AB557" s="6"/>
      <c r="AC557" s="6"/>
    </row>
    <row r="558" spans="2:29" ht="13.95" customHeight="1" x14ac:dyDescent="0.25">
      <c r="B558" s="141" t="s">
        <v>270</v>
      </c>
      <c r="C558" s="142"/>
      <c r="D558" s="2"/>
      <c r="I558" s="193">
        <v>3.45</v>
      </c>
      <c r="J558" s="193">
        <v>2.2799999999999998</v>
      </c>
      <c r="K558" s="194">
        <v>1</v>
      </c>
      <c r="L558" s="194">
        <f>+I558*J558*K558</f>
        <v>7.8659999999999997</v>
      </c>
      <c r="P558" s="2"/>
      <c r="AA558" s="6"/>
      <c r="AB558" s="6"/>
      <c r="AC558" s="6"/>
    </row>
    <row r="559" spans="2:29" ht="13.95" customHeight="1" x14ac:dyDescent="0.25">
      <c r="B559" s="141" t="s">
        <v>148</v>
      </c>
      <c r="C559" s="142"/>
      <c r="D559" s="2"/>
      <c r="I559" s="193"/>
      <c r="J559" s="193"/>
      <c r="K559" s="194"/>
      <c r="L559" s="194"/>
      <c r="P559" s="2"/>
      <c r="AA559" s="6"/>
      <c r="AB559" s="6"/>
      <c r="AC559" s="6"/>
    </row>
    <row r="560" spans="2:29" ht="13.95" customHeight="1" x14ac:dyDescent="0.25">
      <c r="B560" s="141" t="s">
        <v>270</v>
      </c>
      <c r="C560" s="142"/>
      <c r="D560" s="2"/>
      <c r="I560" s="193">
        <v>3.45</v>
      </c>
      <c r="J560" s="193">
        <v>3.78</v>
      </c>
      <c r="K560" s="194">
        <v>2</v>
      </c>
      <c r="L560" s="194">
        <f>+I560*J560*K560</f>
        <v>26.082000000000001</v>
      </c>
      <c r="P560" s="2"/>
      <c r="AA560" s="6"/>
      <c r="AB560" s="6"/>
      <c r="AC560" s="6"/>
    </row>
    <row r="561" spans="1:29" ht="13.95" customHeight="1" x14ac:dyDescent="0.25">
      <c r="B561" s="141" t="s">
        <v>179</v>
      </c>
      <c r="C561" s="142"/>
      <c r="D561" s="2"/>
      <c r="I561" s="193">
        <v>0.7</v>
      </c>
      <c r="J561" s="193">
        <v>2.6</v>
      </c>
      <c r="K561" s="194">
        <v>1</v>
      </c>
      <c r="L561" s="194">
        <f>+I561*J561*K561</f>
        <v>1.8199999999999998</v>
      </c>
      <c r="P561" s="2"/>
      <c r="AA561" s="6"/>
      <c r="AB561" s="6"/>
      <c r="AC561" s="6"/>
    </row>
    <row r="562" spans="1:29" ht="13.95" customHeight="1" x14ac:dyDescent="0.25">
      <c r="B562" s="141" t="s">
        <v>180</v>
      </c>
      <c r="C562" s="142"/>
      <c r="D562" s="2"/>
      <c r="I562" s="193">
        <v>1.65</v>
      </c>
      <c r="J562" s="193">
        <v>2.6</v>
      </c>
      <c r="K562" s="194">
        <v>1</v>
      </c>
      <c r="L562" s="194">
        <f>+I562*J562*K562</f>
        <v>4.29</v>
      </c>
      <c r="P562" s="2"/>
      <c r="AA562" s="6"/>
      <c r="AB562" s="6"/>
      <c r="AC562" s="6"/>
    </row>
    <row r="563" spans="1:29" ht="13.95" customHeight="1" x14ac:dyDescent="0.25">
      <c r="B563" s="141" t="s">
        <v>271</v>
      </c>
      <c r="C563" s="142"/>
      <c r="D563" s="2"/>
      <c r="I563" s="193">
        <v>1.75</v>
      </c>
      <c r="J563" s="193">
        <v>0.95</v>
      </c>
      <c r="K563" s="194">
        <v>-1</v>
      </c>
      <c r="L563" s="194">
        <f>+I563*J563*K563</f>
        <v>-1.6624999999999999</v>
      </c>
      <c r="P563" s="2"/>
      <c r="AA563" s="6"/>
      <c r="AB563" s="6"/>
      <c r="AC563" s="6"/>
    </row>
    <row r="564" spans="1:29" ht="13.95" customHeight="1" x14ac:dyDescent="0.25">
      <c r="B564" s="141"/>
      <c r="C564" s="142"/>
      <c r="D564" s="2"/>
      <c r="I564" s="193"/>
      <c r="J564" s="193"/>
      <c r="K564" s="194"/>
      <c r="L564" s="194"/>
      <c r="P564" s="2"/>
      <c r="AA564" s="6"/>
      <c r="AB564" s="6"/>
      <c r="AC564" s="6"/>
    </row>
    <row r="565" spans="1:29" ht="13.95" customHeight="1" x14ac:dyDescent="0.25">
      <c r="B565" s="141"/>
      <c r="C565" s="142"/>
      <c r="D565" s="2"/>
      <c r="I565" s="193"/>
      <c r="J565" s="193"/>
      <c r="K565" s="194"/>
      <c r="L565" s="194"/>
      <c r="P565" s="2"/>
      <c r="AA565" s="6"/>
      <c r="AB565" s="6"/>
      <c r="AC565" s="6"/>
    </row>
    <row r="566" spans="1:29" ht="13.95" customHeight="1" x14ac:dyDescent="0.25">
      <c r="A566" s="184" t="s">
        <v>94</v>
      </c>
      <c r="B566" s="141" t="s">
        <v>255</v>
      </c>
      <c r="C566" s="139" t="s">
        <v>89</v>
      </c>
      <c r="D566" s="2"/>
      <c r="L566" s="13">
        <f>+SUM(L567:L575)</f>
        <v>52.672499999999999</v>
      </c>
      <c r="P566" s="2"/>
      <c r="AA566" s="6"/>
      <c r="AB566" s="6"/>
      <c r="AC566" s="6"/>
    </row>
    <row r="567" spans="1:29" ht="13.95" customHeight="1" x14ac:dyDescent="0.25">
      <c r="B567" s="141" t="s">
        <v>131</v>
      </c>
      <c r="C567" s="142"/>
      <c r="D567" s="2"/>
      <c r="I567" s="188">
        <v>5.5</v>
      </c>
      <c r="J567" s="189">
        <v>2.6</v>
      </c>
      <c r="K567" s="194">
        <v>1</v>
      </c>
      <c r="L567" s="194">
        <f>+I567*J567*K567</f>
        <v>14.3</v>
      </c>
      <c r="P567" s="2"/>
      <c r="AA567" s="6"/>
      <c r="AB567" s="6"/>
      <c r="AC567" s="6"/>
    </row>
    <row r="568" spans="1:29" ht="13.95" customHeight="1" x14ac:dyDescent="0.25">
      <c r="B568" s="141" t="s">
        <v>180</v>
      </c>
      <c r="C568" s="142"/>
      <c r="D568" s="2"/>
      <c r="I568" s="188">
        <v>5.5</v>
      </c>
      <c r="J568" s="189">
        <v>2.6</v>
      </c>
      <c r="K568" s="194">
        <v>1</v>
      </c>
      <c r="L568" s="194">
        <f>+I568*J568*K568</f>
        <v>14.3</v>
      </c>
      <c r="P568" s="2"/>
      <c r="AA568" s="6"/>
      <c r="AB568" s="6"/>
      <c r="AC568" s="6"/>
    </row>
    <row r="569" spans="1:29" ht="13.95" customHeight="1" x14ac:dyDescent="0.25">
      <c r="B569" s="141" t="s">
        <v>272</v>
      </c>
      <c r="C569" s="142"/>
      <c r="D569" s="2"/>
      <c r="I569" s="194">
        <v>0.9</v>
      </c>
      <c r="J569" s="194">
        <v>2.1</v>
      </c>
      <c r="K569" s="194">
        <v>1</v>
      </c>
      <c r="L569" s="194">
        <f t="shared" ref="L569:L571" si="51">+I569*J569*K569</f>
        <v>1.8900000000000001</v>
      </c>
      <c r="P569" s="2"/>
      <c r="AA569" s="6"/>
      <c r="AB569" s="6"/>
      <c r="AC569" s="6"/>
    </row>
    <row r="570" spans="1:29" ht="13.95" customHeight="1" x14ac:dyDescent="0.25">
      <c r="B570" s="141" t="s">
        <v>273</v>
      </c>
      <c r="C570" s="142"/>
      <c r="D570" s="2"/>
      <c r="I570" s="188">
        <v>1.8</v>
      </c>
      <c r="J570" s="189">
        <v>0.95</v>
      </c>
      <c r="K570" s="194">
        <v>2</v>
      </c>
      <c r="L570" s="194">
        <f t="shared" si="51"/>
        <v>3.42</v>
      </c>
      <c r="P570" s="2"/>
      <c r="AA570" s="6"/>
      <c r="AB570" s="6"/>
      <c r="AC570" s="6"/>
    </row>
    <row r="571" spans="1:29" ht="13.95" customHeight="1" x14ac:dyDescent="0.25">
      <c r="B571" s="141" t="s">
        <v>274</v>
      </c>
      <c r="C571" s="142"/>
      <c r="D571" s="2"/>
      <c r="I571" s="188">
        <v>1.75</v>
      </c>
      <c r="J571" s="189">
        <v>0.95</v>
      </c>
      <c r="K571" s="194">
        <v>1</v>
      </c>
      <c r="L571" s="194">
        <f t="shared" si="51"/>
        <v>1.6624999999999999</v>
      </c>
      <c r="P571" s="2"/>
      <c r="AA571" s="6"/>
      <c r="AB571" s="6"/>
      <c r="AC571" s="6"/>
    </row>
    <row r="572" spans="1:29" ht="13.95" customHeight="1" x14ac:dyDescent="0.25">
      <c r="B572" s="141" t="s">
        <v>122</v>
      </c>
      <c r="C572" s="142"/>
      <c r="D572" s="2"/>
      <c r="I572" s="188"/>
      <c r="J572" s="189"/>
      <c r="K572" s="194"/>
      <c r="L572" s="194"/>
      <c r="P572" s="2"/>
      <c r="AA572" s="6"/>
      <c r="AB572" s="6"/>
      <c r="AC572" s="6"/>
    </row>
    <row r="573" spans="1:29" ht="13.95" customHeight="1" x14ac:dyDescent="0.25">
      <c r="B573" s="141" t="s">
        <v>222</v>
      </c>
      <c r="C573" s="142"/>
      <c r="D573" s="2"/>
      <c r="I573" s="188">
        <v>3</v>
      </c>
      <c r="J573" s="189">
        <v>0.95</v>
      </c>
      <c r="K573" s="194">
        <v>3</v>
      </c>
      <c r="L573" s="194">
        <f>+I573*J573*K573</f>
        <v>8.5499999999999989</v>
      </c>
      <c r="P573" s="2"/>
      <c r="AA573" s="6"/>
      <c r="AB573" s="6"/>
      <c r="AC573" s="6"/>
    </row>
    <row r="574" spans="1:29" ht="13.95" customHeight="1" x14ac:dyDescent="0.25">
      <c r="B574" s="141" t="s">
        <v>123</v>
      </c>
      <c r="C574" s="142"/>
      <c r="D574" s="2"/>
      <c r="I574" s="188"/>
      <c r="J574" s="189"/>
      <c r="K574" s="194"/>
      <c r="L574" s="194"/>
      <c r="P574" s="2"/>
      <c r="AA574" s="6"/>
      <c r="AB574" s="6"/>
      <c r="AC574" s="6"/>
    </row>
    <row r="575" spans="1:29" ht="13.95" customHeight="1" x14ac:dyDescent="0.25">
      <c r="B575" s="141" t="s">
        <v>222</v>
      </c>
      <c r="C575" s="142"/>
      <c r="D575" s="2"/>
      <c r="I575" s="188">
        <v>3</v>
      </c>
      <c r="J575" s="189">
        <v>0.95</v>
      </c>
      <c r="K575" s="194">
        <v>3</v>
      </c>
      <c r="L575" s="194">
        <f>+I575*J575*K575</f>
        <v>8.5499999999999989</v>
      </c>
      <c r="P575" s="2"/>
      <c r="AA575" s="6"/>
      <c r="AB575" s="6"/>
      <c r="AC575" s="6"/>
    </row>
    <row r="576" spans="1:29" ht="13.95" customHeight="1" x14ac:dyDescent="0.25">
      <c r="B576" s="141"/>
      <c r="C576" s="142"/>
      <c r="D576" s="2"/>
      <c r="I576" s="188"/>
      <c r="J576" s="189"/>
      <c r="K576" s="194"/>
      <c r="L576" s="194"/>
      <c r="P576" s="2"/>
      <c r="AA576" s="6"/>
      <c r="AB576" s="6"/>
      <c r="AC576" s="6"/>
    </row>
    <row r="577" spans="1:29" ht="13.95" customHeight="1" x14ac:dyDescent="0.25">
      <c r="B577" s="141"/>
      <c r="C577" s="142"/>
      <c r="D577" s="2"/>
      <c r="I577" s="188"/>
      <c r="J577" s="189"/>
      <c r="K577" s="194"/>
      <c r="L577" s="194"/>
      <c r="P577" s="2"/>
      <c r="AA577" s="6"/>
      <c r="AB577" s="6"/>
      <c r="AC577" s="6"/>
    </row>
    <row r="578" spans="1:29" ht="13.95" customHeight="1" x14ac:dyDescent="0.25">
      <c r="B578" s="141"/>
      <c r="C578" s="142"/>
      <c r="D578" s="2"/>
      <c r="I578" s="188"/>
      <c r="J578" s="189"/>
      <c r="K578" s="194"/>
      <c r="L578" s="194"/>
      <c r="P578" s="2"/>
      <c r="AA578" s="6"/>
      <c r="AB578" s="6"/>
      <c r="AC578" s="6"/>
    </row>
    <row r="579" spans="1:29" ht="13.95" customHeight="1" x14ac:dyDescent="0.25">
      <c r="A579" s="184" t="s">
        <v>261</v>
      </c>
      <c r="B579" s="141" t="s">
        <v>256</v>
      </c>
      <c r="C579" s="139" t="s">
        <v>89</v>
      </c>
      <c r="D579" s="2"/>
      <c r="I579" s="333"/>
      <c r="J579" s="334"/>
      <c r="K579" s="194"/>
      <c r="L579" s="13">
        <f>+SUM(L580:L625)</f>
        <v>61.833500000000008</v>
      </c>
      <c r="P579" s="2"/>
      <c r="AA579" s="6"/>
      <c r="AB579" s="6"/>
      <c r="AC579" s="6"/>
    </row>
    <row r="580" spans="1:29" ht="13.95" customHeight="1" x14ac:dyDescent="0.25">
      <c r="B580" s="141" t="s">
        <v>122</v>
      </c>
      <c r="C580" s="142"/>
      <c r="D580" s="2"/>
      <c r="I580" s="190"/>
      <c r="J580" s="191"/>
      <c r="K580" s="194"/>
      <c r="L580" s="194"/>
      <c r="P580" s="2"/>
      <c r="AA580" s="6"/>
      <c r="AB580" s="6"/>
      <c r="AC580" s="6"/>
    </row>
    <row r="581" spans="1:29" ht="13.95" customHeight="1" x14ac:dyDescent="0.25">
      <c r="B581" s="141" t="s">
        <v>131</v>
      </c>
      <c r="C581" s="142"/>
      <c r="D581" s="2"/>
      <c r="I581" s="190">
        <v>0.48</v>
      </c>
      <c r="J581" s="191">
        <v>3.35</v>
      </c>
      <c r="K581" s="194">
        <v>1</v>
      </c>
      <c r="L581" s="194">
        <f>+I581*J581*K581</f>
        <v>1.6079999999999999</v>
      </c>
      <c r="P581" s="2"/>
      <c r="AA581" s="6"/>
      <c r="AB581" s="6"/>
      <c r="AC581" s="6"/>
    </row>
    <row r="582" spans="1:29" ht="13.95" customHeight="1" x14ac:dyDescent="0.25">
      <c r="B582" s="141"/>
      <c r="C582" s="142"/>
      <c r="D582" s="2"/>
      <c r="I582" s="190">
        <v>0.48</v>
      </c>
      <c r="J582" s="191">
        <v>3.35</v>
      </c>
      <c r="K582" s="194">
        <v>1</v>
      </c>
      <c r="L582" s="194">
        <f t="shared" ref="L582:L595" si="52">+I582*J582*K582</f>
        <v>1.6079999999999999</v>
      </c>
      <c r="P582" s="2"/>
      <c r="AA582" s="6"/>
      <c r="AB582" s="6"/>
      <c r="AC582" s="6"/>
    </row>
    <row r="583" spans="1:29" ht="13.95" customHeight="1" x14ac:dyDescent="0.25">
      <c r="B583" s="141"/>
      <c r="C583" s="142"/>
      <c r="D583" s="2"/>
      <c r="I583" s="190">
        <v>0.1</v>
      </c>
      <c r="J583" s="191">
        <v>3.35</v>
      </c>
      <c r="K583" s="194">
        <v>1</v>
      </c>
      <c r="L583" s="194">
        <f t="shared" si="52"/>
        <v>0.33500000000000002</v>
      </c>
      <c r="P583" s="2"/>
      <c r="AA583" s="6"/>
      <c r="AB583" s="6"/>
      <c r="AC583" s="6"/>
    </row>
    <row r="584" spans="1:29" ht="13.95" customHeight="1" x14ac:dyDescent="0.25">
      <c r="B584" s="141"/>
      <c r="C584" s="142"/>
      <c r="D584" s="2"/>
      <c r="I584" s="190">
        <v>0.23</v>
      </c>
      <c r="J584" s="191">
        <v>3.35</v>
      </c>
      <c r="K584" s="194">
        <v>2</v>
      </c>
      <c r="L584" s="194">
        <f t="shared" si="52"/>
        <v>1.5410000000000001</v>
      </c>
      <c r="P584" s="2"/>
      <c r="AA584" s="6"/>
      <c r="AB584" s="6"/>
      <c r="AC584" s="6"/>
    </row>
    <row r="585" spans="1:29" ht="13.95" customHeight="1" x14ac:dyDescent="0.25">
      <c r="B585" s="141" t="s">
        <v>275</v>
      </c>
      <c r="C585" s="142"/>
      <c r="D585" s="2"/>
      <c r="I585" s="190">
        <v>0.7</v>
      </c>
      <c r="J585" s="191">
        <v>3.35</v>
      </c>
      <c r="K585" s="194">
        <v>1</v>
      </c>
      <c r="L585" s="194">
        <f t="shared" si="52"/>
        <v>2.3449999999999998</v>
      </c>
      <c r="P585" s="2"/>
      <c r="AA585" s="6"/>
      <c r="AB585" s="6"/>
      <c r="AC585" s="6"/>
    </row>
    <row r="586" spans="1:29" ht="13.95" customHeight="1" x14ac:dyDescent="0.25">
      <c r="B586" s="141"/>
      <c r="C586" s="142"/>
      <c r="D586" s="2"/>
      <c r="I586" s="190">
        <v>0.1</v>
      </c>
      <c r="J586" s="191">
        <v>3.35</v>
      </c>
      <c r="K586" s="194">
        <v>2</v>
      </c>
      <c r="L586" s="194">
        <f t="shared" si="52"/>
        <v>0.67</v>
      </c>
      <c r="P586" s="2"/>
      <c r="AA586" s="6"/>
      <c r="AB586" s="6"/>
      <c r="AC586" s="6"/>
    </row>
    <row r="587" spans="1:29" ht="13.95" customHeight="1" x14ac:dyDescent="0.25">
      <c r="B587" s="141"/>
      <c r="C587" s="142"/>
      <c r="D587" s="2"/>
      <c r="I587" s="190">
        <v>0.2</v>
      </c>
      <c r="J587" s="191">
        <v>3.35</v>
      </c>
      <c r="K587" s="194">
        <v>2</v>
      </c>
      <c r="L587" s="194">
        <f t="shared" si="52"/>
        <v>1.34</v>
      </c>
      <c r="P587" s="2"/>
      <c r="AA587" s="6"/>
      <c r="AB587" s="6"/>
      <c r="AC587" s="6"/>
    </row>
    <row r="588" spans="1:29" ht="13.95" customHeight="1" x14ac:dyDescent="0.25">
      <c r="B588" s="141"/>
      <c r="C588" s="142"/>
      <c r="D588" s="2"/>
      <c r="I588" s="190">
        <v>0.3</v>
      </c>
      <c r="J588" s="191">
        <v>3.35</v>
      </c>
      <c r="K588" s="194">
        <v>1</v>
      </c>
      <c r="L588" s="194">
        <f t="shared" si="52"/>
        <v>1.0049999999999999</v>
      </c>
      <c r="P588" s="2"/>
      <c r="AA588" s="6"/>
      <c r="AB588" s="6"/>
      <c r="AC588" s="6"/>
    </row>
    <row r="589" spans="1:29" ht="13.95" customHeight="1" x14ac:dyDescent="0.25">
      <c r="B589" s="141" t="s">
        <v>179</v>
      </c>
      <c r="C589" s="142"/>
      <c r="D589" s="2"/>
      <c r="I589" s="190">
        <v>0.7</v>
      </c>
      <c r="J589" s="191">
        <v>3.35</v>
      </c>
      <c r="K589" s="194">
        <v>1</v>
      </c>
      <c r="L589" s="194">
        <f t="shared" si="52"/>
        <v>2.3449999999999998</v>
      </c>
      <c r="P589" s="2"/>
      <c r="AA589" s="6"/>
      <c r="AB589" s="6"/>
      <c r="AC589" s="6"/>
    </row>
    <row r="590" spans="1:29" ht="13.95" customHeight="1" x14ac:dyDescent="0.25">
      <c r="B590" s="141"/>
      <c r="C590" s="142"/>
      <c r="D590" s="2"/>
      <c r="I590" s="190">
        <v>0.1</v>
      </c>
      <c r="J590" s="191">
        <v>3.35</v>
      </c>
      <c r="K590" s="194">
        <v>2</v>
      </c>
      <c r="L590" s="194">
        <f t="shared" si="52"/>
        <v>0.67</v>
      </c>
      <c r="P590" s="2"/>
      <c r="AA590" s="6"/>
      <c r="AB590" s="6"/>
      <c r="AC590" s="6"/>
    </row>
    <row r="591" spans="1:29" ht="13.95" customHeight="1" x14ac:dyDescent="0.25">
      <c r="B591" s="141"/>
      <c r="C591" s="142"/>
      <c r="D591" s="2"/>
      <c r="I591" s="190">
        <v>0.2</v>
      </c>
      <c r="J591" s="191">
        <v>3.35</v>
      </c>
      <c r="K591" s="194">
        <v>2</v>
      </c>
      <c r="L591" s="194">
        <f t="shared" si="52"/>
        <v>1.34</v>
      </c>
      <c r="P591" s="2"/>
      <c r="AA591" s="6"/>
      <c r="AB591" s="6"/>
      <c r="AC591" s="6"/>
    </row>
    <row r="592" spans="1:29" ht="13.95" customHeight="1" x14ac:dyDescent="0.25">
      <c r="B592" s="141"/>
      <c r="C592" s="142"/>
      <c r="D592" s="2"/>
      <c r="I592" s="190">
        <v>0.05</v>
      </c>
      <c r="J592" s="191">
        <v>3.35</v>
      </c>
      <c r="K592" s="194">
        <v>1</v>
      </c>
      <c r="L592" s="194">
        <f t="shared" si="52"/>
        <v>0.16750000000000001</v>
      </c>
      <c r="P592" s="2"/>
      <c r="AA592" s="6"/>
      <c r="AB592" s="6"/>
      <c r="AC592" s="6"/>
    </row>
    <row r="593" spans="2:29" ht="13.95" customHeight="1" x14ac:dyDescent="0.25">
      <c r="B593" s="141" t="s">
        <v>180</v>
      </c>
      <c r="C593" s="142"/>
      <c r="D593" s="2"/>
      <c r="I593" s="193">
        <v>0.48</v>
      </c>
      <c r="J593" s="193">
        <v>3.35</v>
      </c>
      <c r="K593" s="193">
        <v>2</v>
      </c>
      <c r="L593" s="193">
        <f t="shared" si="52"/>
        <v>3.2159999999999997</v>
      </c>
      <c r="P593" s="2"/>
      <c r="AA593" s="6"/>
      <c r="AB593" s="6"/>
      <c r="AC593" s="6"/>
    </row>
    <row r="594" spans="2:29" ht="13.95" customHeight="1" x14ac:dyDescent="0.25">
      <c r="B594" s="141"/>
      <c r="C594" s="142"/>
      <c r="D594" s="2"/>
      <c r="I594" s="190">
        <v>0.25</v>
      </c>
      <c r="J594" s="191">
        <v>3.35</v>
      </c>
      <c r="K594" s="194">
        <v>1</v>
      </c>
      <c r="L594" s="194">
        <f t="shared" si="52"/>
        <v>0.83750000000000002</v>
      </c>
      <c r="P594" s="2"/>
      <c r="AA594" s="6"/>
      <c r="AB594" s="6"/>
      <c r="AC594" s="6"/>
    </row>
    <row r="595" spans="2:29" ht="13.95" customHeight="1" x14ac:dyDescent="0.25">
      <c r="B595" s="141"/>
      <c r="C595" s="142"/>
      <c r="D595" s="2"/>
      <c r="I595" s="190">
        <v>0.1</v>
      </c>
      <c r="J595" s="191">
        <v>3.35</v>
      </c>
      <c r="K595" s="194">
        <v>1</v>
      </c>
      <c r="L595" s="194">
        <f t="shared" si="52"/>
        <v>0.33500000000000002</v>
      </c>
      <c r="P595" s="2"/>
      <c r="AA595" s="6"/>
      <c r="AB595" s="6"/>
      <c r="AC595" s="6"/>
    </row>
    <row r="596" spans="2:29" ht="13.95" customHeight="1" x14ac:dyDescent="0.25">
      <c r="B596" s="141" t="s">
        <v>123</v>
      </c>
      <c r="C596" s="142"/>
      <c r="D596" s="2"/>
      <c r="I596" s="190"/>
      <c r="J596" s="191"/>
      <c r="K596" s="194"/>
      <c r="L596" s="194"/>
      <c r="P596" s="2"/>
      <c r="AA596" s="6"/>
      <c r="AB596" s="6"/>
      <c r="AC596" s="6"/>
    </row>
    <row r="597" spans="2:29" ht="13.95" customHeight="1" x14ac:dyDescent="0.25">
      <c r="B597" s="141" t="s">
        <v>131</v>
      </c>
      <c r="C597" s="142"/>
      <c r="D597" s="2"/>
      <c r="I597" s="190">
        <v>0.48</v>
      </c>
      <c r="J597" s="191">
        <v>3.35</v>
      </c>
      <c r="K597" s="194">
        <v>1</v>
      </c>
      <c r="L597" s="194">
        <f>+I597*J597*K597</f>
        <v>1.6079999999999999</v>
      </c>
      <c r="P597" s="2"/>
      <c r="AA597" s="6"/>
      <c r="AB597" s="6"/>
      <c r="AC597" s="6"/>
    </row>
    <row r="598" spans="2:29" ht="13.95" customHeight="1" x14ac:dyDescent="0.25">
      <c r="B598" s="141"/>
      <c r="C598" s="142"/>
      <c r="D598" s="2"/>
      <c r="I598" s="190">
        <v>0.48</v>
      </c>
      <c r="J598" s="191">
        <v>3.35</v>
      </c>
      <c r="K598" s="194">
        <v>1</v>
      </c>
      <c r="L598" s="194">
        <f t="shared" ref="L598:L611" si="53">+I598*J598*K598</f>
        <v>1.6079999999999999</v>
      </c>
      <c r="P598" s="2"/>
      <c r="AA598" s="6"/>
      <c r="AB598" s="6"/>
      <c r="AC598" s="6"/>
    </row>
    <row r="599" spans="2:29" ht="13.95" customHeight="1" x14ac:dyDescent="0.25">
      <c r="B599" s="141"/>
      <c r="C599" s="142"/>
      <c r="D599" s="2"/>
      <c r="I599" s="190">
        <v>0.1</v>
      </c>
      <c r="J599" s="191">
        <v>3.35</v>
      </c>
      <c r="K599" s="194">
        <v>1</v>
      </c>
      <c r="L599" s="194">
        <f t="shared" si="53"/>
        <v>0.33500000000000002</v>
      </c>
      <c r="P599" s="2"/>
      <c r="AA599" s="6"/>
      <c r="AB599" s="6"/>
      <c r="AC599" s="6"/>
    </row>
    <row r="600" spans="2:29" ht="13.95" customHeight="1" x14ac:dyDescent="0.25">
      <c r="B600" s="141"/>
      <c r="C600" s="142"/>
      <c r="D600" s="2"/>
      <c r="I600" s="190">
        <v>0.23</v>
      </c>
      <c r="J600" s="191">
        <v>3.35</v>
      </c>
      <c r="K600" s="194">
        <v>2</v>
      </c>
      <c r="L600" s="194">
        <f t="shared" si="53"/>
        <v>1.5410000000000001</v>
      </c>
      <c r="P600" s="2"/>
      <c r="AA600" s="6"/>
      <c r="AB600" s="6"/>
      <c r="AC600" s="6"/>
    </row>
    <row r="601" spans="2:29" ht="13.95" customHeight="1" x14ac:dyDescent="0.25">
      <c r="B601" s="141" t="s">
        <v>275</v>
      </c>
      <c r="C601" s="142"/>
      <c r="D601" s="2"/>
      <c r="I601" s="190">
        <v>0.7</v>
      </c>
      <c r="J601" s="191">
        <v>3.35</v>
      </c>
      <c r="K601" s="194">
        <v>1</v>
      </c>
      <c r="L601" s="194">
        <f t="shared" si="53"/>
        <v>2.3449999999999998</v>
      </c>
      <c r="P601" s="2"/>
      <c r="AA601" s="6"/>
      <c r="AB601" s="6"/>
      <c r="AC601" s="6"/>
    </row>
    <row r="602" spans="2:29" ht="13.95" customHeight="1" x14ac:dyDescent="0.25">
      <c r="B602" s="141"/>
      <c r="C602" s="142"/>
      <c r="D602" s="2"/>
      <c r="I602" s="190">
        <v>0.1</v>
      </c>
      <c r="J602" s="191">
        <v>3.35</v>
      </c>
      <c r="K602" s="194">
        <v>2</v>
      </c>
      <c r="L602" s="194">
        <f t="shared" si="53"/>
        <v>0.67</v>
      </c>
      <c r="P602" s="2"/>
      <c r="AA602" s="6"/>
      <c r="AB602" s="6"/>
      <c r="AC602" s="6"/>
    </row>
    <row r="603" spans="2:29" ht="13.95" customHeight="1" x14ac:dyDescent="0.25">
      <c r="B603" s="141"/>
      <c r="C603" s="142"/>
      <c r="D603" s="2"/>
      <c r="I603" s="190">
        <v>0.2</v>
      </c>
      <c r="J603" s="191">
        <v>3.35</v>
      </c>
      <c r="K603" s="194">
        <v>2</v>
      </c>
      <c r="L603" s="194">
        <f t="shared" si="53"/>
        <v>1.34</v>
      </c>
      <c r="P603" s="2"/>
      <c r="AA603" s="6"/>
      <c r="AB603" s="6"/>
      <c r="AC603" s="6"/>
    </row>
    <row r="604" spans="2:29" ht="13.95" customHeight="1" x14ac:dyDescent="0.25">
      <c r="B604" s="141"/>
      <c r="C604" s="142"/>
      <c r="D604" s="2"/>
      <c r="I604" s="190">
        <v>0.3</v>
      </c>
      <c r="J604" s="191">
        <v>3.35</v>
      </c>
      <c r="K604" s="194">
        <v>1</v>
      </c>
      <c r="L604" s="194">
        <f t="shared" si="53"/>
        <v>1.0049999999999999</v>
      </c>
      <c r="P604" s="2"/>
      <c r="AA604" s="6"/>
      <c r="AB604" s="6"/>
      <c r="AC604" s="6"/>
    </row>
    <row r="605" spans="2:29" ht="13.95" customHeight="1" x14ac:dyDescent="0.25">
      <c r="B605" s="141" t="s">
        <v>179</v>
      </c>
      <c r="C605" s="142"/>
      <c r="D605" s="2"/>
      <c r="I605" s="190">
        <v>0.7</v>
      </c>
      <c r="J605" s="191">
        <v>3.35</v>
      </c>
      <c r="K605" s="194">
        <v>1</v>
      </c>
      <c r="L605" s="194">
        <f t="shared" si="53"/>
        <v>2.3449999999999998</v>
      </c>
      <c r="P605" s="2"/>
      <c r="AA605" s="6"/>
      <c r="AB605" s="6"/>
      <c r="AC605" s="6"/>
    </row>
    <row r="606" spans="2:29" ht="13.95" customHeight="1" x14ac:dyDescent="0.25">
      <c r="B606" s="141"/>
      <c r="C606" s="142"/>
      <c r="D606" s="2"/>
      <c r="I606" s="190">
        <v>0.1</v>
      </c>
      <c r="J606" s="191">
        <v>3.35</v>
      </c>
      <c r="K606" s="194">
        <v>2</v>
      </c>
      <c r="L606" s="194">
        <f t="shared" si="53"/>
        <v>0.67</v>
      </c>
      <c r="P606" s="2"/>
      <c r="AA606" s="6"/>
      <c r="AB606" s="6"/>
      <c r="AC606" s="6"/>
    </row>
    <row r="607" spans="2:29" ht="13.95" customHeight="1" x14ac:dyDescent="0.25">
      <c r="B607" s="141"/>
      <c r="C607" s="142"/>
      <c r="D607" s="2"/>
      <c r="I607" s="190">
        <v>0.2</v>
      </c>
      <c r="J607" s="191">
        <v>3.35</v>
      </c>
      <c r="K607" s="194">
        <v>2</v>
      </c>
      <c r="L607" s="194">
        <f t="shared" si="53"/>
        <v>1.34</v>
      </c>
      <c r="P607" s="2"/>
      <c r="AA607" s="6"/>
      <c r="AB607" s="6"/>
      <c r="AC607" s="6"/>
    </row>
    <row r="608" spans="2:29" ht="13.95" customHeight="1" x14ac:dyDescent="0.25">
      <c r="B608" s="141"/>
      <c r="C608" s="142"/>
      <c r="D608" s="2"/>
      <c r="I608" s="190">
        <v>0.05</v>
      </c>
      <c r="J608" s="191">
        <v>3.35</v>
      </c>
      <c r="K608" s="194">
        <v>1</v>
      </c>
      <c r="L608" s="194">
        <f t="shared" si="53"/>
        <v>0.16750000000000001</v>
      </c>
      <c r="P608" s="2"/>
      <c r="AA608" s="6"/>
      <c r="AB608" s="6"/>
      <c r="AC608" s="6"/>
    </row>
    <row r="609" spans="2:29" ht="13.95" customHeight="1" x14ac:dyDescent="0.25">
      <c r="B609" s="141" t="s">
        <v>180</v>
      </c>
      <c r="C609" s="142"/>
      <c r="D609" s="2"/>
      <c r="I609" s="193">
        <v>0.48</v>
      </c>
      <c r="J609" s="193">
        <v>3.35</v>
      </c>
      <c r="K609" s="193">
        <v>2</v>
      </c>
      <c r="L609" s="193">
        <f t="shared" si="53"/>
        <v>3.2159999999999997</v>
      </c>
      <c r="P609" s="2"/>
      <c r="AA609" s="6"/>
      <c r="AB609" s="6"/>
      <c r="AC609" s="6"/>
    </row>
    <row r="610" spans="2:29" ht="13.95" customHeight="1" x14ac:dyDescent="0.25">
      <c r="B610" s="141"/>
      <c r="C610" s="142"/>
      <c r="D610" s="2"/>
      <c r="I610" s="190">
        <v>0.25</v>
      </c>
      <c r="J610" s="191">
        <v>3.35</v>
      </c>
      <c r="K610" s="194">
        <v>1</v>
      </c>
      <c r="L610" s="194">
        <f t="shared" si="53"/>
        <v>0.83750000000000002</v>
      </c>
      <c r="P610" s="2"/>
      <c r="AA610" s="6"/>
      <c r="AB610" s="6"/>
      <c r="AC610" s="6"/>
    </row>
    <row r="611" spans="2:29" ht="13.95" customHeight="1" x14ac:dyDescent="0.25">
      <c r="B611" s="141"/>
      <c r="C611" s="142"/>
      <c r="D611" s="2"/>
      <c r="I611" s="190">
        <v>0.1</v>
      </c>
      <c r="J611" s="191">
        <v>3.35</v>
      </c>
      <c r="K611" s="194">
        <v>1</v>
      </c>
      <c r="L611" s="194">
        <f t="shared" si="53"/>
        <v>0.33500000000000002</v>
      </c>
      <c r="P611" s="2"/>
      <c r="AA611" s="6"/>
      <c r="AB611" s="6"/>
      <c r="AC611" s="6"/>
    </row>
    <row r="612" spans="2:29" ht="13.95" customHeight="1" x14ac:dyDescent="0.25">
      <c r="B612" s="138" t="s">
        <v>284</v>
      </c>
      <c r="C612" s="142"/>
      <c r="D612" s="14"/>
      <c r="E612" s="193"/>
      <c r="F612" s="193"/>
      <c r="G612" s="22"/>
      <c r="H612" s="193"/>
      <c r="I612" s="190"/>
      <c r="J612" s="191"/>
      <c r="K612" s="194"/>
      <c r="L612" s="194"/>
      <c r="P612" s="2"/>
      <c r="AA612" s="6"/>
      <c r="AB612" s="6"/>
      <c r="AC612" s="6"/>
    </row>
    <row r="613" spans="2:29" ht="13.95" customHeight="1" x14ac:dyDescent="0.25">
      <c r="B613" s="138" t="s">
        <v>122</v>
      </c>
      <c r="C613" s="142"/>
      <c r="D613" s="14"/>
      <c r="E613" s="193"/>
      <c r="F613" s="193"/>
      <c r="G613" s="22"/>
      <c r="H613" s="193"/>
      <c r="I613" s="190"/>
      <c r="J613" s="191"/>
      <c r="K613" s="194"/>
      <c r="L613" s="194"/>
      <c r="P613" s="2"/>
      <c r="AA613" s="6"/>
      <c r="AB613" s="6"/>
      <c r="AC613" s="6"/>
    </row>
    <row r="614" spans="2:29" ht="13.95" customHeight="1" x14ac:dyDescent="0.25">
      <c r="B614" s="138" t="s">
        <v>283</v>
      </c>
      <c r="C614" s="142"/>
      <c r="D614" s="2"/>
      <c r="E614" s="183"/>
      <c r="F614" s="183"/>
      <c r="G614" s="183"/>
      <c r="H614" s="183"/>
      <c r="I614" s="200">
        <v>2.0499999999999998</v>
      </c>
      <c r="J614" s="191">
        <f>0.25*2+0.15</f>
        <v>0.65</v>
      </c>
      <c r="K614" s="194">
        <v>1</v>
      </c>
      <c r="L614" s="194">
        <f>+I614*J614</f>
        <v>1.3325</v>
      </c>
      <c r="P614" s="2"/>
      <c r="AA614" s="6"/>
      <c r="AB614" s="6"/>
      <c r="AC614" s="6"/>
    </row>
    <row r="615" spans="2:29" ht="13.95" customHeight="1" x14ac:dyDescent="0.25">
      <c r="B615" s="138" t="s">
        <v>286</v>
      </c>
      <c r="C615" s="142"/>
      <c r="D615" s="2"/>
      <c r="E615" s="183"/>
      <c r="F615" s="183"/>
      <c r="G615" s="183"/>
      <c r="H615" s="183"/>
      <c r="I615" s="200">
        <v>2.0499999999999998</v>
      </c>
      <c r="J615" s="191">
        <f t="shared" ref="J615:J625" si="54">0.25*2+0.15</f>
        <v>0.65</v>
      </c>
      <c r="K615" s="194">
        <v>1</v>
      </c>
      <c r="L615" s="194">
        <f t="shared" ref="L615:L616" si="55">+I615*J615</f>
        <v>1.3325</v>
      </c>
      <c r="P615" s="2"/>
      <c r="AA615" s="6"/>
      <c r="AB615" s="6"/>
      <c r="AC615" s="6"/>
    </row>
    <row r="616" spans="2:29" ht="13.95" customHeight="1" x14ac:dyDescent="0.25">
      <c r="B616" s="138" t="s">
        <v>287</v>
      </c>
      <c r="C616" s="142"/>
      <c r="D616" s="2"/>
      <c r="E616" s="183"/>
      <c r="F616" s="183"/>
      <c r="G616" s="183"/>
      <c r="H616" s="183"/>
      <c r="I616" s="200">
        <f>3.35+0.8</f>
        <v>4.1500000000000004</v>
      </c>
      <c r="J616" s="191">
        <f t="shared" si="54"/>
        <v>0.65</v>
      </c>
      <c r="K616" s="194">
        <v>1</v>
      </c>
      <c r="L616" s="194">
        <f t="shared" si="55"/>
        <v>2.6975000000000002</v>
      </c>
      <c r="P616" s="2"/>
      <c r="AA616" s="6"/>
      <c r="AB616" s="6"/>
      <c r="AC616" s="6"/>
    </row>
    <row r="617" spans="2:29" ht="13.95" customHeight="1" x14ac:dyDescent="0.25">
      <c r="B617" s="138" t="s">
        <v>123</v>
      </c>
      <c r="C617" s="142"/>
      <c r="D617" s="2"/>
      <c r="E617" s="183"/>
      <c r="F617" s="183"/>
      <c r="G617" s="183"/>
      <c r="H617" s="183"/>
      <c r="I617" s="200"/>
      <c r="J617" s="191"/>
      <c r="K617" s="194"/>
      <c r="L617" s="194"/>
      <c r="P617" s="2"/>
      <c r="AA617" s="6"/>
      <c r="AB617" s="6"/>
      <c r="AC617" s="6"/>
    </row>
    <row r="618" spans="2:29" ht="13.95" customHeight="1" x14ac:dyDescent="0.25">
      <c r="B618" s="138" t="s">
        <v>283</v>
      </c>
      <c r="C618" s="142"/>
      <c r="D618" s="2"/>
      <c r="E618" s="183"/>
      <c r="F618" s="183"/>
      <c r="G618" s="183"/>
      <c r="H618" s="183"/>
      <c r="I618" s="200">
        <v>2.0499999999999998</v>
      </c>
      <c r="J618" s="191">
        <f t="shared" si="54"/>
        <v>0.65</v>
      </c>
      <c r="K618" s="194">
        <v>1</v>
      </c>
      <c r="L618" s="194">
        <f t="shared" ref="L618:L625" si="56">+I618*J618</f>
        <v>1.3325</v>
      </c>
      <c r="P618" s="2"/>
      <c r="AA618" s="6"/>
      <c r="AB618" s="6"/>
      <c r="AC618" s="6"/>
    </row>
    <row r="619" spans="2:29" ht="13.95" customHeight="1" x14ac:dyDescent="0.25">
      <c r="B619" s="138" t="s">
        <v>286</v>
      </c>
      <c r="C619" s="142"/>
      <c r="D619" s="2"/>
      <c r="E619" s="183"/>
      <c r="F619" s="183"/>
      <c r="G619" s="183"/>
      <c r="H619" s="183"/>
      <c r="I619" s="200">
        <v>2.0499999999999998</v>
      </c>
      <c r="J619" s="191">
        <f t="shared" si="54"/>
        <v>0.65</v>
      </c>
      <c r="K619" s="194">
        <v>1</v>
      </c>
      <c r="L619" s="194">
        <f t="shared" si="56"/>
        <v>1.3325</v>
      </c>
      <c r="P619" s="2"/>
      <c r="AA619" s="6"/>
      <c r="AB619" s="6"/>
      <c r="AC619" s="6"/>
    </row>
    <row r="620" spans="2:29" ht="13.95" customHeight="1" x14ac:dyDescent="0.25">
      <c r="B620" s="138" t="s">
        <v>287</v>
      </c>
      <c r="C620" s="142"/>
      <c r="D620" s="2"/>
      <c r="E620" s="183"/>
      <c r="F620" s="183"/>
      <c r="G620" s="183"/>
      <c r="H620" s="183"/>
      <c r="I620" s="200">
        <f>3.35+0.8</f>
        <v>4.1500000000000004</v>
      </c>
      <c r="J620" s="191">
        <f t="shared" si="54"/>
        <v>0.65</v>
      </c>
      <c r="K620" s="194">
        <v>1</v>
      </c>
      <c r="L620" s="194">
        <f t="shared" si="56"/>
        <v>2.6975000000000002</v>
      </c>
      <c r="P620" s="2"/>
      <c r="AA620" s="6"/>
      <c r="AB620" s="6"/>
      <c r="AC620" s="6"/>
    </row>
    <row r="621" spans="2:29" ht="13.95" customHeight="1" x14ac:dyDescent="0.25">
      <c r="B621" s="138" t="s">
        <v>179</v>
      </c>
      <c r="C621" s="142"/>
      <c r="D621" s="2"/>
      <c r="E621" s="183"/>
      <c r="F621" s="183"/>
      <c r="G621" s="183"/>
      <c r="H621" s="183"/>
      <c r="I621" s="200">
        <v>3.8</v>
      </c>
      <c r="J621" s="191">
        <f t="shared" si="54"/>
        <v>0.65</v>
      </c>
      <c r="K621" s="194">
        <v>1</v>
      </c>
      <c r="L621" s="194">
        <f t="shared" si="56"/>
        <v>2.4699999999999998</v>
      </c>
      <c r="P621" s="2"/>
      <c r="AA621" s="6"/>
      <c r="AB621" s="6"/>
      <c r="AC621" s="6"/>
    </row>
    <row r="622" spans="2:29" ht="13.95" customHeight="1" x14ac:dyDescent="0.25">
      <c r="B622" s="138"/>
      <c r="C622" s="142"/>
      <c r="D622" s="2"/>
      <c r="E622" s="183"/>
      <c r="F622" s="183"/>
      <c r="G622" s="183"/>
      <c r="H622" s="183"/>
      <c r="I622" s="200">
        <v>3.8</v>
      </c>
      <c r="J622" s="191">
        <f t="shared" si="54"/>
        <v>0.65</v>
      </c>
      <c r="K622" s="194">
        <v>1</v>
      </c>
      <c r="L622" s="194">
        <f t="shared" si="56"/>
        <v>2.4699999999999998</v>
      </c>
      <c r="P622" s="2"/>
      <c r="AA622" s="6"/>
      <c r="AB622" s="6"/>
      <c r="AC622" s="6"/>
    </row>
    <row r="623" spans="2:29" ht="13.95" customHeight="1" x14ac:dyDescent="0.25">
      <c r="B623" s="138"/>
      <c r="C623" s="142"/>
      <c r="D623" s="2"/>
      <c r="E623" s="183"/>
      <c r="F623" s="183"/>
      <c r="G623" s="183"/>
      <c r="H623" s="183"/>
      <c r="I623" s="200">
        <f>3.85+0.8</f>
        <v>4.6500000000000004</v>
      </c>
      <c r="J623" s="191">
        <f t="shared" si="54"/>
        <v>0.65</v>
      </c>
      <c r="K623" s="194">
        <v>1</v>
      </c>
      <c r="L623" s="194">
        <f t="shared" si="56"/>
        <v>3.0225000000000004</v>
      </c>
      <c r="P623" s="2"/>
      <c r="AA623" s="6"/>
      <c r="AB623" s="6"/>
      <c r="AC623" s="6"/>
    </row>
    <row r="624" spans="2:29" ht="13.95" customHeight="1" x14ac:dyDescent="0.25">
      <c r="B624" s="138" t="s">
        <v>180</v>
      </c>
      <c r="C624" s="142"/>
      <c r="D624" s="2"/>
      <c r="E624" s="183"/>
      <c r="F624" s="183"/>
      <c r="G624" s="183"/>
      <c r="H624" s="183"/>
      <c r="I624" s="200">
        <f>2.6+0.8</f>
        <v>3.4000000000000004</v>
      </c>
      <c r="J624" s="191">
        <f t="shared" si="54"/>
        <v>0.65</v>
      </c>
      <c r="K624" s="194">
        <v>1</v>
      </c>
      <c r="L624" s="194">
        <f t="shared" si="56"/>
        <v>2.2100000000000004</v>
      </c>
      <c r="P624" s="2"/>
      <c r="AA624" s="6"/>
      <c r="AB624" s="6"/>
      <c r="AC624" s="6"/>
    </row>
    <row r="625" spans="1:29" ht="13.95" customHeight="1" x14ac:dyDescent="0.25">
      <c r="B625" s="138"/>
      <c r="C625" s="142"/>
      <c r="D625" s="2"/>
      <c r="E625" s="183"/>
      <c r="F625" s="183"/>
      <c r="G625" s="183"/>
      <c r="H625" s="183"/>
      <c r="I625" s="200">
        <v>3.4</v>
      </c>
      <c r="J625" s="191">
        <f t="shared" si="54"/>
        <v>0.65</v>
      </c>
      <c r="K625" s="194">
        <v>1</v>
      </c>
      <c r="L625" s="194">
        <f t="shared" si="56"/>
        <v>2.21</v>
      </c>
      <c r="P625" s="2"/>
      <c r="AA625" s="6"/>
      <c r="AB625" s="6"/>
      <c r="AC625" s="6"/>
    </row>
    <row r="626" spans="1:29" ht="13.95" customHeight="1" x14ac:dyDescent="0.25">
      <c r="B626" s="141"/>
      <c r="C626" s="142"/>
      <c r="D626" s="2"/>
      <c r="I626" s="190"/>
      <c r="J626" s="191"/>
      <c r="K626" s="194"/>
      <c r="L626" s="194"/>
      <c r="P626" s="2"/>
      <c r="AA626" s="6"/>
      <c r="AB626" s="6"/>
      <c r="AC626" s="6"/>
    </row>
    <row r="627" spans="1:29" ht="13.95" customHeight="1" x14ac:dyDescent="0.25">
      <c r="B627" s="141"/>
      <c r="C627" s="142"/>
      <c r="D627" s="2"/>
      <c r="I627" s="190"/>
      <c r="J627" s="191"/>
      <c r="K627" s="194"/>
      <c r="L627" s="194"/>
      <c r="P627" s="2"/>
      <c r="AA627" s="6"/>
      <c r="AB627" s="6"/>
      <c r="AC627" s="6"/>
    </row>
    <row r="628" spans="1:29" ht="13.95" customHeight="1" x14ac:dyDescent="0.25">
      <c r="A628" s="184" t="s">
        <v>262</v>
      </c>
      <c r="B628" s="141" t="s">
        <v>257</v>
      </c>
      <c r="C628" s="142" t="s">
        <v>89</v>
      </c>
      <c r="D628" s="2"/>
      <c r="I628" s="333"/>
      <c r="J628" s="334"/>
      <c r="K628" s="194"/>
      <c r="L628" s="13">
        <f>+SUM(L629:L655)</f>
        <v>106.43900000000005</v>
      </c>
      <c r="P628" s="2"/>
      <c r="AA628" s="6"/>
      <c r="AB628" s="6"/>
      <c r="AC628" s="6"/>
    </row>
    <row r="629" spans="1:29" s="14" customFormat="1" ht="13.95" customHeight="1" x14ac:dyDescent="0.25">
      <c r="A629" s="192"/>
      <c r="B629" s="138" t="s">
        <v>218</v>
      </c>
      <c r="C629" s="142"/>
      <c r="D629" s="196"/>
      <c r="E629" s="196"/>
      <c r="F629" s="196"/>
      <c r="G629" s="196"/>
      <c r="H629" s="196"/>
      <c r="I629" s="190"/>
      <c r="J629" s="191"/>
      <c r="K629" s="194"/>
      <c r="L629" s="194"/>
      <c r="M629" s="193"/>
      <c r="N629" s="193"/>
      <c r="O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57"/>
      <c r="AB629" s="57"/>
      <c r="AC629" s="57"/>
    </row>
    <row r="630" spans="1:29" s="14" customFormat="1" ht="13.95" customHeight="1" x14ac:dyDescent="0.25">
      <c r="A630" s="192"/>
      <c r="B630" s="138" t="s">
        <v>219</v>
      </c>
      <c r="C630" s="142"/>
      <c r="D630" s="356"/>
      <c r="E630" s="357"/>
      <c r="F630" s="196"/>
      <c r="G630" s="196"/>
      <c r="H630" s="196"/>
      <c r="I630" s="333">
        <v>8.2200000000000006</v>
      </c>
      <c r="J630" s="334"/>
      <c r="K630" s="194">
        <v>6</v>
      </c>
      <c r="L630" s="194">
        <f>+I630*K630</f>
        <v>49.320000000000007</v>
      </c>
      <c r="M630" s="193"/>
      <c r="N630" s="193"/>
      <c r="O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57"/>
      <c r="AB630" s="57"/>
      <c r="AC630" s="57"/>
    </row>
    <row r="631" spans="1:29" s="14" customFormat="1" ht="13.95" customHeight="1" x14ac:dyDescent="0.25">
      <c r="A631" s="192"/>
      <c r="B631" s="138" t="s">
        <v>179</v>
      </c>
      <c r="C631" s="142"/>
      <c r="D631" s="196"/>
      <c r="E631" s="196"/>
      <c r="F631" s="196"/>
      <c r="G631" s="196"/>
      <c r="H631" s="196"/>
      <c r="I631" s="190"/>
      <c r="J631" s="191"/>
      <c r="K631" s="194"/>
      <c r="L631" s="194"/>
      <c r="M631" s="193"/>
      <c r="N631" s="193"/>
      <c r="O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57"/>
      <c r="AB631" s="57"/>
      <c r="AC631" s="57"/>
    </row>
    <row r="632" spans="1:29" s="14" customFormat="1" ht="13.95" customHeight="1" x14ac:dyDescent="0.25">
      <c r="A632" s="192"/>
      <c r="B632" s="138" t="s">
        <v>220</v>
      </c>
      <c r="C632" s="142"/>
      <c r="D632" s="196"/>
      <c r="E632" s="196"/>
      <c r="F632" s="196"/>
      <c r="G632" s="196"/>
      <c r="H632" s="196"/>
      <c r="I632" s="190">
        <v>0.6</v>
      </c>
      <c r="J632" s="191">
        <v>5.42</v>
      </c>
      <c r="K632" s="194">
        <v>4</v>
      </c>
      <c r="L632" s="194">
        <f>+I632*K632*J632</f>
        <v>13.007999999999999</v>
      </c>
      <c r="M632" s="193"/>
      <c r="N632" s="193"/>
      <c r="O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57"/>
      <c r="AB632" s="57"/>
      <c r="AC632" s="57"/>
    </row>
    <row r="633" spans="1:29" s="14" customFormat="1" ht="13.95" customHeight="1" x14ac:dyDescent="0.25">
      <c r="A633" s="192"/>
      <c r="B633" s="138" t="s">
        <v>122</v>
      </c>
      <c r="C633" s="142"/>
      <c r="D633" s="196"/>
      <c r="E633" s="196"/>
      <c r="F633" s="196"/>
      <c r="G633" s="196"/>
      <c r="H633" s="196"/>
      <c r="I633" s="190"/>
      <c r="J633" s="191"/>
      <c r="K633" s="194"/>
      <c r="L633" s="241">
        <f t="shared" ref="L633:L655" si="57">+I633*K633*J633</f>
        <v>0</v>
      </c>
      <c r="M633" s="193"/>
      <c r="N633" s="193"/>
      <c r="O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57"/>
      <c r="AB633" s="57"/>
      <c r="AC633" s="57"/>
    </row>
    <row r="634" spans="1:29" s="14" customFormat="1" ht="13.95" customHeight="1" x14ac:dyDescent="0.25">
      <c r="A634" s="192"/>
      <c r="B634" s="138" t="s">
        <v>222</v>
      </c>
      <c r="C634" s="142"/>
      <c r="D634" s="196"/>
      <c r="E634" s="196"/>
      <c r="F634" s="196"/>
      <c r="G634" s="196"/>
      <c r="H634" s="196"/>
      <c r="I634" s="190"/>
      <c r="J634" s="191"/>
      <c r="K634" s="194"/>
      <c r="L634" s="241">
        <f t="shared" si="57"/>
        <v>0</v>
      </c>
      <c r="M634" s="193"/>
      <c r="N634" s="193"/>
      <c r="O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57"/>
      <c r="AB634" s="57"/>
      <c r="AC634" s="57"/>
    </row>
    <row r="635" spans="1:29" s="14" customFormat="1" ht="13.95" customHeight="1" x14ac:dyDescent="0.25">
      <c r="A635" s="192"/>
      <c r="B635" s="138" t="s">
        <v>221</v>
      </c>
      <c r="C635" s="142"/>
      <c r="D635" s="196"/>
      <c r="E635" s="196"/>
      <c r="F635" s="196"/>
      <c r="G635" s="196"/>
      <c r="H635" s="196"/>
      <c r="I635" s="190">
        <v>0.5</v>
      </c>
      <c r="J635" s="191">
        <v>3</v>
      </c>
      <c r="K635" s="194">
        <v>6</v>
      </c>
      <c r="L635" s="241">
        <f t="shared" si="57"/>
        <v>9</v>
      </c>
      <c r="M635" s="193"/>
      <c r="N635" s="193"/>
      <c r="O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57"/>
      <c r="AB635" s="57"/>
      <c r="AC635" s="57"/>
    </row>
    <row r="636" spans="1:29" s="14" customFormat="1" ht="13.95" customHeight="1" x14ac:dyDescent="0.25">
      <c r="A636" s="192"/>
      <c r="B636" s="138"/>
      <c r="C636" s="142"/>
      <c r="D636" s="197"/>
      <c r="E636" s="98"/>
      <c r="F636" s="98"/>
      <c r="G636" s="198"/>
      <c r="H636" s="196"/>
      <c r="I636" s="190">
        <v>0.5</v>
      </c>
      <c r="J636" s="191">
        <v>0.5</v>
      </c>
      <c r="K636" s="194">
        <v>4</v>
      </c>
      <c r="L636" s="241">
        <f t="shared" si="57"/>
        <v>1</v>
      </c>
      <c r="M636" s="193"/>
      <c r="N636" s="193"/>
      <c r="O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57"/>
      <c r="AB636" s="57"/>
      <c r="AC636" s="57"/>
    </row>
    <row r="637" spans="1:29" s="14" customFormat="1" ht="13.95" customHeight="1" x14ac:dyDescent="0.25">
      <c r="A637" s="192"/>
      <c r="B637" s="138" t="s">
        <v>123</v>
      </c>
      <c r="C637" s="142"/>
      <c r="D637" s="196"/>
      <c r="E637" s="196"/>
      <c r="F637" s="196"/>
      <c r="G637" s="196"/>
      <c r="H637" s="196"/>
      <c r="I637" s="190"/>
      <c r="J637" s="191"/>
      <c r="K637" s="194"/>
      <c r="L637" s="241">
        <f t="shared" si="57"/>
        <v>0</v>
      </c>
      <c r="M637" s="193"/>
      <c r="N637" s="193"/>
      <c r="O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57"/>
      <c r="AB637" s="57"/>
      <c r="AC637" s="57"/>
    </row>
    <row r="638" spans="1:29" s="14" customFormat="1" ht="13.95" customHeight="1" x14ac:dyDescent="0.25">
      <c r="A638" s="192"/>
      <c r="B638" s="138" t="s">
        <v>222</v>
      </c>
      <c r="C638" s="142"/>
      <c r="D638" s="196"/>
      <c r="E638" s="196"/>
      <c r="F638" s="196"/>
      <c r="G638" s="196"/>
      <c r="H638" s="196"/>
      <c r="I638" s="190"/>
      <c r="J638" s="191"/>
      <c r="K638" s="194"/>
      <c r="L638" s="241">
        <f t="shared" si="57"/>
        <v>0</v>
      </c>
      <c r="M638" s="193"/>
      <c r="N638" s="193"/>
      <c r="O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57"/>
      <c r="AB638" s="57"/>
      <c r="AC638" s="57"/>
    </row>
    <row r="639" spans="1:29" s="14" customFormat="1" ht="13.95" customHeight="1" x14ac:dyDescent="0.25">
      <c r="A639" s="192"/>
      <c r="B639" s="138" t="s">
        <v>221</v>
      </c>
      <c r="C639" s="142"/>
      <c r="D639" s="196"/>
      <c r="E639" s="196"/>
      <c r="F639" s="196"/>
      <c r="G639" s="196"/>
      <c r="H639" s="196"/>
      <c r="I639" s="190">
        <v>0.5</v>
      </c>
      <c r="J639" s="191">
        <v>3</v>
      </c>
      <c r="K639" s="194">
        <v>6</v>
      </c>
      <c r="L639" s="241">
        <f t="shared" si="57"/>
        <v>9</v>
      </c>
      <c r="M639" s="193"/>
      <c r="N639" s="193"/>
      <c r="O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57"/>
      <c r="AB639" s="57"/>
      <c r="AC639" s="57"/>
    </row>
    <row r="640" spans="1:29" s="14" customFormat="1" ht="13.95" customHeight="1" x14ac:dyDescent="0.25">
      <c r="A640" s="192"/>
      <c r="B640" s="138"/>
      <c r="C640" s="142"/>
      <c r="D640" s="197"/>
      <c r="E640" s="98"/>
      <c r="F640" s="98"/>
      <c r="G640" s="198"/>
      <c r="H640" s="196"/>
      <c r="I640" s="190">
        <v>0.5</v>
      </c>
      <c r="J640" s="191">
        <v>0.5</v>
      </c>
      <c r="K640" s="194">
        <v>4</v>
      </c>
      <c r="L640" s="241">
        <f t="shared" si="57"/>
        <v>1</v>
      </c>
      <c r="M640" s="193"/>
      <c r="N640" s="193"/>
      <c r="O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57"/>
      <c r="AB640" s="57"/>
      <c r="AC640" s="57"/>
    </row>
    <row r="641" spans="1:29" s="14" customFormat="1" ht="13.95" customHeight="1" x14ac:dyDescent="0.25">
      <c r="A641" s="192"/>
      <c r="B641" s="138" t="s">
        <v>223</v>
      </c>
      <c r="C641" s="142"/>
      <c r="D641" s="196"/>
      <c r="E641" s="196"/>
      <c r="F641" s="196"/>
      <c r="G641" s="196"/>
      <c r="H641" s="196"/>
      <c r="I641" s="190">
        <v>0.5</v>
      </c>
      <c r="J641" s="191">
        <v>3</v>
      </c>
      <c r="K641" s="194">
        <v>3</v>
      </c>
      <c r="L641" s="241">
        <f t="shared" si="57"/>
        <v>4.5</v>
      </c>
      <c r="M641" s="193"/>
      <c r="N641" s="193"/>
      <c r="O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57"/>
      <c r="AB641" s="57"/>
      <c r="AC641" s="57"/>
    </row>
    <row r="642" spans="1:29" s="14" customFormat="1" ht="13.95" customHeight="1" x14ac:dyDescent="0.25">
      <c r="A642" s="192"/>
      <c r="B642" s="138"/>
      <c r="C642" s="142"/>
      <c r="D642" s="197"/>
      <c r="E642" s="98"/>
      <c r="F642" s="98"/>
      <c r="G642" s="198"/>
      <c r="H642" s="196"/>
      <c r="I642" s="190">
        <v>0.5</v>
      </c>
      <c r="J642" s="191">
        <v>0.5</v>
      </c>
      <c r="K642" s="194">
        <v>2</v>
      </c>
      <c r="L642" s="241">
        <f t="shared" si="57"/>
        <v>0.5</v>
      </c>
      <c r="M642" s="193"/>
      <c r="N642" s="193"/>
      <c r="O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57"/>
      <c r="AB642" s="57"/>
      <c r="AC642" s="57"/>
    </row>
    <row r="643" spans="1:29" s="14" customFormat="1" ht="13.95" customHeight="1" x14ac:dyDescent="0.25">
      <c r="A643" s="192"/>
      <c r="B643" s="138" t="s">
        <v>224</v>
      </c>
      <c r="C643" s="142"/>
      <c r="D643" s="197"/>
      <c r="E643" s="98"/>
      <c r="F643" s="98"/>
      <c r="G643" s="198"/>
      <c r="H643" s="196"/>
      <c r="I643" s="190">
        <v>0.2</v>
      </c>
      <c r="J643" s="191">
        <v>16.05</v>
      </c>
      <c r="K643" s="194">
        <v>2</v>
      </c>
      <c r="L643" s="241">
        <f t="shared" si="57"/>
        <v>6.4200000000000008</v>
      </c>
      <c r="M643" s="193"/>
      <c r="N643" s="193"/>
      <c r="O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57"/>
      <c r="AB643" s="57"/>
      <c r="AC643" s="57"/>
    </row>
    <row r="644" spans="1:29" s="14" customFormat="1" ht="13.95" customHeight="1" x14ac:dyDescent="0.25">
      <c r="A644" s="192"/>
      <c r="B644" s="138"/>
      <c r="C644" s="142"/>
      <c r="D644" s="197"/>
      <c r="E644" s="98"/>
      <c r="F644" s="98"/>
      <c r="G644" s="198"/>
      <c r="H644" s="196"/>
      <c r="I644" s="190">
        <v>0.2</v>
      </c>
      <c r="J644" s="191">
        <v>5.42</v>
      </c>
      <c r="K644" s="194">
        <v>4</v>
      </c>
      <c r="L644" s="241">
        <f t="shared" si="57"/>
        <v>4.3360000000000003</v>
      </c>
      <c r="M644" s="193"/>
      <c r="N644" s="193"/>
      <c r="O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57"/>
      <c r="AB644" s="57"/>
      <c r="AC644" s="57"/>
    </row>
    <row r="645" spans="1:29" s="14" customFormat="1" ht="13.95" customHeight="1" x14ac:dyDescent="0.25">
      <c r="A645" s="192"/>
      <c r="B645" s="138" t="s">
        <v>288</v>
      </c>
      <c r="C645" s="142"/>
      <c r="D645" s="2"/>
      <c r="E645" s="183"/>
      <c r="F645" s="183"/>
      <c r="G645" s="183"/>
      <c r="H645" s="183"/>
      <c r="I645" s="200"/>
      <c r="J645" s="191"/>
      <c r="K645" s="194"/>
      <c r="L645" s="241">
        <f t="shared" si="57"/>
        <v>0</v>
      </c>
      <c r="M645" s="193"/>
      <c r="N645" s="193"/>
      <c r="O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57"/>
      <c r="AB645" s="57"/>
      <c r="AC645" s="57"/>
    </row>
    <row r="646" spans="1:29" s="14" customFormat="1" ht="13.95" customHeight="1" x14ac:dyDescent="0.25">
      <c r="A646" s="192"/>
      <c r="B646" s="138" t="s">
        <v>122</v>
      </c>
      <c r="C646" s="142"/>
      <c r="D646" s="2"/>
      <c r="E646" s="183"/>
      <c r="F646" s="183"/>
      <c r="G646" s="183"/>
      <c r="H646" s="183"/>
      <c r="I646" s="200"/>
      <c r="J646" s="191"/>
      <c r="K646" s="194"/>
      <c r="L646" s="241">
        <f t="shared" si="57"/>
        <v>0</v>
      </c>
      <c r="M646" s="193"/>
      <c r="N646" s="193"/>
      <c r="O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57"/>
      <c r="AB646" s="57"/>
      <c r="AC646" s="57"/>
    </row>
    <row r="647" spans="1:29" s="14" customFormat="1" ht="13.95" customHeight="1" x14ac:dyDescent="0.25">
      <c r="A647" s="192"/>
      <c r="B647" s="138" t="s">
        <v>283</v>
      </c>
      <c r="C647" s="142"/>
      <c r="D647" s="2"/>
      <c r="E647" s="183"/>
      <c r="F647" s="183"/>
      <c r="G647" s="2"/>
      <c r="H647" s="183"/>
      <c r="I647" s="200">
        <v>3</v>
      </c>
      <c r="J647" s="191">
        <v>0.3</v>
      </c>
      <c r="K647" s="183">
        <v>1</v>
      </c>
      <c r="L647" s="241">
        <f t="shared" si="57"/>
        <v>0.89999999999999991</v>
      </c>
      <c r="M647" s="193"/>
      <c r="N647" s="193"/>
      <c r="O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57"/>
      <c r="AB647" s="57"/>
      <c r="AC647" s="57"/>
    </row>
    <row r="648" spans="1:29" s="14" customFormat="1" ht="13.95" customHeight="1" x14ac:dyDescent="0.25">
      <c r="A648" s="192"/>
      <c r="B648" s="138" t="s">
        <v>286</v>
      </c>
      <c r="C648" s="142"/>
      <c r="D648" s="2"/>
      <c r="E648" s="183"/>
      <c r="F648" s="183"/>
      <c r="G648" s="2"/>
      <c r="H648" s="183"/>
      <c r="I648" s="200">
        <v>3</v>
      </c>
      <c r="J648" s="191">
        <v>0.3</v>
      </c>
      <c r="K648" s="183">
        <v>1</v>
      </c>
      <c r="L648" s="241">
        <f t="shared" si="57"/>
        <v>0.89999999999999991</v>
      </c>
      <c r="M648" s="193"/>
      <c r="N648" s="193"/>
      <c r="O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57"/>
      <c r="AB648" s="57"/>
      <c r="AC648" s="57"/>
    </row>
    <row r="649" spans="1:29" s="14" customFormat="1" ht="13.95" customHeight="1" x14ac:dyDescent="0.25">
      <c r="A649" s="192"/>
      <c r="B649" s="138" t="s">
        <v>287</v>
      </c>
      <c r="C649" s="142"/>
      <c r="D649" s="2"/>
      <c r="E649" s="183"/>
      <c r="F649" s="183"/>
      <c r="G649" s="2"/>
      <c r="H649" s="183"/>
      <c r="I649" s="200">
        <v>3</v>
      </c>
      <c r="J649" s="191">
        <v>0.3</v>
      </c>
      <c r="K649" s="183">
        <v>1</v>
      </c>
      <c r="L649" s="241">
        <f t="shared" si="57"/>
        <v>0.89999999999999991</v>
      </c>
      <c r="M649" s="193"/>
      <c r="N649" s="193"/>
      <c r="O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57"/>
      <c r="AB649" s="57"/>
      <c r="AC649" s="57"/>
    </row>
    <row r="650" spans="1:29" s="14" customFormat="1" ht="13.95" customHeight="1" x14ac:dyDescent="0.25">
      <c r="A650" s="192"/>
      <c r="B650" s="138" t="s">
        <v>123</v>
      </c>
      <c r="C650" s="142"/>
      <c r="D650" s="2"/>
      <c r="E650" s="183"/>
      <c r="F650" s="183"/>
      <c r="G650" s="2"/>
      <c r="H650" s="183"/>
      <c r="I650" s="200"/>
      <c r="J650" s="191"/>
      <c r="K650" s="183"/>
      <c r="L650" s="241">
        <f t="shared" si="57"/>
        <v>0</v>
      </c>
      <c r="M650" s="193"/>
      <c r="N650" s="193"/>
      <c r="O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57"/>
      <c r="AB650" s="57"/>
      <c r="AC650" s="57"/>
    </row>
    <row r="651" spans="1:29" s="14" customFormat="1" ht="13.95" customHeight="1" x14ac:dyDescent="0.25">
      <c r="A651" s="192"/>
      <c r="B651" s="138" t="s">
        <v>283</v>
      </c>
      <c r="C651" s="142"/>
      <c r="D651" s="2"/>
      <c r="E651" s="183"/>
      <c r="F651" s="183"/>
      <c r="G651" s="2"/>
      <c r="H651" s="183"/>
      <c r="I651" s="200">
        <v>1.85</v>
      </c>
      <c r="J651" s="191">
        <v>0.3</v>
      </c>
      <c r="K651" s="183">
        <v>1</v>
      </c>
      <c r="L651" s="241">
        <f t="shared" si="57"/>
        <v>0.55500000000000005</v>
      </c>
      <c r="M651" s="193"/>
      <c r="N651" s="193"/>
      <c r="O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57"/>
      <c r="AB651" s="57"/>
      <c r="AC651" s="57"/>
    </row>
    <row r="652" spans="1:29" s="14" customFormat="1" ht="13.95" customHeight="1" x14ac:dyDescent="0.25">
      <c r="A652" s="192"/>
      <c r="B652" s="138" t="s">
        <v>286</v>
      </c>
      <c r="C652" s="142"/>
      <c r="D652" s="2"/>
      <c r="E652" s="183"/>
      <c r="F652" s="183"/>
      <c r="G652" s="2"/>
      <c r="H652" s="183"/>
      <c r="I652" s="200">
        <v>3</v>
      </c>
      <c r="J652" s="191">
        <v>0.3</v>
      </c>
      <c r="K652" s="183">
        <v>1</v>
      </c>
      <c r="L652" s="241">
        <f t="shared" si="57"/>
        <v>0.89999999999999991</v>
      </c>
      <c r="M652" s="193"/>
      <c r="N652" s="193"/>
      <c r="O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57"/>
      <c r="AB652" s="57"/>
      <c r="AC652" s="57"/>
    </row>
    <row r="653" spans="1:29" s="14" customFormat="1" ht="13.95" customHeight="1" x14ac:dyDescent="0.25">
      <c r="A653" s="192"/>
      <c r="B653" s="138" t="s">
        <v>287</v>
      </c>
      <c r="C653" s="142"/>
      <c r="D653" s="2"/>
      <c r="E653" s="183"/>
      <c r="F653" s="183"/>
      <c r="G653" s="2"/>
      <c r="H653" s="183"/>
      <c r="I653" s="200">
        <v>3</v>
      </c>
      <c r="J653" s="191">
        <v>0.3</v>
      </c>
      <c r="K653" s="183">
        <v>1</v>
      </c>
      <c r="L653" s="241">
        <f t="shared" si="57"/>
        <v>0.89999999999999991</v>
      </c>
      <c r="M653" s="193"/>
      <c r="N653" s="193"/>
      <c r="O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57"/>
      <c r="AB653" s="57"/>
      <c r="AC653" s="57"/>
    </row>
    <row r="654" spans="1:29" s="14" customFormat="1" ht="13.95" customHeight="1" x14ac:dyDescent="0.25">
      <c r="A654" s="192"/>
      <c r="B654" s="138" t="s">
        <v>179</v>
      </c>
      <c r="C654" s="142"/>
      <c r="D654" s="2"/>
      <c r="E654" s="183"/>
      <c r="F654" s="183"/>
      <c r="G654" s="2"/>
      <c r="H654" s="183"/>
      <c r="I654" s="200">
        <v>5.5</v>
      </c>
      <c r="J654" s="191">
        <v>0.3</v>
      </c>
      <c r="K654" s="183">
        <v>1</v>
      </c>
      <c r="L654" s="241">
        <f t="shared" si="57"/>
        <v>1.65</v>
      </c>
      <c r="M654" s="193"/>
      <c r="N654" s="193"/>
      <c r="O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57"/>
      <c r="AB654" s="57"/>
      <c r="AC654" s="57"/>
    </row>
    <row r="655" spans="1:29" s="14" customFormat="1" ht="13.95" customHeight="1" x14ac:dyDescent="0.25">
      <c r="A655" s="192"/>
      <c r="B655" s="138" t="s">
        <v>180</v>
      </c>
      <c r="C655" s="142"/>
      <c r="D655" s="2"/>
      <c r="E655" s="183"/>
      <c r="F655" s="183"/>
      <c r="G655" s="2"/>
      <c r="H655" s="183"/>
      <c r="I655" s="200">
        <v>5.5</v>
      </c>
      <c r="J655" s="191">
        <v>0.3</v>
      </c>
      <c r="K655" s="183">
        <v>1</v>
      </c>
      <c r="L655" s="241">
        <f t="shared" si="57"/>
        <v>1.65</v>
      </c>
      <c r="M655" s="193"/>
      <c r="N655" s="193"/>
      <c r="O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57"/>
      <c r="AB655" s="57"/>
      <c r="AC655" s="57"/>
    </row>
    <row r="656" spans="1:29" ht="13.95" customHeight="1" x14ac:dyDescent="0.25">
      <c r="A656" s="184" t="s">
        <v>263</v>
      </c>
      <c r="B656" s="141" t="s">
        <v>258</v>
      </c>
      <c r="C656" s="139" t="s">
        <v>104</v>
      </c>
      <c r="D656" s="2"/>
      <c r="I656" s="194"/>
      <c r="J656" s="194"/>
      <c r="K656" s="194"/>
      <c r="L656" s="194"/>
      <c r="O656" s="187">
        <f>+SUM(O657:O664)</f>
        <v>48.9</v>
      </c>
      <c r="P656" s="2"/>
      <c r="AA656" s="6"/>
      <c r="AB656" s="6"/>
      <c r="AC656" s="6"/>
    </row>
    <row r="657" spans="1:29" ht="13.95" customHeight="1" x14ac:dyDescent="0.25">
      <c r="B657" s="138" t="s">
        <v>122</v>
      </c>
      <c r="C657" s="142"/>
      <c r="D657" s="14"/>
      <c r="E657" s="193"/>
      <c r="F657" s="193"/>
      <c r="G657" s="22"/>
      <c r="H657" s="193"/>
      <c r="I657" s="188"/>
      <c r="J657" s="189"/>
      <c r="K657" s="194"/>
      <c r="L657" s="194"/>
      <c r="M657" s="193"/>
      <c r="N657" s="193"/>
      <c r="O657" s="193"/>
      <c r="P657" s="2"/>
      <c r="AA657" s="6"/>
      <c r="AB657" s="6"/>
      <c r="AC657" s="6"/>
    </row>
    <row r="658" spans="1:29" ht="13.95" customHeight="1" x14ac:dyDescent="0.25">
      <c r="B658" s="138" t="s">
        <v>292</v>
      </c>
      <c r="C658" s="142"/>
      <c r="D658" s="14"/>
      <c r="E658" s="193"/>
      <c r="F658" s="193"/>
      <c r="G658" s="22"/>
      <c r="H658" s="193"/>
      <c r="I658" s="188"/>
      <c r="J658" s="189"/>
      <c r="K658" s="194"/>
      <c r="L658" s="194"/>
      <c r="M658" s="193">
        <v>3</v>
      </c>
      <c r="N658" s="193">
        <v>4</v>
      </c>
      <c r="O658" s="193">
        <f>+M658*N658</f>
        <v>12</v>
      </c>
      <c r="P658" s="2"/>
      <c r="AA658" s="6"/>
      <c r="AB658" s="6"/>
      <c r="AC658" s="6"/>
    </row>
    <row r="659" spans="1:29" ht="13.95" customHeight="1" x14ac:dyDescent="0.25">
      <c r="B659" s="138"/>
      <c r="C659" s="142"/>
      <c r="D659" s="14"/>
      <c r="E659" s="193"/>
      <c r="F659" s="193"/>
      <c r="G659" s="22"/>
      <c r="H659" s="193"/>
      <c r="I659" s="188"/>
      <c r="J659" s="189"/>
      <c r="K659" s="194"/>
      <c r="L659" s="194"/>
      <c r="M659" s="193">
        <v>1.5</v>
      </c>
      <c r="N659" s="193">
        <v>4</v>
      </c>
      <c r="O659" s="193">
        <f>+M659*N659</f>
        <v>6</v>
      </c>
      <c r="P659" s="2"/>
      <c r="AA659" s="6"/>
      <c r="AB659" s="6"/>
      <c r="AC659" s="6"/>
    </row>
    <row r="660" spans="1:29" ht="13.95" customHeight="1" x14ac:dyDescent="0.25">
      <c r="B660" s="138" t="s">
        <v>123</v>
      </c>
      <c r="C660" s="142"/>
      <c r="D660" s="14"/>
      <c r="E660" s="193"/>
      <c r="F660" s="193"/>
      <c r="G660" s="22"/>
      <c r="H660" s="193"/>
      <c r="I660" s="188"/>
      <c r="J660" s="189"/>
      <c r="K660" s="194"/>
      <c r="L660" s="194"/>
      <c r="M660" s="193"/>
      <c r="N660" s="193"/>
      <c r="O660" s="193"/>
      <c r="P660" s="2"/>
      <c r="AA660" s="6"/>
      <c r="AB660" s="6"/>
      <c r="AC660" s="6"/>
    </row>
    <row r="661" spans="1:29" ht="13.95" customHeight="1" x14ac:dyDescent="0.25">
      <c r="B661" s="138" t="s">
        <v>291</v>
      </c>
      <c r="C661" s="142"/>
      <c r="D661" s="14"/>
      <c r="E661" s="193"/>
      <c r="F661" s="193"/>
      <c r="G661" s="22"/>
      <c r="H661" s="193"/>
      <c r="I661" s="188"/>
      <c r="J661" s="189"/>
      <c r="K661" s="194"/>
      <c r="L661" s="194"/>
      <c r="M661" s="193">
        <v>3</v>
      </c>
      <c r="N661" s="193">
        <v>4</v>
      </c>
      <c r="O661" s="193">
        <f>+M661*N661</f>
        <v>12</v>
      </c>
      <c r="P661" s="2"/>
      <c r="AA661" s="6"/>
      <c r="AB661" s="6"/>
      <c r="AC661" s="6"/>
    </row>
    <row r="662" spans="1:29" ht="13.95" customHeight="1" x14ac:dyDescent="0.25">
      <c r="B662" s="138"/>
      <c r="C662" s="142"/>
      <c r="D662" s="14"/>
      <c r="E662" s="193"/>
      <c r="F662" s="193"/>
      <c r="G662" s="22"/>
      <c r="H662" s="193"/>
      <c r="I662" s="188"/>
      <c r="J662" s="189"/>
      <c r="K662" s="194"/>
      <c r="L662" s="194"/>
      <c r="M662" s="193">
        <v>1.5</v>
      </c>
      <c r="N662" s="193">
        <v>4</v>
      </c>
      <c r="O662" s="193">
        <f>+M662*N662</f>
        <v>6</v>
      </c>
      <c r="P662" s="2"/>
      <c r="AA662" s="6"/>
      <c r="AB662" s="6"/>
      <c r="AC662" s="6"/>
    </row>
    <row r="663" spans="1:29" ht="13.95" customHeight="1" x14ac:dyDescent="0.25">
      <c r="B663" s="138" t="s">
        <v>180</v>
      </c>
      <c r="C663" s="142"/>
      <c r="D663" s="14"/>
      <c r="E663" s="193"/>
      <c r="F663" s="193"/>
      <c r="G663" s="22"/>
      <c r="H663" s="193"/>
      <c r="I663" s="188"/>
      <c r="J663" s="189"/>
      <c r="K663" s="194"/>
      <c r="L663" s="194"/>
      <c r="M663" s="193">
        <v>5.5</v>
      </c>
      <c r="N663" s="193">
        <v>2</v>
      </c>
      <c r="O663" s="193">
        <f>+M663*N663</f>
        <v>11</v>
      </c>
      <c r="P663" s="2"/>
      <c r="AA663" s="6"/>
      <c r="AB663" s="6"/>
      <c r="AC663" s="6"/>
    </row>
    <row r="664" spans="1:29" ht="13.95" customHeight="1" x14ac:dyDescent="0.25">
      <c r="B664" s="138"/>
      <c r="C664" s="142"/>
      <c r="D664" s="14"/>
      <c r="E664" s="193"/>
      <c r="F664" s="193"/>
      <c r="G664" s="22"/>
      <c r="H664" s="193"/>
      <c r="I664" s="188"/>
      <c r="J664" s="189"/>
      <c r="K664" s="194"/>
      <c r="L664" s="194"/>
      <c r="M664" s="193">
        <v>0.95</v>
      </c>
      <c r="N664" s="193">
        <v>2</v>
      </c>
      <c r="O664" s="193">
        <f>+M664*N664</f>
        <v>1.9</v>
      </c>
      <c r="P664" s="2"/>
      <c r="AA664" s="6"/>
      <c r="AB664" s="6"/>
      <c r="AC664" s="6"/>
    </row>
    <row r="665" spans="1:29" ht="13.95" customHeight="1" x14ac:dyDescent="0.25">
      <c r="B665" s="138"/>
      <c r="C665" s="142"/>
      <c r="D665" s="14"/>
      <c r="E665" s="193"/>
      <c r="F665" s="193"/>
      <c r="G665" s="22"/>
      <c r="H665" s="193"/>
      <c r="I665" s="188"/>
      <c r="J665" s="189"/>
      <c r="K665" s="194"/>
      <c r="L665" s="194"/>
      <c r="M665" s="193"/>
      <c r="N665" s="193"/>
      <c r="O665" s="193"/>
      <c r="P665" s="2"/>
      <c r="AA665" s="6"/>
      <c r="AB665" s="6"/>
      <c r="AC665" s="6"/>
    </row>
    <row r="666" spans="1:29" ht="13.95" customHeight="1" x14ac:dyDescent="0.25">
      <c r="A666" s="184" t="s">
        <v>264</v>
      </c>
      <c r="B666" s="141" t="s">
        <v>259</v>
      </c>
      <c r="C666" s="139" t="s">
        <v>104</v>
      </c>
      <c r="D666" s="2"/>
      <c r="I666" s="333"/>
      <c r="J666" s="334"/>
      <c r="K666" s="194"/>
      <c r="L666" s="194"/>
      <c r="O666" s="20">
        <f>+SUM(O667:O678)</f>
        <v>88.09999999999998</v>
      </c>
      <c r="P666" s="2"/>
      <c r="AA666" s="6"/>
      <c r="AB666" s="6"/>
      <c r="AC666" s="6"/>
    </row>
    <row r="667" spans="1:29" ht="13.95" customHeight="1" x14ac:dyDescent="0.25">
      <c r="B667" s="138" t="s">
        <v>131</v>
      </c>
      <c r="C667" s="142"/>
      <c r="D667" s="14"/>
      <c r="E667" s="193"/>
      <c r="F667" s="193"/>
      <c r="G667" s="22"/>
      <c r="H667" s="193"/>
      <c r="I667" s="190"/>
      <c r="J667" s="191"/>
      <c r="K667" s="194"/>
      <c r="L667" s="194"/>
      <c r="M667" s="193">
        <v>2.75</v>
      </c>
      <c r="N667" s="193">
        <v>4</v>
      </c>
      <c r="O667" s="193">
        <f t="shared" ref="O667:O678" si="58">+M667*N667</f>
        <v>11</v>
      </c>
      <c r="P667" s="14"/>
      <c r="AA667" s="6"/>
      <c r="AB667" s="6"/>
      <c r="AC667" s="6"/>
    </row>
    <row r="668" spans="1:29" ht="13.95" customHeight="1" x14ac:dyDescent="0.25">
      <c r="B668" s="138"/>
      <c r="C668" s="142"/>
      <c r="D668" s="14"/>
      <c r="E668" s="193"/>
      <c r="F668" s="193"/>
      <c r="G668" s="22"/>
      <c r="H668" s="193"/>
      <c r="I668" s="190"/>
      <c r="J668" s="191"/>
      <c r="K668" s="194"/>
      <c r="L668" s="194"/>
      <c r="M668" s="193">
        <v>2.6</v>
      </c>
      <c r="N668" s="193">
        <v>4</v>
      </c>
      <c r="O668" s="193">
        <f t="shared" si="58"/>
        <v>10.4</v>
      </c>
      <c r="P668" s="14"/>
      <c r="AA668" s="6"/>
      <c r="AB668" s="6"/>
      <c r="AC668" s="6"/>
    </row>
    <row r="669" spans="1:29" ht="13.95" customHeight="1" x14ac:dyDescent="0.25">
      <c r="B669" s="138" t="s">
        <v>180</v>
      </c>
      <c r="C669" s="142"/>
      <c r="D669" s="14"/>
      <c r="E669" s="193"/>
      <c r="F669" s="193"/>
      <c r="G669" s="22"/>
      <c r="H669" s="193"/>
      <c r="I669" s="190"/>
      <c r="J669" s="191"/>
      <c r="K669" s="194"/>
      <c r="L669" s="194"/>
      <c r="M669" s="193">
        <v>3.95</v>
      </c>
      <c r="N669" s="193">
        <v>2</v>
      </c>
      <c r="O669" s="193">
        <f t="shared" si="58"/>
        <v>7.9</v>
      </c>
      <c r="P669" s="14"/>
      <c r="AA669" s="6"/>
      <c r="AB669" s="6"/>
      <c r="AC669" s="6"/>
    </row>
    <row r="670" spans="1:29" ht="13.95" customHeight="1" x14ac:dyDescent="0.25">
      <c r="B670" s="138"/>
      <c r="C670" s="142"/>
      <c r="D670" s="14"/>
      <c r="E670" s="193"/>
      <c r="F670" s="193"/>
      <c r="G670" s="22"/>
      <c r="H670" s="193"/>
      <c r="I670" s="190"/>
      <c r="J670" s="191"/>
      <c r="K670" s="194"/>
      <c r="L670" s="194"/>
      <c r="M670" s="193">
        <v>2.6</v>
      </c>
      <c r="N670" s="193">
        <v>4</v>
      </c>
      <c r="O670" s="193">
        <f t="shared" si="58"/>
        <v>10.4</v>
      </c>
      <c r="P670" s="14"/>
      <c r="AA670" s="6"/>
      <c r="AB670" s="6"/>
      <c r="AC670" s="6"/>
    </row>
    <row r="671" spans="1:29" ht="13.95" customHeight="1" x14ac:dyDescent="0.25">
      <c r="B671" s="138" t="s">
        <v>122</v>
      </c>
      <c r="C671" s="142"/>
      <c r="D671" s="14"/>
      <c r="E671" s="193"/>
      <c r="F671" s="193"/>
      <c r="G671" s="22"/>
      <c r="H671" s="193"/>
      <c r="I671" s="190"/>
      <c r="J671" s="191"/>
      <c r="K671" s="194"/>
      <c r="L671" s="194"/>
      <c r="M671" s="193">
        <v>3</v>
      </c>
      <c r="N671" s="193">
        <v>2</v>
      </c>
      <c r="O671" s="193">
        <f t="shared" si="58"/>
        <v>6</v>
      </c>
      <c r="P671" s="14"/>
      <c r="AA671" s="6"/>
      <c r="AB671" s="6"/>
      <c r="AC671" s="6"/>
    </row>
    <row r="672" spans="1:29" ht="13.95" customHeight="1" x14ac:dyDescent="0.25">
      <c r="B672" s="138"/>
      <c r="C672" s="142"/>
      <c r="D672" s="14"/>
      <c r="E672" s="193"/>
      <c r="F672" s="193"/>
      <c r="G672" s="22"/>
      <c r="H672" s="193"/>
      <c r="I672" s="190"/>
      <c r="J672" s="191"/>
      <c r="K672" s="194"/>
      <c r="L672" s="194"/>
      <c r="M672" s="193">
        <v>2.4</v>
      </c>
      <c r="N672" s="193">
        <v>2</v>
      </c>
      <c r="O672" s="193">
        <f t="shared" si="58"/>
        <v>4.8</v>
      </c>
      <c r="P672" s="14"/>
      <c r="AA672" s="6"/>
      <c r="AB672" s="6"/>
      <c r="AC672" s="6"/>
    </row>
    <row r="673" spans="1:29" ht="13.95" customHeight="1" x14ac:dyDescent="0.25">
      <c r="B673" s="138"/>
      <c r="C673" s="142"/>
      <c r="D673" s="14"/>
      <c r="E673" s="193"/>
      <c r="F673" s="193"/>
      <c r="G673" s="22"/>
      <c r="H673" s="193"/>
      <c r="I673" s="190"/>
      <c r="J673" s="191"/>
      <c r="K673" s="194"/>
      <c r="L673" s="194"/>
      <c r="M673" s="193">
        <v>0.95</v>
      </c>
      <c r="N673" s="193">
        <v>4</v>
      </c>
      <c r="O673" s="193">
        <f t="shared" si="58"/>
        <v>3.8</v>
      </c>
      <c r="P673" s="14"/>
      <c r="AA673" s="6"/>
      <c r="AB673" s="6"/>
      <c r="AC673" s="6"/>
    </row>
    <row r="674" spans="1:29" ht="13.95" customHeight="1" x14ac:dyDescent="0.25">
      <c r="B674" s="138"/>
      <c r="C674" s="142"/>
      <c r="D674" s="14"/>
      <c r="E674" s="193"/>
      <c r="F674" s="193"/>
      <c r="G674" s="22"/>
      <c r="H674" s="193"/>
      <c r="I674" s="190"/>
      <c r="J674" s="191"/>
      <c r="K674" s="194"/>
      <c r="L674" s="194"/>
      <c r="M674" s="193">
        <v>3</v>
      </c>
      <c r="N674" s="193">
        <v>4</v>
      </c>
      <c r="O674" s="193">
        <f t="shared" si="58"/>
        <v>12</v>
      </c>
      <c r="P674" s="14"/>
      <c r="AA674" s="6"/>
      <c r="AB674" s="6"/>
      <c r="AC674" s="6"/>
    </row>
    <row r="675" spans="1:29" ht="13.95" customHeight="1" x14ac:dyDescent="0.25">
      <c r="B675" s="138" t="s">
        <v>123</v>
      </c>
      <c r="C675" s="142"/>
      <c r="D675" s="14"/>
      <c r="E675" s="193"/>
      <c r="F675" s="193"/>
      <c r="G675" s="22"/>
      <c r="H675" s="193"/>
      <c r="I675" s="190"/>
      <c r="J675" s="191"/>
      <c r="K675" s="194"/>
      <c r="L675" s="194"/>
      <c r="M675" s="193">
        <v>3</v>
      </c>
      <c r="N675" s="193">
        <v>2</v>
      </c>
      <c r="O675" s="193">
        <f t="shared" si="58"/>
        <v>6</v>
      </c>
      <c r="P675" s="14"/>
      <c r="AA675" s="6"/>
      <c r="AB675" s="6"/>
      <c r="AC675" s="6"/>
    </row>
    <row r="676" spans="1:29" ht="13.95" customHeight="1" x14ac:dyDescent="0.25">
      <c r="B676" s="138"/>
      <c r="C676" s="142"/>
      <c r="D676" s="14"/>
      <c r="E676" s="193"/>
      <c r="F676" s="193"/>
      <c r="G676" s="22"/>
      <c r="H676" s="193"/>
      <c r="I676" s="190"/>
      <c r="J676" s="191"/>
      <c r="K676" s="194"/>
      <c r="L676" s="194"/>
      <c r="M676" s="193">
        <v>2.4</v>
      </c>
      <c r="N676" s="193">
        <v>2</v>
      </c>
      <c r="O676" s="193">
        <f t="shared" si="58"/>
        <v>4.8</v>
      </c>
      <c r="P676" s="14"/>
      <c r="AA676" s="6"/>
      <c r="AB676" s="6"/>
      <c r="AC676" s="6"/>
    </row>
    <row r="677" spans="1:29" ht="13.95" customHeight="1" x14ac:dyDescent="0.25">
      <c r="B677" s="138"/>
      <c r="C677" s="142"/>
      <c r="D677" s="14"/>
      <c r="E677" s="193"/>
      <c r="F677" s="193"/>
      <c r="G677" s="22"/>
      <c r="H677" s="193"/>
      <c r="I677" s="190"/>
      <c r="J677" s="191"/>
      <c r="K677" s="194"/>
      <c r="L677" s="194"/>
      <c r="M677" s="193">
        <v>0.95</v>
      </c>
      <c r="N677" s="193">
        <v>4</v>
      </c>
      <c r="O677" s="193">
        <f t="shared" si="58"/>
        <v>3.8</v>
      </c>
      <c r="P677" s="14"/>
      <c r="AA677" s="6"/>
      <c r="AB677" s="6"/>
      <c r="AC677" s="6"/>
    </row>
    <row r="678" spans="1:29" ht="13.95" customHeight="1" x14ac:dyDescent="0.25">
      <c r="B678" s="138"/>
      <c r="C678" s="142"/>
      <c r="D678" s="14"/>
      <c r="E678" s="193"/>
      <c r="F678" s="193"/>
      <c r="G678" s="22"/>
      <c r="H678" s="193"/>
      <c r="I678" s="190"/>
      <c r="J678" s="191"/>
      <c r="K678" s="194"/>
      <c r="L678" s="194"/>
      <c r="M678" s="193">
        <v>1.8</v>
      </c>
      <c r="N678" s="193">
        <v>4</v>
      </c>
      <c r="O678" s="193">
        <f t="shared" si="58"/>
        <v>7.2</v>
      </c>
      <c r="P678" s="14"/>
      <c r="AA678" s="6"/>
      <c r="AB678" s="6"/>
      <c r="AC678" s="6"/>
    </row>
    <row r="679" spans="1:29" ht="13.95" customHeight="1" x14ac:dyDescent="0.25">
      <c r="B679" s="138"/>
      <c r="C679" s="142"/>
      <c r="D679" s="14"/>
      <c r="E679" s="193"/>
      <c r="F679" s="193"/>
      <c r="G679" s="22"/>
      <c r="H679" s="193"/>
      <c r="I679" s="190"/>
      <c r="J679" s="191"/>
      <c r="K679" s="194"/>
      <c r="L679" s="194"/>
      <c r="M679" s="193"/>
      <c r="N679" s="193"/>
      <c r="O679" s="193"/>
      <c r="P679" s="14"/>
      <c r="AA679" s="6"/>
      <c r="AB679" s="6"/>
      <c r="AC679" s="6"/>
    </row>
    <row r="680" spans="1:29" ht="13.95" customHeight="1" x14ac:dyDescent="0.25">
      <c r="A680" s="184" t="s">
        <v>83</v>
      </c>
      <c r="B680" s="141" t="s">
        <v>298</v>
      </c>
      <c r="C680" s="142"/>
      <c r="D680" s="14"/>
      <c r="E680" s="193"/>
      <c r="F680" s="193"/>
      <c r="G680" s="22"/>
      <c r="H680" s="193"/>
      <c r="I680" s="190"/>
      <c r="J680" s="191"/>
      <c r="K680" s="194"/>
      <c r="L680" s="194"/>
      <c r="M680" s="193"/>
      <c r="N680" s="193"/>
      <c r="O680" s="193"/>
      <c r="P680" s="14"/>
      <c r="AA680" s="6"/>
      <c r="AB680" s="6"/>
      <c r="AC680" s="6"/>
    </row>
    <row r="681" spans="1:29" ht="13.95" customHeight="1" x14ac:dyDescent="0.25">
      <c r="A681" s="184" t="s">
        <v>95</v>
      </c>
      <c r="B681" s="141" t="s">
        <v>299</v>
      </c>
      <c r="C681" s="139" t="s">
        <v>89</v>
      </c>
      <c r="D681" s="2"/>
      <c r="I681" s="333"/>
      <c r="J681" s="334"/>
      <c r="K681" s="194"/>
      <c r="L681" s="13">
        <f>+SUM(L682:L693)</f>
        <v>80.510399999999962</v>
      </c>
      <c r="P681" s="2"/>
      <c r="AA681" s="6"/>
      <c r="AB681" s="6"/>
      <c r="AC681" s="6"/>
    </row>
    <row r="682" spans="1:29" ht="13.95" customHeight="1" x14ac:dyDescent="0.25">
      <c r="B682" s="141"/>
      <c r="C682" s="139"/>
      <c r="D682" s="2"/>
      <c r="I682" s="181">
        <v>3.43</v>
      </c>
      <c r="J682" s="187">
        <v>3</v>
      </c>
      <c r="K682" s="8">
        <v>1</v>
      </c>
      <c r="L682" s="194">
        <f>+I682*J682*K682</f>
        <v>10.290000000000001</v>
      </c>
      <c r="P682" s="2"/>
      <c r="AA682" s="6"/>
      <c r="AB682" s="6"/>
      <c r="AC682" s="6"/>
    </row>
    <row r="683" spans="1:29" ht="13.95" customHeight="1" x14ac:dyDescent="0.25">
      <c r="B683" s="141"/>
      <c r="C683" s="139"/>
      <c r="D683" s="2"/>
      <c r="I683" s="181">
        <v>3.4</v>
      </c>
      <c r="J683" s="187">
        <v>3</v>
      </c>
      <c r="K683" s="8">
        <v>1</v>
      </c>
      <c r="L683" s="194">
        <f t="shared" ref="L683:L693" si="59">+I683*J683*K683</f>
        <v>10.199999999999999</v>
      </c>
      <c r="P683" s="2"/>
      <c r="AA683" s="6"/>
      <c r="AB683" s="6"/>
      <c r="AC683" s="6"/>
    </row>
    <row r="684" spans="1:29" ht="13.95" customHeight="1" x14ac:dyDescent="0.25">
      <c r="B684" s="141"/>
      <c r="C684" s="139"/>
      <c r="D684" s="2"/>
      <c r="I684" s="181">
        <v>3.43</v>
      </c>
      <c r="J684" s="187">
        <v>3</v>
      </c>
      <c r="K684" s="8">
        <v>1</v>
      </c>
      <c r="L684" s="194">
        <f t="shared" si="59"/>
        <v>10.290000000000001</v>
      </c>
      <c r="P684" s="2"/>
      <c r="AA684" s="6"/>
      <c r="AB684" s="6"/>
      <c r="AC684" s="6"/>
    </row>
    <row r="685" spans="1:29" ht="13.95" customHeight="1" x14ac:dyDescent="0.25">
      <c r="B685" s="141"/>
      <c r="C685" s="139"/>
      <c r="D685" s="2"/>
      <c r="I685" s="181">
        <v>3.43</v>
      </c>
      <c r="J685" s="187">
        <v>1.92</v>
      </c>
      <c r="K685" s="8">
        <v>2</v>
      </c>
      <c r="L685" s="194">
        <f t="shared" si="59"/>
        <v>13.171200000000001</v>
      </c>
      <c r="P685" s="2"/>
      <c r="AA685" s="6"/>
      <c r="AB685" s="6"/>
      <c r="AC685" s="6"/>
    </row>
    <row r="686" spans="1:29" ht="13.95" customHeight="1" x14ac:dyDescent="0.25">
      <c r="B686" s="141"/>
      <c r="C686" s="139"/>
      <c r="D686" s="2"/>
      <c r="I686" s="181">
        <v>3.4</v>
      </c>
      <c r="J686" s="187">
        <v>1.92</v>
      </c>
      <c r="K686" s="8">
        <v>2</v>
      </c>
      <c r="L686" s="194">
        <f t="shared" si="59"/>
        <v>13.055999999999999</v>
      </c>
      <c r="P686" s="2"/>
      <c r="AA686" s="6"/>
      <c r="AB686" s="6"/>
      <c r="AC686" s="6"/>
    </row>
    <row r="687" spans="1:29" ht="13.95" customHeight="1" x14ac:dyDescent="0.25">
      <c r="B687" s="141"/>
      <c r="C687" s="139"/>
      <c r="D687" s="2"/>
      <c r="I687" s="181">
        <v>3.43</v>
      </c>
      <c r="J687" s="187">
        <v>1.92</v>
      </c>
      <c r="K687" s="8">
        <v>2</v>
      </c>
      <c r="L687" s="194">
        <f t="shared" si="59"/>
        <v>13.171200000000001</v>
      </c>
      <c r="P687" s="2"/>
      <c r="AA687" s="6"/>
      <c r="AB687" s="6"/>
      <c r="AC687" s="6"/>
    </row>
    <row r="688" spans="1:29" ht="13.95" customHeight="1" x14ac:dyDescent="0.25">
      <c r="B688" s="141"/>
      <c r="C688" s="139"/>
      <c r="D688" s="2"/>
      <c r="I688" s="181">
        <v>0.7</v>
      </c>
      <c r="J688" s="187">
        <v>3</v>
      </c>
      <c r="K688" s="8">
        <v>1</v>
      </c>
      <c r="L688" s="194">
        <f t="shared" si="59"/>
        <v>2.0999999999999996</v>
      </c>
      <c r="P688" s="2"/>
      <c r="AA688" s="6"/>
      <c r="AB688" s="6"/>
      <c r="AC688" s="6"/>
    </row>
    <row r="689" spans="1:29" ht="13.95" customHeight="1" x14ac:dyDescent="0.25">
      <c r="B689" s="141"/>
      <c r="C689" s="139"/>
      <c r="D689" s="2"/>
      <c r="I689" s="181">
        <v>0.7</v>
      </c>
      <c r="J689" s="187">
        <v>3</v>
      </c>
      <c r="K689" s="8">
        <v>1</v>
      </c>
      <c r="L689" s="194">
        <f t="shared" si="59"/>
        <v>2.0999999999999996</v>
      </c>
      <c r="P689" s="2"/>
      <c r="AA689" s="6"/>
      <c r="AB689" s="6"/>
      <c r="AC689" s="6"/>
    </row>
    <row r="690" spans="1:29" ht="13.95" customHeight="1" x14ac:dyDescent="0.25">
      <c r="B690" s="141"/>
      <c r="C690" s="139"/>
      <c r="D690" s="2"/>
      <c r="I690" s="181">
        <v>0.7</v>
      </c>
      <c r="J690" s="187">
        <v>3</v>
      </c>
      <c r="K690" s="8">
        <v>1</v>
      </c>
      <c r="L690" s="194">
        <f t="shared" si="59"/>
        <v>2.0999999999999996</v>
      </c>
      <c r="P690" s="2"/>
      <c r="AA690" s="6"/>
      <c r="AB690" s="6"/>
      <c r="AC690" s="6"/>
    </row>
    <row r="691" spans="1:29" ht="13.95" customHeight="1" x14ac:dyDescent="0.25">
      <c r="B691" s="141"/>
      <c r="C691" s="139"/>
      <c r="D691" s="2"/>
      <c r="I691" s="181">
        <v>0.7</v>
      </c>
      <c r="J691" s="187">
        <v>1.92</v>
      </c>
      <c r="K691" s="8">
        <v>1</v>
      </c>
      <c r="L691" s="194">
        <f t="shared" si="59"/>
        <v>1.3439999999999999</v>
      </c>
      <c r="P691" s="2"/>
      <c r="AA691" s="6"/>
      <c r="AB691" s="6"/>
      <c r="AC691" s="6"/>
    </row>
    <row r="692" spans="1:29" ht="13.95" customHeight="1" x14ac:dyDescent="0.25">
      <c r="B692" s="141"/>
      <c r="C692" s="139"/>
      <c r="D692" s="2"/>
      <c r="I692" s="181">
        <v>0.7</v>
      </c>
      <c r="J692" s="187">
        <v>1.92</v>
      </c>
      <c r="K692" s="8">
        <v>1</v>
      </c>
      <c r="L692" s="194">
        <f t="shared" si="59"/>
        <v>1.3439999999999999</v>
      </c>
      <c r="P692" s="2"/>
      <c r="AA692" s="6"/>
      <c r="AB692" s="6"/>
      <c r="AC692" s="6"/>
    </row>
    <row r="693" spans="1:29" ht="13.95" customHeight="1" x14ac:dyDescent="0.25">
      <c r="B693" s="141"/>
      <c r="C693" s="139"/>
      <c r="D693" s="2"/>
      <c r="I693" s="181">
        <v>0.7</v>
      </c>
      <c r="J693" s="187">
        <v>1.92</v>
      </c>
      <c r="K693" s="8">
        <v>1</v>
      </c>
      <c r="L693" s="194">
        <f t="shared" si="59"/>
        <v>1.3439999999999999</v>
      </c>
      <c r="P693" s="2"/>
      <c r="AA693" s="6"/>
      <c r="AB693" s="6"/>
      <c r="AC693" s="6"/>
    </row>
    <row r="694" spans="1:29" ht="13.95" customHeight="1" x14ac:dyDescent="0.25">
      <c r="A694" s="184" t="s">
        <v>84</v>
      </c>
      <c r="B694" s="141" t="s">
        <v>301</v>
      </c>
      <c r="C694" s="139"/>
      <c r="D694" s="2"/>
      <c r="I694" s="203"/>
      <c r="J694" s="186"/>
      <c r="K694" s="8"/>
      <c r="L694" s="194"/>
      <c r="P694" s="2"/>
      <c r="AA694" s="6"/>
      <c r="AB694" s="6"/>
      <c r="AC694" s="6"/>
    </row>
    <row r="695" spans="1:29" ht="13.95" customHeight="1" x14ac:dyDescent="0.25">
      <c r="A695" s="184" t="s">
        <v>114</v>
      </c>
      <c r="B695" s="141" t="s">
        <v>300</v>
      </c>
      <c r="C695" s="139"/>
      <c r="D695" s="2"/>
      <c r="I695" s="203"/>
      <c r="J695" s="186"/>
      <c r="K695" s="8"/>
      <c r="L695" s="194"/>
      <c r="P695" s="2"/>
      <c r="AA695" s="6"/>
      <c r="AB695" s="6"/>
      <c r="AC695" s="6"/>
    </row>
    <row r="696" spans="1:29" ht="13.95" customHeight="1" x14ac:dyDescent="0.25">
      <c r="A696" s="184" t="s">
        <v>306</v>
      </c>
      <c r="B696" s="141" t="s">
        <v>302</v>
      </c>
      <c r="C696" s="139" t="s">
        <v>89</v>
      </c>
      <c r="D696" s="2"/>
      <c r="I696" s="203"/>
      <c r="J696" s="186"/>
      <c r="K696" s="8"/>
      <c r="L696" s="13">
        <f>+SUM(L697:L700)</f>
        <v>55.019999999999996</v>
      </c>
      <c r="P696" s="2"/>
      <c r="AA696" s="6"/>
      <c r="AB696" s="6"/>
      <c r="AC696" s="6"/>
    </row>
    <row r="697" spans="1:29" s="14" customFormat="1" ht="13.95" customHeight="1" x14ac:dyDescent="0.25">
      <c r="A697" s="192"/>
      <c r="B697" s="138" t="s">
        <v>146</v>
      </c>
      <c r="C697" s="142"/>
      <c r="D697" s="187"/>
      <c r="E697" s="187"/>
      <c r="F697" s="187"/>
      <c r="G697" s="8"/>
      <c r="H697" s="187"/>
      <c r="I697" s="358">
        <v>42.06</v>
      </c>
      <c r="J697" s="358"/>
      <c r="K697" s="194">
        <v>1</v>
      </c>
      <c r="L697" s="4">
        <f>+I697*K697</f>
        <v>42.06</v>
      </c>
      <c r="M697" s="193"/>
      <c r="N697" s="193"/>
      <c r="O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57"/>
      <c r="AB697" s="57"/>
      <c r="AC697" s="57"/>
    </row>
    <row r="698" spans="1:29" s="14" customFormat="1" ht="13.95" customHeight="1" x14ac:dyDescent="0.25">
      <c r="A698" s="192"/>
      <c r="B698" s="138" t="s">
        <v>149</v>
      </c>
      <c r="C698" s="142"/>
      <c r="D698" s="187"/>
      <c r="E698" s="187"/>
      <c r="F698" s="187"/>
      <c r="G698" s="8"/>
      <c r="H698" s="187"/>
      <c r="I698" s="358">
        <v>6.41</v>
      </c>
      <c r="J698" s="358"/>
      <c r="K698" s="194">
        <v>1</v>
      </c>
      <c r="L698" s="4">
        <f t="shared" ref="L698:L699" si="60">+I698*K698</f>
        <v>6.41</v>
      </c>
      <c r="M698" s="193"/>
      <c r="N698" s="193"/>
      <c r="O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57"/>
      <c r="AB698" s="57"/>
      <c r="AC698" s="57"/>
    </row>
    <row r="699" spans="1:29" s="14" customFormat="1" ht="13.95" customHeight="1" x14ac:dyDescent="0.25">
      <c r="A699" s="192"/>
      <c r="B699" s="138" t="s">
        <v>147</v>
      </c>
      <c r="C699" s="142"/>
      <c r="D699" s="187"/>
      <c r="E699" s="187"/>
      <c r="F699" s="187"/>
      <c r="G699" s="8"/>
      <c r="H699" s="187"/>
      <c r="I699" s="358">
        <v>6.55</v>
      </c>
      <c r="J699" s="358"/>
      <c r="K699" s="194">
        <v>1</v>
      </c>
      <c r="L699" s="4">
        <f t="shared" si="60"/>
        <v>6.55</v>
      </c>
      <c r="M699" s="193"/>
      <c r="N699" s="193"/>
      <c r="O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57"/>
      <c r="AB699" s="57"/>
      <c r="AC699" s="57"/>
    </row>
    <row r="700" spans="1:29" s="14" customFormat="1" ht="13.95" customHeight="1" x14ac:dyDescent="0.25">
      <c r="A700" s="192"/>
      <c r="M700" s="193"/>
      <c r="N700" s="193"/>
      <c r="O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57"/>
      <c r="AB700" s="57"/>
      <c r="AC700" s="57"/>
    </row>
    <row r="701" spans="1:29" s="14" customFormat="1" ht="13.95" customHeight="1" x14ac:dyDescent="0.25">
      <c r="A701" s="192"/>
      <c r="B701" s="138"/>
      <c r="C701" s="142"/>
      <c r="E701" s="193"/>
      <c r="F701" s="193"/>
      <c r="G701" s="22"/>
      <c r="H701" s="193"/>
      <c r="I701" s="205"/>
      <c r="J701" s="191"/>
      <c r="K701" s="22"/>
      <c r="L701" s="194"/>
      <c r="M701" s="193"/>
      <c r="N701" s="193"/>
      <c r="O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57"/>
      <c r="AB701" s="57"/>
      <c r="AC701" s="57"/>
    </row>
    <row r="702" spans="1:29" ht="13.95" customHeight="1" x14ac:dyDescent="0.25">
      <c r="A702" s="184" t="s">
        <v>115</v>
      </c>
      <c r="B702" s="141" t="s">
        <v>303</v>
      </c>
      <c r="C702" s="139"/>
      <c r="D702" s="2"/>
      <c r="I702" s="203"/>
      <c r="J702" s="186"/>
      <c r="K702" s="8"/>
      <c r="L702" s="194"/>
      <c r="P702" s="2"/>
      <c r="AA702" s="6"/>
      <c r="AB702" s="6"/>
      <c r="AC702" s="6"/>
    </row>
    <row r="703" spans="1:29" ht="13.2" x14ac:dyDescent="0.25">
      <c r="A703" s="184" t="s">
        <v>307</v>
      </c>
      <c r="B703" s="137" t="s">
        <v>304</v>
      </c>
      <c r="C703" s="139" t="s">
        <v>89</v>
      </c>
      <c r="D703" s="2"/>
      <c r="I703" s="203"/>
      <c r="J703" s="186"/>
      <c r="K703" s="8"/>
      <c r="L703" s="13">
        <f>+SUM(L704:L705)</f>
        <v>12.96</v>
      </c>
      <c r="P703" s="2"/>
      <c r="AA703" s="6"/>
      <c r="AB703" s="6"/>
      <c r="AC703" s="6"/>
    </row>
    <row r="704" spans="1:29" ht="13.95" customHeight="1" x14ac:dyDescent="0.25">
      <c r="B704" s="138" t="s">
        <v>149</v>
      </c>
      <c r="C704" s="142"/>
      <c r="I704" s="358">
        <v>6.41</v>
      </c>
      <c r="J704" s="358"/>
      <c r="K704" s="194">
        <v>1</v>
      </c>
      <c r="L704" s="4">
        <f t="shared" ref="L704:L705" si="61">+I704*K704</f>
        <v>6.41</v>
      </c>
      <c r="P704" s="2"/>
      <c r="AA704" s="6"/>
      <c r="AB704" s="6"/>
      <c r="AC704" s="6"/>
    </row>
    <row r="705" spans="1:29" ht="13.95" customHeight="1" x14ac:dyDescent="0.25">
      <c r="B705" s="138" t="s">
        <v>147</v>
      </c>
      <c r="C705" s="142"/>
      <c r="I705" s="358">
        <v>6.55</v>
      </c>
      <c r="J705" s="358"/>
      <c r="K705" s="194">
        <v>1</v>
      </c>
      <c r="L705" s="4">
        <f t="shared" si="61"/>
        <v>6.55</v>
      </c>
      <c r="P705" s="2"/>
      <c r="AA705" s="6"/>
      <c r="AB705" s="6"/>
      <c r="AC705" s="6"/>
    </row>
    <row r="706" spans="1:29" ht="13.95" customHeight="1" x14ac:dyDescent="0.25">
      <c r="B706" s="204"/>
      <c r="C706" s="139"/>
      <c r="D706" s="2"/>
      <c r="I706" s="203"/>
      <c r="J706" s="186"/>
      <c r="K706" s="8"/>
      <c r="L706" s="194"/>
      <c r="P706" s="2"/>
      <c r="AA706" s="6"/>
      <c r="AB706" s="6"/>
      <c r="AC706" s="6"/>
    </row>
    <row r="707" spans="1:29" ht="13.95" customHeight="1" x14ac:dyDescent="0.25">
      <c r="A707" s="184" t="s">
        <v>308</v>
      </c>
      <c r="B707" s="204" t="s">
        <v>305</v>
      </c>
      <c r="C707" s="139" t="s">
        <v>89</v>
      </c>
      <c r="D707" s="2"/>
      <c r="I707" s="203"/>
      <c r="J707" s="186"/>
      <c r="K707" s="8"/>
      <c r="L707" s="13">
        <f>+SUM(L708:L709)</f>
        <v>48.32</v>
      </c>
      <c r="P707" s="2"/>
      <c r="AA707" s="6"/>
      <c r="AB707" s="6"/>
      <c r="AC707" s="6"/>
    </row>
    <row r="708" spans="1:29" ht="13.95" customHeight="1" x14ac:dyDescent="0.25">
      <c r="B708" s="138" t="s">
        <v>146</v>
      </c>
      <c r="C708" s="142"/>
      <c r="I708" s="358">
        <v>42.06</v>
      </c>
      <c r="J708" s="358"/>
      <c r="K708" s="194">
        <v>1</v>
      </c>
      <c r="L708" s="4">
        <f>+I708*K708</f>
        <v>42.06</v>
      </c>
      <c r="P708" s="2"/>
      <c r="AA708" s="6"/>
      <c r="AB708" s="6"/>
      <c r="AC708" s="6"/>
    </row>
    <row r="709" spans="1:29" ht="13.95" customHeight="1" x14ac:dyDescent="0.25">
      <c r="B709" s="138" t="s">
        <v>148</v>
      </c>
      <c r="C709" s="142"/>
      <c r="I709" s="358">
        <v>6.26</v>
      </c>
      <c r="J709" s="358"/>
      <c r="K709" s="194">
        <v>1</v>
      </c>
      <c r="L709" s="4">
        <f>+I709*K709</f>
        <v>6.26</v>
      </c>
      <c r="P709" s="2"/>
      <c r="AA709" s="6"/>
      <c r="AB709" s="6"/>
      <c r="AC709" s="6"/>
    </row>
    <row r="710" spans="1:29" ht="13.95" customHeight="1" x14ac:dyDescent="0.25">
      <c r="B710" s="141"/>
      <c r="C710" s="139"/>
      <c r="D710" s="2"/>
      <c r="I710" s="203"/>
      <c r="J710" s="186"/>
      <c r="K710" s="8"/>
      <c r="L710" s="194"/>
      <c r="P710" s="2"/>
      <c r="AA710" s="6"/>
      <c r="AB710" s="6"/>
      <c r="AC710" s="6"/>
    </row>
    <row r="711" spans="1:29" ht="13.95" customHeight="1" x14ac:dyDescent="0.25">
      <c r="A711" s="184" t="s">
        <v>312</v>
      </c>
      <c r="B711" s="141" t="s">
        <v>309</v>
      </c>
      <c r="C711" s="139"/>
      <c r="D711" s="2"/>
      <c r="I711" s="203"/>
      <c r="J711" s="186"/>
      <c r="K711" s="8"/>
      <c r="L711" s="194"/>
      <c r="P711" s="2"/>
      <c r="AA711" s="6"/>
      <c r="AB711" s="6"/>
      <c r="AC711" s="6"/>
    </row>
    <row r="712" spans="1:29" ht="13.95" customHeight="1" x14ac:dyDescent="0.25">
      <c r="A712" s="184" t="s">
        <v>313</v>
      </c>
      <c r="B712" s="141" t="s">
        <v>310</v>
      </c>
      <c r="C712" s="139"/>
      <c r="D712" s="2"/>
      <c r="I712" s="203"/>
      <c r="J712" s="186"/>
      <c r="K712" s="8"/>
      <c r="L712" s="194"/>
      <c r="P712" s="2"/>
      <c r="AA712" s="6"/>
      <c r="AB712" s="6"/>
      <c r="AC712" s="6"/>
    </row>
    <row r="713" spans="1:29" ht="13.95" customHeight="1" x14ac:dyDescent="0.25">
      <c r="A713" s="184" t="s">
        <v>314</v>
      </c>
      <c r="B713" s="141" t="s">
        <v>311</v>
      </c>
      <c r="C713" s="139" t="s">
        <v>89</v>
      </c>
      <c r="D713" s="2"/>
      <c r="I713" s="203"/>
      <c r="J713" s="186"/>
      <c r="K713" s="8"/>
      <c r="L713" s="13">
        <f>+SUM(L714:L724)</f>
        <v>35.82</v>
      </c>
      <c r="P713" s="2"/>
      <c r="AA713" s="6"/>
      <c r="AB713" s="6"/>
      <c r="AC713" s="6"/>
    </row>
    <row r="714" spans="1:29" ht="13.95" customHeight="1" x14ac:dyDescent="0.25">
      <c r="B714" s="141" t="s">
        <v>265</v>
      </c>
      <c r="C714" s="142"/>
      <c r="D714" s="2"/>
      <c r="I714" s="190"/>
      <c r="J714" s="191"/>
      <c r="K714" s="194"/>
      <c r="L714" s="194"/>
      <c r="P714" s="2"/>
      <c r="AA714" s="6"/>
      <c r="AB714" s="6"/>
      <c r="AC714" s="6"/>
    </row>
    <row r="715" spans="1:29" ht="13.95" customHeight="1" x14ac:dyDescent="0.25">
      <c r="B715" s="141" t="s">
        <v>179</v>
      </c>
      <c r="C715" s="142"/>
      <c r="D715" s="2"/>
      <c r="I715" s="193">
        <v>1.9</v>
      </c>
      <c r="J715" s="193">
        <v>1.5</v>
      </c>
      <c r="K715" s="194">
        <v>1</v>
      </c>
      <c r="L715" s="194">
        <f>+I715*J715*K715</f>
        <v>2.8499999999999996</v>
      </c>
      <c r="P715" s="2"/>
      <c r="AA715" s="6"/>
      <c r="AB715" s="6"/>
      <c r="AC715" s="6"/>
    </row>
    <row r="716" spans="1:29" ht="13.95" customHeight="1" x14ac:dyDescent="0.25">
      <c r="B716" s="141" t="s">
        <v>266</v>
      </c>
      <c r="C716" s="142"/>
      <c r="D716" s="2"/>
      <c r="I716" s="193">
        <v>1</v>
      </c>
      <c r="J716" s="193">
        <v>1.5</v>
      </c>
      <c r="K716" s="194">
        <v>1</v>
      </c>
      <c r="L716" s="194">
        <f>+I716*J716*K716</f>
        <v>1.5</v>
      </c>
      <c r="P716" s="2"/>
      <c r="AA716" s="6"/>
      <c r="AB716" s="6"/>
      <c r="AC716" s="6"/>
    </row>
    <row r="717" spans="1:29" ht="13.95" customHeight="1" x14ac:dyDescent="0.25">
      <c r="B717" s="141" t="s">
        <v>122</v>
      </c>
      <c r="C717" s="142"/>
      <c r="D717" s="2"/>
      <c r="I717" s="193">
        <f>2.95+0.48+0.1+0.2+0.1</f>
        <v>3.8300000000000005</v>
      </c>
      <c r="J717" s="193">
        <v>1.5</v>
      </c>
      <c r="K717" s="194">
        <v>1</v>
      </c>
      <c r="L717" s="194">
        <f>+I717*J717*K717</f>
        <v>5.745000000000001</v>
      </c>
      <c r="P717" s="2"/>
      <c r="AA717" s="6"/>
      <c r="AB717" s="6"/>
      <c r="AC717" s="6"/>
    </row>
    <row r="718" spans="1:29" ht="13.95" customHeight="1" x14ac:dyDescent="0.25">
      <c r="B718" s="141" t="s">
        <v>267</v>
      </c>
      <c r="C718" s="142"/>
      <c r="D718" s="2"/>
      <c r="I718" s="193">
        <v>3.45</v>
      </c>
      <c r="J718" s="193">
        <v>1.5</v>
      </c>
      <c r="K718" s="194">
        <v>1</v>
      </c>
      <c r="L718" s="194">
        <f>+I718*J718*K718</f>
        <v>5.1750000000000007</v>
      </c>
      <c r="P718" s="2"/>
      <c r="AA718" s="6"/>
      <c r="AB718" s="6"/>
      <c r="AC718" s="6"/>
    </row>
    <row r="719" spans="1:29" ht="13.95" customHeight="1" x14ac:dyDescent="0.25">
      <c r="B719" s="141" t="s">
        <v>147</v>
      </c>
      <c r="C719" s="142"/>
      <c r="D719" s="2"/>
      <c r="I719" s="190"/>
      <c r="J719" s="191"/>
      <c r="K719" s="194"/>
      <c r="L719" s="194"/>
      <c r="P719" s="2"/>
      <c r="AA719" s="6"/>
      <c r="AB719" s="6"/>
      <c r="AC719" s="6"/>
    </row>
    <row r="720" spans="1:29" ht="13.95" customHeight="1" x14ac:dyDescent="0.25">
      <c r="B720" s="141" t="s">
        <v>179</v>
      </c>
      <c r="C720" s="142"/>
      <c r="D720" s="2"/>
      <c r="I720" s="193">
        <v>1.9</v>
      </c>
      <c r="J720" s="193">
        <v>1.5</v>
      </c>
      <c r="K720" s="194">
        <v>1</v>
      </c>
      <c r="L720" s="194">
        <f>+I720*J720*K720</f>
        <v>2.8499999999999996</v>
      </c>
      <c r="P720" s="2"/>
      <c r="AA720" s="6"/>
      <c r="AB720" s="6"/>
      <c r="AC720" s="6"/>
    </row>
    <row r="721" spans="1:29" ht="13.95" customHeight="1" x14ac:dyDescent="0.25">
      <c r="B721" s="141" t="s">
        <v>266</v>
      </c>
      <c r="C721" s="142"/>
      <c r="D721" s="2"/>
      <c r="I721" s="193">
        <v>1</v>
      </c>
      <c r="J721" s="193">
        <v>1.5</v>
      </c>
      <c r="K721" s="194">
        <v>1</v>
      </c>
      <c r="L721" s="194">
        <f>+I721*J721*K721</f>
        <v>1.5</v>
      </c>
      <c r="P721" s="2"/>
      <c r="AA721" s="6"/>
      <c r="AB721" s="6"/>
      <c r="AC721" s="6"/>
    </row>
    <row r="722" spans="1:29" ht="13.95" customHeight="1" x14ac:dyDescent="0.25">
      <c r="B722" s="141" t="s">
        <v>123</v>
      </c>
      <c r="C722" s="142"/>
      <c r="D722" s="2"/>
      <c r="I722" s="193">
        <f>2.95+0.48+0.1+0.2+0.1</f>
        <v>3.8300000000000005</v>
      </c>
      <c r="J722" s="193">
        <v>1.5</v>
      </c>
      <c r="K722" s="194">
        <v>1</v>
      </c>
      <c r="L722" s="194">
        <f>+I722*J722*K722</f>
        <v>5.745000000000001</v>
      </c>
      <c r="P722" s="2"/>
      <c r="AA722" s="6"/>
      <c r="AB722" s="6"/>
      <c r="AC722" s="6"/>
    </row>
    <row r="723" spans="1:29" ht="13.95" customHeight="1" x14ac:dyDescent="0.25">
      <c r="B723" s="141" t="s">
        <v>267</v>
      </c>
      <c r="C723" s="142"/>
      <c r="D723" s="2"/>
      <c r="I723" s="193">
        <v>3.45</v>
      </c>
      <c r="J723" s="193">
        <v>1.5</v>
      </c>
      <c r="K723" s="194">
        <v>1</v>
      </c>
      <c r="L723" s="194">
        <f>+I723*J723*K723</f>
        <v>5.1750000000000007</v>
      </c>
      <c r="P723" s="2"/>
      <c r="AA723" s="6"/>
      <c r="AB723" s="6"/>
      <c r="AC723" s="6"/>
    </row>
    <row r="724" spans="1:29" ht="13.95" customHeight="1" x14ac:dyDescent="0.25">
      <c r="B724" s="141"/>
      <c r="C724" s="142"/>
      <c r="D724" s="2"/>
      <c r="I724" s="190">
        <v>1.1000000000000001</v>
      </c>
      <c r="J724" s="191">
        <v>1.2</v>
      </c>
      <c r="K724" s="194">
        <v>4</v>
      </c>
      <c r="L724" s="194">
        <f>+I724*J724*K724</f>
        <v>5.28</v>
      </c>
      <c r="P724" s="2"/>
      <c r="AA724" s="6"/>
      <c r="AB724" s="6"/>
      <c r="AC724" s="6"/>
    </row>
    <row r="725" spans="1:29" ht="13.95" customHeight="1" x14ac:dyDescent="0.25">
      <c r="B725" s="141"/>
      <c r="C725" s="139"/>
      <c r="D725" s="2"/>
      <c r="I725" s="203"/>
      <c r="J725" s="186"/>
      <c r="K725" s="8"/>
      <c r="L725" s="194"/>
      <c r="P725" s="2"/>
      <c r="AA725" s="6"/>
      <c r="AB725" s="6"/>
      <c r="AC725" s="6"/>
    </row>
    <row r="726" spans="1:29" ht="13.95" customHeight="1" x14ac:dyDescent="0.25">
      <c r="A726" s="184" t="s">
        <v>318</v>
      </c>
      <c r="B726" s="141" t="s">
        <v>315</v>
      </c>
      <c r="C726" s="139"/>
      <c r="D726" s="2"/>
      <c r="I726" s="203"/>
      <c r="J726" s="186"/>
      <c r="K726" s="8"/>
      <c r="L726" s="194"/>
      <c r="P726" s="2"/>
      <c r="AA726" s="6"/>
      <c r="AB726" s="6"/>
      <c r="AC726" s="6"/>
    </row>
    <row r="727" spans="1:29" ht="13.95" customHeight="1" x14ac:dyDescent="0.25">
      <c r="A727" s="184" t="s">
        <v>319</v>
      </c>
      <c r="B727" s="141" t="s">
        <v>316</v>
      </c>
      <c r="C727" s="139" t="s">
        <v>104</v>
      </c>
      <c r="D727" s="2"/>
      <c r="I727" s="203"/>
      <c r="J727" s="186"/>
      <c r="K727" s="8"/>
      <c r="L727" s="194"/>
      <c r="P727" s="2"/>
      <c r="AA727" s="6"/>
      <c r="AB727" s="6"/>
      <c r="AC727" s="6"/>
    </row>
    <row r="728" spans="1:29" ht="13.95" customHeight="1" x14ac:dyDescent="0.25">
      <c r="B728" s="138" t="s">
        <v>268</v>
      </c>
      <c r="C728" s="142"/>
      <c r="D728" s="14"/>
      <c r="E728" s="193"/>
      <c r="F728" s="193"/>
      <c r="G728" s="22"/>
      <c r="H728" s="193"/>
      <c r="I728" s="205"/>
      <c r="J728" s="191"/>
      <c r="K728" s="22"/>
      <c r="L728" s="194"/>
      <c r="M728" s="193"/>
      <c r="N728" s="193"/>
      <c r="O728" s="20">
        <f>+SUM(O729:O733)</f>
        <v>35.650000000000006</v>
      </c>
      <c r="P728" s="2"/>
      <c r="AA728" s="6"/>
      <c r="AB728" s="6"/>
      <c r="AC728" s="6"/>
    </row>
    <row r="729" spans="1:29" ht="13.95" customHeight="1" x14ac:dyDescent="0.25">
      <c r="B729" s="138" t="s">
        <v>122</v>
      </c>
      <c r="C729" s="142"/>
      <c r="D729" s="14"/>
      <c r="E729" s="193"/>
      <c r="F729" s="193"/>
      <c r="G729" s="22"/>
      <c r="H729" s="193"/>
      <c r="I729" s="205"/>
      <c r="J729" s="191"/>
      <c r="K729" s="22"/>
      <c r="L729" s="194"/>
      <c r="M729" s="193">
        <v>8.15</v>
      </c>
      <c r="N729" s="193">
        <v>1</v>
      </c>
      <c r="O729" s="193">
        <f>+M729*N729</f>
        <v>8.15</v>
      </c>
      <c r="P729" s="2"/>
      <c r="AA729" s="6"/>
      <c r="AB729" s="6"/>
      <c r="AC729" s="6"/>
    </row>
    <row r="730" spans="1:29" ht="13.95" customHeight="1" x14ac:dyDescent="0.25">
      <c r="B730" s="138" t="s">
        <v>123</v>
      </c>
      <c r="C730" s="142"/>
      <c r="D730" s="14"/>
      <c r="E730" s="193"/>
      <c r="F730" s="193"/>
      <c r="G730" s="22"/>
      <c r="H730" s="193"/>
      <c r="I730" s="205"/>
      <c r="J730" s="191"/>
      <c r="K730" s="22"/>
      <c r="L730" s="194"/>
      <c r="M730" s="193">
        <f>8.15-1.1+0.15</f>
        <v>7.2000000000000011</v>
      </c>
      <c r="N730" s="193">
        <v>1</v>
      </c>
      <c r="O730" s="193">
        <f>+M730*N730</f>
        <v>7.2000000000000011</v>
      </c>
      <c r="P730" s="2"/>
      <c r="AA730" s="6"/>
      <c r="AB730" s="6"/>
      <c r="AC730" s="6"/>
    </row>
    <row r="731" spans="1:29" ht="13.95" customHeight="1" x14ac:dyDescent="0.25">
      <c r="B731" s="138" t="s">
        <v>131</v>
      </c>
      <c r="C731" s="142"/>
      <c r="D731" s="14"/>
      <c r="E731" s="193"/>
      <c r="F731" s="193"/>
      <c r="G731" s="22"/>
      <c r="H731" s="193"/>
      <c r="I731" s="205"/>
      <c r="J731" s="191"/>
      <c r="K731" s="22"/>
      <c r="L731" s="194"/>
      <c r="M731" s="193">
        <v>5.75</v>
      </c>
      <c r="N731" s="193">
        <v>1</v>
      </c>
      <c r="O731" s="193">
        <f>+M731*N731</f>
        <v>5.75</v>
      </c>
      <c r="P731" s="2"/>
      <c r="AA731" s="6"/>
      <c r="AB731" s="6"/>
      <c r="AC731" s="6"/>
    </row>
    <row r="732" spans="1:29" ht="13.95" customHeight="1" x14ac:dyDescent="0.25">
      <c r="B732" s="138" t="s">
        <v>179</v>
      </c>
      <c r="C732" s="142"/>
      <c r="D732" s="14"/>
      <c r="E732" s="193"/>
      <c r="F732" s="193"/>
      <c r="G732" s="22"/>
      <c r="H732" s="193"/>
      <c r="I732" s="205"/>
      <c r="J732" s="191"/>
      <c r="K732" s="22"/>
      <c r="L732" s="194"/>
      <c r="M732" s="193">
        <f>5.75-0.9+0.15</f>
        <v>5</v>
      </c>
      <c r="N732" s="193">
        <v>1</v>
      </c>
      <c r="O732" s="193">
        <f>+M732*N732</f>
        <v>5</v>
      </c>
      <c r="P732" s="2"/>
      <c r="AA732" s="6"/>
      <c r="AB732" s="6"/>
      <c r="AC732" s="6"/>
    </row>
    <row r="733" spans="1:29" s="14" customFormat="1" ht="13.95" customHeight="1" x14ac:dyDescent="0.25">
      <c r="A733" s="192"/>
      <c r="B733" s="138" t="s">
        <v>148</v>
      </c>
      <c r="C733" s="142"/>
      <c r="E733" s="193"/>
      <c r="F733" s="193"/>
      <c r="G733" s="22"/>
      <c r="H733" s="193"/>
      <c r="I733" s="205"/>
      <c r="J733" s="191"/>
      <c r="K733" s="22"/>
      <c r="L733" s="194"/>
      <c r="M733" s="193">
        <v>9.5500000000000007</v>
      </c>
      <c r="N733" s="193">
        <v>1</v>
      </c>
      <c r="O733" s="193">
        <f>+M733*N733</f>
        <v>9.5500000000000007</v>
      </c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57"/>
      <c r="AB733" s="57"/>
      <c r="AC733" s="57"/>
    </row>
    <row r="734" spans="1:29" s="14" customFormat="1" ht="13.95" customHeight="1" x14ac:dyDescent="0.25">
      <c r="A734" s="192"/>
      <c r="B734" s="138"/>
      <c r="C734" s="142"/>
      <c r="E734" s="193"/>
      <c r="F734" s="193"/>
      <c r="G734" s="22"/>
      <c r="H734" s="193"/>
      <c r="I734" s="205"/>
      <c r="J734" s="191"/>
      <c r="K734" s="22"/>
      <c r="L734" s="194"/>
      <c r="M734" s="193"/>
      <c r="N734" s="193"/>
      <c r="O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57"/>
      <c r="AB734" s="57"/>
      <c r="AC734" s="57"/>
    </row>
    <row r="735" spans="1:29" ht="13.95" customHeight="1" x14ac:dyDescent="0.25">
      <c r="A735" s="184" t="s">
        <v>320</v>
      </c>
      <c r="B735" s="141" t="s">
        <v>317</v>
      </c>
      <c r="C735" s="139" t="s">
        <v>104</v>
      </c>
      <c r="D735" s="2"/>
      <c r="I735" s="203"/>
      <c r="J735" s="186"/>
      <c r="K735" s="8"/>
      <c r="L735" s="194"/>
      <c r="O735" s="20">
        <f>+SUM(O736:O739)</f>
        <v>31.400000000000002</v>
      </c>
      <c r="P735" s="2"/>
      <c r="AA735" s="6"/>
      <c r="AB735" s="6"/>
      <c r="AC735" s="6"/>
    </row>
    <row r="736" spans="1:29" s="14" customFormat="1" ht="13.95" customHeight="1" x14ac:dyDescent="0.25">
      <c r="A736" s="192"/>
      <c r="B736" s="138" t="s">
        <v>122</v>
      </c>
      <c r="C736" s="142"/>
      <c r="E736" s="193"/>
      <c r="F736" s="193"/>
      <c r="G736" s="22"/>
      <c r="H736" s="193"/>
      <c r="I736" s="205"/>
      <c r="J736" s="191"/>
      <c r="K736" s="22"/>
      <c r="L736" s="194"/>
      <c r="M736" s="193">
        <v>10.9</v>
      </c>
      <c r="N736" s="193">
        <v>1</v>
      </c>
      <c r="O736" s="193">
        <f>+M736*N736</f>
        <v>10.9</v>
      </c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57"/>
      <c r="AB736" s="57"/>
      <c r="AC736" s="57"/>
    </row>
    <row r="737" spans="1:29" s="14" customFormat="1" ht="13.95" customHeight="1" x14ac:dyDescent="0.25">
      <c r="A737" s="192"/>
      <c r="B737" s="138" t="s">
        <v>123</v>
      </c>
      <c r="C737" s="142"/>
      <c r="E737" s="193"/>
      <c r="F737" s="193"/>
      <c r="G737" s="22"/>
      <c r="H737" s="193"/>
      <c r="I737" s="205"/>
      <c r="J737" s="191"/>
      <c r="K737" s="22"/>
      <c r="L737" s="194"/>
      <c r="M737" s="193">
        <v>9.8000000000000007</v>
      </c>
      <c r="N737" s="193">
        <v>1</v>
      </c>
      <c r="O737" s="193">
        <f t="shared" ref="O737:O739" si="62">+M737*N737</f>
        <v>9.8000000000000007</v>
      </c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57"/>
      <c r="AB737" s="57"/>
      <c r="AC737" s="57"/>
    </row>
    <row r="738" spans="1:29" s="14" customFormat="1" ht="13.95" customHeight="1" x14ac:dyDescent="0.25">
      <c r="A738" s="192"/>
      <c r="B738" s="138" t="s">
        <v>131</v>
      </c>
      <c r="C738" s="142"/>
      <c r="E738" s="193"/>
      <c r="F738" s="193"/>
      <c r="G738" s="22"/>
      <c r="H738" s="193"/>
      <c r="I738" s="205"/>
      <c r="J738" s="191"/>
      <c r="K738" s="22"/>
      <c r="L738" s="194"/>
      <c r="M738" s="193">
        <v>6.25</v>
      </c>
      <c r="N738" s="193">
        <v>1</v>
      </c>
      <c r="O738" s="193">
        <f t="shared" si="62"/>
        <v>6.25</v>
      </c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57"/>
      <c r="AB738" s="57"/>
      <c r="AC738" s="57"/>
    </row>
    <row r="739" spans="1:29" s="14" customFormat="1" ht="13.95" customHeight="1" x14ac:dyDescent="0.25">
      <c r="A739" s="192"/>
      <c r="B739" s="138" t="s">
        <v>180</v>
      </c>
      <c r="C739" s="142"/>
      <c r="E739" s="193"/>
      <c r="F739" s="193"/>
      <c r="G739" s="22"/>
      <c r="H739" s="193"/>
      <c r="I739" s="205"/>
      <c r="J739" s="191"/>
      <c r="K739" s="22"/>
      <c r="L739" s="194"/>
      <c r="M739" s="193">
        <f>6.25-1.8</f>
        <v>4.45</v>
      </c>
      <c r="N739" s="193">
        <v>1</v>
      </c>
      <c r="O739" s="193">
        <f t="shared" si="62"/>
        <v>4.45</v>
      </c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57"/>
      <c r="AB739" s="57"/>
      <c r="AC739" s="57"/>
    </row>
    <row r="740" spans="1:29" s="14" customFormat="1" ht="13.95" customHeight="1" x14ac:dyDescent="0.25">
      <c r="A740" s="192"/>
      <c r="B740" s="138"/>
      <c r="C740" s="142"/>
      <c r="E740" s="193"/>
      <c r="F740" s="193"/>
      <c r="G740" s="22"/>
      <c r="H740" s="193"/>
      <c r="I740" s="205"/>
      <c r="J740" s="191"/>
      <c r="K740" s="22"/>
      <c r="L740" s="194"/>
      <c r="M740" s="193"/>
      <c r="N740" s="193"/>
      <c r="O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57"/>
      <c r="AB740" s="57"/>
      <c r="AC740" s="57"/>
    </row>
    <row r="741" spans="1:29" s="14" customFormat="1" ht="13.95" customHeight="1" x14ac:dyDescent="0.25">
      <c r="A741" s="184" t="s">
        <v>322</v>
      </c>
      <c r="B741" s="141" t="s">
        <v>321</v>
      </c>
      <c r="C741" s="139"/>
      <c r="E741" s="193"/>
      <c r="F741" s="193"/>
      <c r="G741" s="22"/>
      <c r="H741" s="193"/>
      <c r="I741" s="205"/>
      <c r="J741" s="191"/>
      <c r="K741" s="22"/>
      <c r="L741" s="194"/>
      <c r="M741" s="193"/>
      <c r="N741" s="193"/>
      <c r="O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57"/>
      <c r="AB741" s="57"/>
      <c r="AC741" s="57"/>
    </row>
    <row r="742" spans="1:29" s="14" customFormat="1" ht="13.95" customHeight="1" x14ac:dyDescent="0.25">
      <c r="A742" s="184" t="s">
        <v>323</v>
      </c>
      <c r="B742" s="141" t="s">
        <v>324</v>
      </c>
      <c r="C742" s="139" t="s">
        <v>89</v>
      </c>
      <c r="E742" s="193"/>
      <c r="F742" s="193"/>
      <c r="G742" s="22"/>
      <c r="H742" s="193"/>
      <c r="I742" s="205"/>
      <c r="J742" s="191"/>
      <c r="K742" s="22"/>
      <c r="L742" s="13">
        <f>+L743</f>
        <v>134.86199999999999</v>
      </c>
      <c r="M742" s="193"/>
      <c r="N742" s="193"/>
      <c r="O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57"/>
      <c r="AB742" s="57"/>
      <c r="AC742" s="57"/>
    </row>
    <row r="743" spans="1:29" s="14" customFormat="1" ht="13.95" customHeight="1" x14ac:dyDescent="0.25">
      <c r="A743" s="192"/>
      <c r="B743" s="138"/>
      <c r="C743" s="142"/>
      <c r="E743" s="193"/>
      <c r="F743" s="193"/>
      <c r="G743" s="22"/>
      <c r="H743" s="193"/>
      <c r="I743" s="205">
        <v>5.46</v>
      </c>
      <c r="J743" s="191">
        <v>12.35</v>
      </c>
      <c r="K743" s="22">
        <v>2</v>
      </c>
      <c r="L743" s="194">
        <f>+I743*J743*K743</f>
        <v>134.86199999999999</v>
      </c>
      <c r="M743" s="193"/>
      <c r="N743" s="193"/>
      <c r="O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57"/>
      <c r="AB743" s="57"/>
      <c r="AC743" s="57"/>
    </row>
    <row r="744" spans="1:29" ht="13.95" customHeight="1" x14ac:dyDescent="0.25">
      <c r="A744" s="184" t="s">
        <v>325</v>
      </c>
      <c r="B744" s="141" t="s">
        <v>326</v>
      </c>
      <c r="C744" s="139" t="s">
        <v>104</v>
      </c>
      <c r="D744" s="2"/>
      <c r="I744" s="203"/>
      <c r="J744" s="186"/>
      <c r="K744" s="8"/>
      <c r="O744" s="20">
        <f>+O745</f>
        <v>12.35</v>
      </c>
      <c r="P744" s="2"/>
      <c r="AA744" s="6"/>
      <c r="AB744" s="6"/>
      <c r="AC744" s="6"/>
    </row>
    <row r="745" spans="1:29" s="14" customFormat="1" ht="13.95" customHeight="1" x14ac:dyDescent="0.25">
      <c r="A745" s="192"/>
      <c r="B745" s="138"/>
      <c r="C745" s="142"/>
      <c r="E745" s="193"/>
      <c r="F745" s="193"/>
      <c r="G745" s="22"/>
      <c r="H745" s="193"/>
      <c r="I745" s="205"/>
      <c r="J745" s="191"/>
      <c r="K745" s="22"/>
      <c r="L745" s="194"/>
      <c r="M745" s="193">
        <v>12.35</v>
      </c>
      <c r="N745" s="193">
        <v>1</v>
      </c>
      <c r="O745" s="193">
        <f>+M745*N745</f>
        <v>12.35</v>
      </c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57"/>
      <c r="AB745" s="57"/>
      <c r="AC745" s="57"/>
    </row>
    <row r="746" spans="1:29" ht="13.95" customHeight="1" x14ac:dyDescent="0.25">
      <c r="A746" s="184" t="s">
        <v>327</v>
      </c>
      <c r="B746" s="141" t="s">
        <v>328</v>
      </c>
      <c r="C746" s="139"/>
      <c r="D746" s="2"/>
      <c r="I746" s="203"/>
      <c r="J746" s="186"/>
      <c r="K746" s="8"/>
      <c r="P746" s="2"/>
      <c r="AA746" s="6"/>
      <c r="AB746" s="6"/>
      <c r="AC746" s="6"/>
    </row>
    <row r="747" spans="1:29" ht="13.95" customHeight="1" x14ac:dyDescent="0.25">
      <c r="A747" s="184" t="s">
        <v>330</v>
      </c>
      <c r="B747" s="141" t="s">
        <v>329</v>
      </c>
      <c r="C747" s="139" t="s">
        <v>89</v>
      </c>
      <c r="D747" s="2"/>
      <c r="I747" s="203"/>
      <c r="J747" s="186"/>
      <c r="K747" s="8"/>
      <c r="L747" s="13">
        <f>+SUM(L748:L749)</f>
        <v>7.98</v>
      </c>
      <c r="P747" s="2"/>
      <c r="AA747" s="6"/>
      <c r="AB747" s="6"/>
      <c r="AC747" s="6"/>
    </row>
    <row r="748" spans="1:29" s="14" customFormat="1" ht="13.95" customHeight="1" x14ac:dyDescent="0.25">
      <c r="A748" s="192"/>
      <c r="B748" s="138" t="s">
        <v>331</v>
      </c>
      <c r="C748" s="142"/>
      <c r="E748" s="193"/>
      <c r="F748" s="193"/>
      <c r="G748" s="22"/>
      <c r="H748" s="193"/>
      <c r="I748" s="205">
        <v>1.1000000000000001</v>
      </c>
      <c r="J748" s="191">
        <v>2.1</v>
      </c>
      <c r="K748" s="22">
        <v>1</v>
      </c>
      <c r="L748" s="194">
        <f>+I748*J748*K748</f>
        <v>2.3100000000000005</v>
      </c>
      <c r="M748" s="193"/>
      <c r="N748" s="193"/>
      <c r="O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57"/>
      <c r="AB748" s="57"/>
      <c r="AC748" s="57"/>
    </row>
    <row r="749" spans="1:29" s="14" customFormat="1" ht="13.95" customHeight="1" x14ac:dyDescent="0.25">
      <c r="A749" s="192"/>
      <c r="B749" s="138" t="s">
        <v>332</v>
      </c>
      <c r="C749" s="142"/>
      <c r="E749" s="193"/>
      <c r="F749" s="193"/>
      <c r="G749" s="22"/>
      <c r="H749" s="193"/>
      <c r="I749" s="205">
        <v>0.9</v>
      </c>
      <c r="J749" s="191">
        <v>2.1</v>
      </c>
      <c r="K749" s="22">
        <v>3</v>
      </c>
      <c r="L749" s="194">
        <f>+I749*J749*K749</f>
        <v>5.67</v>
      </c>
      <c r="M749" s="193"/>
      <c r="N749" s="193"/>
      <c r="O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57"/>
      <c r="AB749" s="57"/>
      <c r="AC749" s="57"/>
    </row>
    <row r="750" spans="1:29" s="14" customFormat="1" ht="13.95" customHeight="1" x14ac:dyDescent="0.25">
      <c r="A750" s="192"/>
      <c r="B750" s="138"/>
      <c r="C750" s="142"/>
      <c r="E750" s="193"/>
      <c r="F750" s="193"/>
      <c r="G750" s="22"/>
      <c r="H750" s="193"/>
      <c r="I750" s="205"/>
      <c r="J750" s="191"/>
      <c r="K750" s="22"/>
      <c r="L750" s="194"/>
      <c r="M750" s="193"/>
      <c r="N750" s="193"/>
      <c r="O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57"/>
      <c r="AB750" s="57"/>
      <c r="AC750" s="57"/>
    </row>
    <row r="751" spans="1:29" ht="13.95" customHeight="1" x14ac:dyDescent="0.25">
      <c r="A751" s="184" t="s">
        <v>336</v>
      </c>
      <c r="B751" s="141" t="s">
        <v>333</v>
      </c>
      <c r="C751" s="139"/>
      <c r="D751" s="2"/>
      <c r="I751" s="203"/>
      <c r="J751" s="186"/>
      <c r="K751" s="8"/>
      <c r="P751" s="2"/>
      <c r="AA751" s="6"/>
      <c r="AB751" s="6"/>
      <c r="AC751" s="6"/>
    </row>
    <row r="752" spans="1:29" ht="13.95" customHeight="1" x14ac:dyDescent="0.25">
      <c r="A752" s="184" t="s">
        <v>334</v>
      </c>
      <c r="B752" s="141" t="s">
        <v>335</v>
      </c>
      <c r="C752" s="139" t="s">
        <v>104</v>
      </c>
      <c r="D752" s="2"/>
      <c r="I752" s="203"/>
      <c r="J752" s="186"/>
      <c r="K752" s="8"/>
      <c r="O752" s="20">
        <f>+O753</f>
        <v>24.7</v>
      </c>
      <c r="P752" s="2"/>
      <c r="AA752" s="6"/>
      <c r="AB752" s="6"/>
      <c r="AC752" s="6"/>
    </row>
    <row r="753" spans="1:29" s="14" customFormat="1" ht="13.95" customHeight="1" x14ac:dyDescent="0.25">
      <c r="A753" s="192"/>
      <c r="B753" s="138"/>
      <c r="C753" s="142"/>
      <c r="E753" s="193"/>
      <c r="F753" s="193"/>
      <c r="G753" s="22"/>
      <c r="H753" s="193"/>
      <c r="I753" s="205"/>
      <c r="J753" s="191"/>
      <c r="K753" s="22"/>
      <c r="L753" s="194"/>
      <c r="M753" s="193">
        <v>12.35</v>
      </c>
      <c r="N753" s="193">
        <v>2</v>
      </c>
      <c r="O753" s="193">
        <f>+M753*N753</f>
        <v>24.7</v>
      </c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57"/>
      <c r="AB753" s="57"/>
      <c r="AC753" s="57"/>
    </row>
    <row r="754" spans="1:29" s="14" customFormat="1" ht="13.95" customHeight="1" x14ac:dyDescent="0.25">
      <c r="A754" s="192"/>
      <c r="B754" s="138"/>
      <c r="C754" s="142"/>
      <c r="E754" s="193"/>
      <c r="F754" s="193"/>
      <c r="G754" s="22"/>
      <c r="H754" s="193"/>
      <c r="I754" s="205"/>
      <c r="J754" s="191"/>
      <c r="K754" s="22"/>
      <c r="L754" s="194"/>
      <c r="M754" s="193"/>
      <c r="N754" s="193"/>
      <c r="O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57"/>
      <c r="AB754" s="57"/>
      <c r="AC754" s="57"/>
    </row>
    <row r="755" spans="1:29" s="14" customFormat="1" ht="13.95" customHeight="1" x14ac:dyDescent="0.25">
      <c r="A755" s="192"/>
      <c r="B755" s="138"/>
      <c r="C755" s="142"/>
      <c r="E755" s="193"/>
      <c r="F755" s="193"/>
      <c r="G755" s="22"/>
      <c r="H755" s="193"/>
      <c r="I755" s="205"/>
      <c r="J755" s="191"/>
      <c r="K755" s="22"/>
      <c r="L755" s="194"/>
      <c r="M755" s="193"/>
      <c r="N755" s="193"/>
      <c r="O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57"/>
      <c r="AB755" s="57"/>
      <c r="AC755" s="57"/>
    </row>
    <row r="756" spans="1:29" ht="13.95" customHeight="1" x14ac:dyDescent="0.25">
      <c r="A756" s="184" t="s">
        <v>337</v>
      </c>
      <c r="B756" s="141" t="s">
        <v>338</v>
      </c>
      <c r="C756" s="141"/>
      <c r="D756" s="2"/>
      <c r="I756" s="203"/>
      <c r="J756" s="186"/>
      <c r="K756" s="8"/>
      <c r="P756" s="2"/>
      <c r="AA756" s="6"/>
      <c r="AB756" s="6"/>
      <c r="AC756" s="6"/>
    </row>
    <row r="757" spans="1:29" ht="13.95" customHeight="1" x14ac:dyDescent="0.25">
      <c r="A757" s="184" t="s">
        <v>340</v>
      </c>
      <c r="B757" s="141" t="s">
        <v>339</v>
      </c>
      <c r="C757" s="141" t="s">
        <v>89</v>
      </c>
      <c r="D757" s="2"/>
      <c r="I757" s="203"/>
      <c r="J757" s="186"/>
      <c r="K757" s="8"/>
      <c r="L757" s="13">
        <f>+SUM(L758:L761)</f>
        <v>23.082500000000003</v>
      </c>
      <c r="P757" s="2"/>
      <c r="AA757" s="6"/>
      <c r="AB757" s="6"/>
      <c r="AC757" s="6"/>
    </row>
    <row r="758" spans="1:29" s="14" customFormat="1" ht="13.95" customHeight="1" x14ac:dyDescent="0.25">
      <c r="A758" s="192"/>
      <c r="B758" s="138" t="s">
        <v>341</v>
      </c>
      <c r="C758" s="142"/>
      <c r="E758" s="193"/>
      <c r="F758" s="193"/>
      <c r="G758" s="22"/>
      <c r="H758" s="193"/>
      <c r="I758" s="205">
        <v>3</v>
      </c>
      <c r="J758" s="191">
        <v>1.5</v>
      </c>
      <c r="K758" s="22">
        <v>3</v>
      </c>
      <c r="L758" s="194">
        <f>+I758*J758*K758</f>
        <v>13.5</v>
      </c>
      <c r="M758" s="193"/>
      <c r="N758" s="193"/>
      <c r="O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57"/>
      <c r="AB758" s="57"/>
      <c r="AC758" s="57"/>
    </row>
    <row r="759" spans="1:29" s="14" customFormat="1" ht="13.95" customHeight="1" x14ac:dyDescent="0.25">
      <c r="A759" s="192"/>
      <c r="B759" s="138" t="s">
        <v>342</v>
      </c>
      <c r="C759" s="142"/>
      <c r="E759" s="193"/>
      <c r="F759" s="193"/>
      <c r="G759" s="22"/>
      <c r="H759" s="193"/>
      <c r="I759" s="205">
        <v>3</v>
      </c>
      <c r="J759" s="191">
        <v>1.5</v>
      </c>
      <c r="K759" s="22">
        <v>1</v>
      </c>
      <c r="L759" s="194">
        <f t="shared" ref="L759:L761" si="63">+I759*J759*K759</f>
        <v>4.5</v>
      </c>
      <c r="M759" s="193"/>
      <c r="N759" s="193"/>
      <c r="O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57"/>
      <c r="AB759" s="57"/>
      <c r="AC759" s="57"/>
    </row>
    <row r="760" spans="1:29" s="14" customFormat="1" ht="13.95" customHeight="1" x14ac:dyDescent="0.25">
      <c r="A760" s="192"/>
      <c r="B760" s="138" t="s">
        <v>343</v>
      </c>
      <c r="C760" s="142"/>
      <c r="E760" s="193"/>
      <c r="F760" s="193"/>
      <c r="G760" s="22"/>
      <c r="H760" s="193"/>
      <c r="I760" s="205">
        <v>1.8</v>
      </c>
      <c r="J760" s="191">
        <v>0.95</v>
      </c>
      <c r="K760" s="22">
        <v>2</v>
      </c>
      <c r="L760" s="194">
        <f t="shared" si="63"/>
        <v>3.42</v>
      </c>
      <c r="M760" s="193"/>
      <c r="N760" s="193"/>
      <c r="O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57"/>
      <c r="AB760" s="57"/>
      <c r="AC760" s="57"/>
    </row>
    <row r="761" spans="1:29" s="14" customFormat="1" ht="13.95" customHeight="1" x14ac:dyDescent="0.25">
      <c r="A761" s="192"/>
      <c r="B761" s="138" t="s">
        <v>344</v>
      </c>
      <c r="C761" s="142"/>
      <c r="E761" s="193"/>
      <c r="F761" s="193"/>
      <c r="G761" s="22"/>
      <c r="H761" s="193"/>
      <c r="I761" s="205">
        <v>1.75</v>
      </c>
      <c r="J761" s="191">
        <v>0.95</v>
      </c>
      <c r="K761" s="22">
        <v>1</v>
      </c>
      <c r="L761" s="194">
        <f t="shared" si="63"/>
        <v>1.6624999999999999</v>
      </c>
      <c r="M761" s="193"/>
      <c r="N761" s="193"/>
      <c r="O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57"/>
      <c r="AB761" s="57"/>
      <c r="AC761" s="57"/>
    </row>
    <row r="762" spans="1:29" s="14" customFormat="1" ht="13.95" customHeight="1" x14ac:dyDescent="0.25">
      <c r="A762" s="192"/>
      <c r="B762" s="138"/>
      <c r="C762" s="142"/>
      <c r="E762" s="193"/>
      <c r="F762" s="193"/>
      <c r="G762" s="22"/>
      <c r="H762" s="193"/>
      <c r="I762" s="205"/>
      <c r="J762" s="191"/>
      <c r="K762" s="22"/>
      <c r="L762" s="194"/>
      <c r="M762" s="193"/>
      <c r="N762" s="193"/>
      <c r="O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57"/>
      <c r="AB762" s="57"/>
      <c r="AC762" s="57"/>
    </row>
    <row r="763" spans="1:29" ht="13.95" customHeight="1" x14ac:dyDescent="0.25">
      <c r="A763" s="184" t="s">
        <v>345</v>
      </c>
      <c r="B763" s="141" t="s">
        <v>346</v>
      </c>
      <c r="C763" s="139"/>
      <c r="D763" s="2"/>
      <c r="I763" s="203"/>
      <c r="J763" s="186"/>
      <c r="K763" s="8"/>
      <c r="P763" s="2"/>
      <c r="AA763" s="6"/>
      <c r="AB763" s="6"/>
      <c r="AC763" s="6"/>
    </row>
    <row r="764" spans="1:29" ht="13.95" customHeight="1" x14ac:dyDescent="0.25">
      <c r="A764" s="184" t="s">
        <v>349</v>
      </c>
      <c r="B764" s="141" t="s">
        <v>347</v>
      </c>
      <c r="C764" s="139" t="s">
        <v>4</v>
      </c>
      <c r="D764" s="2"/>
      <c r="I764" s="203"/>
      <c r="J764" s="186"/>
      <c r="K764" s="8"/>
      <c r="P764" s="210">
        <f>+SUM(P765:P766)</f>
        <v>12</v>
      </c>
      <c r="AA764" s="6"/>
      <c r="AB764" s="6"/>
      <c r="AC764" s="6"/>
    </row>
    <row r="765" spans="1:29" s="14" customFormat="1" ht="13.95" customHeight="1" x14ac:dyDescent="0.25">
      <c r="A765" s="192"/>
      <c r="B765" s="138" t="s">
        <v>331</v>
      </c>
      <c r="C765" s="142"/>
      <c r="E765" s="193"/>
      <c r="F765" s="193"/>
      <c r="G765" s="22"/>
      <c r="H765" s="193"/>
      <c r="I765" s="205"/>
      <c r="J765" s="191"/>
      <c r="K765" s="22"/>
      <c r="L765" s="194"/>
      <c r="M765" s="193"/>
      <c r="N765" s="193"/>
      <c r="O765" s="193"/>
      <c r="P765" s="200">
        <f>3*1</f>
        <v>3</v>
      </c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57"/>
      <c r="AB765" s="57"/>
      <c r="AC765" s="57"/>
    </row>
    <row r="766" spans="1:29" s="14" customFormat="1" ht="13.95" customHeight="1" x14ac:dyDescent="0.25">
      <c r="A766" s="192"/>
      <c r="B766" s="138" t="s">
        <v>332</v>
      </c>
      <c r="C766" s="142"/>
      <c r="E766" s="193"/>
      <c r="F766" s="193"/>
      <c r="G766" s="22"/>
      <c r="H766" s="193"/>
      <c r="I766" s="205"/>
      <c r="J766" s="191"/>
      <c r="K766" s="22"/>
      <c r="L766" s="194"/>
      <c r="M766" s="193"/>
      <c r="N766" s="193"/>
      <c r="O766" s="193"/>
      <c r="P766" s="200">
        <f>3*3</f>
        <v>9</v>
      </c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57"/>
      <c r="AB766" s="57"/>
      <c r="AC766" s="57"/>
    </row>
    <row r="767" spans="1:29" s="14" customFormat="1" ht="13.95" customHeight="1" x14ac:dyDescent="0.25">
      <c r="A767" s="192"/>
      <c r="B767" s="138"/>
      <c r="C767" s="142"/>
      <c r="E767" s="193"/>
      <c r="F767" s="193"/>
      <c r="G767" s="22"/>
      <c r="H767" s="193"/>
      <c r="I767" s="205"/>
      <c r="J767" s="191"/>
      <c r="K767" s="22"/>
      <c r="L767" s="194"/>
      <c r="M767" s="193"/>
      <c r="N767" s="193"/>
      <c r="O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57"/>
      <c r="AB767" s="57"/>
      <c r="AC767" s="57"/>
    </row>
    <row r="768" spans="1:29" ht="13.95" customHeight="1" x14ac:dyDescent="0.25">
      <c r="A768" s="184" t="s">
        <v>350</v>
      </c>
      <c r="B768" s="141" t="s">
        <v>348</v>
      </c>
      <c r="C768" s="139" t="s">
        <v>4</v>
      </c>
      <c r="D768" s="2"/>
      <c r="I768" s="203"/>
      <c r="J768" s="186"/>
      <c r="K768" s="8"/>
      <c r="O768" s="182"/>
      <c r="P768" s="181">
        <v>3</v>
      </c>
      <c r="AA768" s="6"/>
      <c r="AB768" s="6"/>
      <c r="AC768" s="6"/>
    </row>
    <row r="769" spans="1:29" s="14" customFormat="1" ht="13.95" customHeight="1" x14ac:dyDescent="0.25">
      <c r="A769" s="192"/>
      <c r="B769" s="138" t="s">
        <v>331</v>
      </c>
      <c r="C769" s="142"/>
      <c r="E769" s="193"/>
      <c r="F769" s="193"/>
      <c r="G769" s="22"/>
      <c r="H769" s="193"/>
      <c r="I769" s="205"/>
      <c r="J769" s="191"/>
      <c r="K769" s="22"/>
      <c r="L769" s="194"/>
      <c r="M769" s="193"/>
      <c r="N769" s="193"/>
      <c r="O769" s="183"/>
      <c r="P769" s="200">
        <v>1</v>
      </c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57"/>
      <c r="AB769" s="57"/>
      <c r="AC769" s="57"/>
    </row>
    <row r="770" spans="1:29" s="14" customFormat="1" ht="13.95" customHeight="1" x14ac:dyDescent="0.25">
      <c r="A770" s="192"/>
      <c r="B770" s="138" t="s">
        <v>332</v>
      </c>
      <c r="C770" s="142"/>
      <c r="E770" s="193"/>
      <c r="F770" s="193"/>
      <c r="G770" s="22"/>
      <c r="H770" s="193"/>
      <c r="I770" s="205"/>
      <c r="J770" s="191"/>
      <c r="K770" s="22"/>
      <c r="L770" s="194"/>
      <c r="M770" s="193"/>
      <c r="N770" s="193"/>
      <c r="O770" s="183"/>
      <c r="P770" s="200">
        <v>2</v>
      </c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57"/>
      <c r="AB770" s="57"/>
      <c r="AC770" s="57"/>
    </row>
    <row r="771" spans="1:29" s="14" customFormat="1" ht="13.95" customHeight="1" x14ac:dyDescent="0.25">
      <c r="A771" s="192"/>
      <c r="B771" s="138"/>
      <c r="C771" s="142"/>
      <c r="E771" s="193"/>
      <c r="F771" s="193"/>
      <c r="G771" s="22"/>
      <c r="H771" s="193"/>
      <c r="I771" s="205"/>
      <c r="J771" s="191"/>
      <c r="K771" s="22"/>
      <c r="L771" s="194"/>
      <c r="M771" s="193"/>
      <c r="N771" s="193"/>
      <c r="O771" s="183"/>
      <c r="P771" s="200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57"/>
      <c r="AB771" s="57"/>
      <c r="AC771" s="57"/>
    </row>
    <row r="772" spans="1:29" s="14" customFormat="1" ht="13.95" customHeight="1" x14ac:dyDescent="0.25">
      <c r="A772" s="192"/>
      <c r="B772" s="138"/>
      <c r="C772" s="142"/>
      <c r="E772" s="193"/>
      <c r="F772" s="193"/>
      <c r="G772" s="22"/>
      <c r="H772" s="193"/>
      <c r="I772" s="205"/>
      <c r="J772" s="191"/>
      <c r="K772" s="22"/>
      <c r="L772" s="194"/>
      <c r="M772" s="193"/>
      <c r="N772" s="193"/>
      <c r="O772" s="183"/>
      <c r="P772" s="200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57"/>
      <c r="AB772" s="57"/>
      <c r="AC772" s="57"/>
    </row>
    <row r="773" spans="1:29" ht="13.95" customHeight="1" x14ac:dyDescent="0.25">
      <c r="A773" s="184" t="s">
        <v>352</v>
      </c>
      <c r="B773" s="141" t="s">
        <v>351</v>
      </c>
      <c r="C773" s="139"/>
      <c r="D773" s="2"/>
      <c r="I773" s="203"/>
      <c r="J773" s="186"/>
      <c r="K773" s="8"/>
      <c r="O773" s="182"/>
      <c r="P773" s="181"/>
      <c r="AA773" s="6"/>
      <c r="AB773" s="6"/>
      <c r="AC773" s="6"/>
    </row>
    <row r="774" spans="1:29" ht="13.95" customHeight="1" x14ac:dyDescent="0.25">
      <c r="A774" s="184" t="s">
        <v>357</v>
      </c>
      <c r="B774" s="141" t="s">
        <v>353</v>
      </c>
      <c r="C774" s="139" t="s">
        <v>89</v>
      </c>
      <c r="D774" s="2"/>
      <c r="I774" s="203"/>
      <c r="J774" s="186"/>
      <c r="K774" s="8"/>
      <c r="L774" s="13">
        <f>+L579+L566+L540</f>
        <v>211.59350000000001</v>
      </c>
      <c r="O774" s="182"/>
      <c r="P774" s="181"/>
      <c r="AA774" s="6"/>
      <c r="AB774" s="6"/>
      <c r="AC774" s="6"/>
    </row>
    <row r="775" spans="1:29" ht="13.95" customHeight="1" x14ac:dyDescent="0.25">
      <c r="A775" s="184" t="s">
        <v>358</v>
      </c>
      <c r="B775" s="141" t="s">
        <v>354</v>
      </c>
      <c r="C775" s="139" t="s">
        <v>89</v>
      </c>
      <c r="D775" s="2"/>
      <c r="I775" s="203"/>
      <c r="J775" s="186"/>
      <c r="K775" s="8"/>
      <c r="L775" s="13">
        <f>+L681+L628</f>
        <v>186.94940000000003</v>
      </c>
      <c r="O775" s="182"/>
      <c r="P775" s="181"/>
      <c r="AA775" s="6"/>
      <c r="AB775" s="6"/>
      <c r="AC775" s="6"/>
    </row>
    <row r="776" spans="1:29" ht="13.95" customHeight="1" x14ac:dyDescent="0.25">
      <c r="A776" s="184" t="s">
        <v>359</v>
      </c>
      <c r="B776" s="141" t="s">
        <v>355</v>
      </c>
      <c r="C776" s="139" t="s">
        <v>104</v>
      </c>
      <c r="D776" s="2"/>
      <c r="I776" s="203"/>
      <c r="J776" s="186"/>
      <c r="K776" s="8"/>
      <c r="L776" s="13">
        <f>+O735</f>
        <v>31.400000000000002</v>
      </c>
      <c r="P776" s="2"/>
      <c r="AA776" s="6"/>
      <c r="AB776" s="6"/>
      <c r="AC776" s="6"/>
    </row>
    <row r="777" spans="1:29" ht="13.95" customHeight="1" x14ac:dyDescent="0.25">
      <c r="B777" s="141"/>
      <c r="C777" s="139"/>
      <c r="D777" s="2"/>
      <c r="I777" s="203"/>
      <c r="J777" s="186"/>
      <c r="K777" s="8"/>
      <c r="L777" s="13"/>
      <c r="P777" s="2"/>
      <c r="AA777" s="6"/>
      <c r="AB777" s="6"/>
      <c r="AC777" s="6"/>
    </row>
    <row r="778" spans="1:29" ht="13.95" customHeight="1" x14ac:dyDescent="0.25">
      <c r="A778" s="184" t="s">
        <v>360</v>
      </c>
      <c r="B778" s="141" t="s">
        <v>356</v>
      </c>
      <c r="C778" s="139"/>
      <c r="D778" s="2"/>
      <c r="I778" s="203"/>
      <c r="J778" s="186"/>
      <c r="K778" s="8"/>
      <c r="P778" s="2"/>
      <c r="AA778" s="6"/>
      <c r="AB778" s="6"/>
      <c r="AC778" s="6"/>
    </row>
    <row r="779" spans="1:29" s="151" customFormat="1" ht="13.95" customHeight="1" x14ac:dyDescent="0.25">
      <c r="A779" s="68" t="s">
        <v>361</v>
      </c>
      <c r="B779" s="139" t="s">
        <v>362</v>
      </c>
      <c r="C779" s="139" t="s">
        <v>104</v>
      </c>
      <c r="E779" s="20"/>
      <c r="F779" s="20"/>
      <c r="G779" s="206"/>
      <c r="H779" s="20"/>
      <c r="I779" s="207"/>
      <c r="J779" s="208"/>
      <c r="K779" s="206"/>
      <c r="L779" s="13"/>
      <c r="M779" s="20"/>
      <c r="N779" s="20"/>
      <c r="O779" s="20">
        <f>+SUM(O780:O783)</f>
        <v>21</v>
      </c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9"/>
      <c r="AB779" s="209"/>
      <c r="AC779" s="209"/>
    </row>
    <row r="780" spans="1:29" s="14" customFormat="1" ht="13.95" customHeight="1" x14ac:dyDescent="0.25">
      <c r="A780" s="192"/>
      <c r="B780" s="138" t="s">
        <v>122</v>
      </c>
      <c r="C780" s="142"/>
      <c r="E780" s="193"/>
      <c r="F780" s="193"/>
      <c r="G780" s="22"/>
      <c r="H780" s="193"/>
      <c r="I780" s="205"/>
      <c r="J780" s="191"/>
      <c r="K780" s="22"/>
      <c r="L780" s="194"/>
      <c r="M780" s="193">
        <v>0.95</v>
      </c>
      <c r="N780" s="193">
        <v>4</v>
      </c>
      <c r="O780" s="193">
        <f>+M780*N780</f>
        <v>3.8</v>
      </c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57"/>
      <c r="AB780" s="57"/>
      <c r="AC780" s="57"/>
    </row>
    <row r="781" spans="1:29" s="14" customFormat="1" ht="13.95" customHeight="1" x14ac:dyDescent="0.25">
      <c r="A781" s="192"/>
      <c r="B781" s="138"/>
      <c r="C781" s="142"/>
      <c r="E781" s="193"/>
      <c r="F781" s="193"/>
      <c r="G781" s="22"/>
      <c r="H781" s="193"/>
      <c r="I781" s="205"/>
      <c r="J781" s="191"/>
      <c r="K781" s="22"/>
      <c r="L781" s="194"/>
      <c r="M781" s="193">
        <v>3.35</v>
      </c>
      <c r="N781" s="193">
        <v>2</v>
      </c>
      <c r="O781" s="193">
        <f>+M781*N781</f>
        <v>6.7</v>
      </c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57"/>
      <c r="AB781" s="57"/>
      <c r="AC781" s="57"/>
    </row>
    <row r="782" spans="1:29" s="14" customFormat="1" ht="13.95" customHeight="1" x14ac:dyDescent="0.25">
      <c r="A782" s="192"/>
      <c r="B782" s="138" t="s">
        <v>123</v>
      </c>
      <c r="C782" s="142"/>
      <c r="E782" s="193"/>
      <c r="F782" s="193"/>
      <c r="G782" s="22"/>
      <c r="H782" s="193"/>
      <c r="I782" s="205"/>
      <c r="J782" s="191"/>
      <c r="K782" s="22"/>
      <c r="L782" s="194"/>
      <c r="M782" s="193">
        <v>0.95</v>
      </c>
      <c r="N782" s="193">
        <v>4</v>
      </c>
      <c r="O782" s="193">
        <f>+M782*N782</f>
        <v>3.8</v>
      </c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57"/>
      <c r="AB782" s="57"/>
      <c r="AC782" s="57"/>
    </row>
    <row r="783" spans="1:29" s="14" customFormat="1" ht="13.95" customHeight="1" x14ac:dyDescent="0.25">
      <c r="A783" s="192"/>
      <c r="B783" s="138"/>
      <c r="C783" s="142"/>
      <c r="E783" s="193"/>
      <c r="F783" s="193"/>
      <c r="G783" s="22"/>
      <c r="H783" s="193"/>
      <c r="I783" s="205"/>
      <c r="J783" s="191"/>
      <c r="K783" s="22"/>
      <c r="L783" s="194"/>
      <c r="M783" s="193">
        <v>3.35</v>
      </c>
      <c r="N783" s="193">
        <v>2</v>
      </c>
      <c r="O783" s="193">
        <f>+M783*N783</f>
        <v>6.7</v>
      </c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57"/>
      <c r="AB783" s="57"/>
      <c r="AC783" s="57"/>
    </row>
    <row r="784" spans="1:29" s="14" customFormat="1" ht="13.95" customHeight="1" x14ac:dyDescent="0.25">
      <c r="A784" s="192"/>
      <c r="B784" s="138"/>
      <c r="C784" s="142"/>
      <c r="E784" s="193"/>
      <c r="F784" s="193"/>
      <c r="G784" s="22"/>
      <c r="H784" s="193"/>
      <c r="I784" s="205"/>
      <c r="J784" s="191"/>
      <c r="K784" s="22"/>
      <c r="L784" s="194"/>
      <c r="M784" s="193"/>
      <c r="N784" s="193"/>
      <c r="O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57"/>
      <c r="AB784" s="57"/>
      <c r="AC784" s="57"/>
    </row>
    <row r="785" spans="1:29" ht="13.95" customHeight="1" x14ac:dyDescent="0.25">
      <c r="A785" s="184" t="s">
        <v>364</v>
      </c>
      <c r="B785" s="141" t="s">
        <v>108</v>
      </c>
      <c r="C785" s="139"/>
      <c r="D785" s="2"/>
      <c r="I785" s="203"/>
      <c r="J785" s="186"/>
      <c r="K785" s="8"/>
      <c r="P785" s="2"/>
      <c r="AA785" s="6"/>
      <c r="AB785" s="6"/>
      <c r="AC785" s="6"/>
    </row>
    <row r="786" spans="1:29" ht="13.95" customHeight="1" x14ac:dyDescent="0.25">
      <c r="A786" s="184" t="s">
        <v>365</v>
      </c>
      <c r="B786" s="141" t="s">
        <v>363</v>
      </c>
      <c r="C786" s="139" t="s">
        <v>89</v>
      </c>
      <c r="D786" s="2"/>
      <c r="I786" s="203"/>
      <c r="J786" s="186"/>
      <c r="K786" s="8"/>
      <c r="L786" s="4">
        <f>+L434+L385+L316+L281+L159</f>
        <v>398.31589999999994</v>
      </c>
      <c r="P786" s="2"/>
      <c r="AA786" s="6"/>
      <c r="AB786" s="6"/>
      <c r="AC786" s="6"/>
    </row>
    <row r="787" spans="1:29" ht="13.95" customHeight="1" x14ac:dyDescent="0.25">
      <c r="B787" s="141"/>
      <c r="C787" s="139"/>
      <c r="D787" s="2"/>
      <c r="I787" s="203"/>
      <c r="J787" s="186"/>
      <c r="K787" s="8"/>
      <c r="L787" s="194"/>
      <c r="P787" s="2"/>
      <c r="AA787" s="6"/>
      <c r="AB787" s="6"/>
      <c r="AC787" s="6"/>
    </row>
    <row r="788" spans="1:29" ht="13.95" customHeight="1" x14ac:dyDescent="0.25">
      <c r="B788" s="141"/>
      <c r="C788" s="139"/>
      <c r="D788" s="2"/>
      <c r="I788" s="203"/>
      <c r="J788" s="186"/>
      <c r="K788" s="8"/>
      <c r="L788" s="194"/>
      <c r="P788" s="2"/>
      <c r="AA788" s="6"/>
      <c r="AB788" s="6"/>
      <c r="AC788" s="6"/>
    </row>
    <row r="789" spans="1:29" ht="13.95" customHeight="1" x14ac:dyDescent="0.25">
      <c r="B789" s="141"/>
      <c r="C789" s="139"/>
      <c r="D789" s="2"/>
      <c r="I789" s="201"/>
      <c r="J789" s="202"/>
      <c r="K789" s="194"/>
      <c r="L789" s="194"/>
      <c r="P789" s="2"/>
      <c r="AA789" s="6"/>
      <c r="AB789" s="6"/>
      <c r="AC789" s="6"/>
    </row>
    <row r="790" spans="1:29" ht="13.95" customHeight="1" x14ac:dyDescent="0.25">
      <c r="B790" s="141"/>
      <c r="C790" s="139"/>
      <c r="D790" s="2"/>
      <c r="I790" s="201"/>
      <c r="J790" s="202"/>
      <c r="K790" s="194"/>
      <c r="L790" s="194"/>
      <c r="P790" s="2"/>
      <c r="AA790" s="6"/>
      <c r="AB790" s="6"/>
      <c r="AC790" s="6"/>
    </row>
    <row r="791" spans="1:29" ht="13.95" customHeight="1" x14ac:dyDescent="0.25">
      <c r="B791" s="141"/>
      <c r="C791" s="139"/>
      <c r="D791" s="2"/>
      <c r="I791" s="201"/>
      <c r="J791" s="202"/>
      <c r="K791" s="194"/>
      <c r="L791" s="194"/>
      <c r="P791" s="2"/>
      <c r="AA791" s="6"/>
      <c r="AB791" s="6"/>
      <c r="AC791" s="6"/>
    </row>
    <row r="792" spans="1:29" ht="13.95" customHeight="1" x14ac:dyDescent="0.25">
      <c r="B792" s="141"/>
      <c r="C792" s="139"/>
      <c r="D792" s="2"/>
      <c r="I792" s="201"/>
      <c r="J792" s="202"/>
      <c r="K792" s="194"/>
      <c r="L792" s="194"/>
      <c r="P792" s="2"/>
      <c r="AA792" s="6"/>
      <c r="AB792" s="6"/>
      <c r="AC792" s="6"/>
    </row>
    <row r="793" spans="1:29" ht="13.95" customHeight="1" x14ac:dyDescent="0.25">
      <c r="B793" s="141"/>
      <c r="C793" s="139"/>
      <c r="D793" s="2"/>
      <c r="I793" s="201"/>
      <c r="J793" s="202"/>
      <c r="K793" s="194"/>
      <c r="L793" s="194"/>
      <c r="P793" s="2"/>
      <c r="AA793" s="6"/>
      <c r="AB793" s="6"/>
      <c r="AC793" s="6"/>
    </row>
    <row r="794" spans="1:29" ht="13.95" customHeight="1" x14ac:dyDescent="0.25">
      <c r="B794" s="141"/>
      <c r="C794" s="139"/>
      <c r="D794" s="2"/>
      <c r="I794" s="201"/>
      <c r="J794" s="202"/>
      <c r="K794" s="194"/>
      <c r="L794" s="194"/>
      <c r="P794" s="2"/>
      <c r="AA794" s="6"/>
      <c r="AB794" s="6"/>
      <c r="AC794" s="6"/>
    </row>
    <row r="795" spans="1:29" ht="13.95" customHeight="1" x14ac:dyDescent="0.25">
      <c r="B795" s="141"/>
      <c r="C795" s="139"/>
      <c r="D795" s="2"/>
      <c r="I795" s="201"/>
      <c r="J795" s="202"/>
      <c r="K795" s="194"/>
      <c r="L795" s="194"/>
      <c r="P795" s="2"/>
      <c r="AA795" s="6"/>
      <c r="AB795" s="6"/>
      <c r="AC795" s="6"/>
    </row>
    <row r="796" spans="1:29" ht="13.95" customHeight="1" x14ac:dyDescent="0.25">
      <c r="B796" s="141"/>
      <c r="C796" s="139"/>
      <c r="D796" s="2"/>
      <c r="I796" s="201"/>
      <c r="J796" s="202"/>
      <c r="K796" s="194"/>
      <c r="L796" s="194"/>
      <c r="P796" s="2"/>
      <c r="AA796" s="6"/>
      <c r="AB796" s="6"/>
      <c r="AC796" s="6"/>
    </row>
    <row r="797" spans="1:29" ht="13.95" customHeight="1" x14ac:dyDescent="0.25">
      <c r="B797" s="141"/>
      <c r="C797" s="139"/>
      <c r="D797" s="2"/>
      <c r="I797" s="201"/>
      <c r="J797" s="202"/>
      <c r="K797" s="194"/>
      <c r="L797" s="194"/>
      <c r="P797" s="2"/>
      <c r="AA797" s="6"/>
      <c r="AB797" s="6"/>
      <c r="AC797" s="6"/>
    </row>
    <row r="798" spans="1:29" ht="13.95" customHeight="1" x14ac:dyDescent="0.25">
      <c r="B798" s="141"/>
      <c r="C798" s="139"/>
      <c r="D798" s="2"/>
      <c r="I798" s="201"/>
      <c r="J798" s="202"/>
      <c r="K798" s="194"/>
      <c r="L798" s="194"/>
      <c r="P798" s="2"/>
      <c r="AA798" s="6"/>
      <c r="AB798" s="6"/>
      <c r="AC798" s="6"/>
    </row>
    <row r="799" spans="1:29" ht="13.95" customHeight="1" x14ac:dyDescent="0.25">
      <c r="B799" s="141"/>
      <c r="C799" s="139"/>
      <c r="D799" s="2"/>
      <c r="I799" s="201"/>
      <c r="J799" s="202"/>
      <c r="K799" s="194"/>
      <c r="L799" s="194"/>
      <c r="P799" s="2"/>
      <c r="AA799" s="6"/>
      <c r="AB799" s="6"/>
      <c r="AC799" s="6"/>
    </row>
    <row r="800" spans="1:29" ht="13.95" customHeight="1" x14ac:dyDescent="0.25">
      <c r="B800" s="141"/>
      <c r="C800" s="139"/>
      <c r="D800" s="2"/>
      <c r="I800" s="201"/>
      <c r="J800" s="202"/>
      <c r="K800" s="194"/>
      <c r="L800" s="194"/>
      <c r="P800" s="2"/>
      <c r="AA800" s="6"/>
      <c r="AB800" s="6"/>
      <c r="AC800" s="6"/>
    </row>
    <row r="801" spans="2:29" ht="13.95" customHeight="1" x14ac:dyDescent="0.25">
      <c r="B801" s="141"/>
      <c r="C801" s="139"/>
      <c r="D801" s="2"/>
      <c r="I801" s="201"/>
      <c r="J801" s="202"/>
      <c r="K801" s="194"/>
      <c r="L801" s="194"/>
      <c r="P801" s="2"/>
      <c r="AA801" s="6"/>
      <c r="AB801" s="6"/>
      <c r="AC801" s="6"/>
    </row>
    <row r="802" spans="2:29" ht="13.95" customHeight="1" x14ac:dyDescent="0.25">
      <c r="B802" s="141"/>
      <c r="C802" s="139"/>
      <c r="D802" s="2"/>
      <c r="I802" s="201"/>
      <c r="J802" s="202"/>
      <c r="K802" s="194"/>
      <c r="L802" s="194"/>
      <c r="P802" s="2"/>
      <c r="AA802" s="6"/>
      <c r="AB802" s="6"/>
      <c r="AC802" s="6"/>
    </row>
    <row r="803" spans="2:29" ht="13.95" customHeight="1" x14ac:dyDescent="0.25">
      <c r="B803" s="141"/>
      <c r="C803" s="139"/>
      <c r="D803" s="2"/>
      <c r="I803" s="201"/>
      <c r="J803" s="202"/>
      <c r="K803" s="194"/>
      <c r="L803" s="194"/>
      <c r="P803" s="2"/>
      <c r="AA803" s="6"/>
      <c r="AB803" s="6"/>
      <c r="AC803" s="6"/>
    </row>
    <row r="804" spans="2:29" ht="13.95" customHeight="1" x14ac:dyDescent="0.25">
      <c r="B804" s="141"/>
      <c r="C804" s="139"/>
      <c r="D804" s="2"/>
      <c r="I804" s="201"/>
      <c r="J804" s="202"/>
      <c r="K804" s="194"/>
      <c r="L804" s="194"/>
      <c r="P804" s="2"/>
      <c r="AA804" s="6"/>
      <c r="AB804" s="6"/>
      <c r="AC804" s="6"/>
    </row>
    <row r="805" spans="2:29" ht="13.95" customHeight="1" x14ac:dyDescent="0.25">
      <c r="B805" s="141"/>
      <c r="C805" s="139"/>
      <c r="D805" s="2"/>
      <c r="I805" s="201"/>
      <c r="J805" s="202"/>
      <c r="K805" s="194"/>
      <c r="L805" s="194"/>
      <c r="P805" s="2"/>
      <c r="AA805" s="6"/>
      <c r="AB805" s="6"/>
      <c r="AC805" s="6"/>
    </row>
    <row r="806" spans="2:29" ht="13.95" customHeight="1" x14ac:dyDescent="0.25">
      <c r="B806" s="141"/>
      <c r="C806" s="139"/>
      <c r="D806" s="2"/>
      <c r="I806" s="201"/>
      <c r="J806" s="202"/>
      <c r="K806" s="194"/>
      <c r="L806" s="194"/>
      <c r="P806" s="2"/>
      <c r="AA806" s="6"/>
      <c r="AB806" s="6"/>
      <c r="AC806" s="6"/>
    </row>
    <row r="807" spans="2:29" ht="13.95" customHeight="1" x14ac:dyDescent="0.25">
      <c r="B807" s="141"/>
      <c r="C807" s="139"/>
      <c r="D807" s="2"/>
      <c r="I807" s="201"/>
      <c r="J807" s="202"/>
      <c r="K807" s="194"/>
      <c r="L807" s="194"/>
      <c r="P807" s="2"/>
      <c r="AA807" s="6"/>
      <c r="AB807" s="6"/>
      <c r="AC807" s="6"/>
    </row>
    <row r="808" spans="2:29" ht="13.95" customHeight="1" x14ac:dyDescent="0.25">
      <c r="B808" s="141"/>
      <c r="C808" s="139"/>
      <c r="D808" s="2"/>
      <c r="I808" s="201"/>
      <c r="J808" s="202"/>
      <c r="K808" s="194"/>
      <c r="L808" s="194"/>
      <c r="P808" s="2"/>
      <c r="AA808" s="6"/>
      <c r="AB808" s="6"/>
      <c r="AC808" s="6"/>
    </row>
    <row r="809" spans="2:29" ht="13.95" customHeight="1" x14ac:dyDescent="0.25">
      <c r="B809" s="138"/>
      <c r="C809" s="142"/>
      <c r="D809" s="2"/>
      <c r="I809" s="201"/>
      <c r="J809" s="202"/>
      <c r="K809" s="194"/>
      <c r="L809" s="194"/>
      <c r="P809" s="2"/>
      <c r="AA809" s="6"/>
      <c r="AB809" s="6"/>
      <c r="AC809" s="6"/>
    </row>
    <row r="810" spans="2:29" ht="13.95" customHeight="1" x14ac:dyDescent="0.25">
      <c r="B810" s="138"/>
      <c r="C810" s="142"/>
      <c r="D810" s="2"/>
      <c r="I810" s="201"/>
      <c r="J810" s="202"/>
      <c r="K810" s="194"/>
      <c r="L810" s="194"/>
      <c r="P810" s="2"/>
      <c r="AA810" s="6"/>
      <c r="AB810" s="6"/>
      <c r="AC810" s="6"/>
    </row>
    <row r="811" spans="2:29" ht="13.95" customHeight="1" x14ac:dyDescent="0.25">
      <c r="B811" s="138"/>
      <c r="C811" s="142"/>
      <c r="D811" s="2"/>
      <c r="I811" s="194"/>
      <c r="J811" s="194"/>
      <c r="K811" s="194"/>
      <c r="L811" s="194"/>
      <c r="P811" s="2"/>
      <c r="AA811" s="6"/>
      <c r="AB811" s="6"/>
      <c r="AC811" s="6"/>
    </row>
    <row r="812" spans="2:29" ht="13.95" customHeight="1" x14ac:dyDescent="0.25">
      <c r="B812" s="138"/>
      <c r="C812" s="142"/>
      <c r="D812" s="2"/>
      <c r="I812" s="333"/>
      <c r="J812" s="334"/>
      <c r="K812" s="194"/>
      <c r="L812" s="194"/>
      <c r="P812" s="2"/>
      <c r="AA812" s="6"/>
      <c r="AB812" s="6"/>
      <c r="AC812" s="6"/>
    </row>
    <row r="813" spans="2:29" ht="13.95" customHeight="1" x14ac:dyDescent="0.25">
      <c r="B813" s="138"/>
      <c r="C813" s="142"/>
      <c r="D813" s="2"/>
      <c r="I813" s="333"/>
      <c r="J813" s="334"/>
      <c r="K813" s="194"/>
      <c r="L813" s="194"/>
      <c r="P813" s="2"/>
      <c r="AA813" s="6"/>
      <c r="AB813" s="6"/>
      <c r="AC813" s="6"/>
    </row>
    <row r="814" spans="2:29" ht="13.95" customHeight="1" x14ac:dyDescent="0.25">
      <c r="B814" s="138"/>
      <c r="C814" s="142"/>
      <c r="D814" s="2"/>
      <c r="I814" s="201"/>
      <c r="J814" s="202"/>
      <c r="K814" s="194"/>
      <c r="L814" s="194"/>
      <c r="P814" s="2"/>
      <c r="AA814" s="6"/>
      <c r="AB814" s="6"/>
      <c r="AC814" s="6"/>
    </row>
    <row r="815" spans="2:29" ht="13.95" customHeight="1" x14ac:dyDescent="0.25">
      <c r="B815" s="138"/>
      <c r="C815" s="142"/>
      <c r="D815" s="2"/>
      <c r="I815" s="201"/>
      <c r="J815" s="202"/>
      <c r="K815" s="194"/>
      <c r="L815" s="194"/>
      <c r="P815" s="2"/>
      <c r="AA815" s="6"/>
      <c r="AB815" s="6"/>
      <c r="AC815" s="6"/>
    </row>
    <row r="816" spans="2:29" ht="13.95" customHeight="1" x14ac:dyDescent="0.25">
      <c r="B816" s="138"/>
      <c r="C816" s="142"/>
      <c r="D816" s="2"/>
      <c r="I816" s="194"/>
      <c r="J816" s="194"/>
      <c r="K816" s="194"/>
      <c r="L816" s="194"/>
      <c r="P816" s="2"/>
      <c r="AA816" s="6"/>
      <c r="AB816" s="6"/>
      <c r="AC816" s="6"/>
    </row>
    <row r="817" spans="2:29" ht="13.95" customHeight="1" x14ac:dyDescent="0.25">
      <c r="B817" s="138"/>
      <c r="C817" s="142"/>
      <c r="D817" s="2"/>
      <c r="I817" s="201"/>
      <c r="J817" s="202"/>
      <c r="K817" s="194"/>
      <c r="L817" s="194"/>
      <c r="P817" s="2"/>
      <c r="AA817" s="6"/>
      <c r="AB817" s="6"/>
      <c r="AC817" s="6"/>
    </row>
    <row r="818" spans="2:29" ht="13.95" customHeight="1" x14ac:dyDescent="0.25">
      <c r="B818" s="138"/>
      <c r="C818" s="142"/>
      <c r="D818" s="2"/>
      <c r="I818" s="201"/>
      <c r="J818" s="202"/>
      <c r="K818" s="194"/>
      <c r="L818" s="194"/>
      <c r="P818" s="2"/>
      <c r="AA818" s="6"/>
      <c r="AB818" s="6"/>
      <c r="AC818" s="6"/>
    </row>
    <row r="819" spans="2:29" ht="13.95" customHeight="1" x14ac:dyDescent="0.25">
      <c r="B819" s="138"/>
      <c r="C819" s="142"/>
      <c r="D819" s="2"/>
      <c r="I819" s="194"/>
      <c r="J819" s="194"/>
      <c r="K819" s="194"/>
      <c r="L819" s="194"/>
      <c r="P819" s="2"/>
      <c r="AA819" s="6"/>
      <c r="AB819" s="6"/>
      <c r="AC819" s="6"/>
    </row>
    <row r="820" spans="2:29" ht="13.95" customHeight="1" x14ac:dyDescent="0.25">
      <c r="B820" s="138"/>
      <c r="C820" s="142"/>
      <c r="D820" s="2"/>
      <c r="I820" s="333"/>
      <c r="J820" s="334"/>
      <c r="K820" s="194"/>
      <c r="L820" s="194"/>
      <c r="P820" s="2"/>
      <c r="AA820" s="6"/>
      <c r="AB820" s="6"/>
      <c r="AC820" s="6"/>
    </row>
    <row r="821" spans="2:29" ht="13.95" customHeight="1" x14ac:dyDescent="0.25">
      <c r="B821" s="138"/>
      <c r="C821" s="142"/>
      <c r="D821" s="2"/>
      <c r="I821" s="333"/>
      <c r="J821" s="334"/>
      <c r="K821" s="194"/>
      <c r="L821" s="194"/>
      <c r="P821" s="2"/>
      <c r="AA821" s="6"/>
      <c r="AB821" s="6"/>
      <c r="AC821" s="6"/>
    </row>
    <row r="822" spans="2:29" ht="13.95" customHeight="1" x14ac:dyDescent="0.25">
      <c r="B822" s="138"/>
      <c r="C822" s="142"/>
      <c r="D822" s="2"/>
      <c r="I822" s="333"/>
      <c r="J822" s="334"/>
      <c r="K822" s="194"/>
      <c r="L822" s="194"/>
      <c r="P822" s="2"/>
      <c r="AA822" s="6"/>
      <c r="AB822" s="6"/>
      <c r="AC822" s="6"/>
    </row>
    <row r="823" spans="2:29" ht="13.95" customHeight="1" x14ac:dyDescent="0.25">
      <c r="B823" s="138"/>
      <c r="C823" s="142"/>
      <c r="D823" s="2"/>
      <c r="I823" s="194"/>
      <c r="J823" s="194"/>
      <c r="K823" s="194"/>
      <c r="L823" s="194"/>
      <c r="P823" s="2"/>
      <c r="AA823" s="6"/>
      <c r="AB823" s="6"/>
      <c r="AC823" s="6"/>
    </row>
    <row r="824" spans="2:29" ht="13.95" customHeight="1" x14ac:dyDescent="0.25">
      <c r="B824" s="138"/>
      <c r="C824" s="142"/>
      <c r="D824" s="2"/>
      <c r="I824" s="333"/>
      <c r="J824" s="334"/>
      <c r="K824" s="194"/>
      <c r="L824" s="194"/>
      <c r="P824" s="2"/>
      <c r="AA824" s="6"/>
      <c r="AB824" s="6"/>
      <c r="AC824" s="6"/>
    </row>
    <row r="825" spans="2:29" ht="13.95" customHeight="1" x14ac:dyDescent="0.25">
      <c r="B825" s="138"/>
      <c r="C825" s="142"/>
      <c r="D825" s="2"/>
      <c r="I825" s="333"/>
      <c r="J825" s="334"/>
      <c r="K825" s="194"/>
      <c r="L825" s="194"/>
      <c r="P825" s="2"/>
      <c r="AA825" s="6"/>
      <c r="AB825" s="6"/>
      <c r="AC825" s="6"/>
    </row>
    <row r="826" spans="2:29" ht="13.95" customHeight="1" x14ac:dyDescent="0.25">
      <c r="B826" s="138"/>
      <c r="C826" s="142"/>
      <c r="D826" s="2"/>
      <c r="I826" s="333"/>
      <c r="J826" s="334"/>
      <c r="K826" s="194"/>
      <c r="L826" s="194"/>
      <c r="P826" s="2"/>
      <c r="AA826" s="6"/>
      <c r="AB826" s="6"/>
      <c r="AC826" s="6"/>
    </row>
    <row r="827" spans="2:29" ht="13.95" customHeight="1" x14ac:dyDescent="0.25">
      <c r="B827" s="138"/>
      <c r="C827" s="142"/>
      <c r="D827" s="2"/>
      <c r="I827" s="333"/>
      <c r="J827" s="334"/>
      <c r="K827" s="194"/>
      <c r="L827" s="194"/>
      <c r="P827" s="2"/>
      <c r="AA827" s="6"/>
      <c r="AB827" s="6"/>
      <c r="AC827" s="6"/>
    </row>
    <row r="828" spans="2:29" ht="13.95" customHeight="1" x14ac:dyDescent="0.25">
      <c r="B828" s="138"/>
      <c r="C828" s="142"/>
      <c r="D828" s="2"/>
      <c r="I828" s="194"/>
      <c r="J828" s="194"/>
      <c r="K828" s="194"/>
      <c r="L828" s="194"/>
      <c r="P828" s="2"/>
      <c r="AA828" s="6"/>
      <c r="AB828" s="6"/>
      <c r="AC828" s="6"/>
    </row>
    <row r="829" spans="2:29" ht="13.95" customHeight="1" x14ac:dyDescent="0.25">
      <c r="B829" s="138"/>
      <c r="C829" s="142"/>
      <c r="D829" s="2"/>
      <c r="I829" s="333"/>
      <c r="J829" s="334"/>
      <c r="K829" s="194"/>
      <c r="L829" s="194"/>
      <c r="P829" s="2"/>
      <c r="AA829" s="6"/>
      <c r="AB829" s="6"/>
      <c r="AC829" s="6"/>
    </row>
    <row r="830" spans="2:29" ht="13.95" customHeight="1" x14ac:dyDescent="0.25">
      <c r="B830" s="138"/>
      <c r="C830" s="142"/>
      <c r="D830" s="2"/>
      <c r="I830" s="333"/>
      <c r="J830" s="334"/>
      <c r="K830" s="194"/>
      <c r="L830" s="194"/>
      <c r="P830" s="2"/>
      <c r="AA830" s="6"/>
      <c r="AB830" s="6"/>
      <c r="AC830" s="6"/>
    </row>
    <row r="831" spans="2:29" ht="13.95" customHeight="1" x14ac:dyDescent="0.25">
      <c r="B831" s="138"/>
      <c r="C831" s="142"/>
      <c r="D831" s="2"/>
      <c r="I831" s="194"/>
      <c r="J831" s="194"/>
      <c r="K831" s="194"/>
      <c r="L831" s="194"/>
      <c r="P831" s="2"/>
      <c r="AA831" s="6"/>
      <c r="AB831" s="6"/>
      <c r="AC831" s="6"/>
    </row>
    <row r="832" spans="2:29" ht="13.95" customHeight="1" x14ac:dyDescent="0.25">
      <c r="B832" s="138"/>
      <c r="C832" s="142"/>
      <c r="D832" s="2"/>
      <c r="I832" s="333"/>
      <c r="J832" s="334"/>
      <c r="K832" s="194"/>
      <c r="L832" s="194"/>
      <c r="P832" s="2"/>
      <c r="AA832" s="6"/>
      <c r="AB832" s="6"/>
      <c r="AC832" s="6"/>
    </row>
    <row r="833" spans="2:29" ht="13.95" customHeight="1" x14ac:dyDescent="0.25">
      <c r="B833" s="138"/>
      <c r="C833" s="142"/>
      <c r="D833" s="2"/>
      <c r="I833" s="333"/>
      <c r="J833" s="334"/>
      <c r="K833" s="194"/>
      <c r="L833" s="194"/>
      <c r="P833" s="2"/>
      <c r="AA833" s="6"/>
      <c r="AB833" s="6"/>
      <c r="AC833" s="6"/>
    </row>
    <row r="834" spans="2:29" ht="13.95" customHeight="1" x14ac:dyDescent="0.25">
      <c r="B834" s="139"/>
      <c r="C834" s="142"/>
      <c r="D834" s="2"/>
      <c r="I834" s="194"/>
      <c r="J834" s="194"/>
      <c r="K834" s="194"/>
      <c r="L834" s="194"/>
      <c r="P834" s="2"/>
      <c r="AA834" s="6"/>
      <c r="AB834" s="6"/>
      <c r="AC834" s="6"/>
    </row>
    <row r="835" spans="2:29" ht="13.95" customHeight="1" x14ac:dyDescent="0.25">
      <c r="B835" s="142"/>
      <c r="C835" s="142"/>
      <c r="D835" s="2"/>
      <c r="I835" s="194"/>
      <c r="J835" s="194"/>
      <c r="K835" s="194"/>
      <c r="L835" s="194"/>
      <c r="P835" s="2"/>
      <c r="AA835" s="6"/>
      <c r="AB835" s="6"/>
      <c r="AC835" s="6"/>
    </row>
    <row r="836" spans="2:29" ht="13.95" customHeight="1" x14ac:dyDescent="0.25">
      <c r="B836" s="138"/>
      <c r="C836" s="142"/>
      <c r="D836" s="2"/>
      <c r="I836" s="194"/>
      <c r="J836" s="194"/>
      <c r="K836" s="194"/>
      <c r="L836" s="194"/>
      <c r="P836" s="2"/>
      <c r="AA836" s="6"/>
      <c r="AB836" s="6"/>
      <c r="AC836" s="6"/>
    </row>
    <row r="837" spans="2:29" ht="13.95" customHeight="1" x14ac:dyDescent="0.25">
      <c r="B837" s="138"/>
      <c r="C837" s="142"/>
      <c r="D837" s="2"/>
      <c r="I837" s="333"/>
      <c r="J837" s="334"/>
      <c r="K837" s="194"/>
      <c r="L837" s="194"/>
      <c r="P837" s="2"/>
      <c r="AA837" s="6"/>
      <c r="AB837" s="6"/>
      <c r="AC837" s="6"/>
    </row>
    <row r="838" spans="2:29" ht="13.95" customHeight="1" x14ac:dyDescent="0.25">
      <c r="B838" s="139"/>
      <c r="C838" s="142"/>
      <c r="D838" s="2"/>
      <c r="I838" s="194"/>
      <c r="J838" s="194"/>
      <c r="K838" s="194"/>
      <c r="L838" s="194"/>
      <c r="P838" s="2"/>
      <c r="AA838" s="6"/>
      <c r="AB838" s="6"/>
      <c r="AC838" s="6"/>
    </row>
    <row r="839" spans="2:29" ht="13.95" customHeight="1" x14ac:dyDescent="0.25">
      <c r="B839" s="142"/>
      <c r="C839" s="142"/>
      <c r="D839" s="2"/>
      <c r="I839" s="194"/>
      <c r="J839" s="194"/>
      <c r="K839" s="194"/>
      <c r="L839" s="194"/>
      <c r="P839" s="2"/>
      <c r="AA839" s="6"/>
      <c r="AB839" s="6"/>
      <c r="AC839" s="6"/>
    </row>
    <row r="840" spans="2:29" ht="13.95" customHeight="1" x14ac:dyDescent="0.25">
      <c r="B840" s="138"/>
      <c r="C840" s="142"/>
      <c r="D840" s="2"/>
      <c r="I840" s="194"/>
      <c r="J840" s="194"/>
      <c r="K840" s="194"/>
      <c r="L840" s="194"/>
      <c r="P840" s="2"/>
      <c r="AA840" s="6"/>
      <c r="AB840" s="6"/>
      <c r="AC840" s="6"/>
    </row>
    <row r="841" spans="2:29" ht="13.95" customHeight="1" x14ac:dyDescent="0.25">
      <c r="B841" s="138"/>
      <c r="C841" s="142"/>
      <c r="D841" s="2"/>
      <c r="I841" s="333"/>
      <c r="J841" s="334"/>
      <c r="K841" s="194"/>
      <c r="L841" s="194"/>
      <c r="P841" s="2"/>
      <c r="AA841" s="6"/>
      <c r="AB841" s="6"/>
      <c r="AC841" s="6"/>
    </row>
    <row r="842" spans="2:29" ht="13.95" customHeight="1" x14ac:dyDescent="0.25">
      <c r="B842" s="138"/>
      <c r="C842" s="142"/>
      <c r="D842" s="2"/>
      <c r="I842" s="333"/>
      <c r="J842" s="334"/>
      <c r="K842" s="194"/>
      <c r="L842" s="194"/>
      <c r="P842" s="2"/>
      <c r="AA842" s="6"/>
      <c r="AB842" s="6"/>
      <c r="AC842" s="6"/>
    </row>
    <row r="843" spans="2:29" ht="13.95" customHeight="1" x14ac:dyDescent="0.25">
      <c r="B843" s="138"/>
      <c r="C843" s="142"/>
      <c r="D843" s="2"/>
      <c r="I843" s="194"/>
      <c r="J843" s="194"/>
      <c r="K843" s="194"/>
      <c r="L843" s="194"/>
      <c r="P843" s="2"/>
      <c r="AA843" s="6"/>
      <c r="AB843" s="6"/>
      <c r="AC843" s="6"/>
    </row>
    <row r="844" spans="2:29" ht="13.95" customHeight="1" x14ac:dyDescent="0.25">
      <c r="B844" s="138"/>
      <c r="C844" s="142"/>
      <c r="D844" s="2"/>
      <c r="I844" s="333"/>
      <c r="J844" s="334"/>
      <c r="K844" s="194"/>
      <c r="L844" s="194"/>
      <c r="P844" s="2"/>
      <c r="AA844" s="6"/>
      <c r="AB844" s="6"/>
      <c r="AC844" s="6"/>
    </row>
    <row r="845" spans="2:29" ht="13.95" customHeight="1" x14ac:dyDescent="0.25">
      <c r="B845" s="138"/>
      <c r="C845" s="142"/>
      <c r="D845" s="2"/>
      <c r="I845" s="333"/>
      <c r="J845" s="334"/>
      <c r="K845" s="194"/>
      <c r="L845" s="194"/>
      <c r="P845" s="2"/>
      <c r="AA845" s="6"/>
      <c r="AB845" s="6"/>
      <c r="AC845" s="6"/>
    </row>
    <row r="846" spans="2:29" ht="13.95" customHeight="1" x14ac:dyDescent="0.25">
      <c r="B846" s="138"/>
      <c r="C846" s="142"/>
      <c r="D846" s="2"/>
      <c r="I846" s="333"/>
      <c r="J846" s="334"/>
      <c r="K846" s="194"/>
      <c r="L846" s="194"/>
      <c r="P846" s="2"/>
      <c r="AA846" s="6"/>
      <c r="AB846" s="6"/>
      <c r="AC846" s="6"/>
    </row>
    <row r="847" spans="2:29" ht="13.95" customHeight="1" x14ac:dyDescent="0.25">
      <c r="B847" s="138"/>
      <c r="C847" s="142"/>
      <c r="D847" s="2"/>
      <c r="I847" s="194"/>
      <c r="J847" s="194"/>
      <c r="K847" s="194"/>
      <c r="L847" s="194"/>
      <c r="P847" s="2"/>
      <c r="AA847" s="6"/>
      <c r="AB847" s="6"/>
      <c r="AC847" s="6"/>
    </row>
    <row r="848" spans="2:29" ht="13.95" customHeight="1" x14ac:dyDescent="0.25">
      <c r="B848" s="138"/>
      <c r="C848" s="142"/>
      <c r="D848" s="2"/>
      <c r="I848" s="333"/>
      <c r="J848" s="334"/>
      <c r="K848" s="194"/>
      <c r="L848" s="194"/>
      <c r="P848" s="2"/>
      <c r="AA848" s="6"/>
      <c r="AB848" s="6"/>
      <c r="AC848" s="6"/>
    </row>
    <row r="849" spans="2:29" ht="13.95" customHeight="1" x14ac:dyDescent="0.25">
      <c r="B849" s="138"/>
      <c r="C849" s="142"/>
      <c r="D849" s="2"/>
      <c r="I849" s="333"/>
      <c r="J849" s="334"/>
      <c r="K849" s="194"/>
      <c r="L849" s="194"/>
      <c r="P849" s="2"/>
      <c r="AA849" s="6"/>
      <c r="AB849" s="6"/>
      <c r="AC849" s="6"/>
    </row>
    <row r="850" spans="2:29" ht="13.95" customHeight="1" x14ac:dyDescent="0.25">
      <c r="B850" s="138"/>
      <c r="C850" s="142"/>
      <c r="D850" s="2"/>
      <c r="I850" s="194"/>
      <c r="J850" s="194"/>
      <c r="K850" s="194"/>
      <c r="L850" s="194"/>
      <c r="P850" s="2"/>
      <c r="AA850" s="6"/>
      <c r="AB850" s="6"/>
      <c r="AC850" s="6"/>
    </row>
    <row r="851" spans="2:29" ht="13.95" customHeight="1" x14ac:dyDescent="0.25">
      <c r="B851" s="138"/>
      <c r="C851" s="142"/>
      <c r="D851" s="2"/>
      <c r="I851" s="333"/>
      <c r="J851" s="334"/>
      <c r="K851" s="194"/>
      <c r="L851" s="194"/>
      <c r="P851" s="2"/>
      <c r="AA851" s="6"/>
      <c r="AB851" s="6"/>
      <c r="AC851" s="6"/>
    </row>
    <row r="852" spans="2:29" ht="13.95" customHeight="1" x14ac:dyDescent="0.25">
      <c r="B852" s="138"/>
      <c r="C852" s="142"/>
      <c r="D852" s="2"/>
      <c r="I852" s="333"/>
      <c r="J852" s="334"/>
      <c r="K852" s="194"/>
      <c r="L852" s="194"/>
      <c r="P852" s="2"/>
      <c r="AA852" s="6"/>
      <c r="AB852" s="6"/>
      <c r="AC852" s="6"/>
    </row>
    <row r="853" spans="2:29" ht="13.95" customHeight="1" x14ac:dyDescent="0.25">
      <c r="B853" s="138"/>
      <c r="C853" s="142"/>
      <c r="D853" s="2"/>
      <c r="I853" s="333"/>
      <c r="J853" s="334"/>
      <c r="K853" s="194"/>
      <c r="L853" s="194"/>
      <c r="P853" s="2"/>
      <c r="AA853" s="6"/>
      <c r="AB853" s="6"/>
      <c r="AC853" s="6"/>
    </row>
    <row r="854" spans="2:29" ht="13.95" customHeight="1" x14ac:dyDescent="0.25">
      <c r="B854" s="138"/>
      <c r="C854" s="142"/>
      <c r="D854" s="2"/>
      <c r="I854" s="333"/>
      <c r="J854" s="334"/>
      <c r="K854" s="194"/>
      <c r="L854" s="194"/>
      <c r="P854" s="2"/>
      <c r="AA854" s="6"/>
      <c r="AB854" s="6"/>
      <c r="AC854" s="6"/>
    </row>
    <row r="855" spans="2:29" ht="13.95" customHeight="1" x14ac:dyDescent="0.25">
      <c r="B855" s="138"/>
      <c r="C855" s="142"/>
      <c r="D855" s="2"/>
      <c r="I855" s="194"/>
      <c r="J855" s="194"/>
      <c r="K855" s="194"/>
      <c r="L855" s="194"/>
      <c r="P855" s="2"/>
      <c r="AA855" s="6"/>
      <c r="AB855" s="6"/>
      <c r="AC855" s="6"/>
    </row>
    <row r="856" spans="2:29" ht="13.95" customHeight="1" x14ac:dyDescent="0.25">
      <c r="B856" s="138"/>
      <c r="C856" s="142"/>
      <c r="D856" s="2"/>
      <c r="I856" s="333"/>
      <c r="J856" s="334"/>
      <c r="K856" s="194"/>
      <c r="L856" s="194"/>
      <c r="P856" s="2"/>
      <c r="AA856" s="6"/>
      <c r="AB856" s="6"/>
      <c r="AC856" s="6"/>
    </row>
    <row r="857" spans="2:29" ht="13.95" customHeight="1" x14ac:dyDescent="0.25">
      <c r="B857" s="138"/>
      <c r="C857" s="142"/>
      <c r="D857" s="2"/>
      <c r="I857" s="333"/>
      <c r="J857" s="334"/>
      <c r="K857" s="194"/>
      <c r="L857" s="194"/>
      <c r="P857" s="2"/>
      <c r="AA857" s="6"/>
      <c r="AB857" s="6"/>
      <c r="AC857" s="6"/>
    </row>
    <row r="858" spans="2:29" ht="13.95" customHeight="1" x14ac:dyDescent="0.25">
      <c r="B858" s="138"/>
      <c r="C858" s="142"/>
      <c r="D858" s="2"/>
      <c r="I858" s="194"/>
      <c r="J858" s="194"/>
      <c r="K858" s="194"/>
      <c r="L858" s="194"/>
      <c r="P858" s="2"/>
      <c r="AA858" s="6"/>
      <c r="AB858" s="6"/>
      <c r="AC858" s="6"/>
    </row>
    <row r="859" spans="2:29" ht="13.95" customHeight="1" x14ac:dyDescent="0.25">
      <c r="B859" s="138"/>
      <c r="C859" s="142"/>
      <c r="D859" s="2"/>
      <c r="I859" s="333"/>
      <c r="J859" s="334"/>
      <c r="K859" s="194"/>
      <c r="L859" s="194"/>
      <c r="P859" s="2"/>
      <c r="AA859" s="6"/>
      <c r="AB859" s="6"/>
      <c r="AC859" s="6"/>
    </row>
    <row r="860" spans="2:29" ht="13.95" customHeight="1" x14ac:dyDescent="0.25">
      <c r="B860" s="138"/>
      <c r="C860" s="142"/>
      <c r="D860" s="2"/>
      <c r="I860" s="333"/>
      <c r="J860" s="334"/>
      <c r="K860" s="194"/>
      <c r="L860" s="194"/>
      <c r="P860" s="2"/>
      <c r="AA860" s="6"/>
      <c r="AB860" s="6"/>
      <c r="AC860" s="6"/>
    </row>
    <row r="861" spans="2:29" ht="13.95" customHeight="1" x14ac:dyDescent="0.25">
      <c r="B861" s="138"/>
      <c r="C861" s="142"/>
      <c r="D861" s="2"/>
      <c r="I861" s="333"/>
      <c r="J861" s="334"/>
      <c r="K861" s="194"/>
      <c r="L861" s="194"/>
      <c r="P861" s="2"/>
      <c r="AA861" s="6"/>
      <c r="AB861" s="6"/>
      <c r="AC861" s="6"/>
    </row>
    <row r="862" spans="2:29" ht="13.95" customHeight="1" x14ac:dyDescent="0.25">
      <c r="B862" s="138"/>
      <c r="C862" s="142"/>
      <c r="D862" s="2"/>
      <c r="I862" s="333"/>
      <c r="J862" s="334"/>
      <c r="K862" s="194"/>
      <c r="L862" s="194"/>
      <c r="P862" s="2"/>
      <c r="AA862" s="6"/>
      <c r="AB862" s="6"/>
      <c r="AC862" s="6"/>
    </row>
    <row r="863" spans="2:29" ht="13.95" customHeight="1" x14ac:dyDescent="0.25">
      <c r="B863" s="138"/>
      <c r="C863" s="142"/>
      <c r="D863" s="2"/>
      <c r="I863" s="194"/>
      <c r="J863" s="194"/>
      <c r="K863" s="194"/>
      <c r="L863" s="194"/>
      <c r="P863" s="2"/>
      <c r="AA863" s="6"/>
      <c r="AB863" s="6"/>
      <c r="AC863" s="6"/>
    </row>
    <row r="864" spans="2:29" ht="13.95" customHeight="1" x14ac:dyDescent="0.25">
      <c r="B864" s="138"/>
      <c r="C864" s="142"/>
      <c r="D864" s="2"/>
      <c r="I864" s="333"/>
      <c r="J864" s="334"/>
      <c r="K864" s="194"/>
      <c r="L864" s="194"/>
      <c r="P864" s="2"/>
      <c r="AA864" s="6"/>
      <c r="AB864" s="6"/>
      <c r="AC864" s="6"/>
    </row>
    <row r="865" spans="2:29" ht="13.95" customHeight="1" x14ac:dyDescent="0.25">
      <c r="B865" s="138"/>
      <c r="C865" s="142"/>
      <c r="D865" s="2"/>
      <c r="I865" s="333"/>
      <c r="J865" s="334"/>
      <c r="K865" s="194"/>
      <c r="L865" s="194"/>
      <c r="P865" s="2"/>
      <c r="AA865" s="6"/>
      <c r="AB865" s="6"/>
      <c r="AC865" s="6"/>
    </row>
    <row r="866" spans="2:29" ht="13.95" customHeight="1" x14ac:dyDescent="0.25">
      <c r="B866" s="138"/>
      <c r="C866" s="142"/>
      <c r="D866" s="2"/>
      <c r="I866" s="333"/>
      <c r="J866" s="334"/>
      <c r="K866" s="194"/>
      <c r="L866" s="194"/>
      <c r="P866" s="2"/>
      <c r="AA866" s="6"/>
      <c r="AB866" s="6"/>
      <c r="AC866" s="6"/>
    </row>
    <row r="867" spans="2:29" ht="13.95" customHeight="1" x14ac:dyDescent="0.25">
      <c r="B867" s="138"/>
      <c r="C867" s="142"/>
      <c r="D867" s="2"/>
      <c r="I867" s="333"/>
      <c r="J867" s="334"/>
      <c r="K867" s="194"/>
      <c r="L867" s="194"/>
      <c r="P867" s="2"/>
      <c r="AA867" s="6"/>
      <c r="AB867" s="6"/>
      <c r="AC867" s="6"/>
    </row>
    <row r="868" spans="2:29" ht="13.95" customHeight="1" x14ac:dyDescent="0.25">
      <c r="B868" s="138"/>
      <c r="C868" s="142"/>
      <c r="D868" s="2"/>
      <c r="I868" s="333"/>
      <c r="J868" s="334"/>
      <c r="K868" s="194"/>
      <c r="L868" s="194"/>
      <c r="P868" s="2"/>
      <c r="AA868" s="6"/>
      <c r="AB868" s="6"/>
      <c r="AC868" s="6"/>
    </row>
    <row r="869" spans="2:29" ht="13.95" customHeight="1" x14ac:dyDescent="0.25">
      <c r="B869" s="138"/>
      <c r="C869" s="142"/>
      <c r="D869" s="2"/>
      <c r="I869" s="333"/>
      <c r="J869" s="334"/>
      <c r="K869" s="194"/>
      <c r="L869" s="194"/>
      <c r="P869" s="2"/>
      <c r="AA869" s="6"/>
      <c r="AB869" s="6"/>
      <c r="AC869" s="6"/>
    </row>
    <row r="870" spans="2:29" ht="13.95" customHeight="1" x14ac:dyDescent="0.25">
      <c r="B870" s="138"/>
      <c r="C870" s="142"/>
      <c r="D870" s="2"/>
      <c r="I870" s="194"/>
      <c r="J870" s="194"/>
      <c r="K870" s="194"/>
      <c r="L870" s="194"/>
      <c r="P870" s="2"/>
      <c r="AA870" s="6"/>
      <c r="AB870" s="6"/>
      <c r="AC870" s="6"/>
    </row>
    <row r="871" spans="2:29" ht="13.95" customHeight="1" x14ac:dyDescent="0.25">
      <c r="B871" s="138"/>
      <c r="C871" s="142"/>
      <c r="D871" s="2"/>
      <c r="I871" s="333"/>
      <c r="J871" s="334"/>
      <c r="K871" s="194"/>
      <c r="L871" s="194"/>
      <c r="P871" s="2"/>
      <c r="AA871" s="6"/>
      <c r="AB871" s="6"/>
      <c r="AC871" s="6"/>
    </row>
    <row r="872" spans="2:29" ht="13.95" customHeight="1" x14ac:dyDescent="0.25">
      <c r="B872" s="138"/>
      <c r="C872" s="142"/>
      <c r="D872" s="2"/>
      <c r="I872" s="333"/>
      <c r="J872" s="334"/>
      <c r="K872" s="194"/>
      <c r="L872" s="194"/>
      <c r="P872" s="2"/>
      <c r="AA872" s="6"/>
      <c r="AB872" s="6"/>
      <c r="AC872" s="6"/>
    </row>
    <row r="873" spans="2:29" ht="13.95" customHeight="1" x14ac:dyDescent="0.25">
      <c r="B873" s="138"/>
      <c r="C873" s="142"/>
      <c r="D873" s="2"/>
      <c r="I873" s="333"/>
      <c r="J873" s="334"/>
      <c r="K873" s="194"/>
      <c r="L873" s="194"/>
      <c r="P873" s="2"/>
      <c r="AA873" s="6"/>
      <c r="AB873" s="6"/>
      <c r="AC873" s="6"/>
    </row>
    <row r="874" spans="2:29" ht="13.95" customHeight="1" x14ac:dyDescent="0.25">
      <c r="B874" s="138"/>
      <c r="C874" s="142"/>
      <c r="D874" s="2"/>
      <c r="I874" s="333"/>
      <c r="J874" s="334"/>
      <c r="K874" s="194"/>
      <c r="L874" s="194"/>
      <c r="P874" s="2"/>
      <c r="AA874" s="6"/>
      <c r="AB874" s="6"/>
      <c r="AC874" s="6"/>
    </row>
    <row r="875" spans="2:29" ht="13.95" customHeight="1" x14ac:dyDescent="0.25">
      <c r="B875" s="138"/>
      <c r="C875" s="142"/>
      <c r="D875" s="2"/>
      <c r="I875" s="194"/>
      <c r="J875" s="194"/>
      <c r="K875" s="194"/>
      <c r="L875" s="194"/>
      <c r="P875" s="2"/>
      <c r="AA875" s="6"/>
      <c r="AB875" s="6"/>
      <c r="AC875" s="6"/>
    </row>
    <row r="876" spans="2:29" ht="13.95" customHeight="1" x14ac:dyDescent="0.25">
      <c r="B876" s="138"/>
      <c r="C876" s="142"/>
      <c r="D876" s="2"/>
      <c r="I876" s="333"/>
      <c r="J876" s="334"/>
      <c r="K876" s="194"/>
      <c r="L876" s="194"/>
      <c r="P876" s="2"/>
      <c r="AA876" s="6"/>
      <c r="AB876" s="6"/>
      <c r="AC876" s="6"/>
    </row>
    <row r="877" spans="2:29" ht="13.95" customHeight="1" x14ac:dyDescent="0.25">
      <c r="B877" s="138"/>
      <c r="C877" s="142"/>
      <c r="D877" s="2"/>
      <c r="I877" s="333"/>
      <c r="J877" s="334"/>
      <c r="K877" s="194"/>
      <c r="L877" s="194"/>
      <c r="P877" s="2"/>
      <c r="AA877" s="6"/>
      <c r="AB877" s="6"/>
      <c r="AC877" s="6"/>
    </row>
    <row r="878" spans="2:29" ht="13.95" customHeight="1" x14ac:dyDescent="0.25">
      <c r="B878" s="138"/>
      <c r="C878" s="142"/>
      <c r="D878" s="2"/>
      <c r="I878" s="333"/>
      <c r="J878" s="334"/>
      <c r="K878" s="194"/>
      <c r="L878" s="194"/>
      <c r="P878" s="2"/>
      <c r="AA878" s="6"/>
      <c r="AB878" s="6"/>
      <c r="AC878" s="6"/>
    </row>
    <row r="879" spans="2:29" ht="13.95" customHeight="1" x14ac:dyDescent="0.25">
      <c r="B879" s="138"/>
      <c r="C879" s="142"/>
      <c r="D879" s="2"/>
      <c r="I879" s="333"/>
      <c r="J879" s="334"/>
      <c r="K879" s="194"/>
      <c r="L879" s="194"/>
      <c r="P879" s="2"/>
      <c r="AA879" s="6"/>
      <c r="AB879" s="6"/>
      <c r="AC879" s="6"/>
    </row>
    <row r="880" spans="2:29" ht="13.95" customHeight="1" x14ac:dyDescent="0.25">
      <c r="B880" s="138"/>
      <c r="C880" s="142"/>
      <c r="D880" s="2"/>
      <c r="I880" s="194"/>
      <c r="J880" s="194"/>
      <c r="K880" s="194"/>
      <c r="L880" s="194"/>
      <c r="P880" s="2"/>
      <c r="AA880" s="6"/>
      <c r="AB880" s="6"/>
      <c r="AC880" s="6"/>
    </row>
    <row r="881" spans="2:29" ht="13.95" customHeight="1" x14ac:dyDescent="0.25">
      <c r="B881" s="138"/>
      <c r="C881" s="142"/>
      <c r="D881" s="2"/>
      <c r="I881" s="333"/>
      <c r="J881" s="334"/>
      <c r="K881" s="194"/>
      <c r="L881" s="194"/>
      <c r="P881" s="2"/>
      <c r="AA881" s="6"/>
      <c r="AB881" s="6"/>
      <c r="AC881" s="6"/>
    </row>
    <row r="882" spans="2:29" ht="13.95" customHeight="1" x14ac:dyDescent="0.25">
      <c r="B882" s="138"/>
      <c r="C882" s="142"/>
      <c r="D882" s="2"/>
      <c r="I882" s="333"/>
      <c r="J882" s="334"/>
      <c r="K882" s="194"/>
      <c r="L882" s="194"/>
      <c r="P882" s="2"/>
      <c r="AA882" s="6"/>
      <c r="AB882" s="6"/>
      <c r="AC882" s="6"/>
    </row>
    <row r="883" spans="2:29" ht="13.95" customHeight="1" x14ac:dyDescent="0.25">
      <c r="B883" s="138"/>
      <c r="C883" s="142"/>
      <c r="D883" s="2"/>
      <c r="I883" s="333"/>
      <c r="J883" s="334"/>
      <c r="K883" s="194"/>
      <c r="L883" s="194"/>
      <c r="P883" s="2"/>
      <c r="AA883" s="6"/>
      <c r="AB883" s="6"/>
      <c r="AC883" s="6"/>
    </row>
    <row r="884" spans="2:29" ht="13.95" customHeight="1" x14ac:dyDescent="0.25">
      <c r="B884" s="138"/>
      <c r="C884" s="142"/>
      <c r="D884" s="2"/>
      <c r="I884" s="333"/>
      <c r="J884" s="334"/>
      <c r="K884" s="194"/>
      <c r="L884" s="194"/>
      <c r="P884" s="2"/>
      <c r="AA884" s="6"/>
      <c r="AB884" s="6"/>
      <c r="AC884" s="6"/>
    </row>
    <row r="885" spans="2:29" ht="13.95" customHeight="1" x14ac:dyDescent="0.25">
      <c r="B885" s="138"/>
      <c r="C885" s="142"/>
      <c r="D885" s="2"/>
      <c r="I885" s="194"/>
      <c r="J885" s="194"/>
      <c r="K885" s="194"/>
      <c r="L885" s="194"/>
      <c r="P885" s="2"/>
      <c r="AA885" s="6"/>
      <c r="AB885" s="6"/>
      <c r="AC885" s="6"/>
    </row>
    <row r="886" spans="2:29" ht="13.95" customHeight="1" x14ac:dyDescent="0.25">
      <c r="B886" s="138"/>
      <c r="C886" s="142"/>
      <c r="D886" s="2"/>
      <c r="I886" s="333"/>
      <c r="J886" s="334"/>
      <c r="K886" s="194"/>
      <c r="L886" s="194"/>
      <c r="P886" s="2"/>
      <c r="AA886" s="6"/>
      <c r="AB886" s="6"/>
      <c r="AC886" s="6"/>
    </row>
    <row r="887" spans="2:29" ht="13.95" customHeight="1" x14ac:dyDescent="0.25">
      <c r="B887" s="138"/>
      <c r="C887" s="142"/>
      <c r="D887" s="2"/>
      <c r="I887" s="333"/>
      <c r="J887" s="334"/>
      <c r="K887" s="194"/>
      <c r="L887" s="194"/>
      <c r="P887" s="2"/>
      <c r="AA887" s="6"/>
      <c r="AB887" s="6"/>
      <c r="AC887" s="6"/>
    </row>
    <row r="888" spans="2:29" ht="13.95" customHeight="1" x14ac:dyDescent="0.25">
      <c r="B888" s="138"/>
      <c r="C888" s="142"/>
      <c r="D888" s="2"/>
      <c r="I888" s="333"/>
      <c r="J888" s="334"/>
      <c r="K888" s="194"/>
      <c r="L888" s="194"/>
      <c r="P888" s="2"/>
      <c r="AA888" s="6"/>
      <c r="AB888" s="6"/>
      <c r="AC888" s="6"/>
    </row>
    <row r="889" spans="2:29" ht="13.95" customHeight="1" x14ac:dyDescent="0.25">
      <c r="B889" s="138"/>
      <c r="C889" s="142"/>
      <c r="D889" s="2"/>
      <c r="I889" s="333"/>
      <c r="J889" s="334"/>
      <c r="K889" s="194"/>
      <c r="L889" s="194"/>
      <c r="P889" s="2"/>
      <c r="AA889" s="6"/>
      <c r="AB889" s="6"/>
      <c r="AC889" s="6"/>
    </row>
    <row r="890" spans="2:29" ht="13.95" customHeight="1" x14ac:dyDescent="0.25">
      <c r="B890" s="138"/>
      <c r="C890" s="142"/>
      <c r="D890" s="2"/>
      <c r="I890" s="194"/>
      <c r="J890" s="194"/>
      <c r="K890" s="194"/>
      <c r="L890" s="194"/>
      <c r="P890" s="2"/>
      <c r="AA890" s="6"/>
      <c r="AB890" s="6"/>
      <c r="AC890" s="6"/>
    </row>
    <row r="891" spans="2:29" ht="13.95" customHeight="1" x14ac:dyDescent="0.25">
      <c r="B891" s="138"/>
      <c r="C891" s="142"/>
      <c r="D891" s="2"/>
      <c r="I891" s="333"/>
      <c r="J891" s="334"/>
      <c r="K891" s="194"/>
      <c r="L891" s="194"/>
      <c r="P891" s="2"/>
      <c r="AA891" s="6"/>
      <c r="AB891" s="6"/>
      <c r="AC891" s="6"/>
    </row>
    <row r="892" spans="2:29" ht="13.95" customHeight="1" x14ac:dyDescent="0.25">
      <c r="B892" s="138"/>
      <c r="C892" s="142"/>
      <c r="D892" s="2"/>
      <c r="I892" s="333"/>
      <c r="J892" s="334"/>
      <c r="K892" s="194"/>
      <c r="L892" s="194"/>
      <c r="P892" s="2"/>
      <c r="AA892" s="6"/>
      <c r="AB892" s="6"/>
      <c r="AC892" s="6"/>
    </row>
    <row r="893" spans="2:29" ht="13.95" customHeight="1" x14ac:dyDescent="0.25">
      <c r="B893" s="138"/>
      <c r="C893" s="142"/>
      <c r="D893" s="2"/>
      <c r="I893" s="333"/>
      <c r="J893" s="334"/>
      <c r="K893" s="194"/>
      <c r="L893" s="194"/>
      <c r="P893" s="2"/>
      <c r="AA893" s="6"/>
      <c r="AB893" s="6"/>
      <c r="AC893" s="6"/>
    </row>
    <row r="894" spans="2:29" ht="13.95" customHeight="1" x14ac:dyDescent="0.25">
      <c r="B894" s="138"/>
      <c r="C894" s="142"/>
      <c r="D894" s="2"/>
      <c r="I894" s="333"/>
      <c r="J894" s="334"/>
      <c r="K894" s="194"/>
      <c r="L894" s="194"/>
      <c r="P894" s="2"/>
      <c r="AA894" s="6"/>
      <c r="AB894" s="6"/>
      <c r="AC894" s="6"/>
    </row>
    <row r="895" spans="2:29" ht="13.95" customHeight="1" x14ac:dyDescent="0.25">
      <c r="B895" s="138"/>
      <c r="C895" s="142"/>
      <c r="D895" s="2"/>
      <c r="I895" s="194"/>
      <c r="J895" s="194"/>
      <c r="K895" s="194"/>
      <c r="L895" s="194"/>
      <c r="P895" s="2"/>
      <c r="AA895" s="6"/>
      <c r="AB895" s="6"/>
      <c r="AC895" s="6"/>
    </row>
    <row r="896" spans="2:29" ht="13.95" customHeight="1" x14ac:dyDescent="0.25">
      <c r="B896" s="138"/>
      <c r="C896" s="142"/>
      <c r="D896" s="2"/>
      <c r="I896" s="333"/>
      <c r="J896" s="334"/>
      <c r="K896" s="194"/>
      <c r="L896" s="194"/>
      <c r="P896" s="2"/>
      <c r="AA896" s="6"/>
      <c r="AB896" s="6"/>
      <c r="AC896" s="6"/>
    </row>
    <row r="897" spans="2:29" ht="13.95" customHeight="1" x14ac:dyDescent="0.25">
      <c r="B897" s="138"/>
      <c r="C897" s="142"/>
      <c r="D897" s="2"/>
      <c r="I897" s="333"/>
      <c r="J897" s="334"/>
      <c r="K897" s="194"/>
      <c r="L897" s="194"/>
      <c r="P897" s="2"/>
      <c r="AA897" s="6"/>
      <c r="AB897" s="6"/>
      <c r="AC897" s="6"/>
    </row>
    <row r="898" spans="2:29" ht="13.95" customHeight="1" x14ac:dyDescent="0.25">
      <c r="B898" s="138"/>
      <c r="C898" s="142"/>
      <c r="D898" s="2"/>
      <c r="I898" s="333"/>
      <c r="J898" s="334"/>
      <c r="K898" s="194"/>
      <c r="L898" s="194"/>
      <c r="P898" s="2"/>
      <c r="AA898" s="6"/>
      <c r="AB898" s="6"/>
      <c r="AC898" s="6"/>
    </row>
    <row r="899" spans="2:29" ht="13.95" customHeight="1" x14ac:dyDescent="0.25">
      <c r="B899" s="138"/>
      <c r="C899" s="142"/>
      <c r="D899" s="2"/>
      <c r="I899" s="333"/>
      <c r="J899" s="334"/>
      <c r="K899" s="194"/>
      <c r="L899" s="194"/>
      <c r="P899" s="2"/>
      <c r="AA899" s="6"/>
      <c r="AB899" s="6"/>
      <c r="AC899" s="6"/>
    </row>
    <row r="900" spans="2:29" ht="13.95" customHeight="1" x14ac:dyDescent="0.25">
      <c r="B900" s="138"/>
      <c r="C900" s="142"/>
      <c r="D900" s="2"/>
      <c r="I900" s="194"/>
      <c r="J900" s="194"/>
      <c r="K900" s="194"/>
      <c r="L900" s="194"/>
      <c r="P900" s="2"/>
      <c r="AA900" s="6"/>
      <c r="AB900" s="6"/>
      <c r="AC900" s="6"/>
    </row>
    <row r="901" spans="2:29" ht="13.95" customHeight="1" x14ac:dyDescent="0.25">
      <c r="B901" s="138"/>
      <c r="C901" s="142"/>
      <c r="D901" s="2"/>
      <c r="I901" s="333"/>
      <c r="J901" s="334"/>
      <c r="K901" s="194"/>
      <c r="L901" s="194"/>
      <c r="P901" s="2"/>
      <c r="AA901" s="6"/>
      <c r="AB901" s="6"/>
      <c r="AC901" s="6"/>
    </row>
    <row r="902" spans="2:29" ht="13.95" customHeight="1" x14ac:dyDescent="0.25">
      <c r="B902" s="138"/>
      <c r="C902" s="142"/>
      <c r="D902" s="2"/>
      <c r="I902" s="333"/>
      <c r="J902" s="334"/>
      <c r="K902" s="194"/>
      <c r="L902" s="194"/>
      <c r="P902" s="2"/>
      <c r="AA902" s="6"/>
      <c r="AB902" s="6"/>
      <c r="AC902" s="6"/>
    </row>
    <row r="903" spans="2:29" ht="13.95" customHeight="1" x14ac:dyDescent="0.25">
      <c r="B903" s="138"/>
      <c r="C903" s="142"/>
      <c r="D903" s="2"/>
      <c r="I903" s="333"/>
      <c r="J903" s="334"/>
      <c r="K903" s="194"/>
      <c r="L903" s="194"/>
      <c r="P903" s="2"/>
      <c r="AA903" s="6"/>
      <c r="AB903" s="6"/>
      <c r="AC903" s="6"/>
    </row>
    <row r="904" spans="2:29" ht="13.95" customHeight="1" x14ac:dyDescent="0.25">
      <c r="B904" s="138"/>
      <c r="C904" s="142"/>
      <c r="D904" s="2"/>
      <c r="I904" s="333"/>
      <c r="J904" s="334"/>
      <c r="K904" s="194"/>
      <c r="L904" s="194"/>
      <c r="P904" s="2"/>
      <c r="AA904" s="6"/>
      <c r="AB904" s="6"/>
      <c r="AC904" s="6"/>
    </row>
    <row r="905" spans="2:29" ht="13.95" customHeight="1" x14ac:dyDescent="0.25">
      <c r="B905" s="138"/>
      <c r="C905" s="142"/>
      <c r="D905" s="2"/>
      <c r="I905" s="194"/>
      <c r="J905" s="194"/>
      <c r="K905" s="194"/>
      <c r="L905" s="194"/>
      <c r="P905" s="2"/>
      <c r="AA905" s="6"/>
      <c r="AB905" s="6"/>
      <c r="AC905" s="6"/>
    </row>
    <row r="906" spans="2:29" ht="13.95" customHeight="1" x14ac:dyDescent="0.25">
      <c r="B906" s="138"/>
      <c r="C906" s="142"/>
      <c r="D906" s="2"/>
      <c r="I906" s="333"/>
      <c r="J906" s="334"/>
      <c r="K906" s="194"/>
      <c r="L906" s="194"/>
      <c r="P906" s="2"/>
      <c r="AA906" s="6"/>
      <c r="AB906" s="6"/>
      <c r="AC906" s="6"/>
    </row>
    <row r="907" spans="2:29" ht="13.95" customHeight="1" x14ac:dyDescent="0.25">
      <c r="B907" s="138"/>
      <c r="C907" s="142"/>
      <c r="D907" s="2"/>
      <c r="I907" s="333"/>
      <c r="J907" s="334"/>
      <c r="K907" s="194"/>
      <c r="L907" s="194"/>
      <c r="P907" s="2"/>
      <c r="AA907" s="6"/>
      <c r="AB907" s="6"/>
      <c r="AC907" s="6"/>
    </row>
    <row r="908" spans="2:29" ht="13.95" customHeight="1" x14ac:dyDescent="0.25">
      <c r="B908" s="138"/>
      <c r="C908" s="142"/>
      <c r="D908" s="2"/>
      <c r="I908" s="333"/>
      <c r="J908" s="334"/>
      <c r="K908" s="194"/>
      <c r="L908" s="194"/>
      <c r="P908" s="2"/>
      <c r="AA908" s="6"/>
      <c r="AB908" s="6"/>
      <c r="AC908" s="6"/>
    </row>
    <row r="909" spans="2:29" ht="13.95" customHeight="1" x14ac:dyDescent="0.25">
      <c r="B909" s="138"/>
      <c r="C909" s="142"/>
      <c r="D909" s="2"/>
      <c r="I909" s="333"/>
      <c r="J909" s="334"/>
      <c r="K909" s="194"/>
      <c r="L909" s="194"/>
      <c r="P909" s="2"/>
      <c r="AA909" s="6"/>
      <c r="AB909" s="6"/>
      <c r="AC909" s="6"/>
    </row>
    <row r="910" spans="2:29" ht="13.95" customHeight="1" x14ac:dyDescent="0.25">
      <c r="B910" s="138"/>
      <c r="C910" s="142"/>
      <c r="D910" s="2"/>
      <c r="I910" s="194"/>
      <c r="J910" s="194"/>
      <c r="K910" s="194"/>
      <c r="L910" s="194"/>
      <c r="P910" s="2"/>
      <c r="AA910" s="6"/>
      <c r="AB910" s="6"/>
      <c r="AC910" s="6"/>
    </row>
    <row r="911" spans="2:29" ht="13.95" customHeight="1" x14ac:dyDescent="0.25">
      <c r="B911" s="138"/>
      <c r="C911" s="142"/>
      <c r="D911" s="2"/>
      <c r="I911" s="333"/>
      <c r="J911" s="334"/>
      <c r="K911" s="194"/>
      <c r="L911" s="194"/>
      <c r="P911" s="2"/>
      <c r="AA911" s="6"/>
      <c r="AB911" s="6"/>
      <c r="AC911" s="6"/>
    </row>
    <row r="912" spans="2:29" ht="13.95" customHeight="1" x14ac:dyDescent="0.25">
      <c r="B912" s="138"/>
      <c r="C912" s="142"/>
      <c r="D912" s="2"/>
      <c r="I912" s="333"/>
      <c r="J912" s="334"/>
      <c r="K912" s="194"/>
      <c r="L912" s="194"/>
      <c r="P912" s="2"/>
      <c r="AA912" s="6"/>
      <c r="AB912" s="6"/>
      <c r="AC912" s="6"/>
    </row>
    <row r="913" spans="2:29" ht="13.95" customHeight="1" x14ac:dyDescent="0.25">
      <c r="B913" s="138"/>
      <c r="C913" s="142"/>
      <c r="D913" s="2"/>
      <c r="I913" s="333"/>
      <c r="J913" s="334"/>
      <c r="K913" s="194"/>
      <c r="L913" s="194"/>
      <c r="P913" s="2"/>
      <c r="AA913" s="6"/>
      <c r="AB913" s="6"/>
      <c r="AC913" s="6"/>
    </row>
    <row r="914" spans="2:29" ht="13.95" customHeight="1" x14ac:dyDescent="0.25">
      <c r="B914" s="138"/>
      <c r="C914" s="142"/>
      <c r="D914" s="2"/>
      <c r="I914" s="194"/>
      <c r="J914" s="194"/>
      <c r="K914" s="194"/>
      <c r="L914" s="194"/>
      <c r="P914" s="2"/>
      <c r="AA914" s="6"/>
      <c r="AB914" s="6"/>
      <c r="AC914" s="6"/>
    </row>
    <row r="915" spans="2:29" ht="13.95" customHeight="1" x14ac:dyDescent="0.25">
      <c r="B915" s="138"/>
      <c r="C915" s="142"/>
      <c r="D915" s="2"/>
      <c r="I915" s="333"/>
      <c r="J915" s="334"/>
      <c r="K915" s="194"/>
      <c r="L915" s="194"/>
      <c r="P915" s="2"/>
      <c r="AA915" s="6"/>
      <c r="AB915" s="6"/>
      <c r="AC915" s="6"/>
    </row>
    <row r="916" spans="2:29" ht="13.95" customHeight="1" x14ac:dyDescent="0.25">
      <c r="B916" s="138"/>
      <c r="C916" s="142"/>
      <c r="D916" s="2"/>
      <c r="I916" s="333"/>
      <c r="J916" s="334"/>
      <c r="K916" s="194"/>
      <c r="L916" s="194"/>
      <c r="P916" s="2"/>
      <c r="AA916" s="6"/>
      <c r="AB916" s="6"/>
      <c r="AC916" s="6"/>
    </row>
    <row r="917" spans="2:29" ht="13.95" customHeight="1" x14ac:dyDescent="0.25">
      <c r="B917" s="138"/>
      <c r="C917" s="142"/>
      <c r="D917" s="2"/>
      <c r="I917" s="333"/>
      <c r="J917" s="334"/>
      <c r="K917" s="194"/>
      <c r="L917" s="194"/>
      <c r="P917" s="2"/>
      <c r="AA917" s="6"/>
      <c r="AB917" s="6"/>
      <c r="AC917" s="6"/>
    </row>
    <row r="918" spans="2:29" ht="13.95" customHeight="1" x14ac:dyDescent="0.25">
      <c r="B918" s="138"/>
      <c r="C918" s="142"/>
      <c r="D918" s="2"/>
      <c r="I918" s="194"/>
      <c r="J918" s="194"/>
      <c r="K918" s="194"/>
      <c r="L918" s="194"/>
      <c r="P918" s="2"/>
      <c r="AA918" s="6"/>
      <c r="AB918" s="6"/>
      <c r="AC918" s="6"/>
    </row>
    <row r="919" spans="2:29" ht="13.95" customHeight="1" x14ac:dyDescent="0.25">
      <c r="B919" s="138"/>
      <c r="C919" s="142"/>
      <c r="D919" s="2"/>
      <c r="I919" s="333"/>
      <c r="J919" s="334"/>
      <c r="K919" s="194"/>
      <c r="L919" s="194"/>
      <c r="P919" s="2"/>
      <c r="AA919" s="6"/>
      <c r="AB919" s="6"/>
      <c r="AC919" s="6"/>
    </row>
    <row r="920" spans="2:29" ht="13.95" customHeight="1" x14ac:dyDescent="0.25">
      <c r="B920" s="138"/>
      <c r="C920" s="142"/>
      <c r="D920" s="2"/>
      <c r="I920" s="333"/>
      <c r="J920" s="334"/>
      <c r="K920" s="194"/>
      <c r="L920" s="194"/>
      <c r="P920" s="2"/>
      <c r="AA920" s="6"/>
      <c r="AB920" s="6"/>
      <c r="AC920" s="6"/>
    </row>
    <row r="921" spans="2:29" ht="13.95" customHeight="1" x14ac:dyDescent="0.25">
      <c r="B921" s="139"/>
      <c r="C921" s="142"/>
      <c r="D921" s="2"/>
      <c r="I921" s="187"/>
      <c r="J921" s="187"/>
      <c r="K921" s="194"/>
      <c r="L921" s="194"/>
      <c r="P921" s="2"/>
      <c r="AA921" s="6"/>
      <c r="AB921" s="6"/>
      <c r="AC921" s="6"/>
    </row>
    <row r="922" spans="2:29" ht="13.95" customHeight="1" x14ac:dyDescent="0.25">
      <c r="B922" s="142"/>
      <c r="C922" s="142"/>
      <c r="D922" s="2"/>
      <c r="I922" s="187"/>
      <c r="J922" s="187"/>
      <c r="K922" s="194"/>
      <c r="L922" s="194"/>
      <c r="P922" s="2"/>
      <c r="AA922" s="6"/>
      <c r="AB922" s="6"/>
      <c r="AC922" s="6"/>
    </row>
    <row r="923" spans="2:29" ht="13.95" customHeight="1" x14ac:dyDescent="0.25">
      <c r="B923" s="138"/>
      <c r="C923" s="142"/>
      <c r="D923" s="2"/>
      <c r="I923" s="187"/>
      <c r="J923" s="187"/>
      <c r="K923" s="194"/>
      <c r="L923" s="194"/>
      <c r="P923" s="2"/>
      <c r="AA923" s="6"/>
      <c r="AB923" s="6"/>
      <c r="AC923" s="6"/>
    </row>
    <row r="924" spans="2:29" ht="13.95" customHeight="1" x14ac:dyDescent="0.25">
      <c r="B924" s="138"/>
      <c r="C924" s="142"/>
      <c r="D924" s="2"/>
      <c r="I924" s="194"/>
      <c r="J924" s="194"/>
      <c r="K924" s="194"/>
      <c r="L924" s="194"/>
      <c r="P924" s="2"/>
      <c r="AA924" s="6"/>
      <c r="AB924" s="6"/>
      <c r="AC924" s="6"/>
    </row>
    <row r="925" spans="2:29" ht="13.95" customHeight="1" x14ac:dyDescent="0.25">
      <c r="B925" s="138"/>
      <c r="C925" s="142"/>
      <c r="D925" s="2"/>
      <c r="I925" s="194"/>
      <c r="J925" s="194"/>
      <c r="K925" s="194"/>
      <c r="L925" s="194"/>
      <c r="P925" s="2"/>
      <c r="AA925" s="6"/>
      <c r="AB925" s="6"/>
      <c r="AC925" s="6"/>
    </row>
    <row r="926" spans="2:29" ht="13.95" customHeight="1" x14ac:dyDescent="0.25">
      <c r="B926" s="138"/>
      <c r="C926" s="142"/>
      <c r="D926" s="2"/>
      <c r="I926" s="187"/>
      <c r="J926" s="187"/>
      <c r="K926" s="194"/>
      <c r="L926" s="194"/>
      <c r="P926" s="2"/>
      <c r="AA926" s="6"/>
      <c r="AB926" s="6"/>
      <c r="AC926" s="6"/>
    </row>
    <row r="927" spans="2:29" ht="13.95" customHeight="1" x14ac:dyDescent="0.25">
      <c r="B927" s="138"/>
      <c r="C927" s="142"/>
      <c r="D927" s="2"/>
      <c r="I927" s="194"/>
      <c r="J927" s="194"/>
      <c r="K927" s="194"/>
      <c r="L927" s="194"/>
      <c r="P927" s="2"/>
      <c r="AA927" s="6"/>
      <c r="AB927" s="6"/>
      <c r="AC927" s="6"/>
    </row>
    <row r="928" spans="2:29" ht="13.95" customHeight="1" x14ac:dyDescent="0.25">
      <c r="B928" s="138"/>
      <c r="C928" s="142"/>
      <c r="D928" s="2"/>
      <c r="I928" s="194"/>
      <c r="J928" s="194"/>
      <c r="K928" s="194"/>
      <c r="L928" s="194"/>
      <c r="P928" s="2"/>
      <c r="AA928" s="6"/>
      <c r="AB928" s="6"/>
      <c r="AC928" s="6"/>
    </row>
    <row r="929" spans="2:29" ht="13.95" customHeight="1" x14ac:dyDescent="0.25">
      <c r="B929" s="138"/>
      <c r="C929" s="142"/>
      <c r="D929" s="2"/>
      <c r="I929" s="194"/>
      <c r="J929" s="194"/>
      <c r="K929" s="194"/>
      <c r="L929" s="194"/>
      <c r="P929" s="2"/>
      <c r="AA929" s="6"/>
      <c r="AB929" s="6"/>
      <c r="AC929" s="6"/>
    </row>
    <row r="930" spans="2:29" ht="13.95" customHeight="1" x14ac:dyDescent="0.25">
      <c r="B930" s="138"/>
      <c r="C930" s="142"/>
      <c r="D930" s="2"/>
      <c r="I930" s="194"/>
      <c r="J930" s="194"/>
      <c r="K930" s="194"/>
      <c r="L930" s="194"/>
      <c r="P930" s="2"/>
      <c r="AA930" s="6"/>
      <c r="AB930" s="6"/>
      <c r="AC930" s="6"/>
    </row>
    <row r="931" spans="2:29" ht="13.95" customHeight="1" x14ac:dyDescent="0.25">
      <c r="B931" s="138"/>
      <c r="C931" s="142"/>
      <c r="D931" s="2"/>
      <c r="I931" s="194"/>
      <c r="J931" s="194"/>
      <c r="K931" s="194"/>
      <c r="L931" s="194"/>
      <c r="P931" s="2"/>
      <c r="AA931" s="6"/>
      <c r="AB931" s="6"/>
      <c r="AC931" s="6"/>
    </row>
    <row r="932" spans="2:29" ht="13.95" customHeight="1" x14ac:dyDescent="0.25">
      <c r="B932" s="138"/>
      <c r="C932" s="142"/>
      <c r="D932" s="2"/>
      <c r="I932" s="194"/>
      <c r="J932" s="194"/>
      <c r="K932" s="194"/>
      <c r="L932" s="194"/>
      <c r="P932" s="2"/>
      <c r="AA932" s="6"/>
      <c r="AB932" s="6"/>
      <c r="AC932" s="6"/>
    </row>
    <row r="933" spans="2:29" ht="13.95" customHeight="1" x14ac:dyDescent="0.25">
      <c r="B933" s="138"/>
      <c r="C933" s="142"/>
      <c r="D933" s="2"/>
      <c r="I933" s="194"/>
      <c r="J933" s="194"/>
      <c r="K933" s="194"/>
      <c r="L933" s="194"/>
      <c r="P933" s="2"/>
      <c r="AA933" s="6"/>
      <c r="AB933" s="6"/>
      <c r="AC933" s="6"/>
    </row>
    <row r="934" spans="2:29" ht="13.95" customHeight="1" x14ac:dyDescent="0.25">
      <c r="B934" s="138"/>
      <c r="C934" s="142"/>
      <c r="D934" s="2"/>
      <c r="I934" s="194"/>
      <c r="J934" s="194"/>
      <c r="K934" s="194"/>
      <c r="L934" s="194"/>
      <c r="P934" s="2"/>
      <c r="AA934" s="6"/>
      <c r="AB934" s="6"/>
      <c r="AC934" s="6"/>
    </row>
    <row r="935" spans="2:29" ht="13.95" customHeight="1" x14ac:dyDescent="0.25">
      <c r="B935" s="138"/>
      <c r="C935" s="142"/>
      <c r="D935" s="2"/>
      <c r="I935" s="194"/>
      <c r="J935" s="194"/>
      <c r="K935" s="194"/>
      <c r="L935" s="194"/>
      <c r="P935" s="2"/>
      <c r="AA935" s="6"/>
      <c r="AB935" s="6"/>
      <c r="AC935" s="6"/>
    </row>
    <row r="936" spans="2:29" ht="13.95" customHeight="1" x14ac:dyDescent="0.25">
      <c r="B936" s="138"/>
      <c r="C936" s="142"/>
      <c r="D936" s="2"/>
      <c r="I936" s="194"/>
      <c r="J936" s="194"/>
      <c r="K936" s="194"/>
      <c r="L936" s="194"/>
      <c r="P936" s="2"/>
      <c r="AA936" s="6"/>
      <c r="AB936" s="6"/>
      <c r="AC936" s="6"/>
    </row>
    <row r="937" spans="2:29" ht="13.95" customHeight="1" x14ac:dyDescent="0.25">
      <c r="B937" s="138"/>
      <c r="C937" s="142"/>
      <c r="D937" s="2"/>
      <c r="I937" s="194"/>
      <c r="J937" s="194"/>
      <c r="K937" s="194"/>
      <c r="L937" s="194"/>
      <c r="P937" s="2"/>
      <c r="AA937" s="6"/>
      <c r="AB937" s="6"/>
      <c r="AC937" s="6"/>
    </row>
    <row r="938" spans="2:29" ht="13.95" customHeight="1" x14ac:dyDescent="0.25">
      <c r="B938" s="138"/>
      <c r="C938" s="142"/>
      <c r="D938" s="2"/>
      <c r="I938" s="194"/>
      <c r="J938" s="194"/>
      <c r="K938" s="194"/>
      <c r="L938" s="194"/>
      <c r="P938" s="2"/>
      <c r="AA938" s="6"/>
      <c r="AB938" s="6"/>
      <c r="AC938" s="6"/>
    </row>
    <row r="939" spans="2:29" ht="13.95" customHeight="1" x14ac:dyDescent="0.25">
      <c r="B939" s="138"/>
      <c r="C939" s="142"/>
      <c r="D939" s="2"/>
      <c r="I939" s="194"/>
      <c r="J939" s="194"/>
      <c r="K939" s="194"/>
      <c r="L939" s="194"/>
      <c r="P939" s="2"/>
      <c r="AA939" s="6"/>
      <c r="AB939" s="6"/>
      <c r="AC939" s="6"/>
    </row>
    <row r="940" spans="2:29" ht="13.95" customHeight="1" x14ac:dyDescent="0.25">
      <c r="B940" s="138"/>
      <c r="C940" s="142"/>
      <c r="D940" s="2"/>
      <c r="I940" s="194"/>
      <c r="J940" s="194"/>
      <c r="K940" s="194"/>
      <c r="L940" s="194"/>
      <c r="P940" s="2"/>
      <c r="AA940" s="6"/>
      <c r="AB940" s="6"/>
      <c r="AC940" s="6"/>
    </row>
    <row r="941" spans="2:29" ht="13.95" customHeight="1" x14ac:dyDescent="0.25">
      <c r="B941" s="138"/>
      <c r="C941" s="142"/>
      <c r="D941" s="2"/>
      <c r="I941" s="194"/>
      <c r="J941" s="194"/>
      <c r="K941" s="194"/>
      <c r="L941" s="194"/>
      <c r="P941" s="2"/>
      <c r="AA941" s="6"/>
      <c r="AB941" s="6"/>
      <c r="AC941" s="6"/>
    </row>
    <row r="942" spans="2:29" ht="13.95" customHeight="1" x14ac:dyDescent="0.25">
      <c r="B942" s="138"/>
      <c r="C942" s="142"/>
      <c r="D942" s="2"/>
      <c r="I942" s="194"/>
      <c r="J942" s="194"/>
      <c r="K942" s="194"/>
      <c r="L942" s="194"/>
      <c r="P942" s="2"/>
      <c r="AA942" s="6"/>
      <c r="AB942" s="6"/>
      <c r="AC942" s="6"/>
    </row>
    <row r="943" spans="2:29" ht="13.95" customHeight="1" x14ac:dyDescent="0.25">
      <c r="B943" s="138"/>
      <c r="C943" s="142"/>
      <c r="D943" s="2"/>
      <c r="I943" s="194"/>
      <c r="J943" s="194"/>
      <c r="K943" s="194"/>
      <c r="L943" s="194"/>
      <c r="P943" s="2"/>
      <c r="AA943" s="6"/>
      <c r="AB943" s="6"/>
      <c r="AC943" s="6"/>
    </row>
    <row r="944" spans="2:29" ht="13.95" customHeight="1" x14ac:dyDescent="0.25">
      <c r="B944" s="138"/>
      <c r="C944" s="142"/>
      <c r="D944" s="2"/>
      <c r="I944" s="194"/>
      <c r="J944" s="194"/>
      <c r="K944" s="194"/>
      <c r="L944" s="194"/>
      <c r="P944" s="2"/>
      <c r="AA944" s="6"/>
      <c r="AB944" s="6"/>
      <c r="AC944" s="6"/>
    </row>
    <row r="945" spans="2:29" ht="13.95" customHeight="1" x14ac:dyDescent="0.25">
      <c r="B945" s="138"/>
      <c r="C945" s="142"/>
      <c r="D945" s="2"/>
      <c r="I945" s="194"/>
      <c r="J945" s="194"/>
      <c r="K945" s="194"/>
      <c r="L945" s="194"/>
      <c r="P945" s="2"/>
      <c r="AA945" s="6"/>
      <c r="AB945" s="6"/>
      <c r="AC945" s="6"/>
    </row>
    <row r="946" spans="2:29" ht="13.95" customHeight="1" x14ac:dyDescent="0.25">
      <c r="B946" s="138"/>
      <c r="C946" s="142"/>
      <c r="D946" s="2"/>
      <c r="I946" s="194"/>
      <c r="J946" s="194"/>
      <c r="K946" s="194"/>
      <c r="L946" s="194"/>
      <c r="P946" s="2"/>
      <c r="AA946" s="6"/>
      <c r="AB946" s="6"/>
      <c r="AC946" s="6"/>
    </row>
    <row r="947" spans="2:29" ht="13.95" customHeight="1" x14ac:dyDescent="0.25">
      <c r="B947" s="138"/>
      <c r="C947" s="142"/>
      <c r="D947" s="2"/>
      <c r="I947" s="194"/>
      <c r="J947" s="194"/>
      <c r="K947" s="194"/>
      <c r="L947" s="194"/>
      <c r="P947" s="2"/>
      <c r="AA947" s="6"/>
      <c r="AB947" s="6"/>
      <c r="AC947" s="6"/>
    </row>
    <row r="948" spans="2:29" ht="13.95" customHeight="1" x14ac:dyDescent="0.25">
      <c r="B948" s="138"/>
      <c r="C948" s="142"/>
      <c r="D948" s="2"/>
      <c r="I948" s="194"/>
      <c r="J948" s="194"/>
      <c r="K948" s="194"/>
      <c r="L948" s="194"/>
      <c r="P948" s="2"/>
      <c r="AA948" s="6"/>
      <c r="AB948" s="6"/>
      <c r="AC948" s="6"/>
    </row>
    <row r="949" spans="2:29" ht="13.95" customHeight="1" x14ac:dyDescent="0.25">
      <c r="B949" s="138"/>
      <c r="C949" s="142"/>
      <c r="D949" s="2"/>
      <c r="I949" s="194"/>
      <c r="J949" s="194"/>
      <c r="K949" s="194"/>
      <c r="L949" s="194"/>
      <c r="P949" s="2"/>
      <c r="AA949" s="6"/>
      <c r="AB949" s="6"/>
      <c r="AC949" s="6"/>
    </row>
    <row r="950" spans="2:29" ht="13.95" customHeight="1" x14ac:dyDescent="0.25">
      <c r="B950" s="138"/>
      <c r="C950" s="142"/>
      <c r="D950" s="2"/>
      <c r="I950" s="194"/>
      <c r="J950" s="194"/>
      <c r="K950" s="194"/>
      <c r="L950" s="194"/>
      <c r="P950" s="2"/>
      <c r="AA950" s="6"/>
      <c r="AB950" s="6"/>
      <c r="AC950" s="6"/>
    </row>
    <row r="951" spans="2:29" ht="13.95" customHeight="1" x14ac:dyDescent="0.25">
      <c r="B951" s="138"/>
      <c r="C951" s="142"/>
      <c r="D951" s="2"/>
      <c r="I951" s="194"/>
      <c r="J951" s="194"/>
      <c r="K951" s="194"/>
      <c r="L951" s="194"/>
      <c r="P951" s="2"/>
      <c r="AA951" s="6"/>
      <c r="AB951" s="6"/>
      <c r="AC951" s="6"/>
    </row>
    <row r="952" spans="2:29" ht="13.95" customHeight="1" x14ac:dyDescent="0.25">
      <c r="B952" s="138"/>
      <c r="C952" s="142"/>
      <c r="D952" s="2"/>
      <c r="I952" s="194"/>
      <c r="J952" s="194"/>
      <c r="K952" s="194"/>
      <c r="L952" s="194"/>
      <c r="P952" s="2"/>
      <c r="AA952" s="6"/>
      <c r="AB952" s="6"/>
      <c r="AC952" s="6"/>
    </row>
    <row r="953" spans="2:29" ht="13.95" customHeight="1" x14ac:dyDescent="0.25">
      <c r="B953" s="138"/>
      <c r="C953" s="142"/>
      <c r="D953" s="2"/>
      <c r="I953" s="194"/>
      <c r="J953" s="194"/>
      <c r="K953" s="194"/>
      <c r="L953" s="194"/>
      <c r="P953" s="2"/>
      <c r="AA953" s="6"/>
      <c r="AB953" s="6"/>
      <c r="AC953" s="6"/>
    </row>
    <row r="954" spans="2:29" ht="13.95" customHeight="1" x14ac:dyDescent="0.25">
      <c r="B954" s="138"/>
      <c r="C954" s="142"/>
      <c r="D954" s="2"/>
      <c r="I954" s="194"/>
      <c r="J954" s="194"/>
      <c r="K954" s="194"/>
      <c r="L954" s="194"/>
      <c r="P954" s="2"/>
      <c r="AA954" s="6"/>
      <c r="AB954" s="6"/>
      <c r="AC954" s="6"/>
    </row>
    <row r="955" spans="2:29" ht="13.95" customHeight="1" x14ac:dyDescent="0.25">
      <c r="B955" s="138"/>
      <c r="C955" s="142"/>
      <c r="D955" s="2"/>
      <c r="I955" s="194"/>
      <c r="J955" s="194"/>
      <c r="K955" s="194"/>
      <c r="L955" s="194"/>
      <c r="P955" s="2"/>
      <c r="AA955" s="6"/>
      <c r="AB955" s="6"/>
      <c r="AC955" s="6"/>
    </row>
    <row r="956" spans="2:29" ht="13.95" customHeight="1" x14ac:dyDescent="0.25">
      <c r="B956" s="138"/>
      <c r="C956" s="142"/>
      <c r="D956" s="2"/>
      <c r="I956" s="194"/>
      <c r="J956" s="194"/>
      <c r="K956" s="194"/>
      <c r="L956" s="194"/>
      <c r="P956" s="2"/>
      <c r="AA956" s="6"/>
      <c r="AB956" s="6"/>
      <c r="AC956" s="6"/>
    </row>
    <row r="957" spans="2:29" ht="13.95" customHeight="1" x14ac:dyDescent="0.25">
      <c r="B957" s="138"/>
      <c r="C957" s="142"/>
      <c r="D957" s="2"/>
      <c r="I957" s="194"/>
      <c r="J957" s="194"/>
      <c r="K957" s="194"/>
      <c r="L957" s="194"/>
      <c r="P957" s="2"/>
      <c r="AA957" s="6"/>
      <c r="AB957" s="6"/>
      <c r="AC957" s="6"/>
    </row>
    <row r="958" spans="2:29" ht="13.95" customHeight="1" x14ac:dyDescent="0.25">
      <c r="B958" s="138"/>
      <c r="C958" s="142"/>
      <c r="D958" s="2"/>
      <c r="I958" s="194"/>
      <c r="J958" s="194"/>
      <c r="K958" s="194"/>
      <c r="L958" s="194"/>
      <c r="P958" s="2"/>
      <c r="AA958" s="6"/>
      <c r="AB958" s="6"/>
      <c r="AC958" s="6"/>
    </row>
    <row r="959" spans="2:29" ht="13.95" customHeight="1" x14ac:dyDescent="0.25">
      <c r="B959" s="138"/>
      <c r="C959" s="142"/>
      <c r="D959" s="2"/>
      <c r="I959" s="194"/>
      <c r="J959" s="194"/>
      <c r="K959" s="194"/>
      <c r="L959" s="194"/>
      <c r="P959" s="2"/>
      <c r="AA959" s="6"/>
      <c r="AB959" s="6"/>
      <c r="AC959" s="6"/>
    </row>
    <row r="960" spans="2:29" ht="13.95" customHeight="1" x14ac:dyDescent="0.25">
      <c r="B960" s="138"/>
      <c r="C960" s="142"/>
      <c r="D960" s="2"/>
      <c r="I960" s="194"/>
      <c r="J960" s="194"/>
      <c r="K960" s="194"/>
      <c r="L960" s="194"/>
      <c r="P960" s="2"/>
      <c r="AA960" s="6"/>
      <c r="AB960" s="6"/>
      <c r="AC960" s="6"/>
    </row>
    <row r="961" spans="1:29" ht="13.95" customHeight="1" x14ac:dyDescent="0.25">
      <c r="B961" s="138"/>
      <c r="C961" s="142"/>
      <c r="D961" s="2"/>
      <c r="I961" s="194"/>
      <c r="J961" s="194"/>
      <c r="K961" s="194"/>
      <c r="L961" s="194"/>
      <c r="P961" s="2"/>
      <c r="AA961" s="6"/>
      <c r="AB961" s="6"/>
      <c r="AC961" s="6"/>
    </row>
    <row r="962" spans="1:29" ht="13.95" customHeight="1" x14ac:dyDescent="0.25">
      <c r="B962" s="138"/>
      <c r="C962" s="142"/>
      <c r="D962" s="2"/>
      <c r="I962" s="194"/>
      <c r="J962" s="194"/>
      <c r="K962" s="194"/>
      <c r="L962" s="194"/>
      <c r="P962" s="2"/>
      <c r="AA962" s="6"/>
      <c r="AB962" s="6"/>
      <c r="AC962" s="6"/>
    </row>
    <row r="963" spans="1:29" ht="13.95" customHeight="1" x14ac:dyDescent="0.25">
      <c r="B963" s="138"/>
      <c r="C963" s="142"/>
      <c r="D963" s="2"/>
      <c r="I963" s="194"/>
      <c r="J963" s="194"/>
      <c r="K963" s="194"/>
      <c r="L963" s="194"/>
      <c r="P963" s="2"/>
      <c r="AA963" s="6"/>
      <c r="AB963" s="6"/>
      <c r="AC963" s="6"/>
    </row>
    <row r="964" spans="1:29" ht="13.95" customHeight="1" x14ac:dyDescent="0.25">
      <c r="B964" s="138"/>
      <c r="C964" s="142"/>
      <c r="D964" s="2"/>
      <c r="I964" s="194"/>
      <c r="J964" s="194"/>
      <c r="K964" s="194"/>
      <c r="L964" s="194"/>
      <c r="P964" s="2"/>
      <c r="AA964" s="6"/>
      <c r="AB964" s="6"/>
      <c r="AC964" s="6"/>
    </row>
    <row r="965" spans="1:29" ht="13.95" customHeight="1" x14ac:dyDescent="0.25">
      <c r="B965" s="138"/>
      <c r="C965" s="142"/>
      <c r="D965" s="2"/>
      <c r="I965" s="194"/>
      <c r="J965" s="194"/>
      <c r="K965" s="194"/>
      <c r="L965" s="194"/>
      <c r="P965" s="2"/>
      <c r="AA965" s="6"/>
      <c r="AB965" s="6"/>
      <c r="AC965" s="6"/>
    </row>
    <row r="966" spans="1:29" ht="13.95" customHeight="1" x14ac:dyDescent="0.25">
      <c r="A966" s="11"/>
      <c r="B966" s="137"/>
      <c r="C966" s="141"/>
      <c r="D966" s="2"/>
      <c r="L966" s="13"/>
      <c r="P966" s="2"/>
      <c r="AA966" s="6"/>
      <c r="AB966" s="6"/>
      <c r="AC966" s="6"/>
    </row>
    <row r="967" spans="1:29" ht="13.95" customHeight="1" x14ac:dyDescent="0.25">
      <c r="A967" s="11"/>
      <c r="B967" s="134"/>
      <c r="C967" s="142"/>
      <c r="D967" s="2"/>
      <c r="L967" s="13"/>
      <c r="P967" s="2"/>
      <c r="AA967" s="6"/>
      <c r="AB967" s="6"/>
      <c r="AC967" s="6"/>
    </row>
    <row r="968" spans="1:29" ht="13.95" customHeight="1" x14ac:dyDescent="0.25">
      <c r="B968" s="142"/>
      <c r="C968" s="142"/>
      <c r="D968" s="2"/>
      <c r="L968" s="13"/>
      <c r="P968" s="2"/>
      <c r="AA968" s="6"/>
      <c r="AB968" s="6"/>
      <c r="AC968" s="6"/>
    </row>
    <row r="969" spans="1:29" ht="13.95" customHeight="1" x14ac:dyDescent="0.25">
      <c r="B969" s="138"/>
      <c r="C969" s="142"/>
      <c r="D969" s="2"/>
      <c r="I969" s="331"/>
      <c r="J969" s="332"/>
      <c r="K969" s="194"/>
      <c r="L969" s="194"/>
      <c r="P969" s="2"/>
      <c r="AA969" s="6"/>
      <c r="AB969" s="6"/>
      <c r="AC969" s="6"/>
    </row>
    <row r="970" spans="1:29" ht="13.95" customHeight="1" x14ac:dyDescent="0.25">
      <c r="B970" s="138"/>
      <c r="C970" s="142"/>
      <c r="D970" s="2"/>
      <c r="I970" s="331"/>
      <c r="J970" s="332"/>
      <c r="K970" s="194"/>
      <c r="L970" s="194"/>
      <c r="P970" s="2"/>
      <c r="AA970" s="6"/>
      <c r="AB970" s="6"/>
      <c r="AC970" s="6"/>
    </row>
    <row r="971" spans="1:29" ht="13.95" customHeight="1" x14ac:dyDescent="0.25">
      <c r="B971" s="138"/>
      <c r="C971" s="142"/>
      <c r="D971" s="2"/>
      <c r="I971" s="331"/>
      <c r="J971" s="332"/>
      <c r="K971" s="194"/>
      <c r="L971" s="194"/>
      <c r="P971" s="2"/>
      <c r="AA971" s="6"/>
      <c r="AB971" s="6"/>
      <c r="AC971" s="6"/>
    </row>
    <row r="972" spans="1:29" ht="13.95" customHeight="1" x14ac:dyDescent="0.25">
      <c r="B972" s="138"/>
      <c r="C972" s="142"/>
      <c r="D972" s="2"/>
      <c r="I972" s="331"/>
      <c r="J972" s="332"/>
      <c r="K972" s="194"/>
      <c r="L972" s="194"/>
      <c r="P972" s="2"/>
      <c r="AA972" s="6"/>
      <c r="AB972" s="6"/>
      <c r="AC972" s="6"/>
    </row>
    <row r="973" spans="1:29" ht="13.95" customHeight="1" x14ac:dyDescent="0.25">
      <c r="B973" s="138"/>
      <c r="C973" s="142"/>
      <c r="D973" s="2"/>
      <c r="I973" s="331"/>
      <c r="J973" s="332"/>
      <c r="K973" s="194"/>
      <c r="L973" s="194"/>
      <c r="P973" s="2"/>
      <c r="AA973" s="6"/>
      <c r="AB973" s="6"/>
      <c r="AC973" s="6"/>
    </row>
    <row r="974" spans="1:29" ht="13.95" customHeight="1" x14ac:dyDescent="0.25">
      <c r="B974" s="138"/>
      <c r="C974" s="142"/>
      <c r="D974" s="2"/>
      <c r="I974" s="331"/>
      <c r="J974" s="332"/>
      <c r="K974" s="194"/>
      <c r="L974" s="194"/>
      <c r="P974" s="2"/>
      <c r="AA974" s="6"/>
      <c r="AB974" s="6"/>
      <c r="AC974" s="6"/>
    </row>
    <row r="975" spans="1:29" ht="13.95" customHeight="1" x14ac:dyDescent="0.25">
      <c r="B975" s="138"/>
      <c r="C975" s="142"/>
      <c r="D975" s="2"/>
      <c r="I975" s="331"/>
      <c r="J975" s="332"/>
      <c r="K975" s="194"/>
      <c r="L975" s="194"/>
      <c r="P975" s="2"/>
      <c r="AA975" s="6"/>
      <c r="AB975" s="6"/>
      <c r="AC975" s="6"/>
    </row>
    <row r="976" spans="1:29" ht="13.95" customHeight="1" x14ac:dyDescent="0.25">
      <c r="B976" s="138"/>
      <c r="C976" s="142"/>
      <c r="D976" s="2"/>
      <c r="I976" s="331"/>
      <c r="J976" s="332"/>
      <c r="K976" s="194"/>
      <c r="L976" s="194"/>
      <c r="P976" s="2"/>
      <c r="AA976" s="6"/>
      <c r="AB976" s="6"/>
      <c r="AC976" s="6"/>
    </row>
    <row r="977" spans="2:29" ht="13.95" customHeight="1" x14ac:dyDescent="0.25">
      <c r="B977" s="138"/>
      <c r="C977" s="142"/>
      <c r="D977" s="2"/>
      <c r="I977" s="331"/>
      <c r="J977" s="332"/>
      <c r="K977" s="194"/>
      <c r="L977" s="194"/>
      <c r="P977" s="2"/>
      <c r="AA977" s="6"/>
      <c r="AB977" s="6"/>
      <c r="AC977" s="6"/>
    </row>
    <row r="978" spans="2:29" ht="13.95" customHeight="1" x14ac:dyDescent="0.25">
      <c r="B978" s="138"/>
      <c r="C978" s="142"/>
      <c r="D978" s="2"/>
      <c r="I978" s="331"/>
      <c r="J978" s="332"/>
      <c r="K978" s="194"/>
      <c r="L978" s="194"/>
      <c r="P978" s="2"/>
      <c r="AA978" s="6"/>
      <c r="AB978" s="6"/>
      <c r="AC978" s="6"/>
    </row>
    <row r="979" spans="2:29" ht="13.95" customHeight="1" x14ac:dyDescent="0.25">
      <c r="B979" s="138"/>
      <c r="C979" s="142"/>
      <c r="D979" s="2"/>
      <c r="I979" s="331"/>
      <c r="J979" s="332"/>
      <c r="K979" s="194"/>
      <c r="L979" s="194"/>
      <c r="P979" s="2"/>
      <c r="AA979" s="6"/>
      <c r="AB979" s="6"/>
      <c r="AC979" s="6"/>
    </row>
    <row r="980" spans="2:29" ht="13.95" customHeight="1" x14ac:dyDescent="0.25">
      <c r="B980" s="138"/>
      <c r="C980" s="142"/>
      <c r="D980" s="2"/>
      <c r="I980" s="331"/>
      <c r="J980" s="332"/>
      <c r="K980" s="194"/>
      <c r="L980" s="194"/>
      <c r="P980" s="2"/>
      <c r="AA980" s="6"/>
      <c r="AB980" s="6"/>
      <c r="AC980" s="6"/>
    </row>
    <row r="981" spans="2:29" ht="13.95" customHeight="1" x14ac:dyDescent="0.25">
      <c r="B981" s="138"/>
      <c r="C981" s="142"/>
      <c r="D981" s="2"/>
      <c r="I981" s="331"/>
      <c r="J981" s="332"/>
      <c r="K981" s="194"/>
      <c r="L981" s="194"/>
      <c r="P981" s="2"/>
      <c r="AA981" s="6"/>
      <c r="AB981" s="6"/>
      <c r="AC981" s="6"/>
    </row>
    <row r="982" spans="2:29" ht="13.95" customHeight="1" x14ac:dyDescent="0.25">
      <c r="B982" s="138"/>
      <c r="C982" s="142"/>
      <c r="D982" s="2"/>
      <c r="I982" s="331"/>
      <c r="J982" s="332"/>
      <c r="K982" s="194"/>
      <c r="L982" s="194"/>
      <c r="P982" s="2"/>
      <c r="AA982" s="6"/>
      <c r="AB982" s="6"/>
      <c r="AC982" s="6"/>
    </row>
    <row r="983" spans="2:29" ht="13.95" customHeight="1" x14ac:dyDescent="0.25">
      <c r="B983" s="139"/>
      <c r="C983" s="142"/>
      <c r="D983" s="2"/>
      <c r="I983" s="194"/>
      <c r="J983" s="194"/>
      <c r="K983" s="194"/>
      <c r="L983" s="194"/>
      <c r="P983" s="2"/>
      <c r="AA983" s="6"/>
      <c r="AB983" s="6"/>
      <c r="AC983" s="6"/>
    </row>
    <row r="984" spans="2:29" ht="13.95" customHeight="1" x14ac:dyDescent="0.25">
      <c r="B984" s="142"/>
      <c r="C984" s="142"/>
      <c r="D984" s="2"/>
      <c r="I984" s="194"/>
      <c r="J984" s="194"/>
      <c r="K984" s="194"/>
      <c r="L984" s="194"/>
      <c r="P984" s="2"/>
      <c r="AA984" s="6"/>
      <c r="AB984" s="6"/>
      <c r="AC984" s="6"/>
    </row>
    <row r="985" spans="2:29" ht="13.95" customHeight="1" x14ac:dyDescent="0.25">
      <c r="B985" s="138"/>
      <c r="C985" s="142"/>
      <c r="D985" s="2"/>
      <c r="I985" s="194"/>
      <c r="J985" s="194"/>
      <c r="K985" s="194"/>
      <c r="L985" s="194"/>
      <c r="P985" s="2"/>
      <c r="AA985" s="6"/>
      <c r="AB985" s="6"/>
      <c r="AC985" s="6"/>
    </row>
    <row r="986" spans="2:29" ht="13.95" customHeight="1" x14ac:dyDescent="0.25">
      <c r="B986" s="138"/>
      <c r="C986" s="142"/>
      <c r="D986" s="2"/>
      <c r="I986" s="333"/>
      <c r="J986" s="334"/>
      <c r="K986" s="194"/>
      <c r="L986" s="194"/>
      <c r="P986" s="2"/>
      <c r="AA986" s="6"/>
      <c r="AB986" s="6"/>
      <c r="AC986" s="6"/>
    </row>
    <row r="987" spans="2:29" ht="13.95" customHeight="1" x14ac:dyDescent="0.25">
      <c r="B987" s="138"/>
      <c r="C987" s="142"/>
      <c r="D987" s="2"/>
      <c r="I987" s="333"/>
      <c r="J987" s="334"/>
      <c r="K987" s="194"/>
      <c r="L987" s="194"/>
      <c r="P987" s="2"/>
      <c r="AA987" s="6"/>
      <c r="AB987" s="6"/>
      <c r="AC987" s="6"/>
    </row>
    <row r="988" spans="2:29" ht="13.95" customHeight="1" x14ac:dyDescent="0.25">
      <c r="B988" s="138"/>
      <c r="C988" s="142"/>
      <c r="D988" s="2"/>
      <c r="I988" s="194"/>
      <c r="J988" s="194"/>
      <c r="K988" s="194"/>
      <c r="L988" s="194"/>
      <c r="P988" s="2"/>
      <c r="AA988" s="6"/>
      <c r="AB988" s="6"/>
      <c r="AC988" s="6"/>
    </row>
    <row r="989" spans="2:29" ht="13.95" customHeight="1" x14ac:dyDescent="0.25">
      <c r="B989" s="138"/>
      <c r="C989" s="142"/>
      <c r="D989" s="2"/>
      <c r="I989" s="333"/>
      <c r="J989" s="334"/>
      <c r="K989" s="194"/>
      <c r="L989" s="194"/>
      <c r="P989" s="2"/>
      <c r="AA989" s="6"/>
      <c r="AB989" s="6"/>
      <c r="AC989" s="6"/>
    </row>
    <row r="990" spans="2:29" ht="13.95" customHeight="1" x14ac:dyDescent="0.25">
      <c r="B990" s="138"/>
      <c r="C990" s="142"/>
      <c r="D990" s="2"/>
      <c r="I990" s="333"/>
      <c r="J990" s="334"/>
      <c r="K990" s="194"/>
      <c r="L990" s="194"/>
      <c r="P990" s="2"/>
      <c r="AA990" s="6"/>
      <c r="AB990" s="6"/>
      <c r="AC990" s="6"/>
    </row>
    <row r="991" spans="2:29" ht="13.95" customHeight="1" x14ac:dyDescent="0.25">
      <c r="B991" s="138"/>
      <c r="C991" s="142"/>
      <c r="D991" s="2"/>
      <c r="I991" s="194"/>
      <c r="J991" s="194"/>
      <c r="K991" s="194"/>
      <c r="L991" s="194"/>
      <c r="P991" s="2"/>
      <c r="AA991" s="6"/>
      <c r="AB991" s="6"/>
      <c r="AC991" s="6"/>
    </row>
    <row r="992" spans="2:29" ht="13.95" customHeight="1" x14ac:dyDescent="0.25">
      <c r="B992" s="138"/>
      <c r="C992" s="142"/>
      <c r="D992" s="2"/>
      <c r="I992" s="333"/>
      <c r="J992" s="334"/>
      <c r="K992" s="194"/>
      <c r="L992" s="194"/>
      <c r="P992" s="2"/>
      <c r="AA992" s="6"/>
      <c r="AB992" s="6"/>
      <c r="AC992" s="6"/>
    </row>
    <row r="993" spans="2:29" ht="13.95" customHeight="1" x14ac:dyDescent="0.25">
      <c r="B993" s="138"/>
      <c r="C993" s="142"/>
      <c r="D993" s="2"/>
      <c r="I993" s="333"/>
      <c r="J993" s="334"/>
      <c r="K993" s="194"/>
      <c r="L993" s="194"/>
      <c r="P993" s="2"/>
      <c r="AA993" s="6"/>
      <c r="AB993" s="6"/>
      <c r="AC993" s="6"/>
    </row>
    <row r="994" spans="2:29" ht="13.95" customHeight="1" x14ac:dyDescent="0.25">
      <c r="B994" s="138"/>
      <c r="C994" s="142"/>
      <c r="D994" s="2"/>
      <c r="I994" s="194"/>
      <c r="J994" s="194"/>
      <c r="K994" s="194"/>
      <c r="L994" s="194"/>
      <c r="P994" s="2"/>
      <c r="AA994" s="6"/>
      <c r="AB994" s="6"/>
      <c r="AC994" s="6"/>
    </row>
    <row r="995" spans="2:29" ht="13.95" customHeight="1" x14ac:dyDescent="0.25">
      <c r="B995" s="138"/>
      <c r="C995" s="142"/>
      <c r="D995" s="2"/>
      <c r="I995" s="333"/>
      <c r="J995" s="334"/>
      <c r="K995" s="194"/>
      <c r="L995" s="194"/>
      <c r="P995" s="2"/>
      <c r="AA995" s="6"/>
      <c r="AB995" s="6"/>
      <c r="AC995" s="6"/>
    </row>
    <row r="996" spans="2:29" ht="13.95" customHeight="1" x14ac:dyDescent="0.25">
      <c r="B996" s="138"/>
      <c r="C996" s="142"/>
      <c r="D996" s="2"/>
      <c r="I996" s="194"/>
      <c r="J996" s="194"/>
      <c r="K996" s="194"/>
      <c r="L996" s="194"/>
      <c r="P996" s="2"/>
      <c r="AA996" s="6"/>
      <c r="AB996" s="6"/>
      <c r="AC996" s="6"/>
    </row>
    <row r="997" spans="2:29" ht="13.95" customHeight="1" x14ac:dyDescent="0.25">
      <c r="B997" s="138"/>
      <c r="C997" s="142"/>
      <c r="D997" s="2"/>
      <c r="I997" s="333"/>
      <c r="J997" s="334"/>
      <c r="K997" s="194"/>
      <c r="L997" s="194"/>
      <c r="P997" s="2"/>
      <c r="AA997" s="6"/>
      <c r="AB997" s="6"/>
      <c r="AC997" s="6"/>
    </row>
    <row r="998" spans="2:29" ht="13.95" customHeight="1" x14ac:dyDescent="0.25">
      <c r="B998" s="138"/>
      <c r="C998" s="142"/>
      <c r="D998" s="2"/>
      <c r="I998" s="333"/>
      <c r="J998" s="334"/>
      <c r="K998" s="194"/>
      <c r="L998" s="194"/>
      <c r="P998" s="2"/>
      <c r="AA998" s="6"/>
      <c r="AB998" s="6"/>
      <c r="AC998" s="6"/>
    </row>
    <row r="999" spans="2:29" ht="13.95" customHeight="1" x14ac:dyDescent="0.25">
      <c r="B999" s="138"/>
      <c r="C999" s="142"/>
      <c r="D999" s="2"/>
      <c r="I999" s="194"/>
      <c r="J999" s="194"/>
      <c r="K999" s="194"/>
      <c r="L999" s="194"/>
      <c r="P999" s="2"/>
      <c r="AA999" s="6"/>
      <c r="AB999" s="6"/>
      <c r="AC999" s="6"/>
    </row>
    <row r="1000" spans="2:29" ht="13.95" customHeight="1" x14ac:dyDescent="0.25">
      <c r="B1000" s="138"/>
      <c r="C1000" s="142"/>
      <c r="D1000" s="2"/>
      <c r="I1000" s="333"/>
      <c r="J1000" s="334"/>
      <c r="K1000" s="194"/>
      <c r="L1000" s="194"/>
      <c r="P1000" s="2"/>
      <c r="AA1000" s="6"/>
      <c r="AB1000" s="6"/>
      <c r="AC1000" s="6"/>
    </row>
    <row r="1001" spans="2:29" ht="13.95" customHeight="1" x14ac:dyDescent="0.25">
      <c r="B1001" s="138"/>
      <c r="C1001" s="142"/>
      <c r="D1001" s="2"/>
      <c r="I1001" s="333"/>
      <c r="J1001" s="334"/>
      <c r="K1001" s="194"/>
      <c r="L1001" s="194"/>
      <c r="P1001" s="2"/>
      <c r="AA1001" s="6"/>
      <c r="AB1001" s="6"/>
      <c r="AC1001" s="6"/>
    </row>
    <row r="1002" spans="2:29" ht="13.95" customHeight="1" x14ac:dyDescent="0.25">
      <c r="B1002" s="138"/>
      <c r="C1002" s="142"/>
      <c r="D1002" s="2"/>
      <c r="I1002" s="194"/>
      <c r="J1002" s="194"/>
      <c r="K1002" s="194"/>
      <c r="L1002" s="194"/>
      <c r="P1002" s="2"/>
      <c r="AA1002" s="6"/>
      <c r="AB1002" s="6"/>
      <c r="AC1002" s="6"/>
    </row>
    <row r="1003" spans="2:29" ht="13.95" customHeight="1" x14ac:dyDescent="0.25">
      <c r="B1003" s="138"/>
      <c r="C1003" s="142"/>
      <c r="D1003" s="2"/>
      <c r="I1003" s="333"/>
      <c r="J1003" s="334"/>
      <c r="K1003" s="194"/>
      <c r="L1003" s="194"/>
      <c r="P1003" s="2"/>
      <c r="AA1003" s="6"/>
      <c r="AB1003" s="6"/>
      <c r="AC1003" s="6"/>
    </row>
    <row r="1004" spans="2:29" ht="13.95" customHeight="1" x14ac:dyDescent="0.25">
      <c r="B1004" s="138"/>
      <c r="C1004" s="142"/>
      <c r="D1004" s="2"/>
      <c r="I1004" s="333"/>
      <c r="J1004" s="334"/>
      <c r="K1004" s="194"/>
      <c r="L1004" s="194"/>
      <c r="P1004" s="2"/>
      <c r="AA1004" s="6"/>
      <c r="AB1004" s="6"/>
      <c r="AC1004" s="6"/>
    </row>
    <row r="1005" spans="2:29" ht="13.95" customHeight="1" x14ac:dyDescent="0.25">
      <c r="B1005" s="138"/>
      <c r="C1005" s="142"/>
      <c r="D1005" s="2"/>
      <c r="I1005" s="194"/>
      <c r="J1005" s="194"/>
      <c r="K1005" s="194"/>
      <c r="L1005" s="194"/>
      <c r="P1005" s="2"/>
      <c r="AA1005" s="6"/>
      <c r="AB1005" s="6"/>
      <c r="AC1005" s="6"/>
    </row>
    <row r="1006" spans="2:29" ht="13.95" customHeight="1" x14ac:dyDescent="0.25">
      <c r="B1006" s="138"/>
      <c r="C1006" s="142"/>
      <c r="D1006" s="2"/>
      <c r="I1006" s="333"/>
      <c r="J1006" s="334"/>
      <c r="K1006" s="194"/>
      <c r="L1006" s="194"/>
      <c r="P1006" s="2"/>
      <c r="AA1006" s="6"/>
      <c r="AB1006" s="6"/>
      <c r="AC1006" s="6"/>
    </row>
    <row r="1007" spans="2:29" ht="13.95" customHeight="1" x14ac:dyDescent="0.25">
      <c r="B1007" s="138"/>
      <c r="C1007" s="142"/>
      <c r="D1007" s="2"/>
      <c r="I1007" s="333"/>
      <c r="J1007" s="334"/>
      <c r="K1007" s="194"/>
      <c r="L1007" s="194"/>
      <c r="P1007" s="2"/>
      <c r="AA1007" s="6"/>
      <c r="AB1007" s="6"/>
      <c r="AC1007" s="6"/>
    </row>
    <row r="1008" spans="2:29" ht="13.95" customHeight="1" x14ac:dyDescent="0.25">
      <c r="B1008" s="138"/>
      <c r="C1008" s="142"/>
      <c r="D1008" s="2"/>
      <c r="I1008" s="194"/>
      <c r="J1008" s="194"/>
      <c r="K1008" s="194"/>
      <c r="L1008" s="194"/>
      <c r="P1008" s="2"/>
      <c r="AA1008" s="6"/>
      <c r="AB1008" s="6"/>
      <c r="AC1008" s="6"/>
    </row>
    <row r="1009" spans="2:29" ht="13.95" customHeight="1" x14ac:dyDescent="0.25">
      <c r="B1009" s="138"/>
      <c r="C1009" s="142"/>
      <c r="D1009" s="2"/>
      <c r="I1009" s="333"/>
      <c r="J1009" s="334"/>
      <c r="K1009" s="194"/>
      <c r="L1009" s="194"/>
      <c r="P1009" s="2"/>
      <c r="AA1009" s="6"/>
      <c r="AB1009" s="6"/>
      <c r="AC1009" s="6"/>
    </row>
    <row r="1010" spans="2:29" ht="13.95" customHeight="1" x14ac:dyDescent="0.25">
      <c r="B1010" s="138"/>
      <c r="C1010" s="142"/>
      <c r="D1010" s="2"/>
      <c r="I1010" s="333"/>
      <c r="J1010" s="334"/>
      <c r="K1010" s="194"/>
      <c r="L1010" s="194"/>
      <c r="P1010" s="2"/>
      <c r="AA1010" s="6"/>
      <c r="AB1010" s="6"/>
      <c r="AC1010" s="6"/>
    </row>
    <row r="1011" spans="2:29" ht="13.95" customHeight="1" x14ac:dyDescent="0.25">
      <c r="B1011" s="138"/>
      <c r="C1011" s="142"/>
      <c r="D1011" s="2"/>
      <c r="I1011" s="194"/>
      <c r="J1011" s="194"/>
      <c r="K1011" s="194"/>
      <c r="L1011" s="194"/>
      <c r="P1011" s="2"/>
      <c r="AA1011" s="6"/>
      <c r="AB1011" s="6"/>
      <c r="AC1011" s="6"/>
    </row>
    <row r="1012" spans="2:29" ht="13.95" customHeight="1" x14ac:dyDescent="0.25">
      <c r="B1012" s="138"/>
      <c r="C1012" s="142"/>
      <c r="D1012" s="2"/>
      <c r="I1012" s="333"/>
      <c r="J1012" s="334"/>
      <c r="K1012" s="194"/>
      <c r="L1012" s="194"/>
      <c r="P1012" s="2"/>
      <c r="AA1012" s="6"/>
      <c r="AB1012" s="6"/>
      <c r="AC1012" s="6"/>
    </row>
    <row r="1013" spans="2:29" ht="13.95" customHeight="1" x14ac:dyDescent="0.25">
      <c r="B1013" s="138"/>
      <c r="C1013" s="142"/>
      <c r="D1013" s="2"/>
      <c r="I1013" s="333"/>
      <c r="J1013" s="334"/>
      <c r="K1013" s="194"/>
      <c r="L1013" s="194"/>
      <c r="P1013" s="2"/>
      <c r="AA1013" s="6"/>
      <c r="AB1013" s="6"/>
      <c r="AC1013" s="6"/>
    </row>
    <row r="1014" spans="2:29" ht="13.95" customHeight="1" x14ac:dyDescent="0.25">
      <c r="B1014" s="138"/>
      <c r="C1014" s="142"/>
      <c r="D1014" s="2"/>
      <c r="I1014" s="194"/>
      <c r="J1014" s="194"/>
      <c r="K1014" s="194"/>
      <c r="L1014" s="140"/>
      <c r="P1014" s="2"/>
      <c r="AA1014" s="6"/>
      <c r="AB1014" s="6"/>
      <c r="AC1014" s="6"/>
    </row>
    <row r="1015" spans="2:29" ht="13.95" customHeight="1" x14ac:dyDescent="0.25">
      <c r="B1015" s="138"/>
      <c r="C1015" s="142"/>
      <c r="D1015" s="2"/>
      <c r="I1015" s="333"/>
      <c r="J1015" s="334"/>
      <c r="K1015" s="194"/>
      <c r="L1015" s="194"/>
      <c r="P1015" s="2"/>
      <c r="AA1015" s="6"/>
      <c r="AB1015" s="6"/>
      <c r="AC1015" s="6"/>
    </row>
    <row r="1016" spans="2:29" ht="13.95" customHeight="1" x14ac:dyDescent="0.25">
      <c r="B1016" s="138"/>
      <c r="C1016" s="142"/>
      <c r="D1016" s="2"/>
      <c r="I1016" s="333"/>
      <c r="J1016" s="334"/>
      <c r="K1016" s="194"/>
      <c r="L1016" s="194"/>
      <c r="P1016" s="2"/>
      <c r="AA1016" s="6"/>
      <c r="AB1016" s="6"/>
      <c r="AC1016" s="6"/>
    </row>
    <row r="1017" spans="2:29" ht="13.95" customHeight="1" x14ac:dyDescent="0.25">
      <c r="B1017" s="138"/>
      <c r="C1017" s="142"/>
      <c r="D1017" s="2"/>
      <c r="I1017" s="194"/>
      <c r="J1017" s="194"/>
      <c r="K1017" s="194"/>
      <c r="L1017" s="194"/>
      <c r="P1017" s="2"/>
      <c r="AA1017" s="6"/>
      <c r="AB1017" s="6"/>
      <c r="AC1017" s="6"/>
    </row>
    <row r="1018" spans="2:29" ht="13.95" customHeight="1" x14ac:dyDescent="0.25">
      <c r="B1018" s="138"/>
      <c r="C1018" s="142"/>
      <c r="D1018" s="2"/>
      <c r="I1018" s="333"/>
      <c r="J1018" s="334"/>
      <c r="K1018" s="194"/>
      <c r="L1018" s="194"/>
      <c r="P1018" s="2"/>
      <c r="AA1018" s="6"/>
      <c r="AB1018" s="6"/>
      <c r="AC1018" s="6"/>
    </row>
    <row r="1019" spans="2:29" ht="13.95" customHeight="1" x14ac:dyDescent="0.25">
      <c r="B1019" s="138"/>
      <c r="C1019" s="142"/>
      <c r="D1019" s="2"/>
      <c r="I1019" s="333"/>
      <c r="J1019" s="334"/>
      <c r="K1019" s="194"/>
      <c r="L1019" s="194"/>
      <c r="P1019" s="2"/>
      <c r="AA1019" s="6"/>
      <c r="AB1019" s="6"/>
      <c r="AC1019" s="6"/>
    </row>
    <row r="1020" spans="2:29" ht="13.95" customHeight="1" x14ac:dyDescent="0.25">
      <c r="B1020" s="138"/>
      <c r="C1020" s="142"/>
      <c r="D1020" s="2"/>
      <c r="I1020" s="194"/>
      <c r="J1020" s="194"/>
      <c r="K1020" s="194"/>
      <c r="L1020" s="194"/>
      <c r="P1020" s="2"/>
      <c r="AA1020" s="6"/>
      <c r="AB1020" s="6"/>
      <c r="AC1020" s="6"/>
    </row>
    <row r="1021" spans="2:29" ht="13.95" customHeight="1" x14ac:dyDescent="0.25">
      <c r="B1021" s="138"/>
      <c r="C1021" s="142"/>
      <c r="D1021" s="2"/>
      <c r="I1021" s="333"/>
      <c r="J1021" s="334"/>
      <c r="K1021" s="194"/>
      <c r="L1021" s="194"/>
      <c r="P1021" s="2"/>
      <c r="AA1021" s="6"/>
      <c r="AB1021" s="6"/>
      <c r="AC1021" s="6"/>
    </row>
    <row r="1022" spans="2:29" ht="13.95" customHeight="1" x14ac:dyDescent="0.25">
      <c r="B1022" s="138"/>
      <c r="C1022" s="142"/>
      <c r="D1022" s="2"/>
      <c r="I1022" s="333"/>
      <c r="J1022" s="334"/>
      <c r="K1022" s="194"/>
      <c r="L1022" s="194"/>
      <c r="P1022" s="2"/>
      <c r="AA1022" s="6"/>
      <c r="AB1022" s="6"/>
      <c r="AC1022" s="6"/>
    </row>
    <row r="1023" spans="2:29" ht="13.95" customHeight="1" x14ac:dyDescent="0.25">
      <c r="B1023" s="138"/>
      <c r="C1023" s="142"/>
      <c r="D1023" s="2"/>
      <c r="I1023" s="194"/>
      <c r="J1023" s="194"/>
      <c r="K1023" s="194"/>
      <c r="L1023" s="194"/>
      <c r="P1023" s="2"/>
      <c r="AA1023" s="6"/>
      <c r="AB1023" s="6"/>
      <c r="AC1023" s="6"/>
    </row>
    <row r="1024" spans="2:29" ht="13.95" customHeight="1" x14ac:dyDescent="0.25">
      <c r="B1024" s="138"/>
      <c r="C1024" s="142"/>
      <c r="D1024" s="2"/>
      <c r="I1024" s="333"/>
      <c r="J1024" s="334"/>
      <c r="K1024" s="194"/>
      <c r="L1024" s="194"/>
      <c r="P1024" s="2"/>
      <c r="AA1024" s="6"/>
      <c r="AB1024" s="6"/>
      <c r="AC1024" s="6"/>
    </row>
    <row r="1025" spans="2:29" ht="13.95" customHeight="1" x14ac:dyDescent="0.25">
      <c r="B1025" s="138"/>
      <c r="C1025" s="142"/>
      <c r="D1025" s="2"/>
      <c r="I1025" s="333"/>
      <c r="J1025" s="334"/>
      <c r="K1025" s="194"/>
      <c r="L1025" s="194"/>
      <c r="P1025" s="2"/>
      <c r="AA1025" s="6"/>
      <c r="AB1025" s="6"/>
      <c r="AC1025" s="6"/>
    </row>
    <row r="1026" spans="2:29" ht="13.95" customHeight="1" x14ac:dyDescent="0.25">
      <c r="B1026" s="139"/>
      <c r="C1026" s="142"/>
      <c r="D1026" s="2"/>
      <c r="I1026" s="194"/>
      <c r="J1026" s="194"/>
      <c r="K1026" s="194"/>
      <c r="L1026" s="194"/>
      <c r="P1026" s="2"/>
      <c r="AA1026" s="6"/>
      <c r="AB1026" s="6"/>
      <c r="AC1026" s="6"/>
    </row>
    <row r="1027" spans="2:29" ht="13.95" customHeight="1" x14ac:dyDescent="0.25">
      <c r="B1027" s="142"/>
      <c r="C1027" s="142"/>
      <c r="D1027" s="2"/>
      <c r="I1027" s="194"/>
      <c r="J1027" s="194"/>
      <c r="K1027" s="194"/>
      <c r="L1027" s="194"/>
      <c r="P1027" s="2"/>
      <c r="AA1027" s="6"/>
      <c r="AB1027" s="6"/>
      <c r="AC1027" s="6"/>
    </row>
    <row r="1028" spans="2:29" ht="13.95" customHeight="1" x14ac:dyDescent="0.25">
      <c r="B1028" s="138"/>
      <c r="C1028" s="142"/>
      <c r="D1028" s="2"/>
      <c r="I1028" s="194"/>
      <c r="J1028" s="194"/>
      <c r="K1028" s="194"/>
      <c r="L1028" s="194"/>
      <c r="P1028" s="2"/>
      <c r="AA1028" s="6"/>
      <c r="AB1028" s="6"/>
      <c r="AC1028" s="6"/>
    </row>
    <row r="1029" spans="2:29" ht="13.95" customHeight="1" x14ac:dyDescent="0.25">
      <c r="B1029" s="138"/>
      <c r="C1029" s="142"/>
      <c r="D1029" s="2"/>
      <c r="I1029" s="333"/>
      <c r="J1029" s="334"/>
      <c r="K1029" s="194"/>
      <c r="L1029" s="194"/>
      <c r="P1029" s="2"/>
      <c r="AA1029" s="6"/>
      <c r="AB1029" s="6"/>
      <c r="AC1029" s="6"/>
    </row>
    <row r="1030" spans="2:29" ht="13.95" customHeight="1" x14ac:dyDescent="0.25">
      <c r="B1030" s="138"/>
      <c r="C1030" s="142"/>
      <c r="D1030" s="2"/>
      <c r="I1030" s="333"/>
      <c r="J1030" s="334"/>
      <c r="K1030" s="194"/>
      <c r="L1030" s="194"/>
      <c r="P1030" s="2"/>
      <c r="AA1030" s="6"/>
      <c r="AB1030" s="6"/>
      <c r="AC1030" s="6"/>
    </row>
    <row r="1031" spans="2:29" ht="13.95" customHeight="1" x14ac:dyDescent="0.25">
      <c r="B1031" s="138"/>
      <c r="C1031" s="142"/>
      <c r="D1031" s="2"/>
      <c r="I1031" s="194"/>
      <c r="J1031" s="194"/>
      <c r="K1031" s="194"/>
      <c r="L1031" s="194"/>
      <c r="P1031" s="2"/>
      <c r="AA1031" s="6"/>
      <c r="AB1031" s="6"/>
      <c r="AC1031" s="6"/>
    </row>
    <row r="1032" spans="2:29" ht="13.95" customHeight="1" x14ac:dyDescent="0.25">
      <c r="B1032" s="138"/>
      <c r="C1032" s="142"/>
      <c r="D1032" s="2"/>
      <c r="I1032" s="333"/>
      <c r="J1032" s="334"/>
      <c r="K1032" s="194"/>
      <c r="L1032" s="194"/>
      <c r="P1032" s="2"/>
      <c r="AA1032" s="6"/>
      <c r="AB1032" s="6"/>
      <c r="AC1032" s="6"/>
    </row>
    <row r="1033" spans="2:29" ht="13.95" customHeight="1" x14ac:dyDescent="0.25">
      <c r="B1033" s="138"/>
      <c r="C1033" s="142"/>
      <c r="D1033" s="2"/>
      <c r="I1033" s="333"/>
      <c r="J1033" s="334"/>
      <c r="K1033" s="194"/>
      <c r="L1033" s="194"/>
      <c r="P1033" s="2"/>
      <c r="AA1033" s="6"/>
      <c r="AB1033" s="6"/>
      <c r="AC1033" s="6"/>
    </row>
    <row r="1034" spans="2:29" ht="13.95" customHeight="1" x14ac:dyDescent="0.25">
      <c r="B1034" s="138"/>
      <c r="C1034" s="142"/>
      <c r="D1034" s="2"/>
      <c r="I1034" s="194"/>
      <c r="J1034" s="194"/>
      <c r="K1034" s="194"/>
      <c r="L1034" s="194"/>
      <c r="P1034" s="2"/>
      <c r="AA1034" s="6"/>
      <c r="AB1034" s="6"/>
      <c r="AC1034" s="6"/>
    </row>
    <row r="1035" spans="2:29" ht="13.95" customHeight="1" x14ac:dyDescent="0.25">
      <c r="B1035" s="138"/>
      <c r="C1035" s="142"/>
      <c r="D1035" s="2"/>
      <c r="I1035" s="333"/>
      <c r="J1035" s="334"/>
      <c r="K1035" s="194"/>
      <c r="L1035" s="194"/>
      <c r="P1035" s="2"/>
      <c r="AA1035" s="6"/>
      <c r="AB1035" s="6"/>
      <c r="AC1035" s="6"/>
    </row>
    <row r="1036" spans="2:29" ht="13.95" customHeight="1" x14ac:dyDescent="0.25">
      <c r="B1036" s="138"/>
      <c r="C1036" s="142"/>
      <c r="D1036" s="2"/>
      <c r="I1036" s="333"/>
      <c r="J1036" s="334"/>
      <c r="K1036" s="194"/>
      <c r="L1036" s="194"/>
      <c r="P1036" s="2"/>
      <c r="AA1036" s="6"/>
      <c r="AB1036" s="6"/>
      <c r="AC1036" s="6"/>
    </row>
    <row r="1037" spans="2:29" ht="13.95" customHeight="1" x14ac:dyDescent="0.25">
      <c r="B1037" s="138"/>
      <c r="C1037" s="142"/>
      <c r="D1037" s="2"/>
      <c r="I1037" s="194"/>
      <c r="J1037" s="194"/>
      <c r="K1037" s="194"/>
      <c r="L1037" s="194"/>
      <c r="P1037" s="2"/>
      <c r="AA1037" s="6"/>
      <c r="AB1037" s="6"/>
      <c r="AC1037" s="6"/>
    </row>
    <row r="1038" spans="2:29" ht="13.95" customHeight="1" x14ac:dyDescent="0.25">
      <c r="B1038" s="138"/>
      <c r="C1038" s="142"/>
      <c r="D1038" s="2"/>
      <c r="I1038" s="333"/>
      <c r="J1038" s="334"/>
      <c r="K1038" s="194"/>
      <c r="L1038" s="194"/>
      <c r="P1038" s="2"/>
      <c r="AA1038" s="6"/>
      <c r="AB1038" s="6"/>
      <c r="AC1038" s="6"/>
    </row>
    <row r="1039" spans="2:29" ht="13.95" customHeight="1" x14ac:dyDescent="0.25">
      <c r="B1039" s="138"/>
      <c r="C1039" s="142"/>
      <c r="D1039" s="2"/>
      <c r="I1039" s="333"/>
      <c r="J1039" s="334"/>
      <c r="K1039" s="194"/>
      <c r="L1039" s="194"/>
      <c r="P1039" s="2"/>
      <c r="AA1039" s="6"/>
      <c r="AB1039" s="6"/>
      <c r="AC1039" s="6"/>
    </row>
    <row r="1040" spans="2:29" ht="13.95" customHeight="1" x14ac:dyDescent="0.25">
      <c r="B1040" s="138"/>
      <c r="C1040" s="142"/>
      <c r="D1040" s="2"/>
      <c r="I1040" s="333"/>
      <c r="J1040" s="334"/>
      <c r="K1040" s="194"/>
      <c r="L1040" s="194"/>
      <c r="P1040" s="2"/>
      <c r="AA1040" s="6"/>
      <c r="AB1040" s="6"/>
      <c r="AC1040" s="6"/>
    </row>
    <row r="1041" spans="2:29" ht="13.95" customHeight="1" x14ac:dyDescent="0.25">
      <c r="B1041" s="138"/>
      <c r="C1041" s="142"/>
      <c r="D1041" s="2"/>
      <c r="I1041" s="333"/>
      <c r="J1041" s="334"/>
      <c r="K1041" s="194"/>
      <c r="L1041" s="194"/>
      <c r="P1041" s="2"/>
      <c r="AA1041" s="6"/>
      <c r="AB1041" s="6"/>
      <c r="AC1041" s="6"/>
    </row>
    <row r="1042" spans="2:29" ht="13.95" customHeight="1" x14ac:dyDescent="0.25">
      <c r="B1042" s="138"/>
      <c r="C1042" s="142"/>
      <c r="D1042" s="2"/>
      <c r="I1042" s="194"/>
      <c r="J1042" s="194"/>
      <c r="K1042" s="194"/>
      <c r="L1042" s="194"/>
      <c r="P1042" s="2"/>
      <c r="AA1042" s="6"/>
      <c r="AB1042" s="6"/>
      <c r="AC1042" s="6"/>
    </row>
    <row r="1043" spans="2:29" ht="13.95" customHeight="1" x14ac:dyDescent="0.25">
      <c r="B1043" s="138"/>
      <c r="C1043" s="142"/>
      <c r="D1043" s="2"/>
      <c r="I1043" s="333"/>
      <c r="J1043" s="334"/>
      <c r="K1043" s="194"/>
      <c r="L1043" s="194"/>
      <c r="P1043" s="2"/>
      <c r="AA1043" s="6"/>
      <c r="AB1043" s="6"/>
      <c r="AC1043" s="6"/>
    </row>
    <row r="1044" spans="2:29" ht="13.95" customHeight="1" x14ac:dyDescent="0.25">
      <c r="B1044" s="138"/>
      <c r="C1044" s="142"/>
      <c r="D1044" s="2"/>
      <c r="I1044" s="333"/>
      <c r="J1044" s="334"/>
      <c r="K1044" s="194"/>
      <c r="L1044" s="194"/>
      <c r="P1044" s="2"/>
      <c r="AA1044" s="6"/>
      <c r="AB1044" s="6"/>
      <c r="AC1044" s="6"/>
    </row>
    <row r="1045" spans="2:29" ht="13.95" customHeight="1" x14ac:dyDescent="0.25">
      <c r="B1045" s="138"/>
      <c r="C1045" s="142"/>
      <c r="D1045" s="2"/>
      <c r="I1045" s="194"/>
      <c r="J1045" s="194"/>
      <c r="K1045" s="194"/>
      <c r="L1045" s="194"/>
      <c r="P1045" s="2"/>
      <c r="AA1045" s="6"/>
      <c r="AB1045" s="6"/>
      <c r="AC1045" s="6"/>
    </row>
    <row r="1046" spans="2:29" ht="13.95" customHeight="1" x14ac:dyDescent="0.25">
      <c r="B1046" s="138"/>
      <c r="C1046" s="142"/>
      <c r="D1046" s="2"/>
      <c r="I1046" s="333"/>
      <c r="J1046" s="334"/>
      <c r="K1046" s="194"/>
      <c r="L1046" s="194"/>
      <c r="P1046" s="2"/>
      <c r="AA1046" s="6"/>
      <c r="AB1046" s="6"/>
      <c r="AC1046" s="6"/>
    </row>
    <row r="1047" spans="2:29" ht="13.95" customHeight="1" x14ac:dyDescent="0.25">
      <c r="B1047" s="138"/>
      <c r="C1047" s="142"/>
      <c r="D1047" s="2"/>
      <c r="I1047" s="333"/>
      <c r="J1047" s="334"/>
      <c r="K1047" s="194"/>
      <c r="L1047" s="194"/>
      <c r="P1047" s="2"/>
      <c r="AA1047" s="6"/>
      <c r="AB1047" s="6"/>
      <c r="AC1047" s="6"/>
    </row>
    <row r="1048" spans="2:29" ht="13.95" customHeight="1" x14ac:dyDescent="0.25">
      <c r="B1048" s="138"/>
      <c r="C1048" s="142"/>
      <c r="D1048" s="2"/>
      <c r="I1048" s="333"/>
      <c r="J1048" s="334"/>
      <c r="K1048" s="194"/>
      <c r="L1048" s="194"/>
      <c r="P1048" s="2"/>
      <c r="AA1048" s="6"/>
      <c r="AB1048" s="6"/>
      <c r="AC1048" s="6"/>
    </row>
    <row r="1049" spans="2:29" ht="13.95" customHeight="1" x14ac:dyDescent="0.25">
      <c r="B1049" s="138"/>
      <c r="C1049" s="142"/>
      <c r="D1049" s="2"/>
      <c r="I1049" s="333"/>
      <c r="J1049" s="334"/>
      <c r="K1049" s="194"/>
      <c r="L1049" s="194"/>
      <c r="P1049" s="2"/>
      <c r="AA1049" s="6"/>
      <c r="AB1049" s="6"/>
      <c r="AC1049" s="6"/>
    </row>
    <row r="1050" spans="2:29" ht="13.95" customHeight="1" x14ac:dyDescent="0.25">
      <c r="B1050" s="138"/>
      <c r="C1050" s="142"/>
      <c r="D1050" s="2"/>
      <c r="I1050" s="194"/>
      <c r="J1050" s="194"/>
      <c r="K1050" s="194"/>
      <c r="L1050" s="194"/>
      <c r="P1050" s="2"/>
      <c r="AA1050" s="6"/>
      <c r="AB1050" s="6"/>
      <c r="AC1050" s="6"/>
    </row>
    <row r="1051" spans="2:29" ht="13.95" customHeight="1" x14ac:dyDescent="0.25">
      <c r="B1051" s="138"/>
      <c r="C1051" s="142"/>
      <c r="D1051" s="2"/>
      <c r="I1051" s="333"/>
      <c r="J1051" s="334"/>
      <c r="K1051" s="194"/>
      <c r="L1051" s="194"/>
      <c r="P1051" s="2"/>
      <c r="AA1051" s="6"/>
      <c r="AB1051" s="6"/>
      <c r="AC1051" s="6"/>
    </row>
    <row r="1052" spans="2:29" ht="13.95" customHeight="1" x14ac:dyDescent="0.25">
      <c r="B1052" s="138"/>
      <c r="C1052" s="142"/>
      <c r="D1052" s="2"/>
      <c r="I1052" s="333"/>
      <c r="J1052" s="334"/>
      <c r="K1052" s="194"/>
      <c r="L1052" s="194"/>
      <c r="P1052" s="2"/>
      <c r="AA1052" s="6"/>
      <c r="AB1052" s="6"/>
      <c r="AC1052" s="6"/>
    </row>
    <row r="1053" spans="2:29" ht="13.95" customHeight="1" x14ac:dyDescent="0.25">
      <c r="B1053" s="138"/>
      <c r="C1053" s="142"/>
      <c r="D1053" s="2"/>
      <c r="I1053" s="333"/>
      <c r="J1053" s="334"/>
      <c r="K1053" s="194"/>
      <c r="L1053" s="194"/>
      <c r="P1053" s="2"/>
      <c r="AA1053" s="6"/>
      <c r="AB1053" s="6"/>
      <c r="AC1053" s="6"/>
    </row>
    <row r="1054" spans="2:29" ht="13.95" customHeight="1" x14ac:dyDescent="0.25">
      <c r="B1054" s="138"/>
      <c r="C1054" s="142"/>
      <c r="D1054" s="2"/>
      <c r="I1054" s="333"/>
      <c r="J1054" s="334"/>
      <c r="K1054" s="194"/>
      <c r="L1054" s="194"/>
      <c r="P1054" s="2"/>
      <c r="AA1054" s="6"/>
      <c r="AB1054" s="6"/>
      <c r="AC1054" s="6"/>
    </row>
    <row r="1055" spans="2:29" ht="13.95" customHeight="1" x14ac:dyDescent="0.25">
      <c r="B1055" s="138"/>
      <c r="C1055" s="142"/>
      <c r="D1055" s="2"/>
      <c r="I1055" s="194"/>
      <c r="J1055" s="194"/>
      <c r="K1055" s="194"/>
      <c r="L1055" s="194"/>
      <c r="P1055" s="2"/>
      <c r="AA1055" s="6"/>
      <c r="AB1055" s="6"/>
      <c r="AC1055" s="6"/>
    </row>
    <row r="1056" spans="2:29" ht="13.95" customHeight="1" x14ac:dyDescent="0.25">
      <c r="B1056" s="138"/>
      <c r="C1056" s="142"/>
      <c r="D1056" s="2"/>
      <c r="I1056" s="333"/>
      <c r="J1056" s="334"/>
      <c r="K1056" s="194"/>
      <c r="L1056" s="194"/>
      <c r="P1056" s="2"/>
      <c r="AA1056" s="6"/>
      <c r="AB1056" s="6"/>
      <c r="AC1056" s="6"/>
    </row>
    <row r="1057" spans="2:29" ht="13.95" customHeight="1" x14ac:dyDescent="0.25">
      <c r="B1057" s="138"/>
      <c r="C1057" s="142"/>
      <c r="D1057" s="2"/>
      <c r="I1057" s="333"/>
      <c r="J1057" s="334"/>
      <c r="K1057" s="194"/>
      <c r="L1057" s="194"/>
      <c r="P1057" s="2"/>
      <c r="AA1057" s="6"/>
      <c r="AB1057" s="6"/>
      <c r="AC1057" s="6"/>
    </row>
    <row r="1058" spans="2:29" ht="13.95" customHeight="1" x14ac:dyDescent="0.25">
      <c r="B1058" s="138"/>
      <c r="C1058" s="142"/>
      <c r="D1058" s="2"/>
      <c r="I1058" s="333"/>
      <c r="J1058" s="334"/>
      <c r="K1058" s="194"/>
      <c r="L1058" s="194"/>
      <c r="P1058" s="2"/>
      <c r="AA1058" s="6"/>
      <c r="AB1058" s="6"/>
      <c r="AC1058" s="6"/>
    </row>
    <row r="1059" spans="2:29" ht="13.95" customHeight="1" x14ac:dyDescent="0.25">
      <c r="B1059" s="138"/>
      <c r="C1059" s="142"/>
      <c r="D1059" s="2"/>
      <c r="I1059" s="333"/>
      <c r="J1059" s="334"/>
      <c r="K1059" s="194"/>
      <c r="L1059" s="194"/>
      <c r="P1059" s="2"/>
      <c r="AA1059" s="6"/>
      <c r="AB1059" s="6"/>
      <c r="AC1059" s="6"/>
    </row>
    <row r="1060" spans="2:29" ht="13.95" customHeight="1" x14ac:dyDescent="0.25">
      <c r="B1060" s="138"/>
      <c r="C1060" s="142"/>
      <c r="D1060" s="2"/>
      <c r="I1060" s="194"/>
      <c r="J1060" s="194"/>
      <c r="K1060" s="194"/>
      <c r="L1060" s="194"/>
      <c r="P1060" s="2"/>
      <c r="AA1060" s="6"/>
      <c r="AB1060" s="6"/>
      <c r="AC1060" s="6"/>
    </row>
    <row r="1061" spans="2:29" ht="13.95" customHeight="1" x14ac:dyDescent="0.25">
      <c r="B1061" s="138"/>
      <c r="C1061" s="142"/>
      <c r="D1061" s="2"/>
      <c r="I1061" s="333"/>
      <c r="J1061" s="334"/>
      <c r="K1061" s="194"/>
      <c r="L1061" s="194"/>
      <c r="P1061" s="2"/>
      <c r="AA1061" s="6"/>
      <c r="AB1061" s="6"/>
      <c r="AC1061" s="6"/>
    </row>
    <row r="1062" spans="2:29" ht="13.95" customHeight="1" x14ac:dyDescent="0.25">
      <c r="B1062" s="138"/>
      <c r="C1062" s="142"/>
      <c r="D1062" s="2"/>
      <c r="I1062" s="333"/>
      <c r="J1062" s="334"/>
      <c r="K1062" s="194"/>
      <c r="L1062" s="194"/>
      <c r="P1062" s="2"/>
      <c r="AA1062" s="6"/>
      <c r="AB1062" s="6"/>
      <c r="AC1062" s="6"/>
    </row>
    <row r="1063" spans="2:29" ht="13.95" customHeight="1" x14ac:dyDescent="0.25">
      <c r="B1063" s="138"/>
      <c r="C1063" s="142"/>
      <c r="D1063" s="2"/>
      <c r="I1063" s="333"/>
      <c r="J1063" s="334"/>
      <c r="K1063" s="194"/>
      <c r="L1063" s="194"/>
      <c r="P1063" s="2"/>
      <c r="AA1063" s="6"/>
      <c r="AB1063" s="6"/>
      <c r="AC1063" s="6"/>
    </row>
    <row r="1064" spans="2:29" ht="13.95" customHeight="1" x14ac:dyDescent="0.25">
      <c r="B1064" s="138"/>
      <c r="C1064" s="142"/>
      <c r="D1064" s="2"/>
      <c r="I1064" s="333"/>
      <c r="J1064" s="334"/>
      <c r="K1064" s="194"/>
      <c r="L1064" s="194"/>
      <c r="P1064" s="2"/>
      <c r="AA1064" s="6"/>
      <c r="AB1064" s="6"/>
      <c r="AC1064" s="6"/>
    </row>
    <row r="1065" spans="2:29" ht="13.95" customHeight="1" x14ac:dyDescent="0.25">
      <c r="B1065" s="138"/>
      <c r="C1065" s="142"/>
      <c r="D1065" s="2"/>
      <c r="I1065" s="194"/>
      <c r="J1065" s="194"/>
      <c r="K1065" s="194"/>
      <c r="L1065" s="194"/>
      <c r="P1065" s="2"/>
      <c r="AA1065" s="6"/>
      <c r="AB1065" s="6"/>
      <c r="AC1065" s="6"/>
    </row>
    <row r="1066" spans="2:29" ht="13.95" customHeight="1" x14ac:dyDescent="0.25">
      <c r="B1066" s="138"/>
      <c r="C1066" s="142"/>
      <c r="D1066" s="2"/>
      <c r="I1066" s="333"/>
      <c r="J1066" s="334"/>
      <c r="K1066" s="194"/>
      <c r="L1066" s="194"/>
      <c r="P1066" s="2"/>
      <c r="AA1066" s="6"/>
      <c r="AB1066" s="6"/>
      <c r="AC1066" s="6"/>
    </row>
    <row r="1067" spans="2:29" ht="13.95" customHeight="1" x14ac:dyDescent="0.25">
      <c r="B1067" s="138"/>
      <c r="C1067" s="142"/>
      <c r="D1067" s="2"/>
      <c r="I1067" s="333"/>
      <c r="J1067" s="334"/>
      <c r="K1067" s="194"/>
      <c r="L1067" s="194"/>
      <c r="P1067" s="2"/>
      <c r="AA1067" s="6"/>
      <c r="AB1067" s="6"/>
      <c r="AC1067" s="6"/>
    </row>
    <row r="1068" spans="2:29" ht="13.95" customHeight="1" x14ac:dyDescent="0.25">
      <c r="B1068" s="138"/>
      <c r="C1068" s="142"/>
      <c r="D1068" s="2"/>
      <c r="I1068" s="333"/>
      <c r="J1068" s="334"/>
      <c r="K1068" s="194"/>
      <c r="L1068" s="194"/>
      <c r="P1068" s="2"/>
      <c r="AA1068" s="6"/>
      <c r="AB1068" s="6"/>
      <c r="AC1068" s="6"/>
    </row>
    <row r="1069" spans="2:29" ht="13.95" customHeight="1" x14ac:dyDescent="0.25">
      <c r="B1069" s="138"/>
      <c r="C1069" s="142"/>
      <c r="D1069" s="2"/>
      <c r="I1069" s="333"/>
      <c r="J1069" s="334"/>
      <c r="K1069" s="194"/>
      <c r="L1069" s="194"/>
      <c r="P1069" s="2"/>
      <c r="AA1069" s="6"/>
      <c r="AB1069" s="6"/>
      <c r="AC1069" s="6"/>
    </row>
    <row r="1070" spans="2:29" ht="13.95" customHeight="1" x14ac:dyDescent="0.25">
      <c r="B1070" s="138"/>
      <c r="C1070" s="142"/>
      <c r="D1070" s="2"/>
      <c r="I1070" s="194"/>
      <c r="J1070" s="194"/>
      <c r="K1070" s="194"/>
      <c r="L1070" s="194"/>
      <c r="P1070" s="2"/>
      <c r="AA1070" s="6"/>
      <c r="AB1070" s="6"/>
      <c r="AC1070" s="6"/>
    </row>
    <row r="1071" spans="2:29" ht="13.95" customHeight="1" x14ac:dyDescent="0.25">
      <c r="B1071" s="138"/>
      <c r="C1071" s="142"/>
      <c r="D1071" s="2"/>
      <c r="I1071" s="333"/>
      <c r="J1071" s="334"/>
      <c r="K1071" s="194"/>
      <c r="L1071" s="194"/>
      <c r="P1071" s="2"/>
      <c r="AA1071" s="6"/>
      <c r="AB1071" s="6"/>
      <c r="AC1071" s="6"/>
    </row>
    <row r="1072" spans="2:29" ht="13.95" customHeight="1" x14ac:dyDescent="0.25">
      <c r="B1072" s="138"/>
      <c r="C1072" s="142"/>
      <c r="D1072" s="2"/>
      <c r="I1072" s="333"/>
      <c r="J1072" s="334"/>
      <c r="K1072" s="194"/>
      <c r="L1072" s="194"/>
      <c r="P1072" s="2"/>
      <c r="AA1072" s="6"/>
      <c r="AB1072" s="6"/>
      <c r="AC1072" s="6"/>
    </row>
    <row r="1073" spans="2:29" ht="13.95" customHeight="1" x14ac:dyDescent="0.25">
      <c r="B1073" s="138"/>
      <c r="C1073" s="142"/>
      <c r="D1073" s="2"/>
      <c r="I1073" s="333"/>
      <c r="J1073" s="334"/>
      <c r="K1073" s="194"/>
      <c r="L1073" s="194"/>
      <c r="P1073" s="2"/>
      <c r="AA1073" s="6"/>
      <c r="AB1073" s="6"/>
      <c r="AC1073" s="6"/>
    </row>
    <row r="1074" spans="2:29" ht="13.95" customHeight="1" x14ac:dyDescent="0.25">
      <c r="B1074" s="138"/>
      <c r="C1074" s="142"/>
      <c r="D1074" s="2"/>
      <c r="I1074" s="333"/>
      <c r="J1074" s="334"/>
      <c r="K1074" s="194"/>
      <c r="L1074" s="194"/>
      <c r="P1074" s="2"/>
      <c r="AA1074" s="6"/>
      <c r="AB1074" s="6"/>
      <c r="AC1074" s="6"/>
    </row>
    <row r="1075" spans="2:29" ht="13.95" customHeight="1" x14ac:dyDescent="0.25">
      <c r="B1075" s="138"/>
      <c r="C1075" s="142"/>
      <c r="D1075" s="2"/>
      <c r="I1075" s="194"/>
      <c r="J1075" s="194"/>
      <c r="K1075" s="194"/>
      <c r="L1075" s="194"/>
      <c r="P1075" s="2"/>
      <c r="AA1075" s="6"/>
      <c r="AB1075" s="6"/>
      <c r="AC1075" s="6"/>
    </row>
    <row r="1076" spans="2:29" ht="13.95" customHeight="1" x14ac:dyDescent="0.25">
      <c r="B1076" s="138"/>
      <c r="C1076" s="142"/>
      <c r="D1076" s="2"/>
      <c r="I1076" s="333"/>
      <c r="J1076" s="334"/>
      <c r="K1076" s="194"/>
      <c r="L1076" s="194"/>
      <c r="P1076" s="2"/>
      <c r="AA1076" s="6"/>
      <c r="AB1076" s="6"/>
      <c r="AC1076" s="6"/>
    </row>
    <row r="1077" spans="2:29" ht="13.95" customHeight="1" x14ac:dyDescent="0.25">
      <c r="B1077" s="138"/>
      <c r="C1077" s="142"/>
      <c r="D1077" s="2"/>
      <c r="I1077" s="333"/>
      <c r="J1077" s="334"/>
      <c r="K1077" s="194"/>
      <c r="L1077" s="194"/>
      <c r="P1077" s="2"/>
      <c r="AA1077" s="6"/>
      <c r="AB1077" s="6"/>
      <c r="AC1077" s="6"/>
    </row>
    <row r="1078" spans="2:29" ht="13.95" customHeight="1" x14ac:dyDescent="0.25">
      <c r="B1078" s="138"/>
      <c r="C1078" s="142"/>
      <c r="D1078" s="2"/>
      <c r="I1078" s="333"/>
      <c r="J1078" s="334"/>
      <c r="K1078" s="194"/>
      <c r="L1078" s="194"/>
      <c r="P1078" s="2"/>
      <c r="AA1078" s="6"/>
      <c r="AB1078" s="6"/>
      <c r="AC1078" s="6"/>
    </row>
    <row r="1079" spans="2:29" ht="13.95" customHeight="1" x14ac:dyDescent="0.25">
      <c r="B1079" s="138"/>
      <c r="C1079" s="142"/>
      <c r="D1079" s="2"/>
      <c r="I1079" s="333"/>
      <c r="J1079" s="334"/>
      <c r="K1079" s="194"/>
      <c r="L1079" s="194"/>
      <c r="P1079" s="2"/>
      <c r="AA1079" s="6"/>
      <c r="AB1079" s="6"/>
      <c r="AC1079" s="6"/>
    </row>
    <row r="1080" spans="2:29" ht="13.95" customHeight="1" x14ac:dyDescent="0.25">
      <c r="B1080" s="138"/>
      <c r="C1080" s="142"/>
      <c r="D1080" s="2"/>
      <c r="I1080" s="194"/>
      <c r="J1080" s="194"/>
      <c r="K1080" s="194"/>
      <c r="L1080" s="194"/>
      <c r="P1080" s="2"/>
      <c r="AA1080" s="6"/>
      <c r="AB1080" s="6"/>
      <c r="AC1080" s="6"/>
    </row>
    <row r="1081" spans="2:29" ht="13.95" customHeight="1" x14ac:dyDescent="0.25">
      <c r="B1081" s="138"/>
      <c r="C1081" s="142"/>
      <c r="D1081" s="2"/>
      <c r="I1081" s="333"/>
      <c r="J1081" s="334"/>
      <c r="K1081" s="194"/>
      <c r="L1081" s="194"/>
      <c r="P1081" s="2"/>
      <c r="AA1081" s="6"/>
      <c r="AB1081" s="6"/>
      <c r="AC1081" s="6"/>
    </row>
    <row r="1082" spans="2:29" ht="13.95" customHeight="1" x14ac:dyDescent="0.25">
      <c r="B1082" s="138"/>
      <c r="C1082" s="142"/>
      <c r="D1082" s="2"/>
      <c r="I1082" s="333"/>
      <c r="J1082" s="334"/>
      <c r="K1082" s="194"/>
      <c r="L1082" s="194"/>
      <c r="P1082" s="2"/>
      <c r="AA1082" s="6"/>
      <c r="AB1082" s="6"/>
      <c r="AC1082" s="6"/>
    </row>
    <row r="1083" spans="2:29" ht="13.95" customHeight="1" x14ac:dyDescent="0.25">
      <c r="B1083" s="138"/>
      <c r="C1083" s="142"/>
      <c r="D1083" s="2"/>
      <c r="I1083" s="194"/>
      <c r="J1083" s="194"/>
      <c r="K1083" s="194"/>
      <c r="L1083" s="194"/>
      <c r="P1083" s="2"/>
      <c r="AA1083" s="6"/>
      <c r="AB1083" s="6"/>
      <c r="AC1083" s="6"/>
    </row>
    <row r="1084" spans="2:29" ht="13.95" customHeight="1" x14ac:dyDescent="0.25">
      <c r="B1084" s="138"/>
      <c r="C1084" s="142"/>
      <c r="D1084" s="2"/>
      <c r="I1084" s="333"/>
      <c r="J1084" s="334"/>
      <c r="K1084" s="194"/>
      <c r="L1084" s="194"/>
      <c r="P1084" s="2"/>
      <c r="AA1084" s="6"/>
      <c r="AB1084" s="6"/>
      <c r="AC1084" s="6"/>
    </row>
    <row r="1085" spans="2:29" ht="13.95" customHeight="1" x14ac:dyDescent="0.25">
      <c r="B1085" s="138"/>
      <c r="C1085" s="142"/>
      <c r="D1085" s="2"/>
      <c r="I1085" s="333"/>
      <c r="J1085" s="334"/>
      <c r="K1085" s="194"/>
      <c r="L1085" s="194"/>
      <c r="P1085" s="2"/>
      <c r="AA1085" s="6"/>
      <c r="AB1085" s="6"/>
      <c r="AC1085" s="6"/>
    </row>
    <row r="1086" spans="2:29" ht="13.95" customHeight="1" x14ac:dyDescent="0.25">
      <c r="B1086" s="138"/>
      <c r="C1086" s="142"/>
      <c r="D1086" s="2"/>
      <c r="I1086" s="333"/>
      <c r="J1086" s="334"/>
      <c r="K1086" s="194"/>
      <c r="L1086" s="194"/>
      <c r="P1086" s="2"/>
      <c r="AA1086" s="6"/>
      <c r="AB1086" s="6"/>
      <c r="AC1086" s="6"/>
    </row>
    <row r="1087" spans="2:29" ht="13.95" customHeight="1" x14ac:dyDescent="0.25">
      <c r="B1087" s="138"/>
      <c r="C1087" s="142"/>
      <c r="D1087" s="2"/>
      <c r="I1087" s="194"/>
      <c r="J1087" s="194"/>
      <c r="K1087" s="194"/>
      <c r="L1087" s="194"/>
      <c r="P1087" s="2"/>
      <c r="AA1087" s="6"/>
      <c r="AB1087" s="6"/>
      <c r="AC1087" s="6"/>
    </row>
    <row r="1088" spans="2:29" ht="13.95" customHeight="1" x14ac:dyDescent="0.25">
      <c r="B1088" s="138"/>
      <c r="C1088" s="142"/>
      <c r="D1088" s="2"/>
      <c r="I1088" s="333"/>
      <c r="J1088" s="334"/>
      <c r="K1088" s="194"/>
      <c r="L1088" s="194"/>
      <c r="P1088" s="2"/>
      <c r="AA1088" s="6"/>
      <c r="AB1088" s="6"/>
      <c r="AC1088" s="6"/>
    </row>
    <row r="1089" spans="2:29" ht="13.95" customHeight="1" x14ac:dyDescent="0.25">
      <c r="B1089" s="138"/>
      <c r="C1089" s="142"/>
      <c r="D1089" s="2"/>
      <c r="I1089" s="333"/>
      <c r="J1089" s="334"/>
      <c r="K1089" s="194"/>
      <c r="L1089" s="194"/>
      <c r="P1089" s="2"/>
      <c r="AA1089" s="6"/>
      <c r="AB1089" s="6"/>
      <c r="AC1089" s="6"/>
    </row>
    <row r="1090" spans="2:29" ht="13.95" customHeight="1" x14ac:dyDescent="0.25">
      <c r="B1090" s="138"/>
      <c r="C1090" s="142"/>
      <c r="D1090" s="2"/>
      <c r="I1090" s="333"/>
      <c r="J1090" s="334"/>
      <c r="K1090" s="194"/>
      <c r="L1090" s="194"/>
      <c r="P1090" s="2"/>
      <c r="AA1090" s="6"/>
      <c r="AB1090" s="6"/>
      <c r="AC1090" s="6"/>
    </row>
    <row r="1091" spans="2:29" ht="13.95" customHeight="1" x14ac:dyDescent="0.25">
      <c r="B1091" s="138"/>
      <c r="C1091" s="142"/>
      <c r="D1091" s="2"/>
      <c r="I1091" s="333"/>
      <c r="J1091" s="334"/>
      <c r="K1091" s="194"/>
      <c r="L1091" s="194"/>
      <c r="P1091" s="2"/>
      <c r="AA1091" s="6"/>
      <c r="AB1091" s="6"/>
      <c r="AC1091" s="6"/>
    </row>
    <row r="1092" spans="2:29" ht="13.95" customHeight="1" x14ac:dyDescent="0.25">
      <c r="B1092" s="138"/>
      <c r="C1092" s="142"/>
      <c r="D1092" s="2"/>
      <c r="I1092" s="194"/>
      <c r="J1092" s="194"/>
      <c r="K1092" s="194"/>
      <c r="L1092" s="194"/>
      <c r="P1092" s="2"/>
      <c r="AA1092" s="6"/>
      <c r="AB1092" s="6"/>
      <c r="AC1092" s="6"/>
    </row>
    <row r="1093" spans="2:29" ht="13.95" customHeight="1" x14ac:dyDescent="0.25">
      <c r="B1093" s="138"/>
      <c r="C1093" s="142"/>
      <c r="D1093" s="2"/>
      <c r="I1093" s="333"/>
      <c r="J1093" s="334"/>
      <c r="K1093" s="194"/>
      <c r="L1093" s="194"/>
      <c r="P1093" s="2"/>
      <c r="AA1093" s="6"/>
      <c r="AB1093" s="6"/>
      <c r="AC1093" s="6"/>
    </row>
    <row r="1094" spans="2:29" ht="13.95" customHeight="1" x14ac:dyDescent="0.25">
      <c r="B1094" s="138"/>
      <c r="C1094" s="142"/>
      <c r="D1094" s="2"/>
      <c r="I1094" s="333"/>
      <c r="J1094" s="334"/>
      <c r="K1094" s="194"/>
      <c r="L1094" s="194"/>
      <c r="P1094" s="2"/>
      <c r="AA1094" s="6"/>
      <c r="AB1094" s="6"/>
      <c r="AC1094" s="6"/>
    </row>
    <row r="1095" spans="2:29" ht="13.95" customHeight="1" x14ac:dyDescent="0.25">
      <c r="B1095" s="138"/>
      <c r="C1095" s="142"/>
      <c r="D1095" s="2"/>
      <c r="I1095" s="194"/>
      <c r="J1095" s="194"/>
      <c r="K1095" s="194"/>
      <c r="L1095" s="194"/>
      <c r="P1095" s="2"/>
      <c r="AA1095" s="6"/>
      <c r="AB1095" s="6"/>
      <c r="AC1095" s="6"/>
    </row>
    <row r="1096" spans="2:29" ht="13.95" customHeight="1" x14ac:dyDescent="0.25">
      <c r="B1096" s="138"/>
      <c r="C1096" s="142"/>
      <c r="D1096" s="2"/>
      <c r="I1096" s="333"/>
      <c r="J1096" s="334"/>
      <c r="K1096" s="194"/>
      <c r="L1096" s="194"/>
      <c r="P1096" s="2"/>
      <c r="AA1096" s="6"/>
      <c r="AB1096" s="6"/>
      <c r="AC1096" s="6"/>
    </row>
    <row r="1097" spans="2:29" ht="13.95" customHeight="1" x14ac:dyDescent="0.25">
      <c r="B1097" s="138"/>
      <c r="C1097" s="142"/>
      <c r="D1097" s="2"/>
      <c r="I1097" s="333"/>
      <c r="J1097" s="334"/>
      <c r="K1097" s="194"/>
      <c r="L1097" s="194"/>
      <c r="P1097" s="2"/>
      <c r="AA1097" s="6"/>
      <c r="AB1097" s="6"/>
      <c r="AC1097" s="6"/>
    </row>
    <row r="1098" spans="2:29" ht="13.95" customHeight="1" x14ac:dyDescent="0.25">
      <c r="B1098" s="139"/>
      <c r="C1098" s="142"/>
      <c r="D1098" s="2"/>
      <c r="I1098" s="194"/>
      <c r="J1098" s="194"/>
      <c r="K1098" s="194"/>
      <c r="L1098" s="194"/>
      <c r="P1098" s="2"/>
      <c r="AA1098" s="6"/>
      <c r="AB1098" s="6"/>
      <c r="AC1098" s="6"/>
    </row>
    <row r="1099" spans="2:29" ht="13.95" customHeight="1" x14ac:dyDescent="0.25">
      <c r="B1099" s="142"/>
      <c r="C1099" s="142"/>
      <c r="D1099" s="2"/>
      <c r="I1099" s="194"/>
      <c r="J1099" s="194"/>
      <c r="K1099" s="194"/>
      <c r="L1099" s="194"/>
      <c r="P1099" s="2"/>
      <c r="AA1099" s="6"/>
      <c r="AB1099" s="6"/>
      <c r="AC1099" s="6"/>
    </row>
    <row r="1100" spans="2:29" ht="13.95" customHeight="1" x14ac:dyDescent="0.25">
      <c r="B1100" s="138"/>
      <c r="C1100" s="142"/>
      <c r="D1100" s="2"/>
      <c r="I1100" s="194"/>
      <c r="J1100" s="194"/>
      <c r="K1100" s="194"/>
      <c r="L1100" s="194"/>
      <c r="P1100" s="2"/>
      <c r="AA1100" s="6"/>
      <c r="AB1100" s="6"/>
      <c r="AC1100" s="6"/>
    </row>
    <row r="1101" spans="2:29" ht="13.95" customHeight="1" x14ac:dyDescent="0.25">
      <c r="B1101" s="138"/>
      <c r="C1101" s="142"/>
      <c r="D1101" s="2"/>
      <c r="I1101" s="333"/>
      <c r="J1101" s="334"/>
      <c r="K1101" s="194"/>
      <c r="L1101" s="194"/>
      <c r="P1101" s="2"/>
      <c r="AA1101" s="6"/>
      <c r="AB1101" s="6"/>
      <c r="AC1101" s="6"/>
    </row>
    <row r="1102" spans="2:29" ht="13.95" customHeight="1" x14ac:dyDescent="0.25">
      <c r="B1102" s="139"/>
      <c r="C1102" s="142"/>
      <c r="D1102" s="2"/>
      <c r="I1102" s="194"/>
      <c r="J1102" s="194"/>
      <c r="K1102" s="194"/>
      <c r="L1102" s="194"/>
      <c r="P1102" s="2"/>
      <c r="AA1102" s="6"/>
      <c r="AB1102" s="6"/>
      <c r="AC1102" s="6"/>
    </row>
    <row r="1103" spans="2:29" ht="13.95" customHeight="1" x14ac:dyDescent="0.25">
      <c r="B1103" s="142"/>
      <c r="C1103" s="142"/>
      <c r="D1103" s="2"/>
      <c r="I1103" s="194"/>
      <c r="J1103" s="194"/>
      <c r="K1103" s="194"/>
      <c r="L1103" s="194"/>
      <c r="P1103" s="2"/>
      <c r="AA1103" s="6"/>
      <c r="AB1103" s="6"/>
      <c r="AC1103" s="6"/>
    </row>
    <row r="1104" spans="2:29" ht="13.95" customHeight="1" x14ac:dyDescent="0.25">
      <c r="B1104" s="138"/>
      <c r="C1104" s="142"/>
      <c r="D1104" s="2"/>
      <c r="I1104" s="194"/>
      <c r="J1104" s="194"/>
      <c r="K1104" s="194"/>
      <c r="L1104" s="194"/>
      <c r="P1104" s="2"/>
      <c r="AA1104" s="6"/>
      <c r="AB1104" s="6"/>
      <c r="AC1104" s="6"/>
    </row>
    <row r="1105" spans="2:29" ht="13.95" customHeight="1" x14ac:dyDescent="0.25">
      <c r="B1105" s="138"/>
      <c r="C1105" s="142"/>
      <c r="D1105" s="2"/>
      <c r="I1105" s="333"/>
      <c r="J1105" s="334"/>
      <c r="K1105" s="194"/>
      <c r="L1105" s="194"/>
      <c r="P1105" s="2"/>
      <c r="AA1105" s="6"/>
      <c r="AB1105" s="6"/>
      <c r="AC1105" s="6"/>
    </row>
    <row r="1106" spans="2:29" ht="13.95" customHeight="1" x14ac:dyDescent="0.25">
      <c r="B1106" s="138"/>
      <c r="C1106" s="142"/>
      <c r="D1106" s="2"/>
      <c r="I1106" s="333"/>
      <c r="J1106" s="334"/>
      <c r="K1106" s="194"/>
      <c r="L1106" s="194"/>
      <c r="P1106" s="2"/>
      <c r="AA1106" s="6"/>
      <c r="AB1106" s="6"/>
      <c r="AC1106" s="6"/>
    </row>
    <row r="1107" spans="2:29" ht="13.95" customHeight="1" x14ac:dyDescent="0.25">
      <c r="B1107" s="138"/>
      <c r="C1107" s="142"/>
      <c r="D1107" s="2"/>
      <c r="I1107" s="194"/>
      <c r="J1107" s="194"/>
      <c r="K1107" s="194"/>
      <c r="L1107" s="194"/>
      <c r="P1107" s="2"/>
      <c r="AA1107" s="6"/>
      <c r="AB1107" s="6"/>
      <c r="AC1107" s="6"/>
    </row>
    <row r="1108" spans="2:29" ht="13.95" customHeight="1" x14ac:dyDescent="0.25">
      <c r="B1108" s="138"/>
      <c r="C1108" s="142"/>
      <c r="D1108" s="2"/>
      <c r="I1108" s="333"/>
      <c r="J1108" s="334"/>
      <c r="K1108" s="194"/>
      <c r="L1108" s="194"/>
      <c r="P1108" s="2"/>
      <c r="AA1108" s="6"/>
      <c r="AB1108" s="6"/>
      <c r="AC1108" s="6"/>
    </row>
    <row r="1109" spans="2:29" ht="13.95" customHeight="1" x14ac:dyDescent="0.25">
      <c r="B1109" s="138"/>
      <c r="C1109" s="142"/>
      <c r="D1109" s="2"/>
      <c r="I1109" s="333"/>
      <c r="J1109" s="334"/>
      <c r="K1109" s="194"/>
      <c r="L1109" s="194"/>
      <c r="P1109" s="2"/>
      <c r="AA1109" s="6"/>
      <c r="AB1109" s="6"/>
      <c r="AC1109" s="6"/>
    </row>
    <row r="1110" spans="2:29" ht="13.95" customHeight="1" x14ac:dyDescent="0.25">
      <c r="B1110" s="138"/>
      <c r="C1110" s="142"/>
      <c r="D1110" s="2"/>
      <c r="I1110" s="333"/>
      <c r="J1110" s="334"/>
      <c r="K1110" s="194"/>
      <c r="L1110" s="194"/>
      <c r="P1110" s="2"/>
      <c r="AA1110" s="6"/>
      <c r="AB1110" s="6"/>
      <c r="AC1110" s="6"/>
    </row>
    <row r="1111" spans="2:29" ht="13.95" customHeight="1" x14ac:dyDescent="0.25">
      <c r="B1111" s="138"/>
      <c r="C1111" s="142"/>
      <c r="D1111" s="2"/>
      <c r="I1111" s="194"/>
      <c r="J1111" s="194"/>
      <c r="K1111" s="194"/>
      <c r="L1111" s="194"/>
      <c r="P1111" s="2"/>
      <c r="AA1111" s="6"/>
      <c r="AB1111" s="6"/>
      <c r="AC1111" s="6"/>
    </row>
    <row r="1112" spans="2:29" ht="13.95" customHeight="1" x14ac:dyDescent="0.25">
      <c r="B1112" s="138"/>
      <c r="C1112" s="142"/>
      <c r="D1112" s="2"/>
      <c r="I1112" s="333"/>
      <c r="J1112" s="334"/>
      <c r="K1112" s="194"/>
      <c r="L1112" s="194"/>
      <c r="P1112" s="2"/>
      <c r="AA1112" s="6"/>
      <c r="AB1112" s="6"/>
      <c r="AC1112" s="6"/>
    </row>
    <row r="1113" spans="2:29" ht="13.95" customHeight="1" x14ac:dyDescent="0.25">
      <c r="B1113" s="138"/>
      <c r="C1113" s="142"/>
      <c r="D1113" s="2"/>
      <c r="I1113" s="333"/>
      <c r="J1113" s="334"/>
      <c r="K1113" s="194"/>
      <c r="L1113" s="194"/>
      <c r="P1113" s="2"/>
      <c r="AA1113" s="6"/>
      <c r="AB1113" s="6"/>
      <c r="AC1113" s="6"/>
    </row>
    <row r="1114" spans="2:29" ht="13.95" customHeight="1" x14ac:dyDescent="0.25">
      <c r="B1114" s="138"/>
      <c r="C1114" s="142"/>
      <c r="D1114" s="2"/>
      <c r="I1114" s="194"/>
      <c r="J1114" s="194"/>
      <c r="K1114" s="194"/>
      <c r="L1114" s="194"/>
      <c r="P1114" s="2"/>
      <c r="AA1114" s="6"/>
      <c r="AB1114" s="6"/>
      <c r="AC1114" s="6"/>
    </row>
    <row r="1115" spans="2:29" ht="13.95" customHeight="1" x14ac:dyDescent="0.25">
      <c r="B1115" s="138"/>
      <c r="C1115" s="142"/>
      <c r="D1115" s="2"/>
      <c r="I1115" s="333"/>
      <c r="J1115" s="334"/>
      <c r="K1115" s="194"/>
      <c r="L1115" s="194"/>
      <c r="P1115" s="2"/>
      <c r="AA1115" s="6"/>
      <c r="AB1115" s="6"/>
      <c r="AC1115" s="6"/>
    </row>
    <row r="1116" spans="2:29" ht="13.95" customHeight="1" x14ac:dyDescent="0.25">
      <c r="B1116" s="138"/>
      <c r="C1116" s="142"/>
      <c r="D1116" s="2"/>
      <c r="I1116" s="333"/>
      <c r="J1116" s="334"/>
      <c r="K1116" s="194"/>
      <c r="L1116" s="194"/>
      <c r="P1116" s="2"/>
      <c r="AA1116" s="6"/>
      <c r="AB1116" s="6"/>
      <c r="AC1116" s="6"/>
    </row>
    <row r="1117" spans="2:29" ht="13.95" customHeight="1" x14ac:dyDescent="0.25">
      <c r="B1117" s="138"/>
      <c r="C1117" s="142"/>
      <c r="D1117" s="2"/>
      <c r="I1117" s="333"/>
      <c r="J1117" s="334"/>
      <c r="K1117" s="194"/>
      <c r="L1117" s="194"/>
      <c r="P1117" s="2"/>
      <c r="AA1117" s="6"/>
      <c r="AB1117" s="6"/>
      <c r="AC1117" s="6"/>
    </row>
    <row r="1118" spans="2:29" ht="13.95" customHeight="1" x14ac:dyDescent="0.25">
      <c r="B1118" s="138"/>
      <c r="C1118" s="142"/>
      <c r="D1118" s="2"/>
      <c r="I1118" s="333"/>
      <c r="J1118" s="334"/>
      <c r="K1118" s="194"/>
      <c r="L1118" s="194"/>
      <c r="P1118" s="2"/>
      <c r="AA1118" s="6"/>
      <c r="AB1118" s="6"/>
      <c r="AC1118" s="6"/>
    </row>
    <row r="1119" spans="2:29" ht="13.95" customHeight="1" x14ac:dyDescent="0.25">
      <c r="B1119" s="138"/>
      <c r="C1119" s="142"/>
      <c r="D1119" s="2"/>
      <c r="I1119" s="194"/>
      <c r="J1119" s="194"/>
      <c r="K1119" s="194"/>
      <c r="L1119" s="194"/>
      <c r="P1119" s="2"/>
      <c r="AA1119" s="6"/>
      <c r="AB1119" s="6"/>
      <c r="AC1119" s="6"/>
    </row>
    <row r="1120" spans="2:29" ht="13.95" customHeight="1" x14ac:dyDescent="0.25">
      <c r="B1120" s="138"/>
      <c r="C1120" s="142"/>
      <c r="D1120" s="2"/>
      <c r="I1120" s="333"/>
      <c r="J1120" s="334"/>
      <c r="K1120" s="194"/>
      <c r="L1120" s="194"/>
      <c r="P1120" s="2"/>
      <c r="AA1120" s="6"/>
      <c r="AB1120" s="6"/>
      <c r="AC1120" s="6"/>
    </row>
    <row r="1121" spans="2:29" ht="13.95" customHeight="1" x14ac:dyDescent="0.25">
      <c r="B1121" s="138"/>
      <c r="C1121" s="142"/>
      <c r="D1121" s="2"/>
      <c r="I1121" s="333"/>
      <c r="J1121" s="334"/>
      <c r="K1121" s="194"/>
      <c r="L1121" s="194"/>
      <c r="P1121" s="2"/>
      <c r="AA1121" s="6"/>
      <c r="AB1121" s="6"/>
      <c r="AC1121" s="6"/>
    </row>
    <row r="1122" spans="2:29" ht="13.95" customHeight="1" x14ac:dyDescent="0.25">
      <c r="B1122" s="138"/>
      <c r="C1122" s="142"/>
      <c r="D1122" s="2"/>
      <c r="I1122" s="194"/>
      <c r="J1122" s="194"/>
      <c r="K1122" s="194"/>
      <c r="L1122" s="194"/>
      <c r="P1122" s="2"/>
      <c r="AA1122" s="6"/>
      <c r="AB1122" s="6"/>
      <c r="AC1122" s="6"/>
    </row>
    <row r="1123" spans="2:29" ht="13.95" customHeight="1" x14ac:dyDescent="0.25">
      <c r="B1123" s="138"/>
      <c r="C1123" s="142"/>
      <c r="D1123" s="2"/>
      <c r="I1123" s="333"/>
      <c r="J1123" s="334"/>
      <c r="K1123" s="194"/>
      <c r="L1123" s="194"/>
      <c r="P1123" s="2"/>
      <c r="AA1123" s="6"/>
      <c r="AB1123" s="6"/>
      <c r="AC1123" s="6"/>
    </row>
    <row r="1124" spans="2:29" ht="13.95" customHeight="1" x14ac:dyDescent="0.25">
      <c r="B1124" s="138"/>
      <c r="C1124" s="142"/>
      <c r="D1124" s="2"/>
      <c r="I1124" s="333"/>
      <c r="J1124" s="334"/>
      <c r="K1124" s="194"/>
      <c r="L1124" s="194"/>
      <c r="P1124" s="2"/>
      <c r="AA1124" s="6"/>
      <c r="AB1124" s="6"/>
      <c r="AC1124" s="6"/>
    </row>
    <row r="1125" spans="2:29" ht="13.95" customHeight="1" x14ac:dyDescent="0.25">
      <c r="B1125" s="138"/>
      <c r="C1125" s="142"/>
      <c r="D1125" s="2"/>
      <c r="I1125" s="333"/>
      <c r="J1125" s="334"/>
      <c r="K1125" s="194"/>
      <c r="L1125" s="194"/>
      <c r="P1125" s="2"/>
      <c r="AA1125" s="6"/>
      <c r="AB1125" s="6"/>
      <c r="AC1125" s="6"/>
    </row>
    <row r="1126" spans="2:29" ht="13.95" customHeight="1" x14ac:dyDescent="0.25">
      <c r="B1126" s="138"/>
      <c r="C1126" s="142"/>
      <c r="D1126" s="2"/>
      <c r="I1126" s="333"/>
      <c r="J1126" s="334"/>
      <c r="K1126" s="194"/>
      <c r="L1126" s="194"/>
      <c r="P1126" s="2"/>
      <c r="AA1126" s="6"/>
      <c r="AB1126" s="6"/>
      <c r="AC1126" s="6"/>
    </row>
    <row r="1127" spans="2:29" ht="13.95" customHeight="1" x14ac:dyDescent="0.25">
      <c r="B1127" s="138"/>
      <c r="C1127" s="142"/>
      <c r="D1127" s="2"/>
      <c r="I1127" s="194"/>
      <c r="J1127" s="194"/>
      <c r="K1127" s="194"/>
      <c r="L1127" s="194"/>
      <c r="P1127" s="2"/>
      <c r="AA1127" s="6"/>
      <c r="AB1127" s="6"/>
      <c r="AC1127" s="6"/>
    </row>
    <row r="1128" spans="2:29" ht="13.95" customHeight="1" x14ac:dyDescent="0.25">
      <c r="B1128" s="138"/>
      <c r="C1128" s="142"/>
      <c r="D1128" s="2"/>
      <c r="I1128" s="333"/>
      <c r="J1128" s="334"/>
      <c r="K1128" s="194"/>
      <c r="L1128" s="194"/>
      <c r="P1128" s="2"/>
      <c r="AA1128" s="6"/>
      <c r="AB1128" s="6"/>
      <c r="AC1128" s="6"/>
    </row>
    <row r="1129" spans="2:29" ht="13.95" customHeight="1" x14ac:dyDescent="0.25">
      <c r="B1129" s="138"/>
      <c r="C1129" s="142"/>
      <c r="D1129" s="2"/>
      <c r="I1129" s="333"/>
      <c r="J1129" s="334"/>
      <c r="K1129" s="194"/>
      <c r="L1129" s="194"/>
      <c r="P1129" s="2"/>
      <c r="AA1129" s="6"/>
      <c r="AB1129" s="6"/>
      <c r="AC1129" s="6"/>
    </row>
    <row r="1130" spans="2:29" ht="13.95" customHeight="1" x14ac:dyDescent="0.25">
      <c r="B1130" s="138"/>
      <c r="C1130" s="142"/>
      <c r="D1130" s="2"/>
      <c r="I1130" s="333"/>
      <c r="J1130" s="334"/>
      <c r="K1130" s="194"/>
      <c r="L1130" s="194"/>
      <c r="P1130" s="2"/>
      <c r="AA1130" s="6"/>
      <c r="AB1130" s="6"/>
      <c r="AC1130" s="6"/>
    </row>
    <row r="1131" spans="2:29" ht="13.95" customHeight="1" x14ac:dyDescent="0.25">
      <c r="B1131" s="138"/>
      <c r="C1131" s="142"/>
      <c r="D1131" s="2"/>
      <c r="I1131" s="333"/>
      <c r="J1131" s="334"/>
      <c r="K1131" s="194"/>
      <c r="L1131" s="194"/>
      <c r="P1131" s="2"/>
      <c r="AA1131" s="6"/>
      <c r="AB1131" s="6"/>
      <c r="AC1131" s="6"/>
    </row>
    <row r="1132" spans="2:29" ht="13.95" customHeight="1" x14ac:dyDescent="0.25">
      <c r="B1132" s="138"/>
      <c r="C1132" s="142"/>
      <c r="D1132" s="2"/>
      <c r="I1132" s="333"/>
      <c r="J1132" s="334"/>
      <c r="K1132" s="194"/>
      <c r="L1132" s="194"/>
      <c r="P1132" s="2"/>
      <c r="AA1132" s="6"/>
      <c r="AB1132" s="6"/>
      <c r="AC1132" s="6"/>
    </row>
    <row r="1133" spans="2:29" ht="13.95" customHeight="1" x14ac:dyDescent="0.25">
      <c r="B1133" s="138"/>
      <c r="C1133" s="142"/>
      <c r="D1133" s="2"/>
      <c r="I1133" s="333"/>
      <c r="J1133" s="334"/>
      <c r="K1133" s="194"/>
      <c r="L1133" s="194"/>
      <c r="P1133" s="2"/>
      <c r="AA1133" s="6"/>
      <c r="AB1133" s="6"/>
      <c r="AC1133" s="6"/>
    </row>
    <row r="1134" spans="2:29" ht="13.95" customHeight="1" x14ac:dyDescent="0.25">
      <c r="B1134" s="138"/>
      <c r="C1134" s="142"/>
      <c r="D1134" s="2"/>
      <c r="I1134" s="194"/>
      <c r="J1134" s="194"/>
      <c r="K1134" s="194"/>
      <c r="L1134" s="194"/>
      <c r="P1134" s="2"/>
      <c r="AA1134" s="6"/>
      <c r="AB1134" s="6"/>
      <c r="AC1134" s="6"/>
    </row>
    <row r="1135" spans="2:29" ht="13.95" customHeight="1" x14ac:dyDescent="0.25">
      <c r="B1135" s="138"/>
      <c r="C1135" s="142"/>
      <c r="D1135" s="2"/>
      <c r="I1135" s="333"/>
      <c r="J1135" s="334"/>
      <c r="K1135" s="194"/>
      <c r="L1135" s="194"/>
      <c r="P1135" s="2"/>
      <c r="AA1135" s="6"/>
      <c r="AB1135" s="6"/>
      <c r="AC1135" s="6"/>
    </row>
    <row r="1136" spans="2:29" ht="13.95" customHeight="1" x14ac:dyDescent="0.25">
      <c r="B1136" s="138"/>
      <c r="C1136" s="142"/>
      <c r="D1136" s="2"/>
      <c r="I1136" s="333"/>
      <c r="J1136" s="334"/>
      <c r="K1136" s="194"/>
      <c r="L1136" s="194"/>
      <c r="P1136" s="2"/>
      <c r="AA1136" s="6"/>
      <c r="AB1136" s="6"/>
      <c r="AC1136" s="6"/>
    </row>
    <row r="1137" spans="2:29" ht="13.95" customHeight="1" x14ac:dyDescent="0.25">
      <c r="B1137" s="138"/>
      <c r="C1137" s="142"/>
      <c r="D1137" s="2"/>
      <c r="I1137" s="333"/>
      <c r="J1137" s="334"/>
      <c r="K1137" s="194"/>
      <c r="L1137" s="194"/>
      <c r="P1137" s="2"/>
      <c r="AA1137" s="6"/>
      <c r="AB1137" s="6"/>
      <c r="AC1137" s="6"/>
    </row>
    <row r="1138" spans="2:29" ht="13.95" customHeight="1" x14ac:dyDescent="0.25">
      <c r="B1138" s="138"/>
      <c r="C1138" s="142"/>
      <c r="D1138" s="2"/>
      <c r="I1138" s="333"/>
      <c r="J1138" s="334"/>
      <c r="K1138" s="194"/>
      <c r="L1138" s="194"/>
      <c r="P1138" s="2"/>
      <c r="AA1138" s="6"/>
      <c r="AB1138" s="6"/>
      <c r="AC1138" s="6"/>
    </row>
    <row r="1139" spans="2:29" ht="13.95" customHeight="1" x14ac:dyDescent="0.25">
      <c r="B1139" s="138"/>
      <c r="C1139" s="142"/>
      <c r="D1139" s="2"/>
      <c r="I1139" s="194"/>
      <c r="J1139" s="194"/>
      <c r="K1139" s="194"/>
      <c r="L1139" s="194"/>
      <c r="P1139" s="2"/>
      <c r="AA1139" s="6"/>
      <c r="AB1139" s="6"/>
      <c r="AC1139" s="6"/>
    </row>
    <row r="1140" spans="2:29" ht="13.95" customHeight="1" x14ac:dyDescent="0.25">
      <c r="B1140" s="138"/>
      <c r="C1140" s="142"/>
      <c r="D1140" s="2"/>
      <c r="I1140" s="333"/>
      <c r="J1140" s="334"/>
      <c r="K1140" s="194"/>
      <c r="L1140" s="194"/>
      <c r="P1140" s="2"/>
      <c r="AA1140" s="6"/>
      <c r="AB1140" s="6"/>
      <c r="AC1140" s="6"/>
    </row>
    <row r="1141" spans="2:29" ht="13.95" customHeight="1" x14ac:dyDescent="0.25">
      <c r="B1141" s="138"/>
      <c r="C1141" s="142"/>
      <c r="D1141" s="2"/>
      <c r="I1141" s="333"/>
      <c r="J1141" s="334"/>
      <c r="K1141" s="194"/>
      <c r="L1141" s="194"/>
      <c r="P1141" s="2"/>
      <c r="AA1141" s="6"/>
      <c r="AB1141" s="6"/>
      <c r="AC1141" s="6"/>
    </row>
    <row r="1142" spans="2:29" ht="13.95" customHeight="1" x14ac:dyDescent="0.25">
      <c r="B1142" s="138"/>
      <c r="C1142" s="142"/>
      <c r="D1142" s="2"/>
      <c r="I1142" s="333"/>
      <c r="J1142" s="334"/>
      <c r="K1142" s="194"/>
      <c r="L1142" s="194"/>
      <c r="P1142" s="2"/>
      <c r="AA1142" s="6"/>
      <c r="AB1142" s="6"/>
      <c r="AC1142" s="6"/>
    </row>
    <row r="1143" spans="2:29" ht="13.95" customHeight="1" x14ac:dyDescent="0.25">
      <c r="B1143" s="138"/>
      <c r="C1143" s="142"/>
      <c r="D1143" s="2"/>
      <c r="I1143" s="333"/>
      <c r="J1143" s="334"/>
      <c r="K1143" s="194"/>
      <c r="L1143" s="194"/>
      <c r="P1143" s="2"/>
      <c r="AA1143" s="6"/>
      <c r="AB1143" s="6"/>
      <c r="AC1143" s="6"/>
    </row>
    <row r="1144" spans="2:29" ht="13.95" customHeight="1" x14ac:dyDescent="0.25">
      <c r="B1144" s="138"/>
      <c r="C1144" s="142"/>
      <c r="D1144" s="2"/>
      <c r="I1144" s="194"/>
      <c r="J1144" s="194"/>
      <c r="K1144" s="194"/>
      <c r="L1144" s="194"/>
      <c r="P1144" s="2"/>
      <c r="AA1144" s="6"/>
      <c r="AB1144" s="6"/>
      <c r="AC1144" s="6"/>
    </row>
    <row r="1145" spans="2:29" ht="13.95" customHeight="1" x14ac:dyDescent="0.25">
      <c r="B1145" s="138"/>
      <c r="C1145" s="142"/>
      <c r="D1145" s="2"/>
      <c r="I1145" s="333"/>
      <c r="J1145" s="334"/>
      <c r="K1145" s="194"/>
      <c r="L1145" s="194"/>
      <c r="P1145" s="2"/>
      <c r="AA1145" s="6"/>
      <c r="AB1145" s="6"/>
      <c r="AC1145" s="6"/>
    </row>
    <row r="1146" spans="2:29" ht="13.95" customHeight="1" x14ac:dyDescent="0.25">
      <c r="B1146" s="138"/>
      <c r="C1146" s="142"/>
      <c r="D1146" s="2"/>
      <c r="I1146" s="333"/>
      <c r="J1146" s="334"/>
      <c r="K1146" s="194"/>
      <c r="L1146" s="194"/>
      <c r="P1146" s="2"/>
      <c r="AA1146" s="6"/>
      <c r="AB1146" s="6"/>
      <c r="AC1146" s="6"/>
    </row>
    <row r="1147" spans="2:29" ht="13.95" customHeight="1" x14ac:dyDescent="0.25">
      <c r="B1147" s="138"/>
      <c r="C1147" s="142"/>
      <c r="D1147" s="2"/>
      <c r="I1147" s="333"/>
      <c r="J1147" s="334"/>
      <c r="K1147" s="194"/>
      <c r="L1147" s="194"/>
      <c r="P1147" s="2"/>
      <c r="AA1147" s="6"/>
      <c r="AB1147" s="6"/>
      <c r="AC1147" s="6"/>
    </row>
    <row r="1148" spans="2:29" ht="13.95" customHeight="1" x14ac:dyDescent="0.25">
      <c r="B1148" s="138"/>
      <c r="C1148" s="142"/>
      <c r="D1148" s="2"/>
      <c r="I1148" s="333"/>
      <c r="J1148" s="334"/>
      <c r="K1148" s="194"/>
      <c r="L1148" s="194"/>
      <c r="P1148" s="2"/>
      <c r="AA1148" s="6"/>
      <c r="AB1148" s="6"/>
      <c r="AC1148" s="6"/>
    </row>
    <row r="1149" spans="2:29" ht="13.95" customHeight="1" x14ac:dyDescent="0.25">
      <c r="B1149" s="138"/>
      <c r="C1149" s="142"/>
      <c r="D1149" s="2"/>
      <c r="I1149" s="194"/>
      <c r="J1149" s="194"/>
      <c r="K1149" s="194"/>
      <c r="L1149" s="194"/>
      <c r="P1149" s="2"/>
      <c r="AA1149" s="6"/>
      <c r="AB1149" s="6"/>
      <c r="AC1149" s="6"/>
    </row>
    <row r="1150" spans="2:29" ht="13.95" customHeight="1" x14ac:dyDescent="0.25">
      <c r="B1150" s="138"/>
      <c r="C1150" s="142"/>
      <c r="D1150" s="2"/>
      <c r="I1150" s="333"/>
      <c r="J1150" s="334"/>
      <c r="K1150" s="194"/>
      <c r="L1150" s="194"/>
      <c r="P1150" s="2"/>
      <c r="AA1150" s="6"/>
      <c r="AB1150" s="6"/>
      <c r="AC1150" s="6"/>
    </row>
    <row r="1151" spans="2:29" ht="13.95" customHeight="1" x14ac:dyDescent="0.25">
      <c r="B1151" s="138"/>
      <c r="C1151" s="142"/>
      <c r="D1151" s="2"/>
      <c r="I1151" s="333"/>
      <c r="J1151" s="334"/>
      <c r="K1151" s="194"/>
      <c r="L1151" s="194"/>
      <c r="P1151" s="2"/>
      <c r="AA1151" s="6"/>
      <c r="AB1151" s="6"/>
      <c r="AC1151" s="6"/>
    </row>
    <row r="1152" spans="2:29" ht="13.95" customHeight="1" x14ac:dyDescent="0.25">
      <c r="B1152" s="138"/>
      <c r="C1152" s="142"/>
      <c r="D1152" s="2"/>
      <c r="I1152" s="333"/>
      <c r="J1152" s="334"/>
      <c r="K1152" s="194"/>
      <c r="L1152" s="194"/>
      <c r="P1152" s="2"/>
      <c r="AA1152" s="6"/>
      <c r="AB1152" s="6"/>
      <c r="AC1152" s="6"/>
    </row>
    <row r="1153" spans="2:29" ht="13.95" customHeight="1" x14ac:dyDescent="0.25">
      <c r="B1153" s="138"/>
      <c r="C1153" s="142"/>
      <c r="D1153" s="2"/>
      <c r="I1153" s="333"/>
      <c r="J1153" s="334"/>
      <c r="K1153" s="194"/>
      <c r="L1153" s="194"/>
      <c r="P1153" s="2"/>
      <c r="AA1153" s="6"/>
      <c r="AB1153" s="6"/>
      <c r="AC1153" s="6"/>
    </row>
    <row r="1154" spans="2:29" ht="13.95" customHeight="1" x14ac:dyDescent="0.25">
      <c r="B1154" s="138"/>
      <c r="C1154" s="142"/>
      <c r="D1154" s="2"/>
      <c r="I1154" s="194"/>
      <c r="J1154" s="194"/>
      <c r="K1154" s="194"/>
      <c r="L1154" s="194"/>
      <c r="P1154" s="2"/>
      <c r="AA1154" s="6"/>
      <c r="AB1154" s="6"/>
      <c r="AC1154" s="6"/>
    </row>
    <row r="1155" spans="2:29" ht="13.95" customHeight="1" x14ac:dyDescent="0.25">
      <c r="B1155" s="138"/>
      <c r="C1155" s="142"/>
      <c r="D1155" s="2"/>
      <c r="I1155" s="333"/>
      <c r="J1155" s="334"/>
      <c r="K1155" s="194"/>
      <c r="L1155" s="194"/>
      <c r="P1155" s="2"/>
      <c r="AA1155" s="6"/>
      <c r="AB1155" s="6"/>
      <c r="AC1155" s="6"/>
    </row>
    <row r="1156" spans="2:29" ht="13.95" customHeight="1" x14ac:dyDescent="0.25">
      <c r="B1156" s="138"/>
      <c r="C1156" s="142"/>
      <c r="D1156" s="2"/>
      <c r="I1156" s="333"/>
      <c r="J1156" s="334"/>
      <c r="K1156" s="194"/>
      <c r="L1156" s="194"/>
      <c r="P1156" s="2"/>
      <c r="AA1156" s="6"/>
      <c r="AB1156" s="6"/>
      <c r="AC1156" s="6"/>
    </row>
    <row r="1157" spans="2:29" ht="13.95" customHeight="1" x14ac:dyDescent="0.25">
      <c r="B1157" s="138"/>
      <c r="C1157" s="142"/>
      <c r="D1157" s="2"/>
      <c r="I1157" s="333"/>
      <c r="J1157" s="334"/>
      <c r="K1157" s="194"/>
      <c r="L1157" s="194"/>
      <c r="P1157" s="2"/>
      <c r="AA1157" s="6"/>
      <c r="AB1157" s="6"/>
      <c r="AC1157" s="6"/>
    </row>
    <row r="1158" spans="2:29" ht="13.95" customHeight="1" x14ac:dyDescent="0.25">
      <c r="B1158" s="138"/>
      <c r="C1158" s="142"/>
      <c r="D1158" s="2"/>
      <c r="I1158" s="333"/>
      <c r="J1158" s="334"/>
      <c r="K1158" s="194"/>
      <c r="L1158" s="194"/>
      <c r="P1158" s="2"/>
      <c r="AA1158" s="6"/>
      <c r="AB1158" s="6"/>
      <c r="AC1158" s="6"/>
    </row>
    <row r="1159" spans="2:29" ht="13.95" customHeight="1" x14ac:dyDescent="0.25">
      <c r="B1159" s="138"/>
      <c r="C1159" s="142"/>
      <c r="D1159" s="2"/>
      <c r="I1159" s="194"/>
      <c r="J1159" s="194"/>
      <c r="K1159" s="194"/>
      <c r="L1159" s="194"/>
      <c r="P1159" s="2"/>
      <c r="AA1159" s="6"/>
      <c r="AB1159" s="6"/>
      <c r="AC1159" s="6"/>
    </row>
    <row r="1160" spans="2:29" ht="13.95" customHeight="1" x14ac:dyDescent="0.25">
      <c r="B1160" s="138"/>
      <c r="C1160" s="142"/>
      <c r="D1160" s="2"/>
      <c r="I1160" s="333"/>
      <c r="J1160" s="334"/>
      <c r="K1160" s="194"/>
      <c r="L1160" s="194"/>
      <c r="P1160" s="2"/>
      <c r="AA1160" s="6"/>
      <c r="AB1160" s="6"/>
      <c r="AC1160" s="6"/>
    </row>
    <row r="1161" spans="2:29" ht="13.95" customHeight="1" x14ac:dyDescent="0.25">
      <c r="B1161" s="138"/>
      <c r="C1161" s="142"/>
      <c r="D1161" s="2"/>
      <c r="I1161" s="333"/>
      <c r="J1161" s="334"/>
      <c r="K1161" s="194"/>
      <c r="L1161" s="194"/>
      <c r="P1161" s="2"/>
      <c r="AA1161" s="6"/>
      <c r="AB1161" s="6"/>
      <c r="AC1161" s="6"/>
    </row>
    <row r="1162" spans="2:29" ht="13.95" customHeight="1" x14ac:dyDescent="0.25">
      <c r="B1162" s="138"/>
      <c r="C1162" s="142"/>
      <c r="D1162" s="2"/>
      <c r="I1162" s="333"/>
      <c r="J1162" s="334"/>
      <c r="K1162" s="194"/>
      <c r="L1162" s="194"/>
      <c r="P1162" s="2"/>
      <c r="AA1162" s="6"/>
      <c r="AB1162" s="6"/>
      <c r="AC1162" s="6"/>
    </row>
    <row r="1163" spans="2:29" ht="13.95" customHeight="1" x14ac:dyDescent="0.25">
      <c r="B1163" s="138"/>
      <c r="C1163" s="142"/>
      <c r="D1163" s="2"/>
      <c r="I1163" s="333"/>
      <c r="J1163" s="334"/>
      <c r="K1163" s="194"/>
      <c r="L1163" s="194"/>
      <c r="P1163" s="2"/>
      <c r="AA1163" s="6"/>
      <c r="AB1163" s="6"/>
      <c r="AC1163" s="6"/>
    </row>
    <row r="1164" spans="2:29" ht="13.95" customHeight="1" x14ac:dyDescent="0.25">
      <c r="B1164" s="138"/>
      <c r="C1164" s="142"/>
      <c r="D1164" s="2"/>
      <c r="I1164" s="194"/>
      <c r="J1164" s="194"/>
      <c r="K1164" s="194"/>
      <c r="L1164" s="194"/>
      <c r="P1164" s="2"/>
      <c r="AA1164" s="6"/>
      <c r="AB1164" s="6"/>
      <c r="AC1164" s="6"/>
    </row>
    <row r="1165" spans="2:29" ht="13.95" customHeight="1" x14ac:dyDescent="0.25">
      <c r="B1165" s="138"/>
      <c r="C1165" s="142"/>
      <c r="D1165" s="2"/>
      <c r="I1165" s="333"/>
      <c r="J1165" s="334"/>
      <c r="K1165" s="194"/>
      <c r="L1165" s="194"/>
      <c r="P1165" s="2"/>
      <c r="AA1165" s="6"/>
      <c r="AB1165" s="6"/>
      <c r="AC1165" s="6"/>
    </row>
    <row r="1166" spans="2:29" ht="13.95" customHeight="1" x14ac:dyDescent="0.25">
      <c r="B1166" s="138"/>
      <c r="C1166" s="142"/>
      <c r="D1166" s="2"/>
      <c r="I1166" s="333"/>
      <c r="J1166" s="334"/>
      <c r="K1166" s="194"/>
      <c r="L1166" s="194"/>
      <c r="P1166" s="2"/>
      <c r="AA1166" s="6"/>
      <c r="AB1166" s="6"/>
      <c r="AC1166" s="6"/>
    </row>
    <row r="1167" spans="2:29" ht="13.95" customHeight="1" x14ac:dyDescent="0.25">
      <c r="B1167" s="138"/>
      <c r="C1167" s="142"/>
      <c r="D1167" s="2"/>
      <c r="I1167" s="333"/>
      <c r="J1167" s="334"/>
      <c r="K1167" s="194"/>
      <c r="L1167" s="194"/>
      <c r="P1167" s="2"/>
      <c r="AA1167" s="6"/>
      <c r="AB1167" s="6"/>
      <c r="AC1167" s="6"/>
    </row>
    <row r="1168" spans="2:29" ht="13.95" customHeight="1" x14ac:dyDescent="0.25">
      <c r="B1168" s="138"/>
      <c r="C1168" s="142"/>
      <c r="D1168" s="2"/>
      <c r="I1168" s="333"/>
      <c r="J1168" s="334"/>
      <c r="K1168" s="194"/>
      <c r="L1168" s="194"/>
      <c r="P1168" s="2"/>
      <c r="AA1168" s="6"/>
      <c r="AB1168" s="6"/>
      <c r="AC1168" s="6"/>
    </row>
    <row r="1169" spans="2:29" ht="13.95" customHeight="1" x14ac:dyDescent="0.25">
      <c r="B1169" s="138"/>
      <c r="C1169" s="142"/>
      <c r="D1169" s="2"/>
      <c r="I1169" s="194"/>
      <c r="J1169" s="194"/>
      <c r="K1169" s="194"/>
      <c r="L1169" s="194"/>
      <c r="P1169" s="2"/>
      <c r="AA1169" s="6"/>
      <c r="AB1169" s="6"/>
      <c r="AC1169" s="6"/>
    </row>
    <row r="1170" spans="2:29" ht="13.95" customHeight="1" x14ac:dyDescent="0.25">
      <c r="B1170" s="138"/>
      <c r="C1170" s="142"/>
      <c r="D1170" s="2"/>
      <c r="I1170" s="333"/>
      <c r="J1170" s="334"/>
      <c r="K1170" s="194"/>
      <c r="L1170" s="194"/>
      <c r="P1170" s="2"/>
      <c r="AA1170" s="6"/>
      <c r="AB1170" s="6"/>
      <c r="AC1170" s="6"/>
    </row>
    <row r="1171" spans="2:29" ht="13.95" customHeight="1" x14ac:dyDescent="0.25">
      <c r="B1171" s="138"/>
      <c r="C1171" s="142"/>
      <c r="D1171" s="2"/>
      <c r="I1171" s="333"/>
      <c r="J1171" s="334"/>
      <c r="K1171" s="194"/>
      <c r="L1171" s="194"/>
      <c r="P1171" s="2"/>
      <c r="AA1171" s="6"/>
      <c r="AB1171" s="6"/>
      <c r="AC1171" s="6"/>
    </row>
    <row r="1172" spans="2:29" ht="13.95" customHeight="1" x14ac:dyDescent="0.25">
      <c r="B1172" s="138"/>
      <c r="C1172" s="142"/>
      <c r="D1172" s="2"/>
      <c r="I1172" s="333"/>
      <c r="J1172" s="334"/>
      <c r="K1172" s="194"/>
      <c r="L1172" s="194"/>
      <c r="P1172" s="2"/>
      <c r="AA1172" s="6"/>
      <c r="AB1172" s="6"/>
      <c r="AC1172" s="6"/>
    </row>
    <row r="1173" spans="2:29" ht="13.95" customHeight="1" x14ac:dyDescent="0.25">
      <c r="B1173" s="138"/>
      <c r="C1173" s="142"/>
      <c r="D1173" s="2"/>
      <c r="I1173" s="333"/>
      <c r="J1173" s="334"/>
      <c r="K1173" s="194"/>
      <c r="L1173" s="194"/>
      <c r="P1173" s="2"/>
      <c r="AA1173" s="6"/>
      <c r="AB1173" s="6"/>
      <c r="AC1173" s="6"/>
    </row>
    <row r="1174" spans="2:29" ht="13.95" customHeight="1" x14ac:dyDescent="0.25">
      <c r="B1174" s="138"/>
      <c r="C1174" s="142"/>
      <c r="D1174" s="2"/>
      <c r="I1174" s="194"/>
      <c r="J1174" s="194"/>
      <c r="K1174" s="194"/>
      <c r="L1174" s="194"/>
      <c r="P1174" s="2"/>
      <c r="AA1174" s="6"/>
      <c r="AB1174" s="6"/>
      <c r="AC1174" s="6"/>
    </row>
    <row r="1175" spans="2:29" ht="13.95" customHeight="1" x14ac:dyDescent="0.25">
      <c r="B1175" s="138"/>
      <c r="C1175" s="142"/>
      <c r="D1175" s="2"/>
      <c r="I1175" s="333"/>
      <c r="J1175" s="334"/>
      <c r="K1175" s="194"/>
      <c r="L1175" s="194"/>
      <c r="P1175" s="2"/>
      <c r="AA1175" s="6"/>
      <c r="AB1175" s="6"/>
      <c r="AC1175" s="6"/>
    </row>
    <row r="1176" spans="2:29" ht="13.95" customHeight="1" x14ac:dyDescent="0.25">
      <c r="B1176" s="138"/>
      <c r="C1176" s="142"/>
      <c r="D1176" s="2"/>
      <c r="I1176" s="333"/>
      <c r="J1176" s="334"/>
      <c r="K1176" s="194"/>
      <c r="L1176" s="194"/>
      <c r="P1176" s="2"/>
      <c r="AA1176" s="6"/>
      <c r="AB1176" s="6"/>
      <c r="AC1176" s="6"/>
    </row>
    <row r="1177" spans="2:29" ht="13.95" customHeight="1" x14ac:dyDescent="0.25">
      <c r="B1177" s="138"/>
      <c r="C1177" s="142"/>
      <c r="D1177" s="2"/>
      <c r="I1177" s="333"/>
      <c r="J1177" s="334"/>
      <c r="K1177" s="194"/>
      <c r="L1177" s="194"/>
      <c r="P1177" s="2"/>
      <c r="AA1177" s="6"/>
      <c r="AB1177" s="6"/>
      <c r="AC1177" s="6"/>
    </row>
    <row r="1178" spans="2:29" ht="13.95" customHeight="1" x14ac:dyDescent="0.25">
      <c r="B1178" s="138"/>
      <c r="C1178" s="142"/>
      <c r="D1178" s="2"/>
      <c r="I1178" s="194"/>
      <c r="J1178" s="194"/>
      <c r="K1178" s="194"/>
      <c r="L1178" s="194"/>
      <c r="P1178" s="2"/>
      <c r="AA1178" s="6"/>
      <c r="AB1178" s="6"/>
      <c r="AC1178" s="6"/>
    </row>
    <row r="1179" spans="2:29" ht="13.95" customHeight="1" x14ac:dyDescent="0.25">
      <c r="B1179" s="138"/>
      <c r="C1179" s="142"/>
      <c r="D1179" s="2"/>
      <c r="I1179" s="333"/>
      <c r="J1179" s="334"/>
      <c r="K1179" s="194"/>
      <c r="L1179" s="194"/>
      <c r="P1179" s="2"/>
      <c r="AA1179" s="6"/>
      <c r="AB1179" s="6"/>
      <c r="AC1179" s="6"/>
    </row>
    <row r="1180" spans="2:29" ht="13.95" customHeight="1" x14ac:dyDescent="0.25">
      <c r="B1180" s="138"/>
      <c r="C1180" s="142"/>
      <c r="D1180" s="2"/>
      <c r="I1180" s="333"/>
      <c r="J1180" s="334"/>
      <c r="K1180" s="194"/>
      <c r="L1180" s="194"/>
      <c r="P1180" s="2"/>
      <c r="AA1180" s="6"/>
      <c r="AB1180" s="6"/>
      <c r="AC1180" s="6"/>
    </row>
    <row r="1181" spans="2:29" ht="13.95" customHeight="1" x14ac:dyDescent="0.25">
      <c r="B1181" s="138"/>
      <c r="C1181" s="142"/>
      <c r="D1181" s="2"/>
      <c r="I1181" s="333"/>
      <c r="J1181" s="334"/>
      <c r="K1181" s="194"/>
      <c r="L1181" s="194"/>
      <c r="P1181" s="2"/>
      <c r="AA1181" s="6"/>
      <c r="AB1181" s="6"/>
      <c r="AC1181" s="6"/>
    </row>
    <row r="1182" spans="2:29" ht="13.95" customHeight="1" x14ac:dyDescent="0.25">
      <c r="B1182" s="138"/>
      <c r="C1182" s="142"/>
      <c r="D1182" s="2"/>
      <c r="I1182" s="194"/>
      <c r="J1182" s="194"/>
      <c r="K1182" s="194"/>
      <c r="L1182" s="194"/>
      <c r="P1182" s="2"/>
      <c r="AA1182" s="6"/>
      <c r="AB1182" s="6"/>
      <c r="AC1182" s="6"/>
    </row>
    <row r="1183" spans="2:29" ht="13.95" customHeight="1" x14ac:dyDescent="0.25">
      <c r="B1183" s="138"/>
      <c r="C1183" s="142"/>
      <c r="D1183" s="2"/>
      <c r="I1183" s="333"/>
      <c r="J1183" s="334"/>
      <c r="K1183" s="194"/>
      <c r="L1183" s="194"/>
      <c r="P1183" s="2"/>
      <c r="AA1183" s="6"/>
      <c r="AB1183" s="6"/>
      <c r="AC1183" s="6"/>
    </row>
    <row r="1184" spans="2:29" ht="13.95" customHeight="1" x14ac:dyDescent="0.25">
      <c r="B1184" s="138"/>
      <c r="C1184" s="142"/>
      <c r="D1184" s="2"/>
      <c r="I1184" s="333"/>
      <c r="J1184" s="334"/>
      <c r="K1184" s="194"/>
      <c r="L1184" s="194"/>
      <c r="P1184" s="2"/>
      <c r="AA1184" s="6"/>
      <c r="AB1184" s="6"/>
      <c r="AC1184" s="6"/>
    </row>
    <row r="1185" spans="2:29" ht="9.9" customHeight="1" x14ac:dyDescent="0.25">
      <c r="B1185" s="139"/>
      <c r="C1185" s="142"/>
      <c r="D1185" s="2"/>
      <c r="I1185" s="187"/>
      <c r="J1185" s="187"/>
      <c r="K1185" s="194"/>
      <c r="L1185" s="194"/>
      <c r="P1185" s="2"/>
      <c r="AA1185" s="6"/>
      <c r="AB1185" s="6"/>
      <c r="AC1185" s="6"/>
    </row>
    <row r="1186" spans="2:29" ht="9.9" customHeight="1" x14ac:dyDescent="0.25">
      <c r="B1186" s="142"/>
      <c r="C1186" s="142"/>
      <c r="D1186" s="2"/>
      <c r="I1186" s="187"/>
      <c r="J1186" s="187"/>
      <c r="K1186" s="194"/>
      <c r="L1186" s="194"/>
      <c r="P1186" s="2"/>
      <c r="AA1186" s="6"/>
      <c r="AB1186" s="6"/>
      <c r="AC1186" s="6"/>
    </row>
    <row r="1187" spans="2:29" ht="9.9" customHeight="1" x14ac:dyDescent="0.25">
      <c r="B1187" s="138"/>
      <c r="C1187" s="142"/>
      <c r="D1187" s="2"/>
      <c r="I1187" s="187"/>
      <c r="J1187" s="187"/>
      <c r="K1187" s="194"/>
      <c r="L1187" s="194"/>
      <c r="P1187" s="2"/>
      <c r="AA1187" s="6"/>
      <c r="AB1187" s="6"/>
      <c r="AC1187" s="6"/>
    </row>
    <row r="1188" spans="2:29" ht="9.9" customHeight="1" x14ac:dyDescent="0.25">
      <c r="B1188" s="138"/>
      <c r="C1188" s="142"/>
      <c r="D1188" s="2"/>
      <c r="I1188" s="194"/>
      <c r="J1188" s="194"/>
      <c r="K1188" s="194"/>
      <c r="L1188" s="194"/>
      <c r="P1188" s="2"/>
      <c r="AA1188" s="6"/>
      <c r="AB1188" s="6"/>
      <c r="AC1188" s="6"/>
    </row>
    <row r="1189" spans="2:29" ht="9.9" customHeight="1" x14ac:dyDescent="0.25">
      <c r="B1189" s="138"/>
      <c r="C1189" s="142"/>
      <c r="D1189" s="2"/>
      <c r="I1189" s="194"/>
      <c r="J1189" s="194"/>
      <c r="K1189" s="194"/>
      <c r="L1189" s="194"/>
      <c r="P1189" s="2"/>
      <c r="AA1189" s="6"/>
      <c r="AB1189" s="6"/>
      <c r="AC1189" s="6"/>
    </row>
    <row r="1190" spans="2:29" ht="9.9" customHeight="1" x14ac:dyDescent="0.25">
      <c r="B1190" s="138"/>
      <c r="C1190" s="142"/>
      <c r="D1190" s="2"/>
      <c r="I1190" s="187"/>
      <c r="J1190" s="187"/>
      <c r="K1190" s="194"/>
      <c r="L1190" s="194"/>
      <c r="P1190" s="2"/>
      <c r="AA1190" s="6"/>
      <c r="AB1190" s="6"/>
      <c r="AC1190" s="6"/>
    </row>
    <row r="1191" spans="2:29" ht="9.9" customHeight="1" x14ac:dyDescent="0.25">
      <c r="B1191" s="138"/>
      <c r="C1191" s="142"/>
      <c r="D1191" s="2"/>
      <c r="I1191" s="194"/>
      <c r="J1191" s="194"/>
      <c r="K1191" s="194"/>
      <c r="L1191" s="194"/>
      <c r="P1191" s="2"/>
      <c r="AA1191" s="6"/>
      <c r="AB1191" s="6"/>
      <c r="AC1191" s="6"/>
    </row>
    <row r="1192" spans="2:29" ht="9.9" customHeight="1" x14ac:dyDescent="0.25">
      <c r="B1192" s="138"/>
      <c r="C1192" s="142"/>
      <c r="D1192" s="2"/>
      <c r="I1192" s="194"/>
      <c r="J1192" s="194"/>
      <c r="K1192" s="194"/>
      <c r="L1192" s="194"/>
      <c r="P1192" s="2"/>
      <c r="AA1192" s="6"/>
      <c r="AB1192" s="6"/>
      <c r="AC1192" s="6"/>
    </row>
    <row r="1193" spans="2:29" ht="9.9" customHeight="1" x14ac:dyDescent="0.25">
      <c r="B1193" s="138"/>
      <c r="C1193" s="142"/>
      <c r="D1193" s="2"/>
      <c r="I1193" s="194"/>
      <c r="J1193" s="194"/>
      <c r="K1193" s="194"/>
      <c r="L1193" s="194"/>
      <c r="P1193" s="2"/>
      <c r="AA1193" s="6"/>
      <c r="AB1193" s="6"/>
      <c r="AC1193" s="6"/>
    </row>
    <row r="1194" spans="2:29" ht="9.9" customHeight="1" x14ac:dyDescent="0.25">
      <c r="B1194" s="138"/>
      <c r="C1194" s="142"/>
      <c r="D1194" s="2"/>
      <c r="I1194" s="194"/>
      <c r="J1194" s="194"/>
      <c r="K1194" s="194"/>
      <c r="L1194" s="194"/>
      <c r="P1194" s="2"/>
      <c r="AA1194" s="6"/>
      <c r="AB1194" s="6"/>
      <c r="AC1194" s="6"/>
    </row>
    <row r="1195" spans="2:29" ht="9.9" customHeight="1" x14ac:dyDescent="0.25">
      <c r="B1195" s="138"/>
      <c r="C1195" s="142"/>
      <c r="D1195" s="2"/>
      <c r="I1195" s="194"/>
      <c r="J1195" s="194"/>
      <c r="K1195" s="194"/>
      <c r="L1195" s="194"/>
      <c r="P1195" s="2"/>
      <c r="AA1195" s="6"/>
      <c r="AB1195" s="6"/>
      <c r="AC1195" s="6"/>
    </row>
    <row r="1196" spans="2:29" ht="9.9" customHeight="1" x14ac:dyDescent="0.25">
      <c r="B1196" s="138"/>
      <c r="C1196" s="142"/>
      <c r="D1196" s="2"/>
      <c r="I1196" s="194"/>
      <c r="J1196" s="194"/>
      <c r="K1196" s="194"/>
      <c r="L1196" s="194"/>
      <c r="P1196" s="2"/>
      <c r="AA1196" s="6"/>
      <c r="AB1196" s="6"/>
      <c r="AC1196" s="6"/>
    </row>
    <row r="1197" spans="2:29" ht="9.9" customHeight="1" x14ac:dyDescent="0.25">
      <c r="B1197" s="138"/>
      <c r="C1197" s="142"/>
      <c r="D1197" s="2"/>
      <c r="I1197" s="194"/>
      <c r="J1197" s="194"/>
      <c r="K1197" s="194"/>
      <c r="L1197" s="194"/>
      <c r="P1197" s="2"/>
      <c r="AA1197" s="6"/>
      <c r="AB1197" s="6"/>
      <c r="AC1197" s="6"/>
    </row>
    <row r="1198" spans="2:29" ht="9.9" customHeight="1" x14ac:dyDescent="0.25">
      <c r="B1198" s="138"/>
      <c r="C1198" s="142"/>
      <c r="D1198" s="2"/>
      <c r="I1198" s="194"/>
      <c r="J1198" s="194"/>
      <c r="K1198" s="194"/>
      <c r="L1198" s="194"/>
      <c r="P1198" s="2"/>
      <c r="AA1198" s="6"/>
      <c r="AB1198" s="6"/>
      <c r="AC1198" s="6"/>
    </row>
    <row r="1199" spans="2:29" ht="9.9" customHeight="1" x14ac:dyDescent="0.25">
      <c r="B1199" s="138"/>
      <c r="C1199" s="142"/>
      <c r="D1199" s="2"/>
      <c r="I1199" s="194"/>
      <c r="J1199" s="194"/>
      <c r="K1199" s="194"/>
      <c r="L1199" s="194"/>
      <c r="P1199" s="2"/>
      <c r="AA1199" s="6"/>
      <c r="AB1199" s="6"/>
      <c r="AC1199" s="6"/>
    </row>
    <row r="1200" spans="2:29" ht="9.9" customHeight="1" x14ac:dyDescent="0.25">
      <c r="B1200" s="138"/>
      <c r="C1200" s="142"/>
      <c r="D1200" s="2"/>
      <c r="I1200" s="194"/>
      <c r="J1200" s="194"/>
      <c r="K1200" s="194"/>
      <c r="L1200" s="194"/>
      <c r="P1200" s="2"/>
      <c r="AA1200" s="6"/>
      <c r="AB1200" s="6"/>
      <c r="AC1200" s="6"/>
    </row>
    <row r="1201" spans="2:29" ht="9.9" customHeight="1" x14ac:dyDescent="0.25">
      <c r="B1201" s="138"/>
      <c r="C1201" s="142"/>
      <c r="D1201" s="2"/>
      <c r="I1201" s="194"/>
      <c r="J1201" s="194"/>
      <c r="K1201" s="194"/>
      <c r="L1201" s="194"/>
      <c r="P1201" s="2"/>
      <c r="AA1201" s="6"/>
      <c r="AB1201" s="6"/>
      <c r="AC1201" s="6"/>
    </row>
    <row r="1202" spans="2:29" ht="9.9" customHeight="1" x14ac:dyDescent="0.25">
      <c r="B1202" s="138"/>
      <c r="C1202" s="142"/>
      <c r="D1202" s="2"/>
      <c r="I1202" s="194"/>
      <c r="J1202" s="194"/>
      <c r="K1202" s="194"/>
      <c r="L1202" s="194"/>
      <c r="P1202" s="2"/>
      <c r="AA1202" s="6"/>
      <c r="AB1202" s="6"/>
      <c r="AC1202" s="6"/>
    </row>
    <row r="1203" spans="2:29" ht="9.9" customHeight="1" x14ac:dyDescent="0.25">
      <c r="B1203" s="138"/>
      <c r="C1203" s="142"/>
      <c r="D1203" s="2"/>
      <c r="I1203" s="194"/>
      <c r="J1203" s="194"/>
      <c r="K1203" s="194"/>
      <c r="L1203" s="194"/>
      <c r="P1203" s="2"/>
      <c r="AA1203" s="6"/>
      <c r="AB1203" s="6"/>
      <c r="AC1203" s="6"/>
    </row>
    <row r="1204" spans="2:29" ht="9.9" customHeight="1" x14ac:dyDescent="0.25">
      <c r="B1204" s="138"/>
      <c r="C1204" s="142"/>
      <c r="D1204" s="2"/>
      <c r="I1204" s="194"/>
      <c r="J1204" s="194"/>
      <c r="K1204" s="194"/>
      <c r="L1204" s="194"/>
      <c r="P1204" s="2"/>
      <c r="AA1204" s="6"/>
      <c r="AB1204" s="6"/>
      <c r="AC1204" s="6"/>
    </row>
    <row r="1205" spans="2:29" ht="9.9" customHeight="1" x14ac:dyDescent="0.25">
      <c r="B1205" s="138"/>
      <c r="C1205" s="142"/>
      <c r="D1205" s="2"/>
      <c r="I1205" s="194"/>
      <c r="J1205" s="194"/>
      <c r="K1205" s="194"/>
      <c r="L1205" s="194"/>
      <c r="P1205" s="2"/>
      <c r="AA1205" s="6"/>
      <c r="AB1205" s="6"/>
      <c r="AC1205" s="6"/>
    </row>
    <row r="1206" spans="2:29" ht="9.9" customHeight="1" x14ac:dyDescent="0.25">
      <c r="B1206" s="138"/>
      <c r="C1206" s="142"/>
      <c r="D1206" s="2"/>
      <c r="I1206" s="194"/>
      <c r="J1206" s="194"/>
      <c r="K1206" s="194"/>
      <c r="L1206" s="194"/>
      <c r="P1206" s="2"/>
      <c r="AA1206" s="6"/>
      <c r="AB1206" s="6"/>
      <c r="AC1206" s="6"/>
    </row>
    <row r="1207" spans="2:29" ht="9.9" customHeight="1" x14ac:dyDescent="0.25">
      <c r="B1207" s="138"/>
      <c r="C1207" s="142"/>
      <c r="D1207" s="2"/>
      <c r="I1207" s="194"/>
      <c r="J1207" s="194"/>
      <c r="K1207" s="194"/>
      <c r="L1207" s="194"/>
      <c r="P1207" s="2"/>
      <c r="AA1207" s="6"/>
      <c r="AB1207" s="6"/>
      <c r="AC1207" s="6"/>
    </row>
    <row r="1208" spans="2:29" ht="9.9" customHeight="1" x14ac:dyDescent="0.25">
      <c r="B1208" s="138"/>
      <c r="C1208" s="142"/>
      <c r="D1208" s="2"/>
      <c r="I1208" s="194"/>
      <c r="J1208" s="194"/>
      <c r="K1208" s="194"/>
      <c r="L1208" s="194"/>
      <c r="P1208" s="2"/>
      <c r="AA1208" s="6"/>
      <c r="AB1208" s="6"/>
      <c r="AC1208" s="6"/>
    </row>
    <row r="1209" spans="2:29" ht="9.9" customHeight="1" x14ac:dyDescent="0.25">
      <c r="B1209" s="138"/>
      <c r="C1209" s="142"/>
      <c r="D1209" s="2"/>
      <c r="I1209" s="194"/>
      <c r="J1209" s="194"/>
      <c r="K1209" s="194"/>
      <c r="L1209" s="194"/>
      <c r="P1209" s="2"/>
      <c r="AA1209" s="6"/>
      <c r="AB1209" s="6"/>
      <c r="AC1209" s="6"/>
    </row>
    <row r="1210" spans="2:29" ht="9.9" customHeight="1" x14ac:dyDescent="0.25">
      <c r="B1210" s="138"/>
      <c r="C1210" s="142"/>
      <c r="D1210" s="2"/>
      <c r="I1210" s="194"/>
      <c r="J1210" s="194"/>
      <c r="K1210" s="194"/>
      <c r="L1210" s="194"/>
      <c r="P1210" s="2"/>
      <c r="AA1210" s="6"/>
      <c r="AB1210" s="6"/>
      <c r="AC1210" s="6"/>
    </row>
    <row r="1211" spans="2:29" ht="9.9" customHeight="1" x14ac:dyDescent="0.25">
      <c r="B1211" s="138"/>
      <c r="C1211" s="142"/>
      <c r="D1211" s="2"/>
      <c r="I1211" s="194"/>
      <c r="J1211" s="194"/>
      <c r="K1211" s="194"/>
      <c r="L1211" s="194"/>
      <c r="P1211" s="2"/>
      <c r="AA1211" s="6"/>
      <c r="AB1211" s="6"/>
      <c r="AC1211" s="6"/>
    </row>
    <row r="1212" spans="2:29" ht="9.9" customHeight="1" x14ac:dyDescent="0.25">
      <c r="B1212" s="138"/>
      <c r="C1212" s="142"/>
      <c r="D1212" s="2"/>
      <c r="I1212" s="194"/>
      <c r="J1212" s="194"/>
      <c r="K1212" s="194"/>
      <c r="L1212" s="194"/>
      <c r="P1212" s="2"/>
      <c r="AA1212" s="6"/>
      <c r="AB1212" s="6"/>
      <c r="AC1212" s="6"/>
    </row>
    <row r="1213" spans="2:29" ht="9.9" customHeight="1" x14ac:dyDescent="0.25">
      <c r="B1213" s="138"/>
      <c r="C1213" s="142"/>
      <c r="D1213" s="2"/>
      <c r="I1213" s="194"/>
      <c r="J1213" s="194"/>
      <c r="K1213" s="194"/>
      <c r="L1213" s="194"/>
      <c r="P1213" s="2"/>
      <c r="AA1213" s="6"/>
      <c r="AB1213" s="6"/>
      <c r="AC1213" s="6"/>
    </row>
    <row r="1214" spans="2:29" ht="9.9" customHeight="1" x14ac:dyDescent="0.25">
      <c r="B1214" s="138"/>
      <c r="C1214" s="142"/>
      <c r="D1214" s="2"/>
      <c r="I1214" s="194"/>
      <c r="J1214" s="194"/>
      <c r="K1214" s="194"/>
      <c r="L1214" s="194"/>
      <c r="P1214" s="2"/>
      <c r="AA1214" s="6"/>
      <c r="AB1214" s="6"/>
      <c r="AC1214" s="6"/>
    </row>
    <row r="1215" spans="2:29" ht="9.9" customHeight="1" x14ac:dyDescent="0.25">
      <c r="B1215" s="138"/>
      <c r="C1215" s="142"/>
      <c r="D1215" s="2"/>
      <c r="I1215" s="194"/>
      <c r="J1215" s="194"/>
      <c r="K1215" s="194"/>
      <c r="L1215" s="194"/>
      <c r="P1215" s="2"/>
      <c r="AA1215" s="6"/>
      <c r="AB1215" s="6"/>
      <c r="AC1215" s="6"/>
    </row>
    <row r="1216" spans="2:29" ht="9.9" customHeight="1" x14ac:dyDescent="0.25">
      <c r="B1216" s="138"/>
      <c r="C1216" s="142"/>
      <c r="D1216" s="2"/>
      <c r="I1216" s="194"/>
      <c r="J1216" s="194"/>
      <c r="K1216" s="194"/>
      <c r="L1216" s="194"/>
      <c r="P1216" s="2"/>
      <c r="AA1216" s="6"/>
      <c r="AB1216" s="6"/>
      <c r="AC1216" s="6"/>
    </row>
    <row r="1217" spans="1:29" ht="9.9" customHeight="1" x14ac:dyDescent="0.25">
      <c r="B1217" s="138"/>
      <c r="C1217" s="142"/>
      <c r="D1217" s="2"/>
      <c r="I1217" s="194"/>
      <c r="J1217" s="194"/>
      <c r="K1217" s="194"/>
      <c r="L1217" s="194"/>
      <c r="P1217" s="2"/>
      <c r="AA1217" s="6"/>
      <c r="AB1217" s="6"/>
      <c r="AC1217" s="6"/>
    </row>
    <row r="1218" spans="1:29" ht="9.9" customHeight="1" x14ac:dyDescent="0.25">
      <c r="B1218" s="138"/>
      <c r="C1218" s="142"/>
      <c r="D1218" s="2"/>
      <c r="I1218" s="194"/>
      <c r="J1218" s="194"/>
      <c r="K1218" s="194"/>
      <c r="L1218" s="194"/>
      <c r="P1218" s="2"/>
      <c r="AA1218" s="6"/>
      <c r="AB1218" s="6"/>
      <c r="AC1218" s="6"/>
    </row>
    <row r="1219" spans="1:29" ht="9.9" customHeight="1" x14ac:dyDescent="0.25">
      <c r="B1219" s="138"/>
      <c r="C1219" s="142"/>
      <c r="D1219" s="2"/>
      <c r="I1219" s="194"/>
      <c r="J1219" s="194"/>
      <c r="K1219" s="194"/>
      <c r="L1219" s="194"/>
      <c r="P1219" s="2"/>
      <c r="AA1219" s="6"/>
      <c r="AB1219" s="6"/>
      <c r="AC1219" s="6"/>
    </row>
    <row r="1220" spans="1:29" ht="9.9" customHeight="1" x14ac:dyDescent="0.25">
      <c r="B1220" s="138"/>
      <c r="C1220" s="142"/>
      <c r="D1220" s="2"/>
      <c r="I1220" s="194"/>
      <c r="J1220" s="194"/>
      <c r="K1220" s="194"/>
      <c r="L1220" s="194"/>
      <c r="P1220" s="2"/>
      <c r="AA1220" s="6"/>
      <c r="AB1220" s="6"/>
      <c r="AC1220" s="6"/>
    </row>
    <row r="1221" spans="1:29" ht="9.9" customHeight="1" x14ac:dyDescent="0.25">
      <c r="B1221" s="138"/>
      <c r="C1221" s="142"/>
      <c r="D1221" s="2"/>
      <c r="I1221" s="194"/>
      <c r="J1221" s="194"/>
      <c r="K1221" s="194"/>
      <c r="L1221" s="194"/>
      <c r="P1221" s="2"/>
      <c r="AA1221" s="6"/>
      <c r="AB1221" s="6"/>
      <c r="AC1221" s="6"/>
    </row>
    <row r="1222" spans="1:29" ht="9.9" customHeight="1" x14ac:dyDescent="0.25">
      <c r="B1222" s="138"/>
      <c r="C1222" s="142"/>
      <c r="D1222" s="2"/>
      <c r="I1222" s="194"/>
      <c r="J1222" s="194"/>
      <c r="K1222" s="194"/>
      <c r="L1222" s="194"/>
      <c r="P1222" s="2"/>
      <c r="AA1222" s="6"/>
      <c r="AB1222" s="6"/>
      <c r="AC1222" s="6"/>
    </row>
    <row r="1223" spans="1:29" ht="9.9" customHeight="1" x14ac:dyDescent="0.25">
      <c r="B1223" s="138"/>
      <c r="C1223" s="142"/>
      <c r="D1223" s="2"/>
      <c r="I1223" s="194"/>
      <c r="J1223" s="194"/>
      <c r="K1223" s="194"/>
      <c r="L1223" s="194"/>
      <c r="P1223" s="2"/>
      <c r="AA1223" s="6"/>
      <c r="AB1223" s="6"/>
      <c r="AC1223" s="6"/>
    </row>
    <row r="1224" spans="1:29" ht="9.9" customHeight="1" x14ac:dyDescent="0.25">
      <c r="B1224" s="138"/>
      <c r="C1224" s="142"/>
      <c r="D1224" s="2"/>
      <c r="I1224" s="194"/>
      <c r="J1224" s="194"/>
      <c r="K1224" s="194"/>
      <c r="L1224" s="194"/>
      <c r="P1224" s="2"/>
      <c r="AA1224" s="6"/>
      <c r="AB1224" s="6"/>
      <c r="AC1224" s="6"/>
    </row>
    <row r="1225" spans="1:29" ht="9.9" customHeight="1" x14ac:dyDescent="0.25">
      <c r="B1225" s="138"/>
      <c r="C1225" s="142"/>
      <c r="D1225" s="2"/>
      <c r="I1225" s="194"/>
      <c r="J1225" s="194"/>
      <c r="K1225" s="194"/>
      <c r="L1225" s="194"/>
      <c r="P1225" s="2"/>
      <c r="AA1225" s="6"/>
      <c r="AB1225" s="6"/>
      <c r="AC1225" s="6"/>
    </row>
    <row r="1226" spans="1:29" ht="9.9" customHeight="1" x14ac:dyDescent="0.25">
      <c r="B1226" s="138"/>
      <c r="C1226" s="142"/>
      <c r="D1226" s="2"/>
      <c r="I1226" s="194"/>
      <c r="J1226" s="194"/>
      <c r="K1226" s="194"/>
      <c r="L1226" s="194"/>
      <c r="P1226" s="2"/>
      <c r="AA1226" s="6"/>
      <c r="AB1226" s="6"/>
      <c r="AC1226" s="6"/>
    </row>
    <row r="1227" spans="1:29" ht="9.9" customHeight="1" x14ac:dyDescent="0.25">
      <c r="B1227" s="138"/>
      <c r="C1227" s="142"/>
      <c r="D1227" s="2"/>
      <c r="I1227" s="194"/>
      <c r="J1227" s="194"/>
      <c r="K1227" s="194"/>
      <c r="L1227" s="194"/>
      <c r="P1227" s="2"/>
      <c r="AA1227" s="6"/>
      <c r="AB1227" s="6"/>
      <c r="AC1227" s="6"/>
    </row>
    <row r="1228" spans="1:29" ht="9.9" customHeight="1" x14ac:dyDescent="0.25">
      <c r="B1228" s="138"/>
      <c r="C1228" s="142"/>
      <c r="D1228" s="2"/>
      <c r="I1228" s="194"/>
      <c r="J1228" s="194"/>
      <c r="K1228" s="194"/>
      <c r="L1228" s="194"/>
      <c r="P1228" s="2"/>
      <c r="AA1228" s="6"/>
      <c r="AB1228" s="6"/>
      <c r="AC1228" s="6"/>
    </row>
    <row r="1229" spans="1:29" ht="9.9" customHeight="1" x14ac:dyDescent="0.25">
      <c r="B1229" s="138"/>
      <c r="C1229" s="142"/>
      <c r="D1229" s="2"/>
      <c r="I1229" s="194"/>
      <c r="J1229" s="194"/>
      <c r="K1229" s="194"/>
      <c r="L1229" s="194"/>
      <c r="P1229" s="2"/>
      <c r="AA1229" s="6"/>
      <c r="AB1229" s="6"/>
      <c r="AC1229" s="6"/>
    </row>
    <row r="1230" spans="1:29" ht="9.9" customHeight="1" x14ac:dyDescent="0.25">
      <c r="A1230" s="10"/>
      <c r="B1230" s="67"/>
      <c r="C1230" s="142"/>
      <c r="D1230" s="2"/>
      <c r="I1230" s="194"/>
      <c r="J1230" s="194"/>
      <c r="K1230" s="194"/>
      <c r="L1230" s="140"/>
      <c r="P1230" s="2"/>
      <c r="AA1230" s="6"/>
      <c r="AB1230" s="6"/>
      <c r="AC1230" s="6"/>
    </row>
    <row r="1231" spans="1:29" ht="9.9" customHeight="1" x14ac:dyDescent="0.25">
      <c r="A1231" s="10"/>
      <c r="B1231" s="67"/>
      <c r="C1231" s="142"/>
      <c r="D1231" s="2"/>
      <c r="I1231" s="194"/>
      <c r="J1231" s="194"/>
      <c r="K1231" s="194"/>
      <c r="L1231" s="140"/>
      <c r="P1231" s="2"/>
      <c r="AA1231" s="6"/>
      <c r="AB1231" s="6"/>
      <c r="AC1231" s="6"/>
    </row>
    <row r="1232" spans="1:29" ht="9.9" customHeight="1" x14ac:dyDescent="0.25">
      <c r="A1232" s="10"/>
      <c r="B1232" s="67"/>
      <c r="C1232" s="142"/>
      <c r="D1232" s="2"/>
      <c r="I1232" s="194"/>
      <c r="J1232" s="194"/>
      <c r="K1232" s="194"/>
      <c r="L1232" s="13"/>
      <c r="P1232" s="2"/>
      <c r="AA1232" s="6"/>
      <c r="AB1232" s="6"/>
      <c r="AC1232" s="6"/>
    </row>
    <row r="1233" spans="1:29" ht="9.9" customHeight="1" x14ac:dyDescent="0.25">
      <c r="A1233" s="10"/>
      <c r="B1233" s="67"/>
      <c r="C1233" s="142"/>
      <c r="D1233" s="2"/>
      <c r="I1233" s="194"/>
      <c r="J1233" s="194"/>
      <c r="K1233" s="194"/>
      <c r="L1233" s="13"/>
      <c r="P1233" s="2"/>
      <c r="AA1233" s="6"/>
      <c r="AB1233" s="6"/>
      <c r="AC1233" s="6"/>
    </row>
    <row r="1234" spans="1:29" ht="9.9" customHeight="1" x14ac:dyDescent="0.25">
      <c r="A1234" s="10"/>
      <c r="B1234" s="67"/>
      <c r="C1234" s="142"/>
      <c r="D1234" s="2"/>
      <c r="H1234" s="20"/>
      <c r="I1234" s="194"/>
      <c r="J1234" s="194"/>
      <c r="K1234" s="194"/>
      <c r="L1234" s="13"/>
      <c r="P1234" s="2"/>
      <c r="AA1234" s="6"/>
      <c r="AB1234" s="6"/>
      <c r="AC1234" s="6"/>
    </row>
    <row r="1235" spans="1:29" ht="9.9" customHeight="1" x14ac:dyDescent="0.25">
      <c r="A1235" s="10"/>
      <c r="B1235" s="67"/>
      <c r="C1235" s="142"/>
      <c r="D1235" s="2"/>
      <c r="H1235" s="20"/>
      <c r="I1235" s="194"/>
      <c r="J1235" s="194"/>
      <c r="K1235" s="194"/>
      <c r="L1235" s="13"/>
      <c r="P1235" s="2"/>
      <c r="AA1235" s="6"/>
      <c r="AB1235" s="6"/>
      <c r="AC1235" s="6"/>
    </row>
    <row r="1236" spans="1:29" ht="9.9" customHeight="1" x14ac:dyDescent="0.25">
      <c r="A1236" s="10"/>
      <c r="B1236" s="67"/>
      <c r="C1236" s="142"/>
      <c r="D1236" s="2"/>
      <c r="H1236" s="20"/>
      <c r="I1236" s="194"/>
      <c r="J1236" s="194"/>
      <c r="K1236" s="194"/>
      <c r="L1236" s="13"/>
      <c r="P1236" s="2"/>
      <c r="AA1236" s="6"/>
      <c r="AB1236" s="6"/>
      <c r="AC1236" s="6"/>
    </row>
    <row r="1237" spans="1:29" ht="9.9" customHeight="1" x14ac:dyDescent="0.25">
      <c r="A1237" s="10"/>
      <c r="B1237" s="67"/>
      <c r="C1237" s="142"/>
      <c r="D1237" s="2"/>
      <c r="I1237" s="194"/>
      <c r="J1237" s="194"/>
      <c r="K1237" s="194"/>
      <c r="L1237" s="13"/>
      <c r="P1237" s="2"/>
      <c r="AA1237" s="6"/>
      <c r="AB1237" s="6"/>
      <c r="AC1237" s="6"/>
    </row>
    <row r="1238" spans="1:29" ht="9.9" customHeight="1" x14ac:dyDescent="0.25">
      <c r="A1238" s="10"/>
      <c r="B1238" s="67"/>
      <c r="C1238" s="142"/>
      <c r="D1238" s="2"/>
      <c r="H1238" s="2"/>
      <c r="I1238" s="194"/>
      <c r="J1238" s="194"/>
      <c r="K1238" s="194"/>
      <c r="L1238" s="20"/>
      <c r="P1238" s="2"/>
      <c r="AA1238" s="6"/>
      <c r="AB1238" s="6"/>
      <c r="AC1238" s="6"/>
    </row>
    <row r="1239" spans="1:29" ht="9.9" customHeight="1" x14ac:dyDescent="0.25">
      <c r="A1239" s="10"/>
      <c r="B1239" s="142"/>
      <c r="C1239" s="142"/>
      <c r="D1239" s="2"/>
      <c r="L1239" s="13"/>
      <c r="P1239" s="2"/>
      <c r="AA1239" s="6"/>
      <c r="AB1239" s="6"/>
      <c r="AC1239" s="6"/>
    </row>
    <row r="1240" spans="1:29" ht="9.9" customHeight="1" x14ac:dyDescent="0.25">
      <c r="A1240" s="10"/>
      <c r="B1240" s="138"/>
      <c r="C1240" s="142"/>
      <c r="D1240" s="2"/>
      <c r="I1240" s="331"/>
      <c r="J1240" s="332"/>
      <c r="K1240" s="194"/>
      <c r="L1240" s="194"/>
      <c r="P1240" s="2"/>
      <c r="AA1240" s="6"/>
      <c r="AB1240" s="6"/>
      <c r="AC1240" s="6"/>
    </row>
    <row r="1241" spans="1:29" ht="9.9" customHeight="1" x14ac:dyDescent="0.25">
      <c r="A1241" s="10"/>
      <c r="B1241" s="138"/>
      <c r="C1241" s="142"/>
      <c r="D1241" s="2"/>
      <c r="I1241" s="331"/>
      <c r="J1241" s="332"/>
      <c r="K1241" s="194"/>
      <c r="L1241" s="194"/>
      <c r="P1241" s="2"/>
      <c r="AA1241" s="6"/>
      <c r="AB1241" s="6"/>
      <c r="AC1241" s="6"/>
    </row>
    <row r="1242" spans="1:29" ht="9.9" customHeight="1" x14ac:dyDescent="0.25">
      <c r="A1242" s="10"/>
      <c r="B1242" s="138"/>
      <c r="C1242" s="142"/>
      <c r="D1242" s="2"/>
      <c r="I1242" s="331"/>
      <c r="J1242" s="332"/>
      <c r="K1242" s="194"/>
      <c r="L1242" s="194"/>
      <c r="P1242" s="2"/>
      <c r="AA1242" s="6"/>
      <c r="AB1242" s="6"/>
      <c r="AC1242" s="6"/>
    </row>
    <row r="1243" spans="1:29" ht="9.9" customHeight="1" x14ac:dyDescent="0.25">
      <c r="A1243" s="10"/>
      <c r="B1243" s="138"/>
      <c r="C1243" s="142"/>
      <c r="D1243" s="2"/>
      <c r="I1243" s="331"/>
      <c r="J1243" s="332"/>
      <c r="K1243" s="194"/>
      <c r="L1243" s="194"/>
      <c r="P1243" s="2"/>
      <c r="AA1243" s="6"/>
      <c r="AB1243" s="6"/>
      <c r="AC1243" s="6"/>
    </row>
    <row r="1244" spans="1:29" ht="9.9" customHeight="1" x14ac:dyDescent="0.25">
      <c r="A1244" s="10"/>
      <c r="B1244" s="138"/>
      <c r="C1244" s="142"/>
      <c r="D1244" s="2"/>
      <c r="I1244" s="331"/>
      <c r="J1244" s="332"/>
      <c r="K1244" s="194"/>
      <c r="L1244" s="194"/>
      <c r="P1244" s="2"/>
      <c r="AA1244" s="6"/>
      <c r="AB1244" s="6"/>
      <c r="AC1244" s="6"/>
    </row>
    <row r="1245" spans="1:29" ht="9.9" customHeight="1" x14ac:dyDescent="0.25">
      <c r="A1245" s="10"/>
      <c r="B1245" s="138"/>
      <c r="C1245" s="142"/>
      <c r="D1245" s="2"/>
      <c r="I1245" s="331"/>
      <c r="J1245" s="332"/>
      <c r="K1245" s="194"/>
      <c r="L1245" s="194"/>
      <c r="P1245" s="2"/>
      <c r="AA1245" s="6"/>
      <c r="AB1245" s="6"/>
      <c r="AC1245" s="6"/>
    </row>
    <row r="1246" spans="1:29" ht="9.9" customHeight="1" x14ac:dyDescent="0.25">
      <c r="A1246" s="10"/>
      <c r="B1246" s="138"/>
      <c r="C1246" s="142"/>
      <c r="D1246" s="2"/>
      <c r="I1246" s="331"/>
      <c r="J1246" s="332"/>
      <c r="K1246" s="194"/>
      <c r="L1246" s="194"/>
      <c r="P1246" s="2"/>
      <c r="AA1246" s="6"/>
      <c r="AB1246" s="6"/>
      <c r="AC1246" s="6"/>
    </row>
    <row r="1247" spans="1:29" ht="9.9" customHeight="1" x14ac:dyDescent="0.25">
      <c r="A1247" s="10"/>
      <c r="B1247" s="138"/>
      <c r="C1247" s="142"/>
      <c r="D1247" s="2"/>
      <c r="I1247" s="331"/>
      <c r="J1247" s="332"/>
      <c r="K1247" s="194"/>
      <c r="L1247" s="194"/>
      <c r="P1247" s="2"/>
      <c r="AA1247" s="6"/>
      <c r="AB1247" s="6"/>
      <c r="AC1247" s="6"/>
    </row>
    <row r="1248" spans="1:29" ht="9.9" customHeight="1" x14ac:dyDescent="0.25">
      <c r="A1248" s="10"/>
      <c r="B1248" s="138"/>
      <c r="C1248" s="142"/>
      <c r="D1248" s="2"/>
      <c r="I1248" s="331"/>
      <c r="J1248" s="332"/>
      <c r="K1248" s="194"/>
      <c r="L1248" s="194"/>
      <c r="P1248" s="2"/>
      <c r="AA1248" s="6"/>
      <c r="AB1248" s="6"/>
      <c r="AC1248" s="6"/>
    </row>
    <row r="1249" spans="1:29" ht="9.9" customHeight="1" x14ac:dyDescent="0.25">
      <c r="A1249" s="10"/>
      <c r="B1249" s="138"/>
      <c r="C1249" s="142"/>
      <c r="D1249" s="2"/>
      <c r="I1249" s="331"/>
      <c r="J1249" s="332"/>
      <c r="K1249" s="194"/>
      <c r="L1249" s="194"/>
      <c r="P1249" s="2"/>
      <c r="AA1249" s="6"/>
      <c r="AB1249" s="6"/>
      <c r="AC1249" s="6"/>
    </row>
    <row r="1250" spans="1:29" ht="9.9" customHeight="1" x14ac:dyDescent="0.25">
      <c r="A1250" s="10"/>
      <c r="B1250" s="138"/>
      <c r="C1250" s="142"/>
      <c r="D1250" s="2"/>
      <c r="I1250" s="331"/>
      <c r="J1250" s="332"/>
      <c r="K1250" s="194"/>
      <c r="L1250" s="194"/>
      <c r="P1250" s="2"/>
      <c r="AA1250" s="6"/>
      <c r="AB1250" s="6"/>
      <c r="AC1250" s="6"/>
    </row>
    <row r="1251" spans="1:29" ht="9.9" customHeight="1" x14ac:dyDescent="0.25">
      <c r="A1251" s="10"/>
      <c r="B1251" s="138"/>
      <c r="C1251" s="142"/>
      <c r="D1251" s="2"/>
      <c r="I1251" s="331"/>
      <c r="J1251" s="332"/>
      <c r="K1251" s="194"/>
      <c r="L1251" s="194"/>
      <c r="P1251" s="2"/>
      <c r="AA1251" s="6"/>
      <c r="AB1251" s="6"/>
      <c r="AC1251" s="6"/>
    </row>
    <row r="1252" spans="1:29" ht="9.9" customHeight="1" x14ac:dyDescent="0.25">
      <c r="A1252" s="10"/>
      <c r="B1252" s="138"/>
      <c r="C1252" s="142"/>
      <c r="D1252" s="2"/>
      <c r="I1252" s="331"/>
      <c r="J1252" s="332"/>
      <c r="K1252" s="194"/>
      <c r="L1252" s="194"/>
      <c r="P1252" s="2"/>
      <c r="AA1252" s="6"/>
      <c r="AB1252" s="6"/>
      <c r="AC1252" s="6"/>
    </row>
    <row r="1253" spans="1:29" ht="9.9" customHeight="1" x14ac:dyDescent="0.25">
      <c r="A1253" s="10"/>
      <c r="B1253" s="138"/>
      <c r="C1253" s="142"/>
      <c r="D1253" s="2"/>
      <c r="I1253" s="331"/>
      <c r="J1253" s="332"/>
      <c r="K1253" s="194"/>
      <c r="L1253" s="194"/>
      <c r="P1253" s="2"/>
      <c r="AA1253" s="6"/>
      <c r="AB1253" s="6"/>
      <c r="AC1253" s="6"/>
    </row>
    <row r="1254" spans="1:29" ht="9.9" customHeight="1" x14ac:dyDescent="0.25">
      <c r="A1254" s="10"/>
      <c r="B1254" s="67"/>
      <c r="C1254" s="142"/>
      <c r="D1254" s="2"/>
      <c r="I1254" s="194"/>
      <c r="J1254" s="194"/>
      <c r="K1254" s="194"/>
      <c r="L1254" s="13"/>
      <c r="P1254" s="2"/>
      <c r="AA1254" s="6"/>
      <c r="AB1254" s="6"/>
      <c r="AC1254" s="6"/>
    </row>
    <row r="1255" spans="1:29" ht="9.9" customHeight="1" x14ac:dyDescent="0.25">
      <c r="A1255" s="10"/>
      <c r="B1255" s="67"/>
      <c r="C1255" s="142"/>
      <c r="D1255" s="2"/>
      <c r="H1255" s="2"/>
      <c r="I1255" s="194"/>
      <c r="J1255" s="194"/>
      <c r="K1255" s="194"/>
      <c r="L1255" s="20"/>
      <c r="P1255" s="2"/>
      <c r="AA1255" s="6"/>
      <c r="AB1255" s="6"/>
      <c r="AC1255" s="6"/>
    </row>
    <row r="1256" spans="1:29" ht="9.9" customHeight="1" x14ac:dyDescent="0.25">
      <c r="A1256" s="10"/>
      <c r="B1256" s="142"/>
      <c r="C1256" s="142"/>
      <c r="D1256" s="2"/>
      <c r="L1256" s="13"/>
      <c r="P1256" s="2"/>
      <c r="AA1256" s="6"/>
      <c r="AB1256" s="6"/>
      <c r="AC1256" s="6"/>
    </row>
    <row r="1257" spans="1:29" ht="9.9" customHeight="1" x14ac:dyDescent="0.25">
      <c r="A1257" s="10"/>
      <c r="B1257" s="138"/>
      <c r="C1257" s="142"/>
      <c r="D1257" s="2"/>
      <c r="I1257" s="331"/>
      <c r="J1257" s="332"/>
      <c r="K1257" s="194"/>
      <c r="L1257" s="194"/>
      <c r="P1257" s="2"/>
      <c r="AA1257" s="6"/>
      <c r="AB1257" s="6"/>
      <c r="AC1257" s="6"/>
    </row>
    <row r="1258" spans="1:29" ht="9.9" customHeight="1" x14ac:dyDescent="0.25">
      <c r="A1258" s="10"/>
      <c r="B1258" s="138"/>
      <c r="C1258" s="142"/>
      <c r="D1258" s="2"/>
      <c r="I1258" s="331"/>
      <c r="J1258" s="332"/>
      <c r="K1258" s="194"/>
      <c r="L1258" s="194"/>
      <c r="P1258" s="2"/>
      <c r="AA1258" s="6"/>
      <c r="AB1258" s="6"/>
      <c r="AC1258" s="6"/>
    </row>
    <row r="1259" spans="1:29" ht="9.9" customHeight="1" x14ac:dyDescent="0.25">
      <c r="A1259" s="10"/>
      <c r="B1259" s="138"/>
      <c r="C1259" s="142"/>
      <c r="D1259" s="2"/>
      <c r="I1259" s="331"/>
      <c r="J1259" s="332"/>
      <c r="K1259" s="194"/>
      <c r="L1259" s="194"/>
      <c r="P1259" s="2"/>
      <c r="AA1259" s="6"/>
      <c r="AB1259" s="6"/>
      <c r="AC1259" s="6"/>
    </row>
    <row r="1260" spans="1:29" ht="9.9" customHeight="1" x14ac:dyDescent="0.25">
      <c r="A1260" s="10"/>
      <c r="B1260" s="138"/>
      <c r="C1260" s="142"/>
      <c r="D1260" s="2"/>
      <c r="I1260" s="331"/>
      <c r="J1260" s="332"/>
      <c r="K1260" s="194"/>
      <c r="L1260" s="194"/>
      <c r="P1260" s="2"/>
      <c r="AA1260" s="6"/>
      <c r="AB1260" s="6"/>
      <c r="AC1260" s="6"/>
    </row>
    <row r="1261" spans="1:29" ht="9.9" customHeight="1" x14ac:dyDescent="0.25">
      <c r="A1261" s="10"/>
      <c r="B1261" s="138"/>
      <c r="C1261" s="142"/>
      <c r="D1261" s="2"/>
      <c r="I1261" s="331"/>
      <c r="J1261" s="332"/>
      <c r="K1261" s="194"/>
      <c r="L1261" s="194"/>
      <c r="P1261" s="2"/>
      <c r="AA1261" s="6"/>
      <c r="AB1261" s="6"/>
      <c r="AC1261" s="6"/>
    </row>
    <row r="1262" spans="1:29" ht="9.9" customHeight="1" x14ac:dyDescent="0.25">
      <c r="A1262" s="10"/>
      <c r="B1262" s="138"/>
      <c r="C1262" s="142"/>
      <c r="D1262" s="2"/>
      <c r="I1262" s="331"/>
      <c r="J1262" s="332"/>
      <c r="K1262" s="194"/>
      <c r="L1262" s="194"/>
      <c r="P1262" s="2"/>
      <c r="AA1262" s="6"/>
      <c r="AB1262" s="6"/>
      <c r="AC1262" s="6"/>
    </row>
    <row r="1263" spans="1:29" ht="9.9" customHeight="1" x14ac:dyDescent="0.25">
      <c r="A1263" s="10"/>
      <c r="B1263" s="138"/>
      <c r="C1263" s="142"/>
      <c r="D1263" s="2"/>
      <c r="I1263" s="331"/>
      <c r="J1263" s="332"/>
      <c r="K1263" s="194"/>
      <c r="L1263" s="194"/>
      <c r="P1263" s="2"/>
      <c r="AA1263" s="6"/>
      <c r="AB1263" s="6"/>
      <c r="AC1263" s="6"/>
    </row>
    <row r="1264" spans="1:29" ht="9.9" customHeight="1" x14ac:dyDescent="0.25">
      <c r="A1264" s="10"/>
      <c r="B1264" s="138"/>
      <c r="C1264" s="142"/>
      <c r="D1264" s="2"/>
      <c r="I1264" s="331"/>
      <c r="J1264" s="332"/>
      <c r="K1264" s="194"/>
      <c r="L1264" s="194"/>
      <c r="P1264" s="2"/>
      <c r="AA1264" s="6"/>
      <c r="AB1264" s="6"/>
      <c r="AC1264" s="6"/>
    </row>
    <row r="1265" spans="1:29" ht="9.9" customHeight="1" x14ac:dyDescent="0.25">
      <c r="A1265" s="10"/>
      <c r="B1265" s="138"/>
      <c r="C1265" s="142"/>
      <c r="D1265" s="2"/>
      <c r="I1265" s="331"/>
      <c r="J1265" s="332"/>
      <c r="K1265" s="194"/>
      <c r="L1265" s="194"/>
      <c r="P1265" s="2"/>
      <c r="AA1265" s="6"/>
      <c r="AB1265" s="6"/>
      <c r="AC1265" s="6"/>
    </row>
    <row r="1266" spans="1:29" ht="9.9" customHeight="1" x14ac:dyDescent="0.25">
      <c r="A1266" s="10"/>
      <c r="B1266" s="138"/>
      <c r="C1266" s="142"/>
      <c r="D1266" s="2"/>
      <c r="I1266" s="331"/>
      <c r="J1266" s="332"/>
      <c r="K1266" s="194"/>
      <c r="L1266" s="194"/>
      <c r="P1266" s="2"/>
      <c r="AA1266" s="6"/>
      <c r="AB1266" s="6"/>
      <c r="AC1266" s="6"/>
    </row>
    <row r="1267" spans="1:29" ht="9.9" customHeight="1" x14ac:dyDescent="0.25">
      <c r="A1267" s="10"/>
      <c r="B1267" s="138"/>
      <c r="C1267" s="142"/>
      <c r="D1267" s="2"/>
      <c r="I1267" s="331"/>
      <c r="J1267" s="332"/>
      <c r="K1267" s="194"/>
      <c r="L1267" s="194"/>
      <c r="P1267" s="2"/>
      <c r="AA1267" s="6"/>
      <c r="AB1267" s="6"/>
      <c r="AC1267" s="6"/>
    </row>
    <row r="1268" spans="1:29" ht="9.9" customHeight="1" x14ac:dyDescent="0.25">
      <c r="A1268" s="10"/>
      <c r="B1268" s="138"/>
      <c r="C1268" s="142"/>
      <c r="D1268" s="2"/>
      <c r="I1268" s="331"/>
      <c r="J1268" s="332"/>
      <c r="K1268" s="194"/>
      <c r="L1268" s="194"/>
      <c r="P1268" s="2"/>
      <c r="AA1268" s="6"/>
      <c r="AB1268" s="6"/>
      <c r="AC1268" s="6"/>
    </row>
    <row r="1269" spans="1:29" ht="9.9" customHeight="1" x14ac:dyDescent="0.25">
      <c r="A1269" s="10"/>
      <c r="B1269" s="138"/>
      <c r="C1269" s="142"/>
      <c r="D1269" s="2"/>
      <c r="I1269" s="331"/>
      <c r="J1269" s="332"/>
      <c r="K1269" s="194"/>
      <c r="L1269" s="194"/>
      <c r="P1269" s="2"/>
      <c r="AA1269" s="6"/>
      <c r="AB1269" s="6"/>
      <c r="AC1269" s="6"/>
    </row>
    <row r="1270" spans="1:29" ht="9.9" customHeight="1" x14ac:dyDescent="0.25">
      <c r="A1270" s="10"/>
      <c r="B1270" s="138"/>
      <c r="C1270" s="142"/>
      <c r="D1270" s="2"/>
      <c r="I1270" s="331"/>
      <c r="J1270" s="332"/>
      <c r="K1270" s="194"/>
      <c r="L1270" s="194"/>
      <c r="P1270" s="2"/>
      <c r="AA1270" s="6"/>
      <c r="AB1270" s="6"/>
      <c r="AC1270" s="6"/>
    </row>
    <row r="1271" spans="1:29" ht="9.9" customHeight="1" x14ac:dyDescent="0.25">
      <c r="A1271" s="10"/>
      <c r="B1271" s="67"/>
      <c r="C1271" s="142"/>
      <c r="D1271" s="2"/>
      <c r="I1271" s="194"/>
      <c r="J1271" s="194"/>
      <c r="K1271" s="194"/>
      <c r="L1271" s="13"/>
      <c r="P1271" s="2"/>
      <c r="AA1271" s="6"/>
      <c r="AB1271" s="6"/>
      <c r="AC1271" s="6"/>
    </row>
    <row r="1272" spans="1:29" ht="9.9" hidden="1" customHeight="1" x14ac:dyDescent="0.25">
      <c r="A1272" s="10"/>
      <c r="B1272" s="67"/>
      <c r="C1272" s="142"/>
      <c r="D1272" s="2"/>
      <c r="H1272" s="2"/>
      <c r="I1272" s="194"/>
      <c r="J1272" s="194"/>
      <c r="K1272" s="194"/>
      <c r="L1272" s="20"/>
      <c r="P1272" s="2"/>
      <c r="AA1272" s="6"/>
      <c r="AB1272" s="6"/>
      <c r="AC1272" s="6"/>
    </row>
    <row r="1273" spans="1:29" ht="9.9" hidden="1" customHeight="1" x14ac:dyDescent="0.25">
      <c r="A1273" s="10"/>
      <c r="B1273" s="142"/>
      <c r="C1273" s="142"/>
      <c r="D1273" s="2"/>
      <c r="L1273" s="13"/>
      <c r="P1273" s="2"/>
      <c r="AA1273" s="6"/>
      <c r="AB1273" s="6"/>
      <c r="AC1273" s="6"/>
    </row>
    <row r="1274" spans="1:29" ht="9.9" hidden="1" customHeight="1" x14ac:dyDescent="0.25">
      <c r="A1274" s="10"/>
      <c r="B1274" s="138"/>
      <c r="C1274" s="142"/>
      <c r="D1274" s="2"/>
      <c r="I1274" s="331"/>
      <c r="J1274" s="332"/>
      <c r="K1274" s="194"/>
      <c r="L1274" s="194"/>
      <c r="P1274" s="2"/>
      <c r="AA1274" s="6"/>
      <c r="AB1274" s="6"/>
      <c r="AC1274" s="6"/>
    </row>
    <row r="1275" spans="1:29" ht="9.9" hidden="1" customHeight="1" x14ac:dyDescent="0.25">
      <c r="A1275" s="10"/>
      <c r="B1275" s="138"/>
      <c r="C1275" s="142"/>
      <c r="D1275" s="2"/>
      <c r="I1275" s="331"/>
      <c r="J1275" s="332"/>
      <c r="K1275" s="194"/>
      <c r="L1275" s="194"/>
      <c r="P1275" s="2"/>
      <c r="AA1275" s="6"/>
      <c r="AB1275" s="6"/>
      <c r="AC1275" s="6"/>
    </row>
    <row r="1276" spans="1:29" ht="9.9" hidden="1" customHeight="1" x14ac:dyDescent="0.25">
      <c r="A1276" s="10"/>
      <c r="B1276" s="138"/>
      <c r="C1276" s="142"/>
      <c r="D1276" s="2"/>
      <c r="I1276" s="331"/>
      <c r="J1276" s="332"/>
      <c r="K1276" s="194"/>
      <c r="L1276" s="194"/>
      <c r="P1276" s="2"/>
      <c r="AA1276" s="6"/>
      <c r="AB1276" s="6"/>
      <c r="AC1276" s="6"/>
    </row>
    <row r="1277" spans="1:29" ht="9.9" hidden="1" customHeight="1" x14ac:dyDescent="0.25">
      <c r="A1277" s="10"/>
      <c r="B1277" s="138"/>
      <c r="C1277" s="142"/>
      <c r="D1277" s="2"/>
      <c r="I1277" s="331"/>
      <c r="J1277" s="332"/>
      <c r="K1277" s="194"/>
      <c r="L1277" s="194"/>
      <c r="P1277" s="2"/>
      <c r="AA1277" s="6"/>
      <c r="AB1277" s="6"/>
      <c r="AC1277" s="6"/>
    </row>
    <row r="1278" spans="1:29" ht="9.9" hidden="1" customHeight="1" x14ac:dyDescent="0.25">
      <c r="A1278" s="10"/>
      <c r="B1278" s="138"/>
      <c r="C1278" s="142"/>
      <c r="D1278" s="2"/>
      <c r="I1278" s="331"/>
      <c r="J1278" s="332"/>
      <c r="K1278" s="194"/>
      <c r="L1278" s="194"/>
      <c r="P1278" s="2"/>
      <c r="AA1278" s="6"/>
      <c r="AB1278" s="6"/>
      <c r="AC1278" s="6"/>
    </row>
    <row r="1279" spans="1:29" ht="9.9" hidden="1" customHeight="1" x14ac:dyDescent="0.25">
      <c r="A1279" s="10"/>
      <c r="B1279" s="138"/>
      <c r="C1279" s="142"/>
      <c r="D1279" s="2"/>
      <c r="I1279" s="331"/>
      <c r="J1279" s="332"/>
      <c r="K1279" s="194"/>
      <c r="L1279" s="194"/>
      <c r="P1279" s="2"/>
      <c r="AA1279" s="6"/>
      <c r="AB1279" s="6"/>
      <c r="AC1279" s="6"/>
    </row>
    <row r="1280" spans="1:29" ht="9.9" hidden="1" customHeight="1" x14ac:dyDescent="0.25">
      <c r="A1280" s="10"/>
      <c r="B1280" s="138"/>
      <c r="C1280" s="142"/>
      <c r="D1280" s="2"/>
      <c r="I1280" s="331"/>
      <c r="J1280" s="332"/>
      <c r="K1280" s="194"/>
      <c r="L1280" s="194"/>
      <c r="P1280" s="2"/>
      <c r="AA1280" s="6"/>
      <c r="AB1280" s="6"/>
      <c r="AC1280" s="6"/>
    </row>
    <row r="1281" spans="1:29" ht="9.9" hidden="1" customHeight="1" x14ac:dyDescent="0.25">
      <c r="A1281" s="10"/>
      <c r="B1281" s="138"/>
      <c r="C1281" s="142"/>
      <c r="D1281" s="2"/>
      <c r="I1281" s="331"/>
      <c r="J1281" s="332"/>
      <c r="K1281" s="194"/>
      <c r="L1281" s="194"/>
      <c r="P1281" s="2"/>
      <c r="AA1281" s="6"/>
      <c r="AB1281" s="6"/>
      <c r="AC1281" s="6"/>
    </row>
    <row r="1282" spans="1:29" ht="9.9" hidden="1" customHeight="1" x14ac:dyDescent="0.25">
      <c r="A1282" s="10"/>
      <c r="B1282" s="138"/>
      <c r="C1282" s="142"/>
      <c r="D1282" s="2"/>
      <c r="I1282" s="331"/>
      <c r="J1282" s="332"/>
      <c r="K1282" s="194"/>
      <c r="L1282" s="194"/>
      <c r="P1282" s="2"/>
      <c r="AA1282" s="6"/>
      <c r="AB1282" s="6"/>
      <c r="AC1282" s="6"/>
    </row>
    <row r="1283" spans="1:29" ht="9.9" hidden="1" customHeight="1" x14ac:dyDescent="0.25">
      <c r="A1283" s="10"/>
      <c r="B1283" s="138"/>
      <c r="C1283" s="142"/>
      <c r="D1283" s="2"/>
      <c r="I1283" s="331"/>
      <c r="J1283" s="332"/>
      <c r="K1283" s="194"/>
      <c r="L1283" s="194"/>
      <c r="P1283" s="2"/>
      <c r="AA1283" s="6"/>
      <c r="AB1283" s="6"/>
      <c r="AC1283" s="6"/>
    </row>
    <row r="1284" spans="1:29" ht="9.9" hidden="1" customHeight="1" x14ac:dyDescent="0.25">
      <c r="A1284" s="10"/>
      <c r="B1284" s="138"/>
      <c r="C1284" s="142"/>
      <c r="D1284" s="2"/>
      <c r="I1284" s="331"/>
      <c r="J1284" s="332"/>
      <c r="K1284" s="194"/>
      <c r="L1284" s="194"/>
      <c r="P1284" s="2"/>
      <c r="AA1284" s="6"/>
      <c r="AB1284" s="6"/>
      <c r="AC1284" s="6"/>
    </row>
    <row r="1285" spans="1:29" ht="9.9" hidden="1" customHeight="1" x14ac:dyDescent="0.25">
      <c r="A1285" s="10"/>
      <c r="B1285" s="138"/>
      <c r="C1285" s="142"/>
      <c r="D1285" s="2"/>
      <c r="I1285" s="331"/>
      <c r="J1285" s="332"/>
      <c r="K1285" s="194"/>
      <c r="L1285" s="194"/>
      <c r="P1285" s="2"/>
      <c r="AA1285" s="6"/>
      <c r="AB1285" s="6"/>
      <c r="AC1285" s="6"/>
    </row>
    <row r="1286" spans="1:29" ht="9.9" hidden="1" customHeight="1" x14ac:dyDescent="0.25">
      <c r="A1286" s="10"/>
      <c r="B1286" s="138"/>
      <c r="C1286" s="142"/>
      <c r="D1286" s="2"/>
      <c r="I1286" s="331"/>
      <c r="J1286" s="332"/>
      <c r="K1286" s="194"/>
      <c r="L1286" s="194"/>
      <c r="P1286" s="2"/>
      <c r="AA1286" s="6"/>
      <c r="AB1286" s="6"/>
      <c r="AC1286" s="6"/>
    </row>
    <row r="1287" spans="1:29" ht="9.9" hidden="1" customHeight="1" x14ac:dyDescent="0.25">
      <c r="A1287" s="10"/>
      <c r="B1287" s="138"/>
      <c r="C1287" s="142"/>
      <c r="D1287" s="2"/>
      <c r="I1287" s="331"/>
      <c r="J1287" s="332"/>
      <c r="K1287" s="194"/>
      <c r="L1287" s="194"/>
      <c r="P1287" s="2"/>
      <c r="AA1287" s="6"/>
      <c r="AB1287" s="6"/>
      <c r="AC1287" s="6"/>
    </row>
    <row r="1288" spans="1:29" ht="9.9" hidden="1" customHeight="1" x14ac:dyDescent="0.25">
      <c r="A1288" s="10"/>
      <c r="B1288" s="67"/>
      <c r="C1288" s="142"/>
      <c r="D1288" s="2"/>
      <c r="I1288" s="194"/>
      <c r="J1288" s="194"/>
      <c r="K1288" s="194"/>
      <c r="L1288" s="13"/>
      <c r="P1288" s="2"/>
      <c r="AA1288" s="6"/>
      <c r="AB1288" s="6"/>
      <c r="AC1288" s="6"/>
    </row>
    <row r="1289" spans="1:29" ht="9.9" customHeight="1" x14ac:dyDescent="0.25">
      <c r="A1289" s="10"/>
      <c r="B1289" s="137"/>
      <c r="C1289" s="141"/>
      <c r="D1289" s="2"/>
      <c r="I1289" s="194"/>
      <c r="J1289" s="194"/>
      <c r="K1289" s="194"/>
      <c r="L1289" s="13"/>
      <c r="P1289" s="2"/>
      <c r="AA1289" s="6"/>
      <c r="AB1289" s="6"/>
      <c r="AC1289" s="6"/>
    </row>
    <row r="1290" spans="1:29" ht="9.9" customHeight="1" x14ac:dyDescent="0.25">
      <c r="A1290" s="10"/>
      <c r="B1290" s="67"/>
      <c r="C1290" s="142"/>
      <c r="D1290" s="337"/>
      <c r="E1290" s="340"/>
      <c r="F1290" s="341"/>
      <c r="I1290" s="194"/>
      <c r="J1290" s="194"/>
      <c r="K1290" s="194"/>
      <c r="L1290" s="13"/>
      <c r="P1290" s="2"/>
      <c r="AA1290" s="6"/>
      <c r="AB1290" s="6"/>
      <c r="AC1290" s="6"/>
    </row>
    <row r="1291" spans="1:29" ht="9.9" customHeight="1" x14ac:dyDescent="0.25">
      <c r="A1291" s="10"/>
      <c r="B1291" s="67"/>
      <c r="C1291" s="142"/>
      <c r="D1291" s="337"/>
      <c r="E1291" s="340"/>
      <c r="F1291" s="341"/>
      <c r="I1291" s="194"/>
      <c r="J1291" s="194"/>
      <c r="K1291" s="194"/>
      <c r="L1291" s="13"/>
      <c r="P1291" s="2"/>
      <c r="AA1291" s="6"/>
      <c r="AB1291" s="6"/>
      <c r="AC1291" s="6"/>
    </row>
    <row r="1292" spans="1:29" ht="9.9" customHeight="1" x14ac:dyDescent="0.25">
      <c r="A1292" s="10"/>
      <c r="B1292" s="67"/>
      <c r="C1292" s="142"/>
      <c r="D1292" s="2"/>
      <c r="I1292" s="194"/>
      <c r="J1292" s="194"/>
      <c r="K1292" s="194"/>
      <c r="L1292" s="13"/>
      <c r="P1292" s="2"/>
      <c r="AA1292" s="6"/>
      <c r="AB1292" s="6"/>
      <c r="AC1292" s="6"/>
    </row>
    <row r="1293" spans="1:29" ht="9.9" customHeight="1" x14ac:dyDescent="0.25">
      <c r="A1293" s="10"/>
      <c r="B1293" s="67"/>
      <c r="C1293" s="142"/>
      <c r="D1293" s="2"/>
      <c r="I1293" s="194"/>
      <c r="J1293" s="194"/>
      <c r="K1293" s="194"/>
      <c r="L1293" s="140"/>
      <c r="P1293" s="2"/>
      <c r="AA1293" s="6"/>
      <c r="AB1293" s="6"/>
      <c r="AC1293" s="6"/>
    </row>
    <row r="1294" spans="1:29" ht="9.9" customHeight="1" x14ac:dyDescent="0.25">
      <c r="A1294" s="10"/>
      <c r="B1294" s="67"/>
      <c r="C1294" s="142"/>
      <c r="D1294" s="2"/>
      <c r="H1294" s="2"/>
      <c r="I1294" s="194"/>
      <c r="J1294" s="194"/>
      <c r="K1294" s="194"/>
      <c r="L1294" s="20"/>
      <c r="P1294" s="2"/>
      <c r="AA1294" s="6"/>
      <c r="AB1294" s="6"/>
      <c r="AC1294" s="6"/>
    </row>
    <row r="1295" spans="1:29" ht="9.9" customHeight="1" x14ac:dyDescent="0.25">
      <c r="A1295" s="10"/>
      <c r="B1295" s="138"/>
      <c r="C1295" s="142"/>
      <c r="D1295" s="2"/>
      <c r="I1295" s="194"/>
      <c r="J1295" s="194"/>
      <c r="K1295" s="194"/>
      <c r="L1295" s="194"/>
      <c r="P1295" s="2"/>
      <c r="AA1295" s="6"/>
      <c r="AB1295" s="6"/>
      <c r="AC1295" s="6"/>
    </row>
    <row r="1296" spans="1:29" ht="9.9" customHeight="1" x14ac:dyDescent="0.25">
      <c r="A1296" s="10"/>
      <c r="B1296" s="138"/>
      <c r="C1296" s="142"/>
      <c r="D1296" s="2"/>
      <c r="I1296" s="333"/>
      <c r="J1296" s="334"/>
      <c r="K1296" s="194"/>
      <c r="L1296" s="194"/>
      <c r="P1296" s="2"/>
      <c r="AA1296" s="6"/>
      <c r="AB1296" s="6"/>
      <c r="AC1296" s="6"/>
    </row>
    <row r="1297" spans="1:29" ht="9.9" customHeight="1" x14ac:dyDescent="0.25">
      <c r="A1297" s="10"/>
      <c r="B1297" s="67"/>
      <c r="C1297" s="142"/>
      <c r="D1297" s="2"/>
      <c r="I1297" s="194"/>
      <c r="J1297" s="194"/>
      <c r="K1297" s="194"/>
      <c r="L1297" s="140"/>
      <c r="P1297" s="2"/>
      <c r="AA1297" s="6"/>
      <c r="AB1297" s="6"/>
      <c r="AC1297" s="6"/>
    </row>
    <row r="1298" spans="1:29" ht="9.9" customHeight="1" x14ac:dyDescent="0.25">
      <c r="A1298" s="10"/>
      <c r="B1298" s="67"/>
      <c r="C1298" s="142"/>
      <c r="D1298" s="2"/>
      <c r="H1298" s="2"/>
      <c r="I1298" s="194"/>
      <c r="J1298" s="194"/>
      <c r="K1298" s="194"/>
      <c r="L1298" s="20"/>
      <c r="P1298" s="2"/>
      <c r="AA1298" s="6"/>
      <c r="AB1298" s="6"/>
      <c r="AC1298" s="6"/>
    </row>
    <row r="1299" spans="1:29" ht="9.9" customHeight="1" x14ac:dyDescent="0.25">
      <c r="A1299" s="10"/>
      <c r="B1299" s="138"/>
      <c r="C1299" s="142"/>
      <c r="D1299" s="2"/>
      <c r="I1299" s="194"/>
      <c r="J1299" s="194"/>
      <c r="K1299" s="194"/>
      <c r="L1299" s="194"/>
      <c r="P1299" s="2"/>
      <c r="AA1299" s="6"/>
      <c r="AB1299" s="6"/>
      <c r="AC1299" s="6"/>
    </row>
    <row r="1300" spans="1:29" ht="9.9" customHeight="1" x14ac:dyDescent="0.25">
      <c r="A1300" s="10"/>
      <c r="B1300" s="138"/>
      <c r="C1300" s="142"/>
      <c r="D1300" s="2"/>
      <c r="I1300" s="333"/>
      <c r="J1300" s="334"/>
      <c r="K1300" s="194"/>
      <c r="L1300" s="194"/>
      <c r="P1300" s="2"/>
      <c r="AA1300" s="6"/>
      <c r="AB1300" s="6"/>
      <c r="AC1300" s="6"/>
    </row>
    <row r="1301" spans="1:29" ht="9.9" customHeight="1" x14ac:dyDescent="0.25">
      <c r="A1301" s="10"/>
      <c r="B1301" s="67"/>
      <c r="C1301" s="142"/>
      <c r="D1301" s="2"/>
      <c r="I1301" s="194"/>
      <c r="J1301" s="194"/>
      <c r="K1301" s="194"/>
      <c r="L1301" s="140"/>
      <c r="P1301" s="2"/>
      <c r="AA1301" s="6"/>
      <c r="AB1301" s="6"/>
      <c r="AC1301" s="6"/>
    </row>
    <row r="1302" spans="1:29" ht="9.9" customHeight="1" x14ac:dyDescent="0.25">
      <c r="A1302" s="10"/>
      <c r="B1302" s="67"/>
      <c r="C1302" s="142"/>
      <c r="D1302" s="2"/>
      <c r="H1302" s="2"/>
      <c r="I1302" s="194"/>
      <c r="J1302" s="194"/>
      <c r="K1302" s="194"/>
      <c r="L1302" s="20"/>
      <c r="P1302" s="2"/>
      <c r="AA1302" s="6"/>
      <c r="AB1302" s="6"/>
      <c r="AC1302" s="6"/>
    </row>
    <row r="1303" spans="1:29" ht="9.9" customHeight="1" x14ac:dyDescent="0.25">
      <c r="A1303" s="10"/>
      <c r="B1303" s="138"/>
      <c r="C1303" s="142"/>
      <c r="D1303" s="2"/>
      <c r="I1303" s="194"/>
      <c r="J1303" s="194"/>
      <c r="K1303" s="194"/>
      <c r="L1303" s="194"/>
      <c r="P1303" s="2"/>
      <c r="AA1303" s="6"/>
      <c r="AB1303" s="6"/>
      <c r="AC1303" s="6"/>
    </row>
    <row r="1304" spans="1:29" ht="9.9" customHeight="1" x14ac:dyDescent="0.25">
      <c r="A1304" s="10"/>
      <c r="B1304" s="138"/>
      <c r="C1304" s="142"/>
      <c r="D1304" s="2"/>
      <c r="I1304" s="333"/>
      <c r="J1304" s="334"/>
      <c r="K1304" s="194"/>
      <c r="L1304" s="194"/>
      <c r="P1304" s="2"/>
      <c r="AA1304" s="6"/>
      <c r="AB1304" s="6"/>
      <c r="AC1304" s="6"/>
    </row>
    <row r="1305" spans="1:29" ht="9.9" customHeight="1" x14ac:dyDescent="0.25">
      <c r="A1305" s="10"/>
      <c r="B1305" s="67"/>
      <c r="C1305" s="142"/>
      <c r="D1305" s="2"/>
      <c r="I1305" s="194"/>
      <c r="J1305" s="194"/>
      <c r="K1305" s="194"/>
      <c r="L1305" s="140"/>
      <c r="P1305" s="2"/>
      <c r="AA1305" s="6"/>
      <c r="AB1305" s="6"/>
      <c r="AC1305" s="6"/>
    </row>
    <row r="1306" spans="1:29" ht="9.9" customHeight="1" x14ac:dyDescent="0.25">
      <c r="A1306" s="10"/>
      <c r="B1306" s="67"/>
      <c r="C1306" s="142"/>
      <c r="D1306" s="2"/>
      <c r="I1306" s="194"/>
      <c r="J1306" s="194"/>
      <c r="K1306" s="194"/>
      <c r="L1306" s="140"/>
      <c r="P1306" s="2"/>
      <c r="AA1306" s="6"/>
      <c r="AB1306" s="6"/>
      <c r="AC1306" s="6"/>
    </row>
    <row r="1307" spans="1:29" ht="9.9" customHeight="1" x14ac:dyDescent="0.25">
      <c r="B1307" s="139"/>
      <c r="C1307" s="142"/>
      <c r="D1307" s="2"/>
      <c r="H1307" s="20"/>
      <c r="I1307" s="194"/>
      <c r="J1307" s="194"/>
      <c r="K1307" s="194"/>
      <c r="L1307" s="140"/>
      <c r="P1307" s="2"/>
      <c r="AA1307" s="6"/>
      <c r="AB1307" s="6"/>
      <c r="AC1307" s="6"/>
    </row>
    <row r="1308" spans="1:29" ht="9.9" customHeight="1" x14ac:dyDescent="0.25">
      <c r="B1308" s="134"/>
      <c r="C1308" s="142"/>
      <c r="D1308" s="2"/>
      <c r="I1308" s="194"/>
      <c r="J1308" s="194"/>
      <c r="K1308" s="194"/>
      <c r="L1308" s="140"/>
      <c r="P1308" s="2"/>
      <c r="AA1308" s="6"/>
      <c r="AB1308" s="6"/>
      <c r="AC1308" s="6"/>
    </row>
    <row r="1309" spans="1:29" ht="9.9" customHeight="1" x14ac:dyDescent="0.25">
      <c r="B1309" s="134"/>
      <c r="C1309" s="142"/>
      <c r="D1309" s="2"/>
      <c r="H1309" s="20"/>
      <c r="I1309" s="194"/>
      <c r="J1309" s="194"/>
      <c r="K1309" s="194"/>
      <c r="L1309" s="140"/>
      <c r="P1309" s="2"/>
      <c r="AA1309" s="6"/>
      <c r="AB1309" s="6"/>
      <c r="AC1309" s="6"/>
    </row>
    <row r="1310" spans="1:29" ht="9.9" customHeight="1" x14ac:dyDescent="0.25">
      <c r="B1310" s="134"/>
      <c r="C1310" s="142"/>
      <c r="D1310" s="2"/>
      <c r="I1310" s="194"/>
      <c r="J1310" s="194"/>
      <c r="K1310" s="194"/>
      <c r="L1310" s="140"/>
      <c r="P1310" s="2"/>
      <c r="AA1310" s="6"/>
      <c r="AB1310" s="6"/>
      <c r="AC1310" s="6"/>
    </row>
    <row r="1311" spans="1:29" ht="9.9" customHeight="1" x14ac:dyDescent="0.25">
      <c r="A1311" s="10"/>
      <c r="B1311" s="67"/>
      <c r="C1311" s="142"/>
      <c r="D1311" s="2"/>
      <c r="I1311" s="194"/>
      <c r="J1311" s="194"/>
      <c r="K1311" s="194"/>
      <c r="L1311" s="140"/>
      <c r="P1311" s="2"/>
      <c r="AA1311" s="6"/>
      <c r="AB1311" s="6"/>
      <c r="AC1311" s="6"/>
    </row>
    <row r="1312" spans="1:29" ht="9.9" customHeight="1" x14ac:dyDescent="0.25">
      <c r="B1312" s="139"/>
      <c r="C1312" s="142"/>
      <c r="D1312" s="2"/>
      <c r="I1312" s="194"/>
      <c r="J1312" s="194"/>
      <c r="K1312" s="194"/>
      <c r="L1312" s="194"/>
      <c r="P1312" s="2"/>
      <c r="AA1312" s="6"/>
      <c r="AB1312" s="6"/>
      <c r="AC1312" s="6"/>
    </row>
    <row r="1313" spans="2:29" ht="9.9" customHeight="1" x14ac:dyDescent="0.25">
      <c r="B1313" s="142"/>
      <c r="C1313" s="142"/>
      <c r="D1313" s="2"/>
      <c r="I1313" s="194"/>
      <c r="J1313" s="194"/>
      <c r="K1313" s="194"/>
      <c r="L1313" s="194"/>
      <c r="P1313" s="2"/>
      <c r="AA1313" s="6"/>
      <c r="AB1313" s="6"/>
      <c r="AC1313" s="6"/>
    </row>
    <row r="1314" spans="2:29" ht="9.9" customHeight="1" x14ac:dyDescent="0.25">
      <c r="B1314" s="138"/>
      <c r="C1314" s="142"/>
      <c r="D1314" s="2"/>
      <c r="I1314" s="194"/>
      <c r="J1314" s="194"/>
      <c r="K1314" s="194"/>
      <c r="L1314" s="194"/>
      <c r="P1314" s="2"/>
      <c r="AA1314" s="6"/>
      <c r="AB1314" s="6"/>
      <c r="AC1314" s="6"/>
    </row>
    <row r="1315" spans="2:29" ht="9.9" customHeight="1" x14ac:dyDescent="0.25">
      <c r="B1315" s="138"/>
      <c r="C1315" s="142"/>
      <c r="D1315" s="2"/>
      <c r="I1315" s="333"/>
      <c r="J1315" s="334"/>
      <c r="K1315" s="194"/>
      <c r="L1315" s="194"/>
      <c r="P1315" s="2"/>
      <c r="AA1315" s="6"/>
      <c r="AB1315" s="6"/>
      <c r="AC1315" s="6"/>
    </row>
    <row r="1316" spans="2:29" ht="9.9" customHeight="1" x14ac:dyDescent="0.25">
      <c r="B1316" s="138"/>
      <c r="C1316" s="142"/>
      <c r="D1316" s="2"/>
      <c r="I1316" s="333"/>
      <c r="J1316" s="334"/>
      <c r="K1316" s="194"/>
      <c r="L1316" s="194"/>
      <c r="P1316" s="2"/>
      <c r="AA1316" s="6"/>
      <c r="AB1316" s="6"/>
      <c r="AC1316" s="6"/>
    </row>
    <row r="1317" spans="2:29" ht="9.9" customHeight="1" x14ac:dyDescent="0.25">
      <c r="B1317" s="138"/>
      <c r="C1317" s="142"/>
      <c r="D1317" s="2"/>
      <c r="I1317" s="194"/>
      <c r="J1317" s="194"/>
      <c r="K1317" s="194"/>
      <c r="L1317" s="194"/>
      <c r="P1317" s="2"/>
      <c r="AA1317" s="6"/>
      <c r="AB1317" s="6"/>
      <c r="AC1317" s="6"/>
    </row>
    <row r="1318" spans="2:29" ht="9.9" customHeight="1" x14ac:dyDescent="0.25">
      <c r="B1318" s="138"/>
      <c r="C1318" s="142"/>
      <c r="D1318" s="2"/>
      <c r="I1318" s="333"/>
      <c r="J1318" s="334"/>
      <c r="K1318" s="194"/>
      <c r="L1318" s="194"/>
      <c r="P1318" s="2"/>
      <c r="AA1318" s="6"/>
      <c r="AB1318" s="6"/>
      <c r="AC1318" s="6"/>
    </row>
    <row r="1319" spans="2:29" ht="9.9" customHeight="1" x14ac:dyDescent="0.25">
      <c r="B1319" s="138"/>
      <c r="C1319" s="142"/>
      <c r="D1319" s="2"/>
      <c r="I1319" s="333"/>
      <c r="J1319" s="334"/>
      <c r="K1319" s="194"/>
      <c r="L1319" s="194"/>
      <c r="P1319" s="2"/>
      <c r="AA1319" s="6"/>
      <c r="AB1319" s="6"/>
      <c r="AC1319" s="6"/>
    </row>
    <row r="1320" spans="2:29" ht="9.9" customHeight="1" x14ac:dyDescent="0.25">
      <c r="B1320" s="138"/>
      <c r="C1320" s="142"/>
      <c r="D1320" s="2"/>
      <c r="I1320" s="194"/>
      <c r="J1320" s="194"/>
      <c r="K1320" s="194"/>
      <c r="L1320" s="194"/>
      <c r="P1320" s="2"/>
      <c r="AA1320" s="6"/>
      <c r="AB1320" s="6"/>
      <c r="AC1320" s="6"/>
    </row>
    <row r="1321" spans="2:29" ht="9.9" customHeight="1" x14ac:dyDescent="0.25">
      <c r="B1321" s="138"/>
      <c r="C1321" s="142"/>
      <c r="D1321" s="2"/>
      <c r="I1321" s="333"/>
      <c r="J1321" s="334"/>
      <c r="K1321" s="194"/>
      <c r="L1321" s="194"/>
      <c r="P1321" s="2"/>
      <c r="AA1321" s="6"/>
      <c r="AB1321" s="6"/>
      <c r="AC1321" s="6"/>
    </row>
    <row r="1322" spans="2:29" ht="9.9" customHeight="1" x14ac:dyDescent="0.25">
      <c r="B1322" s="138"/>
      <c r="C1322" s="142"/>
      <c r="D1322" s="2"/>
      <c r="I1322" s="333"/>
      <c r="J1322" s="334"/>
      <c r="K1322" s="194"/>
      <c r="L1322" s="194"/>
      <c r="P1322" s="2"/>
      <c r="AA1322" s="6"/>
      <c r="AB1322" s="6"/>
      <c r="AC1322" s="6"/>
    </row>
    <row r="1323" spans="2:29" ht="9.9" customHeight="1" x14ac:dyDescent="0.25">
      <c r="B1323" s="138"/>
      <c r="C1323" s="142"/>
      <c r="D1323" s="2"/>
      <c r="I1323" s="194"/>
      <c r="J1323" s="194"/>
      <c r="K1323" s="194"/>
      <c r="L1323" s="194"/>
      <c r="P1323" s="2"/>
      <c r="AA1323" s="6"/>
      <c r="AB1323" s="6"/>
      <c r="AC1323" s="6"/>
    </row>
    <row r="1324" spans="2:29" ht="9.9" customHeight="1" x14ac:dyDescent="0.25">
      <c r="B1324" s="138"/>
      <c r="C1324" s="142"/>
      <c r="D1324" s="2"/>
      <c r="I1324" s="333"/>
      <c r="J1324" s="334"/>
      <c r="K1324" s="194"/>
      <c r="L1324" s="194"/>
      <c r="P1324" s="2"/>
      <c r="AA1324" s="6"/>
      <c r="AB1324" s="6"/>
      <c r="AC1324" s="6"/>
    </row>
    <row r="1325" spans="2:29" ht="9.9" customHeight="1" x14ac:dyDescent="0.25">
      <c r="B1325" s="138"/>
      <c r="C1325" s="142"/>
      <c r="D1325" s="2"/>
      <c r="I1325" s="194"/>
      <c r="J1325" s="194"/>
      <c r="K1325" s="194"/>
      <c r="L1325" s="194"/>
      <c r="P1325" s="2"/>
      <c r="AA1325" s="6"/>
      <c r="AB1325" s="6"/>
      <c r="AC1325" s="6"/>
    </row>
    <row r="1326" spans="2:29" ht="9.9" customHeight="1" x14ac:dyDescent="0.25">
      <c r="B1326" s="138"/>
      <c r="C1326" s="142"/>
      <c r="D1326" s="2"/>
      <c r="I1326" s="333"/>
      <c r="J1326" s="334"/>
      <c r="K1326" s="194"/>
      <c r="L1326" s="194"/>
      <c r="P1326" s="2"/>
      <c r="AA1326" s="6"/>
      <c r="AB1326" s="6"/>
      <c r="AC1326" s="6"/>
    </row>
    <row r="1327" spans="2:29" ht="9.9" customHeight="1" x14ac:dyDescent="0.25">
      <c r="B1327" s="138"/>
      <c r="C1327" s="142"/>
      <c r="D1327" s="2"/>
      <c r="I1327" s="333"/>
      <c r="J1327" s="334"/>
      <c r="K1327" s="194"/>
      <c r="L1327" s="194"/>
      <c r="P1327" s="2"/>
      <c r="AA1327" s="6"/>
      <c r="AB1327" s="6"/>
      <c r="AC1327" s="6"/>
    </row>
    <row r="1328" spans="2:29" ht="9.9" customHeight="1" x14ac:dyDescent="0.25">
      <c r="B1328" s="138"/>
      <c r="C1328" s="142"/>
      <c r="D1328" s="2"/>
      <c r="I1328" s="194"/>
      <c r="J1328" s="194"/>
      <c r="K1328" s="194"/>
      <c r="L1328" s="194"/>
      <c r="P1328" s="2"/>
      <c r="AA1328" s="6"/>
      <c r="AB1328" s="6"/>
      <c r="AC1328" s="6"/>
    </row>
    <row r="1329" spans="2:29" ht="9.9" customHeight="1" x14ac:dyDescent="0.25">
      <c r="B1329" s="138"/>
      <c r="C1329" s="142"/>
      <c r="D1329" s="2"/>
      <c r="I1329" s="333"/>
      <c r="J1329" s="334"/>
      <c r="K1329" s="194"/>
      <c r="L1329" s="194"/>
      <c r="P1329" s="2"/>
      <c r="AA1329" s="6"/>
      <c r="AB1329" s="6"/>
      <c r="AC1329" s="6"/>
    </row>
    <row r="1330" spans="2:29" ht="9.9" customHeight="1" x14ac:dyDescent="0.25">
      <c r="B1330" s="138"/>
      <c r="C1330" s="142"/>
      <c r="D1330" s="2"/>
      <c r="I1330" s="333"/>
      <c r="J1330" s="334"/>
      <c r="K1330" s="194"/>
      <c r="L1330" s="194"/>
      <c r="P1330" s="2"/>
      <c r="AA1330" s="6"/>
      <c r="AB1330" s="6"/>
      <c r="AC1330" s="6"/>
    </row>
    <row r="1331" spans="2:29" ht="9.9" customHeight="1" x14ac:dyDescent="0.25">
      <c r="B1331" s="138"/>
      <c r="C1331" s="142"/>
      <c r="D1331" s="2"/>
      <c r="I1331" s="194"/>
      <c r="J1331" s="194"/>
      <c r="K1331" s="194"/>
      <c r="L1331" s="194"/>
      <c r="P1331" s="2"/>
      <c r="AA1331" s="6"/>
      <c r="AB1331" s="6"/>
      <c r="AC1331" s="6"/>
    </row>
    <row r="1332" spans="2:29" ht="9.9" customHeight="1" x14ac:dyDescent="0.25">
      <c r="B1332" s="138"/>
      <c r="C1332" s="142"/>
      <c r="D1332" s="2"/>
      <c r="I1332" s="333"/>
      <c r="J1332" s="334"/>
      <c r="K1332" s="194"/>
      <c r="L1332" s="194"/>
      <c r="P1332" s="2"/>
      <c r="AA1332" s="6"/>
      <c r="AB1332" s="6"/>
      <c r="AC1332" s="6"/>
    </row>
    <row r="1333" spans="2:29" ht="9.9" customHeight="1" x14ac:dyDescent="0.25">
      <c r="B1333" s="138"/>
      <c r="C1333" s="142"/>
      <c r="D1333" s="2"/>
      <c r="I1333" s="333"/>
      <c r="J1333" s="334"/>
      <c r="K1333" s="194"/>
      <c r="L1333" s="194"/>
      <c r="P1333" s="2"/>
      <c r="AA1333" s="6"/>
      <c r="AB1333" s="6"/>
      <c r="AC1333" s="6"/>
    </row>
    <row r="1334" spans="2:29" ht="9.9" customHeight="1" x14ac:dyDescent="0.25">
      <c r="B1334" s="138"/>
      <c r="C1334" s="142"/>
      <c r="D1334" s="2"/>
      <c r="I1334" s="194"/>
      <c r="J1334" s="194"/>
      <c r="K1334" s="194"/>
      <c r="L1334" s="194"/>
      <c r="P1334" s="2"/>
      <c r="AA1334" s="6"/>
      <c r="AB1334" s="6"/>
      <c r="AC1334" s="6"/>
    </row>
    <row r="1335" spans="2:29" ht="9.9" customHeight="1" x14ac:dyDescent="0.25">
      <c r="B1335" s="138"/>
      <c r="C1335" s="142"/>
      <c r="D1335" s="2"/>
      <c r="I1335" s="333"/>
      <c r="J1335" s="334"/>
      <c r="K1335" s="194"/>
      <c r="L1335" s="194"/>
      <c r="P1335" s="2"/>
      <c r="AA1335" s="6"/>
      <c r="AB1335" s="6"/>
      <c r="AC1335" s="6"/>
    </row>
    <row r="1336" spans="2:29" ht="9.9" customHeight="1" x14ac:dyDescent="0.25">
      <c r="B1336" s="138"/>
      <c r="C1336" s="142"/>
      <c r="D1336" s="2"/>
      <c r="I1336" s="333"/>
      <c r="J1336" s="334"/>
      <c r="K1336" s="194"/>
      <c r="L1336" s="194"/>
      <c r="P1336" s="2"/>
      <c r="AA1336" s="6"/>
      <c r="AB1336" s="6"/>
      <c r="AC1336" s="6"/>
    </row>
    <row r="1337" spans="2:29" ht="9.9" customHeight="1" x14ac:dyDescent="0.25">
      <c r="B1337" s="138"/>
      <c r="C1337" s="142"/>
      <c r="D1337" s="2"/>
      <c r="I1337" s="194"/>
      <c r="J1337" s="194"/>
      <c r="K1337" s="194"/>
      <c r="L1337" s="194"/>
      <c r="P1337" s="2"/>
      <c r="AA1337" s="6"/>
      <c r="AB1337" s="6"/>
      <c r="AC1337" s="6"/>
    </row>
    <row r="1338" spans="2:29" ht="9.9" customHeight="1" x14ac:dyDescent="0.25">
      <c r="B1338" s="138"/>
      <c r="C1338" s="142"/>
      <c r="D1338" s="2"/>
      <c r="I1338" s="333"/>
      <c r="J1338" s="334"/>
      <c r="K1338" s="194"/>
      <c r="L1338" s="194"/>
      <c r="P1338" s="2"/>
      <c r="AA1338" s="6"/>
      <c r="AB1338" s="6"/>
      <c r="AC1338" s="6"/>
    </row>
    <row r="1339" spans="2:29" ht="9.9" customHeight="1" x14ac:dyDescent="0.25">
      <c r="B1339" s="138"/>
      <c r="C1339" s="142"/>
      <c r="D1339" s="2"/>
      <c r="I1339" s="333"/>
      <c r="J1339" s="334"/>
      <c r="K1339" s="194"/>
      <c r="L1339" s="194"/>
      <c r="P1339" s="2"/>
      <c r="AA1339" s="6"/>
      <c r="AB1339" s="6"/>
      <c r="AC1339" s="6"/>
    </row>
    <row r="1340" spans="2:29" ht="9.9" customHeight="1" x14ac:dyDescent="0.25">
      <c r="B1340" s="138"/>
      <c r="C1340" s="142"/>
      <c r="D1340" s="2"/>
      <c r="I1340" s="194"/>
      <c r="J1340" s="194"/>
      <c r="K1340" s="194"/>
      <c r="L1340" s="194"/>
      <c r="P1340" s="2"/>
      <c r="AA1340" s="6"/>
      <c r="AB1340" s="6"/>
      <c r="AC1340" s="6"/>
    </row>
    <row r="1341" spans="2:29" ht="9.9" customHeight="1" x14ac:dyDescent="0.25">
      <c r="B1341" s="138"/>
      <c r="C1341" s="142"/>
      <c r="D1341" s="2"/>
      <c r="I1341" s="333"/>
      <c r="J1341" s="334"/>
      <c r="K1341" s="194"/>
      <c r="L1341" s="194"/>
      <c r="P1341" s="2"/>
      <c r="AA1341" s="6"/>
      <c r="AB1341" s="6"/>
      <c r="AC1341" s="6"/>
    </row>
    <row r="1342" spans="2:29" ht="9.9" customHeight="1" x14ac:dyDescent="0.25">
      <c r="B1342" s="138"/>
      <c r="C1342" s="142"/>
      <c r="D1342" s="2"/>
      <c r="I1342" s="333"/>
      <c r="J1342" s="334"/>
      <c r="K1342" s="194"/>
      <c r="L1342" s="194"/>
      <c r="P1342" s="2"/>
      <c r="AA1342" s="6"/>
      <c r="AB1342" s="6"/>
      <c r="AC1342" s="6"/>
    </row>
    <row r="1343" spans="2:29" ht="9.9" customHeight="1" x14ac:dyDescent="0.25">
      <c r="B1343" s="138"/>
      <c r="C1343" s="142"/>
      <c r="D1343" s="2"/>
      <c r="I1343" s="194"/>
      <c r="J1343" s="194"/>
      <c r="K1343" s="194"/>
      <c r="L1343" s="140"/>
      <c r="P1343" s="2"/>
      <c r="AA1343" s="6"/>
      <c r="AB1343" s="6"/>
      <c r="AC1343" s="6"/>
    </row>
    <row r="1344" spans="2:29" ht="9.9" customHeight="1" x14ac:dyDescent="0.25">
      <c r="B1344" s="138"/>
      <c r="C1344" s="142"/>
      <c r="D1344" s="2"/>
      <c r="I1344" s="333"/>
      <c r="J1344" s="334"/>
      <c r="K1344" s="194"/>
      <c r="L1344" s="194"/>
      <c r="P1344" s="2"/>
      <c r="AA1344" s="6"/>
      <c r="AB1344" s="6"/>
      <c r="AC1344" s="6"/>
    </row>
    <row r="1345" spans="2:29" ht="9.9" customHeight="1" x14ac:dyDescent="0.25">
      <c r="B1345" s="138"/>
      <c r="C1345" s="142"/>
      <c r="D1345" s="2"/>
      <c r="I1345" s="333"/>
      <c r="J1345" s="334"/>
      <c r="K1345" s="194"/>
      <c r="L1345" s="194"/>
      <c r="P1345" s="2"/>
      <c r="AA1345" s="6"/>
      <c r="AB1345" s="6"/>
      <c r="AC1345" s="6"/>
    </row>
    <row r="1346" spans="2:29" ht="9.9" customHeight="1" x14ac:dyDescent="0.25">
      <c r="B1346" s="138"/>
      <c r="C1346" s="142"/>
      <c r="D1346" s="2"/>
      <c r="I1346" s="194"/>
      <c r="J1346" s="194"/>
      <c r="K1346" s="194"/>
      <c r="L1346" s="194"/>
      <c r="P1346" s="2"/>
      <c r="AA1346" s="6"/>
      <c r="AB1346" s="6"/>
      <c r="AC1346" s="6"/>
    </row>
    <row r="1347" spans="2:29" ht="9.9" customHeight="1" x14ac:dyDescent="0.25">
      <c r="B1347" s="138"/>
      <c r="C1347" s="142"/>
      <c r="D1347" s="2"/>
      <c r="I1347" s="333"/>
      <c r="J1347" s="334"/>
      <c r="K1347" s="194"/>
      <c r="L1347" s="194"/>
      <c r="P1347" s="2"/>
      <c r="AA1347" s="6"/>
      <c r="AB1347" s="6"/>
      <c r="AC1347" s="6"/>
    </row>
    <row r="1348" spans="2:29" ht="9.9" customHeight="1" x14ac:dyDescent="0.25">
      <c r="B1348" s="138"/>
      <c r="C1348" s="142"/>
      <c r="D1348" s="2"/>
      <c r="I1348" s="333"/>
      <c r="J1348" s="334"/>
      <c r="K1348" s="194"/>
      <c r="L1348" s="194"/>
      <c r="P1348" s="2"/>
      <c r="AA1348" s="6"/>
      <c r="AB1348" s="6"/>
      <c r="AC1348" s="6"/>
    </row>
    <row r="1349" spans="2:29" ht="9.9" customHeight="1" x14ac:dyDescent="0.25">
      <c r="B1349" s="138"/>
      <c r="C1349" s="142"/>
      <c r="D1349" s="2"/>
      <c r="I1349" s="194"/>
      <c r="J1349" s="194"/>
      <c r="K1349" s="194"/>
      <c r="L1349" s="194"/>
      <c r="P1349" s="2"/>
      <c r="AA1349" s="6"/>
      <c r="AB1349" s="6"/>
      <c r="AC1349" s="6"/>
    </row>
    <row r="1350" spans="2:29" ht="9.9" customHeight="1" x14ac:dyDescent="0.25">
      <c r="B1350" s="138"/>
      <c r="C1350" s="142"/>
      <c r="D1350" s="2"/>
      <c r="I1350" s="333"/>
      <c r="J1350" s="334"/>
      <c r="K1350" s="194"/>
      <c r="L1350" s="194"/>
      <c r="P1350" s="2"/>
      <c r="AA1350" s="6"/>
      <c r="AB1350" s="6"/>
      <c r="AC1350" s="6"/>
    </row>
    <row r="1351" spans="2:29" ht="9.9" customHeight="1" x14ac:dyDescent="0.25">
      <c r="B1351" s="138"/>
      <c r="C1351" s="142"/>
      <c r="D1351" s="2"/>
      <c r="I1351" s="333"/>
      <c r="J1351" s="334"/>
      <c r="K1351" s="194"/>
      <c r="L1351" s="194"/>
      <c r="P1351" s="2"/>
      <c r="AA1351" s="6"/>
      <c r="AB1351" s="6"/>
      <c r="AC1351" s="6"/>
    </row>
    <row r="1352" spans="2:29" ht="9.9" customHeight="1" x14ac:dyDescent="0.25">
      <c r="B1352" s="138"/>
      <c r="C1352" s="142"/>
      <c r="D1352" s="2"/>
      <c r="I1352" s="194"/>
      <c r="J1352" s="194"/>
      <c r="K1352" s="194"/>
      <c r="L1352" s="194"/>
      <c r="P1352" s="2"/>
      <c r="AA1352" s="6"/>
      <c r="AB1352" s="6"/>
      <c r="AC1352" s="6"/>
    </row>
    <row r="1353" spans="2:29" ht="9.9" customHeight="1" x14ac:dyDescent="0.25">
      <c r="B1353" s="138"/>
      <c r="C1353" s="142"/>
      <c r="D1353" s="2"/>
      <c r="I1353" s="333"/>
      <c r="J1353" s="334"/>
      <c r="K1353" s="194"/>
      <c r="L1353" s="194"/>
      <c r="P1353" s="2"/>
      <c r="AA1353" s="6"/>
      <c r="AB1353" s="6"/>
      <c r="AC1353" s="6"/>
    </row>
    <row r="1354" spans="2:29" ht="9.9" customHeight="1" x14ac:dyDescent="0.25">
      <c r="B1354" s="138"/>
      <c r="C1354" s="142"/>
      <c r="D1354" s="2"/>
      <c r="I1354" s="333"/>
      <c r="J1354" s="334"/>
      <c r="K1354" s="194"/>
      <c r="L1354" s="194"/>
      <c r="P1354" s="2"/>
      <c r="AA1354" s="6"/>
      <c r="AB1354" s="6"/>
      <c r="AC1354" s="6"/>
    </row>
    <row r="1355" spans="2:29" ht="9.9" customHeight="1" x14ac:dyDescent="0.25">
      <c r="B1355" s="139"/>
      <c r="C1355" s="142"/>
      <c r="D1355" s="2"/>
      <c r="I1355" s="194"/>
      <c r="J1355" s="194"/>
      <c r="K1355" s="194"/>
      <c r="L1355" s="194"/>
      <c r="P1355" s="2"/>
      <c r="AA1355" s="6"/>
      <c r="AB1355" s="6"/>
      <c r="AC1355" s="6"/>
    </row>
    <row r="1356" spans="2:29" ht="9.9" customHeight="1" x14ac:dyDescent="0.25">
      <c r="B1356" s="142"/>
      <c r="C1356" s="142"/>
      <c r="D1356" s="2"/>
      <c r="I1356" s="194"/>
      <c r="J1356" s="194"/>
      <c r="K1356" s="194"/>
      <c r="L1356" s="194"/>
      <c r="P1356" s="2"/>
      <c r="AA1356" s="6"/>
      <c r="AB1356" s="6"/>
      <c r="AC1356" s="6"/>
    </row>
    <row r="1357" spans="2:29" ht="9.9" customHeight="1" x14ac:dyDescent="0.25">
      <c r="B1357" s="138"/>
      <c r="C1357" s="142"/>
      <c r="D1357" s="2"/>
      <c r="I1357" s="194"/>
      <c r="J1357" s="194"/>
      <c r="K1357" s="194"/>
      <c r="L1357" s="194"/>
      <c r="P1357" s="2"/>
      <c r="AA1357" s="6"/>
      <c r="AB1357" s="6"/>
      <c r="AC1357" s="6"/>
    </row>
    <row r="1358" spans="2:29" ht="9.9" customHeight="1" x14ac:dyDescent="0.25">
      <c r="B1358" s="138"/>
      <c r="C1358" s="142"/>
      <c r="D1358" s="2"/>
      <c r="I1358" s="333"/>
      <c r="J1358" s="334"/>
      <c r="K1358" s="194"/>
      <c r="L1358" s="194"/>
      <c r="P1358" s="2"/>
      <c r="AA1358" s="6"/>
      <c r="AB1358" s="6"/>
      <c r="AC1358" s="6"/>
    </row>
    <row r="1359" spans="2:29" ht="9.9" customHeight="1" x14ac:dyDescent="0.25">
      <c r="B1359" s="138"/>
      <c r="C1359" s="142"/>
      <c r="D1359" s="2"/>
      <c r="I1359" s="333"/>
      <c r="J1359" s="334"/>
      <c r="K1359" s="194"/>
      <c r="L1359" s="194"/>
      <c r="P1359" s="2"/>
      <c r="AA1359" s="6"/>
      <c r="AB1359" s="6"/>
      <c r="AC1359" s="6"/>
    </row>
    <row r="1360" spans="2:29" ht="9.9" customHeight="1" x14ac:dyDescent="0.25">
      <c r="B1360" s="138"/>
      <c r="C1360" s="142"/>
      <c r="D1360" s="2"/>
      <c r="I1360" s="194"/>
      <c r="J1360" s="194"/>
      <c r="K1360" s="194"/>
      <c r="L1360" s="194"/>
      <c r="P1360" s="2"/>
      <c r="AA1360" s="6"/>
      <c r="AB1360" s="6"/>
      <c r="AC1360" s="6"/>
    </row>
    <row r="1361" spans="2:29" ht="9.9" customHeight="1" x14ac:dyDescent="0.25">
      <c r="B1361" s="138"/>
      <c r="C1361" s="142"/>
      <c r="D1361" s="2"/>
      <c r="I1361" s="333"/>
      <c r="J1361" s="334"/>
      <c r="K1361" s="194"/>
      <c r="L1361" s="194"/>
      <c r="P1361" s="2"/>
      <c r="AA1361" s="6"/>
      <c r="AB1361" s="6"/>
      <c r="AC1361" s="6"/>
    </row>
    <row r="1362" spans="2:29" ht="9.9" customHeight="1" x14ac:dyDescent="0.25">
      <c r="B1362" s="138"/>
      <c r="C1362" s="142"/>
      <c r="D1362" s="2"/>
      <c r="I1362" s="333"/>
      <c r="J1362" s="334"/>
      <c r="K1362" s="194"/>
      <c r="L1362" s="194"/>
      <c r="P1362" s="2"/>
      <c r="AA1362" s="6"/>
      <c r="AB1362" s="6"/>
      <c r="AC1362" s="6"/>
    </row>
    <row r="1363" spans="2:29" ht="9.9" customHeight="1" x14ac:dyDescent="0.25">
      <c r="B1363" s="138"/>
      <c r="C1363" s="142"/>
      <c r="D1363" s="2"/>
      <c r="I1363" s="194"/>
      <c r="J1363" s="194"/>
      <c r="K1363" s="194"/>
      <c r="L1363" s="194"/>
      <c r="P1363" s="2"/>
      <c r="AA1363" s="6"/>
      <c r="AB1363" s="6"/>
      <c r="AC1363" s="6"/>
    </row>
    <row r="1364" spans="2:29" ht="9.9" customHeight="1" x14ac:dyDescent="0.25">
      <c r="B1364" s="138"/>
      <c r="C1364" s="142"/>
      <c r="D1364" s="2"/>
      <c r="I1364" s="333"/>
      <c r="J1364" s="334"/>
      <c r="K1364" s="194"/>
      <c r="L1364" s="194"/>
      <c r="P1364" s="2"/>
      <c r="AA1364" s="6"/>
      <c r="AB1364" s="6"/>
      <c r="AC1364" s="6"/>
    </row>
    <row r="1365" spans="2:29" ht="9.9" customHeight="1" x14ac:dyDescent="0.25">
      <c r="B1365" s="138"/>
      <c r="C1365" s="142"/>
      <c r="D1365" s="2"/>
      <c r="I1365" s="333"/>
      <c r="J1365" s="334"/>
      <c r="K1365" s="194"/>
      <c r="L1365" s="194"/>
      <c r="P1365" s="2"/>
      <c r="AA1365" s="6"/>
      <c r="AB1365" s="6"/>
      <c r="AC1365" s="6"/>
    </row>
    <row r="1366" spans="2:29" ht="9.9" customHeight="1" x14ac:dyDescent="0.25">
      <c r="B1366" s="138"/>
      <c r="C1366" s="142"/>
      <c r="D1366" s="2"/>
      <c r="I1366" s="194"/>
      <c r="J1366" s="194"/>
      <c r="K1366" s="194"/>
      <c r="L1366" s="194"/>
      <c r="P1366" s="2"/>
      <c r="AA1366" s="6"/>
      <c r="AB1366" s="6"/>
      <c r="AC1366" s="6"/>
    </row>
    <row r="1367" spans="2:29" ht="9.9" customHeight="1" x14ac:dyDescent="0.25">
      <c r="B1367" s="138"/>
      <c r="C1367" s="142"/>
      <c r="D1367" s="2"/>
      <c r="I1367" s="333"/>
      <c r="J1367" s="334"/>
      <c r="K1367" s="194"/>
      <c r="L1367" s="194"/>
      <c r="P1367" s="2"/>
      <c r="AA1367" s="6"/>
      <c r="AB1367" s="6"/>
      <c r="AC1367" s="6"/>
    </row>
    <row r="1368" spans="2:29" ht="9.9" customHeight="1" x14ac:dyDescent="0.25">
      <c r="B1368" s="138"/>
      <c r="C1368" s="142"/>
      <c r="D1368" s="2"/>
      <c r="I1368" s="333"/>
      <c r="J1368" s="334"/>
      <c r="K1368" s="194"/>
      <c r="L1368" s="194"/>
      <c r="P1368" s="2"/>
      <c r="AA1368" s="6"/>
      <c r="AB1368" s="6"/>
      <c r="AC1368" s="6"/>
    </row>
    <row r="1369" spans="2:29" ht="9.9" customHeight="1" x14ac:dyDescent="0.25">
      <c r="B1369" s="138"/>
      <c r="C1369" s="142"/>
      <c r="D1369" s="2"/>
      <c r="I1369" s="333"/>
      <c r="J1369" s="334"/>
      <c r="K1369" s="194"/>
      <c r="L1369" s="194"/>
      <c r="P1369" s="2"/>
      <c r="AA1369" s="6"/>
      <c r="AB1369" s="6"/>
      <c r="AC1369" s="6"/>
    </row>
    <row r="1370" spans="2:29" ht="9.9" customHeight="1" x14ac:dyDescent="0.25">
      <c r="B1370" s="138"/>
      <c r="C1370" s="142"/>
      <c r="D1370" s="2"/>
      <c r="I1370" s="333"/>
      <c r="J1370" s="334"/>
      <c r="K1370" s="194"/>
      <c r="L1370" s="194"/>
      <c r="P1370" s="2"/>
      <c r="AA1370" s="6"/>
      <c r="AB1370" s="6"/>
      <c r="AC1370" s="6"/>
    </row>
    <row r="1371" spans="2:29" ht="9.9" customHeight="1" x14ac:dyDescent="0.25">
      <c r="B1371" s="138"/>
      <c r="C1371" s="142"/>
      <c r="D1371" s="2"/>
      <c r="I1371" s="194"/>
      <c r="J1371" s="194"/>
      <c r="K1371" s="194"/>
      <c r="L1371" s="194"/>
      <c r="P1371" s="2"/>
      <c r="AA1371" s="6"/>
      <c r="AB1371" s="6"/>
      <c r="AC1371" s="6"/>
    </row>
    <row r="1372" spans="2:29" ht="9.9" customHeight="1" x14ac:dyDescent="0.25">
      <c r="B1372" s="138"/>
      <c r="C1372" s="142"/>
      <c r="D1372" s="2"/>
      <c r="I1372" s="333"/>
      <c r="J1372" s="334"/>
      <c r="K1372" s="194"/>
      <c r="L1372" s="194"/>
      <c r="P1372" s="2"/>
      <c r="AA1372" s="6"/>
      <c r="AB1372" s="6"/>
      <c r="AC1372" s="6"/>
    </row>
    <row r="1373" spans="2:29" ht="9.9" customHeight="1" x14ac:dyDescent="0.25">
      <c r="B1373" s="138"/>
      <c r="C1373" s="142"/>
      <c r="D1373" s="2"/>
      <c r="I1373" s="333"/>
      <c r="J1373" s="334"/>
      <c r="K1373" s="194"/>
      <c r="L1373" s="194"/>
      <c r="P1373" s="2"/>
      <c r="AA1373" s="6"/>
      <c r="AB1373" s="6"/>
      <c r="AC1373" s="6"/>
    </row>
    <row r="1374" spans="2:29" ht="9.9" customHeight="1" x14ac:dyDescent="0.25">
      <c r="B1374" s="138"/>
      <c r="C1374" s="142"/>
      <c r="D1374" s="2"/>
      <c r="I1374" s="194"/>
      <c r="J1374" s="194"/>
      <c r="K1374" s="194"/>
      <c r="L1374" s="194"/>
      <c r="P1374" s="2"/>
      <c r="AA1374" s="6"/>
      <c r="AB1374" s="6"/>
      <c r="AC1374" s="6"/>
    </row>
    <row r="1375" spans="2:29" ht="9.9" customHeight="1" x14ac:dyDescent="0.25">
      <c r="B1375" s="138"/>
      <c r="C1375" s="142"/>
      <c r="D1375" s="2"/>
      <c r="I1375" s="333"/>
      <c r="J1375" s="334"/>
      <c r="K1375" s="194"/>
      <c r="L1375" s="194"/>
      <c r="P1375" s="2"/>
      <c r="AA1375" s="6"/>
      <c r="AB1375" s="6"/>
      <c r="AC1375" s="6"/>
    </row>
    <row r="1376" spans="2:29" ht="9.9" customHeight="1" x14ac:dyDescent="0.25">
      <c r="B1376" s="138"/>
      <c r="C1376" s="142"/>
      <c r="D1376" s="2"/>
      <c r="I1376" s="333"/>
      <c r="J1376" s="334"/>
      <c r="K1376" s="194"/>
      <c r="L1376" s="194"/>
      <c r="P1376" s="2"/>
      <c r="AA1376" s="6"/>
      <c r="AB1376" s="6"/>
      <c r="AC1376" s="6"/>
    </row>
    <row r="1377" spans="2:29" ht="9.9" customHeight="1" x14ac:dyDescent="0.25">
      <c r="B1377" s="138"/>
      <c r="C1377" s="142"/>
      <c r="D1377" s="2"/>
      <c r="I1377" s="333"/>
      <c r="J1377" s="334"/>
      <c r="K1377" s="194"/>
      <c r="L1377" s="194"/>
      <c r="P1377" s="2"/>
      <c r="AA1377" s="6"/>
      <c r="AB1377" s="6"/>
      <c r="AC1377" s="6"/>
    </row>
    <row r="1378" spans="2:29" ht="9.9" customHeight="1" x14ac:dyDescent="0.25">
      <c r="B1378" s="138"/>
      <c r="C1378" s="142"/>
      <c r="D1378" s="2"/>
      <c r="I1378" s="333"/>
      <c r="J1378" s="334"/>
      <c r="K1378" s="194"/>
      <c r="L1378" s="194"/>
      <c r="P1378" s="2"/>
      <c r="AA1378" s="6"/>
      <c r="AB1378" s="6"/>
      <c r="AC1378" s="6"/>
    </row>
    <row r="1379" spans="2:29" ht="9.9" customHeight="1" x14ac:dyDescent="0.25">
      <c r="B1379" s="138"/>
      <c r="C1379" s="142"/>
      <c r="D1379" s="2"/>
      <c r="I1379" s="194"/>
      <c r="J1379" s="194"/>
      <c r="K1379" s="194"/>
      <c r="L1379" s="194"/>
      <c r="P1379" s="2"/>
      <c r="AA1379" s="6"/>
      <c r="AB1379" s="6"/>
      <c r="AC1379" s="6"/>
    </row>
    <row r="1380" spans="2:29" ht="9.9" customHeight="1" x14ac:dyDescent="0.25">
      <c r="B1380" s="138"/>
      <c r="C1380" s="142"/>
      <c r="D1380" s="2"/>
      <c r="I1380" s="333"/>
      <c r="J1380" s="334"/>
      <c r="K1380" s="194"/>
      <c r="L1380" s="194"/>
      <c r="P1380" s="2"/>
      <c r="AA1380" s="6"/>
      <c r="AB1380" s="6"/>
      <c r="AC1380" s="6"/>
    </row>
    <row r="1381" spans="2:29" ht="9.9" customHeight="1" x14ac:dyDescent="0.25">
      <c r="B1381" s="138"/>
      <c r="C1381" s="142"/>
      <c r="D1381" s="2"/>
      <c r="I1381" s="333"/>
      <c r="J1381" s="334"/>
      <c r="K1381" s="194"/>
      <c r="L1381" s="194"/>
      <c r="P1381" s="2"/>
      <c r="AA1381" s="6"/>
      <c r="AB1381" s="6"/>
      <c r="AC1381" s="6"/>
    </row>
    <row r="1382" spans="2:29" ht="9.9" customHeight="1" x14ac:dyDescent="0.25">
      <c r="B1382" s="138"/>
      <c r="C1382" s="142"/>
      <c r="D1382" s="2"/>
      <c r="I1382" s="333"/>
      <c r="J1382" s="334"/>
      <c r="K1382" s="194"/>
      <c r="L1382" s="194"/>
      <c r="P1382" s="2"/>
      <c r="AA1382" s="6"/>
      <c r="AB1382" s="6"/>
      <c r="AC1382" s="6"/>
    </row>
    <row r="1383" spans="2:29" ht="9.9" customHeight="1" x14ac:dyDescent="0.25">
      <c r="B1383" s="138"/>
      <c r="C1383" s="142"/>
      <c r="D1383" s="2"/>
      <c r="I1383" s="333"/>
      <c r="J1383" s="334"/>
      <c r="K1383" s="194"/>
      <c r="L1383" s="194"/>
      <c r="P1383" s="2"/>
      <c r="AA1383" s="6"/>
      <c r="AB1383" s="6"/>
      <c r="AC1383" s="6"/>
    </row>
    <row r="1384" spans="2:29" ht="9.9" customHeight="1" x14ac:dyDescent="0.25">
      <c r="B1384" s="138"/>
      <c r="C1384" s="142"/>
      <c r="D1384" s="2"/>
      <c r="I1384" s="194"/>
      <c r="J1384" s="194"/>
      <c r="K1384" s="194"/>
      <c r="L1384" s="194"/>
      <c r="P1384" s="2"/>
      <c r="AA1384" s="6"/>
      <c r="AB1384" s="6"/>
      <c r="AC1384" s="6"/>
    </row>
    <row r="1385" spans="2:29" ht="9.9" customHeight="1" x14ac:dyDescent="0.25">
      <c r="B1385" s="138"/>
      <c r="C1385" s="142"/>
      <c r="D1385" s="2"/>
      <c r="I1385" s="333"/>
      <c r="J1385" s="334"/>
      <c r="K1385" s="194"/>
      <c r="L1385" s="194"/>
      <c r="P1385" s="2"/>
      <c r="AA1385" s="6"/>
      <c r="AB1385" s="6"/>
      <c r="AC1385" s="6"/>
    </row>
    <row r="1386" spans="2:29" ht="9.9" customHeight="1" x14ac:dyDescent="0.25">
      <c r="B1386" s="138"/>
      <c r="C1386" s="142"/>
      <c r="D1386" s="2"/>
      <c r="I1386" s="333"/>
      <c r="J1386" s="334"/>
      <c r="K1386" s="194"/>
      <c r="L1386" s="194"/>
      <c r="P1386" s="2"/>
      <c r="AA1386" s="6"/>
      <c r="AB1386" s="6"/>
      <c r="AC1386" s="6"/>
    </row>
    <row r="1387" spans="2:29" ht="9.9" customHeight="1" x14ac:dyDescent="0.25">
      <c r="B1387" s="138"/>
      <c r="C1387" s="142"/>
      <c r="D1387" s="2"/>
      <c r="I1387" s="333"/>
      <c r="J1387" s="334"/>
      <c r="K1387" s="194"/>
      <c r="L1387" s="194"/>
      <c r="P1387" s="2"/>
      <c r="AA1387" s="6"/>
      <c r="AB1387" s="6"/>
      <c r="AC1387" s="6"/>
    </row>
    <row r="1388" spans="2:29" ht="9.9" customHeight="1" x14ac:dyDescent="0.25">
      <c r="B1388" s="138"/>
      <c r="C1388" s="142"/>
      <c r="D1388" s="2"/>
      <c r="I1388" s="333"/>
      <c r="J1388" s="334"/>
      <c r="K1388" s="194"/>
      <c r="L1388" s="194"/>
      <c r="P1388" s="2"/>
      <c r="AA1388" s="6"/>
      <c r="AB1388" s="6"/>
      <c r="AC1388" s="6"/>
    </row>
    <row r="1389" spans="2:29" ht="9.9" customHeight="1" x14ac:dyDescent="0.25">
      <c r="B1389" s="138"/>
      <c r="C1389" s="142"/>
      <c r="D1389" s="2"/>
      <c r="I1389" s="194"/>
      <c r="J1389" s="194"/>
      <c r="K1389" s="194"/>
      <c r="L1389" s="194"/>
      <c r="P1389" s="2"/>
      <c r="AA1389" s="6"/>
      <c r="AB1389" s="6"/>
      <c r="AC1389" s="6"/>
    </row>
    <row r="1390" spans="2:29" ht="9.9" customHeight="1" x14ac:dyDescent="0.25">
      <c r="B1390" s="138"/>
      <c r="C1390" s="142"/>
      <c r="D1390" s="2"/>
      <c r="I1390" s="333"/>
      <c r="J1390" s="334"/>
      <c r="K1390" s="194"/>
      <c r="L1390" s="194"/>
      <c r="P1390" s="2"/>
      <c r="AA1390" s="6"/>
      <c r="AB1390" s="6"/>
      <c r="AC1390" s="6"/>
    </row>
    <row r="1391" spans="2:29" ht="9.9" customHeight="1" x14ac:dyDescent="0.25">
      <c r="B1391" s="138"/>
      <c r="C1391" s="142"/>
      <c r="D1391" s="2"/>
      <c r="I1391" s="333"/>
      <c r="J1391" s="334"/>
      <c r="K1391" s="194"/>
      <c r="L1391" s="194"/>
      <c r="P1391" s="2"/>
      <c r="AA1391" s="6"/>
      <c r="AB1391" s="6"/>
      <c r="AC1391" s="6"/>
    </row>
    <row r="1392" spans="2:29" ht="9.9" customHeight="1" x14ac:dyDescent="0.25">
      <c r="B1392" s="138"/>
      <c r="C1392" s="142"/>
      <c r="D1392" s="2"/>
      <c r="I1392" s="333"/>
      <c r="J1392" s="334"/>
      <c r="K1392" s="194"/>
      <c r="L1392" s="194"/>
      <c r="P1392" s="2"/>
      <c r="AA1392" s="6"/>
      <c r="AB1392" s="6"/>
      <c r="AC1392" s="6"/>
    </row>
    <row r="1393" spans="2:29" ht="9.9" customHeight="1" x14ac:dyDescent="0.25">
      <c r="B1393" s="138"/>
      <c r="C1393" s="142"/>
      <c r="D1393" s="2"/>
      <c r="I1393" s="333"/>
      <c r="J1393" s="334"/>
      <c r="K1393" s="194"/>
      <c r="L1393" s="194"/>
      <c r="P1393" s="2"/>
      <c r="AA1393" s="6"/>
      <c r="AB1393" s="6"/>
      <c r="AC1393" s="6"/>
    </row>
    <row r="1394" spans="2:29" ht="9.9" customHeight="1" x14ac:dyDescent="0.25">
      <c r="B1394" s="138"/>
      <c r="C1394" s="142"/>
      <c r="D1394" s="2"/>
      <c r="I1394" s="194"/>
      <c r="J1394" s="194"/>
      <c r="K1394" s="194"/>
      <c r="L1394" s="194"/>
      <c r="P1394" s="2"/>
      <c r="AA1394" s="6"/>
      <c r="AB1394" s="6"/>
      <c r="AC1394" s="6"/>
    </row>
    <row r="1395" spans="2:29" ht="9.9" customHeight="1" x14ac:dyDescent="0.25">
      <c r="B1395" s="138"/>
      <c r="C1395" s="142"/>
      <c r="D1395" s="2"/>
      <c r="I1395" s="333"/>
      <c r="J1395" s="334"/>
      <c r="K1395" s="194"/>
      <c r="L1395" s="194"/>
      <c r="P1395" s="2"/>
      <c r="AA1395" s="6"/>
      <c r="AB1395" s="6"/>
      <c r="AC1395" s="6"/>
    </row>
    <row r="1396" spans="2:29" ht="9.9" customHeight="1" x14ac:dyDescent="0.25">
      <c r="B1396" s="138"/>
      <c r="C1396" s="142"/>
      <c r="D1396" s="2"/>
      <c r="I1396" s="333"/>
      <c r="J1396" s="334"/>
      <c r="K1396" s="194"/>
      <c r="L1396" s="194"/>
      <c r="P1396" s="2"/>
      <c r="AA1396" s="6"/>
      <c r="AB1396" s="6"/>
      <c r="AC1396" s="6"/>
    </row>
    <row r="1397" spans="2:29" ht="9.9" customHeight="1" x14ac:dyDescent="0.25">
      <c r="B1397" s="138"/>
      <c r="C1397" s="142"/>
      <c r="D1397" s="2"/>
      <c r="I1397" s="333"/>
      <c r="J1397" s="334"/>
      <c r="K1397" s="194"/>
      <c r="L1397" s="194"/>
      <c r="P1397" s="2"/>
      <c r="AA1397" s="6"/>
      <c r="AB1397" s="6"/>
      <c r="AC1397" s="6"/>
    </row>
    <row r="1398" spans="2:29" ht="9.9" customHeight="1" x14ac:dyDescent="0.25">
      <c r="B1398" s="138"/>
      <c r="C1398" s="142"/>
      <c r="D1398" s="2"/>
      <c r="I1398" s="333"/>
      <c r="J1398" s="334"/>
      <c r="K1398" s="194"/>
      <c r="L1398" s="194"/>
      <c r="P1398" s="2"/>
      <c r="AA1398" s="6"/>
      <c r="AB1398" s="6"/>
      <c r="AC1398" s="6"/>
    </row>
    <row r="1399" spans="2:29" ht="9.9" customHeight="1" x14ac:dyDescent="0.25">
      <c r="B1399" s="138"/>
      <c r="C1399" s="142"/>
      <c r="D1399" s="2"/>
      <c r="I1399" s="194"/>
      <c r="J1399" s="194"/>
      <c r="K1399" s="194"/>
      <c r="L1399" s="194"/>
      <c r="P1399" s="2"/>
      <c r="AA1399" s="6"/>
      <c r="AB1399" s="6"/>
      <c r="AC1399" s="6"/>
    </row>
    <row r="1400" spans="2:29" ht="9.9" customHeight="1" x14ac:dyDescent="0.25">
      <c r="B1400" s="138"/>
      <c r="C1400" s="142"/>
      <c r="D1400" s="2"/>
      <c r="I1400" s="333"/>
      <c r="J1400" s="334"/>
      <c r="K1400" s="194"/>
      <c r="L1400" s="194"/>
      <c r="P1400" s="2"/>
      <c r="AA1400" s="6"/>
      <c r="AB1400" s="6"/>
      <c r="AC1400" s="6"/>
    </row>
    <row r="1401" spans="2:29" ht="9.9" customHeight="1" x14ac:dyDescent="0.25">
      <c r="B1401" s="138"/>
      <c r="C1401" s="142"/>
      <c r="D1401" s="2"/>
      <c r="I1401" s="333"/>
      <c r="J1401" s="334"/>
      <c r="K1401" s="194"/>
      <c r="L1401" s="194"/>
      <c r="P1401" s="2"/>
      <c r="AA1401" s="6"/>
      <c r="AB1401" s="6"/>
      <c r="AC1401" s="6"/>
    </row>
    <row r="1402" spans="2:29" ht="9.9" customHeight="1" x14ac:dyDescent="0.25">
      <c r="B1402" s="138"/>
      <c r="C1402" s="142"/>
      <c r="D1402" s="2"/>
      <c r="I1402" s="333"/>
      <c r="J1402" s="334"/>
      <c r="K1402" s="194"/>
      <c r="L1402" s="194"/>
      <c r="P1402" s="2"/>
      <c r="AA1402" s="6"/>
      <c r="AB1402" s="6"/>
      <c r="AC1402" s="6"/>
    </row>
    <row r="1403" spans="2:29" ht="9.9" customHeight="1" x14ac:dyDescent="0.25">
      <c r="B1403" s="138"/>
      <c r="C1403" s="142"/>
      <c r="D1403" s="2"/>
      <c r="I1403" s="333"/>
      <c r="J1403" s="334"/>
      <c r="K1403" s="194"/>
      <c r="L1403" s="194"/>
      <c r="P1403" s="2"/>
      <c r="AA1403" s="6"/>
      <c r="AB1403" s="6"/>
      <c r="AC1403" s="6"/>
    </row>
    <row r="1404" spans="2:29" ht="9.9" customHeight="1" x14ac:dyDescent="0.25">
      <c r="B1404" s="138"/>
      <c r="C1404" s="142"/>
      <c r="D1404" s="2"/>
      <c r="I1404" s="194"/>
      <c r="J1404" s="194"/>
      <c r="K1404" s="194"/>
      <c r="L1404" s="194"/>
      <c r="P1404" s="2"/>
      <c r="AA1404" s="6"/>
      <c r="AB1404" s="6"/>
      <c r="AC1404" s="6"/>
    </row>
    <row r="1405" spans="2:29" ht="9.9" customHeight="1" x14ac:dyDescent="0.25">
      <c r="B1405" s="138"/>
      <c r="C1405" s="142"/>
      <c r="D1405" s="2"/>
      <c r="I1405" s="333"/>
      <c r="J1405" s="334"/>
      <c r="K1405" s="194"/>
      <c r="L1405" s="194"/>
      <c r="P1405" s="2"/>
      <c r="AA1405" s="6"/>
      <c r="AB1405" s="6"/>
      <c r="AC1405" s="6"/>
    </row>
    <row r="1406" spans="2:29" ht="9.9" customHeight="1" x14ac:dyDescent="0.25">
      <c r="B1406" s="138"/>
      <c r="C1406" s="142"/>
      <c r="D1406" s="2"/>
      <c r="I1406" s="333"/>
      <c r="J1406" s="334"/>
      <c r="K1406" s="194"/>
      <c r="L1406" s="194"/>
      <c r="P1406" s="2"/>
      <c r="AA1406" s="6"/>
      <c r="AB1406" s="6"/>
      <c r="AC1406" s="6"/>
    </row>
    <row r="1407" spans="2:29" ht="9.9" customHeight="1" x14ac:dyDescent="0.25">
      <c r="B1407" s="138"/>
      <c r="C1407" s="142"/>
      <c r="D1407" s="2"/>
      <c r="I1407" s="333"/>
      <c r="J1407" s="334"/>
      <c r="K1407" s="194"/>
      <c r="L1407" s="194"/>
      <c r="P1407" s="2"/>
      <c r="AA1407" s="6"/>
      <c r="AB1407" s="6"/>
      <c r="AC1407" s="6"/>
    </row>
    <row r="1408" spans="2:29" ht="9.9" customHeight="1" x14ac:dyDescent="0.25">
      <c r="B1408" s="138"/>
      <c r="C1408" s="142"/>
      <c r="D1408" s="2"/>
      <c r="I1408" s="333"/>
      <c r="J1408" s="334"/>
      <c r="K1408" s="194"/>
      <c r="L1408" s="194"/>
      <c r="P1408" s="2"/>
      <c r="AA1408" s="6"/>
      <c r="AB1408" s="6"/>
      <c r="AC1408" s="6"/>
    </row>
    <row r="1409" spans="2:29" ht="9.9" customHeight="1" x14ac:dyDescent="0.25">
      <c r="B1409" s="138"/>
      <c r="C1409" s="142"/>
      <c r="D1409" s="2"/>
      <c r="I1409" s="194"/>
      <c r="J1409" s="194"/>
      <c r="K1409" s="194"/>
      <c r="L1409" s="194"/>
      <c r="P1409" s="2"/>
      <c r="AA1409" s="6"/>
      <c r="AB1409" s="6"/>
      <c r="AC1409" s="6"/>
    </row>
    <row r="1410" spans="2:29" ht="9.9" customHeight="1" x14ac:dyDescent="0.25">
      <c r="B1410" s="138"/>
      <c r="C1410" s="142"/>
      <c r="D1410" s="2"/>
      <c r="I1410" s="333"/>
      <c r="J1410" s="334"/>
      <c r="K1410" s="194"/>
      <c r="L1410" s="194"/>
      <c r="P1410" s="2"/>
      <c r="AA1410" s="6"/>
      <c r="AB1410" s="6"/>
      <c r="AC1410" s="6"/>
    </row>
    <row r="1411" spans="2:29" ht="9.9" customHeight="1" x14ac:dyDescent="0.25">
      <c r="B1411" s="138"/>
      <c r="C1411" s="142"/>
      <c r="D1411" s="2"/>
      <c r="I1411" s="333"/>
      <c r="J1411" s="334"/>
      <c r="K1411" s="194"/>
      <c r="L1411" s="194"/>
      <c r="P1411" s="2"/>
      <c r="AA1411" s="6"/>
      <c r="AB1411" s="6"/>
      <c r="AC1411" s="6"/>
    </row>
    <row r="1412" spans="2:29" ht="9.9" customHeight="1" x14ac:dyDescent="0.25">
      <c r="B1412" s="138"/>
      <c r="C1412" s="142"/>
      <c r="D1412" s="2"/>
      <c r="I1412" s="194"/>
      <c r="J1412" s="194"/>
      <c r="K1412" s="194"/>
      <c r="L1412" s="194"/>
      <c r="P1412" s="2"/>
      <c r="AA1412" s="6"/>
      <c r="AB1412" s="6"/>
      <c r="AC1412" s="6"/>
    </row>
    <row r="1413" spans="2:29" ht="9.9" customHeight="1" x14ac:dyDescent="0.25">
      <c r="B1413" s="138"/>
      <c r="C1413" s="142"/>
      <c r="D1413" s="2"/>
      <c r="I1413" s="333"/>
      <c r="J1413" s="334"/>
      <c r="K1413" s="194"/>
      <c r="L1413" s="194"/>
      <c r="P1413" s="2"/>
      <c r="AA1413" s="6"/>
      <c r="AB1413" s="6"/>
      <c r="AC1413" s="6"/>
    </row>
    <row r="1414" spans="2:29" ht="9.9" customHeight="1" x14ac:dyDescent="0.25">
      <c r="B1414" s="138"/>
      <c r="C1414" s="142"/>
      <c r="D1414" s="2"/>
      <c r="I1414" s="333"/>
      <c r="J1414" s="334"/>
      <c r="K1414" s="194"/>
      <c r="L1414" s="194"/>
      <c r="P1414" s="2"/>
      <c r="AA1414" s="6"/>
      <c r="AB1414" s="6"/>
      <c r="AC1414" s="6"/>
    </row>
    <row r="1415" spans="2:29" ht="9.9" customHeight="1" x14ac:dyDescent="0.25">
      <c r="B1415" s="138"/>
      <c r="C1415" s="142"/>
      <c r="D1415" s="2"/>
      <c r="I1415" s="333"/>
      <c r="J1415" s="334"/>
      <c r="K1415" s="194"/>
      <c r="L1415" s="194"/>
      <c r="P1415" s="2"/>
      <c r="AA1415" s="6"/>
      <c r="AB1415" s="6"/>
      <c r="AC1415" s="6"/>
    </row>
    <row r="1416" spans="2:29" ht="9.9" customHeight="1" x14ac:dyDescent="0.25">
      <c r="B1416" s="138"/>
      <c r="C1416" s="142"/>
      <c r="D1416" s="2"/>
      <c r="I1416" s="194"/>
      <c r="J1416" s="194"/>
      <c r="K1416" s="194"/>
      <c r="L1416" s="194"/>
      <c r="P1416" s="2"/>
      <c r="AA1416" s="6"/>
      <c r="AB1416" s="6"/>
      <c r="AC1416" s="6"/>
    </row>
    <row r="1417" spans="2:29" ht="9.9" customHeight="1" x14ac:dyDescent="0.25">
      <c r="B1417" s="138"/>
      <c r="C1417" s="142"/>
      <c r="D1417" s="2"/>
      <c r="I1417" s="333"/>
      <c r="J1417" s="334"/>
      <c r="K1417" s="194"/>
      <c r="L1417" s="194"/>
      <c r="P1417" s="2"/>
      <c r="AA1417" s="6"/>
      <c r="AB1417" s="6"/>
      <c r="AC1417" s="6"/>
    </row>
    <row r="1418" spans="2:29" ht="9.9" customHeight="1" x14ac:dyDescent="0.25">
      <c r="B1418" s="138"/>
      <c r="C1418" s="142"/>
      <c r="D1418" s="2"/>
      <c r="I1418" s="333"/>
      <c r="J1418" s="334"/>
      <c r="K1418" s="194"/>
      <c r="L1418" s="194"/>
      <c r="P1418" s="2"/>
      <c r="AA1418" s="6"/>
      <c r="AB1418" s="6"/>
      <c r="AC1418" s="6"/>
    </row>
    <row r="1419" spans="2:29" ht="9.9" customHeight="1" x14ac:dyDescent="0.25">
      <c r="B1419" s="138"/>
      <c r="C1419" s="142"/>
      <c r="D1419" s="2"/>
      <c r="I1419" s="333"/>
      <c r="J1419" s="334"/>
      <c r="K1419" s="194"/>
      <c r="L1419" s="194"/>
      <c r="P1419" s="2"/>
      <c r="AA1419" s="6"/>
      <c r="AB1419" s="6"/>
      <c r="AC1419" s="6"/>
    </row>
    <row r="1420" spans="2:29" ht="9.9" customHeight="1" x14ac:dyDescent="0.25">
      <c r="B1420" s="138"/>
      <c r="C1420" s="142"/>
      <c r="D1420" s="2"/>
      <c r="I1420" s="333"/>
      <c r="J1420" s="334"/>
      <c r="K1420" s="194"/>
      <c r="L1420" s="194"/>
      <c r="P1420" s="2"/>
      <c r="AA1420" s="6"/>
      <c r="AB1420" s="6"/>
      <c r="AC1420" s="6"/>
    </row>
    <row r="1421" spans="2:29" ht="9.9" customHeight="1" x14ac:dyDescent="0.25">
      <c r="B1421" s="138"/>
      <c r="C1421" s="142"/>
      <c r="D1421" s="2"/>
      <c r="I1421" s="194"/>
      <c r="J1421" s="194"/>
      <c r="K1421" s="194"/>
      <c r="L1421" s="194"/>
      <c r="P1421" s="2"/>
      <c r="AA1421" s="6"/>
      <c r="AB1421" s="6"/>
      <c r="AC1421" s="6"/>
    </row>
    <row r="1422" spans="2:29" ht="9.9" customHeight="1" x14ac:dyDescent="0.25">
      <c r="B1422" s="138"/>
      <c r="C1422" s="142"/>
      <c r="D1422" s="2"/>
      <c r="I1422" s="333"/>
      <c r="J1422" s="334"/>
      <c r="K1422" s="194"/>
      <c r="L1422" s="194"/>
      <c r="P1422" s="2"/>
      <c r="AA1422" s="6"/>
      <c r="AB1422" s="6"/>
      <c r="AC1422" s="6"/>
    </row>
    <row r="1423" spans="2:29" ht="9.9" customHeight="1" x14ac:dyDescent="0.25">
      <c r="B1423" s="138"/>
      <c r="C1423" s="142"/>
      <c r="D1423" s="2"/>
      <c r="I1423" s="333"/>
      <c r="J1423" s="334"/>
      <c r="K1423" s="194"/>
      <c r="L1423" s="194"/>
      <c r="P1423" s="2"/>
      <c r="AA1423" s="6"/>
      <c r="AB1423" s="6"/>
      <c r="AC1423" s="6"/>
    </row>
    <row r="1424" spans="2:29" ht="9.9" customHeight="1" x14ac:dyDescent="0.25">
      <c r="B1424" s="138"/>
      <c r="C1424" s="142"/>
      <c r="D1424" s="2"/>
      <c r="I1424" s="194"/>
      <c r="J1424" s="194"/>
      <c r="K1424" s="194"/>
      <c r="L1424" s="194"/>
      <c r="P1424" s="2"/>
      <c r="AA1424" s="6"/>
      <c r="AB1424" s="6"/>
      <c r="AC1424" s="6"/>
    </row>
    <row r="1425" spans="1:29" ht="9.9" customHeight="1" x14ac:dyDescent="0.25">
      <c r="B1425" s="138"/>
      <c r="C1425" s="142"/>
      <c r="D1425" s="2"/>
      <c r="I1425" s="333"/>
      <c r="J1425" s="334"/>
      <c r="K1425" s="194"/>
      <c r="L1425" s="194"/>
      <c r="P1425" s="2"/>
      <c r="AA1425" s="6"/>
      <c r="AB1425" s="6"/>
      <c r="AC1425" s="6"/>
    </row>
    <row r="1426" spans="1:29" ht="9.9" customHeight="1" x14ac:dyDescent="0.25">
      <c r="B1426" s="138"/>
      <c r="C1426" s="142"/>
      <c r="D1426" s="2"/>
      <c r="I1426" s="333"/>
      <c r="J1426" s="334"/>
      <c r="K1426" s="194"/>
      <c r="L1426" s="194"/>
      <c r="P1426" s="2"/>
      <c r="AA1426" s="6"/>
      <c r="AB1426" s="6"/>
      <c r="AC1426" s="6"/>
    </row>
    <row r="1427" spans="1:29" ht="9.9" customHeight="1" x14ac:dyDescent="0.25">
      <c r="B1427" s="138"/>
      <c r="C1427" s="142"/>
      <c r="D1427" s="2"/>
      <c r="I1427" s="190"/>
      <c r="J1427" s="191"/>
      <c r="K1427" s="194"/>
      <c r="L1427" s="194"/>
      <c r="P1427" s="2"/>
      <c r="AA1427" s="6"/>
      <c r="AB1427" s="6"/>
      <c r="AC1427" s="6"/>
    </row>
    <row r="1428" spans="1:29" ht="9.9" customHeight="1" x14ac:dyDescent="0.25">
      <c r="A1428" s="10"/>
      <c r="B1428" s="137"/>
      <c r="C1428" s="141"/>
      <c r="D1428" s="2"/>
      <c r="I1428" s="194"/>
      <c r="J1428" s="194"/>
      <c r="K1428" s="194"/>
      <c r="L1428" s="140"/>
      <c r="P1428" s="2"/>
      <c r="AA1428" s="6"/>
      <c r="AB1428" s="6"/>
      <c r="AC1428" s="6"/>
    </row>
    <row r="1429" spans="1:29" ht="9.9" customHeight="1" x14ac:dyDescent="0.25">
      <c r="A1429" s="10"/>
      <c r="B1429" s="67"/>
      <c r="C1429" s="142"/>
      <c r="D1429" s="337"/>
      <c r="E1429" s="338"/>
      <c r="F1429" s="339"/>
      <c r="I1429" s="194"/>
      <c r="J1429" s="194"/>
      <c r="K1429" s="194"/>
      <c r="L1429" s="140"/>
      <c r="P1429" s="2"/>
      <c r="AA1429" s="6"/>
      <c r="AB1429" s="6"/>
      <c r="AC1429" s="6"/>
    </row>
    <row r="1430" spans="1:29" ht="9.9" customHeight="1" x14ac:dyDescent="0.25">
      <c r="B1430" s="138"/>
      <c r="C1430" s="142"/>
      <c r="D1430" s="337"/>
      <c r="E1430" s="338"/>
      <c r="F1430" s="339"/>
      <c r="H1430" s="193"/>
      <c r="I1430" s="194"/>
      <c r="J1430" s="194"/>
      <c r="K1430" s="194"/>
      <c r="L1430" s="140"/>
      <c r="P1430" s="2"/>
      <c r="AA1430" s="6"/>
      <c r="AB1430" s="6"/>
      <c r="AC1430" s="6"/>
    </row>
    <row r="1431" spans="1:29" ht="9.9" customHeight="1" x14ac:dyDescent="0.25">
      <c r="B1431" s="138"/>
      <c r="C1431" s="142"/>
      <c r="D1431" s="2"/>
      <c r="E1431" s="194"/>
      <c r="F1431" s="194"/>
      <c r="G1431" s="194"/>
      <c r="H1431" s="193"/>
      <c r="I1431" s="194"/>
      <c r="J1431" s="194"/>
      <c r="K1431" s="194"/>
      <c r="L1431" s="140"/>
      <c r="P1431" s="2"/>
      <c r="AA1431" s="6"/>
      <c r="AB1431" s="6"/>
      <c r="AC1431" s="6"/>
    </row>
    <row r="1432" spans="1:29" ht="9.9" customHeight="1" x14ac:dyDescent="0.25">
      <c r="A1432" s="10"/>
      <c r="B1432" s="67"/>
      <c r="C1432" s="142"/>
      <c r="D1432" s="2"/>
      <c r="E1432" s="194"/>
      <c r="F1432" s="194"/>
      <c r="G1432" s="194"/>
      <c r="H1432" s="193"/>
      <c r="I1432" s="194"/>
      <c r="J1432" s="194"/>
      <c r="K1432" s="194"/>
      <c r="L1432" s="140"/>
      <c r="P1432" s="2"/>
      <c r="AA1432" s="6"/>
      <c r="AB1432" s="6"/>
      <c r="AC1432" s="6"/>
    </row>
    <row r="1433" spans="1:29" ht="9.9" customHeight="1" x14ac:dyDescent="0.25">
      <c r="B1433" s="141"/>
      <c r="C1433" s="139"/>
      <c r="D1433" s="2"/>
      <c r="E1433" s="194"/>
      <c r="F1433" s="194"/>
      <c r="G1433" s="194"/>
      <c r="I1433" s="194"/>
      <c r="J1433" s="194"/>
      <c r="K1433" s="194"/>
      <c r="L1433" s="13"/>
      <c r="P1433" s="2"/>
      <c r="AA1433" s="6"/>
      <c r="AB1433" s="6"/>
      <c r="AC1433" s="6"/>
    </row>
    <row r="1434" spans="1:29" ht="9.9" customHeight="1" x14ac:dyDescent="0.25">
      <c r="B1434" s="139"/>
      <c r="C1434" s="142"/>
      <c r="D1434" s="2"/>
      <c r="I1434" s="194"/>
      <c r="J1434" s="194"/>
      <c r="K1434" s="194"/>
      <c r="L1434" s="194"/>
      <c r="P1434" s="2"/>
      <c r="AA1434" s="6"/>
      <c r="AB1434" s="6"/>
      <c r="AC1434" s="6"/>
    </row>
    <row r="1435" spans="1:29" ht="9.9" customHeight="1" x14ac:dyDescent="0.25">
      <c r="B1435" s="142"/>
      <c r="C1435" s="142"/>
      <c r="D1435" s="2"/>
      <c r="I1435" s="194"/>
      <c r="J1435" s="194"/>
      <c r="K1435" s="194"/>
      <c r="L1435" s="194"/>
      <c r="P1435" s="2"/>
      <c r="AA1435" s="6"/>
      <c r="AB1435" s="6"/>
      <c r="AC1435" s="6"/>
    </row>
    <row r="1436" spans="1:29" ht="9.9" customHeight="1" x14ac:dyDescent="0.25">
      <c r="B1436" s="138"/>
      <c r="C1436" s="142"/>
      <c r="D1436" s="2"/>
      <c r="I1436" s="194"/>
      <c r="J1436" s="194"/>
      <c r="K1436" s="194"/>
      <c r="L1436" s="194"/>
      <c r="P1436" s="2"/>
      <c r="AA1436" s="6"/>
      <c r="AB1436" s="6"/>
      <c r="AC1436" s="6"/>
    </row>
    <row r="1437" spans="1:29" ht="9.9" customHeight="1" x14ac:dyDescent="0.25">
      <c r="B1437" s="138"/>
      <c r="C1437" s="142"/>
      <c r="D1437" s="333"/>
      <c r="E1437" s="334"/>
      <c r="F1437" s="194"/>
      <c r="G1437" s="194"/>
      <c r="I1437" s="2"/>
      <c r="J1437" s="2"/>
      <c r="K1437" s="2"/>
      <c r="L1437" s="194"/>
      <c r="P1437" s="2"/>
      <c r="AA1437" s="6"/>
      <c r="AB1437" s="6"/>
      <c r="AC1437" s="6"/>
    </row>
    <row r="1438" spans="1:29" ht="9.9" customHeight="1" x14ac:dyDescent="0.25">
      <c r="B1438" s="138"/>
      <c r="C1438" s="142"/>
      <c r="D1438" s="333"/>
      <c r="E1438" s="334"/>
      <c r="F1438" s="194"/>
      <c r="G1438" s="194"/>
      <c r="I1438" s="2"/>
      <c r="J1438" s="2"/>
      <c r="K1438" s="2"/>
      <c r="L1438" s="194"/>
      <c r="P1438" s="2"/>
      <c r="AA1438" s="6"/>
      <c r="AB1438" s="6"/>
      <c r="AC1438" s="6"/>
    </row>
    <row r="1439" spans="1:29" ht="9.9" customHeight="1" x14ac:dyDescent="0.25">
      <c r="B1439" s="138"/>
      <c r="C1439" s="142"/>
      <c r="D1439" s="194"/>
      <c r="E1439" s="194"/>
      <c r="F1439" s="194"/>
      <c r="G1439" s="194"/>
      <c r="I1439" s="2"/>
      <c r="J1439" s="2"/>
      <c r="K1439" s="2"/>
      <c r="L1439" s="194"/>
      <c r="P1439" s="2"/>
      <c r="AA1439" s="6"/>
      <c r="AB1439" s="6"/>
      <c r="AC1439" s="6"/>
    </row>
    <row r="1440" spans="1:29" ht="9.9" customHeight="1" x14ac:dyDescent="0.25">
      <c r="B1440" s="138"/>
      <c r="C1440" s="142"/>
      <c r="D1440" s="333"/>
      <c r="E1440" s="334"/>
      <c r="F1440" s="194"/>
      <c r="G1440" s="194"/>
      <c r="I1440" s="2"/>
      <c r="J1440" s="2"/>
      <c r="K1440" s="2"/>
      <c r="L1440" s="194"/>
      <c r="P1440" s="2"/>
      <c r="AA1440" s="6"/>
      <c r="AB1440" s="6"/>
      <c r="AC1440" s="6"/>
    </row>
    <row r="1441" spans="2:29" ht="9.9" customHeight="1" x14ac:dyDescent="0.25">
      <c r="B1441" s="138"/>
      <c r="C1441" s="142"/>
      <c r="D1441" s="333"/>
      <c r="E1441" s="334"/>
      <c r="F1441" s="194"/>
      <c r="G1441" s="194"/>
      <c r="I1441" s="2"/>
      <c r="J1441" s="2"/>
      <c r="K1441" s="2"/>
      <c r="L1441" s="194"/>
      <c r="P1441" s="2"/>
      <c r="AA1441" s="6"/>
      <c r="AB1441" s="6"/>
      <c r="AC1441" s="6"/>
    </row>
    <row r="1442" spans="2:29" ht="9.9" customHeight="1" x14ac:dyDescent="0.25">
      <c r="B1442" s="138"/>
      <c r="C1442" s="142"/>
      <c r="D1442" s="333"/>
      <c r="E1442" s="334"/>
      <c r="F1442" s="194"/>
      <c r="G1442" s="194"/>
      <c r="I1442" s="2"/>
      <c r="J1442" s="2"/>
      <c r="K1442" s="2"/>
      <c r="L1442" s="194"/>
      <c r="P1442" s="2"/>
      <c r="AA1442" s="6"/>
      <c r="AB1442" s="6"/>
      <c r="AC1442" s="6"/>
    </row>
    <row r="1443" spans="2:29" ht="9.9" customHeight="1" x14ac:dyDescent="0.25">
      <c r="B1443" s="138"/>
      <c r="C1443" s="142"/>
      <c r="D1443" s="194"/>
      <c r="E1443" s="194"/>
      <c r="F1443" s="194"/>
      <c r="G1443" s="194"/>
      <c r="I1443" s="2"/>
      <c r="J1443" s="2"/>
      <c r="K1443" s="2"/>
      <c r="L1443" s="194"/>
      <c r="P1443" s="2"/>
      <c r="AA1443" s="6"/>
      <c r="AB1443" s="6"/>
      <c r="AC1443" s="6"/>
    </row>
    <row r="1444" spans="2:29" ht="9.9" customHeight="1" x14ac:dyDescent="0.25">
      <c r="B1444" s="138"/>
      <c r="C1444" s="142"/>
      <c r="D1444" s="333"/>
      <c r="E1444" s="334"/>
      <c r="F1444" s="194"/>
      <c r="G1444" s="194"/>
      <c r="I1444" s="2"/>
      <c r="J1444" s="2"/>
      <c r="K1444" s="2"/>
      <c r="L1444" s="194"/>
      <c r="P1444" s="2"/>
      <c r="AA1444" s="6"/>
      <c r="AB1444" s="6"/>
      <c r="AC1444" s="6"/>
    </row>
    <row r="1445" spans="2:29" ht="9.9" customHeight="1" x14ac:dyDescent="0.25">
      <c r="B1445" s="138"/>
      <c r="C1445" s="142"/>
      <c r="D1445" s="333"/>
      <c r="E1445" s="334"/>
      <c r="F1445" s="194"/>
      <c r="G1445" s="194"/>
      <c r="I1445" s="2"/>
      <c r="J1445" s="2"/>
      <c r="K1445" s="2"/>
      <c r="L1445" s="194"/>
      <c r="P1445" s="2"/>
      <c r="AA1445" s="6"/>
      <c r="AB1445" s="6"/>
      <c r="AC1445" s="6"/>
    </row>
    <row r="1446" spans="2:29" ht="9.9" customHeight="1" x14ac:dyDescent="0.25">
      <c r="B1446" s="138"/>
      <c r="C1446" s="142"/>
      <c r="D1446" s="194"/>
      <c r="E1446" s="194"/>
      <c r="F1446" s="194"/>
      <c r="G1446" s="194"/>
      <c r="I1446" s="2"/>
      <c r="J1446" s="2"/>
      <c r="K1446" s="2"/>
      <c r="L1446" s="194"/>
      <c r="P1446" s="2"/>
      <c r="AA1446" s="6"/>
      <c r="AB1446" s="6"/>
      <c r="AC1446" s="6"/>
    </row>
    <row r="1447" spans="2:29" ht="9.9" customHeight="1" x14ac:dyDescent="0.25">
      <c r="B1447" s="138"/>
      <c r="C1447" s="142"/>
      <c r="D1447" s="333"/>
      <c r="E1447" s="334"/>
      <c r="F1447" s="194"/>
      <c r="G1447" s="194"/>
      <c r="I1447" s="2"/>
      <c r="J1447" s="2"/>
      <c r="K1447" s="2"/>
      <c r="L1447" s="194"/>
      <c r="P1447" s="2"/>
      <c r="AA1447" s="6"/>
      <c r="AB1447" s="6"/>
      <c r="AC1447" s="6"/>
    </row>
    <row r="1448" spans="2:29" ht="9.9" customHeight="1" x14ac:dyDescent="0.25">
      <c r="B1448" s="138"/>
      <c r="C1448" s="142"/>
      <c r="D1448" s="333"/>
      <c r="E1448" s="334"/>
      <c r="F1448" s="194"/>
      <c r="G1448" s="194"/>
      <c r="I1448" s="2"/>
      <c r="J1448" s="2"/>
      <c r="K1448" s="2"/>
      <c r="L1448" s="194"/>
      <c r="P1448" s="2"/>
      <c r="AA1448" s="6"/>
      <c r="AB1448" s="6"/>
      <c r="AC1448" s="6"/>
    </row>
    <row r="1449" spans="2:29" ht="9.9" customHeight="1" x14ac:dyDescent="0.25">
      <c r="B1449" s="138"/>
      <c r="C1449" s="142"/>
      <c r="D1449" s="333"/>
      <c r="E1449" s="334"/>
      <c r="F1449" s="194"/>
      <c r="G1449" s="194"/>
      <c r="I1449" s="2"/>
      <c r="J1449" s="2"/>
      <c r="K1449" s="2"/>
      <c r="L1449" s="194"/>
      <c r="P1449" s="2"/>
      <c r="AA1449" s="6"/>
      <c r="AB1449" s="6"/>
      <c r="AC1449" s="6"/>
    </row>
    <row r="1450" spans="2:29" ht="9.9" customHeight="1" x14ac:dyDescent="0.25">
      <c r="B1450" s="138"/>
      <c r="C1450" s="142"/>
      <c r="D1450" s="333"/>
      <c r="E1450" s="334"/>
      <c r="F1450" s="194"/>
      <c r="G1450" s="194"/>
      <c r="I1450" s="2"/>
      <c r="J1450" s="2"/>
      <c r="K1450" s="2"/>
      <c r="L1450" s="194"/>
      <c r="P1450" s="2"/>
      <c r="AA1450" s="6"/>
      <c r="AB1450" s="6"/>
      <c r="AC1450" s="6"/>
    </row>
    <row r="1451" spans="2:29" ht="9.9" customHeight="1" x14ac:dyDescent="0.25">
      <c r="B1451" s="138"/>
      <c r="C1451" s="142"/>
      <c r="D1451" s="194"/>
      <c r="E1451" s="194"/>
      <c r="F1451" s="194"/>
      <c r="G1451" s="194"/>
      <c r="I1451" s="2"/>
      <c r="J1451" s="2"/>
      <c r="K1451" s="2"/>
      <c r="L1451" s="194"/>
      <c r="P1451" s="2"/>
      <c r="AA1451" s="6"/>
      <c r="AB1451" s="6"/>
      <c r="AC1451" s="6"/>
    </row>
    <row r="1452" spans="2:29" ht="9.9" customHeight="1" x14ac:dyDescent="0.25">
      <c r="B1452" s="138"/>
      <c r="C1452" s="142"/>
      <c r="D1452" s="333"/>
      <c r="E1452" s="334"/>
      <c r="F1452" s="194"/>
      <c r="G1452" s="194"/>
      <c r="I1452" s="2"/>
      <c r="J1452" s="2"/>
      <c r="K1452" s="2"/>
      <c r="L1452" s="194"/>
      <c r="P1452" s="2"/>
      <c r="AA1452" s="6"/>
      <c r="AB1452" s="6"/>
      <c r="AC1452" s="6"/>
    </row>
    <row r="1453" spans="2:29" ht="9.9" customHeight="1" x14ac:dyDescent="0.25">
      <c r="B1453" s="138"/>
      <c r="C1453" s="142"/>
      <c r="D1453" s="333"/>
      <c r="E1453" s="334"/>
      <c r="F1453" s="194"/>
      <c r="G1453" s="194"/>
      <c r="I1453" s="2"/>
      <c r="J1453" s="2"/>
      <c r="K1453" s="2"/>
      <c r="L1453" s="194"/>
      <c r="P1453" s="2"/>
      <c r="AA1453" s="6"/>
      <c r="AB1453" s="6"/>
      <c r="AC1453" s="6"/>
    </row>
    <row r="1454" spans="2:29" ht="9.9" customHeight="1" x14ac:dyDescent="0.25">
      <c r="B1454" s="138"/>
      <c r="C1454" s="142"/>
      <c r="D1454" s="194"/>
      <c r="E1454" s="194"/>
      <c r="F1454" s="194"/>
      <c r="G1454" s="194"/>
      <c r="I1454" s="2"/>
      <c r="J1454" s="2"/>
      <c r="K1454" s="2"/>
      <c r="L1454" s="194"/>
      <c r="P1454" s="2"/>
      <c r="AA1454" s="6"/>
      <c r="AB1454" s="6"/>
      <c r="AC1454" s="6"/>
    </row>
    <row r="1455" spans="2:29" ht="9.9" customHeight="1" x14ac:dyDescent="0.25">
      <c r="B1455" s="138"/>
      <c r="C1455" s="142"/>
      <c r="D1455" s="333"/>
      <c r="E1455" s="334"/>
      <c r="F1455" s="194"/>
      <c r="G1455" s="194"/>
      <c r="I1455" s="2"/>
      <c r="J1455" s="2"/>
      <c r="K1455" s="2"/>
      <c r="L1455" s="194"/>
      <c r="P1455" s="2"/>
      <c r="AA1455" s="6"/>
      <c r="AB1455" s="6"/>
      <c r="AC1455" s="6"/>
    </row>
    <row r="1456" spans="2:29" ht="9.9" customHeight="1" x14ac:dyDescent="0.25">
      <c r="B1456" s="138"/>
      <c r="C1456" s="142"/>
      <c r="D1456" s="333"/>
      <c r="E1456" s="334"/>
      <c r="F1456" s="194"/>
      <c r="G1456" s="194"/>
      <c r="I1456" s="2"/>
      <c r="J1456" s="2"/>
      <c r="K1456" s="2"/>
      <c r="L1456" s="194"/>
      <c r="P1456" s="2"/>
      <c r="AA1456" s="6"/>
      <c r="AB1456" s="6"/>
      <c r="AC1456" s="6"/>
    </row>
    <row r="1457" spans="2:29" ht="9.9" customHeight="1" x14ac:dyDescent="0.25">
      <c r="B1457" s="138"/>
      <c r="C1457" s="142"/>
      <c r="D1457" s="333"/>
      <c r="E1457" s="334"/>
      <c r="F1457" s="194"/>
      <c r="G1457" s="194"/>
      <c r="I1457" s="2"/>
      <c r="J1457" s="2"/>
      <c r="K1457" s="2"/>
      <c r="L1457" s="194"/>
      <c r="P1457" s="2"/>
      <c r="AA1457" s="6"/>
      <c r="AB1457" s="6"/>
      <c r="AC1457" s="6"/>
    </row>
    <row r="1458" spans="2:29" ht="9.9" customHeight="1" x14ac:dyDescent="0.25">
      <c r="B1458" s="138"/>
      <c r="C1458" s="142"/>
      <c r="D1458" s="333"/>
      <c r="E1458" s="334"/>
      <c r="F1458" s="194"/>
      <c r="G1458" s="194"/>
      <c r="I1458" s="2"/>
      <c r="J1458" s="2"/>
      <c r="K1458" s="2"/>
      <c r="L1458" s="194"/>
      <c r="P1458" s="2"/>
      <c r="AA1458" s="6"/>
      <c r="AB1458" s="6"/>
      <c r="AC1458" s="6"/>
    </row>
    <row r="1459" spans="2:29" ht="9.9" customHeight="1" x14ac:dyDescent="0.25">
      <c r="B1459" s="138"/>
      <c r="C1459" s="142"/>
      <c r="D1459" s="194"/>
      <c r="E1459" s="194"/>
      <c r="F1459" s="194"/>
      <c r="G1459" s="194"/>
      <c r="I1459" s="2"/>
      <c r="J1459" s="2"/>
      <c r="K1459" s="2"/>
      <c r="L1459" s="194"/>
      <c r="P1459" s="2"/>
      <c r="AA1459" s="6"/>
      <c r="AB1459" s="6"/>
      <c r="AC1459" s="6"/>
    </row>
    <row r="1460" spans="2:29" ht="9.9" customHeight="1" x14ac:dyDescent="0.25">
      <c r="B1460" s="138"/>
      <c r="C1460" s="142"/>
      <c r="D1460" s="333"/>
      <c r="E1460" s="334"/>
      <c r="F1460" s="194"/>
      <c r="G1460" s="194"/>
      <c r="I1460" s="2"/>
      <c r="J1460" s="2"/>
      <c r="K1460" s="2"/>
      <c r="L1460" s="194"/>
      <c r="P1460" s="2"/>
      <c r="AA1460" s="6"/>
      <c r="AB1460" s="6"/>
      <c r="AC1460" s="6"/>
    </row>
    <row r="1461" spans="2:29" ht="9.9" customHeight="1" x14ac:dyDescent="0.25">
      <c r="B1461" s="138"/>
      <c r="C1461" s="142"/>
      <c r="D1461" s="333"/>
      <c r="E1461" s="334"/>
      <c r="F1461" s="194"/>
      <c r="G1461" s="194"/>
      <c r="I1461" s="2"/>
      <c r="J1461" s="2"/>
      <c r="K1461" s="2"/>
      <c r="L1461" s="194"/>
      <c r="P1461" s="2"/>
      <c r="AA1461" s="6"/>
      <c r="AB1461" s="6"/>
      <c r="AC1461" s="6"/>
    </row>
    <row r="1462" spans="2:29" ht="9.9" customHeight="1" x14ac:dyDescent="0.25">
      <c r="B1462" s="138"/>
      <c r="C1462" s="142"/>
      <c r="D1462" s="333"/>
      <c r="E1462" s="334"/>
      <c r="F1462" s="194"/>
      <c r="G1462" s="194"/>
      <c r="I1462" s="2"/>
      <c r="J1462" s="2"/>
      <c r="K1462" s="2"/>
      <c r="L1462" s="194"/>
      <c r="P1462" s="2"/>
      <c r="AA1462" s="6"/>
      <c r="AB1462" s="6"/>
      <c r="AC1462" s="6"/>
    </row>
    <row r="1463" spans="2:29" ht="9.9" customHeight="1" x14ac:dyDescent="0.25">
      <c r="B1463" s="138"/>
      <c r="C1463" s="142"/>
      <c r="D1463" s="333"/>
      <c r="E1463" s="334"/>
      <c r="F1463" s="194"/>
      <c r="G1463" s="194"/>
      <c r="I1463" s="2"/>
      <c r="J1463" s="2"/>
      <c r="K1463" s="2"/>
      <c r="L1463" s="194"/>
      <c r="P1463" s="2"/>
      <c r="AA1463" s="6"/>
      <c r="AB1463" s="6"/>
      <c r="AC1463" s="6"/>
    </row>
    <row r="1464" spans="2:29" ht="9.9" customHeight="1" x14ac:dyDescent="0.25">
      <c r="B1464" s="138"/>
      <c r="C1464" s="142"/>
      <c r="D1464" s="333"/>
      <c r="E1464" s="334"/>
      <c r="F1464" s="194"/>
      <c r="G1464" s="194"/>
      <c r="I1464" s="2"/>
      <c r="J1464" s="2"/>
      <c r="K1464" s="2"/>
      <c r="L1464" s="194"/>
      <c r="P1464" s="2"/>
      <c r="AA1464" s="6"/>
      <c r="AB1464" s="6"/>
      <c r="AC1464" s="6"/>
    </row>
    <row r="1465" spans="2:29" ht="9.9" customHeight="1" x14ac:dyDescent="0.25">
      <c r="B1465" s="138"/>
      <c r="C1465" s="142"/>
      <c r="D1465" s="333"/>
      <c r="E1465" s="334"/>
      <c r="F1465" s="194"/>
      <c r="G1465" s="194"/>
      <c r="I1465" s="2"/>
      <c r="J1465" s="2"/>
      <c r="K1465" s="2"/>
      <c r="L1465" s="194"/>
      <c r="P1465" s="2"/>
      <c r="AA1465" s="6"/>
      <c r="AB1465" s="6"/>
      <c r="AC1465" s="6"/>
    </row>
    <row r="1466" spans="2:29" ht="9.9" customHeight="1" x14ac:dyDescent="0.25">
      <c r="B1466" s="138"/>
      <c r="C1466" s="142"/>
      <c r="D1466" s="194"/>
      <c r="E1466" s="194"/>
      <c r="F1466" s="194"/>
      <c r="G1466" s="194"/>
      <c r="I1466" s="2"/>
      <c r="J1466" s="2"/>
      <c r="K1466" s="2"/>
      <c r="L1466" s="194"/>
      <c r="P1466" s="2"/>
      <c r="AA1466" s="6"/>
      <c r="AB1466" s="6"/>
      <c r="AC1466" s="6"/>
    </row>
    <row r="1467" spans="2:29" ht="9.9" customHeight="1" x14ac:dyDescent="0.25">
      <c r="B1467" s="138"/>
      <c r="C1467" s="142"/>
      <c r="D1467" s="333"/>
      <c r="E1467" s="334"/>
      <c r="F1467" s="194"/>
      <c r="G1467" s="194"/>
      <c r="I1467" s="2"/>
      <c r="J1467" s="2"/>
      <c r="K1467" s="2"/>
      <c r="L1467" s="194"/>
      <c r="P1467" s="2"/>
      <c r="AA1467" s="6"/>
      <c r="AB1467" s="6"/>
      <c r="AC1467" s="6"/>
    </row>
    <row r="1468" spans="2:29" ht="9.9" customHeight="1" x14ac:dyDescent="0.25">
      <c r="B1468" s="138"/>
      <c r="C1468" s="142"/>
      <c r="D1468" s="333"/>
      <c r="E1468" s="334"/>
      <c r="F1468" s="194"/>
      <c r="G1468" s="194"/>
      <c r="I1468" s="2"/>
      <c r="J1468" s="2"/>
      <c r="K1468" s="2"/>
      <c r="L1468" s="194"/>
      <c r="P1468" s="2"/>
      <c r="AA1468" s="6"/>
      <c r="AB1468" s="6"/>
      <c r="AC1468" s="6"/>
    </row>
    <row r="1469" spans="2:29" ht="9.9" customHeight="1" x14ac:dyDescent="0.25">
      <c r="B1469" s="138"/>
      <c r="C1469" s="142"/>
      <c r="D1469" s="333"/>
      <c r="E1469" s="334"/>
      <c r="F1469" s="194"/>
      <c r="G1469" s="194"/>
      <c r="I1469" s="2"/>
      <c r="J1469" s="2"/>
      <c r="K1469" s="2"/>
      <c r="L1469" s="194"/>
      <c r="P1469" s="2"/>
      <c r="AA1469" s="6"/>
      <c r="AB1469" s="6"/>
      <c r="AC1469" s="6"/>
    </row>
    <row r="1470" spans="2:29" ht="9.9" customHeight="1" x14ac:dyDescent="0.25">
      <c r="B1470" s="138"/>
      <c r="C1470" s="142"/>
      <c r="D1470" s="333"/>
      <c r="E1470" s="334"/>
      <c r="F1470" s="194"/>
      <c r="G1470" s="194"/>
      <c r="I1470" s="2"/>
      <c r="J1470" s="2"/>
      <c r="K1470" s="2"/>
      <c r="L1470" s="194"/>
      <c r="P1470" s="2"/>
      <c r="AA1470" s="6"/>
      <c r="AB1470" s="6"/>
      <c r="AC1470" s="6"/>
    </row>
    <row r="1471" spans="2:29" ht="9.9" customHeight="1" x14ac:dyDescent="0.25">
      <c r="B1471" s="138"/>
      <c r="C1471" s="142"/>
      <c r="D1471" s="194"/>
      <c r="E1471" s="194"/>
      <c r="F1471" s="194"/>
      <c r="G1471" s="194"/>
      <c r="I1471" s="2"/>
      <c r="J1471" s="2"/>
      <c r="K1471" s="2"/>
      <c r="L1471" s="194"/>
      <c r="P1471" s="2"/>
      <c r="AA1471" s="6"/>
      <c r="AB1471" s="6"/>
      <c r="AC1471" s="6"/>
    </row>
    <row r="1472" spans="2:29" ht="9.9" customHeight="1" x14ac:dyDescent="0.25">
      <c r="B1472" s="138"/>
      <c r="C1472" s="142"/>
      <c r="D1472" s="333"/>
      <c r="E1472" s="334"/>
      <c r="F1472" s="194"/>
      <c r="G1472" s="194"/>
      <c r="I1472" s="2"/>
      <c r="J1472" s="2"/>
      <c r="K1472" s="2"/>
      <c r="L1472" s="194"/>
      <c r="P1472" s="2"/>
      <c r="AA1472" s="6"/>
      <c r="AB1472" s="6"/>
      <c r="AC1472" s="6"/>
    </row>
    <row r="1473" spans="2:29" ht="9.9" customHeight="1" x14ac:dyDescent="0.25">
      <c r="B1473" s="138"/>
      <c r="C1473" s="142"/>
      <c r="D1473" s="333"/>
      <c r="E1473" s="334"/>
      <c r="F1473" s="194"/>
      <c r="G1473" s="194"/>
      <c r="I1473" s="2"/>
      <c r="J1473" s="2"/>
      <c r="K1473" s="2"/>
      <c r="L1473" s="194"/>
      <c r="P1473" s="2"/>
      <c r="AA1473" s="6"/>
      <c r="AB1473" s="6"/>
      <c r="AC1473" s="6"/>
    </row>
    <row r="1474" spans="2:29" ht="9.9" customHeight="1" x14ac:dyDescent="0.25">
      <c r="B1474" s="138"/>
      <c r="C1474" s="142"/>
      <c r="D1474" s="333"/>
      <c r="E1474" s="334"/>
      <c r="F1474" s="194"/>
      <c r="G1474" s="194"/>
      <c r="I1474" s="2"/>
      <c r="J1474" s="2"/>
      <c r="K1474" s="2"/>
      <c r="L1474" s="194"/>
      <c r="P1474" s="2"/>
      <c r="AA1474" s="6"/>
      <c r="AB1474" s="6"/>
      <c r="AC1474" s="6"/>
    </row>
    <row r="1475" spans="2:29" ht="9.9" customHeight="1" x14ac:dyDescent="0.25">
      <c r="B1475" s="138"/>
      <c r="C1475" s="142"/>
      <c r="D1475" s="333"/>
      <c r="E1475" s="334"/>
      <c r="F1475" s="194"/>
      <c r="G1475" s="194"/>
      <c r="I1475" s="2"/>
      <c r="J1475" s="2"/>
      <c r="K1475" s="2"/>
      <c r="L1475" s="194"/>
      <c r="P1475" s="2"/>
      <c r="AA1475" s="6"/>
      <c r="AB1475" s="6"/>
      <c r="AC1475" s="6"/>
    </row>
    <row r="1476" spans="2:29" ht="9.9" customHeight="1" x14ac:dyDescent="0.25">
      <c r="B1476" s="138"/>
      <c r="C1476" s="142"/>
      <c r="D1476" s="194"/>
      <c r="E1476" s="194"/>
      <c r="F1476" s="194"/>
      <c r="G1476" s="194"/>
      <c r="I1476" s="2"/>
      <c r="J1476" s="2"/>
      <c r="K1476" s="2"/>
      <c r="L1476" s="194"/>
      <c r="P1476" s="2"/>
      <c r="AA1476" s="6"/>
      <c r="AB1476" s="6"/>
      <c r="AC1476" s="6"/>
    </row>
    <row r="1477" spans="2:29" ht="9.9" customHeight="1" x14ac:dyDescent="0.25">
      <c r="B1477" s="138"/>
      <c r="C1477" s="142"/>
      <c r="D1477" s="333"/>
      <c r="E1477" s="334"/>
      <c r="F1477" s="194"/>
      <c r="G1477" s="194"/>
      <c r="I1477" s="2"/>
      <c r="J1477" s="2"/>
      <c r="K1477" s="2"/>
      <c r="L1477" s="194"/>
      <c r="P1477" s="2"/>
      <c r="AA1477" s="6"/>
      <c r="AB1477" s="6"/>
      <c r="AC1477" s="6"/>
    </row>
    <row r="1478" spans="2:29" ht="9.9" customHeight="1" x14ac:dyDescent="0.25">
      <c r="B1478" s="138"/>
      <c r="C1478" s="142"/>
      <c r="D1478" s="333"/>
      <c r="E1478" s="334"/>
      <c r="F1478" s="194"/>
      <c r="G1478" s="194"/>
      <c r="I1478" s="2"/>
      <c r="J1478" s="2"/>
      <c r="K1478" s="2"/>
      <c r="L1478" s="194"/>
      <c r="P1478" s="2"/>
      <c r="AA1478" s="6"/>
      <c r="AB1478" s="6"/>
      <c r="AC1478" s="6"/>
    </row>
    <row r="1479" spans="2:29" ht="9.9" customHeight="1" x14ac:dyDescent="0.25">
      <c r="B1479" s="138"/>
      <c r="C1479" s="142"/>
      <c r="D1479" s="333"/>
      <c r="E1479" s="334"/>
      <c r="F1479" s="194"/>
      <c r="G1479" s="194"/>
      <c r="I1479" s="2"/>
      <c r="J1479" s="2"/>
      <c r="K1479" s="2"/>
      <c r="L1479" s="194"/>
      <c r="P1479" s="2"/>
      <c r="AA1479" s="6"/>
      <c r="AB1479" s="6"/>
      <c r="AC1479" s="6"/>
    </row>
    <row r="1480" spans="2:29" ht="9.9" customHeight="1" x14ac:dyDescent="0.25">
      <c r="B1480" s="138"/>
      <c r="C1480" s="142"/>
      <c r="D1480" s="333"/>
      <c r="E1480" s="334"/>
      <c r="F1480" s="194"/>
      <c r="G1480" s="194"/>
      <c r="I1480" s="2"/>
      <c r="J1480" s="2"/>
      <c r="K1480" s="2"/>
      <c r="L1480" s="194"/>
      <c r="P1480" s="2"/>
      <c r="AA1480" s="6"/>
      <c r="AB1480" s="6"/>
      <c r="AC1480" s="6"/>
    </row>
    <row r="1481" spans="2:29" ht="9.9" customHeight="1" x14ac:dyDescent="0.25">
      <c r="B1481" s="138"/>
      <c r="C1481" s="142"/>
      <c r="D1481" s="194"/>
      <c r="E1481" s="194"/>
      <c r="F1481" s="194"/>
      <c r="G1481" s="194"/>
      <c r="I1481" s="2"/>
      <c r="J1481" s="2"/>
      <c r="K1481" s="2"/>
      <c r="L1481" s="194"/>
      <c r="P1481" s="2"/>
      <c r="AA1481" s="6"/>
      <c r="AB1481" s="6"/>
      <c r="AC1481" s="6"/>
    </row>
    <row r="1482" spans="2:29" ht="9.9" customHeight="1" x14ac:dyDescent="0.25">
      <c r="B1482" s="138"/>
      <c r="C1482" s="142"/>
      <c r="D1482" s="333"/>
      <c r="E1482" s="334"/>
      <c r="F1482" s="194"/>
      <c r="G1482" s="194"/>
      <c r="I1482" s="2"/>
      <c r="J1482" s="2"/>
      <c r="K1482" s="2"/>
      <c r="L1482" s="194"/>
      <c r="P1482" s="2"/>
      <c r="AA1482" s="6"/>
      <c r="AB1482" s="6"/>
      <c r="AC1482" s="6"/>
    </row>
    <row r="1483" spans="2:29" ht="9.9" customHeight="1" x14ac:dyDescent="0.25">
      <c r="B1483" s="138"/>
      <c r="C1483" s="142"/>
      <c r="D1483" s="333"/>
      <c r="E1483" s="334"/>
      <c r="F1483" s="194"/>
      <c r="G1483" s="194"/>
      <c r="I1483" s="2"/>
      <c r="J1483" s="2"/>
      <c r="K1483" s="2"/>
      <c r="L1483" s="194"/>
      <c r="P1483" s="2"/>
      <c r="AA1483" s="6"/>
      <c r="AB1483" s="6"/>
      <c r="AC1483" s="6"/>
    </row>
    <row r="1484" spans="2:29" ht="9.9" customHeight="1" x14ac:dyDescent="0.25">
      <c r="B1484" s="138"/>
      <c r="C1484" s="142"/>
      <c r="D1484" s="333"/>
      <c r="E1484" s="334"/>
      <c r="F1484" s="194"/>
      <c r="G1484" s="194"/>
      <c r="I1484" s="2"/>
      <c r="J1484" s="2"/>
      <c r="K1484" s="2"/>
      <c r="L1484" s="194"/>
      <c r="P1484" s="2"/>
      <c r="AA1484" s="6"/>
      <c r="AB1484" s="6"/>
      <c r="AC1484" s="6"/>
    </row>
    <row r="1485" spans="2:29" ht="9.9" customHeight="1" x14ac:dyDescent="0.25">
      <c r="B1485" s="138"/>
      <c r="C1485" s="142"/>
      <c r="D1485" s="333"/>
      <c r="E1485" s="334"/>
      <c r="F1485" s="194"/>
      <c r="G1485" s="194"/>
      <c r="I1485" s="2"/>
      <c r="J1485" s="2"/>
      <c r="K1485" s="2"/>
      <c r="L1485" s="194"/>
      <c r="P1485" s="2"/>
      <c r="AA1485" s="6"/>
      <c r="AB1485" s="6"/>
      <c r="AC1485" s="6"/>
    </row>
    <row r="1486" spans="2:29" ht="9.9" customHeight="1" x14ac:dyDescent="0.25">
      <c r="B1486" s="138"/>
      <c r="C1486" s="142"/>
      <c r="D1486" s="194"/>
      <c r="E1486" s="194"/>
      <c r="F1486" s="194"/>
      <c r="G1486" s="194"/>
      <c r="I1486" s="2"/>
      <c r="J1486" s="2"/>
      <c r="K1486" s="2"/>
      <c r="L1486" s="194"/>
      <c r="P1486" s="2"/>
      <c r="AA1486" s="6"/>
      <c r="AB1486" s="6"/>
      <c r="AC1486" s="6"/>
    </row>
    <row r="1487" spans="2:29" ht="9.9" customHeight="1" x14ac:dyDescent="0.25">
      <c r="B1487" s="138"/>
      <c r="C1487" s="142"/>
      <c r="D1487" s="333"/>
      <c r="E1487" s="334"/>
      <c r="F1487" s="194"/>
      <c r="G1487" s="194"/>
      <c r="I1487" s="2"/>
      <c r="J1487" s="2"/>
      <c r="K1487" s="2"/>
      <c r="L1487" s="194"/>
      <c r="P1487" s="2"/>
      <c r="AA1487" s="6"/>
      <c r="AB1487" s="6"/>
      <c r="AC1487" s="6"/>
    </row>
    <row r="1488" spans="2:29" ht="9.9" customHeight="1" x14ac:dyDescent="0.25">
      <c r="B1488" s="138"/>
      <c r="C1488" s="142"/>
      <c r="D1488" s="333"/>
      <c r="E1488" s="334"/>
      <c r="F1488" s="194"/>
      <c r="G1488" s="194"/>
      <c r="I1488" s="2"/>
      <c r="J1488" s="2"/>
      <c r="K1488" s="2"/>
      <c r="L1488" s="194"/>
      <c r="P1488" s="2"/>
      <c r="AA1488" s="6"/>
      <c r="AB1488" s="6"/>
      <c r="AC1488" s="6"/>
    </row>
    <row r="1489" spans="2:29" ht="9.9" customHeight="1" x14ac:dyDescent="0.25">
      <c r="B1489" s="138"/>
      <c r="C1489" s="142"/>
      <c r="D1489" s="333"/>
      <c r="E1489" s="334"/>
      <c r="F1489" s="194"/>
      <c r="G1489" s="194"/>
      <c r="I1489" s="2"/>
      <c r="J1489" s="2"/>
      <c r="K1489" s="2"/>
      <c r="L1489" s="194"/>
      <c r="P1489" s="2"/>
      <c r="AA1489" s="6"/>
      <c r="AB1489" s="6"/>
      <c r="AC1489" s="6"/>
    </row>
    <row r="1490" spans="2:29" ht="9.9" customHeight="1" x14ac:dyDescent="0.25">
      <c r="B1490" s="138"/>
      <c r="C1490" s="142"/>
      <c r="D1490" s="333"/>
      <c r="E1490" s="334"/>
      <c r="F1490" s="194"/>
      <c r="G1490" s="194"/>
      <c r="I1490" s="2"/>
      <c r="J1490" s="2"/>
      <c r="K1490" s="2"/>
      <c r="L1490" s="194"/>
      <c r="P1490" s="2"/>
      <c r="AA1490" s="6"/>
      <c r="AB1490" s="6"/>
      <c r="AC1490" s="6"/>
    </row>
    <row r="1491" spans="2:29" ht="9.9" customHeight="1" x14ac:dyDescent="0.25">
      <c r="B1491" s="138"/>
      <c r="C1491" s="142"/>
      <c r="D1491" s="194"/>
      <c r="E1491" s="194"/>
      <c r="F1491" s="194"/>
      <c r="G1491" s="194"/>
      <c r="I1491" s="2"/>
      <c r="J1491" s="2"/>
      <c r="K1491" s="2"/>
      <c r="L1491" s="194"/>
      <c r="P1491" s="2"/>
      <c r="AA1491" s="6"/>
      <c r="AB1491" s="6"/>
      <c r="AC1491" s="6"/>
    </row>
    <row r="1492" spans="2:29" ht="9.9" customHeight="1" x14ac:dyDescent="0.25">
      <c r="B1492" s="138"/>
      <c r="C1492" s="142"/>
      <c r="D1492" s="333"/>
      <c r="E1492" s="334"/>
      <c r="F1492" s="194"/>
      <c r="G1492" s="194"/>
      <c r="I1492" s="2"/>
      <c r="J1492" s="2"/>
      <c r="K1492" s="2"/>
      <c r="L1492" s="194"/>
      <c r="P1492" s="2"/>
      <c r="AA1492" s="6"/>
      <c r="AB1492" s="6"/>
      <c r="AC1492" s="6"/>
    </row>
    <row r="1493" spans="2:29" ht="9.9" customHeight="1" x14ac:dyDescent="0.25">
      <c r="B1493" s="138"/>
      <c r="C1493" s="142"/>
      <c r="D1493" s="333"/>
      <c r="E1493" s="334"/>
      <c r="F1493" s="194"/>
      <c r="G1493" s="194"/>
      <c r="I1493" s="2"/>
      <c r="J1493" s="2"/>
      <c r="K1493" s="2"/>
      <c r="L1493" s="194"/>
      <c r="P1493" s="2"/>
      <c r="AA1493" s="6"/>
      <c r="AB1493" s="6"/>
      <c r="AC1493" s="6"/>
    </row>
    <row r="1494" spans="2:29" ht="9.9" customHeight="1" x14ac:dyDescent="0.25">
      <c r="B1494" s="138"/>
      <c r="C1494" s="142"/>
      <c r="D1494" s="333"/>
      <c r="E1494" s="334"/>
      <c r="F1494" s="194"/>
      <c r="G1494" s="194"/>
      <c r="I1494" s="2"/>
      <c r="J1494" s="2"/>
      <c r="K1494" s="2"/>
      <c r="L1494" s="194"/>
      <c r="P1494" s="2"/>
      <c r="AA1494" s="6"/>
      <c r="AB1494" s="6"/>
      <c r="AC1494" s="6"/>
    </row>
    <row r="1495" spans="2:29" ht="9.9" customHeight="1" x14ac:dyDescent="0.25">
      <c r="B1495" s="138"/>
      <c r="C1495" s="142"/>
      <c r="D1495" s="333"/>
      <c r="E1495" s="334"/>
      <c r="F1495" s="194"/>
      <c r="G1495" s="194"/>
      <c r="I1495" s="2"/>
      <c r="J1495" s="2"/>
      <c r="K1495" s="2"/>
      <c r="L1495" s="194"/>
      <c r="P1495" s="2"/>
      <c r="AA1495" s="6"/>
      <c r="AB1495" s="6"/>
      <c r="AC1495" s="6"/>
    </row>
    <row r="1496" spans="2:29" ht="9.9" customHeight="1" x14ac:dyDescent="0.25">
      <c r="B1496" s="138"/>
      <c r="C1496" s="142"/>
      <c r="D1496" s="194"/>
      <c r="E1496" s="194"/>
      <c r="F1496" s="194"/>
      <c r="G1496" s="194"/>
      <c r="I1496" s="2"/>
      <c r="J1496" s="2"/>
      <c r="K1496" s="2"/>
      <c r="L1496" s="194"/>
      <c r="P1496" s="2"/>
      <c r="AA1496" s="6"/>
      <c r="AB1496" s="6"/>
      <c r="AC1496" s="6"/>
    </row>
    <row r="1497" spans="2:29" ht="9.9" customHeight="1" x14ac:dyDescent="0.25">
      <c r="B1497" s="138"/>
      <c r="C1497" s="142"/>
      <c r="D1497" s="333"/>
      <c r="E1497" s="334"/>
      <c r="F1497" s="194"/>
      <c r="G1497" s="194"/>
      <c r="I1497" s="2"/>
      <c r="J1497" s="2"/>
      <c r="K1497" s="2"/>
      <c r="L1497" s="194"/>
      <c r="P1497" s="2"/>
      <c r="AA1497" s="6"/>
      <c r="AB1497" s="6"/>
      <c r="AC1497" s="6"/>
    </row>
    <row r="1498" spans="2:29" ht="9.9" customHeight="1" x14ac:dyDescent="0.25">
      <c r="B1498" s="138"/>
      <c r="C1498" s="142"/>
      <c r="D1498" s="333"/>
      <c r="E1498" s="334"/>
      <c r="F1498" s="194"/>
      <c r="G1498" s="194"/>
      <c r="I1498" s="2"/>
      <c r="J1498" s="2"/>
      <c r="K1498" s="2"/>
      <c r="L1498" s="194"/>
      <c r="P1498" s="2"/>
      <c r="AA1498" s="6"/>
      <c r="AB1498" s="6"/>
      <c r="AC1498" s="6"/>
    </row>
    <row r="1499" spans="2:29" ht="9.9" customHeight="1" x14ac:dyDescent="0.25">
      <c r="B1499" s="138"/>
      <c r="C1499" s="142"/>
      <c r="D1499" s="333"/>
      <c r="E1499" s="334"/>
      <c r="F1499" s="194"/>
      <c r="G1499" s="194"/>
      <c r="I1499" s="2"/>
      <c r="J1499" s="2"/>
      <c r="K1499" s="2"/>
      <c r="L1499" s="194"/>
      <c r="P1499" s="2"/>
      <c r="AA1499" s="6"/>
      <c r="AB1499" s="6"/>
      <c r="AC1499" s="6"/>
    </row>
    <row r="1500" spans="2:29" ht="9.9" customHeight="1" x14ac:dyDescent="0.25">
      <c r="B1500" s="138"/>
      <c r="C1500" s="142"/>
      <c r="D1500" s="333"/>
      <c r="E1500" s="334"/>
      <c r="F1500" s="194"/>
      <c r="G1500" s="194"/>
      <c r="I1500" s="2"/>
      <c r="J1500" s="2"/>
      <c r="K1500" s="2"/>
      <c r="L1500" s="194"/>
      <c r="P1500" s="2"/>
      <c r="AA1500" s="6"/>
      <c r="AB1500" s="6"/>
      <c r="AC1500" s="6"/>
    </row>
    <row r="1501" spans="2:29" ht="9.9" customHeight="1" x14ac:dyDescent="0.25">
      <c r="B1501" s="138"/>
      <c r="C1501" s="142"/>
      <c r="D1501" s="194"/>
      <c r="E1501" s="194"/>
      <c r="F1501" s="194"/>
      <c r="G1501" s="194"/>
      <c r="I1501" s="2"/>
      <c r="J1501" s="2"/>
      <c r="K1501" s="2"/>
      <c r="L1501" s="194"/>
      <c r="P1501" s="2"/>
      <c r="AA1501" s="6"/>
      <c r="AB1501" s="6"/>
      <c r="AC1501" s="6"/>
    </row>
    <row r="1502" spans="2:29" ht="9.9" customHeight="1" x14ac:dyDescent="0.25">
      <c r="B1502" s="138"/>
      <c r="C1502" s="142"/>
      <c r="D1502" s="333"/>
      <c r="E1502" s="334"/>
      <c r="F1502" s="194"/>
      <c r="G1502" s="194"/>
      <c r="I1502" s="2"/>
      <c r="J1502" s="2"/>
      <c r="K1502" s="2"/>
      <c r="L1502" s="194"/>
      <c r="P1502" s="2"/>
      <c r="AA1502" s="6"/>
      <c r="AB1502" s="6"/>
      <c r="AC1502" s="6"/>
    </row>
    <row r="1503" spans="2:29" ht="9.9" customHeight="1" x14ac:dyDescent="0.25">
      <c r="B1503" s="138"/>
      <c r="C1503" s="142"/>
      <c r="D1503" s="333"/>
      <c r="E1503" s="334"/>
      <c r="F1503" s="194"/>
      <c r="G1503" s="194"/>
      <c r="I1503" s="2"/>
      <c r="J1503" s="2"/>
      <c r="K1503" s="2"/>
      <c r="L1503" s="194"/>
      <c r="P1503" s="2"/>
      <c r="AA1503" s="6"/>
      <c r="AB1503" s="6"/>
      <c r="AC1503" s="6"/>
    </row>
    <row r="1504" spans="2:29" ht="9.9" customHeight="1" x14ac:dyDescent="0.25">
      <c r="B1504" s="138"/>
      <c r="C1504" s="142"/>
      <c r="D1504" s="333"/>
      <c r="E1504" s="334"/>
      <c r="F1504" s="194"/>
      <c r="G1504" s="194"/>
      <c r="I1504" s="2"/>
      <c r="J1504" s="2"/>
      <c r="K1504" s="2"/>
      <c r="L1504" s="194"/>
      <c r="P1504" s="2"/>
      <c r="AA1504" s="6"/>
      <c r="AB1504" s="6"/>
      <c r="AC1504" s="6"/>
    </row>
    <row r="1505" spans="1:29" ht="9.9" customHeight="1" x14ac:dyDescent="0.25">
      <c r="B1505" s="138"/>
      <c r="C1505" s="142"/>
      <c r="D1505" s="333"/>
      <c r="E1505" s="334"/>
      <c r="F1505" s="194"/>
      <c r="G1505" s="194"/>
      <c r="I1505" s="2"/>
      <c r="J1505" s="2"/>
      <c r="K1505" s="2"/>
      <c r="L1505" s="194"/>
      <c r="P1505" s="2"/>
      <c r="AA1505" s="6"/>
      <c r="AB1505" s="6"/>
      <c r="AC1505" s="6"/>
    </row>
    <row r="1506" spans="1:29" ht="9.9" customHeight="1" x14ac:dyDescent="0.25">
      <c r="B1506" s="138"/>
      <c r="C1506" s="142"/>
      <c r="D1506" s="194"/>
      <c r="E1506" s="194"/>
      <c r="F1506" s="194"/>
      <c r="G1506" s="194"/>
      <c r="I1506" s="2"/>
      <c r="J1506" s="2"/>
      <c r="K1506" s="2"/>
      <c r="L1506" s="194"/>
      <c r="P1506" s="2"/>
      <c r="AA1506" s="6"/>
      <c r="AB1506" s="6"/>
      <c r="AC1506" s="6"/>
    </row>
    <row r="1507" spans="1:29" ht="9.9" customHeight="1" x14ac:dyDescent="0.25">
      <c r="B1507" s="138"/>
      <c r="C1507" s="142"/>
      <c r="D1507" s="333"/>
      <c r="E1507" s="334"/>
      <c r="F1507" s="194"/>
      <c r="G1507" s="194"/>
      <c r="I1507" s="2"/>
      <c r="J1507" s="2"/>
      <c r="K1507" s="2"/>
      <c r="L1507" s="194"/>
      <c r="P1507" s="2"/>
      <c r="AA1507" s="6"/>
      <c r="AB1507" s="6"/>
      <c r="AC1507" s="6"/>
    </row>
    <row r="1508" spans="1:29" ht="9.9" customHeight="1" x14ac:dyDescent="0.25">
      <c r="B1508" s="138"/>
      <c r="C1508" s="142"/>
      <c r="D1508" s="333"/>
      <c r="E1508" s="334"/>
      <c r="F1508" s="194"/>
      <c r="G1508" s="194"/>
      <c r="I1508" s="2"/>
      <c r="J1508" s="2"/>
      <c r="K1508" s="2"/>
      <c r="L1508" s="194"/>
      <c r="P1508" s="2"/>
      <c r="AA1508" s="6"/>
      <c r="AB1508" s="6"/>
      <c r="AC1508" s="6"/>
    </row>
    <row r="1509" spans="1:29" ht="9.9" customHeight="1" x14ac:dyDescent="0.25">
      <c r="B1509" s="138"/>
      <c r="C1509" s="142"/>
      <c r="D1509" s="333"/>
      <c r="E1509" s="334"/>
      <c r="F1509" s="194"/>
      <c r="G1509" s="194"/>
      <c r="I1509" s="2"/>
      <c r="J1509" s="2"/>
      <c r="K1509" s="2"/>
      <c r="L1509" s="194"/>
      <c r="P1509" s="2"/>
      <c r="AA1509" s="6"/>
      <c r="AB1509" s="6"/>
      <c r="AC1509" s="6"/>
    </row>
    <row r="1510" spans="1:29" ht="9.9" customHeight="1" x14ac:dyDescent="0.25">
      <c r="B1510" s="138"/>
      <c r="C1510" s="142"/>
      <c r="D1510" s="194"/>
      <c r="E1510" s="194"/>
      <c r="F1510" s="194"/>
      <c r="G1510" s="194"/>
      <c r="I1510" s="2"/>
      <c r="J1510" s="2"/>
      <c r="K1510" s="2"/>
      <c r="L1510" s="194"/>
      <c r="P1510" s="2"/>
      <c r="AA1510" s="6"/>
      <c r="AB1510" s="6"/>
      <c r="AC1510" s="6"/>
    </row>
    <row r="1511" spans="1:29" ht="9.9" customHeight="1" x14ac:dyDescent="0.25">
      <c r="B1511" s="138"/>
      <c r="C1511" s="142"/>
      <c r="D1511" s="333"/>
      <c r="E1511" s="334"/>
      <c r="F1511" s="194"/>
      <c r="G1511" s="194"/>
      <c r="I1511" s="2"/>
      <c r="J1511" s="2"/>
      <c r="K1511" s="2"/>
      <c r="L1511" s="194"/>
      <c r="P1511" s="2"/>
      <c r="AA1511" s="6"/>
      <c r="AB1511" s="6"/>
      <c r="AC1511" s="6"/>
    </row>
    <row r="1512" spans="1:29" ht="9.9" customHeight="1" x14ac:dyDescent="0.25">
      <c r="B1512" s="138"/>
      <c r="C1512" s="142"/>
      <c r="D1512" s="333"/>
      <c r="E1512" s="334"/>
      <c r="F1512" s="194"/>
      <c r="G1512" s="194"/>
      <c r="I1512" s="2"/>
      <c r="J1512" s="2"/>
      <c r="K1512" s="2"/>
      <c r="L1512" s="194"/>
      <c r="P1512" s="2"/>
      <c r="AA1512" s="6"/>
      <c r="AB1512" s="6"/>
      <c r="AC1512" s="6"/>
    </row>
    <row r="1513" spans="1:29" ht="9.9" customHeight="1" x14ac:dyDescent="0.25">
      <c r="B1513" s="138"/>
      <c r="C1513" s="142"/>
      <c r="D1513" s="333"/>
      <c r="E1513" s="334"/>
      <c r="F1513" s="194"/>
      <c r="G1513" s="194"/>
      <c r="I1513" s="2"/>
      <c r="J1513" s="2"/>
      <c r="K1513" s="2"/>
      <c r="L1513" s="194"/>
      <c r="P1513" s="2"/>
      <c r="AA1513" s="6"/>
      <c r="AB1513" s="6"/>
      <c r="AC1513" s="6"/>
    </row>
    <row r="1514" spans="1:29" ht="9.9" customHeight="1" x14ac:dyDescent="0.25">
      <c r="B1514" s="138"/>
      <c r="C1514" s="142"/>
      <c r="D1514" s="194"/>
      <c r="E1514" s="194"/>
      <c r="F1514" s="194"/>
      <c r="G1514" s="194"/>
      <c r="I1514" s="2"/>
      <c r="J1514" s="2"/>
      <c r="K1514" s="2"/>
      <c r="L1514" s="194"/>
      <c r="P1514" s="2"/>
      <c r="AA1514" s="6"/>
      <c r="AB1514" s="6"/>
      <c r="AC1514" s="6"/>
    </row>
    <row r="1515" spans="1:29" ht="9.9" customHeight="1" x14ac:dyDescent="0.25">
      <c r="B1515" s="138"/>
      <c r="C1515" s="142"/>
      <c r="D1515" s="333"/>
      <c r="E1515" s="334"/>
      <c r="F1515" s="194"/>
      <c r="G1515" s="194"/>
      <c r="I1515" s="2"/>
      <c r="J1515" s="2"/>
      <c r="K1515" s="2"/>
      <c r="L1515" s="194"/>
      <c r="P1515" s="2"/>
      <c r="AA1515" s="6"/>
      <c r="AB1515" s="6"/>
      <c r="AC1515" s="6"/>
    </row>
    <row r="1516" spans="1:29" ht="9.9" customHeight="1" x14ac:dyDescent="0.25">
      <c r="B1516" s="138"/>
      <c r="C1516" s="142"/>
      <c r="D1516" s="333"/>
      <c r="E1516" s="334"/>
      <c r="F1516" s="194"/>
      <c r="G1516" s="194"/>
      <c r="I1516" s="2"/>
      <c r="J1516" s="2"/>
      <c r="K1516" s="2"/>
      <c r="L1516" s="194"/>
      <c r="P1516" s="2"/>
      <c r="AA1516" s="6"/>
      <c r="AB1516" s="6"/>
      <c r="AC1516" s="6"/>
    </row>
    <row r="1517" spans="1:29" ht="9.9" customHeight="1" x14ac:dyDescent="0.25">
      <c r="A1517" s="10"/>
      <c r="B1517" s="67"/>
      <c r="C1517" s="142"/>
      <c r="D1517" s="2"/>
      <c r="E1517" s="194"/>
      <c r="F1517" s="194"/>
      <c r="G1517" s="194"/>
      <c r="H1517" s="193"/>
      <c r="I1517" s="194"/>
      <c r="J1517" s="194"/>
      <c r="K1517" s="194"/>
      <c r="L1517" s="140"/>
      <c r="P1517" s="2"/>
      <c r="AA1517" s="6"/>
      <c r="AB1517" s="6"/>
      <c r="AC1517" s="6"/>
    </row>
    <row r="1518" spans="1:29" ht="9.9" customHeight="1" x14ac:dyDescent="0.25">
      <c r="A1518" s="10"/>
      <c r="B1518" s="67"/>
      <c r="C1518" s="142"/>
      <c r="D1518" s="2"/>
      <c r="E1518" s="194"/>
      <c r="F1518" s="194"/>
      <c r="G1518" s="194"/>
      <c r="H1518" s="193"/>
      <c r="I1518" s="194"/>
      <c r="J1518" s="194"/>
      <c r="K1518" s="194"/>
      <c r="L1518" s="140"/>
      <c r="P1518" s="2"/>
      <c r="AA1518" s="6"/>
      <c r="AB1518" s="6"/>
      <c r="AC1518" s="6"/>
    </row>
    <row r="1519" spans="1:29" ht="9.9" customHeight="1" x14ac:dyDescent="0.25">
      <c r="A1519" s="10"/>
      <c r="B1519" s="67"/>
      <c r="C1519" s="142"/>
      <c r="D1519" s="2"/>
      <c r="E1519" s="194"/>
      <c r="F1519" s="194"/>
      <c r="G1519" s="194"/>
      <c r="H1519" s="193"/>
      <c r="I1519" s="194"/>
      <c r="J1519" s="194"/>
      <c r="K1519" s="194"/>
      <c r="L1519" s="140"/>
      <c r="P1519" s="2"/>
      <c r="AA1519" s="6"/>
      <c r="AB1519" s="6"/>
      <c r="AC1519" s="6"/>
    </row>
    <row r="1520" spans="1:29" ht="9.9" customHeight="1" x14ac:dyDescent="0.25">
      <c r="B1520" s="141"/>
      <c r="C1520" s="142"/>
      <c r="D1520" s="2"/>
      <c r="E1520" s="194"/>
      <c r="F1520" s="194"/>
      <c r="G1520" s="194"/>
      <c r="H1520" s="193"/>
      <c r="I1520" s="194"/>
      <c r="J1520" s="194"/>
      <c r="K1520" s="194"/>
      <c r="L1520" s="13"/>
      <c r="P1520" s="2"/>
      <c r="AA1520" s="6"/>
      <c r="AB1520" s="6"/>
      <c r="AC1520" s="6"/>
    </row>
    <row r="1521" spans="2:29" ht="9.9" customHeight="1" x14ac:dyDescent="0.25">
      <c r="B1521" s="139"/>
      <c r="C1521" s="142"/>
      <c r="D1521" s="2"/>
      <c r="I1521" s="194"/>
      <c r="J1521" s="194"/>
      <c r="K1521" s="194"/>
      <c r="L1521" s="194"/>
      <c r="P1521" s="2"/>
      <c r="AA1521" s="6"/>
      <c r="AB1521" s="6"/>
      <c r="AC1521" s="6"/>
    </row>
    <row r="1522" spans="2:29" ht="9.9" customHeight="1" x14ac:dyDescent="0.25">
      <c r="B1522" s="142"/>
      <c r="C1522" s="142"/>
      <c r="D1522" s="2"/>
      <c r="I1522" s="194"/>
      <c r="J1522" s="194"/>
      <c r="K1522" s="194"/>
      <c r="L1522" s="194"/>
      <c r="P1522" s="2"/>
      <c r="AA1522" s="6"/>
      <c r="AB1522" s="6"/>
      <c r="AC1522" s="6"/>
    </row>
    <row r="1523" spans="2:29" ht="9.9" customHeight="1" x14ac:dyDescent="0.25">
      <c r="B1523" s="138"/>
      <c r="C1523" s="142"/>
      <c r="D1523" s="2"/>
      <c r="I1523" s="194"/>
      <c r="J1523" s="194"/>
      <c r="K1523" s="194"/>
      <c r="L1523" s="194"/>
      <c r="P1523" s="2"/>
      <c r="AA1523" s="6"/>
      <c r="AB1523" s="6"/>
      <c r="AC1523" s="6"/>
    </row>
    <row r="1524" spans="2:29" ht="9.9" customHeight="1" x14ac:dyDescent="0.25">
      <c r="B1524" s="138"/>
      <c r="C1524" s="142"/>
      <c r="D1524" s="2"/>
      <c r="I1524" s="333"/>
      <c r="J1524" s="334"/>
      <c r="K1524" s="194"/>
      <c r="L1524" s="194"/>
      <c r="P1524" s="2"/>
      <c r="AA1524" s="6"/>
      <c r="AB1524" s="6"/>
      <c r="AC1524" s="6"/>
    </row>
    <row r="1525" spans="2:29" ht="9.9" customHeight="1" x14ac:dyDescent="0.25">
      <c r="B1525" s="138"/>
      <c r="C1525" s="142"/>
      <c r="D1525" s="2"/>
      <c r="I1525" s="333"/>
      <c r="J1525" s="334"/>
      <c r="K1525" s="194"/>
      <c r="L1525" s="194"/>
      <c r="P1525" s="2"/>
      <c r="AA1525" s="6"/>
      <c r="AB1525" s="6"/>
      <c r="AC1525" s="6"/>
    </row>
    <row r="1526" spans="2:29" ht="9.9" customHeight="1" x14ac:dyDescent="0.25">
      <c r="B1526" s="138"/>
      <c r="C1526" s="142"/>
      <c r="D1526" s="2"/>
      <c r="I1526" s="194"/>
      <c r="J1526" s="194"/>
      <c r="K1526" s="194"/>
      <c r="L1526" s="194"/>
      <c r="P1526" s="2"/>
      <c r="AA1526" s="6"/>
      <c r="AB1526" s="6"/>
      <c r="AC1526" s="6"/>
    </row>
    <row r="1527" spans="2:29" ht="9.9" customHeight="1" x14ac:dyDescent="0.25">
      <c r="B1527" s="138"/>
      <c r="C1527" s="142"/>
      <c r="D1527" s="2"/>
      <c r="I1527" s="333"/>
      <c r="J1527" s="334"/>
      <c r="K1527" s="194"/>
      <c r="L1527" s="194"/>
      <c r="P1527" s="2"/>
      <c r="AA1527" s="6"/>
      <c r="AB1527" s="6"/>
      <c r="AC1527" s="6"/>
    </row>
    <row r="1528" spans="2:29" ht="9.9" customHeight="1" x14ac:dyDescent="0.25">
      <c r="B1528" s="138"/>
      <c r="C1528" s="142"/>
      <c r="D1528" s="2"/>
      <c r="I1528" s="333"/>
      <c r="J1528" s="334"/>
      <c r="K1528" s="194"/>
      <c r="L1528" s="194"/>
      <c r="P1528" s="2"/>
      <c r="AA1528" s="6"/>
      <c r="AB1528" s="6"/>
      <c r="AC1528" s="6"/>
    </row>
    <row r="1529" spans="2:29" ht="9.9" customHeight="1" x14ac:dyDescent="0.25">
      <c r="B1529" s="138"/>
      <c r="C1529" s="142"/>
      <c r="D1529" s="2"/>
      <c r="I1529" s="333"/>
      <c r="J1529" s="334"/>
      <c r="K1529" s="194"/>
      <c r="L1529" s="194"/>
      <c r="P1529" s="2"/>
      <c r="AA1529" s="6"/>
      <c r="AB1529" s="6"/>
      <c r="AC1529" s="6"/>
    </row>
    <row r="1530" spans="2:29" ht="9.9" customHeight="1" x14ac:dyDescent="0.25">
      <c r="B1530" s="138"/>
      <c r="C1530" s="142"/>
      <c r="D1530" s="2"/>
      <c r="I1530" s="194"/>
      <c r="J1530" s="194"/>
      <c r="K1530" s="194"/>
      <c r="L1530" s="194"/>
      <c r="P1530" s="2"/>
      <c r="AA1530" s="6"/>
      <c r="AB1530" s="6"/>
      <c r="AC1530" s="6"/>
    </row>
    <row r="1531" spans="2:29" ht="9.9" customHeight="1" x14ac:dyDescent="0.25">
      <c r="B1531" s="138"/>
      <c r="C1531" s="142"/>
      <c r="D1531" s="2"/>
      <c r="I1531" s="333"/>
      <c r="J1531" s="334"/>
      <c r="K1531" s="194"/>
      <c r="L1531" s="194"/>
      <c r="P1531" s="2"/>
      <c r="AA1531" s="6"/>
      <c r="AB1531" s="6"/>
      <c r="AC1531" s="6"/>
    </row>
    <row r="1532" spans="2:29" ht="9.9" customHeight="1" x14ac:dyDescent="0.25">
      <c r="B1532" s="138"/>
      <c r="C1532" s="142"/>
      <c r="D1532" s="2"/>
      <c r="I1532" s="333"/>
      <c r="J1532" s="334"/>
      <c r="K1532" s="194"/>
      <c r="L1532" s="194"/>
      <c r="P1532" s="2"/>
      <c r="AA1532" s="6"/>
      <c r="AB1532" s="6"/>
      <c r="AC1532" s="6"/>
    </row>
    <row r="1533" spans="2:29" ht="9.9" customHeight="1" x14ac:dyDescent="0.25">
      <c r="B1533" s="138"/>
      <c r="C1533" s="142"/>
      <c r="D1533" s="2"/>
      <c r="I1533" s="194"/>
      <c r="J1533" s="194"/>
      <c r="K1533" s="194"/>
      <c r="L1533" s="194"/>
      <c r="P1533" s="2"/>
      <c r="AA1533" s="6"/>
      <c r="AB1533" s="6"/>
      <c r="AC1533" s="6"/>
    </row>
    <row r="1534" spans="2:29" ht="9.9" customHeight="1" x14ac:dyDescent="0.25">
      <c r="B1534" s="138"/>
      <c r="C1534" s="142"/>
      <c r="D1534" s="2"/>
      <c r="I1534" s="333"/>
      <c r="J1534" s="334"/>
      <c r="K1534" s="194"/>
      <c r="L1534" s="194"/>
      <c r="P1534" s="2"/>
      <c r="AA1534" s="6"/>
      <c r="AB1534" s="6"/>
      <c r="AC1534" s="6"/>
    </row>
    <row r="1535" spans="2:29" ht="9.9" customHeight="1" x14ac:dyDescent="0.25">
      <c r="B1535" s="138"/>
      <c r="C1535" s="142"/>
      <c r="D1535" s="2"/>
      <c r="I1535" s="333"/>
      <c r="J1535" s="334"/>
      <c r="K1535" s="194"/>
      <c r="L1535" s="194"/>
      <c r="P1535" s="2"/>
      <c r="AA1535" s="6"/>
      <c r="AB1535" s="6"/>
      <c r="AC1535" s="6"/>
    </row>
    <row r="1536" spans="2:29" ht="9.9" customHeight="1" x14ac:dyDescent="0.25">
      <c r="B1536" s="138"/>
      <c r="C1536" s="142"/>
      <c r="D1536" s="2"/>
      <c r="I1536" s="333"/>
      <c r="J1536" s="334"/>
      <c r="K1536" s="194"/>
      <c r="L1536" s="194"/>
      <c r="P1536" s="2"/>
      <c r="AA1536" s="6"/>
      <c r="AB1536" s="6"/>
      <c r="AC1536" s="6"/>
    </row>
    <row r="1537" spans="2:29" ht="9.9" customHeight="1" x14ac:dyDescent="0.25">
      <c r="B1537" s="138"/>
      <c r="C1537" s="142"/>
      <c r="D1537" s="2"/>
      <c r="I1537" s="333"/>
      <c r="J1537" s="334"/>
      <c r="K1537" s="194"/>
      <c r="L1537" s="194"/>
      <c r="P1537" s="2"/>
      <c r="AA1537" s="6"/>
      <c r="AB1537" s="6"/>
      <c r="AC1537" s="6"/>
    </row>
    <row r="1538" spans="2:29" ht="9.9" customHeight="1" x14ac:dyDescent="0.25">
      <c r="B1538" s="138"/>
      <c r="C1538" s="142"/>
      <c r="D1538" s="2"/>
      <c r="I1538" s="194"/>
      <c r="J1538" s="194"/>
      <c r="K1538" s="194"/>
      <c r="L1538" s="194"/>
      <c r="P1538" s="2"/>
      <c r="AA1538" s="6"/>
      <c r="AB1538" s="6"/>
      <c r="AC1538" s="6"/>
    </row>
    <row r="1539" spans="2:29" ht="9.9" customHeight="1" x14ac:dyDescent="0.25">
      <c r="B1539" s="138"/>
      <c r="C1539" s="142"/>
      <c r="D1539" s="2"/>
      <c r="I1539" s="333"/>
      <c r="J1539" s="334"/>
      <c r="K1539" s="194"/>
      <c r="L1539" s="194"/>
      <c r="P1539" s="2"/>
      <c r="AA1539" s="6"/>
      <c r="AB1539" s="6"/>
      <c r="AC1539" s="6"/>
    </row>
    <row r="1540" spans="2:29" ht="9.9" customHeight="1" x14ac:dyDescent="0.25">
      <c r="B1540" s="138"/>
      <c r="C1540" s="142"/>
      <c r="D1540" s="2"/>
      <c r="I1540" s="333"/>
      <c r="J1540" s="334"/>
      <c r="K1540" s="194"/>
      <c r="L1540" s="194"/>
      <c r="P1540" s="2"/>
      <c r="AA1540" s="6"/>
      <c r="AB1540" s="6"/>
      <c r="AC1540" s="6"/>
    </row>
    <row r="1541" spans="2:29" ht="9.9" customHeight="1" x14ac:dyDescent="0.25">
      <c r="B1541" s="138"/>
      <c r="C1541" s="142"/>
      <c r="D1541" s="2"/>
      <c r="I1541" s="194"/>
      <c r="J1541" s="194"/>
      <c r="K1541" s="194"/>
      <c r="L1541" s="194"/>
      <c r="P1541" s="2"/>
      <c r="AA1541" s="6"/>
      <c r="AB1541" s="6"/>
      <c r="AC1541" s="6"/>
    </row>
    <row r="1542" spans="2:29" ht="9.9" customHeight="1" x14ac:dyDescent="0.25">
      <c r="B1542" s="138"/>
      <c r="C1542" s="142"/>
      <c r="D1542" s="2"/>
      <c r="I1542" s="333"/>
      <c r="J1542" s="334"/>
      <c r="K1542" s="194"/>
      <c r="L1542" s="194"/>
      <c r="P1542" s="2"/>
      <c r="AA1542" s="6"/>
      <c r="AB1542" s="6"/>
      <c r="AC1542" s="6"/>
    </row>
    <row r="1543" spans="2:29" ht="9.9" customHeight="1" x14ac:dyDescent="0.25">
      <c r="B1543" s="138"/>
      <c r="C1543" s="142"/>
      <c r="D1543" s="2"/>
      <c r="I1543" s="333"/>
      <c r="J1543" s="334"/>
      <c r="K1543" s="194"/>
      <c r="L1543" s="194"/>
      <c r="P1543" s="2"/>
      <c r="AA1543" s="6"/>
      <c r="AB1543" s="6"/>
      <c r="AC1543" s="6"/>
    </row>
    <row r="1544" spans="2:29" ht="9.9" customHeight="1" x14ac:dyDescent="0.25">
      <c r="B1544" s="138"/>
      <c r="C1544" s="142"/>
      <c r="D1544" s="2"/>
      <c r="I1544" s="333"/>
      <c r="J1544" s="334"/>
      <c r="K1544" s="194"/>
      <c r="L1544" s="194"/>
      <c r="P1544" s="2"/>
      <c r="AA1544" s="6"/>
      <c r="AB1544" s="6"/>
      <c r="AC1544" s="6"/>
    </row>
    <row r="1545" spans="2:29" ht="9.9" customHeight="1" x14ac:dyDescent="0.25">
      <c r="B1545" s="138"/>
      <c r="C1545" s="142"/>
      <c r="D1545" s="2"/>
      <c r="I1545" s="333"/>
      <c r="J1545" s="334"/>
      <c r="K1545" s="194"/>
      <c r="L1545" s="194"/>
      <c r="P1545" s="2"/>
      <c r="AA1545" s="6"/>
      <c r="AB1545" s="6"/>
      <c r="AC1545" s="6"/>
    </row>
    <row r="1546" spans="2:29" ht="9.9" customHeight="1" x14ac:dyDescent="0.25">
      <c r="B1546" s="138"/>
      <c r="C1546" s="142"/>
      <c r="D1546" s="2"/>
      <c r="I1546" s="194"/>
      <c r="J1546" s="194"/>
      <c r="K1546" s="194"/>
      <c r="L1546" s="194"/>
      <c r="P1546" s="2"/>
      <c r="AA1546" s="6"/>
      <c r="AB1546" s="6"/>
      <c r="AC1546" s="6"/>
    </row>
    <row r="1547" spans="2:29" ht="9.9" customHeight="1" x14ac:dyDescent="0.25">
      <c r="B1547" s="138"/>
      <c r="C1547" s="142"/>
      <c r="D1547" s="2"/>
      <c r="I1547" s="333"/>
      <c r="J1547" s="334"/>
      <c r="K1547" s="194"/>
      <c r="L1547" s="194"/>
      <c r="P1547" s="2"/>
      <c r="AA1547" s="6"/>
      <c r="AB1547" s="6"/>
      <c r="AC1547" s="6"/>
    </row>
    <row r="1548" spans="2:29" ht="9.9" customHeight="1" x14ac:dyDescent="0.25">
      <c r="B1548" s="138"/>
      <c r="C1548" s="142"/>
      <c r="D1548" s="2"/>
      <c r="I1548" s="333"/>
      <c r="J1548" s="334"/>
      <c r="K1548" s="194"/>
      <c r="L1548" s="194"/>
      <c r="P1548" s="2"/>
      <c r="AA1548" s="6"/>
      <c r="AB1548" s="6"/>
      <c r="AC1548" s="6"/>
    </row>
    <row r="1549" spans="2:29" ht="9.9" customHeight="1" x14ac:dyDescent="0.25">
      <c r="B1549" s="138"/>
      <c r="C1549" s="142"/>
      <c r="D1549" s="2"/>
      <c r="I1549" s="333"/>
      <c r="J1549" s="334"/>
      <c r="K1549" s="194"/>
      <c r="L1549" s="194"/>
      <c r="P1549" s="2"/>
      <c r="AA1549" s="6"/>
      <c r="AB1549" s="6"/>
      <c r="AC1549" s="6"/>
    </row>
    <row r="1550" spans="2:29" ht="9.9" customHeight="1" x14ac:dyDescent="0.25">
      <c r="B1550" s="138"/>
      <c r="C1550" s="142"/>
      <c r="D1550" s="2"/>
      <c r="I1550" s="333"/>
      <c r="J1550" s="334"/>
      <c r="K1550" s="194"/>
      <c r="L1550" s="194"/>
      <c r="P1550" s="2"/>
      <c r="AA1550" s="6"/>
      <c r="AB1550" s="6"/>
      <c r="AC1550" s="6"/>
    </row>
    <row r="1551" spans="2:29" ht="9.9" customHeight="1" x14ac:dyDescent="0.25">
      <c r="B1551" s="138"/>
      <c r="C1551" s="142"/>
      <c r="D1551" s="2"/>
      <c r="I1551" s="333"/>
      <c r="J1551" s="334"/>
      <c r="K1551" s="194"/>
      <c r="L1551" s="194"/>
      <c r="P1551" s="2"/>
      <c r="AA1551" s="6"/>
      <c r="AB1551" s="6"/>
      <c r="AC1551" s="6"/>
    </row>
    <row r="1552" spans="2:29" ht="9.9" customHeight="1" x14ac:dyDescent="0.25">
      <c r="B1552" s="138"/>
      <c r="C1552" s="142"/>
      <c r="D1552" s="2"/>
      <c r="I1552" s="333"/>
      <c r="J1552" s="334"/>
      <c r="K1552" s="194"/>
      <c r="L1552" s="194"/>
      <c r="P1552" s="2"/>
      <c r="AA1552" s="6"/>
      <c r="AB1552" s="6"/>
      <c r="AC1552" s="6"/>
    </row>
    <row r="1553" spans="2:29" ht="9.9" customHeight="1" x14ac:dyDescent="0.25">
      <c r="B1553" s="138"/>
      <c r="C1553" s="142"/>
      <c r="D1553" s="2"/>
      <c r="I1553" s="194"/>
      <c r="J1553" s="194"/>
      <c r="K1553" s="194"/>
      <c r="L1553" s="194"/>
      <c r="P1553" s="2"/>
      <c r="AA1553" s="6"/>
      <c r="AB1553" s="6"/>
      <c r="AC1553" s="6"/>
    </row>
    <row r="1554" spans="2:29" ht="9.9" customHeight="1" x14ac:dyDescent="0.25">
      <c r="B1554" s="138"/>
      <c r="C1554" s="142"/>
      <c r="D1554" s="2"/>
      <c r="I1554" s="333"/>
      <c r="J1554" s="334"/>
      <c r="K1554" s="194"/>
      <c r="L1554" s="194"/>
      <c r="P1554" s="2"/>
      <c r="AA1554" s="6"/>
      <c r="AB1554" s="6"/>
      <c r="AC1554" s="6"/>
    </row>
    <row r="1555" spans="2:29" ht="9.9" customHeight="1" x14ac:dyDescent="0.25">
      <c r="B1555" s="138"/>
      <c r="C1555" s="142"/>
      <c r="D1555" s="2"/>
      <c r="I1555" s="333"/>
      <c r="J1555" s="334"/>
      <c r="K1555" s="194"/>
      <c r="L1555" s="194"/>
      <c r="P1555" s="2"/>
      <c r="AA1555" s="6"/>
      <c r="AB1555" s="6"/>
      <c r="AC1555" s="6"/>
    </row>
    <row r="1556" spans="2:29" ht="9.9" customHeight="1" x14ac:dyDescent="0.25">
      <c r="B1556" s="138"/>
      <c r="C1556" s="142"/>
      <c r="D1556" s="2"/>
      <c r="I1556" s="333"/>
      <c r="J1556" s="334"/>
      <c r="K1556" s="194"/>
      <c r="L1556" s="194"/>
      <c r="P1556" s="2"/>
      <c r="AA1556" s="6"/>
      <c r="AB1556" s="6"/>
      <c r="AC1556" s="6"/>
    </row>
    <row r="1557" spans="2:29" ht="9.9" customHeight="1" x14ac:dyDescent="0.25">
      <c r="B1557" s="138"/>
      <c r="C1557" s="142"/>
      <c r="D1557" s="2"/>
      <c r="I1557" s="333"/>
      <c r="J1557" s="334"/>
      <c r="K1557" s="194"/>
      <c r="L1557" s="194"/>
      <c r="P1557" s="2"/>
      <c r="AA1557" s="6"/>
      <c r="AB1557" s="6"/>
      <c r="AC1557" s="6"/>
    </row>
    <row r="1558" spans="2:29" ht="9.9" customHeight="1" x14ac:dyDescent="0.25">
      <c r="B1558" s="138"/>
      <c r="C1558" s="142"/>
      <c r="D1558" s="2"/>
      <c r="I1558" s="194"/>
      <c r="J1558" s="194"/>
      <c r="K1558" s="194"/>
      <c r="L1558" s="194"/>
      <c r="P1558" s="2"/>
      <c r="AA1558" s="6"/>
      <c r="AB1558" s="6"/>
      <c r="AC1558" s="6"/>
    </row>
    <row r="1559" spans="2:29" ht="9.9" customHeight="1" x14ac:dyDescent="0.25">
      <c r="B1559" s="138"/>
      <c r="C1559" s="142"/>
      <c r="D1559" s="2"/>
      <c r="I1559" s="333"/>
      <c r="J1559" s="334"/>
      <c r="K1559" s="194"/>
      <c r="L1559" s="194"/>
      <c r="P1559" s="2"/>
      <c r="AA1559" s="6"/>
      <c r="AB1559" s="6"/>
      <c r="AC1559" s="6"/>
    </row>
    <row r="1560" spans="2:29" ht="9.9" customHeight="1" x14ac:dyDescent="0.25">
      <c r="B1560" s="138"/>
      <c r="C1560" s="142"/>
      <c r="D1560" s="2"/>
      <c r="I1560" s="333"/>
      <c r="J1560" s="334"/>
      <c r="K1560" s="194"/>
      <c r="L1560" s="194"/>
      <c r="P1560" s="2"/>
      <c r="AA1560" s="6"/>
      <c r="AB1560" s="6"/>
      <c r="AC1560" s="6"/>
    </row>
    <row r="1561" spans="2:29" ht="9.9" customHeight="1" x14ac:dyDescent="0.25">
      <c r="B1561" s="138"/>
      <c r="C1561" s="142"/>
      <c r="D1561" s="2"/>
      <c r="I1561" s="333"/>
      <c r="J1561" s="334"/>
      <c r="K1561" s="194"/>
      <c r="L1561" s="194"/>
      <c r="P1561" s="2"/>
      <c r="AA1561" s="6"/>
      <c r="AB1561" s="6"/>
      <c r="AC1561" s="6"/>
    </row>
    <row r="1562" spans="2:29" ht="9.9" customHeight="1" x14ac:dyDescent="0.25">
      <c r="B1562" s="138"/>
      <c r="C1562" s="142"/>
      <c r="D1562" s="2"/>
      <c r="I1562" s="333"/>
      <c r="J1562" s="334"/>
      <c r="K1562" s="194"/>
      <c r="L1562" s="194"/>
      <c r="P1562" s="2"/>
      <c r="AA1562" s="6"/>
      <c r="AB1562" s="6"/>
      <c r="AC1562" s="6"/>
    </row>
    <row r="1563" spans="2:29" ht="9.9" customHeight="1" x14ac:dyDescent="0.25">
      <c r="B1563" s="138"/>
      <c r="C1563" s="142"/>
      <c r="D1563" s="2"/>
      <c r="I1563" s="194"/>
      <c r="J1563" s="194"/>
      <c r="K1563" s="194"/>
      <c r="L1563" s="194"/>
      <c r="P1563" s="2"/>
      <c r="AA1563" s="6"/>
      <c r="AB1563" s="6"/>
      <c r="AC1563" s="6"/>
    </row>
    <row r="1564" spans="2:29" ht="9.9" customHeight="1" x14ac:dyDescent="0.25">
      <c r="B1564" s="138"/>
      <c r="C1564" s="142"/>
      <c r="D1564" s="2"/>
      <c r="I1564" s="333"/>
      <c r="J1564" s="334"/>
      <c r="K1564" s="194"/>
      <c r="L1564" s="194"/>
      <c r="P1564" s="2"/>
      <c r="AA1564" s="6"/>
      <c r="AB1564" s="6"/>
      <c r="AC1564" s="6"/>
    </row>
    <row r="1565" spans="2:29" ht="9.9" customHeight="1" x14ac:dyDescent="0.25">
      <c r="B1565" s="138"/>
      <c r="C1565" s="142"/>
      <c r="D1565" s="2"/>
      <c r="I1565" s="333"/>
      <c r="J1565" s="334"/>
      <c r="K1565" s="194"/>
      <c r="L1565" s="194"/>
      <c r="P1565" s="2"/>
      <c r="AA1565" s="6"/>
      <c r="AB1565" s="6"/>
      <c r="AC1565" s="6"/>
    </row>
    <row r="1566" spans="2:29" ht="9.9" customHeight="1" x14ac:dyDescent="0.25">
      <c r="B1566" s="138"/>
      <c r="C1566" s="142"/>
      <c r="D1566" s="2"/>
      <c r="I1566" s="333"/>
      <c r="J1566" s="334"/>
      <c r="K1566" s="194"/>
      <c r="L1566" s="194"/>
      <c r="P1566" s="2"/>
      <c r="AA1566" s="6"/>
      <c r="AB1566" s="6"/>
      <c r="AC1566" s="6"/>
    </row>
    <row r="1567" spans="2:29" ht="9.9" customHeight="1" x14ac:dyDescent="0.25">
      <c r="B1567" s="138"/>
      <c r="C1567" s="142"/>
      <c r="D1567" s="2"/>
      <c r="I1567" s="333"/>
      <c r="J1567" s="334"/>
      <c r="K1567" s="194"/>
      <c r="L1567" s="194"/>
      <c r="P1567" s="2"/>
      <c r="AA1567" s="6"/>
      <c r="AB1567" s="6"/>
      <c r="AC1567" s="6"/>
    </row>
    <row r="1568" spans="2:29" ht="9.9" customHeight="1" x14ac:dyDescent="0.25">
      <c r="B1568" s="138"/>
      <c r="C1568" s="142"/>
      <c r="D1568" s="2"/>
      <c r="I1568" s="194"/>
      <c r="J1568" s="194"/>
      <c r="K1568" s="194"/>
      <c r="L1568" s="194"/>
      <c r="P1568" s="2"/>
      <c r="AA1568" s="6"/>
      <c r="AB1568" s="6"/>
      <c r="AC1568" s="6"/>
    </row>
    <row r="1569" spans="2:29" ht="9.9" customHeight="1" x14ac:dyDescent="0.25">
      <c r="B1569" s="138"/>
      <c r="C1569" s="142"/>
      <c r="D1569" s="2"/>
      <c r="I1569" s="333"/>
      <c r="J1569" s="334"/>
      <c r="K1569" s="194"/>
      <c r="L1569" s="194"/>
      <c r="P1569" s="2"/>
      <c r="AA1569" s="6"/>
      <c r="AB1569" s="6"/>
      <c r="AC1569" s="6"/>
    </row>
    <row r="1570" spans="2:29" ht="9.9" customHeight="1" x14ac:dyDescent="0.25">
      <c r="B1570" s="138"/>
      <c r="C1570" s="142"/>
      <c r="D1570" s="2"/>
      <c r="I1570" s="333"/>
      <c r="J1570" s="334"/>
      <c r="K1570" s="194"/>
      <c r="L1570" s="194"/>
      <c r="P1570" s="2"/>
      <c r="AA1570" s="6"/>
      <c r="AB1570" s="6"/>
      <c r="AC1570" s="6"/>
    </row>
    <row r="1571" spans="2:29" ht="9.9" customHeight="1" x14ac:dyDescent="0.25">
      <c r="B1571" s="138"/>
      <c r="C1571" s="142"/>
      <c r="D1571" s="2"/>
      <c r="I1571" s="333"/>
      <c r="J1571" s="334"/>
      <c r="K1571" s="194"/>
      <c r="L1571" s="194"/>
      <c r="P1571" s="2"/>
      <c r="AA1571" s="6"/>
      <c r="AB1571" s="6"/>
      <c r="AC1571" s="6"/>
    </row>
    <row r="1572" spans="2:29" ht="9.9" customHeight="1" x14ac:dyDescent="0.25">
      <c r="B1572" s="138"/>
      <c r="C1572" s="142"/>
      <c r="D1572" s="2"/>
      <c r="I1572" s="333"/>
      <c r="J1572" s="334"/>
      <c r="K1572" s="194"/>
      <c r="L1572" s="194"/>
      <c r="P1572" s="2"/>
      <c r="AA1572" s="6"/>
      <c r="AB1572" s="6"/>
      <c r="AC1572" s="6"/>
    </row>
    <row r="1573" spans="2:29" ht="9.9" customHeight="1" x14ac:dyDescent="0.25">
      <c r="B1573" s="138"/>
      <c r="C1573" s="142"/>
      <c r="D1573" s="2"/>
      <c r="I1573" s="194"/>
      <c r="J1573" s="194"/>
      <c r="K1573" s="194"/>
      <c r="L1573" s="194"/>
      <c r="P1573" s="2"/>
      <c r="AA1573" s="6"/>
      <c r="AB1573" s="6"/>
      <c r="AC1573" s="6"/>
    </row>
    <row r="1574" spans="2:29" ht="9.9" customHeight="1" x14ac:dyDescent="0.25">
      <c r="B1574" s="138"/>
      <c r="C1574" s="142"/>
      <c r="D1574" s="2"/>
      <c r="I1574" s="333"/>
      <c r="J1574" s="334"/>
      <c r="K1574" s="194"/>
      <c r="L1574" s="194"/>
      <c r="P1574" s="2"/>
      <c r="AA1574" s="6"/>
      <c r="AB1574" s="6"/>
      <c r="AC1574" s="6"/>
    </row>
    <row r="1575" spans="2:29" ht="9.9" customHeight="1" x14ac:dyDescent="0.25">
      <c r="B1575" s="138"/>
      <c r="C1575" s="142"/>
      <c r="D1575" s="2"/>
      <c r="I1575" s="333"/>
      <c r="J1575" s="334"/>
      <c r="K1575" s="194"/>
      <c r="L1575" s="194"/>
      <c r="P1575" s="2"/>
      <c r="AA1575" s="6"/>
      <c r="AB1575" s="6"/>
      <c r="AC1575" s="6"/>
    </row>
    <row r="1576" spans="2:29" ht="9.9" customHeight="1" x14ac:dyDescent="0.25">
      <c r="B1576" s="138"/>
      <c r="C1576" s="142"/>
      <c r="D1576" s="2"/>
      <c r="I1576" s="333"/>
      <c r="J1576" s="334"/>
      <c r="K1576" s="194"/>
      <c r="L1576" s="194"/>
      <c r="P1576" s="2"/>
      <c r="AA1576" s="6"/>
      <c r="AB1576" s="6"/>
      <c r="AC1576" s="6"/>
    </row>
    <row r="1577" spans="2:29" ht="9.9" customHeight="1" x14ac:dyDescent="0.25">
      <c r="B1577" s="138"/>
      <c r="C1577" s="142"/>
      <c r="D1577" s="2"/>
      <c r="I1577" s="333"/>
      <c r="J1577" s="334"/>
      <c r="K1577" s="194"/>
      <c r="L1577" s="194"/>
      <c r="P1577" s="2"/>
      <c r="AA1577" s="6"/>
      <c r="AB1577" s="6"/>
      <c r="AC1577" s="6"/>
    </row>
    <row r="1578" spans="2:29" ht="9.9" customHeight="1" x14ac:dyDescent="0.25">
      <c r="B1578" s="138"/>
      <c r="C1578" s="142"/>
      <c r="D1578" s="2"/>
      <c r="I1578" s="194"/>
      <c r="J1578" s="194"/>
      <c r="K1578" s="194"/>
      <c r="L1578" s="194"/>
      <c r="P1578" s="2"/>
      <c r="AA1578" s="6"/>
      <c r="AB1578" s="6"/>
      <c r="AC1578" s="6"/>
    </row>
    <row r="1579" spans="2:29" ht="9.9" customHeight="1" x14ac:dyDescent="0.25">
      <c r="B1579" s="138"/>
      <c r="C1579" s="142"/>
      <c r="D1579" s="2"/>
      <c r="I1579" s="333"/>
      <c r="J1579" s="334"/>
      <c r="K1579" s="194"/>
      <c r="L1579" s="194"/>
      <c r="P1579" s="2"/>
      <c r="AA1579" s="6"/>
      <c r="AB1579" s="6"/>
      <c r="AC1579" s="6"/>
    </row>
    <row r="1580" spans="2:29" ht="9.9" customHeight="1" x14ac:dyDescent="0.25">
      <c r="B1580" s="138"/>
      <c r="C1580" s="142"/>
      <c r="D1580" s="2"/>
      <c r="I1580" s="333"/>
      <c r="J1580" s="334"/>
      <c r="K1580" s="194"/>
      <c r="L1580" s="194"/>
      <c r="P1580" s="2"/>
      <c r="AA1580" s="6"/>
      <c r="AB1580" s="6"/>
      <c r="AC1580" s="6"/>
    </row>
    <row r="1581" spans="2:29" ht="9.9" customHeight="1" x14ac:dyDescent="0.25">
      <c r="B1581" s="138"/>
      <c r="C1581" s="142"/>
      <c r="D1581" s="2"/>
      <c r="I1581" s="333"/>
      <c r="J1581" s="334"/>
      <c r="K1581" s="194"/>
      <c r="L1581" s="194"/>
      <c r="P1581" s="2"/>
      <c r="AA1581" s="6"/>
      <c r="AB1581" s="6"/>
      <c r="AC1581" s="6"/>
    </row>
    <row r="1582" spans="2:29" ht="9.9" customHeight="1" x14ac:dyDescent="0.25">
      <c r="B1582" s="138"/>
      <c r="C1582" s="142"/>
      <c r="D1582" s="2"/>
      <c r="I1582" s="333"/>
      <c r="J1582" s="334"/>
      <c r="K1582" s="194"/>
      <c r="L1582" s="194"/>
      <c r="P1582" s="2"/>
      <c r="AA1582" s="6"/>
      <c r="AB1582" s="6"/>
      <c r="AC1582" s="6"/>
    </row>
    <row r="1583" spans="2:29" ht="9.9" customHeight="1" x14ac:dyDescent="0.25">
      <c r="B1583" s="138"/>
      <c r="C1583" s="142"/>
      <c r="D1583" s="2"/>
      <c r="I1583" s="194"/>
      <c r="J1583" s="194"/>
      <c r="K1583" s="194"/>
      <c r="L1583" s="194"/>
      <c r="P1583" s="2"/>
      <c r="AA1583" s="6"/>
      <c r="AB1583" s="6"/>
      <c r="AC1583" s="6"/>
    </row>
    <row r="1584" spans="2:29" ht="9.9" customHeight="1" x14ac:dyDescent="0.25">
      <c r="B1584" s="138"/>
      <c r="C1584" s="142"/>
      <c r="D1584" s="2"/>
      <c r="I1584" s="333"/>
      <c r="J1584" s="334"/>
      <c r="K1584" s="194"/>
      <c r="L1584" s="194"/>
      <c r="P1584" s="2"/>
      <c r="AA1584" s="6"/>
      <c r="AB1584" s="6"/>
      <c r="AC1584" s="6"/>
    </row>
    <row r="1585" spans="2:29" ht="9.9" customHeight="1" x14ac:dyDescent="0.25">
      <c r="B1585" s="138"/>
      <c r="C1585" s="142"/>
      <c r="D1585" s="2"/>
      <c r="I1585" s="333"/>
      <c r="J1585" s="334"/>
      <c r="K1585" s="194"/>
      <c r="L1585" s="194"/>
      <c r="P1585" s="2"/>
      <c r="AA1585" s="6"/>
      <c r="AB1585" s="6"/>
      <c r="AC1585" s="6"/>
    </row>
    <row r="1586" spans="2:29" ht="9.9" customHeight="1" x14ac:dyDescent="0.25">
      <c r="B1586" s="138"/>
      <c r="C1586" s="142"/>
      <c r="D1586" s="2"/>
      <c r="I1586" s="333"/>
      <c r="J1586" s="334"/>
      <c r="K1586" s="194"/>
      <c r="L1586" s="194"/>
      <c r="P1586" s="2"/>
      <c r="AA1586" s="6"/>
      <c r="AB1586" s="6"/>
      <c r="AC1586" s="6"/>
    </row>
    <row r="1587" spans="2:29" ht="9.9" customHeight="1" x14ac:dyDescent="0.25">
      <c r="B1587" s="138"/>
      <c r="C1587" s="142"/>
      <c r="D1587" s="2"/>
      <c r="I1587" s="333"/>
      <c r="J1587" s="334"/>
      <c r="K1587" s="194"/>
      <c r="L1587" s="194"/>
      <c r="P1587" s="2"/>
      <c r="AA1587" s="6"/>
      <c r="AB1587" s="6"/>
      <c r="AC1587" s="6"/>
    </row>
    <row r="1588" spans="2:29" ht="9.9" customHeight="1" x14ac:dyDescent="0.25">
      <c r="B1588" s="138"/>
      <c r="C1588" s="142"/>
      <c r="D1588" s="2"/>
      <c r="I1588" s="194"/>
      <c r="J1588" s="194"/>
      <c r="K1588" s="194"/>
      <c r="L1588" s="194"/>
      <c r="P1588" s="2"/>
      <c r="AA1588" s="6"/>
      <c r="AB1588" s="6"/>
      <c r="AC1588" s="6"/>
    </row>
    <row r="1589" spans="2:29" ht="9.9" customHeight="1" x14ac:dyDescent="0.25">
      <c r="B1589" s="138"/>
      <c r="C1589" s="142"/>
      <c r="D1589" s="2"/>
      <c r="I1589" s="333"/>
      <c r="J1589" s="334"/>
      <c r="K1589" s="194"/>
      <c r="L1589" s="194"/>
      <c r="P1589" s="2"/>
      <c r="AA1589" s="6"/>
      <c r="AB1589" s="6"/>
      <c r="AC1589" s="6"/>
    </row>
    <row r="1590" spans="2:29" ht="9.9" customHeight="1" x14ac:dyDescent="0.25">
      <c r="B1590" s="138"/>
      <c r="C1590" s="142"/>
      <c r="D1590" s="2"/>
      <c r="I1590" s="333"/>
      <c r="J1590" s="334"/>
      <c r="K1590" s="194"/>
      <c r="L1590" s="194"/>
      <c r="P1590" s="2"/>
      <c r="AA1590" s="6"/>
      <c r="AB1590" s="6"/>
      <c r="AC1590" s="6"/>
    </row>
    <row r="1591" spans="2:29" ht="9.9" customHeight="1" x14ac:dyDescent="0.25">
      <c r="B1591" s="138"/>
      <c r="C1591" s="142"/>
      <c r="D1591" s="2"/>
      <c r="I1591" s="333"/>
      <c r="J1591" s="334"/>
      <c r="K1591" s="194"/>
      <c r="L1591" s="194"/>
      <c r="P1591" s="2"/>
      <c r="AA1591" s="6"/>
      <c r="AB1591" s="6"/>
      <c r="AC1591" s="6"/>
    </row>
    <row r="1592" spans="2:29" ht="9.9" customHeight="1" x14ac:dyDescent="0.25">
      <c r="B1592" s="138"/>
      <c r="C1592" s="142"/>
      <c r="D1592" s="2"/>
      <c r="I1592" s="333"/>
      <c r="J1592" s="334"/>
      <c r="K1592" s="194"/>
      <c r="L1592" s="194"/>
      <c r="P1592" s="2"/>
      <c r="AA1592" s="6"/>
      <c r="AB1592" s="6"/>
      <c r="AC1592" s="6"/>
    </row>
    <row r="1593" spans="2:29" ht="9.9" customHeight="1" x14ac:dyDescent="0.25">
      <c r="B1593" s="138"/>
      <c r="C1593" s="142"/>
      <c r="D1593" s="2"/>
      <c r="I1593" s="194"/>
      <c r="J1593" s="194"/>
      <c r="K1593" s="194"/>
      <c r="L1593" s="194"/>
      <c r="P1593" s="2"/>
      <c r="AA1593" s="6"/>
      <c r="AB1593" s="6"/>
      <c r="AC1593" s="6"/>
    </row>
    <row r="1594" spans="2:29" ht="9.9" customHeight="1" x14ac:dyDescent="0.25">
      <c r="B1594" s="138"/>
      <c r="C1594" s="142"/>
      <c r="D1594" s="2"/>
      <c r="I1594" s="333"/>
      <c r="J1594" s="334"/>
      <c r="K1594" s="194"/>
      <c r="L1594" s="194"/>
      <c r="P1594" s="2"/>
      <c r="AA1594" s="6"/>
      <c r="AB1594" s="6"/>
      <c r="AC1594" s="6"/>
    </row>
    <row r="1595" spans="2:29" ht="9.9" customHeight="1" x14ac:dyDescent="0.25">
      <c r="B1595" s="138"/>
      <c r="C1595" s="142"/>
      <c r="D1595" s="2"/>
      <c r="I1595" s="333"/>
      <c r="J1595" s="334"/>
      <c r="K1595" s="194"/>
      <c r="L1595" s="194"/>
      <c r="P1595" s="2"/>
      <c r="AA1595" s="6"/>
      <c r="AB1595" s="6"/>
      <c r="AC1595" s="6"/>
    </row>
    <row r="1596" spans="2:29" ht="9.9" customHeight="1" x14ac:dyDescent="0.25">
      <c r="B1596" s="138"/>
      <c r="C1596" s="142"/>
      <c r="D1596" s="2"/>
      <c r="I1596" s="333"/>
      <c r="J1596" s="334"/>
      <c r="K1596" s="194"/>
      <c r="L1596" s="194"/>
      <c r="P1596" s="2"/>
      <c r="AA1596" s="6"/>
      <c r="AB1596" s="6"/>
      <c r="AC1596" s="6"/>
    </row>
    <row r="1597" spans="2:29" ht="9.9" customHeight="1" x14ac:dyDescent="0.25">
      <c r="B1597" s="138"/>
      <c r="C1597" s="142"/>
      <c r="D1597" s="2"/>
      <c r="I1597" s="194"/>
      <c r="J1597" s="194"/>
      <c r="K1597" s="194"/>
      <c r="L1597" s="194"/>
      <c r="P1597" s="2"/>
      <c r="AA1597" s="6"/>
      <c r="AB1597" s="6"/>
      <c r="AC1597" s="6"/>
    </row>
    <row r="1598" spans="2:29" ht="9.9" customHeight="1" x14ac:dyDescent="0.25">
      <c r="B1598" s="138"/>
      <c r="C1598" s="142"/>
      <c r="D1598" s="2"/>
      <c r="I1598" s="333"/>
      <c r="J1598" s="334"/>
      <c r="K1598" s="194"/>
      <c r="L1598" s="194"/>
      <c r="P1598" s="2"/>
      <c r="AA1598" s="6"/>
      <c r="AB1598" s="6"/>
      <c r="AC1598" s="6"/>
    </row>
    <row r="1599" spans="2:29" ht="9.9" customHeight="1" x14ac:dyDescent="0.25">
      <c r="B1599" s="138"/>
      <c r="C1599" s="142"/>
      <c r="D1599" s="2"/>
      <c r="I1599" s="333"/>
      <c r="J1599" s="334"/>
      <c r="K1599" s="194"/>
      <c r="L1599" s="194"/>
      <c r="P1599" s="2"/>
      <c r="AA1599" s="6"/>
      <c r="AB1599" s="6"/>
      <c r="AC1599" s="6"/>
    </row>
    <row r="1600" spans="2:29" ht="9.9" customHeight="1" x14ac:dyDescent="0.25">
      <c r="B1600" s="138"/>
      <c r="C1600" s="142"/>
      <c r="D1600" s="2"/>
      <c r="I1600" s="333"/>
      <c r="J1600" s="334"/>
      <c r="K1600" s="194"/>
      <c r="L1600" s="194"/>
      <c r="P1600" s="2"/>
      <c r="AA1600" s="6"/>
      <c r="AB1600" s="6"/>
      <c r="AC1600" s="6"/>
    </row>
    <row r="1601" spans="1:29" ht="9.9" customHeight="1" x14ac:dyDescent="0.25">
      <c r="B1601" s="138"/>
      <c r="C1601" s="142"/>
      <c r="D1601" s="2"/>
      <c r="I1601" s="194"/>
      <c r="J1601" s="194"/>
      <c r="K1601" s="194"/>
      <c r="L1601" s="194"/>
      <c r="P1601" s="2"/>
      <c r="AA1601" s="6"/>
      <c r="AB1601" s="6"/>
      <c r="AC1601" s="6"/>
    </row>
    <row r="1602" spans="1:29" ht="9.9" customHeight="1" x14ac:dyDescent="0.25">
      <c r="B1602" s="138"/>
      <c r="C1602" s="142"/>
      <c r="D1602" s="2"/>
      <c r="I1602" s="333"/>
      <c r="J1602" s="334"/>
      <c r="K1602" s="194"/>
      <c r="L1602" s="194"/>
      <c r="P1602" s="2"/>
      <c r="AA1602" s="6"/>
      <c r="AB1602" s="6"/>
      <c r="AC1602" s="6"/>
    </row>
    <row r="1603" spans="1:29" ht="9.9" customHeight="1" x14ac:dyDescent="0.25">
      <c r="B1603" s="138"/>
      <c r="C1603" s="142"/>
      <c r="D1603" s="2"/>
      <c r="I1603" s="333"/>
      <c r="J1603" s="334"/>
      <c r="K1603" s="194"/>
      <c r="L1603" s="194"/>
      <c r="P1603" s="2"/>
      <c r="AA1603" s="6"/>
      <c r="AB1603" s="6"/>
      <c r="AC1603" s="6"/>
    </row>
    <row r="1604" spans="1:29" ht="9.9" customHeight="1" x14ac:dyDescent="0.25">
      <c r="B1604" s="138"/>
      <c r="C1604" s="142"/>
      <c r="D1604" s="2"/>
      <c r="I1604" s="190"/>
      <c r="J1604" s="191"/>
      <c r="K1604" s="194"/>
      <c r="L1604" s="194"/>
      <c r="P1604" s="2"/>
      <c r="AA1604" s="6"/>
      <c r="AB1604" s="6"/>
      <c r="AC1604" s="6"/>
    </row>
    <row r="1605" spans="1:29" ht="9.9" customHeight="1" x14ac:dyDescent="0.25">
      <c r="A1605" s="10"/>
      <c r="B1605" s="67"/>
      <c r="C1605" s="142"/>
      <c r="D1605" s="2"/>
      <c r="E1605" s="194"/>
      <c r="F1605" s="194"/>
      <c r="G1605" s="194"/>
      <c r="H1605" s="20"/>
      <c r="I1605" s="194"/>
      <c r="J1605" s="194"/>
      <c r="K1605" s="194"/>
      <c r="L1605" s="194"/>
      <c r="P1605" s="2"/>
      <c r="AA1605" s="6"/>
      <c r="AB1605" s="6"/>
      <c r="AC1605" s="6"/>
    </row>
    <row r="1606" spans="1:29" ht="9.9" customHeight="1" x14ac:dyDescent="0.25">
      <c r="A1606" s="10"/>
      <c r="B1606" s="67"/>
      <c r="C1606" s="142"/>
      <c r="D1606" s="333"/>
      <c r="E1606" s="335"/>
      <c r="F1606" s="336"/>
      <c r="G1606" s="194"/>
      <c r="H1606" s="193"/>
      <c r="I1606" s="194"/>
      <c r="J1606" s="194"/>
      <c r="K1606" s="194"/>
      <c r="L1606" s="194"/>
      <c r="P1606" s="2"/>
      <c r="AA1606" s="6"/>
      <c r="AB1606" s="6"/>
      <c r="AC1606" s="6"/>
    </row>
    <row r="1607" spans="1:29" ht="9.9" customHeight="1" x14ac:dyDescent="0.25">
      <c r="B1607" s="138"/>
      <c r="C1607" s="142"/>
      <c r="D1607" s="2"/>
      <c r="I1607" s="194"/>
      <c r="J1607" s="194"/>
      <c r="K1607" s="194"/>
      <c r="L1607" s="194"/>
      <c r="P1607" s="2"/>
      <c r="AA1607" s="6"/>
      <c r="AB1607" s="6"/>
      <c r="AC1607" s="6"/>
    </row>
    <row r="1608" spans="1:29" ht="9.9" customHeight="1" x14ac:dyDescent="0.25">
      <c r="B1608" s="138"/>
      <c r="C1608" s="142"/>
      <c r="D1608" s="2"/>
      <c r="I1608" s="194"/>
      <c r="J1608" s="194"/>
      <c r="K1608" s="194"/>
      <c r="L1608" s="194"/>
      <c r="P1608" s="2"/>
      <c r="AA1608" s="6"/>
      <c r="AB1608" s="6"/>
      <c r="AC1608" s="6"/>
    </row>
    <row r="1609" spans="1:29" ht="9.9" customHeight="1" x14ac:dyDescent="0.25">
      <c r="B1609" s="142"/>
      <c r="C1609" s="142"/>
      <c r="D1609" s="2"/>
      <c r="I1609" s="194"/>
      <c r="J1609" s="194"/>
      <c r="K1609" s="194"/>
      <c r="L1609" s="194"/>
      <c r="P1609" s="2"/>
      <c r="AA1609" s="6"/>
      <c r="AB1609" s="6"/>
      <c r="AC1609" s="6"/>
    </row>
    <row r="1610" spans="1:29" ht="9.9" customHeight="1" x14ac:dyDescent="0.25">
      <c r="A1610" s="10"/>
      <c r="B1610" s="67"/>
      <c r="C1610" s="142"/>
      <c r="D1610" s="2"/>
      <c r="I1610" s="194"/>
      <c r="J1610" s="194"/>
      <c r="K1610" s="194"/>
      <c r="L1610" s="194"/>
      <c r="P1610" s="2"/>
      <c r="AA1610" s="6"/>
      <c r="AB1610" s="6"/>
      <c r="AC1610" s="6"/>
    </row>
    <row r="1611" spans="1:29" ht="9.9" customHeight="1" x14ac:dyDescent="0.25">
      <c r="B1611" s="141"/>
      <c r="C1611" s="142"/>
      <c r="D1611" s="2"/>
      <c r="I1611" s="194"/>
      <c r="J1611" s="194"/>
      <c r="K1611" s="194"/>
      <c r="L1611" s="13"/>
      <c r="P1611" s="2"/>
      <c r="AA1611" s="6"/>
      <c r="AB1611" s="6"/>
      <c r="AC1611" s="6"/>
    </row>
    <row r="1612" spans="1:29" ht="9.9" customHeight="1" x14ac:dyDescent="0.25">
      <c r="B1612" s="142"/>
      <c r="C1612" s="142"/>
      <c r="D1612" s="2"/>
      <c r="L1612" s="13"/>
      <c r="P1612" s="2"/>
      <c r="AA1612" s="6"/>
      <c r="AB1612" s="6"/>
      <c r="AC1612" s="6"/>
    </row>
    <row r="1613" spans="1:29" ht="9.9" customHeight="1" x14ac:dyDescent="0.25">
      <c r="B1613" s="138"/>
      <c r="C1613" s="142"/>
      <c r="D1613" s="2"/>
      <c r="I1613" s="331"/>
      <c r="J1613" s="332"/>
      <c r="K1613" s="194"/>
      <c r="L1613" s="194"/>
      <c r="P1613" s="2"/>
      <c r="AA1613" s="6"/>
      <c r="AB1613" s="6"/>
      <c r="AC1613" s="6"/>
    </row>
    <row r="1614" spans="1:29" ht="9.9" customHeight="1" x14ac:dyDescent="0.25">
      <c r="B1614" s="138"/>
      <c r="C1614" s="142"/>
      <c r="D1614" s="2"/>
      <c r="I1614" s="331"/>
      <c r="J1614" s="332"/>
      <c r="K1614" s="194"/>
      <c r="L1614" s="194"/>
      <c r="P1614" s="2"/>
      <c r="AA1614" s="6"/>
      <c r="AB1614" s="6"/>
      <c r="AC1614" s="6"/>
    </row>
    <row r="1615" spans="1:29" ht="9.9" customHeight="1" x14ac:dyDescent="0.25">
      <c r="B1615" s="138"/>
      <c r="C1615" s="142"/>
      <c r="D1615" s="2"/>
      <c r="I1615" s="331"/>
      <c r="J1615" s="332"/>
      <c r="K1615" s="194"/>
      <c r="L1615" s="194"/>
      <c r="P1615" s="2"/>
      <c r="AA1615" s="6"/>
      <c r="AB1615" s="6"/>
      <c r="AC1615" s="6"/>
    </row>
    <row r="1616" spans="1:29" ht="9.9" customHeight="1" x14ac:dyDescent="0.25">
      <c r="B1616" s="138"/>
      <c r="C1616" s="142"/>
      <c r="D1616" s="2"/>
      <c r="I1616" s="331"/>
      <c r="J1616" s="332"/>
      <c r="K1616" s="194"/>
      <c r="L1616" s="194"/>
      <c r="P1616" s="2"/>
      <c r="AA1616" s="6"/>
      <c r="AB1616" s="6"/>
      <c r="AC1616" s="6"/>
    </row>
    <row r="1617" spans="2:29" ht="9.9" customHeight="1" x14ac:dyDescent="0.25">
      <c r="B1617" s="138"/>
      <c r="C1617" s="142"/>
      <c r="D1617" s="2"/>
      <c r="I1617" s="331"/>
      <c r="J1617" s="332"/>
      <c r="K1617" s="194"/>
      <c r="L1617" s="194"/>
      <c r="P1617" s="2"/>
      <c r="AA1617" s="6"/>
      <c r="AB1617" s="6"/>
      <c r="AC1617" s="6"/>
    </row>
    <row r="1618" spans="2:29" ht="9.9" customHeight="1" x14ac:dyDescent="0.25">
      <c r="B1618" s="138"/>
      <c r="C1618" s="142"/>
      <c r="D1618" s="2"/>
      <c r="I1618" s="331"/>
      <c r="J1618" s="332"/>
      <c r="K1618" s="194"/>
      <c r="L1618" s="194"/>
      <c r="P1618" s="2"/>
      <c r="AA1618" s="6"/>
      <c r="AB1618" s="6"/>
      <c r="AC1618" s="6"/>
    </row>
    <row r="1619" spans="2:29" ht="9.9" customHeight="1" x14ac:dyDescent="0.25">
      <c r="B1619" s="138"/>
      <c r="C1619" s="142"/>
      <c r="D1619" s="2"/>
      <c r="I1619" s="331"/>
      <c r="J1619" s="332"/>
      <c r="K1619" s="194"/>
      <c r="L1619" s="194"/>
      <c r="P1619" s="2"/>
      <c r="AA1619" s="6"/>
      <c r="AB1619" s="6"/>
      <c r="AC1619" s="6"/>
    </row>
    <row r="1620" spans="2:29" ht="9.9" customHeight="1" x14ac:dyDescent="0.25">
      <c r="B1620" s="138"/>
      <c r="C1620" s="142"/>
      <c r="D1620" s="2"/>
      <c r="I1620" s="331"/>
      <c r="J1620" s="332"/>
      <c r="K1620" s="194"/>
      <c r="L1620" s="194"/>
      <c r="P1620" s="2"/>
      <c r="AA1620" s="6"/>
      <c r="AB1620" s="6"/>
      <c r="AC1620" s="6"/>
    </row>
    <row r="1621" spans="2:29" ht="9.9" customHeight="1" x14ac:dyDescent="0.25">
      <c r="B1621" s="138"/>
      <c r="C1621" s="142"/>
      <c r="D1621" s="2"/>
      <c r="I1621" s="331"/>
      <c r="J1621" s="332"/>
      <c r="K1621" s="194"/>
      <c r="L1621" s="194"/>
      <c r="P1621" s="2"/>
      <c r="AA1621" s="6"/>
      <c r="AB1621" s="6"/>
      <c r="AC1621" s="6"/>
    </row>
    <row r="1622" spans="2:29" ht="9.9" customHeight="1" x14ac:dyDescent="0.25">
      <c r="B1622" s="138"/>
      <c r="C1622" s="142"/>
      <c r="D1622" s="2"/>
      <c r="I1622" s="331"/>
      <c r="J1622" s="332"/>
      <c r="K1622" s="194"/>
      <c r="L1622" s="194"/>
      <c r="P1622" s="2"/>
      <c r="AA1622" s="6"/>
      <c r="AB1622" s="6"/>
      <c r="AC1622" s="6"/>
    </row>
    <row r="1623" spans="2:29" ht="9.9" customHeight="1" x14ac:dyDescent="0.25">
      <c r="B1623" s="138"/>
      <c r="C1623" s="142"/>
      <c r="D1623" s="2"/>
      <c r="I1623" s="331"/>
      <c r="J1623" s="332"/>
      <c r="K1623" s="194"/>
      <c r="L1623" s="194"/>
      <c r="P1623" s="2"/>
      <c r="AA1623" s="6"/>
      <c r="AB1623" s="6"/>
      <c r="AC1623" s="6"/>
    </row>
    <row r="1624" spans="2:29" ht="9.9" customHeight="1" x14ac:dyDescent="0.25">
      <c r="B1624" s="138"/>
      <c r="C1624" s="142"/>
      <c r="D1624" s="2"/>
      <c r="I1624" s="331"/>
      <c r="J1624" s="332"/>
      <c r="K1624" s="194"/>
      <c r="L1624" s="194"/>
      <c r="P1624" s="2"/>
      <c r="AA1624" s="6"/>
      <c r="AB1624" s="6"/>
      <c r="AC1624" s="6"/>
    </row>
    <row r="1625" spans="2:29" ht="9.9" customHeight="1" x14ac:dyDescent="0.25">
      <c r="B1625" s="138"/>
      <c r="C1625" s="142"/>
      <c r="D1625" s="2"/>
      <c r="I1625" s="331"/>
      <c r="J1625" s="332"/>
      <c r="K1625" s="194"/>
      <c r="L1625" s="194"/>
      <c r="P1625" s="2"/>
      <c r="AA1625" s="6"/>
      <c r="AB1625" s="6"/>
      <c r="AC1625" s="6"/>
    </row>
    <row r="1626" spans="2:29" ht="9.9" customHeight="1" x14ac:dyDescent="0.25">
      <c r="B1626" s="138"/>
      <c r="C1626" s="142"/>
      <c r="D1626" s="2"/>
      <c r="I1626" s="331"/>
      <c r="J1626" s="332"/>
      <c r="K1626" s="194"/>
      <c r="L1626" s="194"/>
      <c r="P1626" s="2"/>
      <c r="AA1626" s="6"/>
      <c r="AB1626" s="6"/>
      <c r="AC1626" s="6"/>
    </row>
    <row r="1627" spans="2:29" ht="9.9" customHeight="1" x14ac:dyDescent="0.25">
      <c r="B1627" s="138"/>
      <c r="C1627" s="142"/>
      <c r="D1627" s="2"/>
      <c r="I1627" s="194"/>
      <c r="J1627" s="194"/>
      <c r="K1627" s="194"/>
      <c r="L1627" s="194"/>
      <c r="P1627" s="2"/>
      <c r="AA1627" s="6"/>
      <c r="AB1627" s="6"/>
      <c r="AC1627" s="6"/>
    </row>
    <row r="1628" spans="2:29" ht="9.9" customHeight="1" x14ac:dyDescent="0.25">
      <c r="B1628" s="141"/>
      <c r="C1628" s="142"/>
      <c r="D1628" s="2"/>
      <c r="H1628" s="20"/>
      <c r="I1628" s="194"/>
      <c r="J1628" s="194"/>
      <c r="K1628" s="194"/>
      <c r="L1628" s="194"/>
      <c r="P1628" s="2"/>
      <c r="AA1628" s="6"/>
      <c r="AB1628" s="6"/>
      <c r="AC1628" s="6"/>
    </row>
    <row r="1629" spans="2:29" ht="9.9" customHeight="1" x14ac:dyDescent="0.25">
      <c r="B1629" s="142"/>
      <c r="C1629" s="142"/>
      <c r="D1629" s="2"/>
      <c r="I1629" s="194"/>
      <c r="J1629" s="194"/>
      <c r="K1629" s="194"/>
      <c r="L1629" s="194"/>
      <c r="P1629" s="2"/>
      <c r="AA1629" s="6"/>
      <c r="AB1629" s="6"/>
      <c r="AC1629" s="6"/>
    </row>
    <row r="1630" spans="2:29" ht="9.9" customHeight="1" x14ac:dyDescent="0.25">
      <c r="B1630" s="138"/>
      <c r="C1630" s="142"/>
      <c r="D1630" s="150"/>
      <c r="E1630" s="194"/>
      <c r="F1630" s="194"/>
      <c r="G1630" s="194"/>
      <c r="H1630" s="194"/>
      <c r="I1630" s="194"/>
      <c r="J1630" s="194"/>
      <c r="K1630" s="194"/>
      <c r="L1630" s="194"/>
      <c r="P1630" s="2"/>
      <c r="AA1630" s="6"/>
      <c r="AB1630" s="6"/>
      <c r="AC1630" s="6"/>
    </row>
    <row r="1631" spans="2:29" ht="9.9" customHeight="1" x14ac:dyDescent="0.25">
      <c r="B1631" s="138"/>
      <c r="C1631" s="142"/>
      <c r="D1631" s="194"/>
      <c r="E1631" s="194"/>
      <c r="F1631" s="194"/>
      <c r="G1631" s="194"/>
      <c r="H1631" s="194"/>
      <c r="I1631" s="2"/>
      <c r="J1631" s="194"/>
      <c r="K1631" s="194"/>
      <c r="L1631" s="194"/>
      <c r="P1631" s="2"/>
      <c r="AA1631" s="6"/>
      <c r="AB1631" s="6"/>
      <c r="AC1631" s="6"/>
    </row>
    <row r="1632" spans="2:29" ht="9.9" customHeight="1" x14ac:dyDescent="0.25">
      <c r="B1632" s="138"/>
      <c r="C1632" s="142"/>
      <c r="D1632" s="194"/>
      <c r="E1632" s="194"/>
      <c r="F1632" s="194"/>
      <c r="G1632" s="194"/>
      <c r="H1632" s="194"/>
      <c r="I1632" s="2"/>
      <c r="J1632" s="194"/>
      <c r="K1632" s="194"/>
      <c r="L1632" s="194"/>
      <c r="P1632" s="2"/>
      <c r="AA1632" s="6"/>
      <c r="AB1632" s="6"/>
      <c r="AC1632" s="6"/>
    </row>
    <row r="1633" spans="2:29" ht="9.9" customHeight="1" x14ac:dyDescent="0.25">
      <c r="B1633" s="138"/>
      <c r="C1633" s="142"/>
      <c r="D1633" s="194"/>
      <c r="E1633" s="194"/>
      <c r="F1633" s="194"/>
      <c r="G1633" s="194"/>
      <c r="H1633" s="194"/>
      <c r="I1633" s="2"/>
      <c r="J1633" s="194"/>
      <c r="K1633" s="194"/>
      <c r="L1633" s="194"/>
      <c r="P1633" s="2"/>
      <c r="AA1633" s="6"/>
      <c r="AB1633" s="6"/>
      <c r="AC1633" s="6"/>
    </row>
    <row r="1634" spans="2:29" ht="9.9" customHeight="1" x14ac:dyDescent="0.25">
      <c r="B1634" s="138"/>
      <c r="C1634" s="142"/>
      <c r="D1634" s="194"/>
      <c r="E1634" s="194"/>
      <c r="F1634" s="194"/>
      <c r="G1634" s="194"/>
      <c r="H1634" s="194"/>
      <c r="I1634" s="2"/>
      <c r="J1634" s="194"/>
      <c r="K1634" s="194"/>
      <c r="L1634" s="194"/>
      <c r="P1634" s="2"/>
      <c r="AA1634" s="6"/>
      <c r="AB1634" s="6"/>
      <c r="AC1634" s="6"/>
    </row>
    <row r="1635" spans="2:29" ht="9.9" customHeight="1" x14ac:dyDescent="0.25">
      <c r="B1635" s="138"/>
      <c r="C1635" s="142"/>
      <c r="D1635" s="194"/>
      <c r="E1635" s="194"/>
      <c r="F1635" s="194"/>
      <c r="G1635" s="194"/>
      <c r="H1635" s="194"/>
      <c r="I1635" s="2"/>
      <c r="J1635" s="194"/>
      <c r="K1635" s="194"/>
      <c r="L1635" s="194"/>
      <c r="P1635" s="2"/>
      <c r="AA1635" s="6"/>
      <c r="AB1635" s="6"/>
      <c r="AC1635" s="6"/>
    </row>
    <row r="1636" spans="2:29" ht="9.9" customHeight="1" x14ac:dyDescent="0.25">
      <c r="B1636" s="138"/>
      <c r="C1636" s="142"/>
      <c r="D1636" s="194"/>
      <c r="E1636" s="194"/>
      <c r="F1636" s="194"/>
      <c r="G1636" s="194"/>
      <c r="H1636" s="194"/>
      <c r="I1636" s="2"/>
      <c r="J1636" s="194"/>
      <c r="K1636" s="194"/>
      <c r="L1636" s="194"/>
      <c r="P1636" s="2"/>
      <c r="AA1636" s="6"/>
      <c r="AB1636" s="6"/>
      <c r="AC1636" s="6"/>
    </row>
    <row r="1637" spans="2:29" ht="9.9" customHeight="1" x14ac:dyDescent="0.25">
      <c r="B1637" s="138"/>
      <c r="C1637" s="142"/>
      <c r="D1637" s="194"/>
      <c r="E1637" s="194"/>
      <c r="F1637" s="194"/>
      <c r="G1637" s="194"/>
      <c r="H1637" s="194"/>
      <c r="I1637" s="2"/>
      <c r="J1637" s="194"/>
      <c r="K1637" s="194"/>
      <c r="L1637" s="194"/>
      <c r="P1637" s="2"/>
      <c r="AA1637" s="6"/>
      <c r="AB1637" s="6"/>
      <c r="AC1637" s="6"/>
    </row>
    <row r="1638" spans="2:29" ht="9.9" customHeight="1" x14ac:dyDescent="0.25">
      <c r="B1638" s="138"/>
      <c r="C1638" s="142"/>
      <c r="D1638" s="194"/>
      <c r="E1638" s="194"/>
      <c r="F1638" s="194"/>
      <c r="G1638" s="194"/>
      <c r="H1638" s="194"/>
      <c r="I1638" s="2"/>
      <c r="J1638" s="194"/>
      <c r="K1638" s="194"/>
      <c r="L1638" s="194"/>
      <c r="P1638" s="2"/>
      <c r="AA1638" s="6"/>
      <c r="AB1638" s="6"/>
      <c r="AC1638" s="6"/>
    </row>
    <row r="1639" spans="2:29" ht="9.9" customHeight="1" x14ac:dyDescent="0.25">
      <c r="B1639" s="138"/>
      <c r="C1639" s="142"/>
      <c r="D1639" s="194"/>
      <c r="E1639" s="194"/>
      <c r="F1639" s="194"/>
      <c r="G1639" s="194"/>
      <c r="H1639" s="194"/>
      <c r="I1639" s="2"/>
      <c r="J1639" s="194"/>
      <c r="K1639" s="194"/>
      <c r="L1639" s="194"/>
      <c r="P1639" s="2"/>
      <c r="AA1639" s="6"/>
      <c r="AB1639" s="6"/>
      <c r="AC1639" s="6"/>
    </row>
    <row r="1640" spans="2:29" ht="9.9" customHeight="1" x14ac:dyDescent="0.25">
      <c r="B1640" s="138"/>
      <c r="C1640" s="142"/>
      <c r="D1640" s="194"/>
      <c r="E1640" s="194"/>
      <c r="F1640" s="194"/>
      <c r="G1640" s="194"/>
      <c r="H1640" s="194"/>
      <c r="I1640" s="2"/>
      <c r="J1640" s="194"/>
      <c r="K1640" s="194"/>
      <c r="L1640" s="194"/>
      <c r="P1640" s="2"/>
      <c r="AA1640" s="6"/>
      <c r="AB1640" s="6"/>
      <c r="AC1640" s="6"/>
    </row>
    <row r="1641" spans="2:29" ht="9.9" customHeight="1" x14ac:dyDescent="0.25">
      <c r="B1641" s="138"/>
      <c r="C1641" s="142"/>
      <c r="D1641" s="194"/>
      <c r="E1641" s="194"/>
      <c r="F1641" s="194"/>
      <c r="G1641" s="194"/>
      <c r="H1641" s="194"/>
      <c r="I1641" s="2"/>
      <c r="J1641" s="194"/>
      <c r="K1641" s="194"/>
      <c r="L1641" s="194"/>
      <c r="P1641" s="2"/>
      <c r="AA1641" s="6"/>
      <c r="AB1641" s="6"/>
      <c r="AC1641" s="6"/>
    </row>
    <row r="1642" spans="2:29" ht="9.9" customHeight="1" x14ac:dyDescent="0.25">
      <c r="B1642" s="138"/>
      <c r="C1642" s="142"/>
      <c r="D1642" s="194"/>
      <c r="E1642" s="194"/>
      <c r="F1642" s="194"/>
      <c r="G1642" s="194"/>
      <c r="H1642" s="194"/>
      <c r="I1642" s="2"/>
      <c r="J1642" s="194"/>
      <c r="K1642" s="194"/>
      <c r="L1642" s="194"/>
      <c r="P1642" s="2"/>
      <c r="AA1642" s="6"/>
      <c r="AB1642" s="6"/>
      <c r="AC1642" s="6"/>
    </row>
    <row r="1643" spans="2:29" ht="9.9" customHeight="1" x14ac:dyDescent="0.25">
      <c r="B1643" s="138"/>
      <c r="C1643" s="142"/>
      <c r="D1643" s="194"/>
      <c r="E1643" s="194"/>
      <c r="F1643" s="194"/>
      <c r="G1643" s="194"/>
      <c r="H1643" s="194"/>
      <c r="I1643" s="2"/>
      <c r="J1643" s="194"/>
      <c r="K1643" s="194"/>
      <c r="L1643" s="194"/>
      <c r="P1643" s="2"/>
      <c r="AA1643" s="6"/>
      <c r="AB1643" s="6"/>
      <c r="AC1643" s="6"/>
    </row>
    <row r="1644" spans="2:29" ht="9.9" customHeight="1" x14ac:dyDescent="0.25">
      <c r="B1644" s="138"/>
      <c r="C1644" s="142"/>
      <c r="D1644" s="194"/>
      <c r="E1644" s="194"/>
      <c r="F1644" s="194"/>
      <c r="G1644" s="194"/>
      <c r="H1644" s="194"/>
      <c r="I1644" s="2"/>
      <c r="J1644" s="194"/>
      <c r="K1644" s="194"/>
      <c r="L1644" s="194"/>
      <c r="P1644" s="2"/>
      <c r="AA1644" s="6"/>
      <c r="AB1644" s="6"/>
      <c r="AC1644" s="6"/>
    </row>
    <row r="1645" spans="2:29" ht="9.9" customHeight="1" x14ac:dyDescent="0.25">
      <c r="B1645" s="138"/>
      <c r="C1645" s="142"/>
      <c r="D1645" s="194"/>
      <c r="E1645" s="194"/>
      <c r="F1645" s="194"/>
      <c r="G1645" s="194"/>
      <c r="H1645" s="194"/>
      <c r="I1645" s="2"/>
      <c r="J1645" s="194"/>
      <c r="K1645" s="194"/>
      <c r="L1645" s="194"/>
      <c r="P1645" s="2"/>
      <c r="AA1645" s="6"/>
      <c r="AB1645" s="6"/>
      <c r="AC1645" s="6"/>
    </row>
    <row r="1646" spans="2:29" ht="9.9" customHeight="1" x14ac:dyDescent="0.25">
      <c r="B1646" s="138"/>
      <c r="C1646" s="142"/>
      <c r="D1646" s="194"/>
      <c r="E1646" s="194"/>
      <c r="F1646" s="194"/>
      <c r="G1646" s="194"/>
      <c r="H1646" s="194"/>
      <c r="I1646" s="2"/>
      <c r="J1646" s="194"/>
      <c r="K1646" s="194"/>
      <c r="L1646" s="194"/>
      <c r="P1646" s="2"/>
      <c r="AA1646" s="6"/>
      <c r="AB1646" s="6"/>
      <c r="AC1646" s="6"/>
    </row>
    <row r="1647" spans="2:29" ht="9.9" customHeight="1" x14ac:dyDescent="0.25">
      <c r="B1647" s="138"/>
      <c r="C1647" s="142"/>
      <c r="D1647" s="194"/>
      <c r="E1647" s="194"/>
      <c r="F1647" s="194"/>
      <c r="G1647" s="194"/>
      <c r="H1647" s="194"/>
      <c r="I1647" s="2"/>
      <c r="J1647" s="194"/>
      <c r="K1647" s="194"/>
      <c r="L1647" s="194"/>
      <c r="P1647" s="2"/>
      <c r="AA1647" s="6"/>
      <c r="AB1647" s="6"/>
      <c r="AC1647" s="6"/>
    </row>
    <row r="1648" spans="2:29" ht="9.9" customHeight="1" x14ac:dyDescent="0.25">
      <c r="B1648" s="138"/>
      <c r="C1648" s="142"/>
      <c r="D1648" s="194"/>
      <c r="E1648" s="194"/>
      <c r="F1648" s="194"/>
      <c r="G1648" s="194"/>
      <c r="H1648" s="194"/>
      <c r="I1648" s="2"/>
      <c r="J1648" s="194"/>
      <c r="K1648" s="194"/>
      <c r="L1648" s="194"/>
      <c r="P1648" s="2"/>
      <c r="AA1648" s="6"/>
      <c r="AB1648" s="6"/>
      <c r="AC1648" s="6"/>
    </row>
    <row r="1649" spans="2:29" ht="9.9" customHeight="1" x14ac:dyDescent="0.25">
      <c r="B1649" s="138"/>
      <c r="C1649" s="142"/>
      <c r="D1649" s="74"/>
      <c r="E1649" s="4"/>
      <c r="F1649" s="4"/>
      <c r="G1649" s="4"/>
      <c r="H1649" s="4"/>
      <c r="I1649" s="194"/>
      <c r="J1649" s="194"/>
      <c r="K1649" s="194"/>
      <c r="L1649" s="194"/>
      <c r="P1649" s="2"/>
      <c r="AA1649" s="6"/>
      <c r="AB1649" s="6"/>
      <c r="AC1649" s="6"/>
    </row>
    <row r="1650" spans="2:29" ht="9.9" customHeight="1" x14ac:dyDescent="0.25">
      <c r="B1650" s="138"/>
      <c r="C1650" s="142"/>
      <c r="D1650" s="74"/>
      <c r="E1650" s="4"/>
      <c r="F1650" s="4"/>
      <c r="G1650" s="4"/>
      <c r="H1650" s="4"/>
      <c r="I1650" s="194"/>
      <c r="J1650" s="194"/>
      <c r="K1650" s="194"/>
      <c r="L1650" s="194"/>
      <c r="P1650" s="2"/>
      <c r="AA1650" s="6"/>
      <c r="AB1650" s="6"/>
      <c r="AC1650" s="6"/>
    </row>
    <row r="1651" spans="2:29" ht="9.9" customHeight="1" x14ac:dyDescent="0.25">
      <c r="B1651" s="141"/>
      <c r="C1651" s="142"/>
      <c r="D1651" s="74"/>
      <c r="E1651" s="4"/>
      <c r="F1651" s="4"/>
      <c r="G1651" s="4"/>
      <c r="H1651" s="4"/>
      <c r="I1651" s="194"/>
      <c r="J1651" s="194"/>
      <c r="K1651" s="194"/>
      <c r="L1651" s="13"/>
      <c r="P1651" s="2"/>
      <c r="AA1651" s="6"/>
      <c r="AB1651" s="6"/>
      <c r="AC1651" s="6"/>
    </row>
    <row r="1652" spans="2:29" ht="9.9" customHeight="1" x14ac:dyDescent="0.25">
      <c r="B1652" s="142"/>
      <c r="C1652" s="142"/>
      <c r="D1652" s="74"/>
      <c r="E1652" s="4"/>
      <c r="F1652" s="4"/>
      <c r="G1652" s="4"/>
      <c r="H1652" s="4"/>
      <c r="I1652" s="194"/>
      <c r="J1652" s="194"/>
      <c r="K1652" s="194"/>
      <c r="L1652" s="194"/>
      <c r="P1652" s="2"/>
      <c r="AA1652" s="6"/>
      <c r="AB1652" s="6"/>
      <c r="AC1652" s="6"/>
    </row>
    <row r="1653" spans="2:29" ht="9.9" customHeight="1" x14ac:dyDescent="0.25">
      <c r="B1653" s="138"/>
      <c r="C1653" s="142"/>
      <c r="D1653" s="74"/>
      <c r="E1653" s="4"/>
      <c r="F1653" s="4"/>
      <c r="G1653" s="4"/>
      <c r="H1653" s="4"/>
      <c r="I1653" s="194"/>
      <c r="J1653" s="194"/>
      <c r="K1653" s="194"/>
      <c r="L1653" s="194"/>
      <c r="P1653" s="2"/>
      <c r="AA1653" s="6"/>
      <c r="AB1653" s="6"/>
      <c r="AC1653" s="6"/>
    </row>
    <row r="1654" spans="2:29" ht="9.9" customHeight="1" x14ac:dyDescent="0.25">
      <c r="B1654" s="138"/>
      <c r="C1654" s="142"/>
      <c r="D1654" s="2"/>
      <c r="I1654" s="194"/>
      <c r="J1654" s="194"/>
      <c r="K1654" s="194"/>
      <c r="L1654" s="194"/>
      <c r="P1654" s="2"/>
      <c r="AA1654" s="6"/>
      <c r="AB1654" s="6"/>
      <c r="AC1654" s="6"/>
    </row>
    <row r="1655" spans="2:29" ht="9.9" customHeight="1" x14ac:dyDescent="0.25">
      <c r="B1655" s="138"/>
      <c r="C1655" s="142"/>
      <c r="D1655" s="2"/>
      <c r="I1655" s="194"/>
      <c r="J1655" s="194"/>
      <c r="K1655" s="194"/>
      <c r="L1655" s="194"/>
      <c r="P1655" s="2"/>
      <c r="AA1655" s="6"/>
      <c r="AB1655" s="6"/>
      <c r="AC1655" s="6"/>
    </row>
    <row r="1656" spans="2:29" ht="9.9" customHeight="1" x14ac:dyDescent="0.25">
      <c r="B1656" s="138"/>
      <c r="C1656" s="142"/>
      <c r="D1656" s="2"/>
      <c r="I1656" s="194"/>
      <c r="J1656" s="194"/>
      <c r="K1656" s="194"/>
      <c r="L1656" s="194"/>
      <c r="P1656" s="2"/>
      <c r="AA1656" s="6"/>
      <c r="AB1656" s="6"/>
      <c r="AC1656" s="6"/>
    </row>
    <row r="1657" spans="2:29" ht="9.9" customHeight="1" x14ac:dyDescent="0.25">
      <c r="B1657" s="138"/>
      <c r="C1657" s="142"/>
      <c r="D1657" s="2"/>
      <c r="I1657" s="194"/>
      <c r="J1657" s="194"/>
      <c r="K1657" s="194"/>
      <c r="L1657" s="194"/>
      <c r="P1657" s="2"/>
      <c r="AA1657" s="6"/>
      <c r="AB1657" s="6"/>
      <c r="AC1657" s="6"/>
    </row>
    <row r="1658" spans="2:29" ht="9.9" customHeight="1" x14ac:dyDescent="0.25">
      <c r="B1658" s="138"/>
      <c r="C1658" s="142"/>
      <c r="D1658" s="2"/>
      <c r="I1658" s="194"/>
      <c r="J1658" s="194"/>
      <c r="K1658" s="194"/>
      <c r="L1658" s="194"/>
      <c r="P1658" s="2"/>
      <c r="AA1658" s="6"/>
      <c r="AB1658" s="6"/>
      <c r="AC1658" s="6"/>
    </row>
    <row r="1659" spans="2:29" ht="9.9" customHeight="1" x14ac:dyDescent="0.25">
      <c r="B1659" s="138"/>
      <c r="C1659" s="142"/>
      <c r="D1659" s="2"/>
      <c r="I1659" s="194"/>
      <c r="J1659" s="194"/>
      <c r="K1659" s="194"/>
      <c r="L1659" s="194"/>
      <c r="P1659" s="2"/>
      <c r="AA1659" s="6"/>
      <c r="AB1659" s="6"/>
      <c r="AC1659" s="6"/>
    </row>
    <row r="1660" spans="2:29" ht="9.9" customHeight="1" x14ac:dyDescent="0.25">
      <c r="B1660" s="138"/>
      <c r="C1660" s="142"/>
      <c r="D1660" s="2"/>
      <c r="I1660" s="194"/>
      <c r="J1660" s="194"/>
      <c r="K1660" s="194"/>
      <c r="L1660" s="194"/>
      <c r="P1660" s="2"/>
      <c r="AA1660" s="6"/>
      <c r="AB1660" s="6"/>
      <c r="AC1660" s="6"/>
    </row>
    <row r="1661" spans="2:29" ht="9.9" customHeight="1" x14ac:dyDescent="0.25">
      <c r="B1661" s="138"/>
      <c r="C1661" s="142"/>
      <c r="D1661" s="2"/>
      <c r="I1661" s="194"/>
      <c r="J1661" s="194"/>
      <c r="K1661" s="194"/>
      <c r="L1661" s="194"/>
      <c r="P1661" s="2"/>
      <c r="AA1661" s="6"/>
      <c r="AB1661" s="6"/>
      <c r="AC1661" s="6"/>
    </row>
    <row r="1662" spans="2:29" ht="9.9" customHeight="1" x14ac:dyDescent="0.25">
      <c r="B1662" s="138"/>
      <c r="C1662" s="142"/>
      <c r="D1662" s="2"/>
      <c r="E1662" s="194"/>
      <c r="F1662" s="194"/>
      <c r="G1662" s="194"/>
      <c r="H1662" s="193"/>
      <c r="I1662" s="194"/>
      <c r="J1662" s="194"/>
      <c r="K1662" s="194"/>
      <c r="L1662" s="194"/>
      <c r="P1662" s="2"/>
      <c r="AA1662" s="6"/>
      <c r="AB1662" s="6"/>
      <c r="AC1662" s="6"/>
    </row>
    <row r="1663" spans="2:29" ht="9.9" customHeight="1" x14ac:dyDescent="0.25">
      <c r="B1663" s="138"/>
      <c r="C1663" s="142"/>
      <c r="D1663" s="2"/>
      <c r="E1663" s="194"/>
      <c r="F1663" s="194"/>
      <c r="G1663" s="194"/>
      <c r="H1663" s="193"/>
      <c r="I1663" s="194"/>
      <c r="J1663" s="194"/>
      <c r="K1663" s="194"/>
      <c r="L1663" s="194"/>
      <c r="P1663" s="2"/>
      <c r="AA1663" s="6"/>
      <c r="AB1663" s="6"/>
      <c r="AC1663" s="6"/>
    </row>
    <row r="1664" spans="2:29" ht="9.9" customHeight="1" x14ac:dyDescent="0.25">
      <c r="B1664" s="138"/>
      <c r="C1664" s="142"/>
      <c r="D1664" s="2"/>
      <c r="E1664" s="194"/>
      <c r="F1664" s="194"/>
      <c r="G1664" s="194"/>
      <c r="H1664" s="193"/>
      <c r="I1664" s="194"/>
      <c r="J1664" s="194"/>
      <c r="K1664" s="194"/>
      <c r="L1664" s="194"/>
      <c r="P1664" s="2"/>
      <c r="AA1664" s="6"/>
      <c r="AB1664" s="6"/>
      <c r="AC1664" s="6"/>
    </row>
    <row r="1665" spans="2:29" ht="9.9" customHeight="1" x14ac:dyDescent="0.25">
      <c r="B1665" s="138"/>
      <c r="C1665" s="142"/>
      <c r="D1665" s="2"/>
      <c r="E1665" s="194"/>
      <c r="F1665" s="194"/>
      <c r="G1665" s="194"/>
      <c r="H1665" s="193"/>
      <c r="I1665" s="194"/>
      <c r="J1665" s="194"/>
      <c r="K1665" s="194"/>
      <c r="L1665" s="194"/>
      <c r="P1665" s="2"/>
      <c r="AA1665" s="6"/>
      <c r="AB1665" s="6"/>
      <c r="AC1665" s="6"/>
    </row>
    <row r="1666" spans="2:29" ht="9.9" customHeight="1" x14ac:dyDescent="0.25">
      <c r="B1666" s="138"/>
      <c r="C1666" s="142"/>
      <c r="D1666" s="2"/>
      <c r="E1666" s="194"/>
      <c r="F1666" s="194"/>
      <c r="G1666" s="194"/>
      <c r="H1666" s="193"/>
      <c r="I1666" s="194"/>
      <c r="J1666" s="194"/>
      <c r="K1666" s="194"/>
      <c r="L1666" s="194"/>
      <c r="P1666" s="2"/>
      <c r="AA1666" s="6"/>
      <c r="AB1666" s="6"/>
      <c r="AC1666" s="6"/>
    </row>
    <row r="1667" spans="2:29" ht="9.9" customHeight="1" x14ac:dyDescent="0.25">
      <c r="B1667" s="138"/>
      <c r="C1667" s="142"/>
      <c r="D1667" s="2"/>
      <c r="E1667" s="194"/>
      <c r="F1667" s="194"/>
      <c r="G1667" s="194"/>
      <c r="H1667" s="193"/>
      <c r="I1667" s="194"/>
      <c r="J1667" s="194"/>
      <c r="K1667" s="194"/>
      <c r="L1667" s="194"/>
      <c r="P1667" s="2"/>
      <c r="AA1667" s="6"/>
      <c r="AB1667" s="6"/>
      <c r="AC1667" s="6"/>
    </row>
    <row r="1668" spans="2:29" ht="9.9" customHeight="1" x14ac:dyDescent="0.25">
      <c r="B1668" s="138"/>
      <c r="C1668" s="142"/>
      <c r="D1668" s="2"/>
      <c r="E1668" s="194"/>
      <c r="F1668" s="194"/>
      <c r="G1668" s="194"/>
      <c r="H1668" s="193"/>
      <c r="I1668" s="194"/>
      <c r="J1668" s="194"/>
      <c r="K1668" s="194"/>
      <c r="L1668" s="194"/>
      <c r="P1668" s="2"/>
      <c r="AA1668" s="6"/>
      <c r="AB1668" s="6"/>
      <c r="AC1668" s="6"/>
    </row>
    <row r="1669" spans="2:29" ht="9.9" customHeight="1" x14ac:dyDescent="0.25">
      <c r="B1669" s="138"/>
      <c r="C1669" s="142"/>
      <c r="D1669" s="2"/>
      <c r="E1669" s="194"/>
      <c r="F1669" s="194"/>
      <c r="G1669" s="194"/>
      <c r="H1669" s="193"/>
      <c r="I1669" s="194"/>
      <c r="J1669" s="194"/>
      <c r="K1669" s="194"/>
      <c r="L1669" s="194"/>
      <c r="P1669" s="2"/>
      <c r="AA1669" s="6"/>
      <c r="AB1669" s="6"/>
      <c r="AC1669" s="6"/>
    </row>
    <row r="1670" spans="2:29" ht="9.9" customHeight="1" x14ac:dyDescent="0.25">
      <c r="B1670" s="138"/>
      <c r="C1670" s="142"/>
      <c r="D1670" s="2"/>
      <c r="E1670" s="194"/>
      <c r="F1670" s="194"/>
      <c r="G1670" s="194"/>
      <c r="H1670" s="193"/>
      <c r="I1670" s="194"/>
      <c r="J1670" s="194"/>
      <c r="K1670" s="194"/>
      <c r="L1670" s="194"/>
      <c r="P1670" s="2"/>
      <c r="AA1670" s="6"/>
      <c r="AB1670" s="6"/>
      <c r="AC1670" s="6"/>
    </row>
    <row r="1671" spans="2:29" ht="9.9" customHeight="1" x14ac:dyDescent="0.25">
      <c r="B1671" s="138"/>
      <c r="C1671" s="142"/>
      <c r="D1671" s="2"/>
      <c r="E1671" s="194"/>
      <c r="F1671" s="194"/>
      <c r="G1671" s="194"/>
      <c r="H1671" s="193"/>
      <c r="I1671" s="194"/>
      <c r="J1671" s="194"/>
      <c r="K1671" s="194"/>
      <c r="L1671" s="194"/>
      <c r="P1671" s="2"/>
      <c r="AA1671" s="6"/>
      <c r="AB1671" s="6"/>
      <c r="AC1671" s="6"/>
    </row>
    <row r="1672" spans="2:29" ht="9.9" customHeight="1" x14ac:dyDescent="0.25">
      <c r="B1672" s="138"/>
      <c r="C1672" s="142"/>
      <c r="D1672" s="2"/>
      <c r="E1672" s="194"/>
      <c r="F1672" s="194"/>
      <c r="G1672" s="194"/>
      <c r="H1672" s="193"/>
      <c r="I1672" s="194"/>
      <c r="J1672" s="194"/>
      <c r="K1672" s="194"/>
      <c r="L1672" s="194"/>
      <c r="P1672" s="2"/>
      <c r="AA1672" s="6"/>
      <c r="AB1672" s="6"/>
      <c r="AC1672" s="6"/>
    </row>
    <row r="1673" spans="2:29" ht="9.9" customHeight="1" x14ac:dyDescent="0.25">
      <c r="B1673" s="138"/>
      <c r="C1673" s="142"/>
      <c r="D1673" s="2"/>
      <c r="E1673" s="194"/>
      <c r="F1673" s="194"/>
      <c r="G1673" s="194"/>
      <c r="H1673" s="193"/>
      <c r="I1673" s="194"/>
      <c r="J1673" s="194"/>
      <c r="K1673" s="194"/>
      <c r="L1673" s="194"/>
      <c r="P1673" s="2"/>
      <c r="AA1673" s="6"/>
      <c r="AB1673" s="6"/>
      <c r="AC1673" s="6"/>
    </row>
    <row r="1674" spans="2:29" ht="9.9" customHeight="1" x14ac:dyDescent="0.25">
      <c r="B1674" s="141"/>
      <c r="C1674" s="142"/>
      <c r="D1674" s="2"/>
      <c r="I1674" s="194"/>
      <c r="J1674" s="194"/>
      <c r="K1674" s="194"/>
      <c r="L1674" s="143"/>
      <c r="M1674" s="144"/>
      <c r="N1674" s="144"/>
      <c r="O1674" s="144"/>
      <c r="P1674" s="2"/>
      <c r="AA1674" s="6"/>
      <c r="AB1674" s="6"/>
      <c r="AC1674" s="6"/>
    </row>
    <row r="1675" spans="2:29" ht="9.9" customHeight="1" x14ac:dyDescent="0.25">
      <c r="B1675" s="142"/>
      <c r="C1675" s="142"/>
      <c r="D1675" s="2"/>
      <c r="H1675" s="152"/>
      <c r="I1675" s="194"/>
      <c r="J1675" s="194"/>
      <c r="K1675" s="194"/>
      <c r="L1675" s="194"/>
      <c r="M1675" s="144"/>
      <c r="N1675" s="144"/>
      <c r="O1675" s="144"/>
      <c r="P1675" s="2"/>
      <c r="Q1675" s="4"/>
      <c r="R1675" s="4"/>
      <c r="AA1675" s="6"/>
      <c r="AB1675" s="6"/>
      <c r="AC1675" s="6"/>
    </row>
    <row r="1676" spans="2:29" ht="9.9" customHeight="1" x14ac:dyDescent="0.25">
      <c r="B1676" s="138"/>
      <c r="C1676" s="142"/>
      <c r="D1676" s="2"/>
      <c r="I1676" s="194"/>
      <c r="J1676" s="194"/>
      <c r="K1676" s="194"/>
      <c r="L1676" s="194"/>
      <c r="M1676" s="146"/>
      <c r="N1676" s="146"/>
      <c r="O1676" s="146"/>
      <c r="P1676" s="2"/>
      <c r="AA1676" s="6"/>
      <c r="AB1676" s="6"/>
      <c r="AC1676" s="6"/>
    </row>
    <row r="1677" spans="2:29" ht="9.9" customHeight="1" x14ac:dyDescent="0.25">
      <c r="B1677" s="138"/>
      <c r="C1677" s="142"/>
      <c r="D1677" s="2"/>
      <c r="I1677" s="194"/>
      <c r="J1677" s="194"/>
      <c r="K1677" s="194"/>
      <c r="L1677" s="194"/>
      <c r="M1677" s="146"/>
      <c r="N1677" s="146"/>
      <c r="O1677" s="146"/>
      <c r="P1677" s="2"/>
      <c r="AA1677" s="6"/>
      <c r="AB1677" s="6"/>
      <c r="AC1677" s="6"/>
    </row>
    <row r="1678" spans="2:29" ht="9.9" customHeight="1" x14ac:dyDescent="0.25">
      <c r="B1678" s="138"/>
      <c r="C1678" s="142"/>
      <c r="D1678" s="2"/>
      <c r="E1678" s="194"/>
      <c r="F1678" s="194"/>
      <c r="G1678" s="194"/>
      <c r="H1678" s="193"/>
      <c r="I1678" s="194"/>
      <c r="J1678" s="194"/>
      <c r="K1678" s="194"/>
      <c r="L1678" s="194"/>
      <c r="M1678" s="145"/>
      <c r="N1678" s="146"/>
      <c r="O1678" s="146"/>
      <c r="P1678" s="2"/>
      <c r="AA1678" s="6"/>
      <c r="AB1678" s="6"/>
      <c r="AC1678" s="6"/>
    </row>
    <row r="1679" spans="2:29" ht="9.9" customHeight="1" x14ac:dyDescent="0.25">
      <c r="B1679" s="138"/>
      <c r="C1679" s="142"/>
      <c r="D1679" s="2"/>
      <c r="E1679" s="194"/>
      <c r="F1679" s="194"/>
      <c r="G1679" s="194"/>
      <c r="H1679" s="193"/>
      <c r="I1679" s="194"/>
      <c r="J1679" s="194"/>
      <c r="K1679" s="194"/>
      <c r="L1679" s="194"/>
      <c r="M1679" s="145"/>
      <c r="N1679" s="146"/>
      <c r="O1679" s="146"/>
      <c r="P1679" s="2"/>
      <c r="AA1679" s="6"/>
      <c r="AB1679" s="6"/>
      <c r="AC1679" s="6"/>
    </row>
    <row r="1680" spans="2:29" ht="9.9" customHeight="1" x14ac:dyDescent="0.25">
      <c r="B1680" s="138"/>
      <c r="C1680" s="142"/>
      <c r="D1680" s="2"/>
      <c r="E1680" s="194"/>
      <c r="F1680" s="194"/>
      <c r="G1680" s="194"/>
      <c r="H1680" s="193"/>
      <c r="I1680" s="194"/>
      <c r="J1680" s="194"/>
      <c r="K1680" s="194"/>
      <c r="L1680" s="194"/>
      <c r="M1680" s="145"/>
      <c r="N1680" s="146"/>
      <c r="O1680" s="146"/>
      <c r="P1680" s="2"/>
      <c r="AA1680" s="6"/>
      <c r="AB1680" s="6"/>
      <c r="AC1680" s="6"/>
    </row>
    <row r="1681" spans="2:29" ht="9.9" customHeight="1" x14ac:dyDescent="0.25">
      <c r="B1681" s="138"/>
      <c r="C1681" s="142"/>
      <c r="D1681" s="2"/>
      <c r="E1681" s="194"/>
      <c r="F1681" s="194"/>
      <c r="G1681" s="194"/>
      <c r="H1681" s="193"/>
      <c r="I1681" s="194"/>
      <c r="J1681" s="194"/>
      <c r="K1681" s="194"/>
      <c r="L1681" s="194"/>
      <c r="M1681" s="145"/>
      <c r="N1681" s="146"/>
      <c r="O1681" s="146"/>
      <c r="P1681" s="2"/>
      <c r="AA1681" s="6"/>
      <c r="AB1681" s="6"/>
      <c r="AC1681" s="6"/>
    </row>
    <row r="1682" spans="2:29" ht="9.9" customHeight="1" x14ac:dyDescent="0.25">
      <c r="B1682" s="138"/>
      <c r="C1682" s="142"/>
      <c r="D1682" s="2"/>
      <c r="E1682" s="194"/>
      <c r="F1682" s="194"/>
      <c r="G1682" s="194"/>
      <c r="H1682" s="193"/>
      <c r="I1682" s="194"/>
      <c r="J1682" s="194"/>
      <c r="K1682" s="194"/>
      <c r="L1682" s="194"/>
      <c r="M1682" s="145"/>
      <c r="N1682" s="146"/>
      <c r="O1682" s="146"/>
      <c r="P1682" s="2"/>
      <c r="AA1682" s="6"/>
      <c r="AB1682" s="6"/>
      <c r="AC1682" s="6"/>
    </row>
    <row r="1683" spans="2:29" ht="9.9" customHeight="1" x14ac:dyDescent="0.25">
      <c r="B1683" s="138"/>
      <c r="C1683" s="142"/>
      <c r="D1683" s="2"/>
      <c r="E1683" s="194"/>
      <c r="F1683" s="194"/>
      <c r="G1683" s="194"/>
      <c r="H1683" s="193"/>
      <c r="I1683" s="194"/>
      <c r="J1683" s="194"/>
      <c r="K1683" s="194"/>
      <c r="L1683" s="140"/>
      <c r="M1683" s="145"/>
      <c r="N1683" s="146"/>
      <c r="O1683" s="146"/>
      <c r="P1683" s="2"/>
      <c r="AA1683" s="6"/>
      <c r="AB1683" s="6"/>
      <c r="AC1683" s="6"/>
    </row>
    <row r="1684" spans="2:29" ht="9.9" customHeight="1" x14ac:dyDescent="0.25">
      <c r="B1684" s="138"/>
      <c r="C1684" s="142"/>
      <c r="D1684" s="2"/>
      <c r="E1684" s="194"/>
      <c r="F1684" s="194"/>
      <c r="G1684" s="194"/>
      <c r="H1684" s="193"/>
      <c r="I1684" s="194"/>
      <c r="J1684" s="194"/>
      <c r="K1684" s="194"/>
      <c r="L1684" s="140"/>
      <c r="M1684" s="145"/>
      <c r="N1684" s="146"/>
      <c r="O1684" s="146"/>
      <c r="P1684" s="2"/>
      <c r="AA1684" s="6"/>
      <c r="AB1684" s="6"/>
      <c r="AC1684" s="6"/>
    </row>
    <row r="1685" spans="2:29" ht="9.9" customHeight="1" x14ac:dyDescent="0.25">
      <c r="B1685" s="138"/>
      <c r="C1685" s="142"/>
      <c r="D1685" s="2"/>
      <c r="E1685" s="194"/>
      <c r="F1685" s="194"/>
      <c r="G1685" s="194"/>
      <c r="H1685" s="193"/>
      <c r="I1685" s="194"/>
      <c r="J1685" s="194"/>
      <c r="K1685" s="194"/>
      <c r="L1685" s="140"/>
      <c r="M1685" s="145"/>
      <c r="N1685" s="146"/>
      <c r="O1685" s="146"/>
      <c r="P1685" s="2"/>
      <c r="AA1685" s="6"/>
      <c r="AB1685" s="6"/>
      <c r="AC1685" s="6"/>
    </row>
    <row r="1686" spans="2:29" ht="9.9" customHeight="1" x14ac:dyDescent="0.25">
      <c r="B1686" s="138"/>
      <c r="C1686" s="142"/>
      <c r="D1686" s="2"/>
      <c r="E1686" s="194"/>
      <c r="F1686" s="194"/>
      <c r="G1686" s="194"/>
      <c r="H1686" s="193"/>
      <c r="I1686" s="194"/>
      <c r="J1686" s="194"/>
      <c r="K1686" s="194"/>
      <c r="L1686" s="140"/>
      <c r="M1686" s="145"/>
      <c r="N1686" s="146"/>
      <c r="O1686" s="146"/>
      <c r="P1686" s="2"/>
      <c r="AA1686" s="6"/>
      <c r="AB1686" s="6"/>
      <c r="AC1686" s="6"/>
    </row>
    <row r="1687" spans="2:29" ht="9.9" customHeight="1" x14ac:dyDescent="0.25">
      <c r="B1687" s="138"/>
      <c r="C1687" s="142"/>
      <c r="D1687" s="2"/>
      <c r="E1687" s="194"/>
      <c r="F1687" s="194"/>
      <c r="G1687" s="194"/>
      <c r="H1687" s="193"/>
      <c r="I1687" s="194"/>
      <c r="J1687" s="194"/>
      <c r="K1687" s="194"/>
      <c r="L1687" s="140"/>
      <c r="M1687" s="145"/>
      <c r="N1687" s="146"/>
      <c r="O1687" s="146"/>
      <c r="P1687" s="2"/>
      <c r="AA1687" s="6"/>
      <c r="AB1687" s="6"/>
      <c r="AC1687" s="6"/>
    </row>
    <row r="1688" spans="2:29" ht="9.9" customHeight="1" x14ac:dyDescent="0.25">
      <c r="B1688" s="138"/>
      <c r="C1688" s="142"/>
      <c r="D1688" s="2"/>
      <c r="H1688" s="20"/>
      <c r="I1688" s="194"/>
      <c r="J1688" s="194"/>
      <c r="K1688" s="194"/>
      <c r="L1688" s="140"/>
      <c r="M1688" s="145"/>
      <c r="N1688" s="146"/>
      <c r="O1688" s="146"/>
      <c r="P1688" s="2"/>
      <c r="AA1688" s="6"/>
      <c r="AB1688" s="6"/>
      <c r="AC1688" s="6"/>
    </row>
    <row r="1689" spans="2:29" ht="9.9" customHeight="1" x14ac:dyDescent="0.25">
      <c r="B1689" s="138"/>
      <c r="C1689" s="142"/>
      <c r="D1689" s="2"/>
      <c r="E1689" s="194"/>
      <c r="F1689" s="194"/>
      <c r="G1689" s="194"/>
      <c r="H1689" s="193"/>
      <c r="I1689" s="194"/>
      <c r="J1689" s="194"/>
      <c r="K1689" s="194"/>
      <c r="L1689" s="140"/>
      <c r="M1689" s="145"/>
      <c r="N1689" s="146"/>
      <c r="O1689" s="146"/>
      <c r="P1689" s="2"/>
      <c r="AA1689" s="6"/>
      <c r="AB1689" s="6"/>
      <c r="AC1689" s="6"/>
    </row>
    <row r="1690" spans="2:29" ht="9.9" customHeight="1" x14ac:dyDescent="0.25">
      <c r="B1690" s="138"/>
      <c r="C1690" s="142"/>
      <c r="D1690" s="2"/>
      <c r="E1690" s="194"/>
      <c r="F1690" s="194"/>
      <c r="G1690" s="194"/>
      <c r="H1690" s="193"/>
      <c r="I1690" s="194"/>
      <c r="J1690" s="194"/>
      <c r="K1690" s="194"/>
      <c r="L1690" s="140"/>
      <c r="M1690" s="145"/>
      <c r="N1690" s="146"/>
      <c r="O1690" s="146"/>
      <c r="P1690" s="2"/>
      <c r="AA1690" s="6"/>
      <c r="AB1690" s="6"/>
      <c r="AC1690" s="6"/>
    </row>
    <row r="1691" spans="2:29" ht="9.9" customHeight="1" x14ac:dyDescent="0.25">
      <c r="B1691" s="138"/>
      <c r="C1691" s="142"/>
      <c r="D1691" s="2"/>
      <c r="E1691" s="194"/>
      <c r="F1691" s="194"/>
      <c r="G1691" s="194"/>
      <c r="H1691" s="193"/>
      <c r="I1691" s="194"/>
      <c r="J1691" s="194"/>
      <c r="K1691" s="194"/>
      <c r="L1691" s="140"/>
      <c r="M1691" s="145"/>
      <c r="N1691" s="146"/>
      <c r="O1691" s="146"/>
      <c r="P1691" s="2"/>
      <c r="AA1691" s="6"/>
      <c r="AB1691" s="6"/>
      <c r="AC1691" s="6"/>
    </row>
    <row r="1692" spans="2:29" ht="9.9" customHeight="1" x14ac:dyDescent="0.25">
      <c r="B1692" s="138"/>
      <c r="C1692" s="142"/>
      <c r="D1692" s="2"/>
      <c r="E1692" s="194"/>
      <c r="F1692" s="194"/>
      <c r="G1692" s="194"/>
      <c r="H1692" s="193"/>
      <c r="I1692" s="194"/>
      <c r="J1692" s="194"/>
      <c r="K1692" s="194"/>
      <c r="L1692" s="140"/>
      <c r="M1692" s="145"/>
      <c r="N1692" s="146"/>
      <c r="O1692" s="146"/>
      <c r="P1692" s="2"/>
      <c r="AA1692" s="6"/>
      <c r="AB1692" s="6"/>
      <c r="AC1692" s="6"/>
    </row>
    <row r="1693" spans="2:29" ht="9.9" customHeight="1" x14ac:dyDescent="0.25">
      <c r="B1693" s="138"/>
      <c r="C1693" s="142"/>
      <c r="D1693" s="2"/>
      <c r="E1693" s="194"/>
      <c r="F1693" s="194"/>
      <c r="G1693" s="194"/>
      <c r="H1693" s="193"/>
      <c r="I1693" s="194"/>
      <c r="J1693" s="194"/>
      <c r="K1693" s="194"/>
      <c r="L1693" s="140"/>
      <c r="M1693" s="145"/>
      <c r="N1693" s="146"/>
      <c r="O1693" s="146"/>
      <c r="P1693" s="2"/>
      <c r="AA1693" s="6"/>
      <c r="AB1693" s="6"/>
      <c r="AC1693" s="6"/>
    </row>
    <row r="1694" spans="2:29" ht="9.9" customHeight="1" x14ac:dyDescent="0.25">
      <c r="B1694" s="138"/>
      <c r="C1694" s="142"/>
      <c r="D1694" s="2"/>
      <c r="E1694" s="194"/>
      <c r="F1694" s="194"/>
      <c r="G1694" s="194"/>
      <c r="H1694" s="193"/>
      <c r="I1694" s="194"/>
      <c r="J1694" s="194"/>
      <c r="K1694" s="194"/>
      <c r="L1694" s="140"/>
      <c r="M1694" s="145"/>
      <c r="N1694" s="146"/>
      <c r="O1694" s="146"/>
      <c r="P1694" s="2"/>
      <c r="AA1694" s="6"/>
      <c r="AB1694" s="6"/>
      <c r="AC1694" s="6"/>
    </row>
    <row r="1695" spans="2:29" ht="9.9" customHeight="1" x14ac:dyDescent="0.25">
      <c r="B1695" s="138"/>
      <c r="C1695" s="142"/>
      <c r="D1695" s="2"/>
      <c r="E1695" s="194"/>
      <c r="F1695" s="194"/>
      <c r="G1695" s="194"/>
      <c r="H1695" s="193"/>
      <c r="I1695" s="194"/>
      <c r="J1695" s="194"/>
      <c r="K1695" s="194"/>
      <c r="L1695" s="147"/>
      <c r="M1695" s="145"/>
      <c r="N1695" s="146"/>
      <c r="O1695" s="146"/>
      <c r="P1695" s="2"/>
      <c r="AA1695" s="6"/>
      <c r="AB1695" s="6"/>
      <c r="AC1695" s="6"/>
    </row>
    <row r="1696" spans="2:29" ht="9.9" customHeight="1" x14ac:dyDescent="0.25">
      <c r="B1696" s="138"/>
      <c r="C1696" s="142"/>
      <c r="D1696" s="2"/>
      <c r="E1696" s="194"/>
      <c r="F1696" s="194"/>
      <c r="G1696" s="194"/>
      <c r="H1696" s="193"/>
      <c r="I1696" s="194"/>
      <c r="J1696" s="194"/>
      <c r="K1696" s="194"/>
      <c r="L1696" s="145"/>
      <c r="M1696" s="145"/>
      <c r="N1696" s="144"/>
      <c r="O1696" s="144"/>
      <c r="P1696" s="2"/>
      <c r="AA1696" s="6"/>
      <c r="AB1696" s="6"/>
      <c r="AC1696" s="6"/>
    </row>
    <row r="1697" spans="2:29" ht="9.9" customHeight="1" x14ac:dyDescent="0.25">
      <c r="B1697" s="138"/>
      <c r="C1697" s="142"/>
      <c r="D1697" s="2"/>
      <c r="E1697" s="194"/>
      <c r="F1697" s="194"/>
      <c r="G1697" s="194"/>
      <c r="H1697" s="193"/>
      <c r="I1697" s="194"/>
      <c r="J1697" s="194"/>
      <c r="K1697" s="194"/>
      <c r="L1697" s="194"/>
      <c r="M1697" s="194"/>
      <c r="P1697" s="2"/>
      <c r="AA1697" s="6"/>
      <c r="AB1697" s="6"/>
      <c r="AC1697" s="6"/>
    </row>
    <row r="1698" spans="2:29" ht="9.9" customHeight="1" x14ac:dyDescent="0.25">
      <c r="B1698" s="141"/>
      <c r="C1698" s="142"/>
      <c r="D1698" s="2"/>
      <c r="E1698" s="194"/>
      <c r="F1698" s="194"/>
      <c r="G1698" s="194"/>
      <c r="H1698" s="193"/>
      <c r="I1698" s="194"/>
      <c r="J1698" s="194"/>
      <c r="K1698" s="194"/>
      <c r="L1698" s="194"/>
      <c r="P1698" s="2"/>
      <c r="AA1698" s="6"/>
      <c r="AB1698" s="6"/>
      <c r="AC1698" s="6"/>
    </row>
    <row r="1699" spans="2:29" ht="9.9" customHeight="1" x14ac:dyDescent="0.25">
      <c r="B1699" s="142"/>
      <c r="C1699" s="142"/>
      <c r="D1699" s="2"/>
      <c r="E1699" s="194"/>
      <c r="F1699" s="194"/>
      <c r="G1699" s="194"/>
      <c r="H1699" s="193"/>
      <c r="I1699" s="194"/>
      <c r="J1699" s="194"/>
      <c r="K1699" s="194"/>
      <c r="L1699" s="194"/>
      <c r="M1699" s="194"/>
      <c r="N1699" s="194"/>
      <c r="O1699" s="193"/>
      <c r="P1699" s="2"/>
      <c r="AA1699" s="6"/>
      <c r="AB1699" s="6"/>
      <c r="AC1699" s="6"/>
    </row>
    <row r="1700" spans="2:29" ht="9.9" customHeight="1" x14ac:dyDescent="0.25">
      <c r="B1700" s="138"/>
      <c r="C1700" s="142"/>
      <c r="D1700" s="2"/>
      <c r="E1700" s="194"/>
      <c r="F1700" s="194"/>
      <c r="G1700" s="194"/>
      <c r="H1700" s="193"/>
      <c r="I1700" s="194"/>
      <c r="J1700" s="194"/>
      <c r="K1700" s="194"/>
      <c r="L1700" s="194"/>
      <c r="M1700" s="194"/>
      <c r="N1700" s="193"/>
      <c r="O1700" s="193"/>
      <c r="P1700" s="2"/>
      <c r="AA1700" s="6"/>
      <c r="AB1700" s="6"/>
      <c r="AC1700" s="6"/>
    </row>
    <row r="1701" spans="2:29" ht="9.9" customHeight="1" x14ac:dyDescent="0.25">
      <c r="B1701" s="138"/>
      <c r="C1701" s="142"/>
      <c r="D1701" s="2"/>
      <c r="E1701" s="194"/>
      <c r="F1701" s="194"/>
      <c r="G1701" s="194"/>
      <c r="H1701" s="193"/>
      <c r="I1701" s="194"/>
      <c r="J1701" s="194"/>
      <c r="K1701" s="194"/>
      <c r="L1701" s="194"/>
      <c r="M1701" s="194"/>
      <c r="N1701" s="193"/>
      <c r="O1701" s="193"/>
      <c r="P1701" s="2"/>
      <c r="AA1701" s="6"/>
      <c r="AB1701" s="6"/>
      <c r="AC1701" s="6"/>
    </row>
    <row r="1702" spans="2:29" ht="9.9" customHeight="1" x14ac:dyDescent="0.25">
      <c r="B1702" s="138"/>
      <c r="C1702" s="142"/>
      <c r="D1702" s="2"/>
      <c r="E1702" s="194"/>
      <c r="F1702" s="194"/>
      <c r="G1702" s="194"/>
      <c r="H1702" s="193"/>
      <c r="I1702" s="194"/>
      <c r="J1702" s="194"/>
      <c r="K1702" s="194"/>
      <c r="L1702" s="194"/>
      <c r="M1702" s="194"/>
      <c r="N1702" s="193"/>
      <c r="O1702" s="193"/>
      <c r="P1702" s="2"/>
      <c r="AA1702" s="6"/>
      <c r="AB1702" s="6"/>
      <c r="AC1702" s="6"/>
    </row>
    <row r="1703" spans="2:29" ht="9.9" customHeight="1" x14ac:dyDescent="0.25">
      <c r="B1703" s="138"/>
      <c r="C1703" s="142"/>
      <c r="D1703" s="2"/>
      <c r="E1703" s="194"/>
      <c r="F1703" s="194"/>
      <c r="G1703" s="194"/>
      <c r="H1703" s="193"/>
      <c r="I1703" s="194"/>
      <c r="J1703" s="194"/>
      <c r="K1703" s="194"/>
      <c r="L1703" s="194"/>
      <c r="M1703" s="194"/>
      <c r="N1703" s="193"/>
      <c r="O1703" s="193"/>
      <c r="P1703" s="2"/>
      <c r="AA1703" s="6"/>
      <c r="AB1703" s="6"/>
      <c r="AC1703" s="6"/>
    </row>
    <row r="1704" spans="2:29" ht="9.9" customHeight="1" x14ac:dyDescent="0.25">
      <c r="B1704" s="138"/>
      <c r="C1704" s="142"/>
      <c r="D1704" s="2"/>
      <c r="E1704" s="194"/>
      <c r="F1704" s="194"/>
      <c r="G1704" s="194"/>
      <c r="H1704" s="193"/>
      <c r="I1704" s="194"/>
      <c r="J1704" s="194"/>
      <c r="K1704" s="194"/>
      <c r="L1704" s="194"/>
      <c r="M1704" s="194"/>
      <c r="N1704" s="193"/>
      <c r="O1704" s="193"/>
      <c r="P1704" s="2"/>
      <c r="AA1704" s="6"/>
      <c r="AB1704" s="6"/>
      <c r="AC1704" s="6"/>
    </row>
    <row r="1705" spans="2:29" ht="9.9" customHeight="1" x14ac:dyDescent="0.25">
      <c r="B1705" s="138"/>
      <c r="C1705" s="142"/>
      <c r="D1705" s="2"/>
      <c r="E1705" s="194"/>
      <c r="F1705" s="194"/>
      <c r="G1705" s="194"/>
      <c r="H1705" s="193"/>
      <c r="I1705" s="194"/>
      <c r="J1705" s="194"/>
      <c r="K1705" s="194"/>
      <c r="L1705" s="194"/>
      <c r="M1705" s="194"/>
      <c r="N1705" s="193"/>
      <c r="O1705" s="193"/>
      <c r="P1705" s="2"/>
      <c r="AA1705" s="6"/>
      <c r="AB1705" s="6"/>
      <c r="AC1705" s="6"/>
    </row>
    <row r="1706" spans="2:29" ht="9.9" customHeight="1" x14ac:dyDescent="0.25">
      <c r="B1706" s="138"/>
      <c r="C1706" s="142"/>
      <c r="D1706" s="2"/>
      <c r="E1706" s="194"/>
      <c r="F1706" s="194"/>
      <c r="G1706" s="194"/>
      <c r="H1706" s="193"/>
      <c r="I1706" s="194"/>
      <c r="J1706" s="194"/>
      <c r="K1706" s="194"/>
      <c r="L1706" s="194"/>
      <c r="M1706" s="194"/>
      <c r="N1706" s="193"/>
      <c r="O1706" s="193"/>
      <c r="P1706" s="2"/>
      <c r="AA1706" s="6"/>
      <c r="AB1706" s="6"/>
      <c r="AC1706" s="6"/>
    </row>
    <row r="1707" spans="2:29" ht="9.9" customHeight="1" x14ac:dyDescent="0.25">
      <c r="B1707" s="138"/>
      <c r="C1707" s="142"/>
      <c r="D1707" s="2"/>
      <c r="E1707" s="194"/>
      <c r="F1707" s="194"/>
      <c r="G1707" s="194"/>
      <c r="H1707" s="193"/>
      <c r="I1707" s="194"/>
      <c r="J1707" s="194"/>
      <c r="K1707" s="194"/>
      <c r="L1707" s="194"/>
      <c r="M1707" s="194"/>
      <c r="N1707" s="193"/>
      <c r="O1707" s="193"/>
      <c r="P1707" s="2"/>
      <c r="AA1707" s="6"/>
      <c r="AB1707" s="6"/>
      <c r="AC1707" s="6"/>
    </row>
    <row r="1708" spans="2:29" ht="9.9" customHeight="1" x14ac:dyDescent="0.25">
      <c r="B1708" s="138"/>
      <c r="C1708" s="142"/>
      <c r="D1708" s="2"/>
      <c r="E1708" s="194"/>
      <c r="F1708" s="194"/>
      <c r="G1708" s="194"/>
      <c r="H1708" s="193"/>
      <c r="I1708" s="194"/>
      <c r="J1708" s="194"/>
      <c r="K1708" s="194"/>
      <c r="L1708" s="194"/>
      <c r="M1708" s="194"/>
      <c r="N1708" s="193"/>
      <c r="O1708" s="193"/>
      <c r="P1708" s="2"/>
      <c r="AA1708" s="6"/>
      <c r="AB1708" s="6"/>
      <c r="AC1708" s="6"/>
    </row>
    <row r="1709" spans="2:29" ht="9.9" customHeight="1" x14ac:dyDescent="0.25">
      <c r="B1709" s="138"/>
      <c r="C1709" s="142"/>
      <c r="D1709" s="2"/>
      <c r="E1709" s="194"/>
      <c r="F1709" s="194"/>
      <c r="G1709" s="194"/>
      <c r="H1709" s="193"/>
      <c r="I1709" s="194"/>
      <c r="J1709" s="194"/>
      <c r="K1709" s="194"/>
      <c r="L1709" s="194"/>
      <c r="M1709" s="194"/>
      <c r="N1709" s="193"/>
      <c r="O1709" s="193"/>
      <c r="P1709" s="2"/>
      <c r="AA1709" s="6"/>
      <c r="AB1709" s="6"/>
      <c r="AC1709" s="6"/>
    </row>
    <row r="1710" spans="2:29" ht="9.9" customHeight="1" x14ac:dyDescent="0.25">
      <c r="B1710" s="138"/>
      <c r="C1710" s="142"/>
      <c r="D1710" s="2"/>
      <c r="E1710" s="194"/>
      <c r="F1710" s="194"/>
      <c r="G1710" s="194"/>
      <c r="H1710" s="193"/>
      <c r="I1710" s="194"/>
      <c r="J1710" s="194"/>
      <c r="K1710" s="194"/>
      <c r="L1710" s="194"/>
      <c r="M1710" s="194"/>
      <c r="N1710" s="193"/>
      <c r="O1710" s="193"/>
      <c r="P1710" s="2"/>
      <c r="AA1710" s="6"/>
      <c r="AB1710" s="6"/>
      <c r="AC1710" s="6"/>
    </row>
    <row r="1711" spans="2:29" ht="9.9" customHeight="1" x14ac:dyDescent="0.25">
      <c r="B1711" s="138"/>
      <c r="C1711" s="142"/>
      <c r="D1711" s="2"/>
      <c r="E1711" s="194"/>
      <c r="F1711" s="194"/>
      <c r="G1711" s="194"/>
      <c r="H1711" s="193"/>
      <c r="I1711" s="194"/>
      <c r="J1711" s="194"/>
      <c r="K1711" s="194"/>
      <c r="L1711" s="194"/>
      <c r="M1711" s="194"/>
      <c r="N1711" s="193"/>
      <c r="O1711" s="193"/>
      <c r="P1711" s="2"/>
      <c r="AA1711" s="6"/>
      <c r="AB1711" s="6"/>
      <c r="AC1711" s="6"/>
    </row>
    <row r="1712" spans="2:29" ht="9.9" customHeight="1" x14ac:dyDescent="0.25">
      <c r="B1712" s="138"/>
      <c r="C1712" s="142"/>
      <c r="D1712" s="2"/>
      <c r="E1712" s="194"/>
      <c r="F1712" s="194"/>
      <c r="G1712" s="194"/>
      <c r="H1712" s="193"/>
      <c r="I1712" s="194"/>
      <c r="J1712" s="194"/>
      <c r="K1712" s="194"/>
      <c r="L1712" s="194"/>
      <c r="M1712" s="194"/>
      <c r="N1712" s="193"/>
      <c r="O1712" s="193"/>
      <c r="P1712" s="2"/>
      <c r="AA1712" s="6"/>
      <c r="AB1712" s="6"/>
      <c r="AC1712" s="6"/>
    </row>
    <row r="1713" spans="1:29" ht="9.9" customHeight="1" x14ac:dyDescent="0.25">
      <c r="B1713" s="138"/>
      <c r="C1713" s="142"/>
      <c r="D1713" s="2"/>
      <c r="E1713" s="194"/>
      <c r="F1713" s="194"/>
      <c r="G1713" s="194"/>
      <c r="H1713" s="193"/>
      <c r="I1713" s="194"/>
      <c r="J1713" s="194"/>
      <c r="K1713" s="194"/>
      <c r="L1713" s="194"/>
      <c r="M1713" s="194"/>
      <c r="N1713" s="193"/>
      <c r="O1713" s="193"/>
      <c r="P1713" s="2"/>
      <c r="AA1713" s="6"/>
      <c r="AB1713" s="6"/>
      <c r="AC1713" s="6"/>
    </row>
    <row r="1714" spans="1:29" ht="9.9" customHeight="1" x14ac:dyDescent="0.25">
      <c r="B1714" s="138"/>
      <c r="C1714" s="142"/>
      <c r="D1714" s="2"/>
      <c r="E1714" s="194"/>
      <c r="F1714" s="194"/>
      <c r="G1714" s="194"/>
      <c r="H1714" s="193"/>
      <c r="I1714" s="194"/>
      <c r="J1714" s="194"/>
      <c r="K1714" s="194"/>
      <c r="L1714" s="194"/>
      <c r="M1714" s="194"/>
      <c r="N1714" s="193"/>
      <c r="O1714" s="193"/>
      <c r="P1714" s="2"/>
      <c r="AA1714" s="6"/>
      <c r="AB1714" s="6"/>
      <c r="AC1714" s="6"/>
    </row>
    <row r="1715" spans="1:29" ht="9.9" customHeight="1" x14ac:dyDescent="0.25">
      <c r="B1715" s="138"/>
      <c r="C1715" s="142"/>
      <c r="D1715" s="2"/>
      <c r="E1715" s="194"/>
      <c r="F1715" s="194"/>
      <c r="G1715" s="194"/>
      <c r="H1715" s="193"/>
      <c r="I1715" s="194"/>
      <c r="J1715" s="194"/>
      <c r="K1715" s="194"/>
      <c r="L1715" s="194"/>
      <c r="M1715" s="194"/>
      <c r="N1715" s="193"/>
      <c r="O1715" s="193"/>
      <c r="P1715" s="2"/>
      <c r="AA1715" s="6"/>
      <c r="AB1715" s="6"/>
      <c r="AC1715" s="6"/>
    </row>
    <row r="1716" spans="1:29" ht="9.9" customHeight="1" x14ac:dyDescent="0.25">
      <c r="B1716" s="138"/>
      <c r="C1716" s="142"/>
      <c r="D1716" s="2"/>
      <c r="E1716" s="194"/>
      <c r="F1716" s="194"/>
      <c r="G1716" s="194"/>
      <c r="H1716" s="193"/>
      <c r="I1716" s="194"/>
      <c r="J1716" s="194"/>
      <c r="K1716" s="194"/>
      <c r="L1716" s="194"/>
      <c r="M1716" s="194"/>
      <c r="N1716" s="193"/>
      <c r="O1716" s="193"/>
      <c r="P1716" s="2"/>
      <c r="AA1716" s="6"/>
      <c r="AB1716" s="6"/>
      <c r="AC1716" s="6"/>
    </row>
    <row r="1717" spans="1:29" ht="9.9" customHeight="1" x14ac:dyDescent="0.25">
      <c r="B1717" s="138"/>
      <c r="C1717" s="142"/>
      <c r="D1717" s="2"/>
      <c r="E1717" s="194"/>
      <c r="F1717" s="194"/>
      <c r="G1717" s="194"/>
      <c r="H1717" s="193"/>
      <c r="I1717" s="194"/>
      <c r="J1717" s="194"/>
      <c r="K1717" s="194"/>
      <c r="L1717" s="194"/>
      <c r="M1717" s="194"/>
      <c r="N1717" s="193"/>
      <c r="O1717" s="193"/>
      <c r="P1717" s="2"/>
      <c r="AA1717" s="6"/>
      <c r="AB1717" s="6"/>
      <c r="AC1717" s="6"/>
    </row>
    <row r="1718" spans="1:29" ht="9.9" customHeight="1" x14ac:dyDescent="0.25">
      <c r="B1718" s="138"/>
      <c r="C1718" s="142"/>
      <c r="D1718" s="2"/>
      <c r="E1718" s="194"/>
      <c r="F1718" s="194"/>
      <c r="G1718" s="194"/>
      <c r="H1718" s="193"/>
      <c r="I1718" s="194"/>
      <c r="J1718" s="194"/>
      <c r="K1718" s="194"/>
      <c r="L1718" s="194"/>
      <c r="M1718" s="194"/>
      <c r="N1718" s="193"/>
      <c r="O1718" s="193"/>
      <c r="P1718" s="2"/>
      <c r="AA1718" s="6"/>
      <c r="AB1718" s="6"/>
      <c r="AC1718" s="6"/>
    </row>
    <row r="1719" spans="1:29" ht="9.9" customHeight="1" x14ac:dyDescent="0.25">
      <c r="B1719" s="138"/>
      <c r="C1719" s="142"/>
      <c r="D1719" s="2"/>
      <c r="E1719" s="194"/>
      <c r="F1719" s="194"/>
      <c r="G1719" s="194"/>
      <c r="H1719" s="193"/>
      <c r="I1719" s="194"/>
      <c r="J1719" s="194"/>
      <c r="K1719" s="194"/>
      <c r="L1719" s="194"/>
      <c r="P1719" s="2"/>
      <c r="AA1719" s="6"/>
      <c r="AB1719" s="6"/>
      <c r="AC1719" s="6"/>
    </row>
    <row r="1720" spans="1:29" ht="9.9" customHeight="1" x14ac:dyDescent="0.25">
      <c r="A1720" s="11"/>
      <c r="B1720" s="24"/>
      <c r="C1720" s="142"/>
      <c r="D1720" s="2"/>
      <c r="E1720" s="194"/>
      <c r="F1720" s="194"/>
      <c r="G1720" s="194"/>
      <c r="H1720" s="193"/>
      <c r="I1720" s="194"/>
      <c r="J1720" s="194"/>
      <c r="K1720" s="194"/>
      <c r="L1720" s="194"/>
      <c r="P1720" s="2"/>
      <c r="AA1720" s="6"/>
      <c r="AB1720" s="6"/>
      <c r="AC1720" s="6"/>
    </row>
    <row r="1721" spans="1:29" ht="9.9" customHeight="1" x14ac:dyDescent="0.25">
      <c r="A1721" s="28"/>
      <c r="B1721" s="142"/>
      <c r="C1721" s="142"/>
      <c r="D1721" s="2"/>
      <c r="I1721" s="194"/>
      <c r="J1721" s="194"/>
      <c r="K1721" s="194"/>
      <c r="L1721" s="194"/>
      <c r="O1721" s="2"/>
      <c r="P1721" s="2"/>
      <c r="AA1721" s="6"/>
      <c r="AB1721" s="6"/>
      <c r="AC1721" s="6"/>
    </row>
    <row r="1722" spans="1:29" ht="9.9" customHeight="1" x14ac:dyDescent="0.25">
      <c r="A1722" s="28"/>
      <c r="B1722" s="138"/>
      <c r="C1722" s="142"/>
      <c r="D1722" s="2"/>
      <c r="I1722" s="194"/>
      <c r="J1722" s="194"/>
      <c r="K1722" s="194"/>
      <c r="L1722" s="194"/>
      <c r="M1722" s="193"/>
      <c r="N1722" s="193"/>
      <c r="O1722" s="193"/>
      <c r="P1722" s="2"/>
      <c r="AA1722" s="6"/>
      <c r="AB1722" s="6"/>
      <c r="AC1722" s="6"/>
    </row>
    <row r="1723" spans="1:29" ht="9.9" customHeight="1" x14ac:dyDescent="0.25">
      <c r="A1723" s="28"/>
      <c r="B1723" s="138"/>
      <c r="C1723" s="142"/>
      <c r="D1723" s="2"/>
      <c r="I1723" s="194"/>
      <c r="J1723" s="194"/>
      <c r="K1723" s="194"/>
      <c r="L1723" s="194"/>
      <c r="M1723" s="193"/>
      <c r="N1723" s="193"/>
      <c r="O1723" s="193"/>
      <c r="P1723" s="2"/>
      <c r="AA1723" s="6"/>
      <c r="AB1723" s="6"/>
      <c r="AC1723" s="6"/>
    </row>
    <row r="1724" spans="1:29" ht="9.9" customHeight="1" x14ac:dyDescent="0.25">
      <c r="A1724" s="28"/>
      <c r="B1724" s="138"/>
      <c r="C1724" s="142"/>
      <c r="D1724" s="2"/>
      <c r="E1724" s="194"/>
      <c r="F1724" s="194"/>
      <c r="G1724" s="194"/>
      <c r="H1724" s="193"/>
      <c r="I1724" s="194"/>
      <c r="J1724" s="194"/>
      <c r="K1724" s="194"/>
      <c r="L1724" s="194"/>
      <c r="M1724" s="194"/>
      <c r="N1724" s="193"/>
      <c r="O1724" s="193"/>
      <c r="P1724" s="2"/>
      <c r="AA1724" s="6"/>
      <c r="AB1724" s="6"/>
      <c r="AC1724" s="6"/>
    </row>
    <row r="1725" spans="1:29" ht="9.9" customHeight="1" x14ac:dyDescent="0.25">
      <c r="A1725" s="28"/>
      <c r="B1725" s="138"/>
      <c r="C1725" s="142"/>
      <c r="D1725" s="2"/>
      <c r="E1725" s="194"/>
      <c r="F1725" s="194"/>
      <c r="G1725" s="194"/>
      <c r="H1725" s="193"/>
      <c r="I1725" s="194"/>
      <c r="J1725" s="194"/>
      <c r="K1725" s="194"/>
      <c r="L1725" s="194"/>
      <c r="M1725" s="194"/>
      <c r="N1725" s="193"/>
      <c r="O1725" s="193"/>
      <c r="P1725" s="2"/>
      <c r="AA1725" s="6"/>
      <c r="AB1725" s="6"/>
      <c r="AC1725" s="6"/>
    </row>
    <row r="1726" spans="1:29" ht="9.9" customHeight="1" x14ac:dyDescent="0.25">
      <c r="A1726" s="28"/>
      <c r="B1726" s="138"/>
      <c r="C1726" s="142"/>
      <c r="D1726" s="2"/>
      <c r="E1726" s="194"/>
      <c r="F1726" s="194"/>
      <c r="G1726" s="194"/>
      <c r="H1726" s="193"/>
      <c r="I1726" s="194"/>
      <c r="J1726" s="194"/>
      <c r="K1726" s="194"/>
      <c r="L1726" s="194"/>
      <c r="M1726" s="194"/>
      <c r="N1726" s="193"/>
      <c r="O1726" s="193"/>
      <c r="P1726" s="2"/>
      <c r="AA1726" s="6"/>
      <c r="AB1726" s="6"/>
      <c r="AC1726" s="6"/>
    </row>
    <row r="1727" spans="1:29" ht="9.9" customHeight="1" x14ac:dyDescent="0.25">
      <c r="A1727" s="28"/>
      <c r="B1727" s="138"/>
      <c r="C1727" s="142"/>
      <c r="D1727" s="2"/>
      <c r="E1727" s="194"/>
      <c r="F1727" s="194"/>
      <c r="G1727" s="194"/>
      <c r="H1727" s="193"/>
      <c r="I1727" s="194"/>
      <c r="J1727" s="194"/>
      <c r="K1727" s="194"/>
      <c r="L1727" s="194"/>
      <c r="M1727" s="194"/>
      <c r="N1727" s="193"/>
      <c r="O1727" s="193"/>
      <c r="P1727" s="2"/>
      <c r="AA1727" s="6"/>
      <c r="AB1727" s="6"/>
      <c r="AC1727" s="6"/>
    </row>
    <row r="1728" spans="1:29" ht="9.9" customHeight="1" x14ac:dyDescent="0.25">
      <c r="A1728" s="10"/>
      <c r="B1728" s="138"/>
      <c r="C1728" s="142"/>
      <c r="D1728" s="2"/>
      <c r="E1728" s="194"/>
      <c r="F1728" s="194"/>
      <c r="G1728" s="194"/>
      <c r="H1728" s="193"/>
      <c r="I1728" s="194"/>
      <c r="J1728" s="194"/>
      <c r="K1728" s="194"/>
      <c r="L1728" s="194"/>
      <c r="M1728" s="194"/>
      <c r="N1728" s="193"/>
      <c r="O1728" s="193"/>
      <c r="P1728" s="2"/>
      <c r="AA1728" s="6"/>
      <c r="AB1728" s="6"/>
      <c r="AC1728" s="6"/>
    </row>
    <row r="1729" spans="1:29" ht="9.9" customHeight="1" x14ac:dyDescent="0.25">
      <c r="A1729" s="10"/>
      <c r="B1729" s="138"/>
      <c r="C1729" s="142"/>
      <c r="D1729" s="2"/>
      <c r="E1729" s="194"/>
      <c r="F1729" s="194"/>
      <c r="G1729" s="194"/>
      <c r="H1729" s="193"/>
      <c r="I1729" s="194"/>
      <c r="J1729" s="194"/>
      <c r="K1729" s="194"/>
      <c r="L1729" s="140"/>
      <c r="M1729" s="194"/>
      <c r="N1729" s="193"/>
      <c r="O1729" s="193"/>
      <c r="P1729" s="2"/>
      <c r="AA1729" s="6"/>
      <c r="AB1729" s="6"/>
      <c r="AC1729" s="6"/>
    </row>
    <row r="1730" spans="1:29" ht="9.9" customHeight="1" x14ac:dyDescent="0.25">
      <c r="A1730" s="10"/>
      <c r="B1730" s="138"/>
      <c r="C1730" s="142"/>
      <c r="D1730" s="2"/>
      <c r="E1730" s="194"/>
      <c r="F1730" s="194"/>
      <c r="G1730" s="194"/>
      <c r="H1730" s="193"/>
      <c r="I1730" s="194"/>
      <c r="J1730" s="194"/>
      <c r="K1730" s="194"/>
      <c r="L1730" s="140"/>
      <c r="M1730" s="194"/>
      <c r="N1730" s="193"/>
      <c r="O1730" s="193"/>
      <c r="P1730" s="2"/>
      <c r="AA1730" s="6"/>
      <c r="AB1730" s="6"/>
      <c r="AC1730" s="6"/>
    </row>
    <row r="1731" spans="1:29" ht="9.9" customHeight="1" x14ac:dyDescent="0.25">
      <c r="A1731" s="10"/>
      <c r="B1731" s="138"/>
      <c r="C1731" s="142"/>
      <c r="D1731" s="2"/>
      <c r="E1731" s="194"/>
      <c r="F1731" s="194"/>
      <c r="G1731" s="194"/>
      <c r="H1731" s="193"/>
      <c r="I1731" s="194"/>
      <c r="J1731" s="194"/>
      <c r="K1731" s="194"/>
      <c r="L1731" s="140"/>
      <c r="M1731" s="194"/>
      <c r="N1731" s="193"/>
      <c r="O1731" s="193"/>
      <c r="P1731" s="2"/>
      <c r="AA1731" s="6"/>
      <c r="AB1731" s="6"/>
      <c r="AC1731" s="6"/>
    </row>
    <row r="1732" spans="1:29" ht="9.9" customHeight="1" x14ac:dyDescent="0.25">
      <c r="A1732" s="10"/>
      <c r="B1732" s="138"/>
      <c r="C1732" s="142"/>
      <c r="D1732" s="2"/>
      <c r="E1732" s="194"/>
      <c r="F1732" s="194"/>
      <c r="G1732" s="194"/>
      <c r="H1732" s="193"/>
      <c r="I1732" s="194"/>
      <c r="J1732" s="194"/>
      <c r="K1732" s="194"/>
      <c r="L1732" s="140"/>
      <c r="M1732" s="194"/>
      <c r="N1732" s="193"/>
      <c r="O1732" s="193"/>
      <c r="P1732" s="2"/>
      <c r="AA1732" s="6"/>
      <c r="AB1732" s="6"/>
      <c r="AC1732" s="6"/>
    </row>
    <row r="1733" spans="1:29" ht="9.9" customHeight="1" x14ac:dyDescent="0.25">
      <c r="A1733" s="10"/>
      <c r="B1733" s="138"/>
      <c r="C1733" s="142"/>
      <c r="D1733" s="2"/>
      <c r="E1733" s="194"/>
      <c r="F1733" s="194"/>
      <c r="G1733" s="194"/>
      <c r="H1733" s="193"/>
      <c r="I1733" s="194"/>
      <c r="J1733" s="194"/>
      <c r="K1733" s="194"/>
      <c r="L1733" s="140"/>
      <c r="M1733" s="194"/>
      <c r="N1733" s="193"/>
      <c r="O1733" s="193"/>
      <c r="P1733" s="2"/>
      <c r="AA1733" s="6"/>
      <c r="AB1733" s="6"/>
      <c r="AC1733" s="6"/>
    </row>
    <row r="1734" spans="1:29" ht="9.9" customHeight="1" x14ac:dyDescent="0.25">
      <c r="A1734" s="11"/>
      <c r="B1734" s="138"/>
      <c r="C1734" s="142"/>
      <c r="D1734" s="2"/>
      <c r="H1734" s="20"/>
      <c r="I1734" s="194"/>
      <c r="J1734" s="194"/>
      <c r="K1734" s="194"/>
      <c r="L1734" s="140"/>
      <c r="M1734" s="194"/>
      <c r="N1734" s="193"/>
      <c r="O1734" s="193"/>
      <c r="P1734" s="2"/>
      <c r="AA1734" s="6"/>
      <c r="AB1734" s="6"/>
      <c r="AC1734" s="6"/>
    </row>
    <row r="1735" spans="1:29" ht="9.9" customHeight="1" x14ac:dyDescent="0.25">
      <c r="B1735" s="138"/>
      <c r="C1735" s="142"/>
      <c r="D1735" s="2"/>
      <c r="E1735" s="194"/>
      <c r="F1735" s="194"/>
      <c r="G1735" s="194"/>
      <c r="H1735" s="193"/>
      <c r="I1735" s="194"/>
      <c r="J1735" s="194"/>
      <c r="K1735" s="194"/>
      <c r="L1735" s="140"/>
      <c r="M1735" s="194"/>
      <c r="N1735" s="193"/>
      <c r="O1735" s="193"/>
      <c r="P1735" s="2"/>
      <c r="AA1735" s="6"/>
      <c r="AB1735" s="6"/>
      <c r="AC1735" s="6"/>
    </row>
    <row r="1736" spans="1:29" ht="9.9" customHeight="1" x14ac:dyDescent="0.25">
      <c r="B1736" s="138"/>
      <c r="C1736" s="142"/>
      <c r="D1736" s="2"/>
      <c r="E1736" s="194"/>
      <c r="F1736" s="194"/>
      <c r="G1736" s="194"/>
      <c r="H1736" s="193"/>
      <c r="I1736" s="194"/>
      <c r="J1736" s="194"/>
      <c r="K1736" s="194"/>
      <c r="L1736" s="140"/>
      <c r="M1736" s="194"/>
      <c r="N1736" s="193"/>
      <c r="O1736" s="193"/>
      <c r="P1736" s="2"/>
      <c r="AA1736" s="6"/>
      <c r="AB1736" s="6"/>
      <c r="AC1736" s="6"/>
    </row>
    <row r="1737" spans="1:29" ht="9.9" customHeight="1" x14ac:dyDescent="0.25">
      <c r="B1737" s="138"/>
      <c r="C1737" s="142"/>
      <c r="D1737" s="2"/>
      <c r="E1737" s="194"/>
      <c r="F1737" s="194"/>
      <c r="G1737" s="194"/>
      <c r="H1737" s="193"/>
      <c r="I1737" s="194"/>
      <c r="J1737" s="194"/>
      <c r="K1737" s="194"/>
      <c r="L1737" s="140"/>
      <c r="M1737" s="194"/>
      <c r="N1737" s="193"/>
      <c r="O1737" s="193"/>
      <c r="P1737" s="2"/>
      <c r="AA1737" s="6"/>
      <c r="AB1737" s="6"/>
      <c r="AC1737" s="6"/>
    </row>
    <row r="1738" spans="1:29" ht="9.9" customHeight="1" x14ac:dyDescent="0.25">
      <c r="B1738" s="138"/>
      <c r="C1738" s="142"/>
      <c r="D1738" s="2"/>
      <c r="E1738" s="194"/>
      <c r="F1738" s="194"/>
      <c r="G1738" s="194"/>
      <c r="H1738" s="193"/>
      <c r="I1738" s="194"/>
      <c r="J1738" s="194"/>
      <c r="K1738" s="194"/>
      <c r="L1738" s="140"/>
      <c r="M1738" s="194"/>
      <c r="N1738" s="193"/>
      <c r="O1738" s="193"/>
      <c r="P1738" s="2"/>
      <c r="AA1738" s="6"/>
      <c r="AB1738" s="6"/>
      <c r="AC1738" s="6"/>
    </row>
    <row r="1739" spans="1:29" ht="9.9" customHeight="1" x14ac:dyDescent="0.25">
      <c r="B1739" s="138"/>
      <c r="C1739" s="142"/>
      <c r="D1739" s="2"/>
      <c r="E1739" s="194"/>
      <c r="F1739" s="194"/>
      <c r="G1739" s="194"/>
      <c r="H1739" s="193"/>
      <c r="I1739" s="194"/>
      <c r="J1739" s="194"/>
      <c r="K1739" s="194"/>
      <c r="L1739" s="140"/>
      <c r="M1739" s="194"/>
      <c r="N1739" s="193"/>
      <c r="O1739" s="193"/>
      <c r="P1739" s="2"/>
      <c r="AA1739" s="6"/>
      <c r="AB1739" s="6"/>
      <c r="AC1739" s="6"/>
    </row>
    <row r="1740" spans="1:29" ht="9.9" customHeight="1" x14ac:dyDescent="0.25">
      <c r="B1740" s="138"/>
      <c r="C1740" s="142"/>
      <c r="D1740" s="2"/>
      <c r="E1740" s="194"/>
      <c r="F1740" s="194"/>
      <c r="G1740" s="194"/>
      <c r="H1740" s="193"/>
      <c r="I1740" s="194"/>
      <c r="J1740" s="194"/>
      <c r="K1740" s="194"/>
      <c r="L1740" s="140"/>
      <c r="M1740" s="194"/>
      <c r="N1740" s="193"/>
      <c r="O1740" s="193"/>
      <c r="P1740" s="2"/>
      <c r="AA1740" s="6"/>
      <c r="AB1740" s="6"/>
      <c r="AC1740" s="6"/>
    </row>
    <row r="1741" spans="1:29" ht="9.9" customHeight="1" x14ac:dyDescent="0.25">
      <c r="B1741" s="138"/>
      <c r="C1741" s="142"/>
      <c r="D1741" s="2"/>
      <c r="E1741" s="194"/>
      <c r="F1741" s="194"/>
      <c r="G1741" s="194"/>
      <c r="H1741" s="193"/>
      <c r="I1741" s="194"/>
      <c r="J1741" s="194"/>
      <c r="K1741" s="194"/>
      <c r="L1741" s="140"/>
      <c r="M1741" s="194"/>
      <c r="N1741" s="193"/>
      <c r="O1741" s="193"/>
      <c r="P1741" s="2"/>
      <c r="AA1741" s="6"/>
      <c r="AB1741" s="6"/>
      <c r="AC1741" s="6"/>
    </row>
    <row r="1742" spans="1:29" ht="9.9" customHeight="1" x14ac:dyDescent="0.25">
      <c r="B1742" s="138"/>
      <c r="C1742" s="142"/>
      <c r="D1742" s="2"/>
      <c r="E1742" s="194"/>
      <c r="F1742" s="194"/>
      <c r="G1742" s="194"/>
      <c r="H1742" s="193"/>
      <c r="I1742" s="194"/>
      <c r="J1742" s="194"/>
      <c r="K1742" s="194"/>
      <c r="L1742" s="140"/>
      <c r="M1742" s="194"/>
      <c r="N1742" s="193"/>
      <c r="O1742" s="193"/>
      <c r="P1742" s="2"/>
      <c r="AA1742" s="6"/>
      <c r="AB1742" s="6"/>
      <c r="AC1742" s="6"/>
    </row>
    <row r="1743" spans="1:29" ht="9.9" customHeight="1" x14ac:dyDescent="0.25">
      <c r="B1743" s="141"/>
      <c r="C1743" s="142"/>
      <c r="D1743" s="2"/>
      <c r="H1743" s="20"/>
      <c r="I1743" s="194"/>
      <c r="J1743" s="194"/>
      <c r="K1743" s="194"/>
      <c r="L1743" s="13"/>
      <c r="P1743" s="2"/>
      <c r="AA1743" s="6"/>
      <c r="AB1743" s="6"/>
      <c r="AC1743" s="6"/>
    </row>
    <row r="1744" spans="1:29" ht="9.9" customHeight="1" x14ac:dyDescent="0.25">
      <c r="B1744" s="142"/>
      <c r="C1744" s="142"/>
      <c r="D1744" s="2"/>
      <c r="L1744" s="13"/>
      <c r="P1744" s="2"/>
      <c r="AA1744" s="6"/>
      <c r="AB1744" s="6"/>
      <c r="AC1744" s="6"/>
    </row>
    <row r="1745" spans="1:29" ht="9.9" customHeight="1" x14ac:dyDescent="0.25">
      <c r="B1745" s="138"/>
      <c r="C1745" s="142"/>
      <c r="D1745" s="2"/>
      <c r="I1745" s="331"/>
      <c r="J1745" s="332"/>
      <c r="K1745" s="194"/>
      <c r="L1745" s="194"/>
      <c r="P1745" s="2"/>
      <c r="AA1745" s="6"/>
      <c r="AB1745" s="6"/>
      <c r="AC1745" s="6"/>
    </row>
    <row r="1746" spans="1:29" ht="9.9" customHeight="1" x14ac:dyDescent="0.25">
      <c r="B1746" s="138"/>
      <c r="C1746" s="142"/>
      <c r="D1746" s="2"/>
      <c r="I1746" s="331"/>
      <c r="J1746" s="332"/>
      <c r="K1746" s="194"/>
      <c r="L1746" s="194"/>
      <c r="P1746" s="2"/>
      <c r="AA1746" s="6"/>
      <c r="AB1746" s="6"/>
      <c r="AC1746" s="6"/>
    </row>
    <row r="1747" spans="1:29" ht="9.9" customHeight="1" x14ac:dyDescent="0.25">
      <c r="B1747" s="138"/>
      <c r="C1747" s="142"/>
      <c r="D1747" s="2"/>
      <c r="I1747" s="331"/>
      <c r="J1747" s="332"/>
      <c r="K1747" s="194"/>
      <c r="L1747" s="194"/>
      <c r="P1747" s="2"/>
      <c r="AA1747" s="6"/>
      <c r="AB1747" s="6"/>
      <c r="AC1747" s="6"/>
    </row>
    <row r="1748" spans="1:29" ht="9.9" customHeight="1" x14ac:dyDescent="0.25">
      <c r="B1748" s="138"/>
      <c r="C1748" s="142"/>
      <c r="D1748" s="2"/>
      <c r="I1748" s="331"/>
      <c r="J1748" s="332"/>
      <c r="K1748" s="194"/>
      <c r="L1748" s="194"/>
      <c r="P1748" s="2"/>
      <c r="AA1748" s="6"/>
      <c r="AB1748" s="6"/>
      <c r="AC1748" s="6"/>
    </row>
    <row r="1749" spans="1:29" ht="9.9" customHeight="1" x14ac:dyDescent="0.25">
      <c r="B1749" s="138"/>
      <c r="C1749" s="142"/>
      <c r="D1749" s="2"/>
      <c r="I1749" s="331"/>
      <c r="J1749" s="332"/>
      <c r="K1749" s="194"/>
      <c r="L1749" s="194"/>
      <c r="P1749" s="2"/>
      <c r="AA1749" s="6"/>
      <c r="AB1749" s="6"/>
      <c r="AC1749" s="6"/>
    </row>
    <row r="1750" spans="1:29" ht="9.9" customHeight="1" x14ac:dyDescent="0.25">
      <c r="B1750" s="138"/>
      <c r="C1750" s="142"/>
      <c r="D1750" s="2"/>
      <c r="I1750" s="331"/>
      <c r="J1750" s="332"/>
      <c r="K1750" s="194"/>
      <c r="L1750" s="194"/>
      <c r="P1750" s="2"/>
      <c r="AA1750" s="6"/>
      <c r="AB1750" s="6"/>
      <c r="AC1750" s="6"/>
    </row>
    <row r="1751" spans="1:29" ht="9.9" customHeight="1" x14ac:dyDescent="0.25">
      <c r="B1751" s="138"/>
      <c r="C1751" s="142"/>
      <c r="D1751" s="2"/>
      <c r="I1751" s="331"/>
      <c r="J1751" s="332"/>
      <c r="K1751" s="194"/>
      <c r="L1751" s="194"/>
      <c r="P1751" s="2"/>
      <c r="AA1751" s="6"/>
      <c r="AB1751" s="6"/>
      <c r="AC1751" s="6"/>
    </row>
    <row r="1752" spans="1:29" ht="9.9" customHeight="1" x14ac:dyDescent="0.25">
      <c r="A1752" s="10"/>
      <c r="B1752" s="138"/>
      <c r="C1752" s="142"/>
      <c r="D1752" s="2"/>
      <c r="I1752" s="331"/>
      <c r="J1752" s="332"/>
      <c r="K1752" s="194"/>
      <c r="L1752" s="194"/>
      <c r="P1752" s="2"/>
      <c r="AA1752" s="6"/>
      <c r="AB1752" s="6"/>
      <c r="AC1752" s="6"/>
    </row>
    <row r="1753" spans="1:29" ht="9.9" customHeight="1" x14ac:dyDescent="0.25">
      <c r="A1753" s="10"/>
      <c r="B1753" s="138"/>
      <c r="C1753" s="142"/>
      <c r="D1753" s="2"/>
      <c r="I1753" s="331"/>
      <c r="J1753" s="332"/>
      <c r="K1753" s="194"/>
      <c r="L1753" s="194"/>
      <c r="P1753" s="2"/>
      <c r="AA1753" s="6"/>
      <c r="AB1753" s="6"/>
      <c r="AC1753" s="6"/>
    </row>
    <row r="1754" spans="1:29" ht="9.9" customHeight="1" x14ac:dyDescent="0.25">
      <c r="A1754" s="11"/>
      <c r="B1754" s="138"/>
      <c r="C1754" s="142"/>
      <c r="D1754" s="2"/>
      <c r="I1754" s="331"/>
      <c r="J1754" s="332"/>
      <c r="K1754" s="194"/>
      <c r="L1754" s="194"/>
      <c r="P1754" s="2"/>
      <c r="AA1754" s="6"/>
      <c r="AB1754" s="6"/>
      <c r="AC1754" s="6"/>
    </row>
    <row r="1755" spans="1:29" ht="9.9" customHeight="1" x14ac:dyDescent="0.25">
      <c r="B1755" s="138"/>
      <c r="C1755" s="142"/>
      <c r="D1755" s="2"/>
      <c r="I1755" s="331"/>
      <c r="J1755" s="332"/>
      <c r="K1755" s="194"/>
      <c r="L1755" s="194"/>
      <c r="P1755" s="2"/>
      <c r="AA1755" s="6"/>
      <c r="AB1755" s="6"/>
      <c r="AC1755" s="6"/>
    </row>
    <row r="1756" spans="1:29" ht="9.9" customHeight="1" x14ac:dyDescent="0.25">
      <c r="B1756" s="138"/>
      <c r="C1756" s="142"/>
      <c r="D1756" s="2"/>
      <c r="I1756" s="331"/>
      <c r="J1756" s="332"/>
      <c r="K1756" s="194"/>
      <c r="L1756" s="194"/>
      <c r="P1756" s="2"/>
      <c r="AA1756" s="6"/>
      <c r="AB1756" s="6"/>
      <c r="AC1756" s="6"/>
    </row>
    <row r="1757" spans="1:29" ht="9.9" customHeight="1" x14ac:dyDescent="0.25">
      <c r="B1757" s="138"/>
      <c r="C1757" s="142"/>
      <c r="D1757" s="2"/>
      <c r="I1757" s="331"/>
      <c r="J1757" s="332"/>
      <c r="K1757" s="194"/>
      <c r="L1757" s="194"/>
      <c r="P1757" s="2"/>
      <c r="AA1757" s="6"/>
      <c r="AB1757" s="6"/>
      <c r="AC1757" s="6"/>
    </row>
    <row r="1758" spans="1:29" ht="9.9" customHeight="1" x14ac:dyDescent="0.25">
      <c r="B1758" s="138"/>
      <c r="C1758" s="142"/>
      <c r="D1758" s="2"/>
      <c r="I1758" s="331"/>
      <c r="J1758" s="332"/>
      <c r="K1758" s="194"/>
      <c r="L1758" s="194"/>
      <c r="P1758" s="2"/>
      <c r="AA1758" s="6"/>
      <c r="AB1758" s="6"/>
      <c r="AC1758" s="6"/>
    </row>
    <row r="1759" spans="1:29" ht="9.9" customHeight="1" x14ac:dyDescent="0.25">
      <c r="B1759" s="138"/>
      <c r="C1759" s="148"/>
      <c r="D1759" s="2"/>
      <c r="I1759" s="194"/>
      <c r="J1759" s="194"/>
      <c r="K1759" s="194"/>
      <c r="L1759" s="194"/>
      <c r="P1759" s="2"/>
      <c r="AA1759" s="6"/>
      <c r="AB1759" s="6"/>
      <c r="AC1759" s="6"/>
    </row>
    <row r="1760" spans="1:29" ht="9.9" customHeight="1" x14ac:dyDescent="0.25">
      <c r="B1760" s="141"/>
      <c r="C1760" s="148"/>
      <c r="D1760" s="2"/>
      <c r="I1760" s="194"/>
      <c r="J1760" s="194"/>
      <c r="K1760" s="194"/>
      <c r="L1760" s="194"/>
      <c r="P1760" s="2"/>
      <c r="AA1760" s="6"/>
      <c r="AB1760" s="6"/>
      <c r="AC1760" s="6"/>
    </row>
    <row r="1761" spans="2:29" ht="9.9" customHeight="1" x14ac:dyDescent="0.25">
      <c r="B1761" s="141"/>
      <c r="C1761" s="148"/>
      <c r="D1761" s="2"/>
      <c r="I1761" s="194"/>
      <c r="J1761" s="194"/>
      <c r="K1761" s="194"/>
      <c r="L1761" s="140"/>
      <c r="P1761" s="2"/>
      <c r="AA1761" s="6"/>
      <c r="AB1761" s="6"/>
      <c r="AC1761" s="6"/>
    </row>
    <row r="1762" spans="2:29" ht="9.9" customHeight="1" x14ac:dyDescent="0.25">
      <c r="B1762" s="141"/>
      <c r="C1762" s="148"/>
      <c r="D1762" s="2"/>
      <c r="I1762" s="194"/>
      <c r="J1762" s="194"/>
      <c r="K1762" s="194"/>
      <c r="L1762" s="140"/>
      <c r="P1762" s="2"/>
      <c r="AA1762" s="6"/>
      <c r="AB1762" s="6"/>
      <c r="AC1762" s="6"/>
    </row>
    <row r="1763" spans="2:29" ht="9.9" customHeight="1" x14ac:dyDescent="0.25">
      <c r="B1763" s="138"/>
      <c r="C1763" s="142"/>
      <c r="D1763" s="2"/>
      <c r="I1763" s="194"/>
      <c r="J1763" s="194"/>
      <c r="K1763" s="194"/>
      <c r="L1763" s="194"/>
      <c r="P1763" s="2"/>
      <c r="AA1763" s="6"/>
      <c r="AB1763" s="6"/>
      <c r="AC1763" s="6"/>
    </row>
    <row r="1764" spans="2:29" ht="9.9" customHeight="1" x14ac:dyDescent="0.25">
      <c r="B1764" s="138"/>
      <c r="C1764" s="142"/>
      <c r="D1764" s="2"/>
      <c r="I1764" s="333"/>
      <c r="J1764" s="334"/>
      <c r="K1764" s="194"/>
      <c r="L1764" s="194"/>
      <c r="P1764" s="2"/>
      <c r="AA1764" s="6"/>
      <c r="AB1764" s="6"/>
      <c r="AC1764" s="6"/>
    </row>
    <row r="1765" spans="2:29" ht="9.9" customHeight="1" x14ac:dyDescent="0.25">
      <c r="B1765" s="138"/>
      <c r="C1765" s="148"/>
      <c r="D1765" s="2"/>
      <c r="I1765" s="194"/>
      <c r="J1765" s="194"/>
      <c r="K1765" s="194"/>
      <c r="L1765" s="194"/>
      <c r="P1765" s="2"/>
      <c r="AA1765" s="6"/>
      <c r="AB1765" s="6"/>
      <c r="AC1765" s="6"/>
    </row>
    <row r="1766" spans="2:29" ht="9.9" customHeight="1" x14ac:dyDescent="0.25">
      <c r="B1766" s="141"/>
      <c r="C1766" s="148"/>
      <c r="D1766" s="2"/>
      <c r="I1766" s="194"/>
      <c r="J1766" s="194"/>
      <c r="K1766" s="194"/>
      <c r="L1766" s="194"/>
      <c r="P1766" s="2"/>
      <c r="AA1766" s="6"/>
      <c r="AB1766" s="6"/>
      <c r="AC1766" s="6"/>
    </row>
    <row r="1767" spans="2:29" ht="9.9" customHeight="1" x14ac:dyDescent="0.25">
      <c r="B1767" s="141"/>
      <c r="C1767" s="148"/>
      <c r="D1767" s="2"/>
      <c r="H1767" s="20"/>
      <c r="I1767" s="194"/>
      <c r="J1767" s="194"/>
      <c r="K1767" s="194"/>
      <c r="L1767" s="194"/>
      <c r="P1767" s="2"/>
      <c r="AA1767" s="6"/>
      <c r="AB1767" s="6"/>
      <c r="AC1767" s="6"/>
    </row>
    <row r="1768" spans="2:29" ht="9.9" customHeight="1" x14ac:dyDescent="0.25">
      <c r="B1768" s="139"/>
      <c r="C1768" s="142"/>
      <c r="I1768" s="187"/>
      <c r="J1768" s="187"/>
      <c r="K1768" s="194"/>
      <c r="L1768" s="194"/>
      <c r="P1768" s="2"/>
      <c r="AA1768" s="6"/>
      <c r="AB1768" s="6"/>
      <c r="AC1768" s="6"/>
    </row>
    <row r="1769" spans="2:29" ht="9.9" customHeight="1" x14ac:dyDescent="0.25">
      <c r="B1769" s="142"/>
      <c r="C1769" s="142"/>
      <c r="I1769" s="187"/>
      <c r="J1769" s="187"/>
      <c r="K1769" s="194"/>
      <c r="L1769" s="194"/>
      <c r="P1769" s="2"/>
      <c r="AA1769" s="6"/>
      <c r="AB1769" s="6"/>
      <c r="AC1769" s="6"/>
    </row>
    <row r="1770" spans="2:29" ht="9.9" customHeight="1" x14ac:dyDescent="0.25">
      <c r="B1770" s="138"/>
      <c r="C1770" s="142"/>
      <c r="I1770" s="187"/>
      <c r="J1770" s="187"/>
      <c r="K1770" s="194"/>
      <c r="L1770" s="194"/>
      <c r="P1770" s="2"/>
      <c r="AA1770" s="6"/>
      <c r="AB1770" s="6"/>
      <c r="AC1770" s="6"/>
    </row>
    <row r="1771" spans="2:29" ht="9.9" customHeight="1" x14ac:dyDescent="0.25">
      <c r="B1771" s="138"/>
      <c r="C1771" s="142"/>
      <c r="D1771" s="194"/>
      <c r="E1771" s="194"/>
      <c r="F1771" s="193"/>
      <c r="G1771" s="194"/>
      <c r="H1771" s="193"/>
      <c r="I1771" s="194"/>
      <c r="J1771" s="194"/>
      <c r="K1771" s="194"/>
      <c r="L1771" s="194"/>
      <c r="P1771" s="2"/>
      <c r="AA1771" s="6"/>
      <c r="AB1771" s="6"/>
      <c r="AC1771" s="6"/>
    </row>
    <row r="1772" spans="2:29" ht="9.9" customHeight="1" x14ac:dyDescent="0.25">
      <c r="B1772" s="138"/>
      <c r="C1772" s="142"/>
      <c r="D1772" s="194"/>
      <c r="E1772" s="194"/>
      <c r="F1772" s="193"/>
      <c r="G1772" s="194"/>
      <c r="H1772" s="193"/>
      <c r="I1772" s="194"/>
      <c r="J1772" s="194"/>
      <c r="K1772" s="194"/>
      <c r="L1772" s="194"/>
      <c r="P1772" s="2"/>
      <c r="AA1772" s="6"/>
      <c r="AB1772" s="6"/>
      <c r="AC1772" s="6"/>
    </row>
    <row r="1773" spans="2:29" ht="9.9" customHeight="1" x14ac:dyDescent="0.25">
      <c r="B1773" s="138"/>
      <c r="C1773" s="142"/>
      <c r="F1773" s="193"/>
      <c r="G1773" s="194"/>
      <c r="H1773" s="193"/>
      <c r="I1773" s="187"/>
      <c r="J1773" s="187"/>
      <c r="K1773" s="194"/>
      <c r="L1773" s="194"/>
      <c r="P1773" s="2"/>
      <c r="AA1773" s="6"/>
      <c r="AB1773" s="6"/>
      <c r="AC1773" s="6"/>
    </row>
    <row r="1774" spans="2:29" ht="9.9" customHeight="1" x14ac:dyDescent="0.25">
      <c r="B1774" s="138"/>
      <c r="C1774" s="142"/>
      <c r="D1774" s="194"/>
      <c r="E1774" s="194"/>
      <c r="F1774" s="193"/>
      <c r="G1774" s="194"/>
      <c r="H1774" s="193"/>
      <c r="I1774" s="194"/>
      <c r="J1774" s="194"/>
      <c r="K1774" s="194"/>
      <c r="L1774" s="194"/>
      <c r="P1774" s="2"/>
      <c r="AA1774" s="6"/>
      <c r="AB1774" s="6"/>
      <c r="AC1774" s="6"/>
    </row>
    <row r="1775" spans="2:29" ht="9.9" customHeight="1" x14ac:dyDescent="0.25">
      <c r="B1775" s="138"/>
      <c r="C1775" s="142"/>
      <c r="D1775" s="194"/>
      <c r="E1775" s="194"/>
      <c r="F1775" s="193"/>
      <c r="G1775" s="194"/>
      <c r="H1775" s="193"/>
      <c r="I1775" s="194"/>
      <c r="J1775" s="194"/>
      <c r="K1775" s="194"/>
      <c r="L1775" s="194"/>
      <c r="P1775" s="2"/>
      <c r="AA1775" s="6"/>
      <c r="AB1775" s="6"/>
      <c r="AC1775" s="6"/>
    </row>
    <row r="1776" spans="2:29" ht="9.9" customHeight="1" x14ac:dyDescent="0.25">
      <c r="B1776" s="138"/>
      <c r="C1776" s="142"/>
      <c r="D1776" s="194"/>
      <c r="E1776" s="194"/>
      <c r="F1776" s="193"/>
      <c r="G1776" s="194"/>
      <c r="H1776" s="193"/>
      <c r="I1776" s="194"/>
      <c r="J1776" s="194"/>
      <c r="K1776" s="194"/>
      <c r="L1776" s="194"/>
      <c r="P1776" s="2"/>
      <c r="AA1776" s="6"/>
      <c r="AB1776" s="6"/>
      <c r="AC1776" s="6"/>
    </row>
    <row r="1777" spans="1:29" ht="9.9" customHeight="1" x14ac:dyDescent="0.25">
      <c r="B1777" s="138"/>
      <c r="C1777" s="142"/>
      <c r="D1777" s="194"/>
      <c r="E1777" s="194"/>
      <c r="F1777" s="193"/>
      <c r="G1777" s="194"/>
      <c r="H1777" s="193"/>
      <c r="I1777" s="194"/>
      <c r="J1777" s="194"/>
      <c r="K1777" s="194"/>
      <c r="L1777" s="194"/>
      <c r="P1777" s="2"/>
      <c r="AA1777" s="6"/>
      <c r="AB1777" s="6"/>
      <c r="AC1777" s="6"/>
    </row>
    <row r="1778" spans="1:29" ht="9.9" customHeight="1" x14ac:dyDescent="0.25">
      <c r="B1778" s="138"/>
      <c r="C1778" s="142"/>
      <c r="D1778" s="194"/>
      <c r="E1778" s="194"/>
      <c r="F1778" s="193"/>
      <c r="G1778" s="194"/>
      <c r="H1778" s="193"/>
      <c r="I1778" s="194"/>
      <c r="J1778" s="194"/>
      <c r="K1778" s="194"/>
      <c r="L1778" s="194"/>
      <c r="P1778" s="2"/>
      <c r="AA1778" s="6"/>
      <c r="AB1778" s="6"/>
      <c r="AC1778" s="6"/>
    </row>
    <row r="1779" spans="1:29" ht="9.9" customHeight="1" x14ac:dyDescent="0.25">
      <c r="B1779" s="138"/>
      <c r="C1779" s="142"/>
      <c r="D1779" s="194"/>
      <c r="E1779" s="194"/>
      <c r="F1779" s="193"/>
      <c r="G1779" s="194"/>
      <c r="H1779" s="193"/>
      <c r="I1779" s="194"/>
      <c r="J1779" s="194"/>
      <c r="K1779" s="194"/>
      <c r="L1779" s="194"/>
      <c r="P1779" s="2"/>
      <c r="AA1779" s="6"/>
      <c r="AB1779" s="6"/>
      <c r="AC1779" s="6"/>
    </row>
    <row r="1780" spans="1:29" ht="9.9" customHeight="1" x14ac:dyDescent="0.25">
      <c r="B1780" s="138"/>
      <c r="C1780" s="142"/>
      <c r="D1780" s="194"/>
      <c r="E1780" s="194"/>
      <c r="F1780" s="193"/>
      <c r="G1780" s="194"/>
      <c r="H1780" s="193"/>
      <c r="I1780" s="194"/>
      <c r="J1780" s="194"/>
      <c r="K1780" s="194"/>
      <c r="L1780" s="194"/>
      <c r="P1780" s="2"/>
      <c r="AA1780" s="6"/>
      <c r="AB1780" s="6"/>
      <c r="AC1780" s="6"/>
    </row>
    <row r="1781" spans="1:29" ht="9.9" customHeight="1" x14ac:dyDescent="0.25">
      <c r="B1781" s="138"/>
      <c r="C1781" s="142"/>
      <c r="D1781" s="194"/>
      <c r="E1781" s="194"/>
      <c r="F1781" s="193"/>
      <c r="G1781" s="194"/>
      <c r="H1781" s="193"/>
      <c r="I1781" s="194"/>
      <c r="J1781" s="194"/>
      <c r="K1781" s="194"/>
      <c r="L1781" s="194"/>
      <c r="P1781" s="2"/>
      <c r="AA1781" s="6"/>
      <c r="AB1781" s="6"/>
      <c r="AC1781" s="6"/>
    </row>
    <row r="1782" spans="1:29" ht="9.9" customHeight="1" x14ac:dyDescent="0.25">
      <c r="B1782" s="138"/>
      <c r="C1782" s="142"/>
      <c r="D1782" s="194"/>
      <c r="E1782" s="194"/>
      <c r="F1782" s="193"/>
      <c r="G1782" s="194"/>
      <c r="H1782" s="193"/>
      <c r="I1782" s="194"/>
      <c r="J1782" s="194"/>
      <c r="K1782" s="194"/>
      <c r="L1782" s="194"/>
      <c r="P1782" s="2"/>
      <c r="AA1782" s="6"/>
      <c r="AB1782" s="6"/>
      <c r="AC1782" s="6"/>
    </row>
    <row r="1783" spans="1:29" ht="9.9" customHeight="1" x14ac:dyDescent="0.25">
      <c r="B1783" s="138"/>
      <c r="C1783" s="142"/>
      <c r="D1783" s="194"/>
      <c r="E1783" s="194"/>
      <c r="F1783" s="193"/>
      <c r="G1783" s="194"/>
      <c r="H1783" s="193"/>
      <c r="I1783" s="194"/>
      <c r="J1783" s="194"/>
      <c r="K1783" s="194"/>
      <c r="L1783" s="194"/>
      <c r="P1783" s="2"/>
      <c r="AA1783" s="6"/>
      <c r="AB1783" s="6"/>
      <c r="AC1783" s="6"/>
    </row>
    <row r="1784" spans="1:29" ht="9.9" customHeight="1" x14ac:dyDescent="0.25">
      <c r="B1784" s="138"/>
      <c r="C1784" s="142"/>
      <c r="D1784" s="194"/>
      <c r="E1784" s="194"/>
      <c r="F1784" s="193"/>
      <c r="G1784" s="194"/>
      <c r="H1784" s="193"/>
      <c r="I1784" s="194"/>
      <c r="J1784" s="194"/>
      <c r="K1784" s="194"/>
      <c r="L1784" s="194"/>
      <c r="P1784" s="2"/>
      <c r="AA1784" s="6"/>
      <c r="AB1784" s="6"/>
      <c r="AC1784" s="6"/>
    </row>
    <row r="1785" spans="1:29" ht="9.9" customHeight="1" x14ac:dyDescent="0.25">
      <c r="B1785" s="138"/>
      <c r="C1785" s="142"/>
      <c r="D1785" s="194"/>
      <c r="E1785" s="194"/>
      <c r="F1785" s="193"/>
      <c r="G1785" s="194"/>
      <c r="H1785" s="193"/>
      <c r="I1785" s="194"/>
      <c r="J1785" s="194"/>
      <c r="K1785" s="194"/>
      <c r="L1785" s="194"/>
      <c r="P1785" s="2"/>
      <c r="AA1785" s="6"/>
      <c r="AB1785" s="6"/>
      <c r="AC1785" s="6"/>
    </row>
    <row r="1786" spans="1:29" ht="9.9" customHeight="1" x14ac:dyDescent="0.25">
      <c r="B1786" s="138"/>
      <c r="C1786" s="142"/>
      <c r="D1786" s="194"/>
      <c r="E1786" s="194"/>
      <c r="F1786" s="193"/>
      <c r="G1786" s="194"/>
      <c r="H1786" s="193"/>
      <c r="I1786" s="194"/>
      <c r="J1786" s="194"/>
      <c r="K1786" s="194"/>
      <c r="L1786" s="194"/>
      <c r="P1786" s="2"/>
      <c r="AA1786" s="6"/>
      <c r="AB1786" s="6"/>
      <c r="AC1786" s="6"/>
    </row>
    <row r="1787" spans="1:29" ht="9.9" customHeight="1" x14ac:dyDescent="0.25">
      <c r="A1787" s="11"/>
      <c r="B1787" s="138"/>
      <c r="C1787" s="142"/>
      <c r="D1787" s="194"/>
      <c r="E1787" s="194"/>
      <c r="F1787" s="193"/>
      <c r="G1787" s="194"/>
      <c r="H1787" s="193"/>
      <c r="I1787" s="194"/>
      <c r="J1787" s="194"/>
      <c r="K1787" s="194"/>
      <c r="L1787" s="194"/>
      <c r="P1787" s="2"/>
      <c r="AA1787" s="6"/>
      <c r="AB1787" s="6"/>
      <c r="AC1787" s="6"/>
    </row>
    <row r="1788" spans="1:29" ht="9.9" customHeight="1" x14ac:dyDescent="0.25">
      <c r="B1788" s="138"/>
      <c r="C1788" s="142"/>
      <c r="D1788" s="194"/>
      <c r="E1788" s="194"/>
      <c r="F1788" s="193"/>
      <c r="G1788" s="194"/>
      <c r="H1788" s="193"/>
      <c r="I1788" s="194"/>
      <c r="J1788" s="194"/>
      <c r="K1788" s="194"/>
      <c r="L1788" s="194"/>
      <c r="P1788" s="2"/>
      <c r="AA1788" s="6"/>
      <c r="AB1788" s="6"/>
      <c r="AC1788" s="6"/>
    </row>
    <row r="1789" spans="1:29" ht="9.9" customHeight="1" x14ac:dyDescent="0.25">
      <c r="B1789" s="138"/>
      <c r="C1789" s="142"/>
      <c r="D1789" s="194"/>
      <c r="E1789" s="194"/>
      <c r="F1789" s="193"/>
      <c r="G1789" s="194"/>
      <c r="H1789" s="193"/>
      <c r="I1789" s="194"/>
      <c r="J1789" s="194"/>
      <c r="K1789" s="194"/>
      <c r="L1789" s="194"/>
      <c r="P1789" s="2"/>
      <c r="AA1789" s="6"/>
      <c r="AB1789" s="6"/>
      <c r="AC1789" s="6"/>
    </row>
    <row r="1790" spans="1:29" ht="9.9" customHeight="1" x14ac:dyDescent="0.25">
      <c r="B1790" s="138"/>
      <c r="C1790" s="142"/>
      <c r="D1790" s="194"/>
      <c r="E1790" s="194"/>
      <c r="F1790" s="193"/>
      <c r="G1790" s="194"/>
      <c r="H1790" s="193"/>
      <c r="I1790" s="194"/>
      <c r="J1790" s="194"/>
      <c r="K1790" s="194"/>
      <c r="L1790" s="194"/>
      <c r="P1790" s="2"/>
      <c r="AA1790" s="6"/>
      <c r="AB1790" s="6"/>
      <c r="AC1790" s="6"/>
    </row>
    <row r="1791" spans="1:29" ht="9.9" customHeight="1" x14ac:dyDescent="0.25">
      <c r="B1791" s="138"/>
      <c r="C1791" s="142"/>
      <c r="D1791" s="194"/>
      <c r="E1791" s="194"/>
      <c r="F1791" s="193"/>
      <c r="G1791" s="194"/>
      <c r="H1791" s="193"/>
      <c r="I1791" s="194"/>
      <c r="J1791" s="194"/>
      <c r="K1791" s="194"/>
      <c r="L1791" s="194"/>
      <c r="P1791" s="2"/>
      <c r="AA1791" s="6"/>
      <c r="AB1791" s="6"/>
      <c r="AC1791" s="6"/>
    </row>
    <row r="1792" spans="1:29" ht="9.9" customHeight="1" x14ac:dyDescent="0.25">
      <c r="B1792" s="138"/>
      <c r="C1792" s="142"/>
      <c r="D1792" s="194"/>
      <c r="E1792" s="194"/>
      <c r="F1792" s="193"/>
      <c r="G1792" s="194"/>
      <c r="H1792" s="193"/>
      <c r="I1792" s="194"/>
      <c r="J1792" s="194"/>
      <c r="K1792" s="194"/>
      <c r="L1792" s="194"/>
      <c r="P1792" s="2"/>
      <c r="AA1792" s="6"/>
      <c r="AB1792" s="6"/>
      <c r="AC1792" s="6"/>
    </row>
    <row r="1793" spans="2:29" ht="9.9" customHeight="1" x14ac:dyDescent="0.25">
      <c r="B1793" s="138"/>
      <c r="C1793" s="142"/>
      <c r="D1793" s="194"/>
      <c r="E1793" s="194"/>
      <c r="F1793" s="193"/>
      <c r="G1793" s="194"/>
      <c r="H1793" s="193"/>
      <c r="I1793" s="194"/>
      <c r="J1793" s="194"/>
      <c r="K1793" s="194"/>
      <c r="L1793" s="194"/>
      <c r="P1793" s="2"/>
      <c r="AA1793" s="6"/>
      <c r="AB1793" s="6"/>
      <c r="AC1793" s="6"/>
    </row>
    <row r="1794" spans="2:29" ht="9.9" customHeight="1" x14ac:dyDescent="0.25">
      <c r="B1794" s="138"/>
      <c r="C1794" s="142"/>
      <c r="D1794" s="194"/>
      <c r="E1794" s="194"/>
      <c r="F1794" s="193"/>
      <c r="G1794" s="194"/>
      <c r="H1794" s="193"/>
      <c r="I1794" s="194"/>
      <c r="J1794" s="194"/>
      <c r="K1794" s="194"/>
      <c r="L1794" s="194"/>
      <c r="P1794" s="2"/>
      <c r="AA1794" s="6"/>
      <c r="AB1794" s="6"/>
      <c r="AC1794" s="6"/>
    </row>
    <row r="1795" spans="2:29" ht="9.9" customHeight="1" x14ac:dyDescent="0.25">
      <c r="B1795" s="138"/>
      <c r="C1795" s="142"/>
      <c r="D1795" s="194"/>
      <c r="E1795" s="194"/>
      <c r="F1795" s="193"/>
      <c r="G1795" s="194"/>
      <c r="H1795" s="193"/>
      <c r="I1795" s="194"/>
      <c r="J1795" s="194"/>
      <c r="K1795" s="194"/>
      <c r="L1795" s="194"/>
      <c r="P1795" s="2"/>
      <c r="AA1795" s="6"/>
      <c r="AB1795" s="6"/>
      <c r="AC1795" s="6"/>
    </row>
    <row r="1796" spans="2:29" ht="9.9" customHeight="1" x14ac:dyDescent="0.25">
      <c r="B1796" s="138"/>
      <c r="C1796" s="142"/>
      <c r="D1796" s="194"/>
      <c r="E1796" s="194"/>
      <c r="F1796" s="193"/>
      <c r="G1796" s="194"/>
      <c r="H1796" s="193"/>
      <c r="I1796" s="194"/>
      <c r="J1796" s="194"/>
      <c r="K1796" s="194"/>
      <c r="L1796" s="194"/>
      <c r="P1796" s="2"/>
      <c r="AA1796" s="6"/>
      <c r="AB1796" s="6"/>
      <c r="AC1796" s="6"/>
    </row>
    <row r="1797" spans="2:29" ht="9.9" customHeight="1" x14ac:dyDescent="0.25">
      <c r="B1797" s="138"/>
      <c r="C1797" s="142"/>
      <c r="D1797" s="194"/>
      <c r="E1797" s="194"/>
      <c r="F1797" s="193"/>
      <c r="G1797" s="194"/>
      <c r="H1797" s="193"/>
      <c r="I1797" s="194"/>
      <c r="J1797" s="194"/>
      <c r="K1797" s="194"/>
      <c r="L1797" s="194"/>
      <c r="P1797" s="2"/>
      <c r="AA1797" s="6"/>
      <c r="AB1797" s="6"/>
      <c r="AC1797" s="6"/>
    </row>
    <row r="1798" spans="2:29" ht="9.9" customHeight="1" x14ac:dyDescent="0.25">
      <c r="B1798" s="138"/>
      <c r="C1798" s="142"/>
      <c r="D1798" s="194"/>
      <c r="E1798" s="194"/>
      <c r="F1798" s="193"/>
      <c r="G1798" s="194"/>
      <c r="H1798" s="193"/>
      <c r="I1798" s="194"/>
      <c r="J1798" s="194"/>
      <c r="K1798" s="194"/>
      <c r="L1798" s="194"/>
      <c r="P1798" s="2"/>
      <c r="AA1798" s="6"/>
      <c r="AB1798" s="6"/>
      <c r="AC1798" s="6"/>
    </row>
    <row r="1799" spans="2:29" ht="9.9" customHeight="1" x14ac:dyDescent="0.25">
      <c r="B1799" s="138"/>
      <c r="C1799" s="142"/>
      <c r="D1799" s="194"/>
      <c r="E1799" s="194"/>
      <c r="F1799" s="193"/>
      <c r="G1799" s="194"/>
      <c r="H1799" s="193"/>
      <c r="I1799" s="194"/>
      <c r="J1799" s="194"/>
      <c r="K1799" s="194"/>
      <c r="L1799" s="194"/>
      <c r="P1799" s="2"/>
      <c r="AA1799" s="6"/>
      <c r="AB1799" s="6"/>
      <c r="AC1799" s="6"/>
    </row>
    <row r="1800" spans="2:29" ht="9.9" customHeight="1" x14ac:dyDescent="0.25">
      <c r="B1800" s="138"/>
      <c r="C1800" s="142"/>
      <c r="D1800" s="194"/>
      <c r="E1800" s="194"/>
      <c r="F1800" s="193"/>
      <c r="G1800" s="194"/>
      <c r="H1800" s="193"/>
      <c r="I1800" s="194"/>
      <c r="J1800" s="194"/>
      <c r="K1800" s="194"/>
      <c r="L1800" s="194"/>
      <c r="P1800" s="2"/>
      <c r="AA1800" s="6"/>
      <c r="AB1800" s="6"/>
      <c r="AC1800" s="6"/>
    </row>
    <row r="1801" spans="2:29" ht="9.9" customHeight="1" x14ac:dyDescent="0.25">
      <c r="B1801" s="138"/>
      <c r="C1801" s="142"/>
      <c r="D1801" s="194"/>
      <c r="E1801" s="194"/>
      <c r="F1801" s="193"/>
      <c r="G1801" s="194"/>
      <c r="H1801" s="193"/>
      <c r="I1801" s="194"/>
      <c r="J1801" s="194"/>
      <c r="K1801" s="194"/>
      <c r="L1801" s="194"/>
      <c r="P1801" s="2"/>
      <c r="AA1801" s="6"/>
      <c r="AB1801" s="6"/>
      <c r="AC1801" s="6"/>
    </row>
    <row r="1802" spans="2:29" ht="9.9" customHeight="1" x14ac:dyDescent="0.25">
      <c r="B1802" s="138"/>
      <c r="C1802" s="142"/>
      <c r="D1802" s="194"/>
      <c r="E1802" s="194"/>
      <c r="F1802" s="193"/>
      <c r="G1802" s="194"/>
      <c r="H1802" s="193"/>
      <c r="I1802" s="194"/>
      <c r="J1802" s="194"/>
      <c r="K1802" s="194"/>
      <c r="L1802" s="194"/>
      <c r="P1802" s="2"/>
      <c r="AA1802" s="6"/>
      <c r="AB1802" s="6"/>
      <c r="AC1802" s="6"/>
    </row>
    <row r="1803" spans="2:29" ht="9.9" customHeight="1" x14ac:dyDescent="0.25">
      <c r="B1803" s="138"/>
      <c r="C1803" s="142"/>
      <c r="D1803" s="194"/>
      <c r="E1803" s="194"/>
      <c r="F1803" s="193"/>
      <c r="G1803" s="194"/>
      <c r="H1803" s="193"/>
      <c r="I1803" s="194"/>
      <c r="J1803" s="194"/>
      <c r="K1803" s="194"/>
      <c r="L1803" s="194"/>
      <c r="P1803" s="2"/>
      <c r="AA1803" s="6"/>
      <c r="AB1803" s="6"/>
      <c r="AC1803" s="6"/>
    </row>
    <row r="1804" spans="2:29" ht="9.9" customHeight="1" x14ac:dyDescent="0.25">
      <c r="B1804" s="138"/>
      <c r="C1804" s="142"/>
      <c r="D1804" s="194"/>
      <c r="E1804" s="194"/>
      <c r="F1804" s="193"/>
      <c r="G1804" s="194"/>
      <c r="H1804" s="193"/>
      <c r="I1804" s="194"/>
      <c r="J1804" s="194"/>
      <c r="K1804" s="194"/>
      <c r="L1804" s="194"/>
      <c r="P1804" s="2"/>
      <c r="AA1804" s="6"/>
      <c r="AB1804" s="6"/>
      <c r="AC1804" s="6"/>
    </row>
    <row r="1805" spans="2:29" ht="9.9" customHeight="1" x14ac:dyDescent="0.25">
      <c r="B1805" s="138"/>
      <c r="C1805" s="142"/>
      <c r="D1805" s="194"/>
      <c r="E1805" s="194"/>
      <c r="F1805" s="193"/>
      <c r="G1805" s="194"/>
      <c r="H1805" s="193"/>
      <c r="I1805" s="194"/>
      <c r="J1805" s="194"/>
      <c r="K1805" s="194"/>
      <c r="L1805" s="194"/>
      <c r="P1805" s="2"/>
      <c r="AA1805" s="6"/>
      <c r="AB1805" s="6"/>
      <c r="AC1805" s="6"/>
    </row>
    <row r="1806" spans="2:29" ht="9.9" customHeight="1" x14ac:dyDescent="0.25">
      <c r="B1806" s="138"/>
      <c r="C1806" s="142"/>
      <c r="D1806" s="194"/>
      <c r="E1806" s="194"/>
      <c r="F1806" s="193"/>
      <c r="G1806" s="194"/>
      <c r="H1806" s="193"/>
      <c r="I1806" s="194"/>
      <c r="J1806" s="194"/>
      <c r="K1806" s="194"/>
      <c r="L1806" s="194"/>
      <c r="P1806" s="2"/>
      <c r="AA1806" s="6"/>
      <c r="AB1806" s="6"/>
      <c r="AC1806" s="6"/>
    </row>
    <row r="1807" spans="2:29" ht="9.9" customHeight="1" x14ac:dyDescent="0.25">
      <c r="B1807" s="138"/>
      <c r="C1807" s="142"/>
      <c r="D1807" s="194"/>
      <c r="E1807" s="194"/>
      <c r="F1807" s="193"/>
      <c r="G1807" s="194"/>
      <c r="H1807" s="193"/>
      <c r="I1807" s="194"/>
      <c r="J1807" s="194"/>
      <c r="K1807" s="194"/>
      <c r="L1807" s="194"/>
      <c r="P1807" s="2"/>
      <c r="AA1807" s="6"/>
      <c r="AB1807" s="6"/>
      <c r="AC1807" s="6"/>
    </row>
    <row r="1808" spans="2:29" ht="9.9" customHeight="1" x14ac:dyDescent="0.25">
      <c r="B1808" s="138"/>
      <c r="C1808" s="142"/>
      <c r="D1808" s="194"/>
      <c r="E1808" s="194"/>
      <c r="F1808" s="193"/>
      <c r="G1808" s="194"/>
      <c r="H1808" s="193"/>
      <c r="I1808" s="194"/>
      <c r="J1808" s="194"/>
      <c r="K1808" s="194"/>
      <c r="L1808" s="194"/>
      <c r="P1808" s="2"/>
      <c r="AA1808" s="6"/>
      <c r="AB1808" s="6"/>
      <c r="AC1808" s="6"/>
    </row>
    <row r="1809" spans="1:29" ht="9.9" customHeight="1" x14ac:dyDescent="0.25">
      <c r="B1809" s="138"/>
      <c r="C1809" s="142"/>
      <c r="D1809" s="194"/>
      <c r="E1809" s="194"/>
      <c r="F1809" s="193"/>
      <c r="G1809" s="194"/>
      <c r="H1809" s="193"/>
      <c r="I1809" s="194"/>
      <c r="J1809" s="194"/>
      <c r="K1809" s="194"/>
      <c r="L1809" s="194"/>
      <c r="P1809" s="2"/>
      <c r="AA1809" s="6"/>
      <c r="AB1809" s="6"/>
      <c r="AC1809" s="6"/>
    </row>
    <row r="1810" spans="1:29" ht="9.9" customHeight="1" x14ac:dyDescent="0.25">
      <c r="B1810" s="138"/>
      <c r="C1810" s="142"/>
      <c r="D1810" s="194"/>
      <c r="E1810" s="194"/>
      <c r="F1810" s="193"/>
      <c r="G1810" s="194"/>
      <c r="H1810" s="193"/>
      <c r="I1810" s="194"/>
      <c r="J1810" s="194"/>
      <c r="K1810" s="194"/>
      <c r="L1810" s="194"/>
      <c r="P1810" s="2"/>
      <c r="AA1810" s="6"/>
      <c r="AB1810" s="6"/>
      <c r="AC1810" s="6"/>
    </row>
    <row r="1811" spans="1:29" ht="9.9" customHeight="1" x14ac:dyDescent="0.25">
      <c r="B1811" s="138"/>
      <c r="C1811" s="142"/>
      <c r="D1811" s="194"/>
      <c r="E1811" s="194"/>
      <c r="F1811" s="193"/>
      <c r="G1811" s="194"/>
      <c r="H1811" s="193"/>
      <c r="I1811" s="194"/>
      <c r="J1811" s="194"/>
      <c r="K1811" s="194"/>
      <c r="L1811" s="194"/>
      <c r="P1811" s="2"/>
      <c r="AA1811" s="6"/>
      <c r="AB1811" s="6"/>
      <c r="AC1811" s="6"/>
    </row>
    <row r="1812" spans="1:29" ht="9.9" customHeight="1" x14ac:dyDescent="0.25">
      <c r="B1812" s="138"/>
      <c r="C1812" s="148"/>
      <c r="D1812" s="194"/>
      <c r="E1812" s="194"/>
      <c r="F1812" s="194"/>
      <c r="G1812" s="194"/>
      <c r="H1812" s="193"/>
      <c r="I1812" s="194"/>
      <c r="J1812" s="194"/>
      <c r="K1812" s="194"/>
      <c r="L1812" s="140"/>
      <c r="P1812" s="2"/>
      <c r="AA1812" s="6"/>
      <c r="AB1812" s="6"/>
      <c r="AC1812" s="6"/>
    </row>
    <row r="1813" spans="1:29" ht="9.9" customHeight="1" x14ac:dyDescent="0.25">
      <c r="B1813" s="141"/>
      <c r="C1813" s="14"/>
      <c r="D1813" s="194"/>
      <c r="E1813" s="194"/>
      <c r="F1813" s="194"/>
      <c r="G1813" s="194"/>
      <c r="H1813" s="193"/>
      <c r="I1813" s="194"/>
      <c r="J1813" s="194"/>
      <c r="K1813" s="194"/>
      <c r="L1813" s="13"/>
      <c r="P1813" s="2"/>
      <c r="AA1813" s="6"/>
      <c r="AB1813" s="6"/>
      <c r="AC1813" s="6"/>
    </row>
    <row r="1814" spans="1:29" ht="9.9" customHeight="1" x14ac:dyDescent="0.25">
      <c r="B1814" s="139"/>
      <c r="C1814" s="14"/>
      <c r="D1814" s="194"/>
      <c r="E1814" s="194"/>
      <c r="F1814" s="194"/>
      <c r="G1814" s="194"/>
      <c r="H1814" s="193"/>
      <c r="I1814" s="187"/>
      <c r="J1814" s="194"/>
      <c r="K1814" s="194"/>
      <c r="L1814" s="140"/>
      <c r="P1814" s="2"/>
      <c r="AA1814" s="6"/>
      <c r="AB1814" s="6"/>
      <c r="AC1814" s="6"/>
    </row>
    <row r="1815" spans="1:29" ht="9.9" customHeight="1" x14ac:dyDescent="0.25">
      <c r="A1815" s="11"/>
      <c r="B1815" s="142"/>
      <c r="C1815" s="83"/>
      <c r="D1815" s="194"/>
      <c r="E1815" s="194"/>
      <c r="F1815" s="194"/>
      <c r="G1815" s="194"/>
      <c r="H1815" s="193"/>
      <c r="I1815" s="187"/>
      <c r="J1815" s="194"/>
      <c r="K1815" s="194"/>
      <c r="L1815" s="13"/>
      <c r="P1815" s="2"/>
      <c r="AA1815" s="6"/>
      <c r="AB1815" s="6"/>
      <c r="AC1815" s="6"/>
    </row>
    <row r="1816" spans="1:29" ht="9.9" customHeight="1" x14ac:dyDescent="0.25">
      <c r="B1816" s="138"/>
      <c r="C1816" s="148"/>
      <c r="D1816" s="4"/>
      <c r="F1816" s="193"/>
      <c r="H1816" s="2"/>
      <c r="I1816" s="187"/>
      <c r="J1816" s="194"/>
      <c r="K1816" s="194"/>
      <c r="L1816" s="140"/>
      <c r="P1816" s="2"/>
      <c r="AA1816" s="6"/>
      <c r="AB1816" s="6"/>
      <c r="AC1816" s="6"/>
    </row>
    <row r="1817" spans="1:29" ht="9.9" customHeight="1" x14ac:dyDescent="0.25">
      <c r="B1817" s="138"/>
      <c r="C1817" s="14"/>
      <c r="D1817" s="194"/>
      <c r="E1817" s="194"/>
      <c r="F1817" s="194"/>
      <c r="G1817" s="194"/>
      <c r="H1817" s="193"/>
      <c r="I1817" s="194"/>
      <c r="J1817" s="194"/>
      <c r="K1817" s="194"/>
      <c r="L1817" s="194"/>
      <c r="P1817" s="2"/>
      <c r="AA1817" s="6"/>
      <c r="AB1817" s="6"/>
      <c r="AC1817" s="6"/>
    </row>
    <row r="1818" spans="1:29" ht="9.9" customHeight="1" x14ac:dyDescent="0.25">
      <c r="B1818" s="138"/>
      <c r="C1818" s="14"/>
      <c r="D1818" s="194"/>
      <c r="E1818" s="194"/>
      <c r="F1818" s="194"/>
      <c r="G1818" s="194"/>
      <c r="H1818" s="193"/>
      <c r="I1818" s="194"/>
      <c r="J1818" s="194"/>
      <c r="K1818" s="194"/>
      <c r="L1818" s="194"/>
      <c r="P1818" s="2"/>
      <c r="AA1818" s="6"/>
      <c r="AB1818" s="6"/>
      <c r="AC1818" s="6"/>
    </row>
    <row r="1819" spans="1:29" ht="9.9" customHeight="1" x14ac:dyDescent="0.25">
      <c r="B1819" s="138"/>
      <c r="C1819" s="14"/>
      <c r="D1819" s="194"/>
      <c r="E1819" s="194"/>
      <c r="F1819" s="194"/>
      <c r="G1819" s="194"/>
      <c r="H1819" s="193"/>
      <c r="I1819" s="187"/>
      <c r="J1819" s="194"/>
      <c r="K1819" s="194"/>
      <c r="L1819" s="194"/>
      <c r="P1819" s="2"/>
      <c r="AA1819" s="6"/>
      <c r="AB1819" s="6"/>
      <c r="AC1819" s="6"/>
    </row>
    <row r="1820" spans="1:29" ht="9.9" customHeight="1" x14ac:dyDescent="0.25">
      <c r="B1820" s="138"/>
      <c r="C1820" s="14"/>
      <c r="D1820" s="194"/>
      <c r="E1820" s="194"/>
      <c r="F1820" s="194"/>
      <c r="G1820" s="194"/>
      <c r="H1820" s="193"/>
      <c r="I1820" s="194"/>
      <c r="J1820" s="194"/>
      <c r="K1820" s="194"/>
      <c r="L1820" s="194"/>
      <c r="P1820" s="2"/>
      <c r="AA1820" s="6"/>
      <c r="AB1820" s="6"/>
      <c r="AC1820" s="6"/>
    </row>
    <row r="1821" spans="1:29" ht="9.9" customHeight="1" x14ac:dyDescent="0.25">
      <c r="B1821" s="138"/>
      <c r="C1821" s="148"/>
      <c r="D1821" s="194"/>
      <c r="E1821" s="194"/>
      <c r="F1821" s="194"/>
      <c r="G1821" s="194"/>
      <c r="H1821" s="193"/>
      <c r="I1821" s="194"/>
      <c r="J1821" s="194"/>
      <c r="K1821" s="194"/>
      <c r="L1821" s="194"/>
      <c r="P1821" s="2"/>
      <c r="AA1821" s="6"/>
      <c r="AB1821" s="6"/>
      <c r="AC1821" s="6"/>
    </row>
    <row r="1822" spans="1:29" ht="9.9" customHeight="1" x14ac:dyDescent="0.25">
      <c r="B1822" s="138"/>
      <c r="C1822" s="14"/>
      <c r="D1822" s="194"/>
      <c r="E1822" s="194"/>
      <c r="F1822" s="194"/>
      <c r="G1822" s="194"/>
      <c r="H1822" s="193"/>
      <c r="I1822" s="194"/>
      <c r="J1822" s="194"/>
      <c r="K1822" s="194"/>
      <c r="L1822" s="194"/>
      <c r="P1822" s="2"/>
      <c r="AA1822" s="6"/>
      <c r="AB1822" s="6"/>
      <c r="AC1822" s="6"/>
    </row>
    <row r="1823" spans="1:29" ht="9.9" customHeight="1" x14ac:dyDescent="0.25">
      <c r="B1823" s="138"/>
      <c r="C1823" s="14"/>
      <c r="D1823" s="194"/>
      <c r="E1823" s="194"/>
      <c r="F1823" s="194"/>
      <c r="G1823" s="194"/>
      <c r="H1823" s="193"/>
      <c r="I1823" s="194"/>
      <c r="J1823" s="194"/>
      <c r="K1823" s="194"/>
      <c r="L1823" s="194"/>
      <c r="P1823" s="2"/>
      <c r="AA1823" s="6"/>
      <c r="AB1823" s="6"/>
      <c r="AC1823" s="6"/>
    </row>
    <row r="1824" spans="1:29" ht="9.9" customHeight="1" x14ac:dyDescent="0.25">
      <c r="B1824" s="138"/>
      <c r="C1824" s="14"/>
      <c r="D1824" s="194"/>
      <c r="E1824" s="194"/>
      <c r="F1824" s="194"/>
      <c r="G1824" s="194"/>
      <c r="H1824" s="193"/>
      <c r="I1824" s="194"/>
      <c r="J1824" s="194"/>
      <c r="K1824" s="194"/>
      <c r="L1824" s="194"/>
      <c r="P1824" s="2"/>
      <c r="AA1824" s="6"/>
      <c r="AB1824" s="6"/>
      <c r="AC1824" s="6"/>
    </row>
    <row r="1825" spans="2:29" ht="9.9" customHeight="1" x14ac:dyDescent="0.25">
      <c r="B1825" s="138"/>
      <c r="C1825" s="14"/>
      <c r="D1825" s="194"/>
      <c r="E1825" s="194"/>
      <c r="F1825" s="194"/>
      <c r="G1825" s="194"/>
      <c r="H1825" s="193"/>
      <c r="I1825" s="194"/>
      <c r="J1825" s="194"/>
      <c r="K1825" s="194"/>
      <c r="L1825" s="194"/>
      <c r="P1825" s="2"/>
      <c r="AA1825" s="6"/>
      <c r="AB1825" s="6"/>
      <c r="AC1825" s="6"/>
    </row>
    <row r="1826" spans="2:29" ht="9.9" customHeight="1" x14ac:dyDescent="0.25">
      <c r="B1826" s="138"/>
      <c r="C1826" s="148"/>
      <c r="D1826" s="194"/>
      <c r="E1826" s="194"/>
      <c r="F1826" s="194"/>
      <c r="G1826" s="194"/>
      <c r="H1826" s="193"/>
      <c r="I1826" s="194"/>
      <c r="J1826" s="194"/>
      <c r="K1826" s="194"/>
      <c r="L1826" s="194"/>
      <c r="P1826" s="2"/>
      <c r="AA1826" s="6"/>
      <c r="AB1826" s="6"/>
      <c r="AC1826" s="6"/>
    </row>
    <row r="1827" spans="2:29" ht="9.9" customHeight="1" x14ac:dyDescent="0.25">
      <c r="B1827" s="138"/>
      <c r="C1827" s="14"/>
      <c r="D1827" s="194"/>
      <c r="E1827" s="194"/>
      <c r="F1827" s="194"/>
      <c r="G1827" s="194"/>
      <c r="H1827" s="193"/>
      <c r="I1827" s="194"/>
      <c r="J1827" s="194"/>
      <c r="K1827" s="194"/>
      <c r="L1827" s="194"/>
      <c r="P1827" s="2"/>
      <c r="AA1827" s="6"/>
      <c r="AB1827" s="6"/>
      <c r="AC1827" s="6"/>
    </row>
    <row r="1828" spans="2:29" ht="9.9" customHeight="1" x14ac:dyDescent="0.25">
      <c r="B1828" s="138"/>
      <c r="C1828" s="14"/>
      <c r="D1828" s="194"/>
      <c r="E1828" s="194"/>
      <c r="F1828" s="194"/>
      <c r="G1828" s="194"/>
      <c r="H1828" s="193"/>
      <c r="I1828" s="194"/>
      <c r="J1828" s="194"/>
      <c r="K1828" s="194"/>
      <c r="L1828" s="194"/>
      <c r="P1828" s="2"/>
      <c r="AA1828" s="6"/>
      <c r="AB1828" s="6"/>
      <c r="AC1828" s="6"/>
    </row>
    <row r="1829" spans="2:29" ht="9.9" customHeight="1" x14ac:dyDescent="0.25">
      <c r="B1829" s="138"/>
      <c r="C1829" s="14"/>
      <c r="D1829" s="194"/>
      <c r="E1829" s="194"/>
      <c r="F1829" s="194"/>
      <c r="G1829" s="194"/>
      <c r="H1829" s="193"/>
      <c r="I1829" s="194"/>
      <c r="J1829" s="194"/>
      <c r="K1829" s="194"/>
      <c r="L1829" s="194"/>
      <c r="P1829" s="2"/>
      <c r="AA1829" s="6"/>
      <c r="AB1829" s="6"/>
      <c r="AC1829" s="6"/>
    </row>
    <row r="1830" spans="2:29" ht="9.9" customHeight="1" x14ac:dyDescent="0.25">
      <c r="B1830" s="138"/>
      <c r="C1830" s="14"/>
      <c r="D1830" s="194"/>
      <c r="E1830" s="194"/>
      <c r="F1830" s="194"/>
      <c r="G1830" s="194"/>
      <c r="H1830" s="193"/>
      <c r="I1830" s="194"/>
      <c r="J1830" s="194"/>
      <c r="K1830" s="194"/>
      <c r="L1830" s="194"/>
      <c r="P1830" s="2"/>
      <c r="AA1830" s="6"/>
      <c r="AB1830" s="6"/>
      <c r="AC1830" s="6"/>
    </row>
    <row r="1831" spans="2:29" ht="9.9" customHeight="1" x14ac:dyDescent="0.25">
      <c r="B1831" s="138"/>
      <c r="C1831" s="148"/>
      <c r="D1831" s="194"/>
      <c r="E1831" s="194"/>
      <c r="F1831" s="194"/>
      <c r="G1831" s="194"/>
      <c r="H1831" s="193"/>
      <c r="I1831" s="194"/>
      <c r="J1831" s="194"/>
      <c r="K1831" s="194"/>
      <c r="L1831" s="194"/>
      <c r="P1831" s="2"/>
      <c r="AA1831" s="6"/>
      <c r="AB1831" s="6"/>
      <c r="AC1831" s="6"/>
    </row>
    <row r="1832" spans="2:29" ht="9.9" customHeight="1" x14ac:dyDescent="0.25">
      <c r="B1832" s="138"/>
      <c r="C1832" s="14"/>
      <c r="D1832" s="194"/>
      <c r="E1832" s="194"/>
      <c r="F1832" s="194"/>
      <c r="G1832" s="194"/>
      <c r="H1832" s="193"/>
      <c r="I1832" s="194"/>
      <c r="J1832" s="194"/>
      <c r="K1832" s="194"/>
      <c r="L1832" s="194"/>
      <c r="P1832" s="2"/>
      <c r="AA1832" s="6"/>
      <c r="AB1832" s="6"/>
      <c r="AC1832" s="6"/>
    </row>
    <row r="1833" spans="2:29" ht="9.9" customHeight="1" x14ac:dyDescent="0.25">
      <c r="B1833" s="138"/>
      <c r="C1833" s="14"/>
      <c r="D1833" s="194"/>
      <c r="E1833" s="194"/>
      <c r="F1833" s="194"/>
      <c r="G1833" s="194"/>
      <c r="H1833" s="193"/>
      <c r="I1833" s="194"/>
      <c r="J1833" s="194"/>
      <c r="K1833" s="194"/>
      <c r="L1833" s="194"/>
      <c r="P1833" s="2"/>
      <c r="AA1833" s="6"/>
      <c r="AB1833" s="6"/>
      <c r="AC1833" s="6"/>
    </row>
    <row r="1834" spans="2:29" ht="9.9" customHeight="1" x14ac:dyDescent="0.25">
      <c r="B1834" s="138"/>
      <c r="C1834" s="14"/>
      <c r="D1834" s="194"/>
      <c r="E1834" s="194"/>
      <c r="F1834" s="194"/>
      <c r="G1834" s="194"/>
      <c r="H1834" s="193"/>
      <c r="I1834" s="194"/>
      <c r="J1834" s="194"/>
      <c r="K1834" s="194"/>
      <c r="L1834" s="194"/>
      <c r="P1834" s="2"/>
      <c r="AA1834" s="6"/>
      <c r="AB1834" s="6"/>
      <c r="AC1834" s="6"/>
    </row>
    <row r="1835" spans="2:29" ht="9.9" customHeight="1" x14ac:dyDescent="0.25">
      <c r="B1835" s="138"/>
      <c r="C1835" s="14"/>
      <c r="D1835" s="194"/>
      <c r="E1835" s="194"/>
      <c r="F1835" s="194"/>
      <c r="G1835" s="194"/>
      <c r="H1835" s="193"/>
      <c r="I1835" s="194"/>
      <c r="J1835" s="194"/>
      <c r="K1835" s="194"/>
      <c r="L1835" s="194"/>
      <c r="P1835" s="2"/>
      <c r="AA1835" s="6"/>
      <c r="AB1835" s="6"/>
      <c r="AC1835" s="6"/>
    </row>
    <row r="1836" spans="2:29" ht="9.9" customHeight="1" x14ac:dyDescent="0.25">
      <c r="B1836" s="138"/>
      <c r="C1836" s="148"/>
      <c r="D1836" s="194"/>
      <c r="E1836" s="194"/>
      <c r="F1836" s="194"/>
      <c r="G1836" s="194"/>
      <c r="H1836" s="193"/>
      <c r="I1836" s="194"/>
      <c r="J1836" s="194"/>
      <c r="K1836" s="194"/>
      <c r="L1836" s="194"/>
      <c r="P1836" s="2"/>
      <c r="AA1836" s="6"/>
      <c r="AB1836" s="6"/>
      <c r="AC1836" s="6"/>
    </row>
    <row r="1837" spans="2:29" ht="9.9" customHeight="1" x14ac:dyDescent="0.25">
      <c r="B1837" s="138"/>
      <c r="C1837" s="14"/>
      <c r="D1837" s="194"/>
      <c r="E1837" s="194"/>
      <c r="F1837" s="194"/>
      <c r="G1837" s="194"/>
      <c r="H1837" s="193"/>
      <c r="I1837" s="194"/>
      <c r="J1837" s="194"/>
      <c r="K1837" s="194"/>
      <c r="L1837" s="194"/>
      <c r="P1837" s="2"/>
      <c r="AA1837" s="6"/>
      <c r="AB1837" s="6"/>
      <c r="AC1837" s="6"/>
    </row>
    <row r="1838" spans="2:29" ht="9.9" customHeight="1" x14ac:dyDescent="0.25">
      <c r="B1838" s="138"/>
      <c r="C1838" s="14"/>
      <c r="D1838" s="194"/>
      <c r="E1838" s="194"/>
      <c r="F1838" s="194"/>
      <c r="G1838" s="194"/>
      <c r="H1838" s="193"/>
      <c r="I1838" s="194"/>
      <c r="J1838" s="194"/>
      <c r="K1838" s="194"/>
      <c r="L1838" s="194"/>
      <c r="P1838" s="2"/>
      <c r="AA1838" s="6"/>
      <c r="AB1838" s="6"/>
      <c r="AC1838" s="6"/>
    </row>
    <row r="1839" spans="2:29" ht="9.9" customHeight="1" x14ac:dyDescent="0.25">
      <c r="B1839" s="138"/>
      <c r="C1839" s="14"/>
      <c r="D1839" s="194"/>
      <c r="E1839" s="194"/>
      <c r="F1839" s="194"/>
      <c r="G1839" s="194"/>
      <c r="H1839" s="193"/>
      <c r="I1839" s="194"/>
      <c r="J1839" s="194"/>
      <c r="K1839" s="194"/>
      <c r="L1839" s="194"/>
      <c r="P1839" s="2"/>
      <c r="AA1839" s="6"/>
      <c r="AB1839" s="6"/>
      <c r="AC1839" s="6"/>
    </row>
    <row r="1840" spans="2:29" ht="9.9" customHeight="1" x14ac:dyDescent="0.25">
      <c r="B1840" s="138"/>
      <c r="C1840" s="14"/>
      <c r="D1840" s="194"/>
      <c r="E1840" s="194"/>
      <c r="F1840" s="194"/>
      <c r="G1840" s="194"/>
      <c r="H1840" s="193"/>
      <c r="I1840" s="194"/>
      <c r="J1840" s="194"/>
      <c r="K1840" s="194"/>
      <c r="L1840" s="194"/>
      <c r="P1840" s="2"/>
      <c r="AA1840" s="6"/>
      <c r="AB1840" s="6"/>
      <c r="AC1840" s="6"/>
    </row>
    <row r="1841" spans="1:29" ht="9.9" customHeight="1" x14ac:dyDescent="0.25">
      <c r="B1841" s="138"/>
      <c r="C1841" s="14"/>
      <c r="D1841" s="194"/>
      <c r="E1841" s="194"/>
      <c r="F1841" s="194"/>
      <c r="G1841" s="194"/>
      <c r="H1841" s="193"/>
      <c r="I1841" s="194"/>
      <c r="J1841" s="194"/>
      <c r="K1841" s="194"/>
      <c r="L1841" s="194"/>
      <c r="P1841" s="2"/>
      <c r="AA1841" s="6"/>
      <c r="AB1841" s="6"/>
      <c r="AC1841" s="6"/>
    </row>
    <row r="1842" spans="1:29" ht="9.9" customHeight="1" x14ac:dyDescent="0.25">
      <c r="A1842" s="11"/>
      <c r="B1842" s="138"/>
      <c r="C1842" s="83"/>
      <c r="D1842" s="194"/>
      <c r="E1842" s="194"/>
      <c r="F1842" s="194"/>
      <c r="G1842" s="194"/>
      <c r="H1842" s="193"/>
      <c r="I1842" s="194"/>
      <c r="J1842" s="194"/>
      <c r="K1842" s="194"/>
      <c r="L1842" s="194"/>
      <c r="P1842" s="2"/>
      <c r="AA1842" s="6"/>
      <c r="AB1842" s="6"/>
      <c r="AC1842" s="6"/>
    </row>
    <row r="1843" spans="1:29" ht="9.9" customHeight="1" x14ac:dyDescent="0.25">
      <c r="B1843" s="138"/>
      <c r="C1843" s="149"/>
      <c r="D1843" s="2"/>
      <c r="I1843" s="194"/>
      <c r="J1843" s="194"/>
      <c r="K1843" s="194"/>
      <c r="L1843" s="194"/>
      <c r="P1843" s="2"/>
      <c r="AA1843" s="6"/>
      <c r="AB1843" s="6"/>
      <c r="AC1843" s="6"/>
    </row>
    <row r="1844" spans="1:29" ht="9.9" customHeight="1" x14ac:dyDescent="0.25">
      <c r="B1844" s="138"/>
      <c r="C1844" s="148"/>
      <c r="D1844" s="2"/>
      <c r="I1844" s="194"/>
      <c r="J1844" s="194"/>
      <c r="K1844" s="194"/>
      <c r="L1844" s="194"/>
      <c r="P1844" s="2"/>
      <c r="AA1844" s="6"/>
      <c r="AB1844" s="6"/>
      <c r="AC1844" s="6"/>
    </row>
    <row r="1845" spans="1:29" ht="9.9" customHeight="1" x14ac:dyDescent="0.25">
      <c r="B1845" s="138"/>
      <c r="C1845" s="14"/>
      <c r="D1845" s="2"/>
      <c r="I1845" s="194"/>
      <c r="J1845" s="194"/>
      <c r="K1845" s="194"/>
      <c r="L1845" s="194"/>
      <c r="P1845" s="2"/>
      <c r="AA1845" s="6"/>
      <c r="AB1845" s="6"/>
      <c r="AC1845" s="6"/>
    </row>
    <row r="1846" spans="1:29" ht="9.9" customHeight="1" x14ac:dyDescent="0.25">
      <c r="B1846" s="138"/>
      <c r="C1846" s="14"/>
      <c r="D1846" s="2"/>
      <c r="I1846" s="194"/>
      <c r="J1846" s="194"/>
      <c r="K1846" s="194"/>
      <c r="L1846" s="194"/>
      <c r="P1846" s="2"/>
      <c r="AA1846" s="6"/>
      <c r="AB1846" s="6"/>
      <c r="AC1846" s="6"/>
    </row>
    <row r="1847" spans="1:29" ht="9.9" customHeight="1" x14ac:dyDescent="0.25">
      <c r="B1847" s="138"/>
      <c r="C1847" s="14"/>
      <c r="D1847" s="2"/>
      <c r="I1847" s="194"/>
      <c r="J1847" s="194"/>
      <c r="K1847" s="194"/>
      <c r="L1847" s="194"/>
      <c r="P1847" s="2"/>
      <c r="AA1847" s="6"/>
      <c r="AB1847" s="6"/>
      <c r="AC1847" s="6"/>
    </row>
    <row r="1848" spans="1:29" ht="9.9" customHeight="1" x14ac:dyDescent="0.25">
      <c r="B1848" s="138"/>
      <c r="C1848" s="14"/>
      <c r="D1848" s="2"/>
      <c r="I1848" s="194"/>
      <c r="J1848" s="194"/>
      <c r="K1848" s="194"/>
      <c r="L1848" s="194"/>
      <c r="P1848" s="2"/>
      <c r="AA1848" s="6"/>
      <c r="AB1848" s="6"/>
      <c r="AC1848" s="6"/>
    </row>
    <row r="1849" spans="1:29" ht="9.9" customHeight="1" x14ac:dyDescent="0.25">
      <c r="B1849" s="138"/>
      <c r="C1849" s="148"/>
      <c r="D1849" s="2"/>
      <c r="I1849" s="194"/>
      <c r="J1849" s="194"/>
      <c r="K1849" s="194"/>
      <c r="L1849" s="194"/>
      <c r="P1849" s="2"/>
      <c r="AA1849" s="6"/>
      <c r="AB1849" s="6"/>
      <c r="AC1849" s="6"/>
    </row>
    <row r="1850" spans="1:29" ht="9.9" customHeight="1" x14ac:dyDescent="0.25">
      <c r="B1850" s="138"/>
      <c r="C1850" s="14"/>
      <c r="D1850" s="2"/>
      <c r="I1850" s="194"/>
      <c r="J1850" s="194"/>
      <c r="K1850" s="194"/>
      <c r="L1850" s="194"/>
      <c r="P1850" s="2"/>
      <c r="AA1850" s="6"/>
      <c r="AB1850" s="6"/>
      <c r="AC1850" s="6"/>
    </row>
    <row r="1851" spans="1:29" ht="9.9" customHeight="1" x14ac:dyDescent="0.25">
      <c r="B1851" s="138"/>
      <c r="C1851" s="14"/>
      <c r="D1851" s="2"/>
      <c r="I1851" s="194"/>
      <c r="J1851" s="194"/>
      <c r="K1851" s="194"/>
      <c r="L1851" s="194"/>
      <c r="P1851" s="2"/>
      <c r="AA1851" s="6"/>
      <c r="AB1851" s="6"/>
      <c r="AC1851" s="6"/>
    </row>
    <row r="1852" spans="1:29" ht="9.9" customHeight="1" x14ac:dyDescent="0.25">
      <c r="B1852" s="138"/>
      <c r="C1852" s="14"/>
      <c r="D1852" s="2"/>
      <c r="I1852" s="194"/>
      <c r="J1852" s="194"/>
      <c r="K1852" s="194"/>
      <c r="L1852" s="194"/>
      <c r="P1852" s="2"/>
      <c r="AA1852" s="6"/>
      <c r="AB1852" s="6"/>
      <c r="AC1852" s="6"/>
    </row>
    <row r="1853" spans="1:29" ht="9.9" customHeight="1" x14ac:dyDescent="0.25">
      <c r="B1853" s="138"/>
      <c r="C1853" s="14"/>
      <c r="D1853" s="2"/>
      <c r="I1853" s="194"/>
      <c r="J1853" s="194"/>
      <c r="K1853" s="194"/>
      <c r="L1853" s="194"/>
      <c r="P1853" s="2"/>
      <c r="AA1853" s="6"/>
      <c r="AB1853" s="6"/>
      <c r="AC1853" s="6"/>
    </row>
    <row r="1854" spans="1:29" ht="9.9" customHeight="1" x14ac:dyDescent="0.25">
      <c r="B1854" s="138"/>
      <c r="C1854" s="14"/>
      <c r="D1854" s="2"/>
      <c r="I1854" s="194"/>
      <c r="J1854" s="194"/>
      <c r="K1854" s="194"/>
      <c r="L1854" s="194"/>
      <c r="P1854" s="2"/>
      <c r="AA1854" s="6"/>
      <c r="AB1854" s="6"/>
      <c r="AC1854" s="6"/>
    </row>
    <row r="1855" spans="1:29" ht="9.9" customHeight="1" x14ac:dyDescent="0.25">
      <c r="B1855" s="138"/>
      <c r="C1855" s="14"/>
      <c r="D1855" s="2"/>
      <c r="I1855" s="194"/>
      <c r="J1855" s="194"/>
      <c r="K1855" s="194"/>
      <c r="L1855" s="194"/>
      <c r="P1855" s="2"/>
      <c r="AA1855" s="6"/>
      <c r="AB1855" s="6"/>
      <c r="AC1855" s="6"/>
    </row>
    <row r="1856" spans="1:29" ht="9.9" customHeight="1" x14ac:dyDescent="0.25">
      <c r="B1856" s="138"/>
      <c r="C1856" s="148"/>
      <c r="D1856" s="2"/>
      <c r="I1856" s="194"/>
      <c r="J1856" s="194"/>
      <c r="K1856" s="194"/>
      <c r="L1856" s="194"/>
      <c r="P1856" s="2"/>
      <c r="AA1856" s="6"/>
      <c r="AB1856" s="6"/>
      <c r="AC1856" s="6"/>
    </row>
    <row r="1857" spans="1:29" ht="9.9" customHeight="1" x14ac:dyDescent="0.25">
      <c r="B1857" s="138"/>
      <c r="C1857" s="14"/>
      <c r="D1857" s="2"/>
      <c r="I1857" s="194"/>
      <c r="J1857" s="194"/>
      <c r="K1857" s="194"/>
      <c r="L1857" s="194"/>
      <c r="P1857" s="2"/>
      <c r="AA1857" s="6"/>
      <c r="AB1857" s="6"/>
      <c r="AC1857" s="6"/>
    </row>
    <row r="1858" spans="1:29" ht="9.9" customHeight="1" x14ac:dyDescent="0.25">
      <c r="B1858" s="138"/>
      <c r="C1858" s="14"/>
      <c r="D1858" s="2"/>
      <c r="I1858" s="194"/>
      <c r="J1858" s="194"/>
      <c r="K1858" s="194"/>
      <c r="L1858" s="194"/>
      <c r="P1858" s="2"/>
      <c r="AA1858" s="6"/>
      <c r="AB1858" s="6"/>
      <c r="AC1858" s="6"/>
    </row>
    <row r="1859" spans="1:29" ht="9.9" customHeight="1" x14ac:dyDescent="0.25">
      <c r="A1859" s="11"/>
      <c r="B1859" s="24"/>
      <c r="C1859" s="142"/>
      <c r="D1859" s="194"/>
      <c r="E1859" s="194"/>
      <c r="F1859" s="194"/>
      <c r="G1859" s="194"/>
      <c r="H1859" s="193"/>
      <c r="I1859" s="194"/>
      <c r="J1859" s="194"/>
      <c r="K1859" s="194"/>
      <c r="L1859" s="13"/>
      <c r="P1859" s="2"/>
      <c r="AA1859" s="6"/>
      <c r="AB1859" s="6"/>
      <c r="AC1859" s="6"/>
    </row>
    <row r="1860" spans="1:29" ht="9.9" customHeight="1" x14ac:dyDescent="0.25">
      <c r="B1860" s="139"/>
      <c r="C1860" s="14"/>
      <c r="D1860" s="2"/>
      <c r="I1860" s="194"/>
      <c r="J1860" s="194"/>
      <c r="K1860" s="194"/>
      <c r="L1860" s="194"/>
      <c r="P1860" s="2"/>
      <c r="AA1860" s="6"/>
      <c r="AB1860" s="6"/>
      <c r="AC1860" s="6"/>
    </row>
    <row r="1861" spans="1:29" ht="9.9" customHeight="1" x14ac:dyDescent="0.25">
      <c r="B1861" s="142"/>
      <c r="C1861" s="14"/>
      <c r="D1861" s="2"/>
      <c r="I1861" s="194"/>
      <c r="J1861" s="194"/>
      <c r="K1861" s="194"/>
      <c r="L1861" s="194"/>
      <c r="P1861" s="2"/>
      <c r="AA1861" s="6"/>
      <c r="AB1861" s="6"/>
      <c r="AC1861" s="6"/>
    </row>
    <row r="1862" spans="1:29" ht="9.9" customHeight="1" x14ac:dyDescent="0.25">
      <c r="B1862" s="138"/>
      <c r="C1862" s="148"/>
      <c r="D1862" s="2"/>
      <c r="I1862" s="194"/>
      <c r="J1862" s="194"/>
      <c r="K1862" s="194"/>
      <c r="L1862" s="140"/>
      <c r="M1862" s="193"/>
      <c r="P1862" s="2"/>
      <c r="AA1862" s="6"/>
      <c r="AB1862" s="6"/>
      <c r="AC1862" s="6"/>
    </row>
    <row r="1863" spans="1:29" ht="9.9" customHeight="1" x14ac:dyDescent="0.25">
      <c r="B1863" s="138"/>
      <c r="C1863" s="14"/>
      <c r="D1863" s="2"/>
      <c r="I1863" s="194"/>
      <c r="J1863" s="194"/>
      <c r="K1863" s="194"/>
      <c r="L1863" s="194"/>
      <c r="M1863" s="193"/>
      <c r="N1863" s="193"/>
      <c r="P1863" s="2"/>
      <c r="AA1863" s="6"/>
      <c r="AB1863" s="6"/>
      <c r="AC1863" s="6"/>
    </row>
    <row r="1864" spans="1:29" ht="9.9" customHeight="1" x14ac:dyDescent="0.25">
      <c r="B1864" s="138"/>
      <c r="C1864" s="14"/>
      <c r="D1864" s="2"/>
      <c r="I1864" s="194"/>
      <c r="J1864" s="194"/>
      <c r="K1864" s="194"/>
      <c r="L1864" s="194"/>
      <c r="M1864" s="193"/>
      <c r="N1864" s="193"/>
      <c r="P1864" s="2"/>
      <c r="AA1864" s="6"/>
      <c r="AB1864" s="6"/>
      <c r="AC1864" s="6"/>
    </row>
    <row r="1865" spans="1:29" ht="9.9" customHeight="1" x14ac:dyDescent="0.25">
      <c r="B1865" s="138"/>
      <c r="C1865" s="14"/>
      <c r="D1865" s="2"/>
      <c r="I1865" s="194"/>
      <c r="J1865" s="194"/>
      <c r="K1865" s="194"/>
      <c r="L1865" s="194"/>
      <c r="M1865" s="193"/>
      <c r="N1865" s="193"/>
      <c r="P1865" s="2"/>
      <c r="AA1865" s="6"/>
      <c r="AB1865" s="6"/>
      <c r="AC1865" s="6"/>
    </row>
    <row r="1866" spans="1:29" ht="9.9" customHeight="1" x14ac:dyDescent="0.25">
      <c r="B1866" s="138"/>
      <c r="C1866" s="14"/>
      <c r="D1866" s="2"/>
      <c r="I1866" s="194"/>
      <c r="J1866" s="194"/>
      <c r="K1866" s="194"/>
      <c r="L1866" s="194"/>
      <c r="M1866" s="193"/>
      <c r="N1866" s="193"/>
      <c r="P1866" s="2"/>
      <c r="AA1866" s="6"/>
      <c r="AB1866" s="6"/>
      <c r="AC1866" s="6"/>
    </row>
    <row r="1867" spans="1:29" ht="9.9" customHeight="1" x14ac:dyDescent="0.25">
      <c r="B1867" s="138"/>
      <c r="C1867" s="14"/>
      <c r="D1867" s="2"/>
      <c r="I1867" s="194"/>
      <c r="J1867" s="194"/>
      <c r="K1867" s="194"/>
      <c r="L1867" s="194"/>
      <c r="M1867" s="193"/>
      <c r="N1867" s="193"/>
      <c r="P1867" s="2"/>
      <c r="AA1867" s="6"/>
      <c r="AB1867" s="6"/>
      <c r="AC1867" s="6"/>
    </row>
    <row r="1868" spans="1:29" ht="9.9" customHeight="1" x14ac:dyDescent="0.25">
      <c r="B1868" s="138"/>
      <c r="C1868" s="148"/>
      <c r="D1868" s="2"/>
      <c r="I1868" s="194"/>
      <c r="J1868" s="194"/>
      <c r="K1868" s="194"/>
      <c r="L1868" s="140"/>
      <c r="M1868" s="193"/>
      <c r="N1868" s="193"/>
      <c r="P1868" s="2"/>
      <c r="AA1868" s="6"/>
      <c r="AB1868" s="6"/>
      <c r="AC1868" s="6"/>
    </row>
    <row r="1869" spans="1:29" ht="9.9" customHeight="1" x14ac:dyDescent="0.25">
      <c r="B1869" s="138"/>
      <c r="C1869" s="14"/>
      <c r="D1869" s="2"/>
      <c r="I1869" s="194"/>
      <c r="J1869" s="194"/>
      <c r="K1869" s="194"/>
      <c r="L1869" s="194"/>
      <c r="M1869" s="193"/>
      <c r="N1869" s="193"/>
      <c r="P1869" s="2"/>
      <c r="AA1869" s="6"/>
      <c r="AB1869" s="6"/>
      <c r="AC1869" s="6"/>
    </row>
    <row r="1870" spans="1:29" ht="9.9" customHeight="1" x14ac:dyDescent="0.25">
      <c r="B1870" s="138"/>
      <c r="C1870" s="14"/>
      <c r="D1870" s="2"/>
      <c r="I1870" s="194"/>
      <c r="J1870" s="194"/>
      <c r="K1870" s="194"/>
      <c r="L1870" s="194"/>
      <c r="M1870" s="193"/>
      <c r="N1870" s="193"/>
      <c r="P1870" s="2"/>
      <c r="AA1870" s="6"/>
      <c r="AB1870" s="6"/>
      <c r="AC1870" s="6"/>
    </row>
    <row r="1871" spans="1:29" ht="9.9" customHeight="1" x14ac:dyDescent="0.25">
      <c r="B1871" s="138"/>
      <c r="C1871" s="14"/>
      <c r="D1871" s="2"/>
      <c r="I1871" s="194"/>
      <c r="J1871" s="194"/>
      <c r="K1871" s="194"/>
      <c r="L1871" s="194"/>
      <c r="M1871" s="193"/>
      <c r="N1871" s="193"/>
      <c r="P1871" s="2"/>
      <c r="AA1871" s="6"/>
      <c r="AB1871" s="6"/>
      <c r="AC1871" s="6"/>
    </row>
    <row r="1872" spans="1:29" ht="9.9" customHeight="1" x14ac:dyDescent="0.25">
      <c r="B1872" s="138"/>
      <c r="C1872" s="14"/>
      <c r="D1872" s="2"/>
      <c r="I1872" s="194"/>
      <c r="J1872" s="194"/>
      <c r="K1872" s="194"/>
      <c r="L1872" s="194"/>
      <c r="M1872" s="193"/>
      <c r="N1872" s="193"/>
      <c r="P1872" s="2"/>
      <c r="AA1872" s="6"/>
      <c r="AB1872" s="6"/>
      <c r="AC1872" s="6"/>
    </row>
    <row r="1873" spans="1:29" ht="9.9" customHeight="1" x14ac:dyDescent="0.25">
      <c r="B1873" s="138"/>
      <c r="C1873" s="14"/>
      <c r="D1873" s="194"/>
      <c r="E1873" s="194"/>
      <c r="F1873" s="194"/>
      <c r="G1873" s="194"/>
      <c r="H1873" s="193"/>
      <c r="I1873" s="194"/>
      <c r="J1873" s="194"/>
      <c r="K1873" s="194"/>
      <c r="L1873" s="140"/>
      <c r="M1873" s="193"/>
      <c r="N1873" s="193"/>
      <c r="P1873" s="2"/>
      <c r="AA1873" s="6"/>
      <c r="AB1873" s="6"/>
      <c r="AC1873" s="6"/>
    </row>
    <row r="1874" spans="1:29" ht="9.9" customHeight="1" x14ac:dyDescent="0.25">
      <c r="A1874" s="11"/>
      <c r="B1874" s="138"/>
      <c r="C1874" s="83"/>
      <c r="D1874" s="194"/>
      <c r="E1874" s="194"/>
      <c r="F1874" s="194"/>
      <c r="G1874" s="194"/>
      <c r="H1874" s="193"/>
      <c r="I1874" s="194"/>
      <c r="J1874" s="194"/>
      <c r="K1874" s="194"/>
      <c r="L1874" s="140"/>
      <c r="M1874" s="193"/>
      <c r="N1874" s="193"/>
      <c r="P1874" s="2"/>
      <c r="AA1874" s="6"/>
      <c r="AB1874" s="6"/>
      <c r="AC1874" s="6"/>
    </row>
    <row r="1875" spans="1:29" ht="9.9" customHeight="1" x14ac:dyDescent="0.25">
      <c r="B1875" s="138"/>
      <c r="C1875" s="148"/>
      <c r="D1875" s="194"/>
      <c r="E1875" s="194"/>
      <c r="F1875" s="194"/>
      <c r="G1875" s="194"/>
      <c r="H1875" s="193"/>
      <c r="I1875" s="194"/>
      <c r="J1875" s="194"/>
      <c r="K1875" s="194"/>
      <c r="L1875" s="140"/>
      <c r="M1875" s="193"/>
      <c r="N1875" s="193"/>
      <c r="P1875" s="2"/>
      <c r="AA1875" s="6"/>
      <c r="AB1875" s="6"/>
      <c r="AC1875" s="6"/>
    </row>
    <row r="1876" spans="1:29" ht="9.9" customHeight="1" x14ac:dyDescent="0.25">
      <c r="B1876" s="138"/>
      <c r="C1876" s="14"/>
      <c r="D1876" s="194"/>
      <c r="E1876" s="194"/>
      <c r="F1876" s="194"/>
      <c r="G1876" s="194"/>
      <c r="H1876" s="193"/>
      <c r="I1876" s="194"/>
      <c r="J1876" s="194"/>
      <c r="K1876" s="194"/>
      <c r="L1876" s="140"/>
      <c r="M1876" s="193"/>
      <c r="N1876" s="193"/>
      <c r="P1876" s="2"/>
      <c r="AA1876" s="6"/>
      <c r="AB1876" s="6"/>
      <c r="AC1876" s="6"/>
    </row>
    <row r="1877" spans="1:29" ht="9.9" customHeight="1" x14ac:dyDescent="0.25">
      <c r="B1877" s="138"/>
      <c r="C1877" s="14"/>
      <c r="D1877" s="194"/>
      <c r="E1877" s="194"/>
      <c r="F1877" s="194"/>
      <c r="G1877" s="194"/>
      <c r="H1877" s="193"/>
      <c r="I1877" s="194"/>
      <c r="J1877" s="194"/>
      <c r="K1877" s="194"/>
      <c r="L1877" s="140"/>
      <c r="M1877" s="193"/>
      <c r="N1877" s="193"/>
      <c r="P1877" s="2"/>
      <c r="AA1877" s="6"/>
      <c r="AB1877" s="6"/>
      <c r="AC1877" s="6"/>
    </row>
    <row r="1878" spans="1:29" ht="9.9" customHeight="1" x14ac:dyDescent="0.25">
      <c r="B1878" s="138"/>
      <c r="C1878" s="14"/>
      <c r="D1878" s="194"/>
      <c r="E1878" s="194"/>
      <c r="F1878" s="194"/>
      <c r="G1878" s="194"/>
      <c r="H1878" s="193"/>
      <c r="I1878" s="194"/>
      <c r="J1878" s="194"/>
      <c r="K1878" s="194"/>
      <c r="L1878" s="140"/>
      <c r="M1878" s="193"/>
      <c r="N1878" s="193"/>
      <c r="P1878" s="2"/>
      <c r="AA1878" s="6"/>
      <c r="AB1878" s="6"/>
      <c r="AC1878" s="6"/>
    </row>
    <row r="1879" spans="1:29" ht="9.9" customHeight="1" x14ac:dyDescent="0.25">
      <c r="B1879" s="138"/>
      <c r="C1879" s="14"/>
      <c r="D1879" s="194"/>
      <c r="E1879" s="194"/>
      <c r="F1879" s="194"/>
      <c r="G1879" s="194"/>
      <c r="H1879" s="193"/>
      <c r="I1879" s="194"/>
      <c r="J1879" s="194"/>
      <c r="K1879" s="194"/>
      <c r="L1879" s="140"/>
      <c r="M1879" s="193"/>
      <c r="N1879" s="193"/>
      <c r="P1879" s="2"/>
      <c r="AA1879" s="6"/>
      <c r="AB1879" s="6"/>
      <c r="AC1879" s="6"/>
    </row>
    <row r="1880" spans="1:29" ht="9.9" customHeight="1" x14ac:dyDescent="0.25">
      <c r="B1880" s="138"/>
      <c r="C1880" s="14"/>
      <c r="D1880" s="194"/>
      <c r="E1880" s="194"/>
      <c r="F1880" s="194"/>
      <c r="G1880" s="194"/>
      <c r="H1880" s="193"/>
      <c r="I1880" s="194"/>
      <c r="J1880" s="194"/>
      <c r="K1880" s="194"/>
      <c r="L1880" s="140"/>
      <c r="M1880" s="193"/>
      <c r="N1880" s="193"/>
      <c r="P1880" s="2"/>
      <c r="AA1880" s="6"/>
      <c r="AB1880" s="6"/>
      <c r="AC1880" s="6"/>
    </row>
    <row r="1881" spans="1:29" ht="9.9" customHeight="1" x14ac:dyDescent="0.25">
      <c r="B1881" s="138"/>
      <c r="C1881" s="14"/>
      <c r="D1881" s="194"/>
      <c r="E1881" s="194"/>
      <c r="F1881" s="194"/>
      <c r="G1881" s="194"/>
      <c r="H1881" s="193"/>
      <c r="I1881" s="194"/>
      <c r="J1881" s="194"/>
      <c r="K1881" s="194"/>
      <c r="L1881" s="140"/>
      <c r="M1881" s="193"/>
      <c r="N1881" s="193"/>
      <c r="P1881" s="2"/>
      <c r="AA1881" s="6"/>
      <c r="AB1881" s="6"/>
      <c r="AC1881" s="6"/>
    </row>
    <row r="1882" spans="1:29" ht="9.9" customHeight="1" x14ac:dyDescent="0.25">
      <c r="B1882" s="138"/>
      <c r="C1882" s="14"/>
      <c r="D1882" s="194"/>
      <c r="E1882" s="194"/>
      <c r="F1882" s="194"/>
      <c r="G1882" s="194"/>
      <c r="H1882" s="193"/>
      <c r="I1882" s="194"/>
      <c r="J1882" s="194"/>
      <c r="K1882" s="194"/>
      <c r="L1882" s="140"/>
      <c r="M1882" s="193"/>
      <c r="N1882" s="193"/>
      <c r="P1882" s="2"/>
      <c r="AA1882" s="6"/>
      <c r="AB1882" s="6"/>
      <c r="AC1882" s="6"/>
    </row>
    <row r="1883" spans="1:29" ht="9.9" customHeight="1" x14ac:dyDescent="0.25">
      <c r="B1883" s="138"/>
      <c r="C1883" s="14"/>
      <c r="D1883" s="194"/>
      <c r="E1883" s="194"/>
      <c r="F1883" s="194"/>
      <c r="G1883" s="194"/>
      <c r="H1883" s="193"/>
      <c r="I1883" s="194"/>
      <c r="J1883" s="194"/>
      <c r="K1883" s="194"/>
      <c r="L1883" s="140"/>
      <c r="M1883" s="193"/>
      <c r="N1883" s="193"/>
      <c r="P1883" s="2"/>
      <c r="AA1883" s="6"/>
      <c r="AB1883" s="6"/>
      <c r="AC1883" s="6"/>
    </row>
    <row r="1884" spans="1:29" ht="9.9" customHeight="1" x14ac:dyDescent="0.25">
      <c r="B1884" s="138"/>
      <c r="C1884" s="14"/>
      <c r="D1884" s="194"/>
      <c r="E1884" s="194"/>
      <c r="F1884" s="194"/>
      <c r="G1884" s="194"/>
      <c r="H1884" s="193"/>
      <c r="I1884" s="194"/>
      <c r="J1884" s="194"/>
      <c r="K1884" s="194"/>
      <c r="L1884" s="140"/>
      <c r="M1884" s="193"/>
      <c r="N1884" s="193"/>
      <c r="P1884" s="2"/>
      <c r="AA1884" s="6"/>
      <c r="AB1884" s="6"/>
      <c r="AC1884" s="6"/>
    </row>
    <row r="1885" spans="1:29" ht="9.9" customHeight="1" x14ac:dyDescent="0.25">
      <c r="B1885" s="138"/>
      <c r="C1885" s="14"/>
      <c r="D1885" s="194"/>
      <c r="E1885" s="194"/>
      <c r="F1885" s="194"/>
      <c r="G1885" s="194"/>
      <c r="H1885" s="193"/>
      <c r="I1885" s="194"/>
      <c r="J1885" s="194"/>
      <c r="K1885" s="194"/>
      <c r="L1885" s="140"/>
      <c r="M1885" s="193"/>
      <c r="N1885" s="193"/>
      <c r="P1885" s="2"/>
      <c r="AA1885" s="6"/>
      <c r="AB1885" s="6"/>
      <c r="AC1885" s="6"/>
    </row>
    <row r="1886" spans="1:29" ht="9.9" customHeight="1" x14ac:dyDescent="0.25">
      <c r="B1886" s="138"/>
      <c r="C1886" s="14"/>
      <c r="D1886" s="194"/>
      <c r="E1886" s="194"/>
      <c r="F1886" s="194"/>
      <c r="G1886" s="194"/>
      <c r="H1886" s="193"/>
      <c r="I1886" s="194"/>
      <c r="J1886" s="194"/>
      <c r="K1886" s="194"/>
      <c r="L1886" s="140"/>
      <c r="M1886" s="193"/>
      <c r="N1886" s="193"/>
      <c r="P1886" s="2"/>
      <c r="AA1886" s="6"/>
      <c r="AB1886" s="6"/>
      <c r="AC1886" s="6"/>
    </row>
    <row r="1887" spans="1:29" ht="9.9" customHeight="1" x14ac:dyDescent="0.25">
      <c r="B1887" s="138"/>
      <c r="C1887" s="14"/>
      <c r="D1887" s="194"/>
      <c r="E1887" s="194"/>
      <c r="F1887" s="194"/>
      <c r="G1887" s="194"/>
      <c r="H1887" s="193"/>
      <c r="I1887" s="194"/>
      <c r="J1887" s="194"/>
      <c r="K1887" s="194"/>
      <c r="L1887" s="140"/>
      <c r="M1887" s="193"/>
      <c r="N1887" s="193"/>
      <c r="P1887" s="2"/>
      <c r="AA1887" s="6"/>
      <c r="AB1887" s="6"/>
      <c r="AC1887" s="6"/>
    </row>
    <row r="1888" spans="1:29" ht="9.9" customHeight="1" x14ac:dyDescent="0.25">
      <c r="B1888" s="138"/>
      <c r="C1888" s="148"/>
      <c r="D1888" s="194"/>
      <c r="E1888" s="194"/>
      <c r="F1888" s="194"/>
      <c r="G1888" s="194"/>
      <c r="H1888" s="193"/>
      <c r="I1888" s="194"/>
      <c r="J1888" s="194"/>
      <c r="K1888" s="194"/>
      <c r="L1888" s="140"/>
      <c r="M1888" s="193"/>
      <c r="N1888" s="193"/>
      <c r="P1888" s="2"/>
      <c r="AA1888" s="6"/>
      <c r="AB1888" s="6"/>
      <c r="AC1888" s="6"/>
    </row>
    <row r="1889" spans="2:29" ht="9.9" customHeight="1" x14ac:dyDescent="0.25">
      <c r="B1889" s="138"/>
      <c r="C1889" s="14"/>
      <c r="D1889" s="194"/>
      <c r="E1889" s="194"/>
      <c r="F1889" s="194"/>
      <c r="G1889" s="194"/>
      <c r="H1889" s="193"/>
      <c r="I1889" s="194"/>
      <c r="J1889" s="194"/>
      <c r="K1889" s="194"/>
      <c r="L1889" s="140"/>
      <c r="M1889" s="193"/>
      <c r="N1889" s="193"/>
      <c r="P1889" s="2"/>
      <c r="AA1889" s="6"/>
      <c r="AB1889" s="6"/>
      <c r="AC1889" s="6"/>
    </row>
    <row r="1890" spans="2:29" ht="9.9" customHeight="1" x14ac:dyDescent="0.25">
      <c r="B1890" s="138"/>
      <c r="C1890" s="14"/>
      <c r="D1890" s="194"/>
      <c r="E1890" s="194"/>
      <c r="F1890" s="194"/>
      <c r="G1890" s="194"/>
      <c r="H1890" s="193"/>
      <c r="I1890" s="194"/>
      <c r="J1890" s="194"/>
      <c r="K1890" s="194"/>
      <c r="L1890" s="140"/>
      <c r="M1890" s="193"/>
      <c r="N1890" s="193"/>
      <c r="P1890" s="2"/>
      <c r="AA1890" s="6"/>
      <c r="AB1890" s="6"/>
      <c r="AC1890" s="6"/>
    </row>
    <row r="1891" spans="2:29" ht="9.9" customHeight="1" x14ac:dyDescent="0.25">
      <c r="B1891" s="138"/>
      <c r="C1891" s="14"/>
      <c r="D1891" s="194"/>
      <c r="E1891" s="194"/>
      <c r="F1891" s="194"/>
      <c r="G1891" s="194"/>
      <c r="H1891" s="193"/>
      <c r="I1891" s="194"/>
      <c r="J1891" s="194"/>
      <c r="K1891" s="194"/>
      <c r="L1891" s="140"/>
      <c r="M1891" s="193"/>
      <c r="N1891" s="193"/>
      <c r="P1891" s="2"/>
      <c r="AA1891" s="6"/>
      <c r="AB1891" s="6"/>
      <c r="AC1891" s="6"/>
    </row>
    <row r="1892" spans="2:29" ht="9.9" customHeight="1" x14ac:dyDescent="0.25">
      <c r="B1892" s="138"/>
      <c r="C1892" s="14"/>
      <c r="D1892" s="194"/>
      <c r="E1892" s="194"/>
      <c r="F1892" s="194"/>
      <c r="G1892" s="194"/>
      <c r="H1892" s="193"/>
      <c r="I1892" s="194"/>
      <c r="J1892" s="194"/>
      <c r="K1892" s="194"/>
      <c r="L1892" s="140"/>
      <c r="M1892" s="193"/>
      <c r="N1892" s="193"/>
      <c r="P1892" s="2"/>
      <c r="AA1892" s="6"/>
      <c r="AB1892" s="6"/>
      <c r="AC1892" s="6"/>
    </row>
    <row r="1893" spans="2:29" ht="9.9" customHeight="1" x14ac:dyDescent="0.25">
      <c r="B1893" s="138"/>
      <c r="C1893" s="14"/>
      <c r="D1893" s="194"/>
      <c r="E1893" s="194"/>
      <c r="F1893" s="194"/>
      <c r="G1893" s="194"/>
      <c r="H1893" s="193"/>
      <c r="I1893" s="194"/>
      <c r="J1893" s="194"/>
      <c r="K1893" s="194"/>
      <c r="L1893" s="140"/>
      <c r="M1893" s="193"/>
      <c r="N1893" s="193"/>
      <c r="P1893" s="2"/>
      <c r="AA1893" s="6"/>
      <c r="AB1893" s="6"/>
      <c r="AC1893" s="6"/>
    </row>
    <row r="1894" spans="2:29" ht="9.9" customHeight="1" x14ac:dyDescent="0.25">
      <c r="B1894" s="138"/>
      <c r="C1894" s="14"/>
      <c r="D1894" s="194"/>
      <c r="E1894" s="194"/>
      <c r="F1894" s="194"/>
      <c r="G1894" s="194"/>
      <c r="H1894" s="193"/>
      <c r="I1894" s="194"/>
      <c r="J1894" s="194"/>
      <c r="K1894" s="194"/>
      <c r="L1894" s="140"/>
      <c r="M1894" s="193"/>
      <c r="N1894" s="193"/>
      <c r="P1894" s="2"/>
      <c r="AA1894" s="6"/>
      <c r="AB1894" s="6"/>
      <c r="AC1894" s="6"/>
    </row>
    <row r="1895" spans="2:29" ht="9.9" customHeight="1" x14ac:dyDescent="0.25">
      <c r="B1895" s="138"/>
      <c r="C1895" s="14"/>
      <c r="D1895" s="194"/>
      <c r="E1895" s="194"/>
      <c r="F1895" s="194"/>
      <c r="G1895" s="194"/>
      <c r="H1895" s="193"/>
      <c r="I1895" s="194"/>
      <c r="J1895" s="194"/>
      <c r="K1895" s="194"/>
      <c r="L1895" s="140"/>
      <c r="M1895" s="193"/>
      <c r="N1895" s="193"/>
      <c r="P1895" s="2"/>
      <c r="AA1895" s="6"/>
      <c r="AB1895" s="6"/>
      <c r="AC1895" s="6"/>
    </row>
    <row r="1896" spans="2:29" ht="9.9" customHeight="1" x14ac:dyDescent="0.25">
      <c r="B1896" s="138"/>
      <c r="C1896" s="14"/>
      <c r="D1896" s="194"/>
      <c r="E1896" s="194"/>
      <c r="F1896" s="194"/>
      <c r="G1896" s="194"/>
      <c r="H1896" s="193"/>
      <c r="I1896" s="194"/>
      <c r="J1896" s="194"/>
      <c r="K1896" s="194"/>
      <c r="L1896" s="140"/>
      <c r="M1896" s="193"/>
      <c r="N1896" s="193"/>
      <c r="P1896" s="2"/>
      <c r="AA1896" s="6"/>
      <c r="AB1896" s="6"/>
      <c r="AC1896" s="6"/>
    </row>
    <row r="1897" spans="2:29" ht="9.9" customHeight="1" x14ac:dyDescent="0.25">
      <c r="B1897" s="138"/>
      <c r="C1897" s="14"/>
      <c r="D1897" s="194"/>
      <c r="E1897" s="194"/>
      <c r="F1897" s="194"/>
      <c r="G1897" s="194"/>
      <c r="H1897" s="193"/>
      <c r="I1897" s="194"/>
      <c r="J1897" s="194"/>
      <c r="K1897" s="194"/>
      <c r="L1897" s="140"/>
      <c r="M1897" s="193"/>
      <c r="N1897" s="193"/>
      <c r="P1897" s="2"/>
      <c r="AA1897" s="6"/>
      <c r="AB1897" s="6"/>
      <c r="AC1897" s="6"/>
    </row>
    <row r="1898" spans="2:29" ht="9.9" customHeight="1" x14ac:dyDescent="0.25">
      <c r="B1898" s="138"/>
      <c r="C1898" s="14"/>
      <c r="D1898" s="194"/>
      <c r="E1898" s="194"/>
      <c r="F1898" s="194"/>
      <c r="G1898" s="194"/>
      <c r="H1898" s="193"/>
      <c r="I1898" s="194"/>
      <c r="J1898" s="194"/>
      <c r="K1898" s="194"/>
      <c r="L1898" s="140"/>
      <c r="M1898" s="193"/>
      <c r="N1898" s="193"/>
      <c r="P1898" s="2"/>
      <c r="AA1898" s="6"/>
      <c r="AB1898" s="6"/>
      <c r="AC1898" s="6"/>
    </row>
    <row r="1899" spans="2:29" ht="9.9" customHeight="1" x14ac:dyDescent="0.25">
      <c r="B1899" s="138"/>
      <c r="C1899" s="14"/>
      <c r="D1899" s="194"/>
      <c r="E1899" s="194"/>
      <c r="F1899" s="194"/>
      <c r="G1899" s="194"/>
      <c r="H1899" s="193"/>
      <c r="I1899" s="194"/>
      <c r="J1899" s="194"/>
      <c r="K1899" s="194"/>
      <c r="L1899" s="140"/>
      <c r="M1899" s="193"/>
      <c r="N1899" s="193"/>
      <c r="P1899" s="2"/>
      <c r="AA1899" s="6"/>
      <c r="AB1899" s="6"/>
      <c r="AC1899" s="6"/>
    </row>
    <row r="1900" spans="2:29" ht="9.9" customHeight="1" x14ac:dyDescent="0.25">
      <c r="B1900" s="138"/>
      <c r="C1900" s="148"/>
      <c r="D1900" s="194"/>
      <c r="E1900" s="194"/>
      <c r="F1900" s="194"/>
      <c r="G1900" s="194"/>
      <c r="H1900" s="193"/>
      <c r="I1900" s="194"/>
      <c r="J1900" s="194"/>
      <c r="K1900" s="194"/>
      <c r="L1900" s="140"/>
      <c r="M1900" s="193"/>
      <c r="N1900" s="193"/>
      <c r="P1900" s="2"/>
      <c r="AA1900" s="6"/>
      <c r="AB1900" s="6"/>
      <c r="AC1900" s="6"/>
    </row>
    <row r="1901" spans="2:29" ht="9.9" customHeight="1" x14ac:dyDescent="0.25">
      <c r="B1901" s="138"/>
      <c r="C1901" s="14"/>
      <c r="D1901" s="194"/>
      <c r="E1901" s="194"/>
      <c r="F1901" s="194"/>
      <c r="G1901" s="194"/>
      <c r="H1901" s="193"/>
      <c r="I1901" s="194"/>
      <c r="J1901" s="194"/>
      <c r="K1901" s="194"/>
      <c r="L1901" s="140"/>
      <c r="M1901" s="193"/>
      <c r="N1901" s="193"/>
      <c r="P1901" s="2"/>
      <c r="AA1901" s="6"/>
      <c r="AB1901" s="6"/>
      <c r="AC1901" s="6"/>
    </row>
    <row r="1902" spans="2:29" ht="9.9" customHeight="1" x14ac:dyDescent="0.25">
      <c r="B1902" s="138"/>
      <c r="C1902" s="14"/>
      <c r="D1902" s="194"/>
      <c r="E1902" s="194"/>
      <c r="F1902" s="194"/>
      <c r="G1902" s="194"/>
      <c r="H1902" s="193"/>
      <c r="I1902" s="194"/>
      <c r="J1902" s="194"/>
      <c r="K1902" s="194"/>
      <c r="L1902" s="140"/>
      <c r="M1902" s="193"/>
      <c r="N1902" s="193"/>
      <c r="P1902" s="2"/>
      <c r="AA1902" s="6"/>
      <c r="AB1902" s="6"/>
      <c r="AC1902" s="6"/>
    </row>
    <row r="1903" spans="2:29" ht="9.9" customHeight="1" x14ac:dyDescent="0.25">
      <c r="B1903" s="138"/>
      <c r="C1903" s="14"/>
      <c r="D1903" s="194"/>
      <c r="E1903" s="194"/>
      <c r="F1903" s="194"/>
      <c r="G1903" s="194"/>
      <c r="H1903" s="193"/>
      <c r="I1903" s="194"/>
      <c r="J1903" s="194"/>
      <c r="K1903" s="194"/>
      <c r="L1903" s="140"/>
      <c r="M1903" s="193"/>
      <c r="N1903" s="193"/>
      <c r="P1903" s="2"/>
      <c r="AA1903" s="6"/>
      <c r="AB1903" s="6"/>
      <c r="AC1903" s="6"/>
    </row>
    <row r="1904" spans="2:29" ht="9.9" customHeight="1" x14ac:dyDescent="0.25">
      <c r="B1904" s="138"/>
      <c r="C1904" s="14"/>
      <c r="D1904" s="194"/>
      <c r="E1904" s="194"/>
      <c r="F1904" s="194"/>
      <c r="G1904" s="194"/>
      <c r="H1904" s="193"/>
      <c r="I1904" s="194"/>
      <c r="J1904" s="194"/>
      <c r="K1904" s="194"/>
      <c r="L1904" s="140"/>
      <c r="M1904" s="194"/>
      <c r="N1904" s="194"/>
      <c r="O1904" s="193"/>
      <c r="P1904" s="2"/>
      <c r="AA1904" s="6"/>
      <c r="AB1904" s="6"/>
      <c r="AC1904" s="6"/>
    </row>
    <row r="1905" spans="1:29" ht="9.9" customHeight="1" x14ac:dyDescent="0.25">
      <c r="B1905" s="141"/>
      <c r="C1905" s="14"/>
      <c r="D1905" s="194"/>
      <c r="E1905" s="194"/>
      <c r="F1905" s="194"/>
      <c r="G1905" s="194"/>
      <c r="H1905" s="193"/>
      <c r="I1905" s="194"/>
      <c r="J1905" s="194"/>
      <c r="K1905" s="194"/>
      <c r="L1905" s="13"/>
      <c r="M1905" s="194"/>
      <c r="N1905" s="194"/>
      <c r="O1905" s="193"/>
      <c r="P1905" s="2"/>
      <c r="AA1905" s="6"/>
      <c r="AB1905" s="6"/>
      <c r="AC1905" s="6"/>
    </row>
    <row r="1906" spans="1:29" ht="9.9" customHeight="1" x14ac:dyDescent="0.25">
      <c r="B1906" s="139"/>
      <c r="C1906" s="14"/>
      <c r="D1906" s="194"/>
      <c r="E1906" s="194"/>
      <c r="F1906" s="194"/>
      <c r="G1906" s="194"/>
      <c r="H1906" s="193"/>
      <c r="I1906" s="187"/>
      <c r="J1906" s="194"/>
      <c r="K1906" s="194"/>
      <c r="L1906" s="140"/>
      <c r="M1906" s="194"/>
      <c r="N1906" s="194"/>
      <c r="O1906" s="193"/>
      <c r="P1906" s="2"/>
      <c r="AA1906" s="6"/>
      <c r="AB1906" s="6"/>
      <c r="AC1906" s="6"/>
    </row>
    <row r="1907" spans="1:29" ht="9.9" customHeight="1" x14ac:dyDescent="0.25">
      <c r="A1907" s="11"/>
      <c r="B1907" s="142"/>
      <c r="C1907" s="83"/>
      <c r="D1907" s="194"/>
      <c r="E1907" s="194"/>
      <c r="F1907" s="194"/>
      <c r="G1907" s="194"/>
      <c r="H1907" s="193"/>
      <c r="I1907" s="187"/>
      <c r="J1907" s="194"/>
      <c r="K1907" s="194"/>
      <c r="L1907" s="13"/>
      <c r="M1907" s="194"/>
      <c r="N1907" s="194"/>
      <c r="O1907" s="193"/>
      <c r="P1907" s="2"/>
      <c r="AA1907" s="6"/>
      <c r="AB1907" s="6"/>
      <c r="AC1907" s="6"/>
    </row>
    <row r="1908" spans="1:29" ht="9.9" customHeight="1" x14ac:dyDescent="0.25">
      <c r="B1908" s="138"/>
      <c r="C1908" s="148"/>
      <c r="D1908" s="4"/>
      <c r="F1908" s="193"/>
      <c r="H1908" s="2"/>
      <c r="I1908" s="187"/>
      <c r="J1908" s="194"/>
      <c r="K1908" s="194"/>
      <c r="L1908" s="140"/>
      <c r="M1908" s="194"/>
      <c r="N1908" s="194"/>
      <c r="O1908" s="193"/>
      <c r="P1908" s="2"/>
      <c r="AA1908" s="6"/>
      <c r="AB1908" s="6"/>
      <c r="AC1908" s="6"/>
    </row>
    <row r="1909" spans="1:29" ht="9.9" customHeight="1" x14ac:dyDescent="0.25">
      <c r="B1909" s="138"/>
      <c r="C1909" s="14"/>
      <c r="D1909" s="194"/>
      <c r="E1909" s="194"/>
      <c r="F1909" s="194"/>
      <c r="G1909" s="194"/>
      <c r="H1909" s="193"/>
      <c r="I1909" s="194"/>
      <c r="J1909" s="194"/>
      <c r="K1909" s="194"/>
      <c r="L1909" s="194"/>
      <c r="M1909" s="194"/>
      <c r="N1909" s="194"/>
      <c r="O1909" s="193"/>
      <c r="P1909" s="2"/>
      <c r="AA1909" s="6"/>
      <c r="AB1909" s="6"/>
      <c r="AC1909" s="6"/>
    </row>
    <row r="1910" spans="1:29" ht="9.9" customHeight="1" x14ac:dyDescent="0.25">
      <c r="B1910" s="138"/>
      <c r="C1910" s="14"/>
      <c r="D1910" s="194"/>
      <c r="E1910" s="194"/>
      <c r="F1910" s="194"/>
      <c r="G1910" s="194"/>
      <c r="H1910" s="193"/>
      <c r="I1910" s="194"/>
      <c r="J1910" s="194"/>
      <c r="K1910" s="194"/>
      <c r="L1910" s="194"/>
      <c r="M1910" s="194"/>
      <c r="N1910" s="194"/>
      <c r="O1910" s="193"/>
      <c r="P1910" s="2"/>
      <c r="AA1910" s="6"/>
      <c r="AB1910" s="6"/>
      <c r="AC1910" s="6"/>
    </row>
    <row r="1911" spans="1:29" ht="9.9" customHeight="1" x14ac:dyDescent="0.25">
      <c r="B1911" s="138"/>
      <c r="C1911" s="14"/>
      <c r="D1911" s="194"/>
      <c r="E1911" s="194"/>
      <c r="F1911" s="194"/>
      <c r="G1911" s="194"/>
      <c r="H1911" s="193"/>
      <c r="I1911" s="187"/>
      <c r="J1911" s="194"/>
      <c r="K1911" s="194"/>
      <c r="L1911" s="194"/>
      <c r="M1911" s="194"/>
      <c r="N1911" s="194"/>
      <c r="O1911" s="193"/>
      <c r="P1911" s="2"/>
      <c r="AA1911" s="6"/>
      <c r="AB1911" s="6"/>
      <c r="AC1911" s="6"/>
    </row>
    <row r="1912" spans="1:29" ht="9.9" customHeight="1" x14ac:dyDescent="0.25">
      <c r="B1912" s="138"/>
      <c r="C1912" s="14"/>
      <c r="D1912" s="194"/>
      <c r="E1912" s="194"/>
      <c r="F1912" s="194"/>
      <c r="G1912" s="194"/>
      <c r="H1912" s="193"/>
      <c r="I1912" s="194"/>
      <c r="J1912" s="194"/>
      <c r="K1912" s="194"/>
      <c r="L1912" s="194"/>
      <c r="M1912" s="194"/>
      <c r="N1912" s="194"/>
      <c r="O1912" s="193"/>
      <c r="P1912" s="2"/>
      <c r="AA1912" s="6"/>
      <c r="AB1912" s="6"/>
      <c r="AC1912" s="6"/>
    </row>
    <row r="1913" spans="1:29" ht="9.9" customHeight="1" x14ac:dyDescent="0.25">
      <c r="B1913" s="138"/>
      <c r="C1913" s="148"/>
      <c r="D1913" s="194"/>
      <c r="E1913" s="194"/>
      <c r="F1913" s="194"/>
      <c r="G1913" s="194"/>
      <c r="H1913" s="193"/>
      <c r="I1913" s="194"/>
      <c r="J1913" s="194"/>
      <c r="K1913" s="194"/>
      <c r="L1913" s="194"/>
      <c r="M1913" s="194"/>
      <c r="N1913" s="194"/>
      <c r="O1913" s="193"/>
      <c r="P1913" s="2"/>
      <c r="AA1913" s="6"/>
      <c r="AB1913" s="6"/>
      <c r="AC1913" s="6"/>
    </row>
    <row r="1914" spans="1:29" ht="9.9" customHeight="1" x14ac:dyDescent="0.25">
      <c r="B1914" s="138"/>
      <c r="C1914" s="14"/>
      <c r="D1914" s="194"/>
      <c r="E1914" s="194"/>
      <c r="F1914" s="194"/>
      <c r="G1914" s="194"/>
      <c r="H1914" s="193"/>
      <c r="I1914" s="194"/>
      <c r="J1914" s="194"/>
      <c r="K1914" s="194"/>
      <c r="L1914" s="194"/>
      <c r="M1914" s="194"/>
      <c r="N1914" s="194"/>
      <c r="O1914" s="193"/>
      <c r="P1914" s="2"/>
      <c r="AA1914" s="6"/>
      <c r="AB1914" s="6"/>
      <c r="AC1914" s="6"/>
    </row>
    <row r="1915" spans="1:29" ht="9.9" customHeight="1" x14ac:dyDescent="0.25">
      <c r="B1915" s="138"/>
      <c r="C1915" s="14"/>
      <c r="D1915" s="194"/>
      <c r="E1915" s="194"/>
      <c r="F1915" s="194"/>
      <c r="G1915" s="194"/>
      <c r="H1915" s="193"/>
      <c r="I1915" s="194"/>
      <c r="J1915" s="194"/>
      <c r="K1915" s="194"/>
      <c r="L1915" s="194"/>
      <c r="M1915" s="194"/>
      <c r="N1915" s="194"/>
      <c r="O1915" s="193"/>
      <c r="P1915" s="2"/>
      <c r="AA1915" s="6"/>
      <c r="AB1915" s="6"/>
      <c r="AC1915" s="6"/>
    </row>
    <row r="1916" spans="1:29" ht="9.9" customHeight="1" x14ac:dyDescent="0.25">
      <c r="B1916" s="138"/>
      <c r="C1916" s="14"/>
      <c r="D1916" s="194"/>
      <c r="E1916" s="194"/>
      <c r="F1916" s="194"/>
      <c r="G1916" s="194"/>
      <c r="H1916" s="193"/>
      <c r="I1916" s="194"/>
      <c r="J1916" s="194"/>
      <c r="K1916" s="194"/>
      <c r="L1916" s="194"/>
      <c r="M1916" s="194"/>
      <c r="N1916" s="194"/>
      <c r="O1916" s="193"/>
      <c r="P1916" s="2"/>
      <c r="AA1916" s="6"/>
      <c r="AB1916" s="6"/>
      <c r="AC1916" s="6"/>
    </row>
    <row r="1917" spans="1:29" ht="9.9" customHeight="1" x14ac:dyDescent="0.25">
      <c r="B1917" s="138"/>
      <c r="C1917" s="14"/>
      <c r="D1917" s="194"/>
      <c r="E1917" s="194"/>
      <c r="F1917" s="194"/>
      <c r="G1917" s="194"/>
      <c r="H1917" s="193"/>
      <c r="I1917" s="194"/>
      <c r="J1917" s="194"/>
      <c r="K1917" s="194"/>
      <c r="L1917" s="194"/>
      <c r="M1917" s="194"/>
      <c r="N1917" s="194"/>
      <c r="O1917" s="193"/>
      <c r="P1917" s="2"/>
      <c r="AA1917" s="6"/>
      <c r="AB1917" s="6"/>
      <c r="AC1917" s="6"/>
    </row>
    <row r="1918" spans="1:29" ht="9.9" customHeight="1" x14ac:dyDescent="0.25">
      <c r="B1918" s="138"/>
      <c r="C1918" s="148"/>
      <c r="D1918" s="194"/>
      <c r="E1918" s="194"/>
      <c r="F1918" s="194"/>
      <c r="G1918" s="194"/>
      <c r="H1918" s="193"/>
      <c r="I1918" s="194"/>
      <c r="J1918" s="194"/>
      <c r="K1918" s="194"/>
      <c r="L1918" s="194"/>
      <c r="M1918" s="194"/>
      <c r="N1918" s="194"/>
      <c r="O1918" s="193"/>
      <c r="P1918" s="2"/>
      <c r="AA1918" s="6"/>
      <c r="AB1918" s="6"/>
      <c r="AC1918" s="6"/>
    </row>
    <row r="1919" spans="1:29" ht="9.9" customHeight="1" x14ac:dyDescent="0.25">
      <c r="B1919" s="138"/>
      <c r="C1919" s="14"/>
      <c r="D1919" s="194"/>
      <c r="E1919" s="194"/>
      <c r="F1919" s="194"/>
      <c r="G1919" s="194"/>
      <c r="H1919" s="193"/>
      <c r="I1919" s="194"/>
      <c r="J1919" s="194"/>
      <c r="K1919" s="194"/>
      <c r="L1919" s="194"/>
      <c r="M1919" s="194"/>
      <c r="N1919" s="194"/>
      <c r="O1919" s="193"/>
      <c r="P1919" s="2"/>
      <c r="AA1919" s="6"/>
      <c r="AB1919" s="6"/>
      <c r="AC1919" s="6"/>
    </row>
    <row r="1920" spans="1:29" ht="9.9" customHeight="1" x14ac:dyDescent="0.25">
      <c r="B1920" s="138"/>
      <c r="C1920" s="14"/>
      <c r="D1920" s="194"/>
      <c r="E1920" s="194"/>
      <c r="F1920" s="194"/>
      <c r="G1920" s="194"/>
      <c r="H1920" s="193"/>
      <c r="I1920" s="194"/>
      <c r="J1920" s="194"/>
      <c r="K1920" s="194"/>
      <c r="L1920" s="194"/>
      <c r="M1920" s="194"/>
      <c r="N1920" s="194"/>
      <c r="O1920" s="193"/>
      <c r="P1920" s="2"/>
      <c r="AA1920" s="6"/>
      <c r="AB1920" s="6"/>
      <c r="AC1920" s="6"/>
    </row>
    <row r="1921" spans="1:29" ht="9.9" customHeight="1" x14ac:dyDescent="0.25">
      <c r="B1921" s="138"/>
      <c r="C1921" s="14"/>
      <c r="D1921" s="194"/>
      <c r="E1921" s="194"/>
      <c r="F1921" s="194"/>
      <c r="G1921" s="194"/>
      <c r="H1921" s="193"/>
      <c r="I1921" s="194"/>
      <c r="J1921" s="194"/>
      <c r="K1921" s="194"/>
      <c r="L1921" s="194"/>
      <c r="M1921" s="194"/>
      <c r="N1921" s="194"/>
      <c r="O1921" s="193"/>
      <c r="P1921" s="2"/>
      <c r="AA1921" s="6"/>
      <c r="AB1921" s="6"/>
      <c r="AC1921" s="6"/>
    </row>
    <row r="1922" spans="1:29" ht="9.9" customHeight="1" x14ac:dyDescent="0.25">
      <c r="B1922" s="138"/>
      <c r="C1922" s="14"/>
      <c r="D1922" s="194"/>
      <c r="E1922" s="194"/>
      <c r="F1922" s="194"/>
      <c r="G1922" s="194"/>
      <c r="H1922" s="193"/>
      <c r="I1922" s="194"/>
      <c r="J1922" s="194"/>
      <c r="K1922" s="194"/>
      <c r="L1922" s="194"/>
      <c r="M1922" s="194"/>
      <c r="N1922" s="194"/>
      <c r="O1922" s="193"/>
      <c r="P1922" s="2"/>
      <c r="AA1922" s="6"/>
      <c r="AB1922" s="6"/>
      <c r="AC1922" s="6"/>
    </row>
    <row r="1923" spans="1:29" ht="10.5" customHeight="1" x14ac:dyDescent="0.25">
      <c r="B1923" s="138"/>
      <c r="C1923" s="148"/>
      <c r="D1923" s="194"/>
      <c r="E1923" s="194"/>
      <c r="F1923" s="194"/>
      <c r="G1923" s="194"/>
      <c r="H1923" s="193"/>
      <c r="I1923" s="194"/>
      <c r="J1923" s="194"/>
      <c r="K1923" s="194"/>
      <c r="L1923" s="194"/>
      <c r="M1923" s="194"/>
      <c r="N1923" s="194"/>
      <c r="O1923" s="193"/>
      <c r="P1923" s="2"/>
      <c r="AA1923" s="6"/>
      <c r="AB1923" s="6"/>
      <c r="AC1923" s="6"/>
    </row>
    <row r="1924" spans="1:29" ht="9.9" customHeight="1" x14ac:dyDescent="0.25">
      <c r="B1924" s="138"/>
      <c r="C1924" s="14"/>
      <c r="D1924" s="194"/>
      <c r="E1924" s="194"/>
      <c r="F1924" s="194"/>
      <c r="G1924" s="194"/>
      <c r="H1924" s="193"/>
      <c r="I1924" s="194"/>
      <c r="J1924" s="194"/>
      <c r="K1924" s="194"/>
      <c r="L1924" s="194"/>
      <c r="M1924" s="194"/>
      <c r="N1924" s="194"/>
      <c r="O1924" s="193"/>
      <c r="P1924" s="2"/>
      <c r="AA1924" s="6"/>
      <c r="AB1924" s="6"/>
      <c r="AC1924" s="6"/>
    </row>
    <row r="1925" spans="1:29" ht="9.9" customHeight="1" x14ac:dyDescent="0.25">
      <c r="B1925" s="138"/>
      <c r="C1925" s="14"/>
      <c r="D1925" s="194"/>
      <c r="E1925" s="194"/>
      <c r="F1925" s="194"/>
      <c r="G1925" s="194"/>
      <c r="H1925" s="193"/>
      <c r="I1925" s="194"/>
      <c r="J1925" s="194"/>
      <c r="K1925" s="194"/>
      <c r="L1925" s="194"/>
      <c r="M1925" s="194"/>
      <c r="N1925" s="194"/>
      <c r="O1925" s="193"/>
      <c r="P1925" s="2"/>
      <c r="AA1925" s="6"/>
      <c r="AB1925" s="6"/>
      <c r="AC1925" s="6"/>
    </row>
    <row r="1926" spans="1:29" ht="9.9" customHeight="1" x14ac:dyDescent="0.25">
      <c r="B1926" s="138"/>
      <c r="C1926" s="14"/>
      <c r="D1926" s="194"/>
      <c r="E1926" s="194"/>
      <c r="F1926" s="194"/>
      <c r="G1926" s="194"/>
      <c r="H1926" s="193"/>
      <c r="I1926" s="194"/>
      <c r="J1926" s="194"/>
      <c r="K1926" s="194"/>
      <c r="L1926" s="194"/>
      <c r="M1926" s="194"/>
      <c r="N1926" s="194"/>
      <c r="O1926" s="193"/>
      <c r="P1926" s="2"/>
      <c r="AA1926" s="6"/>
      <c r="AB1926" s="6"/>
      <c r="AC1926" s="6"/>
    </row>
    <row r="1927" spans="1:29" ht="9.9" customHeight="1" x14ac:dyDescent="0.25">
      <c r="B1927" s="138"/>
      <c r="C1927" s="14"/>
      <c r="D1927" s="194"/>
      <c r="E1927" s="194"/>
      <c r="F1927" s="194"/>
      <c r="G1927" s="194"/>
      <c r="H1927" s="193"/>
      <c r="I1927" s="194"/>
      <c r="J1927" s="194"/>
      <c r="K1927" s="194"/>
      <c r="L1927" s="194"/>
      <c r="M1927" s="194"/>
      <c r="N1927" s="194"/>
      <c r="O1927" s="193"/>
      <c r="P1927" s="2"/>
      <c r="AA1927" s="6"/>
      <c r="AB1927" s="6"/>
      <c r="AC1927" s="6"/>
    </row>
    <row r="1928" spans="1:29" ht="9.9" customHeight="1" x14ac:dyDescent="0.25">
      <c r="B1928" s="138"/>
      <c r="C1928" s="148"/>
      <c r="D1928" s="194"/>
      <c r="E1928" s="194"/>
      <c r="F1928" s="194"/>
      <c r="G1928" s="194"/>
      <c r="H1928" s="193"/>
      <c r="I1928" s="194"/>
      <c r="J1928" s="194"/>
      <c r="K1928" s="194"/>
      <c r="L1928" s="194"/>
      <c r="M1928" s="194"/>
      <c r="N1928" s="194"/>
      <c r="O1928" s="193"/>
      <c r="P1928" s="2"/>
      <c r="AA1928" s="6"/>
      <c r="AB1928" s="6"/>
      <c r="AC1928" s="6"/>
    </row>
    <row r="1929" spans="1:29" ht="9.9" customHeight="1" x14ac:dyDescent="0.25">
      <c r="B1929" s="138"/>
      <c r="C1929" s="14"/>
      <c r="D1929" s="194"/>
      <c r="E1929" s="194"/>
      <c r="F1929" s="194"/>
      <c r="G1929" s="194"/>
      <c r="H1929" s="193"/>
      <c r="I1929" s="194"/>
      <c r="J1929" s="194"/>
      <c r="K1929" s="194"/>
      <c r="L1929" s="194"/>
      <c r="M1929" s="194"/>
      <c r="N1929" s="194"/>
      <c r="O1929" s="193"/>
      <c r="P1929" s="2"/>
      <c r="AA1929" s="6"/>
      <c r="AB1929" s="6"/>
      <c r="AC1929" s="6"/>
    </row>
    <row r="1930" spans="1:29" ht="9.9" customHeight="1" x14ac:dyDescent="0.25">
      <c r="B1930" s="138"/>
      <c r="C1930" s="14"/>
      <c r="D1930" s="194"/>
      <c r="E1930" s="194"/>
      <c r="F1930" s="194"/>
      <c r="G1930" s="194"/>
      <c r="H1930" s="193"/>
      <c r="I1930" s="194"/>
      <c r="J1930" s="194"/>
      <c r="K1930" s="194"/>
      <c r="L1930" s="194"/>
      <c r="M1930" s="194"/>
      <c r="N1930" s="194"/>
      <c r="O1930" s="193"/>
      <c r="P1930" s="2"/>
      <c r="AA1930" s="6"/>
      <c r="AB1930" s="6"/>
      <c r="AC1930" s="6"/>
    </row>
    <row r="1931" spans="1:29" ht="9.9" customHeight="1" x14ac:dyDescent="0.25">
      <c r="B1931" s="138"/>
      <c r="C1931" s="14"/>
      <c r="D1931" s="194"/>
      <c r="E1931" s="194"/>
      <c r="F1931" s="194"/>
      <c r="G1931" s="194"/>
      <c r="H1931" s="193"/>
      <c r="I1931" s="194"/>
      <c r="J1931" s="194"/>
      <c r="K1931" s="194"/>
      <c r="L1931" s="194"/>
      <c r="M1931" s="194"/>
      <c r="N1931" s="194"/>
      <c r="O1931" s="193"/>
      <c r="P1931" s="2"/>
      <c r="AA1931" s="6"/>
      <c r="AB1931" s="6"/>
      <c r="AC1931" s="6"/>
    </row>
    <row r="1932" spans="1:29" ht="9.9" customHeight="1" x14ac:dyDescent="0.25">
      <c r="B1932" s="138"/>
      <c r="C1932" s="14"/>
      <c r="D1932" s="194"/>
      <c r="E1932" s="194"/>
      <c r="F1932" s="194"/>
      <c r="G1932" s="194"/>
      <c r="H1932" s="193"/>
      <c r="I1932" s="194"/>
      <c r="J1932" s="194"/>
      <c r="K1932" s="194"/>
      <c r="L1932" s="194"/>
      <c r="M1932" s="194"/>
      <c r="N1932" s="194"/>
      <c r="O1932" s="193"/>
      <c r="P1932" s="2"/>
      <c r="AA1932" s="6"/>
      <c r="AB1932" s="6"/>
      <c r="AC1932" s="6"/>
    </row>
    <row r="1933" spans="1:29" ht="9.9" customHeight="1" x14ac:dyDescent="0.25">
      <c r="B1933" s="138"/>
      <c r="C1933" s="14"/>
      <c r="D1933" s="194"/>
      <c r="E1933" s="194"/>
      <c r="F1933" s="194"/>
      <c r="G1933" s="194"/>
      <c r="H1933" s="193"/>
      <c r="I1933" s="194"/>
      <c r="J1933" s="194"/>
      <c r="K1933" s="194"/>
      <c r="L1933" s="194"/>
      <c r="M1933" s="193"/>
      <c r="N1933" s="193"/>
      <c r="O1933" s="193"/>
      <c r="P1933" s="2"/>
      <c r="AA1933" s="6"/>
      <c r="AB1933" s="6"/>
      <c r="AC1933" s="6"/>
    </row>
    <row r="1934" spans="1:29" ht="9.9" customHeight="1" x14ac:dyDescent="0.25">
      <c r="A1934" s="11"/>
      <c r="B1934" s="138"/>
      <c r="C1934" s="83"/>
      <c r="D1934" s="194"/>
      <c r="E1934" s="194"/>
      <c r="F1934" s="194"/>
      <c r="G1934" s="194"/>
      <c r="H1934" s="193"/>
      <c r="I1934" s="194"/>
      <c r="J1934" s="194"/>
      <c r="K1934" s="194"/>
      <c r="L1934" s="194"/>
      <c r="M1934" s="193"/>
      <c r="N1934" s="193"/>
      <c r="O1934" s="193"/>
      <c r="P1934" s="2"/>
      <c r="AA1934" s="6"/>
      <c r="AB1934" s="6"/>
      <c r="AC1934" s="6"/>
    </row>
    <row r="1935" spans="1:29" ht="9.9" customHeight="1" x14ac:dyDescent="0.25">
      <c r="B1935" s="138"/>
      <c r="C1935" s="149"/>
      <c r="D1935" s="2"/>
      <c r="I1935" s="194"/>
      <c r="J1935" s="194"/>
      <c r="K1935" s="194"/>
      <c r="L1935" s="194"/>
      <c r="O1935" s="20"/>
      <c r="P1935" s="2"/>
      <c r="AA1935" s="6"/>
      <c r="AB1935" s="6"/>
      <c r="AC1935" s="6"/>
    </row>
    <row r="1936" spans="1:29" ht="9.9" customHeight="1" x14ac:dyDescent="0.25">
      <c r="B1936" s="138"/>
      <c r="C1936" s="148"/>
      <c r="D1936" s="2"/>
      <c r="I1936" s="194"/>
      <c r="J1936" s="194"/>
      <c r="K1936" s="194"/>
      <c r="L1936" s="194"/>
      <c r="O1936" s="20"/>
      <c r="P1936" s="2"/>
      <c r="AA1936" s="6"/>
      <c r="AB1936" s="6"/>
      <c r="AC1936" s="6"/>
    </row>
    <row r="1937" spans="1:29" ht="9.9" customHeight="1" x14ac:dyDescent="0.25">
      <c r="B1937" s="138"/>
      <c r="C1937" s="14"/>
      <c r="D1937" s="2"/>
      <c r="I1937" s="194"/>
      <c r="J1937" s="194"/>
      <c r="K1937" s="194"/>
      <c r="L1937" s="194"/>
      <c r="P1937" s="2"/>
      <c r="AA1937" s="6"/>
      <c r="AB1937" s="6"/>
      <c r="AC1937" s="6"/>
    </row>
    <row r="1938" spans="1:29" ht="9.9" customHeight="1" x14ac:dyDescent="0.25">
      <c r="B1938" s="138"/>
      <c r="C1938" s="14"/>
      <c r="D1938" s="2"/>
      <c r="I1938" s="194"/>
      <c r="J1938" s="194"/>
      <c r="K1938" s="194"/>
      <c r="L1938" s="194"/>
      <c r="P1938" s="2"/>
      <c r="AA1938" s="6"/>
      <c r="AB1938" s="6"/>
      <c r="AC1938" s="6"/>
    </row>
    <row r="1939" spans="1:29" ht="9.9" customHeight="1" x14ac:dyDescent="0.25">
      <c r="B1939" s="138"/>
      <c r="C1939" s="14"/>
      <c r="D1939" s="2"/>
      <c r="I1939" s="194"/>
      <c r="J1939" s="194"/>
      <c r="K1939" s="194"/>
      <c r="L1939" s="194"/>
      <c r="P1939" s="2"/>
      <c r="AA1939" s="6"/>
      <c r="AB1939" s="6"/>
      <c r="AC1939" s="6"/>
    </row>
    <row r="1940" spans="1:29" ht="9.9" customHeight="1" x14ac:dyDescent="0.25">
      <c r="B1940" s="138"/>
      <c r="C1940" s="14"/>
      <c r="D1940" s="2"/>
      <c r="I1940" s="194"/>
      <c r="J1940" s="194"/>
      <c r="K1940" s="194"/>
      <c r="L1940" s="194"/>
      <c r="P1940" s="2"/>
      <c r="AA1940" s="6"/>
      <c r="AB1940" s="6"/>
      <c r="AC1940" s="6"/>
    </row>
    <row r="1941" spans="1:29" ht="9.9" customHeight="1" x14ac:dyDescent="0.25">
      <c r="B1941" s="138"/>
      <c r="C1941" s="148"/>
      <c r="D1941" s="2"/>
      <c r="I1941" s="194"/>
      <c r="J1941" s="194"/>
      <c r="K1941" s="194"/>
      <c r="L1941" s="194"/>
      <c r="P1941" s="2"/>
      <c r="AA1941" s="6"/>
      <c r="AB1941" s="6"/>
      <c r="AC1941" s="6"/>
    </row>
    <row r="1942" spans="1:29" ht="9.9" customHeight="1" x14ac:dyDescent="0.25">
      <c r="B1942" s="138"/>
      <c r="C1942" s="14"/>
      <c r="D1942" s="2"/>
      <c r="I1942" s="194"/>
      <c r="J1942" s="194"/>
      <c r="K1942" s="194"/>
      <c r="L1942" s="194"/>
      <c r="P1942" s="2"/>
      <c r="AA1942" s="6"/>
      <c r="AB1942" s="6"/>
      <c r="AC1942" s="6"/>
    </row>
    <row r="1943" spans="1:29" ht="9.9" customHeight="1" x14ac:dyDescent="0.25">
      <c r="B1943" s="138"/>
      <c r="C1943" s="14"/>
      <c r="D1943" s="2"/>
      <c r="I1943" s="194"/>
      <c r="J1943" s="194"/>
      <c r="K1943" s="194"/>
      <c r="L1943" s="194"/>
      <c r="P1943" s="2"/>
      <c r="AA1943" s="6"/>
      <c r="AB1943" s="6"/>
      <c r="AC1943" s="6"/>
    </row>
    <row r="1944" spans="1:29" ht="9.9" customHeight="1" x14ac:dyDescent="0.25">
      <c r="B1944" s="138"/>
      <c r="C1944" s="14"/>
      <c r="D1944" s="2"/>
      <c r="I1944" s="194"/>
      <c r="J1944" s="194"/>
      <c r="K1944" s="194"/>
      <c r="L1944" s="194"/>
      <c r="P1944" s="2"/>
      <c r="AA1944" s="6"/>
      <c r="AB1944" s="6"/>
      <c r="AC1944" s="6"/>
    </row>
    <row r="1945" spans="1:29" ht="9.9" customHeight="1" x14ac:dyDescent="0.25">
      <c r="B1945" s="138"/>
      <c r="C1945" s="14"/>
      <c r="D1945" s="2"/>
      <c r="I1945" s="194"/>
      <c r="J1945" s="194"/>
      <c r="K1945" s="194"/>
      <c r="L1945" s="194"/>
      <c r="P1945" s="2"/>
      <c r="AA1945" s="6"/>
      <c r="AB1945" s="6"/>
      <c r="AC1945" s="6"/>
    </row>
    <row r="1946" spans="1:29" ht="9.9" customHeight="1" x14ac:dyDescent="0.25">
      <c r="B1946" s="138"/>
      <c r="C1946" s="14"/>
      <c r="D1946" s="2"/>
      <c r="I1946" s="194"/>
      <c r="J1946" s="194"/>
      <c r="K1946" s="194"/>
      <c r="L1946" s="194"/>
      <c r="P1946" s="2"/>
      <c r="AA1946" s="6"/>
      <c r="AB1946" s="6"/>
      <c r="AC1946" s="6"/>
    </row>
    <row r="1947" spans="1:29" ht="9.9" customHeight="1" x14ac:dyDescent="0.25">
      <c r="B1947" s="138"/>
      <c r="C1947" s="14"/>
      <c r="D1947" s="2"/>
      <c r="I1947" s="194"/>
      <c r="J1947" s="194"/>
      <c r="K1947" s="194"/>
      <c r="L1947" s="194"/>
      <c r="P1947" s="2"/>
      <c r="AA1947" s="6"/>
      <c r="AB1947" s="6"/>
      <c r="AC1947" s="6"/>
    </row>
    <row r="1948" spans="1:29" ht="9.9" customHeight="1" x14ac:dyDescent="0.25">
      <c r="B1948" s="138"/>
      <c r="C1948" s="148"/>
      <c r="D1948" s="2"/>
      <c r="I1948" s="194"/>
      <c r="J1948" s="194"/>
      <c r="K1948" s="194"/>
      <c r="L1948" s="194"/>
      <c r="P1948" s="2"/>
      <c r="AA1948" s="6"/>
      <c r="AB1948" s="6"/>
      <c r="AC1948" s="6"/>
    </row>
    <row r="1949" spans="1:29" ht="9.9" customHeight="1" x14ac:dyDescent="0.25">
      <c r="B1949" s="138"/>
      <c r="C1949" s="14"/>
      <c r="D1949" s="2"/>
      <c r="I1949" s="194"/>
      <c r="J1949" s="194"/>
      <c r="K1949" s="194"/>
      <c r="L1949" s="194"/>
      <c r="P1949" s="2"/>
      <c r="AA1949" s="6"/>
      <c r="AB1949" s="6"/>
      <c r="AC1949" s="6"/>
    </row>
    <row r="1950" spans="1:29" ht="9.9" customHeight="1" x14ac:dyDescent="0.25">
      <c r="B1950" s="138"/>
      <c r="C1950" s="14"/>
      <c r="D1950" s="194"/>
      <c r="E1950" s="194"/>
      <c r="F1950" s="194"/>
      <c r="G1950" s="194"/>
      <c r="H1950" s="193"/>
      <c r="I1950" s="194"/>
      <c r="J1950" s="194"/>
      <c r="K1950" s="194"/>
      <c r="L1950" s="194"/>
      <c r="P1950" s="2"/>
      <c r="AA1950" s="6"/>
      <c r="AB1950" s="6"/>
      <c r="AC1950" s="6"/>
    </row>
    <row r="1951" spans="1:29" ht="9.9" customHeight="1" x14ac:dyDescent="0.25">
      <c r="A1951" s="10"/>
      <c r="B1951" s="67"/>
      <c r="C1951" s="142"/>
      <c r="D1951" s="194"/>
      <c r="E1951" s="194"/>
      <c r="F1951" s="194"/>
      <c r="G1951" s="194"/>
      <c r="H1951" s="193"/>
      <c r="I1951" s="194"/>
      <c r="J1951" s="194"/>
      <c r="K1951" s="194"/>
      <c r="L1951" s="194"/>
      <c r="P1951" s="2"/>
      <c r="AA1951" s="6"/>
      <c r="AB1951" s="6"/>
      <c r="AC1951" s="6"/>
    </row>
    <row r="1952" spans="1:29" ht="9.9" customHeight="1" x14ac:dyDescent="0.25">
      <c r="B1952" s="141"/>
      <c r="C1952" s="142"/>
      <c r="D1952" s="194"/>
      <c r="E1952" s="194"/>
      <c r="F1952" s="194"/>
      <c r="G1952" s="194"/>
      <c r="H1952" s="193"/>
      <c r="I1952" s="194"/>
      <c r="J1952" s="194"/>
      <c r="K1952" s="194"/>
      <c r="L1952" s="13"/>
      <c r="P1952" s="2"/>
      <c r="AA1952" s="6"/>
      <c r="AB1952" s="6"/>
      <c r="AC1952" s="6"/>
    </row>
    <row r="1953" spans="2:29" ht="9.9" customHeight="1" x14ac:dyDescent="0.25">
      <c r="B1953" s="139"/>
      <c r="C1953" s="142"/>
      <c r="D1953" s="2"/>
      <c r="I1953" s="194"/>
      <c r="J1953" s="194"/>
      <c r="K1953" s="194"/>
      <c r="L1953" s="194"/>
      <c r="P1953" s="2"/>
      <c r="AA1953" s="6"/>
      <c r="AB1953" s="6"/>
      <c r="AC1953" s="6"/>
    </row>
    <row r="1954" spans="2:29" ht="9.9" customHeight="1" x14ac:dyDescent="0.25">
      <c r="B1954" s="142"/>
      <c r="C1954" s="142"/>
      <c r="D1954" s="2"/>
      <c r="I1954" s="194"/>
      <c r="J1954" s="194"/>
      <c r="K1954" s="194"/>
      <c r="L1954" s="194"/>
      <c r="P1954" s="2"/>
      <c r="AA1954" s="6"/>
      <c r="AB1954" s="6"/>
      <c r="AC1954" s="6"/>
    </row>
    <row r="1955" spans="2:29" ht="9.9" customHeight="1" x14ac:dyDescent="0.25">
      <c r="B1955" s="138"/>
      <c r="C1955" s="142"/>
      <c r="D1955" s="2"/>
      <c r="I1955" s="194"/>
      <c r="J1955" s="194"/>
      <c r="K1955" s="194"/>
      <c r="L1955" s="194"/>
      <c r="P1955" s="2"/>
      <c r="AA1955" s="6"/>
      <c r="AB1955" s="6"/>
      <c r="AC1955" s="6"/>
    </row>
    <row r="1956" spans="2:29" ht="9.9" customHeight="1" x14ac:dyDescent="0.25">
      <c r="B1956" s="138"/>
      <c r="C1956" s="142"/>
      <c r="D1956" s="2"/>
      <c r="I1956" s="333"/>
      <c r="J1956" s="334"/>
      <c r="K1956" s="194"/>
      <c r="L1956" s="194"/>
      <c r="P1956" s="2"/>
      <c r="AA1956" s="6"/>
      <c r="AB1956" s="6"/>
      <c r="AC1956" s="6"/>
    </row>
    <row r="1957" spans="2:29" ht="9.9" customHeight="1" x14ac:dyDescent="0.25">
      <c r="B1957" s="138"/>
      <c r="C1957" s="142"/>
      <c r="D1957" s="2"/>
      <c r="I1957" s="333"/>
      <c r="J1957" s="334"/>
      <c r="K1957" s="194"/>
      <c r="L1957" s="194"/>
      <c r="P1957" s="2"/>
      <c r="AA1957" s="6"/>
      <c r="AB1957" s="6"/>
      <c r="AC1957" s="6"/>
    </row>
    <row r="1958" spans="2:29" ht="9.9" customHeight="1" x14ac:dyDescent="0.25">
      <c r="B1958" s="138"/>
      <c r="C1958" s="142"/>
      <c r="D1958" s="2"/>
      <c r="I1958" s="194"/>
      <c r="J1958" s="194"/>
      <c r="K1958" s="194"/>
      <c r="L1958" s="194"/>
      <c r="P1958" s="2"/>
      <c r="AA1958" s="6"/>
      <c r="AB1958" s="6"/>
      <c r="AC1958" s="6"/>
    </row>
    <row r="1959" spans="2:29" ht="9.9" customHeight="1" x14ac:dyDescent="0.25">
      <c r="B1959" s="138"/>
      <c r="C1959" s="142"/>
      <c r="D1959" s="2"/>
      <c r="I1959" s="333"/>
      <c r="J1959" s="334"/>
      <c r="K1959" s="194"/>
      <c r="L1959" s="194"/>
      <c r="P1959" s="2"/>
      <c r="AA1959" s="6"/>
      <c r="AB1959" s="6"/>
      <c r="AC1959" s="6"/>
    </row>
    <row r="1960" spans="2:29" ht="9.9" customHeight="1" x14ac:dyDescent="0.25">
      <c r="B1960" s="138"/>
      <c r="C1960" s="142"/>
      <c r="D1960" s="2"/>
      <c r="I1960" s="333"/>
      <c r="J1960" s="334"/>
      <c r="K1960" s="194"/>
      <c r="L1960" s="194"/>
      <c r="P1960" s="2"/>
      <c r="AA1960" s="6"/>
      <c r="AB1960" s="6"/>
      <c r="AC1960" s="6"/>
    </row>
    <row r="1961" spans="2:29" ht="9.9" customHeight="1" x14ac:dyDescent="0.25">
      <c r="B1961" s="138"/>
      <c r="C1961" s="142"/>
      <c r="D1961" s="2"/>
      <c r="I1961" s="194"/>
      <c r="J1961" s="194"/>
      <c r="K1961" s="194"/>
      <c r="L1961" s="194"/>
      <c r="P1961" s="2"/>
      <c r="AA1961" s="6"/>
      <c r="AB1961" s="6"/>
      <c r="AC1961" s="6"/>
    </row>
    <row r="1962" spans="2:29" ht="9.9" customHeight="1" x14ac:dyDescent="0.25">
      <c r="B1962" s="138"/>
      <c r="C1962" s="142"/>
      <c r="D1962" s="2"/>
      <c r="I1962" s="333"/>
      <c r="J1962" s="334"/>
      <c r="K1962" s="194"/>
      <c r="L1962" s="194"/>
      <c r="P1962" s="2"/>
      <c r="AA1962" s="6"/>
      <c r="AB1962" s="6"/>
      <c r="AC1962" s="6"/>
    </row>
    <row r="1963" spans="2:29" ht="9.9" customHeight="1" x14ac:dyDescent="0.25">
      <c r="B1963" s="138"/>
      <c r="C1963" s="142"/>
      <c r="D1963" s="2"/>
      <c r="I1963" s="333"/>
      <c r="J1963" s="334"/>
      <c r="K1963" s="194"/>
      <c r="L1963" s="194"/>
      <c r="P1963" s="2"/>
      <c r="AA1963" s="6"/>
      <c r="AB1963" s="6"/>
      <c r="AC1963" s="6"/>
    </row>
    <row r="1964" spans="2:29" ht="9.9" customHeight="1" x14ac:dyDescent="0.25">
      <c r="B1964" s="138"/>
      <c r="C1964" s="142"/>
      <c r="D1964" s="2"/>
      <c r="I1964" s="194"/>
      <c r="J1964" s="194"/>
      <c r="K1964" s="194"/>
      <c r="L1964" s="194"/>
      <c r="P1964" s="2"/>
      <c r="AA1964" s="6"/>
      <c r="AB1964" s="6"/>
      <c r="AC1964" s="6"/>
    </row>
    <row r="1965" spans="2:29" ht="9.9" customHeight="1" x14ac:dyDescent="0.25">
      <c r="B1965" s="138"/>
      <c r="C1965" s="142"/>
      <c r="D1965" s="2"/>
      <c r="I1965" s="333"/>
      <c r="J1965" s="334"/>
      <c r="K1965" s="194"/>
      <c r="L1965" s="194"/>
      <c r="P1965" s="2"/>
      <c r="AA1965" s="6"/>
      <c r="AB1965" s="6"/>
      <c r="AC1965" s="6"/>
    </row>
    <row r="1966" spans="2:29" ht="9.9" customHeight="1" x14ac:dyDescent="0.25">
      <c r="B1966" s="138"/>
      <c r="C1966" s="142"/>
      <c r="D1966" s="2"/>
      <c r="I1966" s="194"/>
      <c r="J1966" s="194"/>
      <c r="K1966" s="194"/>
      <c r="L1966" s="194"/>
      <c r="P1966" s="2"/>
      <c r="AA1966" s="6"/>
      <c r="AB1966" s="6"/>
      <c r="AC1966" s="6"/>
    </row>
    <row r="1967" spans="2:29" ht="9.9" customHeight="1" x14ac:dyDescent="0.25">
      <c r="B1967" s="138"/>
      <c r="C1967" s="142"/>
      <c r="D1967" s="2"/>
      <c r="I1967" s="333"/>
      <c r="J1967" s="334"/>
      <c r="K1967" s="194"/>
      <c r="L1967" s="194"/>
      <c r="P1967" s="2"/>
      <c r="AA1967" s="6"/>
      <c r="AB1967" s="6"/>
      <c r="AC1967" s="6"/>
    </row>
    <row r="1968" spans="2:29" ht="9.9" customHeight="1" x14ac:dyDescent="0.25">
      <c r="B1968" s="138"/>
      <c r="C1968" s="142"/>
      <c r="D1968" s="2"/>
      <c r="I1968" s="333"/>
      <c r="J1968" s="334"/>
      <c r="K1968" s="194"/>
      <c r="L1968" s="194"/>
      <c r="P1968" s="2"/>
      <c r="AA1968" s="6"/>
      <c r="AB1968" s="6"/>
      <c r="AC1968" s="6"/>
    </row>
    <row r="1969" spans="2:29" ht="9.9" customHeight="1" x14ac:dyDescent="0.25">
      <c r="B1969" s="138"/>
      <c r="C1969" s="142"/>
      <c r="D1969" s="2"/>
      <c r="I1969" s="194"/>
      <c r="J1969" s="194"/>
      <c r="K1969" s="194"/>
      <c r="L1969" s="194"/>
      <c r="P1969" s="2"/>
      <c r="AA1969" s="6"/>
      <c r="AB1969" s="6"/>
      <c r="AC1969" s="6"/>
    </row>
    <row r="1970" spans="2:29" ht="9.9" customHeight="1" x14ac:dyDescent="0.25">
      <c r="B1970" s="138"/>
      <c r="C1970" s="142"/>
      <c r="D1970" s="2"/>
      <c r="I1970" s="333"/>
      <c r="J1970" s="334"/>
      <c r="K1970" s="194"/>
      <c r="L1970" s="194"/>
      <c r="P1970" s="2"/>
      <c r="AA1970" s="6"/>
      <c r="AB1970" s="6"/>
      <c r="AC1970" s="6"/>
    </row>
    <row r="1971" spans="2:29" ht="9.9" customHeight="1" x14ac:dyDescent="0.25">
      <c r="B1971" s="138"/>
      <c r="C1971" s="142"/>
      <c r="D1971" s="2"/>
      <c r="I1971" s="333"/>
      <c r="J1971" s="334"/>
      <c r="K1971" s="194"/>
      <c r="L1971" s="194"/>
      <c r="P1971" s="2"/>
      <c r="AA1971" s="6"/>
      <c r="AB1971" s="6"/>
      <c r="AC1971" s="6"/>
    </row>
    <row r="1972" spans="2:29" ht="9.9" customHeight="1" x14ac:dyDescent="0.25">
      <c r="B1972" s="138"/>
      <c r="C1972" s="142"/>
      <c r="D1972" s="2"/>
      <c r="I1972" s="194"/>
      <c r="J1972" s="194"/>
      <c r="K1972" s="194"/>
      <c r="L1972" s="194"/>
      <c r="P1972" s="2"/>
      <c r="AA1972" s="6"/>
      <c r="AB1972" s="6"/>
      <c r="AC1972" s="6"/>
    </row>
    <row r="1973" spans="2:29" ht="9.9" customHeight="1" x14ac:dyDescent="0.25">
      <c r="B1973" s="138"/>
      <c r="C1973" s="142"/>
      <c r="D1973" s="2"/>
      <c r="I1973" s="333"/>
      <c r="J1973" s="334"/>
      <c r="K1973" s="194"/>
      <c r="L1973" s="194"/>
      <c r="P1973" s="2"/>
      <c r="AA1973" s="6"/>
      <c r="AB1973" s="6"/>
      <c r="AC1973" s="6"/>
    </row>
    <row r="1974" spans="2:29" ht="9.9" customHeight="1" x14ac:dyDescent="0.25">
      <c r="B1974" s="138"/>
      <c r="C1974" s="142"/>
      <c r="D1974" s="2"/>
      <c r="I1974" s="333"/>
      <c r="J1974" s="334"/>
      <c r="K1974" s="194"/>
      <c r="L1974" s="194"/>
      <c r="P1974" s="2"/>
      <c r="AA1974" s="6"/>
      <c r="AB1974" s="6"/>
      <c r="AC1974" s="6"/>
    </row>
    <row r="1975" spans="2:29" ht="9.9" customHeight="1" x14ac:dyDescent="0.25">
      <c r="B1975" s="138"/>
      <c r="C1975" s="142"/>
      <c r="D1975" s="2"/>
      <c r="I1975" s="194"/>
      <c r="J1975" s="194"/>
      <c r="K1975" s="194"/>
      <c r="L1975" s="194"/>
      <c r="P1975" s="2"/>
      <c r="AA1975" s="6"/>
      <c r="AB1975" s="6"/>
      <c r="AC1975" s="6"/>
    </row>
    <row r="1976" spans="2:29" ht="9.9" customHeight="1" x14ac:dyDescent="0.25">
      <c r="B1976" s="138"/>
      <c r="C1976" s="142"/>
      <c r="D1976" s="2"/>
      <c r="I1976" s="333"/>
      <c r="J1976" s="334"/>
      <c r="K1976" s="194"/>
      <c r="L1976" s="194"/>
      <c r="P1976" s="2"/>
      <c r="AA1976" s="6"/>
      <c r="AB1976" s="6"/>
      <c r="AC1976" s="6"/>
    </row>
    <row r="1977" spans="2:29" ht="9.9" customHeight="1" x14ac:dyDescent="0.25">
      <c r="B1977" s="138"/>
      <c r="C1977" s="142"/>
      <c r="D1977" s="2"/>
      <c r="I1977" s="333"/>
      <c r="J1977" s="334"/>
      <c r="K1977" s="194"/>
      <c r="L1977" s="194"/>
      <c r="P1977" s="2"/>
      <c r="AA1977" s="6"/>
      <c r="AB1977" s="6"/>
      <c r="AC1977" s="6"/>
    </row>
    <row r="1978" spans="2:29" ht="9.9" customHeight="1" x14ac:dyDescent="0.25">
      <c r="B1978" s="138"/>
      <c r="C1978" s="142"/>
      <c r="D1978" s="2"/>
      <c r="I1978" s="194"/>
      <c r="J1978" s="194"/>
      <c r="K1978" s="194"/>
      <c r="L1978" s="194"/>
      <c r="P1978" s="2"/>
      <c r="AA1978" s="6"/>
      <c r="AB1978" s="6"/>
      <c r="AC1978" s="6"/>
    </row>
    <row r="1979" spans="2:29" ht="9.9" customHeight="1" x14ac:dyDescent="0.25">
      <c r="B1979" s="138"/>
      <c r="C1979" s="142"/>
      <c r="D1979" s="2"/>
      <c r="I1979" s="333"/>
      <c r="J1979" s="334"/>
      <c r="K1979" s="194"/>
      <c r="L1979" s="194"/>
      <c r="P1979" s="2"/>
      <c r="AA1979" s="6"/>
      <c r="AB1979" s="6"/>
      <c r="AC1979" s="6"/>
    </row>
    <row r="1980" spans="2:29" ht="9.9" customHeight="1" x14ac:dyDescent="0.25">
      <c r="B1980" s="138"/>
      <c r="C1980" s="142"/>
      <c r="D1980" s="2"/>
      <c r="I1980" s="333"/>
      <c r="J1980" s="334"/>
      <c r="K1980" s="194"/>
      <c r="L1980" s="194"/>
      <c r="P1980" s="2"/>
      <c r="AA1980" s="6"/>
      <c r="AB1980" s="6"/>
      <c r="AC1980" s="6"/>
    </row>
    <row r="1981" spans="2:29" ht="9.9" customHeight="1" x14ac:dyDescent="0.25">
      <c r="B1981" s="138"/>
      <c r="C1981" s="142"/>
      <c r="D1981" s="2"/>
      <c r="I1981" s="194"/>
      <c r="J1981" s="194"/>
      <c r="K1981" s="194"/>
      <c r="L1981" s="194"/>
      <c r="P1981" s="2"/>
      <c r="AA1981" s="6"/>
      <c r="AB1981" s="6"/>
      <c r="AC1981" s="6"/>
    </row>
    <row r="1982" spans="2:29" ht="9.9" customHeight="1" x14ac:dyDescent="0.25">
      <c r="B1982" s="138"/>
      <c r="C1982" s="142"/>
      <c r="D1982" s="2"/>
      <c r="I1982" s="333"/>
      <c r="J1982" s="334"/>
      <c r="K1982" s="194"/>
      <c r="L1982" s="194"/>
      <c r="P1982" s="2"/>
      <c r="AA1982" s="6"/>
      <c r="AB1982" s="6"/>
      <c r="AC1982" s="6"/>
    </row>
    <row r="1983" spans="2:29" ht="9.9" customHeight="1" x14ac:dyDescent="0.25">
      <c r="B1983" s="138"/>
      <c r="C1983" s="142"/>
      <c r="D1983" s="2"/>
      <c r="I1983" s="333"/>
      <c r="J1983" s="334"/>
      <c r="K1983" s="194"/>
      <c r="L1983" s="194"/>
      <c r="P1983" s="2"/>
      <c r="AA1983" s="6"/>
      <c r="AB1983" s="6"/>
      <c r="AC1983" s="6"/>
    </row>
    <row r="1984" spans="2:29" ht="9.9" customHeight="1" x14ac:dyDescent="0.25">
      <c r="B1984" s="138"/>
      <c r="C1984" s="142"/>
      <c r="D1984" s="2"/>
      <c r="I1984" s="194"/>
      <c r="J1984" s="194"/>
      <c r="K1984" s="194"/>
      <c r="L1984" s="140"/>
      <c r="P1984" s="2"/>
      <c r="AA1984" s="6"/>
      <c r="AB1984" s="6"/>
      <c r="AC1984" s="6"/>
    </row>
    <row r="1985" spans="2:29" ht="9.9" customHeight="1" x14ac:dyDescent="0.25">
      <c r="B1985" s="138"/>
      <c r="C1985" s="142"/>
      <c r="D1985" s="2"/>
      <c r="I1985" s="333"/>
      <c r="J1985" s="334"/>
      <c r="K1985" s="194"/>
      <c r="L1985" s="194"/>
      <c r="P1985" s="2"/>
      <c r="AA1985" s="6"/>
      <c r="AB1985" s="6"/>
      <c r="AC1985" s="6"/>
    </row>
    <row r="1986" spans="2:29" ht="9.9" customHeight="1" x14ac:dyDescent="0.25">
      <c r="B1986" s="138"/>
      <c r="C1986" s="142"/>
      <c r="D1986" s="2"/>
      <c r="I1986" s="333"/>
      <c r="J1986" s="334"/>
      <c r="K1986" s="194"/>
      <c r="L1986" s="194"/>
      <c r="P1986" s="2"/>
      <c r="AA1986" s="6"/>
      <c r="AB1986" s="6"/>
      <c r="AC1986" s="6"/>
    </row>
    <row r="1987" spans="2:29" ht="9.9" customHeight="1" x14ac:dyDescent="0.25">
      <c r="B1987" s="138"/>
      <c r="C1987" s="142"/>
      <c r="D1987" s="2"/>
      <c r="I1987" s="194"/>
      <c r="J1987" s="194"/>
      <c r="K1987" s="194"/>
      <c r="L1987" s="194"/>
      <c r="P1987" s="2"/>
      <c r="AA1987" s="6"/>
      <c r="AB1987" s="6"/>
      <c r="AC1987" s="6"/>
    </row>
    <row r="1988" spans="2:29" ht="9.9" customHeight="1" x14ac:dyDescent="0.25">
      <c r="B1988" s="138"/>
      <c r="C1988" s="142"/>
      <c r="D1988" s="2"/>
      <c r="I1988" s="333"/>
      <c r="J1988" s="334"/>
      <c r="K1988" s="194"/>
      <c r="L1988" s="194"/>
      <c r="P1988" s="2"/>
      <c r="AA1988" s="6"/>
      <c r="AB1988" s="6"/>
      <c r="AC1988" s="6"/>
    </row>
    <row r="1989" spans="2:29" ht="9.9" customHeight="1" x14ac:dyDescent="0.25">
      <c r="B1989" s="138"/>
      <c r="C1989" s="142"/>
      <c r="D1989" s="2"/>
      <c r="I1989" s="333"/>
      <c r="J1989" s="334"/>
      <c r="K1989" s="194"/>
      <c r="L1989" s="194"/>
      <c r="P1989" s="2"/>
      <c r="AA1989" s="6"/>
      <c r="AB1989" s="6"/>
      <c r="AC1989" s="6"/>
    </row>
    <row r="1990" spans="2:29" ht="9.9" customHeight="1" x14ac:dyDescent="0.25">
      <c r="B1990" s="138"/>
      <c r="C1990" s="142"/>
      <c r="D1990" s="2"/>
      <c r="I1990" s="194"/>
      <c r="J1990" s="194"/>
      <c r="K1990" s="194"/>
      <c r="L1990" s="194"/>
      <c r="P1990" s="2"/>
      <c r="AA1990" s="6"/>
      <c r="AB1990" s="6"/>
      <c r="AC1990" s="6"/>
    </row>
    <row r="1991" spans="2:29" ht="9.9" customHeight="1" x14ac:dyDescent="0.25">
      <c r="B1991" s="138"/>
      <c r="C1991" s="142"/>
      <c r="D1991" s="2"/>
      <c r="I1991" s="333"/>
      <c r="J1991" s="334"/>
      <c r="K1991" s="194"/>
      <c r="L1991" s="194"/>
      <c r="P1991" s="2"/>
      <c r="AA1991" s="6"/>
      <c r="AB1991" s="6"/>
      <c r="AC1991" s="6"/>
    </row>
    <row r="1992" spans="2:29" ht="9.9" customHeight="1" x14ac:dyDescent="0.25">
      <c r="B1992" s="138"/>
      <c r="C1992" s="142"/>
      <c r="D1992" s="2"/>
      <c r="I1992" s="333"/>
      <c r="J1992" s="334"/>
      <c r="K1992" s="194"/>
      <c r="L1992" s="194"/>
      <c r="P1992" s="2"/>
      <c r="AA1992" s="6"/>
      <c r="AB1992" s="6"/>
      <c r="AC1992" s="6"/>
    </row>
    <row r="1993" spans="2:29" ht="9.9" customHeight="1" x14ac:dyDescent="0.25">
      <c r="B1993" s="138"/>
      <c r="C1993" s="142"/>
      <c r="D1993" s="2"/>
      <c r="I1993" s="194"/>
      <c r="J1993" s="194"/>
      <c r="K1993" s="194"/>
      <c r="L1993" s="194"/>
      <c r="P1993" s="2"/>
      <c r="AA1993" s="6"/>
      <c r="AB1993" s="6"/>
      <c r="AC1993" s="6"/>
    </row>
    <row r="1994" spans="2:29" ht="9.9" customHeight="1" x14ac:dyDescent="0.25">
      <c r="B1994" s="138"/>
      <c r="C1994" s="142"/>
      <c r="D1994" s="2"/>
      <c r="I1994" s="333"/>
      <c r="J1994" s="334"/>
      <c r="K1994" s="194"/>
      <c r="L1994" s="194"/>
      <c r="P1994" s="2"/>
      <c r="AA1994" s="6"/>
      <c r="AB1994" s="6"/>
      <c r="AC1994" s="6"/>
    </row>
    <row r="1995" spans="2:29" ht="9.9" customHeight="1" x14ac:dyDescent="0.25">
      <c r="B1995" s="138"/>
      <c r="C1995" s="142"/>
      <c r="D1995" s="2"/>
      <c r="I1995" s="333"/>
      <c r="J1995" s="334"/>
      <c r="K1995" s="194"/>
      <c r="L1995" s="194"/>
      <c r="P1995" s="2"/>
      <c r="AA1995" s="6"/>
      <c r="AB1995" s="6"/>
      <c r="AC1995" s="6"/>
    </row>
    <row r="1996" spans="2:29" ht="9.9" customHeight="1" x14ac:dyDescent="0.25">
      <c r="B1996" s="139"/>
      <c r="C1996" s="142"/>
      <c r="D1996" s="2"/>
      <c r="I1996" s="194"/>
      <c r="J1996" s="194"/>
      <c r="K1996" s="194"/>
      <c r="L1996" s="194"/>
      <c r="P1996" s="2"/>
      <c r="AA1996" s="6"/>
      <c r="AB1996" s="6"/>
      <c r="AC1996" s="6"/>
    </row>
    <row r="1997" spans="2:29" ht="9.9" customHeight="1" x14ac:dyDescent="0.25">
      <c r="B1997" s="142"/>
      <c r="C1997" s="142"/>
      <c r="D1997" s="2"/>
      <c r="I1997" s="194"/>
      <c r="J1997" s="194"/>
      <c r="K1997" s="194"/>
      <c r="L1997" s="194"/>
      <c r="P1997" s="2"/>
      <c r="AA1997" s="6"/>
      <c r="AB1997" s="6"/>
      <c r="AC1997" s="6"/>
    </row>
    <row r="1998" spans="2:29" ht="9.9" customHeight="1" x14ac:dyDescent="0.25">
      <c r="B1998" s="138"/>
      <c r="C1998" s="142"/>
      <c r="D1998" s="2"/>
      <c r="I1998" s="194"/>
      <c r="J1998" s="194"/>
      <c r="K1998" s="194"/>
      <c r="L1998" s="194"/>
      <c r="P1998" s="2"/>
      <c r="AA1998" s="6"/>
      <c r="AB1998" s="6"/>
      <c r="AC1998" s="6"/>
    </row>
    <row r="1999" spans="2:29" ht="9.9" customHeight="1" x14ac:dyDescent="0.25">
      <c r="B1999" s="138"/>
      <c r="C1999" s="142"/>
      <c r="D1999" s="2"/>
      <c r="I1999" s="333"/>
      <c r="J1999" s="334"/>
      <c r="K1999" s="194"/>
      <c r="L1999" s="194"/>
      <c r="P1999" s="2"/>
      <c r="AA1999" s="6"/>
      <c r="AB1999" s="6"/>
      <c r="AC1999" s="6"/>
    </row>
    <row r="2000" spans="2:29" ht="9.9" customHeight="1" x14ac:dyDescent="0.25">
      <c r="B2000" s="138"/>
      <c r="C2000" s="142"/>
      <c r="D2000" s="2"/>
      <c r="I2000" s="333"/>
      <c r="J2000" s="334"/>
      <c r="K2000" s="194"/>
      <c r="L2000" s="194"/>
      <c r="P2000" s="2"/>
      <c r="AA2000" s="6"/>
      <c r="AB2000" s="6"/>
      <c r="AC2000" s="6"/>
    </row>
    <row r="2001" spans="1:29" ht="9.9" customHeight="1" x14ac:dyDescent="0.25">
      <c r="B2001" s="138"/>
      <c r="C2001" s="142"/>
      <c r="D2001" s="2"/>
      <c r="I2001" s="194"/>
      <c r="J2001" s="194"/>
      <c r="K2001" s="194"/>
      <c r="L2001" s="194"/>
      <c r="P2001" s="2"/>
      <c r="AA2001" s="6"/>
      <c r="AB2001" s="6"/>
      <c r="AC2001" s="6"/>
    </row>
    <row r="2002" spans="1:29" ht="9.9" customHeight="1" x14ac:dyDescent="0.25">
      <c r="A2002" s="10"/>
      <c r="B2002" s="138"/>
      <c r="C2002" s="142"/>
      <c r="D2002" s="2"/>
      <c r="I2002" s="333"/>
      <c r="J2002" s="334"/>
      <c r="K2002" s="194"/>
      <c r="L2002" s="194"/>
      <c r="P2002" s="2"/>
      <c r="AA2002" s="6"/>
      <c r="AB2002" s="6"/>
      <c r="AC2002" s="6"/>
    </row>
    <row r="2003" spans="1:29" ht="9.9" customHeight="1" x14ac:dyDescent="0.25">
      <c r="A2003" s="11"/>
      <c r="B2003" s="138"/>
      <c r="C2003" s="142"/>
      <c r="D2003" s="2"/>
      <c r="I2003" s="333"/>
      <c r="J2003" s="334"/>
      <c r="K2003" s="194"/>
      <c r="L2003" s="194"/>
      <c r="P2003" s="2"/>
      <c r="AA2003" s="6"/>
      <c r="AB2003" s="6"/>
      <c r="AC2003" s="6"/>
    </row>
    <row r="2004" spans="1:29" ht="9.9" customHeight="1" x14ac:dyDescent="0.25">
      <c r="B2004" s="138"/>
      <c r="C2004" s="142"/>
      <c r="D2004" s="2"/>
      <c r="I2004" s="194"/>
      <c r="J2004" s="194"/>
      <c r="K2004" s="194"/>
      <c r="L2004" s="194"/>
      <c r="P2004" s="2"/>
      <c r="AA2004" s="6"/>
      <c r="AB2004" s="6"/>
      <c r="AC2004" s="6"/>
    </row>
    <row r="2005" spans="1:29" ht="9.9" customHeight="1" x14ac:dyDescent="0.25">
      <c r="B2005" s="138"/>
      <c r="C2005" s="142"/>
      <c r="D2005" s="2"/>
      <c r="I2005" s="333"/>
      <c r="J2005" s="334"/>
      <c r="K2005" s="194"/>
      <c r="L2005" s="194"/>
      <c r="P2005" s="2"/>
      <c r="AA2005" s="6"/>
      <c r="AB2005" s="6"/>
      <c r="AC2005" s="6"/>
    </row>
    <row r="2006" spans="1:29" ht="9.9" customHeight="1" x14ac:dyDescent="0.25">
      <c r="B2006" s="138"/>
      <c r="C2006" s="142"/>
      <c r="D2006" s="2"/>
      <c r="I2006" s="333"/>
      <c r="J2006" s="334"/>
      <c r="K2006" s="194"/>
      <c r="L2006" s="194"/>
      <c r="P2006" s="2"/>
      <c r="AA2006" s="6"/>
      <c r="AB2006" s="6"/>
      <c r="AC2006" s="6"/>
    </row>
    <row r="2007" spans="1:29" ht="9.9" customHeight="1" x14ac:dyDescent="0.25">
      <c r="B2007" s="138"/>
      <c r="C2007" s="142"/>
      <c r="D2007" s="2"/>
      <c r="I2007" s="194"/>
      <c r="J2007" s="194"/>
      <c r="K2007" s="194"/>
      <c r="L2007" s="194"/>
      <c r="P2007" s="2"/>
      <c r="AA2007" s="6"/>
      <c r="AB2007" s="6"/>
      <c r="AC2007" s="6"/>
    </row>
    <row r="2008" spans="1:29" ht="9.9" customHeight="1" x14ac:dyDescent="0.25">
      <c r="B2008" s="138"/>
      <c r="C2008" s="142"/>
      <c r="D2008" s="2"/>
      <c r="I2008" s="333"/>
      <c r="J2008" s="334"/>
      <c r="K2008" s="194"/>
      <c r="L2008" s="194"/>
      <c r="P2008" s="2"/>
      <c r="AA2008" s="6"/>
      <c r="AB2008" s="6"/>
      <c r="AC2008" s="6"/>
    </row>
    <row r="2009" spans="1:29" ht="9.9" customHeight="1" x14ac:dyDescent="0.25">
      <c r="B2009" s="138"/>
      <c r="C2009" s="142"/>
      <c r="D2009" s="2"/>
      <c r="I2009" s="333"/>
      <c r="J2009" s="334"/>
      <c r="K2009" s="194"/>
      <c r="L2009" s="194"/>
      <c r="P2009" s="2"/>
      <c r="AA2009" s="6"/>
      <c r="AB2009" s="6"/>
      <c r="AC2009" s="6"/>
    </row>
    <row r="2010" spans="1:29" ht="9.9" customHeight="1" x14ac:dyDescent="0.25">
      <c r="B2010" s="138"/>
      <c r="C2010" s="142"/>
      <c r="D2010" s="2"/>
      <c r="I2010" s="333"/>
      <c r="J2010" s="334"/>
      <c r="K2010" s="194"/>
      <c r="L2010" s="194"/>
      <c r="P2010" s="2"/>
      <c r="AA2010" s="6"/>
      <c r="AB2010" s="6"/>
      <c r="AC2010" s="6"/>
    </row>
    <row r="2011" spans="1:29" ht="9.9" customHeight="1" x14ac:dyDescent="0.25">
      <c r="B2011" s="138"/>
      <c r="C2011" s="142"/>
      <c r="D2011" s="2"/>
      <c r="I2011" s="333"/>
      <c r="J2011" s="334"/>
      <c r="K2011" s="194"/>
      <c r="L2011" s="194"/>
      <c r="P2011" s="2"/>
      <c r="AA2011" s="6"/>
      <c r="AB2011" s="6"/>
      <c r="AC2011" s="6"/>
    </row>
    <row r="2012" spans="1:29" ht="9.9" customHeight="1" x14ac:dyDescent="0.25">
      <c r="B2012" s="138"/>
      <c r="C2012" s="142"/>
      <c r="D2012" s="2"/>
      <c r="I2012" s="194"/>
      <c r="J2012" s="194"/>
      <c r="K2012" s="194"/>
      <c r="L2012" s="194"/>
      <c r="P2012" s="2"/>
      <c r="AA2012" s="6"/>
      <c r="AB2012" s="6"/>
      <c r="AC2012" s="6"/>
    </row>
    <row r="2013" spans="1:29" ht="9.9" customHeight="1" x14ac:dyDescent="0.25">
      <c r="B2013" s="138"/>
      <c r="C2013" s="142"/>
      <c r="D2013" s="2"/>
      <c r="I2013" s="333"/>
      <c r="J2013" s="334"/>
      <c r="K2013" s="194"/>
      <c r="L2013" s="194"/>
      <c r="P2013" s="2"/>
      <c r="AA2013" s="6"/>
      <c r="AB2013" s="6"/>
      <c r="AC2013" s="6"/>
    </row>
    <row r="2014" spans="1:29" ht="9.9" customHeight="1" x14ac:dyDescent="0.25">
      <c r="B2014" s="138"/>
      <c r="C2014" s="142"/>
      <c r="D2014" s="2"/>
      <c r="I2014" s="333"/>
      <c r="J2014" s="334"/>
      <c r="K2014" s="194"/>
      <c r="L2014" s="194"/>
      <c r="P2014" s="2"/>
      <c r="AA2014" s="6"/>
      <c r="AB2014" s="6"/>
      <c r="AC2014" s="6"/>
    </row>
    <row r="2015" spans="1:29" ht="9.9" customHeight="1" x14ac:dyDescent="0.25">
      <c r="B2015" s="138"/>
      <c r="C2015" s="142"/>
      <c r="D2015" s="2"/>
      <c r="I2015" s="194"/>
      <c r="J2015" s="194"/>
      <c r="K2015" s="194"/>
      <c r="L2015" s="194"/>
      <c r="P2015" s="2"/>
      <c r="AA2015" s="6"/>
      <c r="AB2015" s="6"/>
      <c r="AC2015" s="6"/>
    </row>
    <row r="2016" spans="1:29" ht="9.9" customHeight="1" x14ac:dyDescent="0.25">
      <c r="B2016" s="138"/>
      <c r="C2016" s="142"/>
      <c r="D2016" s="2"/>
      <c r="I2016" s="333"/>
      <c r="J2016" s="334"/>
      <c r="K2016" s="194"/>
      <c r="L2016" s="194"/>
      <c r="P2016" s="2"/>
      <c r="AA2016" s="6"/>
      <c r="AB2016" s="6"/>
      <c r="AC2016" s="6"/>
    </row>
    <row r="2017" spans="2:29" ht="9.9" customHeight="1" x14ac:dyDescent="0.25">
      <c r="B2017" s="138"/>
      <c r="C2017" s="142"/>
      <c r="D2017" s="2"/>
      <c r="I2017" s="333"/>
      <c r="J2017" s="334"/>
      <c r="K2017" s="194"/>
      <c r="L2017" s="194"/>
      <c r="P2017" s="2"/>
      <c r="AA2017" s="6"/>
      <c r="AB2017" s="6"/>
      <c r="AC2017" s="6"/>
    </row>
    <row r="2018" spans="2:29" ht="9.9" customHeight="1" x14ac:dyDescent="0.25">
      <c r="B2018" s="138"/>
      <c r="C2018" s="142"/>
      <c r="D2018" s="2"/>
      <c r="I2018" s="333"/>
      <c r="J2018" s="334"/>
      <c r="K2018" s="194"/>
      <c r="L2018" s="194"/>
      <c r="P2018" s="2"/>
      <c r="AA2018" s="6"/>
      <c r="AB2018" s="6"/>
      <c r="AC2018" s="6"/>
    </row>
    <row r="2019" spans="2:29" ht="9.9" customHeight="1" x14ac:dyDescent="0.25">
      <c r="B2019" s="138"/>
      <c r="C2019" s="142"/>
      <c r="D2019" s="2"/>
      <c r="I2019" s="333"/>
      <c r="J2019" s="334"/>
      <c r="K2019" s="194"/>
      <c r="L2019" s="194"/>
      <c r="P2019" s="2"/>
      <c r="AA2019" s="6"/>
      <c r="AB2019" s="6"/>
      <c r="AC2019" s="6"/>
    </row>
    <row r="2020" spans="2:29" ht="9.9" customHeight="1" x14ac:dyDescent="0.25">
      <c r="B2020" s="138"/>
      <c r="C2020" s="142"/>
      <c r="D2020" s="2"/>
      <c r="I2020" s="194"/>
      <c r="J2020" s="194"/>
      <c r="K2020" s="194"/>
      <c r="L2020" s="194"/>
      <c r="P2020" s="2"/>
      <c r="AA2020" s="6"/>
      <c r="AB2020" s="6"/>
      <c r="AC2020" s="6"/>
    </row>
    <row r="2021" spans="2:29" ht="9.9" customHeight="1" x14ac:dyDescent="0.25">
      <c r="B2021" s="138"/>
      <c r="C2021" s="142"/>
      <c r="D2021" s="2"/>
      <c r="I2021" s="333"/>
      <c r="J2021" s="334"/>
      <c r="K2021" s="194"/>
      <c r="L2021" s="194"/>
      <c r="P2021" s="2"/>
      <c r="AA2021" s="6"/>
      <c r="AB2021" s="6"/>
      <c r="AC2021" s="6"/>
    </row>
    <row r="2022" spans="2:29" ht="9.9" customHeight="1" x14ac:dyDescent="0.25">
      <c r="B2022" s="138"/>
      <c r="C2022" s="142"/>
      <c r="D2022" s="2"/>
      <c r="I2022" s="333"/>
      <c r="J2022" s="334"/>
      <c r="K2022" s="194"/>
      <c r="L2022" s="194"/>
      <c r="P2022" s="2"/>
      <c r="AA2022" s="6"/>
      <c r="AB2022" s="6"/>
      <c r="AC2022" s="6"/>
    </row>
    <row r="2023" spans="2:29" ht="9.9" customHeight="1" x14ac:dyDescent="0.25">
      <c r="B2023" s="138"/>
      <c r="C2023" s="142"/>
      <c r="D2023" s="2"/>
      <c r="I2023" s="333"/>
      <c r="J2023" s="334"/>
      <c r="K2023" s="194"/>
      <c r="L2023" s="194"/>
      <c r="P2023" s="2"/>
      <c r="AA2023" s="6"/>
      <c r="AB2023" s="6"/>
      <c r="AC2023" s="6"/>
    </row>
    <row r="2024" spans="2:29" ht="9.9" customHeight="1" x14ac:dyDescent="0.25">
      <c r="B2024" s="138"/>
      <c r="C2024" s="142"/>
      <c r="D2024" s="2"/>
      <c r="I2024" s="333"/>
      <c r="J2024" s="334"/>
      <c r="K2024" s="194"/>
      <c r="L2024" s="194"/>
      <c r="P2024" s="2"/>
      <c r="AA2024" s="6"/>
      <c r="AB2024" s="6"/>
      <c r="AC2024" s="6"/>
    </row>
    <row r="2025" spans="2:29" ht="9.9" customHeight="1" x14ac:dyDescent="0.25">
      <c r="B2025" s="138"/>
      <c r="C2025" s="142"/>
      <c r="D2025" s="2"/>
      <c r="I2025" s="194"/>
      <c r="J2025" s="194"/>
      <c r="K2025" s="194"/>
      <c r="L2025" s="194"/>
      <c r="P2025" s="2"/>
      <c r="AA2025" s="6"/>
      <c r="AB2025" s="6"/>
      <c r="AC2025" s="6"/>
    </row>
    <row r="2026" spans="2:29" ht="9.9" customHeight="1" x14ac:dyDescent="0.25">
      <c r="B2026" s="138"/>
      <c r="C2026" s="142"/>
      <c r="D2026" s="2"/>
      <c r="I2026" s="333"/>
      <c r="J2026" s="334"/>
      <c r="K2026" s="194"/>
      <c r="L2026" s="194"/>
      <c r="P2026" s="2"/>
      <c r="AA2026" s="6"/>
      <c r="AB2026" s="6"/>
      <c r="AC2026" s="6"/>
    </row>
    <row r="2027" spans="2:29" ht="9.9" customHeight="1" x14ac:dyDescent="0.25">
      <c r="B2027" s="138"/>
      <c r="C2027" s="142"/>
      <c r="D2027" s="2"/>
      <c r="I2027" s="333"/>
      <c r="J2027" s="334"/>
      <c r="K2027" s="194"/>
      <c r="L2027" s="194"/>
      <c r="P2027" s="2"/>
      <c r="AA2027" s="6"/>
      <c r="AB2027" s="6"/>
      <c r="AC2027" s="6"/>
    </row>
    <row r="2028" spans="2:29" ht="9.9" customHeight="1" x14ac:dyDescent="0.25">
      <c r="B2028" s="138"/>
      <c r="C2028" s="142"/>
      <c r="D2028" s="2"/>
      <c r="I2028" s="333"/>
      <c r="J2028" s="334"/>
      <c r="K2028" s="194"/>
      <c r="L2028" s="194"/>
      <c r="P2028" s="2"/>
      <c r="AA2028" s="6"/>
      <c r="AB2028" s="6"/>
      <c r="AC2028" s="6"/>
    </row>
    <row r="2029" spans="2:29" ht="9.9" customHeight="1" x14ac:dyDescent="0.25">
      <c r="B2029" s="138"/>
      <c r="C2029" s="142"/>
      <c r="D2029" s="2"/>
      <c r="I2029" s="333"/>
      <c r="J2029" s="334"/>
      <c r="K2029" s="194"/>
      <c r="L2029" s="194"/>
      <c r="P2029" s="2"/>
      <c r="AA2029" s="6"/>
      <c r="AB2029" s="6"/>
      <c r="AC2029" s="6"/>
    </row>
    <row r="2030" spans="2:29" ht="9.9" customHeight="1" x14ac:dyDescent="0.25">
      <c r="B2030" s="138"/>
      <c r="C2030" s="142"/>
      <c r="D2030" s="2"/>
      <c r="I2030" s="194"/>
      <c r="J2030" s="194"/>
      <c r="K2030" s="194"/>
      <c r="L2030" s="194"/>
      <c r="P2030" s="2"/>
      <c r="AA2030" s="6"/>
      <c r="AB2030" s="6"/>
      <c r="AC2030" s="6"/>
    </row>
    <row r="2031" spans="2:29" ht="9.9" customHeight="1" x14ac:dyDescent="0.25">
      <c r="B2031" s="138"/>
      <c r="C2031" s="142"/>
      <c r="D2031" s="2"/>
      <c r="I2031" s="333"/>
      <c r="J2031" s="334"/>
      <c r="K2031" s="194"/>
      <c r="L2031" s="194"/>
      <c r="P2031" s="2"/>
      <c r="AA2031" s="6"/>
      <c r="AB2031" s="6"/>
      <c r="AC2031" s="6"/>
    </row>
    <row r="2032" spans="2:29" ht="9.9" customHeight="1" x14ac:dyDescent="0.25">
      <c r="B2032" s="138"/>
      <c r="C2032" s="142"/>
      <c r="D2032" s="2"/>
      <c r="I2032" s="333"/>
      <c r="J2032" s="334"/>
      <c r="K2032" s="194"/>
      <c r="L2032" s="194"/>
      <c r="P2032" s="2"/>
      <c r="AA2032" s="6"/>
      <c r="AB2032" s="6"/>
      <c r="AC2032" s="6"/>
    </row>
    <row r="2033" spans="1:29" ht="9.9" customHeight="1" x14ac:dyDescent="0.25">
      <c r="B2033" s="138"/>
      <c r="C2033" s="142"/>
      <c r="D2033" s="2"/>
      <c r="I2033" s="333"/>
      <c r="J2033" s="334"/>
      <c r="K2033" s="194"/>
      <c r="L2033" s="194"/>
      <c r="P2033" s="2"/>
      <c r="AA2033" s="6"/>
      <c r="AB2033" s="6"/>
      <c r="AC2033" s="6"/>
    </row>
    <row r="2034" spans="1:29" ht="9.9" customHeight="1" x14ac:dyDescent="0.25">
      <c r="B2034" s="138"/>
      <c r="C2034" s="142"/>
      <c r="D2034" s="2"/>
      <c r="I2034" s="333"/>
      <c r="J2034" s="334"/>
      <c r="K2034" s="194"/>
      <c r="L2034" s="194"/>
      <c r="P2034" s="2"/>
      <c r="AA2034" s="6"/>
      <c r="AB2034" s="6"/>
      <c r="AC2034" s="6"/>
    </row>
    <row r="2035" spans="1:29" ht="9.9" customHeight="1" x14ac:dyDescent="0.25">
      <c r="B2035" s="138"/>
      <c r="C2035" s="142"/>
      <c r="D2035" s="2"/>
      <c r="I2035" s="194"/>
      <c r="J2035" s="194"/>
      <c r="K2035" s="194"/>
      <c r="L2035" s="194"/>
      <c r="P2035" s="2"/>
      <c r="AA2035" s="6"/>
      <c r="AB2035" s="6"/>
      <c r="AC2035" s="6"/>
    </row>
    <row r="2036" spans="1:29" ht="9.9" customHeight="1" x14ac:dyDescent="0.25">
      <c r="B2036" s="138"/>
      <c r="C2036" s="142"/>
      <c r="D2036" s="2"/>
      <c r="I2036" s="333"/>
      <c r="J2036" s="334"/>
      <c r="K2036" s="194"/>
      <c r="L2036" s="194"/>
      <c r="P2036" s="2"/>
      <c r="AA2036" s="6"/>
      <c r="AB2036" s="6"/>
      <c r="AC2036" s="6"/>
    </row>
    <row r="2037" spans="1:29" ht="9.9" customHeight="1" x14ac:dyDescent="0.25">
      <c r="B2037" s="138"/>
      <c r="C2037" s="142"/>
      <c r="D2037" s="2"/>
      <c r="I2037" s="333"/>
      <c r="J2037" s="334"/>
      <c r="K2037" s="194"/>
      <c r="L2037" s="194"/>
      <c r="P2037" s="2"/>
      <c r="AA2037" s="6"/>
      <c r="AB2037" s="6"/>
      <c r="AC2037" s="6"/>
    </row>
    <row r="2038" spans="1:29" ht="9.9" customHeight="1" x14ac:dyDescent="0.25">
      <c r="B2038" s="138"/>
      <c r="C2038" s="142"/>
      <c r="D2038" s="2"/>
      <c r="I2038" s="333"/>
      <c r="J2038" s="334"/>
      <c r="K2038" s="194"/>
      <c r="L2038" s="194"/>
      <c r="P2038" s="2"/>
      <c r="AA2038" s="6"/>
      <c r="AB2038" s="6"/>
      <c r="AC2038" s="6"/>
    </row>
    <row r="2039" spans="1:29" ht="9.9" customHeight="1" x14ac:dyDescent="0.25">
      <c r="B2039" s="138"/>
      <c r="C2039" s="142"/>
      <c r="D2039" s="2"/>
      <c r="I2039" s="333"/>
      <c r="J2039" s="334"/>
      <c r="K2039" s="194"/>
      <c r="L2039" s="194"/>
      <c r="P2039" s="2"/>
      <c r="AA2039" s="6"/>
      <c r="AB2039" s="6"/>
      <c r="AC2039" s="6"/>
    </row>
    <row r="2040" spans="1:29" ht="9.9" customHeight="1" x14ac:dyDescent="0.25">
      <c r="B2040" s="138"/>
      <c r="C2040" s="142"/>
      <c r="D2040" s="2"/>
      <c r="I2040" s="194"/>
      <c r="J2040" s="194"/>
      <c r="K2040" s="194"/>
      <c r="L2040" s="194"/>
      <c r="P2040" s="2"/>
      <c r="AA2040" s="6"/>
      <c r="AB2040" s="6"/>
      <c r="AC2040" s="6"/>
    </row>
    <row r="2041" spans="1:29" ht="9.9" customHeight="1" x14ac:dyDescent="0.25">
      <c r="B2041" s="138"/>
      <c r="C2041" s="142"/>
      <c r="D2041" s="2"/>
      <c r="I2041" s="333"/>
      <c r="J2041" s="334"/>
      <c r="K2041" s="194"/>
      <c r="L2041" s="194"/>
      <c r="P2041" s="2"/>
      <c r="AA2041" s="6"/>
      <c r="AB2041" s="6"/>
      <c r="AC2041" s="6"/>
    </row>
    <row r="2042" spans="1:29" ht="9.9" customHeight="1" x14ac:dyDescent="0.25">
      <c r="B2042" s="138"/>
      <c r="C2042" s="142"/>
      <c r="D2042" s="2"/>
      <c r="I2042" s="333"/>
      <c r="J2042" s="334"/>
      <c r="K2042" s="194"/>
      <c r="L2042" s="194"/>
      <c r="P2042" s="2"/>
      <c r="AA2042" s="6"/>
      <c r="AB2042" s="6"/>
      <c r="AC2042" s="6"/>
    </row>
    <row r="2043" spans="1:29" ht="9.9" customHeight="1" x14ac:dyDescent="0.25">
      <c r="A2043" s="11"/>
      <c r="B2043" s="138"/>
      <c r="C2043" s="142"/>
      <c r="D2043" s="2"/>
      <c r="I2043" s="333"/>
      <c r="J2043" s="334"/>
      <c r="K2043" s="194"/>
      <c r="L2043" s="194"/>
      <c r="P2043" s="2"/>
      <c r="AA2043" s="6"/>
      <c r="AB2043" s="6"/>
      <c r="AC2043" s="6"/>
    </row>
    <row r="2044" spans="1:29" ht="9.9" customHeight="1" x14ac:dyDescent="0.25">
      <c r="B2044" s="138"/>
      <c r="C2044" s="142"/>
      <c r="D2044" s="2"/>
      <c r="I2044" s="333"/>
      <c r="J2044" s="334"/>
      <c r="K2044" s="194"/>
      <c r="L2044" s="194"/>
      <c r="P2044" s="2"/>
      <c r="AA2044" s="6"/>
      <c r="AB2044" s="6"/>
      <c r="AC2044" s="6"/>
    </row>
    <row r="2045" spans="1:29" ht="9.9" customHeight="1" x14ac:dyDescent="0.25">
      <c r="B2045" s="138"/>
      <c r="C2045" s="142"/>
      <c r="D2045" s="2"/>
      <c r="I2045" s="194"/>
      <c r="J2045" s="194"/>
      <c r="K2045" s="194"/>
      <c r="L2045" s="194"/>
      <c r="P2045" s="2"/>
      <c r="AA2045" s="6"/>
      <c r="AB2045" s="6"/>
      <c r="AC2045" s="6"/>
    </row>
    <row r="2046" spans="1:29" ht="9.9" customHeight="1" x14ac:dyDescent="0.25">
      <c r="B2046" s="138"/>
      <c r="C2046" s="142"/>
      <c r="D2046" s="2"/>
      <c r="I2046" s="333"/>
      <c r="J2046" s="334"/>
      <c r="K2046" s="194"/>
      <c r="L2046" s="194"/>
      <c r="P2046" s="2"/>
      <c r="AA2046" s="6"/>
      <c r="AB2046" s="6"/>
      <c r="AC2046" s="6"/>
    </row>
    <row r="2047" spans="1:29" ht="9.9" customHeight="1" x14ac:dyDescent="0.25">
      <c r="B2047" s="138"/>
      <c r="C2047" s="142"/>
      <c r="D2047" s="2"/>
      <c r="I2047" s="333"/>
      <c r="J2047" s="334"/>
      <c r="K2047" s="194"/>
      <c r="L2047" s="194"/>
      <c r="P2047" s="2"/>
      <c r="AA2047" s="6"/>
      <c r="AB2047" s="6"/>
      <c r="AC2047" s="6"/>
    </row>
    <row r="2048" spans="1:29" ht="9.9" customHeight="1" x14ac:dyDescent="0.25">
      <c r="B2048" s="138"/>
      <c r="C2048" s="142"/>
      <c r="D2048" s="2"/>
      <c r="I2048" s="333"/>
      <c r="J2048" s="334"/>
      <c r="K2048" s="194"/>
      <c r="L2048" s="194"/>
      <c r="P2048" s="2"/>
      <c r="AA2048" s="6"/>
      <c r="AB2048" s="6"/>
      <c r="AC2048" s="6"/>
    </row>
    <row r="2049" spans="2:29" ht="9.9" customHeight="1" x14ac:dyDescent="0.25">
      <c r="B2049" s="138"/>
      <c r="C2049" s="142"/>
      <c r="D2049" s="2"/>
      <c r="I2049" s="333"/>
      <c r="J2049" s="334"/>
      <c r="K2049" s="194"/>
      <c r="L2049" s="194"/>
      <c r="P2049" s="2"/>
      <c r="AA2049" s="6"/>
      <c r="AB2049" s="6"/>
      <c r="AC2049" s="6"/>
    </row>
    <row r="2050" spans="2:29" ht="9.9" customHeight="1" x14ac:dyDescent="0.25">
      <c r="B2050" s="138"/>
      <c r="C2050" s="142"/>
      <c r="D2050" s="2"/>
      <c r="I2050" s="194"/>
      <c r="J2050" s="194"/>
      <c r="K2050" s="194"/>
      <c r="L2050" s="194"/>
      <c r="P2050" s="2"/>
      <c r="AA2050" s="6"/>
      <c r="AB2050" s="6"/>
      <c r="AC2050" s="6"/>
    </row>
    <row r="2051" spans="2:29" ht="9.9" customHeight="1" x14ac:dyDescent="0.25">
      <c r="B2051" s="138"/>
      <c r="C2051" s="142"/>
      <c r="D2051" s="2"/>
      <c r="I2051" s="333"/>
      <c r="J2051" s="334"/>
      <c r="K2051" s="194"/>
      <c r="L2051" s="194"/>
      <c r="P2051" s="2"/>
      <c r="AA2051" s="6"/>
      <c r="AB2051" s="6"/>
      <c r="AC2051" s="6"/>
    </row>
    <row r="2052" spans="2:29" ht="9.9" customHeight="1" x14ac:dyDescent="0.25">
      <c r="B2052" s="138"/>
      <c r="C2052" s="142"/>
      <c r="D2052" s="2"/>
      <c r="I2052" s="333"/>
      <c r="J2052" s="334"/>
      <c r="K2052" s="194"/>
      <c r="L2052" s="194"/>
      <c r="P2052" s="2"/>
      <c r="AA2052" s="6"/>
      <c r="AB2052" s="6"/>
      <c r="AC2052" s="6"/>
    </row>
    <row r="2053" spans="2:29" ht="9.9" customHeight="1" x14ac:dyDescent="0.25">
      <c r="B2053" s="138"/>
      <c r="C2053" s="142"/>
      <c r="D2053" s="2"/>
      <c r="I2053" s="194"/>
      <c r="J2053" s="194"/>
      <c r="K2053" s="194"/>
      <c r="L2053" s="194"/>
      <c r="P2053" s="2"/>
      <c r="AA2053" s="6"/>
      <c r="AB2053" s="6"/>
      <c r="AC2053" s="6"/>
    </row>
    <row r="2054" spans="2:29" ht="9.9" customHeight="1" x14ac:dyDescent="0.25">
      <c r="B2054" s="138"/>
      <c r="C2054" s="142"/>
      <c r="D2054" s="2"/>
      <c r="I2054" s="333"/>
      <c r="J2054" s="334"/>
      <c r="K2054" s="194"/>
      <c r="L2054" s="194"/>
      <c r="P2054" s="2"/>
      <c r="AA2054" s="6"/>
      <c r="AB2054" s="6"/>
      <c r="AC2054" s="6"/>
    </row>
    <row r="2055" spans="2:29" ht="9.9" customHeight="1" x14ac:dyDescent="0.25">
      <c r="B2055" s="138"/>
      <c r="C2055" s="142"/>
      <c r="D2055" s="2"/>
      <c r="I2055" s="333"/>
      <c r="J2055" s="334"/>
      <c r="K2055" s="194"/>
      <c r="L2055" s="194"/>
      <c r="P2055" s="2"/>
      <c r="AA2055" s="6"/>
      <c r="AB2055" s="6"/>
      <c r="AC2055" s="6"/>
    </row>
    <row r="2056" spans="2:29" ht="9.9" customHeight="1" x14ac:dyDescent="0.25">
      <c r="B2056" s="138"/>
      <c r="C2056" s="142"/>
      <c r="D2056" s="2"/>
      <c r="I2056" s="333"/>
      <c r="J2056" s="334"/>
      <c r="K2056" s="194"/>
      <c r="L2056" s="194"/>
      <c r="P2056" s="2"/>
      <c r="AA2056" s="6"/>
      <c r="AB2056" s="6"/>
      <c r="AC2056" s="6"/>
    </row>
    <row r="2057" spans="2:29" ht="9.9" customHeight="1" x14ac:dyDescent="0.25">
      <c r="B2057" s="138"/>
      <c r="C2057" s="142"/>
      <c r="D2057" s="2"/>
      <c r="I2057" s="194"/>
      <c r="J2057" s="194"/>
      <c r="K2057" s="194"/>
      <c r="L2057" s="194"/>
      <c r="P2057" s="2"/>
      <c r="AA2057" s="6"/>
      <c r="AB2057" s="6"/>
      <c r="AC2057" s="6"/>
    </row>
    <row r="2058" spans="2:29" ht="9.9" customHeight="1" x14ac:dyDescent="0.25">
      <c r="B2058" s="138"/>
      <c r="C2058" s="142"/>
      <c r="D2058" s="2"/>
      <c r="I2058" s="333"/>
      <c r="J2058" s="334"/>
      <c r="K2058" s="194"/>
      <c r="L2058" s="194"/>
      <c r="P2058" s="2"/>
      <c r="AA2058" s="6"/>
      <c r="AB2058" s="6"/>
      <c r="AC2058" s="6"/>
    </row>
    <row r="2059" spans="2:29" ht="9.9" customHeight="1" x14ac:dyDescent="0.25">
      <c r="B2059" s="138"/>
      <c r="C2059" s="142"/>
      <c r="D2059" s="2"/>
      <c r="I2059" s="333"/>
      <c r="J2059" s="334"/>
      <c r="K2059" s="194"/>
      <c r="L2059" s="194"/>
      <c r="P2059" s="2"/>
      <c r="AA2059" s="6"/>
      <c r="AB2059" s="6"/>
      <c r="AC2059" s="6"/>
    </row>
    <row r="2060" spans="2:29" ht="9.9" customHeight="1" x14ac:dyDescent="0.25">
      <c r="B2060" s="138"/>
      <c r="C2060" s="142"/>
      <c r="D2060" s="2"/>
      <c r="I2060" s="333"/>
      <c r="J2060" s="334"/>
      <c r="K2060" s="194"/>
      <c r="L2060" s="194"/>
      <c r="P2060" s="2"/>
      <c r="AA2060" s="6"/>
      <c r="AB2060" s="6"/>
      <c r="AC2060" s="6"/>
    </row>
    <row r="2061" spans="2:29" ht="9.9" customHeight="1" x14ac:dyDescent="0.25">
      <c r="B2061" s="138"/>
      <c r="C2061" s="142"/>
      <c r="D2061" s="2"/>
      <c r="I2061" s="333"/>
      <c r="J2061" s="334"/>
      <c r="K2061" s="194"/>
      <c r="L2061" s="194"/>
      <c r="P2061" s="2"/>
      <c r="AA2061" s="6"/>
      <c r="AB2061" s="6"/>
      <c r="AC2061" s="6"/>
    </row>
    <row r="2062" spans="2:29" ht="9.9" customHeight="1" x14ac:dyDescent="0.25">
      <c r="B2062" s="138"/>
      <c r="C2062" s="142"/>
      <c r="D2062" s="2"/>
      <c r="I2062" s="194"/>
      <c r="J2062" s="194"/>
      <c r="K2062" s="194"/>
      <c r="L2062" s="194"/>
      <c r="P2062" s="2"/>
      <c r="AA2062" s="6"/>
      <c r="AB2062" s="6"/>
      <c r="AC2062" s="6"/>
    </row>
    <row r="2063" spans="2:29" ht="9.9" customHeight="1" x14ac:dyDescent="0.25">
      <c r="B2063" s="138"/>
      <c r="C2063" s="142"/>
      <c r="D2063" s="2"/>
      <c r="I2063" s="333"/>
      <c r="J2063" s="334"/>
      <c r="K2063" s="194"/>
      <c r="L2063" s="194"/>
      <c r="P2063" s="2"/>
      <c r="AA2063" s="6"/>
      <c r="AB2063" s="6"/>
      <c r="AC2063" s="6"/>
    </row>
    <row r="2064" spans="2:29" ht="9.9" customHeight="1" x14ac:dyDescent="0.25">
      <c r="B2064" s="138"/>
      <c r="C2064" s="142"/>
      <c r="D2064" s="2"/>
      <c r="I2064" s="333"/>
      <c r="J2064" s="334"/>
      <c r="K2064" s="194"/>
      <c r="L2064" s="194"/>
      <c r="P2064" s="2"/>
      <c r="AA2064" s="6"/>
      <c r="AB2064" s="6"/>
      <c r="AC2064" s="6"/>
    </row>
    <row r="2065" spans="2:29" ht="9.9" customHeight="1" x14ac:dyDescent="0.25">
      <c r="B2065" s="138"/>
      <c r="C2065" s="142"/>
      <c r="D2065" s="2"/>
      <c r="I2065" s="194"/>
      <c r="J2065" s="194"/>
      <c r="K2065" s="194"/>
      <c r="L2065" s="194"/>
      <c r="P2065" s="2"/>
      <c r="AA2065" s="6"/>
      <c r="AB2065" s="6"/>
      <c r="AC2065" s="6"/>
    </row>
    <row r="2066" spans="2:29" ht="9.9" customHeight="1" x14ac:dyDescent="0.25">
      <c r="B2066" s="138"/>
      <c r="C2066" s="142"/>
      <c r="D2066" s="2"/>
      <c r="I2066" s="333"/>
      <c r="J2066" s="334"/>
      <c r="K2066" s="194"/>
      <c r="L2066" s="194"/>
      <c r="P2066" s="2"/>
      <c r="AA2066" s="6"/>
      <c r="AB2066" s="6"/>
      <c r="AC2066" s="6"/>
    </row>
    <row r="2067" spans="2:29" ht="9.9" customHeight="1" x14ac:dyDescent="0.25">
      <c r="B2067" s="138"/>
      <c r="C2067" s="142"/>
      <c r="D2067" s="2"/>
      <c r="I2067" s="333"/>
      <c r="J2067" s="334"/>
      <c r="K2067" s="194"/>
      <c r="L2067" s="194"/>
      <c r="P2067" s="2"/>
      <c r="AA2067" s="6"/>
      <c r="AB2067" s="6"/>
      <c r="AC2067" s="6"/>
    </row>
    <row r="2068" spans="2:29" ht="9.9" customHeight="1" x14ac:dyDescent="0.25">
      <c r="B2068" s="138"/>
      <c r="C2068" s="14"/>
      <c r="D2068" s="194"/>
      <c r="E2068" s="194"/>
      <c r="F2068" s="194"/>
      <c r="G2068" s="194"/>
      <c r="H2068" s="193"/>
      <c r="I2068" s="194"/>
      <c r="J2068" s="194"/>
      <c r="K2068" s="194"/>
      <c r="L2068" s="140"/>
      <c r="P2068" s="2"/>
      <c r="AA2068" s="6"/>
      <c r="AB2068" s="6"/>
      <c r="AC2068" s="6"/>
    </row>
    <row r="2069" spans="2:29" ht="9.9" customHeight="1" x14ac:dyDescent="0.25">
      <c r="B2069" s="141"/>
      <c r="C2069" s="148"/>
      <c r="D2069" s="194"/>
      <c r="E2069" s="194"/>
      <c r="F2069" s="194"/>
      <c r="G2069" s="194"/>
      <c r="I2069" s="194"/>
      <c r="J2069" s="194"/>
      <c r="K2069" s="194"/>
      <c r="L2069" s="140"/>
      <c r="P2069" s="2"/>
      <c r="AA2069" s="6"/>
      <c r="AB2069" s="6"/>
      <c r="AC2069" s="6"/>
    </row>
    <row r="2070" spans="2:29" ht="9.9" customHeight="1" x14ac:dyDescent="0.25">
      <c r="B2070" s="139"/>
      <c r="C2070" s="14"/>
      <c r="D2070" s="194"/>
      <c r="E2070" s="194"/>
      <c r="F2070" s="194"/>
      <c r="G2070" s="194"/>
      <c r="H2070" s="193"/>
      <c r="I2070" s="194"/>
      <c r="J2070" s="194"/>
      <c r="K2070" s="194"/>
      <c r="L2070" s="140"/>
      <c r="P2070" s="2"/>
      <c r="AA2070" s="6"/>
      <c r="AB2070" s="6"/>
      <c r="AC2070" s="6"/>
    </row>
    <row r="2071" spans="2:29" ht="9.9" customHeight="1" x14ac:dyDescent="0.25">
      <c r="B2071" s="142"/>
      <c r="C2071" s="14"/>
      <c r="D2071" s="194"/>
      <c r="E2071" s="194"/>
      <c r="F2071" s="194"/>
      <c r="G2071" s="194"/>
      <c r="H2071" s="193"/>
      <c r="I2071" s="194"/>
      <c r="J2071" s="194"/>
      <c r="K2071" s="194"/>
      <c r="L2071" s="140"/>
      <c r="P2071" s="2"/>
      <c r="AA2071" s="6"/>
      <c r="AB2071" s="6"/>
      <c r="AC2071" s="6"/>
    </row>
    <row r="2072" spans="2:29" ht="9.9" customHeight="1" x14ac:dyDescent="0.25">
      <c r="B2072" s="138"/>
      <c r="C2072" s="14"/>
      <c r="D2072" s="194"/>
      <c r="E2072" s="194"/>
      <c r="F2072" s="194"/>
      <c r="G2072" s="194"/>
      <c r="H2072" s="193"/>
      <c r="I2072" s="194"/>
      <c r="J2072" s="194"/>
      <c r="K2072" s="194"/>
      <c r="L2072" s="140"/>
      <c r="P2072" s="2"/>
      <c r="AA2072" s="6"/>
      <c r="AB2072" s="6"/>
      <c r="AC2072" s="6"/>
    </row>
    <row r="2073" spans="2:29" ht="9.9" customHeight="1" x14ac:dyDescent="0.25">
      <c r="B2073" s="138"/>
      <c r="C2073" s="14"/>
      <c r="D2073" s="194"/>
      <c r="E2073" s="194"/>
      <c r="F2073" s="194"/>
      <c r="G2073" s="194"/>
      <c r="H2073" s="193"/>
      <c r="I2073" s="194"/>
      <c r="J2073" s="194"/>
      <c r="K2073" s="194"/>
      <c r="L2073" s="140"/>
      <c r="P2073" s="2"/>
      <c r="AA2073" s="6"/>
      <c r="AB2073" s="6"/>
      <c r="AC2073" s="6"/>
    </row>
    <row r="2074" spans="2:29" ht="9.9" customHeight="1" x14ac:dyDescent="0.25">
      <c r="B2074" s="138"/>
      <c r="C2074" s="14"/>
      <c r="D2074" s="194"/>
      <c r="E2074" s="194"/>
      <c r="F2074" s="194"/>
      <c r="G2074" s="194"/>
      <c r="H2074" s="193"/>
      <c r="I2074" s="194"/>
      <c r="J2074" s="194"/>
      <c r="K2074" s="194"/>
      <c r="L2074" s="140"/>
      <c r="P2074" s="2"/>
      <c r="AA2074" s="6"/>
      <c r="AB2074" s="6"/>
      <c r="AC2074" s="6"/>
    </row>
    <row r="2075" spans="2:29" ht="9.9" customHeight="1" x14ac:dyDescent="0.25">
      <c r="B2075" s="138"/>
      <c r="C2075" s="14"/>
      <c r="D2075" s="194"/>
      <c r="E2075" s="194"/>
      <c r="F2075" s="194"/>
      <c r="G2075" s="194"/>
      <c r="H2075" s="193"/>
      <c r="I2075" s="194"/>
      <c r="J2075" s="194"/>
      <c r="K2075" s="194"/>
      <c r="L2075" s="140"/>
      <c r="P2075" s="2"/>
      <c r="AA2075" s="6"/>
      <c r="AB2075" s="6"/>
      <c r="AC2075" s="6"/>
    </row>
    <row r="2076" spans="2:29" ht="9.9" customHeight="1" x14ac:dyDescent="0.25">
      <c r="B2076" s="138"/>
      <c r="C2076" s="14"/>
      <c r="D2076" s="194"/>
      <c r="E2076" s="194"/>
      <c r="F2076" s="194"/>
      <c r="G2076" s="194"/>
      <c r="H2076" s="193"/>
      <c r="I2076" s="194"/>
      <c r="J2076" s="194"/>
      <c r="K2076" s="194"/>
      <c r="L2076" s="140"/>
      <c r="P2076" s="2"/>
      <c r="AA2076" s="6"/>
      <c r="AB2076" s="6"/>
      <c r="AC2076" s="6"/>
    </row>
    <row r="2077" spans="2:29" ht="9.9" customHeight="1" x14ac:dyDescent="0.25">
      <c r="B2077" s="138"/>
      <c r="C2077" s="14"/>
      <c r="D2077" s="194"/>
      <c r="E2077" s="194"/>
      <c r="F2077" s="194"/>
      <c r="G2077" s="194"/>
      <c r="H2077" s="193"/>
      <c r="I2077" s="194"/>
      <c r="J2077" s="194"/>
      <c r="K2077" s="194"/>
      <c r="L2077" s="140"/>
      <c r="P2077" s="2"/>
      <c r="AA2077" s="6"/>
      <c r="AB2077" s="6"/>
      <c r="AC2077" s="6"/>
    </row>
    <row r="2078" spans="2:29" ht="9.9" customHeight="1" x14ac:dyDescent="0.25">
      <c r="B2078" s="138"/>
      <c r="C2078" s="14"/>
      <c r="D2078" s="194"/>
      <c r="E2078" s="194"/>
      <c r="F2078" s="194"/>
      <c r="G2078" s="194"/>
      <c r="H2078" s="193"/>
      <c r="I2078" s="194"/>
      <c r="J2078" s="194"/>
      <c r="K2078" s="194"/>
      <c r="L2078" s="140"/>
      <c r="P2078" s="2"/>
      <c r="AA2078" s="6"/>
      <c r="AB2078" s="6"/>
      <c r="AC2078" s="6"/>
    </row>
    <row r="2079" spans="2:29" ht="9.9" customHeight="1" x14ac:dyDescent="0.25">
      <c r="B2079" s="138"/>
      <c r="C2079" s="14"/>
      <c r="D2079" s="194"/>
      <c r="E2079" s="194"/>
      <c r="F2079" s="194"/>
      <c r="G2079" s="194"/>
      <c r="H2079" s="193"/>
      <c r="I2079" s="194"/>
      <c r="J2079" s="194"/>
      <c r="K2079" s="194"/>
      <c r="L2079" s="140"/>
      <c r="P2079" s="2"/>
      <c r="AA2079" s="6"/>
      <c r="AB2079" s="6"/>
      <c r="AC2079" s="6"/>
    </row>
    <row r="2080" spans="2:29" ht="9.9" customHeight="1" x14ac:dyDescent="0.25">
      <c r="B2080" s="138"/>
      <c r="C2080" s="14"/>
      <c r="D2080" s="194"/>
      <c r="E2080" s="194"/>
      <c r="F2080" s="194"/>
      <c r="G2080" s="194"/>
      <c r="H2080" s="193"/>
      <c r="I2080" s="194"/>
      <c r="J2080" s="194"/>
      <c r="K2080" s="194"/>
      <c r="L2080" s="140"/>
      <c r="P2080" s="2"/>
      <c r="AA2080" s="6"/>
      <c r="AB2080" s="6"/>
      <c r="AC2080" s="6"/>
    </row>
    <row r="2081" spans="1:29" ht="9.9" customHeight="1" x14ac:dyDescent="0.25">
      <c r="B2081" s="138"/>
      <c r="C2081" s="14"/>
      <c r="D2081" s="194"/>
      <c r="E2081" s="194"/>
      <c r="F2081" s="194"/>
      <c r="G2081" s="194"/>
      <c r="H2081" s="193"/>
      <c r="I2081" s="194"/>
      <c r="J2081" s="194"/>
      <c r="K2081" s="194"/>
      <c r="L2081" s="140"/>
      <c r="P2081" s="2"/>
      <c r="AA2081" s="6"/>
      <c r="AB2081" s="6"/>
      <c r="AC2081" s="6"/>
    </row>
    <row r="2082" spans="1:29" ht="9.9" customHeight="1" x14ac:dyDescent="0.25">
      <c r="B2082" s="138"/>
      <c r="C2082" s="14"/>
      <c r="D2082" s="194"/>
      <c r="E2082" s="194"/>
      <c r="F2082" s="194"/>
      <c r="G2082" s="194"/>
      <c r="H2082" s="193"/>
      <c r="I2082" s="194"/>
      <c r="J2082" s="194"/>
      <c r="K2082" s="194"/>
      <c r="L2082" s="140"/>
      <c r="P2082" s="2"/>
      <c r="AA2082" s="6"/>
      <c r="AB2082" s="6"/>
      <c r="AC2082" s="6"/>
    </row>
    <row r="2083" spans="1:29" ht="9.9" customHeight="1" x14ac:dyDescent="0.25">
      <c r="A2083" s="11"/>
      <c r="B2083" s="138"/>
      <c r="C2083" s="83"/>
      <c r="D2083" s="194"/>
      <c r="E2083" s="194"/>
      <c r="F2083" s="194"/>
      <c r="G2083" s="194"/>
      <c r="H2083" s="193"/>
      <c r="I2083" s="194"/>
      <c r="J2083" s="194"/>
      <c r="K2083" s="194"/>
      <c r="L2083" s="13"/>
      <c r="P2083" s="2"/>
      <c r="AA2083" s="6"/>
      <c r="AB2083" s="6"/>
      <c r="AC2083" s="6"/>
    </row>
    <row r="2084" spans="1:29" ht="9.9" customHeight="1" x14ac:dyDescent="0.25">
      <c r="B2084" s="138"/>
      <c r="D2084" s="194"/>
      <c r="E2084" s="194"/>
      <c r="F2084" s="194"/>
      <c r="G2084" s="194"/>
      <c r="H2084" s="193"/>
      <c r="I2084" s="194"/>
      <c r="J2084" s="194"/>
      <c r="K2084" s="194"/>
      <c r="L2084" s="140"/>
      <c r="P2084" s="2"/>
      <c r="AA2084" s="6"/>
      <c r="AB2084" s="6"/>
      <c r="AC2084" s="6"/>
    </row>
    <row r="2085" spans="1:29" ht="9.9" customHeight="1" x14ac:dyDescent="0.25">
      <c r="B2085" s="138"/>
      <c r="C2085" s="148"/>
      <c r="D2085" s="194"/>
      <c r="E2085" s="194"/>
      <c r="F2085" s="194"/>
      <c r="G2085" s="194"/>
      <c r="H2085" s="193"/>
      <c r="I2085" s="194"/>
      <c r="J2085" s="194"/>
      <c r="K2085" s="194"/>
      <c r="P2085" s="2"/>
      <c r="AA2085" s="6"/>
      <c r="AB2085" s="6"/>
      <c r="AC2085" s="6"/>
    </row>
    <row r="2086" spans="1:29" ht="9.9" customHeight="1" x14ac:dyDescent="0.25">
      <c r="B2086" s="138"/>
      <c r="C2086" s="14"/>
      <c r="D2086" s="194"/>
      <c r="E2086" s="194"/>
      <c r="F2086" s="194"/>
      <c r="G2086" s="194"/>
      <c r="H2086" s="193"/>
      <c r="I2086" s="194"/>
      <c r="J2086" s="194"/>
      <c r="K2086" s="194"/>
      <c r="L2086" s="194"/>
      <c r="P2086" s="2"/>
      <c r="AA2086" s="6"/>
      <c r="AB2086" s="6"/>
      <c r="AC2086" s="6"/>
    </row>
    <row r="2087" spans="1:29" ht="9.9" customHeight="1" x14ac:dyDescent="0.25">
      <c r="B2087" s="138"/>
      <c r="C2087" s="14"/>
      <c r="D2087" s="194"/>
      <c r="E2087" s="194"/>
      <c r="F2087" s="194"/>
      <c r="G2087" s="194"/>
      <c r="H2087" s="193"/>
      <c r="I2087" s="194"/>
      <c r="J2087" s="194"/>
      <c r="K2087" s="194"/>
      <c r="L2087" s="194"/>
      <c r="P2087" s="2"/>
      <c r="AA2087" s="6"/>
      <c r="AB2087" s="6"/>
      <c r="AC2087" s="6"/>
    </row>
    <row r="2088" spans="1:29" ht="9.9" customHeight="1" x14ac:dyDescent="0.25">
      <c r="B2088" s="138"/>
      <c r="C2088" s="14"/>
      <c r="D2088" s="194"/>
      <c r="E2088" s="194"/>
      <c r="F2088" s="194"/>
      <c r="G2088" s="194"/>
      <c r="H2088" s="193"/>
      <c r="I2088" s="194"/>
      <c r="J2088" s="194"/>
      <c r="K2088" s="194"/>
      <c r="L2088" s="194"/>
      <c r="P2088" s="2"/>
      <c r="AA2088" s="6"/>
      <c r="AB2088" s="6"/>
      <c r="AC2088" s="6"/>
    </row>
    <row r="2089" spans="1:29" ht="9.9" customHeight="1" x14ac:dyDescent="0.25">
      <c r="B2089" s="138"/>
      <c r="C2089" s="14"/>
      <c r="D2089" s="194"/>
      <c r="E2089" s="194"/>
      <c r="F2089" s="194"/>
      <c r="G2089" s="194"/>
      <c r="H2089" s="193"/>
      <c r="I2089" s="194"/>
      <c r="J2089" s="194"/>
      <c r="K2089" s="194"/>
      <c r="L2089" s="194"/>
      <c r="P2089" s="2"/>
      <c r="AA2089" s="6"/>
      <c r="AB2089" s="6"/>
      <c r="AC2089" s="6"/>
    </row>
    <row r="2090" spans="1:29" ht="9.9" customHeight="1" x14ac:dyDescent="0.25">
      <c r="B2090" s="138"/>
      <c r="C2090" s="14"/>
      <c r="D2090" s="194"/>
      <c r="E2090" s="194"/>
      <c r="F2090" s="194"/>
      <c r="G2090" s="194"/>
      <c r="H2090" s="193"/>
      <c r="I2090" s="194"/>
      <c r="J2090" s="194"/>
      <c r="K2090" s="194"/>
      <c r="L2090" s="194"/>
      <c r="P2090" s="2"/>
      <c r="AA2090" s="6"/>
      <c r="AB2090" s="6"/>
      <c r="AC2090" s="6"/>
    </row>
    <row r="2091" spans="1:29" ht="9.9" customHeight="1" x14ac:dyDescent="0.25">
      <c r="B2091" s="138"/>
      <c r="C2091" s="14"/>
      <c r="D2091" s="194"/>
      <c r="E2091" s="194"/>
      <c r="F2091" s="194"/>
      <c r="G2091" s="194"/>
      <c r="H2091" s="193"/>
      <c r="I2091" s="194"/>
      <c r="J2091" s="194"/>
      <c r="K2091" s="194"/>
      <c r="L2091" s="194"/>
      <c r="P2091" s="2"/>
      <c r="AA2091" s="6"/>
      <c r="AB2091" s="6"/>
      <c r="AC2091" s="6"/>
    </row>
    <row r="2092" spans="1:29" ht="9.9" customHeight="1" x14ac:dyDescent="0.25">
      <c r="B2092" s="138"/>
      <c r="C2092" s="14"/>
      <c r="D2092" s="194"/>
      <c r="E2092" s="194"/>
      <c r="F2092" s="194"/>
      <c r="G2092" s="194"/>
      <c r="H2092" s="193"/>
      <c r="I2092" s="194"/>
      <c r="J2092" s="194"/>
      <c r="K2092" s="194"/>
      <c r="L2092" s="194"/>
      <c r="P2092" s="2"/>
      <c r="AA2092" s="6"/>
      <c r="AB2092" s="6"/>
      <c r="AC2092" s="6"/>
    </row>
    <row r="2093" spans="1:29" ht="9.9" customHeight="1" x14ac:dyDescent="0.25">
      <c r="B2093" s="138"/>
      <c r="C2093" s="148"/>
      <c r="D2093" s="194"/>
      <c r="E2093" s="194"/>
      <c r="F2093" s="194"/>
      <c r="G2093" s="194"/>
      <c r="H2093" s="193"/>
      <c r="I2093" s="194"/>
      <c r="J2093" s="194"/>
      <c r="K2093" s="194"/>
      <c r="L2093" s="194"/>
      <c r="P2093" s="2"/>
      <c r="AA2093" s="6"/>
      <c r="AB2093" s="6"/>
      <c r="AC2093" s="6"/>
    </row>
    <row r="2094" spans="1:29" ht="9.9" customHeight="1" x14ac:dyDescent="0.25">
      <c r="B2094" s="138"/>
      <c r="C2094" s="14"/>
      <c r="D2094" s="194"/>
      <c r="E2094" s="194"/>
      <c r="F2094" s="194"/>
      <c r="G2094" s="194"/>
      <c r="H2094" s="193"/>
      <c r="I2094" s="194"/>
      <c r="J2094" s="194"/>
      <c r="K2094" s="194"/>
      <c r="L2094" s="194"/>
      <c r="P2094" s="2"/>
      <c r="AA2094" s="6"/>
      <c r="AB2094" s="6"/>
      <c r="AC2094" s="6"/>
    </row>
    <row r="2095" spans="1:29" ht="9.9" customHeight="1" x14ac:dyDescent="0.25">
      <c r="B2095" s="138"/>
      <c r="C2095" s="14"/>
      <c r="D2095" s="194"/>
      <c r="E2095" s="194"/>
      <c r="F2095" s="194"/>
      <c r="G2095" s="194"/>
      <c r="H2095" s="193"/>
      <c r="I2095" s="194"/>
      <c r="J2095" s="194"/>
      <c r="K2095" s="194"/>
      <c r="L2095" s="194"/>
      <c r="P2095" s="2"/>
      <c r="AA2095" s="6"/>
      <c r="AB2095" s="6"/>
      <c r="AC2095" s="6"/>
    </row>
    <row r="2096" spans="1:29" ht="9.9" customHeight="1" x14ac:dyDescent="0.25">
      <c r="B2096" s="138"/>
      <c r="C2096" s="14"/>
      <c r="D2096" s="194"/>
      <c r="E2096" s="194"/>
      <c r="F2096" s="194"/>
      <c r="G2096" s="194"/>
      <c r="H2096" s="193"/>
      <c r="I2096" s="194"/>
      <c r="J2096" s="194"/>
      <c r="K2096" s="194"/>
      <c r="L2096" s="194"/>
      <c r="P2096" s="2"/>
      <c r="AA2096" s="6"/>
      <c r="AB2096" s="6"/>
      <c r="AC2096" s="6"/>
    </row>
    <row r="2097" spans="2:29" ht="9.9" customHeight="1" x14ac:dyDescent="0.25">
      <c r="B2097" s="138"/>
      <c r="C2097" s="14"/>
      <c r="D2097" s="194"/>
      <c r="E2097" s="194"/>
      <c r="F2097" s="194"/>
      <c r="G2097" s="194"/>
      <c r="H2097" s="193"/>
      <c r="I2097" s="194"/>
      <c r="J2097" s="194"/>
      <c r="K2097" s="194"/>
      <c r="L2097" s="194"/>
      <c r="P2097" s="2"/>
      <c r="AA2097" s="6"/>
      <c r="AB2097" s="6"/>
      <c r="AC2097" s="6"/>
    </row>
    <row r="2098" spans="2:29" ht="9.9" customHeight="1" x14ac:dyDescent="0.25">
      <c r="B2098" s="138"/>
      <c r="C2098" s="14"/>
      <c r="D2098" s="194"/>
      <c r="E2098" s="194"/>
      <c r="F2098" s="194"/>
      <c r="G2098" s="194"/>
      <c r="H2098" s="193"/>
      <c r="I2098" s="194"/>
      <c r="J2098" s="194"/>
      <c r="K2098" s="194"/>
      <c r="L2098" s="194"/>
      <c r="P2098" s="2"/>
      <c r="AA2098" s="6"/>
      <c r="AB2098" s="6"/>
      <c r="AC2098" s="6"/>
    </row>
    <row r="2099" spans="2:29" ht="9.9" customHeight="1" x14ac:dyDescent="0.25">
      <c r="B2099" s="138"/>
      <c r="C2099" s="148"/>
      <c r="D2099" s="194"/>
      <c r="E2099" s="194"/>
      <c r="F2099" s="194"/>
      <c r="G2099" s="194"/>
      <c r="H2099" s="193"/>
      <c r="I2099" s="194"/>
      <c r="J2099" s="194"/>
      <c r="K2099" s="194"/>
      <c r="L2099" s="194"/>
      <c r="P2099" s="2"/>
      <c r="AA2099" s="6"/>
      <c r="AB2099" s="6"/>
      <c r="AC2099" s="6"/>
    </row>
    <row r="2100" spans="2:29" ht="9.9" customHeight="1" x14ac:dyDescent="0.25">
      <c r="B2100" s="138"/>
      <c r="C2100" s="14"/>
      <c r="D2100" s="194"/>
      <c r="E2100" s="194"/>
      <c r="F2100" s="194"/>
      <c r="G2100" s="194"/>
      <c r="H2100" s="193"/>
      <c r="I2100" s="194"/>
      <c r="J2100" s="194"/>
      <c r="K2100" s="194"/>
      <c r="L2100" s="194"/>
      <c r="P2100" s="2"/>
      <c r="AA2100" s="6"/>
      <c r="AB2100" s="6"/>
      <c r="AC2100" s="6"/>
    </row>
    <row r="2101" spans="2:29" ht="9.9" customHeight="1" x14ac:dyDescent="0.25">
      <c r="B2101" s="138"/>
      <c r="C2101" s="148"/>
      <c r="D2101" s="194"/>
      <c r="E2101" s="194"/>
      <c r="F2101" s="194"/>
      <c r="G2101" s="194"/>
      <c r="H2101" s="193"/>
      <c r="I2101" s="194"/>
      <c r="J2101" s="194"/>
      <c r="K2101" s="194"/>
      <c r="L2101" s="194"/>
      <c r="P2101" s="2"/>
      <c r="AA2101" s="6"/>
      <c r="AB2101" s="6"/>
      <c r="AC2101" s="6"/>
    </row>
    <row r="2102" spans="2:29" ht="9.9" customHeight="1" x14ac:dyDescent="0.25">
      <c r="B2102" s="138"/>
      <c r="C2102" s="14"/>
      <c r="D2102" s="194"/>
      <c r="E2102" s="194"/>
      <c r="F2102" s="194"/>
      <c r="G2102" s="194"/>
      <c r="H2102" s="193"/>
      <c r="I2102" s="194"/>
      <c r="J2102" s="194"/>
      <c r="K2102" s="194"/>
      <c r="L2102" s="194"/>
      <c r="P2102" s="2"/>
      <c r="AA2102" s="6"/>
      <c r="AB2102" s="6"/>
      <c r="AC2102" s="6"/>
    </row>
    <row r="2103" spans="2:29" ht="9.9" customHeight="1" x14ac:dyDescent="0.25">
      <c r="B2103" s="138"/>
      <c r="C2103" s="14"/>
      <c r="D2103" s="194"/>
      <c r="E2103" s="194"/>
      <c r="F2103" s="194"/>
      <c r="G2103" s="194"/>
      <c r="H2103" s="193"/>
      <c r="I2103" s="194"/>
      <c r="J2103" s="194"/>
      <c r="K2103" s="194"/>
      <c r="L2103" s="194"/>
      <c r="P2103" s="2"/>
      <c r="AA2103" s="6"/>
      <c r="AB2103" s="6"/>
      <c r="AC2103" s="6"/>
    </row>
    <row r="2104" spans="2:29" ht="9.9" customHeight="1" x14ac:dyDescent="0.25">
      <c r="B2104" s="138"/>
      <c r="C2104" s="14"/>
      <c r="D2104" s="194"/>
      <c r="E2104" s="194"/>
      <c r="F2104" s="194"/>
      <c r="G2104" s="194"/>
      <c r="H2104" s="193"/>
      <c r="I2104" s="194"/>
      <c r="J2104" s="194"/>
      <c r="K2104" s="194"/>
      <c r="L2104" s="194"/>
      <c r="P2104" s="2"/>
      <c r="AA2104" s="6"/>
      <c r="AB2104" s="6"/>
      <c r="AC2104" s="6"/>
    </row>
    <row r="2105" spans="2:29" ht="9.9" customHeight="1" x14ac:dyDescent="0.25">
      <c r="B2105" s="138"/>
      <c r="C2105" s="14"/>
      <c r="D2105" s="194"/>
      <c r="E2105" s="194"/>
      <c r="F2105" s="194"/>
      <c r="G2105" s="194"/>
      <c r="H2105" s="193"/>
      <c r="I2105" s="194"/>
      <c r="J2105" s="194"/>
      <c r="K2105" s="194"/>
      <c r="L2105" s="194"/>
      <c r="P2105" s="2"/>
      <c r="AA2105" s="6"/>
      <c r="AB2105" s="6"/>
      <c r="AC2105" s="6"/>
    </row>
    <row r="2106" spans="2:29" ht="9.9" customHeight="1" x14ac:dyDescent="0.25">
      <c r="B2106" s="138"/>
      <c r="C2106" s="148"/>
      <c r="D2106" s="194"/>
      <c r="E2106" s="194"/>
      <c r="F2106" s="194"/>
      <c r="G2106" s="194"/>
      <c r="H2106" s="193"/>
      <c r="I2106" s="194"/>
      <c r="J2106" s="194"/>
      <c r="K2106" s="194"/>
      <c r="L2106" s="194"/>
      <c r="P2106" s="2"/>
      <c r="AA2106" s="6"/>
      <c r="AB2106" s="6"/>
      <c r="AC2106" s="6"/>
    </row>
    <row r="2107" spans="2:29" ht="9.9" customHeight="1" x14ac:dyDescent="0.25">
      <c r="B2107" s="138"/>
      <c r="C2107" s="14"/>
      <c r="D2107" s="194"/>
      <c r="E2107" s="194"/>
      <c r="F2107" s="194"/>
      <c r="G2107" s="194"/>
      <c r="H2107" s="193"/>
      <c r="I2107" s="194"/>
      <c r="J2107" s="194"/>
      <c r="K2107" s="194"/>
      <c r="L2107" s="194"/>
      <c r="P2107" s="2"/>
      <c r="AA2107" s="6"/>
      <c r="AB2107" s="6"/>
      <c r="AC2107" s="6"/>
    </row>
    <row r="2108" spans="2:29" ht="9.9" customHeight="1" x14ac:dyDescent="0.25">
      <c r="B2108" s="138"/>
      <c r="C2108" s="14"/>
      <c r="D2108" s="194"/>
      <c r="E2108" s="194"/>
      <c r="F2108" s="194"/>
      <c r="G2108" s="194"/>
      <c r="H2108" s="193"/>
      <c r="I2108" s="194"/>
      <c r="J2108" s="194"/>
      <c r="K2108" s="194"/>
      <c r="L2108" s="194"/>
      <c r="P2108" s="2"/>
      <c r="AA2108" s="6"/>
      <c r="AB2108" s="6"/>
      <c r="AC2108" s="6"/>
    </row>
    <row r="2109" spans="2:29" ht="9.9" customHeight="1" x14ac:dyDescent="0.25">
      <c r="B2109" s="138"/>
      <c r="C2109" s="14"/>
      <c r="D2109" s="194"/>
      <c r="E2109" s="194"/>
      <c r="F2109" s="194"/>
      <c r="G2109" s="194"/>
      <c r="H2109" s="193"/>
      <c r="I2109" s="194"/>
      <c r="J2109" s="194"/>
      <c r="K2109" s="194"/>
      <c r="L2109" s="194"/>
      <c r="P2109" s="2"/>
      <c r="AA2109" s="6"/>
      <c r="AB2109" s="6"/>
      <c r="AC2109" s="6"/>
    </row>
    <row r="2110" spans="2:29" ht="9.9" customHeight="1" x14ac:dyDescent="0.25">
      <c r="B2110" s="138"/>
      <c r="C2110" s="14"/>
      <c r="D2110" s="194"/>
      <c r="E2110" s="194"/>
      <c r="F2110" s="194"/>
      <c r="G2110" s="194"/>
      <c r="H2110" s="193"/>
      <c r="I2110" s="194"/>
      <c r="J2110" s="194"/>
      <c r="K2110" s="194"/>
      <c r="L2110" s="194"/>
      <c r="P2110" s="2"/>
      <c r="AA2110" s="6"/>
      <c r="AB2110" s="6"/>
      <c r="AC2110" s="6"/>
    </row>
    <row r="2111" spans="2:29" ht="9.9" customHeight="1" x14ac:dyDescent="0.25">
      <c r="B2111" s="138"/>
      <c r="C2111" s="14"/>
      <c r="D2111" s="194"/>
      <c r="E2111" s="194"/>
      <c r="F2111" s="194"/>
      <c r="G2111" s="194"/>
      <c r="H2111" s="193"/>
      <c r="I2111" s="194"/>
      <c r="J2111" s="194"/>
      <c r="K2111" s="194"/>
      <c r="L2111" s="194"/>
      <c r="P2111" s="2"/>
      <c r="AA2111" s="6"/>
      <c r="AB2111" s="6"/>
      <c r="AC2111" s="6"/>
    </row>
    <row r="2112" spans="2:29" ht="9.9" customHeight="1" x14ac:dyDescent="0.25">
      <c r="B2112" s="138"/>
      <c r="C2112" s="14"/>
      <c r="D2112" s="194"/>
      <c r="E2112" s="194"/>
      <c r="F2112" s="194"/>
      <c r="G2112" s="194"/>
      <c r="H2112" s="193"/>
      <c r="I2112" s="194"/>
      <c r="J2112" s="194"/>
      <c r="K2112" s="194"/>
      <c r="L2112" s="194"/>
      <c r="P2112" s="2"/>
      <c r="AA2112" s="6"/>
      <c r="AB2112" s="6"/>
      <c r="AC2112" s="6"/>
    </row>
    <row r="2113" spans="1:29" ht="9.9" customHeight="1" x14ac:dyDescent="0.25">
      <c r="B2113" s="139"/>
      <c r="C2113" s="14"/>
      <c r="D2113" s="194"/>
      <c r="E2113" s="194"/>
      <c r="F2113" s="194"/>
      <c r="G2113" s="194"/>
      <c r="H2113" s="193"/>
      <c r="I2113" s="194"/>
      <c r="J2113" s="194"/>
      <c r="K2113" s="194"/>
      <c r="L2113" s="194"/>
      <c r="P2113" s="2"/>
      <c r="AA2113" s="6"/>
      <c r="AB2113" s="6"/>
      <c r="AC2113" s="6"/>
    </row>
    <row r="2114" spans="1:29" ht="9.9" customHeight="1" x14ac:dyDescent="0.25">
      <c r="B2114" s="142"/>
      <c r="C2114" s="14"/>
      <c r="D2114" s="194"/>
      <c r="E2114" s="194"/>
      <c r="F2114" s="194"/>
      <c r="G2114" s="194"/>
      <c r="H2114" s="193"/>
      <c r="I2114" s="194"/>
      <c r="J2114" s="194"/>
      <c r="K2114" s="194"/>
      <c r="L2114" s="194"/>
      <c r="P2114" s="2"/>
      <c r="AA2114" s="6"/>
      <c r="AB2114" s="6"/>
      <c r="AC2114" s="6"/>
    </row>
    <row r="2115" spans="1:29" ht="9.9" customHeight="1" x14ac:dyDescent="0.25">
      <c r="B2115" s="138"/>
      <c r="C2115" s="14"/>
      <c r="D2115" s="194"/>
      <c r="E2115" s="194"/>
      <c r="F2115" s="194"/>
      <c r="G2115" s="194"/>
      <c r="H2115" s="193"/>
      <c r="I2115" s="194"/>
      <c r="J2115" s="194"/>
      <c r="K2115" s="194"/>
      <c r="L2115" s="194"/>
      <c r="P2115" s="2"/>
      <c r="AA2115" s="6"/>
      <c r="AB2115" s="6"/>
      <c r="AC2115" s="6"/>
    </row>
    <row r="2116" spans="1:29" ht="9.9" customHeight="1" x14ac:dyDescent="0.25">
      <c r="B2116" s="138"/>
      <c r="C2116" s="14"/>
      <c r="D2116" s="194"/>
      <c r="E2116" s="194"/>
      <c r="F2116" s="194"/>
      <c r="G2116" s="194"/>
      <c r="H2116" s="193"/>
      <c r="I2116" s="194"/>
      <c r="J2116" s="194"/>
      <c r="K2116" s="194"/>
      <c r="L2116" s="194"/>
      <c r="P2116" s="2"/>
      <c r="AA2116" s="6"/>
      <c r="AB2116" s="6"/>
      <c r="AC2116" s="6"/>
    </row>
    <row r="2117" spans="1:29" ht="9.9" customHeight="1" x14ac:dyDescent="0.25">
      <c r="B2117" s="138"/>
      <c r="C2117" s="14"/>
      <c r="D2117" s="194"/>
      <c r="E2117" s="194"/>
      <c r="F2117" s="194"/>
      <c r="G2117" s="194"/>
      <c r="H2117" s="193"/>
      <c r="I2117" s="194"/>
      <c r="J2117" s="194"/>
      <c r="K2117" s="194"/>
      <c r="L2117" s="194"/>
      <c r="P2117" s="2"/>
      <c r="AA2117" s="6"/>
      <c r="AB2117" s="6"/>
      <c r="AC2117" s="6"/>
    </row>
    <row r="2118" spans="1:29" ht="9.9" customHeight="1" x14ac:dyDescent="0.25">
      <c r="B2118" s="138"/>
      <c r="C2118" s="14"/>
      <c r="D2118" s="194"/>
      <c r="E2118" s="194"/>
      <c r="F2118" s="194"/>
      <c r="G2118" s="194"/>
      <c r="H2118" s="193"/>
      <c r="I2118" s="194"/>
      <c r="J2118" s="194"/>
      <c r="K2118" s="194"/>
      <c r="L2118" s="194"/>
      <c r="P2118" s="2"/>
      <c r="AA2118" s="6"/>
      <c r="AB2118" s="6"/>
      <c r="AC2118" s="6"/>
    </row>
    <row r="2119" spans="1:29" ht="9.9" customHeight="1" x14ac:dyDescent="0.25">
      <c r="B2119" s="138"/>
      <c r="C2119" s="14"/>
      <c r="D2119" s="194"/>
      <c r="E2119" s="194"/>
      <c r="F2119" s="194"/>
      <c r="G2119" s="194"/>
      <c r="H2119" s="193"/>
      <c r="I2119" s="194"/>
      <c r="J2119" s="194"/>
      <c r="K2119" s="194"/>
      <c r="L2119" s="194"/>
      <c r="P2119" s="2"/>
      <c r="AA2119" s="6"/>
      <c r="AB2119" s="6"/>
      <c r="AC2119" s="6"/>
    </row>
    <row r="2120" spans="1:29" ht="9.9" customHeight="1" x14ac:dyDescent="0.25">
      <c r="B2120" s="138"/>
      <c r="C2120" s="14"/>
      <c r="D2120" s="194"/>
      <c r="E2120" s="194"/>
      <c r="F2120" s="194"/>
      <c r="G2120" s="194"/>
      <c r="H2120" s="193"/>
      <c r="I2120" s="194"/>
      <c r="J2120" s="194"/>
      <c r="K2120" s="194"/>
      <c r="L2120" s="194"/>
      <c r="P2120" s="2"/>
      <c r="AA2120" s="6"/>
      <c r="AB2120" s="6"/>
      <c r="AC2120" s="6"/>
    </row>
    <row r="2121" spans="1:29" ht="9.9" customHeight="1" x14ac:dyDescent="0.25">
      <c r="B2121" s="138"/>
      <c r="C2121" s="14"/>
      <c r="D2121" s="194"/>
      <c r="E2121" s="194"/>
      <c r="F2121" s="194"/>
      <c r="G2121" s="194"/>
      <c r="H2121" s="193"/>
      <c r="I2121" s="194"/>
      <c r="J2121" s="194"/>
      <c r="K2121" s="194"/>
      <c r="L2121" s="194"/>
      <c r="P2121" s="2"/>
      <c r="AA2121" s="6"/>
      <c r="AB2121" s="6"/>
      <c r="AC2121" s="6"/>
    </row>
    <row r="2122" spans="1:29" ht="9.9" customHeight="1" x14ac:dyDescent="0.25">
      <c r="B2122" s="138"/>
      <c r="C2122" s="14"/>
      <c r="D2122" s="194"/>
      <c r="E2122" s="194"/>
      <c r="F2122" s="194"/>
      <c r="G2122" s="194"/>
      <c r="H2122" s="193"/>
      <c r="I2122" s="194"/>
      <c r="J2122" s="194"/>
      <c r="K2122" s="194"/>
      <c r="L2122" s="140"/>
      <c r="P2122" s="2"/>
      <c r="AA2122" s="6"/>
      <c r="AB2122" s="6"/>
      <c r="AC2122" s="6"/>
    </row>
    <row r="2123" spans="1:29" ht="9.9" customHeight="1" x14ac:dyDescent="0.25">
      <c r="A2123" s="11"/>
      <c r="B2123" s="138"/>
      <c r="C2123" s="83"/>
      <c r="D2123" s="194"/>
      <c r="E2123" s="194"/>
      <c r="F2123" s="194"/>
      <c r="G2123" s="194"/>
      <c r="H2123" s="193"/>
      <c r="I2123" s="194"/>
      <c r="J2123" s="194"/>
      <c r="K2123" s="194"/>
      <c r="L2123" s="13"/>
      <c r="P2123" s="2"/>
      <c r="AA2123" s="6"/>
      <c r="AB2123" s="6"/>
      <c r="AC2123" s="6"/>
    </row>
    <row r="2124" spans="1:29" ht="9.9" customHeight="1" x14ac:dyDescent="0.25">
      <c r="B2124" s="138"/>
      <c r="C2124" s="151"/>
      <c r="D2124" s="2"/>
      <c r="H2124" s="193"/>
      <c r="I2124" s="194"/>
      <c r="J2124" s="194"/>
      <c r="K2124" s="194"/>
      <c r="L2124" s="140"/>
      <c r="P2124" s="2"/>
      <c r="AA2124" s="6"/>
      <c r="AB2124" s="6"/>
      <c r="AC2124" s="6"/>
    </row>
    <row r="2125" spans="1:29" ht="9.9" customHeight="1" x14ac:dyDescent="0.25">
      <c r="B2125" s="138"/>
      <c r="C2125" s="148"/>
      <c r="D2125" s="194"/>
      <c r="E2125" s="194"/>
      <c r="F2125" s="194"/>
      <c r="G2125" s="194"/>
      <c r="H2125" s="193"/>
      <c r="L2125" s="13"/>
      <c r="P2125" s="2"/>
      <c r="AA2125" s="6"/>
      <c r="AB2125" s="6"/>
      <c r="AC2125" s="6"/>
    </row>
    <row r="2126" spans="1:29" ht="9.9" customHeight="1" x14ac:dyDescent="0.25">
      <c r="B2126" s="138"/>
      <c r="C2126" s="14"/>
      <c r="D2126" s="194"/>
      <c r="E2126" s="194"/>
      <c r="F2126" s="194"/>
      <c r="G2126" s="194"/>
      <c r="H2126" s="193"/>
      <c r="I2126" s="194"/>
      <c r="J2126" s="194"/>
      <c r="K2126" s="194"/>
      <c r="L2126" s="194"/>
      <c r="P2126" s="2"/>
      <c r="AA2126" s="6"/>
      <c r="AB2126" s="6"/>
      <c r="AC2126" s="6"/>
    </row>
    <row r="2127" spans="1:29" ht="9.9" customHeight="1" x14ac:dyDescent="0.25">
      <c r="B2127" s="138"/>
      <c r="C2127" s="14"/>
      <c r="D2127" s="194"/>
      <c r="E2127" s="194"/>
      <c r="F2127" s="194"/>
      <c r="G2127" s="194"/>
      <c r="H2127" s="193"/>
      <c r="I2127" s="194"/>
      <c r="J2127" s="194"/>
      <c r="K2127" s="194"/>
      <c r="L2127" s="194"/>
      <c r="P2127" s="2"/>
      <c r="AA2127" s="6"/>
      <c r="AB2127" s="6"/>
      <c r="AC2127" s="6"/>
    </row>
    <row r="2128" spans="1:29" ht="9.9" customHeight="1" x14ac:dyDescent="0.25">
      <c r="B2128" s="138"/>
      <c r="C2128" s="14"/>
      <c r="D2128" s="194"/>
      <c r="E2128" s="194"/>
      <c r="F2128" s="194"/>
      <c r="G2128" s="194"/>
      <c r="H2128" s="193"/>
      <c r="I2128" s="194"/>
      <c r="J2128" s="194"/>
      <c r="K2128" s="194"/>
      <c r="L2128" s="194"/>
      <c r="P2128" s="2"/>
      <c r="AA2128" s="6"/>
      <c r="AB2128" s="6"/>
      <c r="AC2128" s="6"/>
    </row>
    <row r="2129" spans="2:29" ht="9.9" customHeight="1" x14ac:dyDescent="0.25">
      <c r="B2129" s="138"/>
      <c r="C2129" s="14"/>
      <c r="D2129" s="2"/>
      <c r="H2129" s="193"/>
      <c r="I2129" s="194"/>
      <c r="J2129" s="194"/>
      <c r="K2129" s="194"/>
      <c r="L2129" s="194"/>
      <c r="P2129" s="2"/>
      <c r="AA2129" s="6"/>
      <c r="AB2129" s="6"/>
      <c r="AC2129" s="6"/>
    </row>
    <row r="2130" spans="2:29" ht="9.9" customHeight="1" x14ac:dyDescent="0.25">
      <c r="B2130" s="138"/>
      <c r="C2130" s="14"/>
      <c r="D2130" s="194"/>
      <c r="E2130" s="194"/>
      <c r="F2130" s="194"/>
      <c r="G2130" s="194"/>
      <c r="H2130" s="193"/>
      <c r="I2130" s="194"/>
      <c r="J2130" s="194"/>
      <c r="K2130" s="194"/>
      <c r="L2130" s="194"/>
      <c r="P2130" s="2"/>
      <c r="AA2130" s="6"/>
      <c r="AB2130" s="6"/>
      <c r="AC2130" s="6"/>
    </row>
    <row r="2131" spans="2:29" ht="9.9" customHeight="1" x14ac:dyDescent="0.25">
      <c r="B2131" s="138"/>
      <c r="C2131" s="14"/>
      <c r="D2131" s="194"/>
      <c r="E2131" s="194"/>
      <c r="F2131" s="194"/>
      <c r="G2131" s="194"/>
      <c r="H2131" s="193"/>
      <c r="I2131" s="194"/>
      <c r="J2131" s="194"/>
      <c r="K2131" s="194"/>
      <c r="L2131" s="194"/>
      <c r="P2131" s="2"/>
      <c r="AA2131" s="6"/>
      <c r="AB2131" s="6"/>
      <c r="AC2131" s="6"/>
    </row>
    <row r="2132" spans="2:29" ht="9.9" customHeight="1" x14ac:dyDescent="0.25">
      <c r="B2132" s="138"/>
      <c r="C2132" s="14"/>
      <c r="D2132" s="2"/>
      <c r="H2132" s="193"/>
      <c r="I2132" s="194"/>
      <c r="J2132" s="194"/>
      <c r="K2132" s="194"/>
      <c r="L2132" s="194"/>
      <c r="P2132" s="2"/>
      <c r="AA2132" s="6"/>
      <c r="AB2132" s="6"/>
      <c r="AC2132" s="6"/>
    </row>
    <row r="2133" spans="2:29" ht="9.9" customHeight="1" x14ac:dyDescent="0.25">
      <c r="B2133" s="138"/>
      <c r="C2133" s="148"/>
      <c r="D2133" s="194"/>
      <c r="E2133" s="194"/>
      <c r="F2133" s="194"/>
      <c r="G2133" s="194"/>
      <c r="H2133" s="193"/>
      <c r="I2133" s="194"/>
      <c r="J2133" s="194"/>
      <c r="K2133" s="194"/>
      <c r="L2133" s="194"/>
      <c r="P2133" s="2"/>
      <c r="AA2133" s="6"/>
      <c r="AB2133" s="6"/>
      <c r="AC2133" s="6"/>
    </row>
    <row r="2134" spans="2:29" ht="9.9" customHeight="1" x14ac:dyDescent="0.25">
      <c r="B2134" s="138"/>
      <c r="C2134" s="14"/>
      <c r="D2134" s="194"/>
      <c r="E2134" s="194"/>
      <c r="F2134" s="194"/>
      <c r="G2134" s="194"/>
      <c r="H2134" s="193"/>
      <c r="I2134" s="194"/>
      <c r="J2134" s="194"/>
      <c r="K2134" s="194"/>
      <c r="L2134" s="194"/>
      <c r="P2134" s="2"/>
      <c r="AA2134" s="6"/>
      <c r="AB2134" s="6"/>
      <c r="AC2134" s="6"/>
    </row>
    <row r="2135" spans="2:29" ht="9.9" customHeight="1" x14ac:dyDescent="0.25">
      <c r="B2135" s="138"/>
      <c r="C2135" s="14"/>
      <c r="D2135" s="194"/>
      <c r="E2135" s="194"/>
      <c r="F2135" s="194"/>
      <c r="G2135" s="194"/>
      <c r="H2135" s="193"/>
      <c r="I2135" s="194"/>
      <c r="J2135" s="194"/>
      <c r="K2135" s="194"/>
      <c r="L2135" s="194"/>
      <c r="P2135" s="2"/>
      <c r="AA2135" s="6"/>
      <c r="AB2135" s="6"/>
      <c r="AC2135" s="6"/>
    </row>
    <row r="2136" spans="2:29" ht="9.9" customHeight="1" x14ac:dyDescent="0.25">
      <c r="B2136" s="138"/>
      <c r="C2136" s="14"/>
      <c r="D2136" s="194"/>
      <c r="E2136" s="194"/>
      <c r="F2136" s="194"/>
      <c r="G2136" s="194"/>
      <c r="H2136" s="193"/>
      <c r="I2136" s="194"/>
      <c r="J2136" s="194"/>
      <c r="K2136" s="194"/>
      <c r="L2136" s="194"/>
      <c r="P2136" s="2"/>
      <c r="AA2136" s="6"/>
      <c r="AB2136" s="6"/>
      <c r="AC2136" s="6"/>
    </row>
    <row r="2137" spans="2:29" ht="9.9" customHeight="1" x14ac:dyDescent="0.25">
      <c r="B2137" s="138"/>
      <c r="C2137" s="14"/>
      <c r="D2137" s="2"/>
      <c r="H2137" s="193"/>
      <c r="I2137" s="194"/>
      <c r="J2137" s="194"/>
      <c r="K2137" s="194"/>
      <c r="L2137" s="194"/>
      <c r="P2137" s="2"/>
      <c r="AA2137" s="6"/>
      <c r="AB2137" s="6"/>
      <c r="AC2137" s="6"/>
    </row>
    <row r="2138" spans="2:29" ht="9.9" customHeight="1" x14ac:dyDescent="0.25">
      <c r="B2138" s="138"/>
      <c r="C2138" s="14"/>
      <c r="D2138" s="194"/>
      <c r="E2138" s="194"/>
      <c r="F2138" s="194"/>
      <c r="G2138" s="194"/>
      <c r="H2138" s="193"/>
      <c r="I2138" s="194"/>
      <c r="J2138" s="194"/>
      <c r="K2138" s="194"/>
      <c r="L2138" s="194"/>
      <c r="P2138" s="2"/>
      <c r="AA2138" s="6"/>
      <c r="AB2138" s="6"/>
      <c r="AC2138" s="6"/>
    </row>
    <row r="2139" spans="2:29" ht="9.9" customHeight="1" x14ac:dyDescent="0.25">
      <c r="B2139" s="138"/>
      <c r="C2139" s="148"/>
      <c r="D2139" s="194"/>
      <c r="E2139" s="194"/>
      <c r="F2139" s="194"/>
      <c r="G2139" s="194"/>
      <c r="H2139" s="193"/>
      <c r="I2139" s="194"/>
      <c r="J2139" s="194"/>
      <c r="K2139" s="194"/>
      <c r="L2139" s="194"/>
      <c r="P2139" s="2"/>
      <c r="AA2139" s="6"/>
      <c r="AB2139" s="6"/>
      <c r="AC2139" s="6"/>
    </row>
    <row r="2140" spans="2:29" ht="9.9" customHeight="1" x14ac:dyDescent="0.25">
      <c r="B2140" s="138"/>
      <c r="C2140" s="14"/>
      <c r="D2140" s="194"/>
      <c r="E2140" s="194"/>
      <c r="F2140" s="194"/>
      <c r="G2140" s="194"/>
      <c r="H2140" s="193"/>
      <c r="I2140" s="194"/>
      <c r="J2140" s="194"/>
      <c r="K2140" s="194"/>
      <c r="L2140" s="194"/>
      <c r="P2140" s="2"/>
      <c r="AA2140" s="6"/>
      <c r="AB2140" s="6"/>
      <c r="AC2140" s="6"/>
    </row>
    <row r="2141" spans="2:29" ht="9.9" customHeight="1" x14ac:dyDescent="0.25">
      <c r="B2141" s="138"/>
      <c r="C2141" s="148"/>
      <c r="D2141" s="194"/>
      <c r="E2141" s="194"/>
      <c r="F2141" s="194"/>
      <c r="G2141" s="194"/>
      <c r="H2141" s="193"/>
      <c r="I2141" s="194"/>
      <c r="J2141" s="194"/>
      <c r="K2141" s="194"/>
      <c r="L2141" s="140"/>
      <c r="P2141" s="2"/>
      <c r="AA2141" s="6"/>
      <c r="AB2141" s="6"/>
      <c r="AC2141" s="6"/>
    </row>
    <row r="2142" spans="2:29" ht="9.9" customHeight="1" x14ac:dyDescent="0.25">
      <c r="B2142" s="138"/>
      <c r="C2142" s="14"/>
      <c r="D2142" s="2"/>
      <c r="H2142" s="193"/>
      <c r="I2142" s="194"/>
      <c r="J2142" s="194"/>
      <c r="K2142" s="194"/>
      <c r="L2142" s="194"/>
      <c r="P2142" s="2"/>
      <c r="AA2142" s="6"/>
      <c r="AB2142" s="6"/>
      <c r="AC2142" s="6"/>
    </row>
    <row r="2143" spans="2:29" ht="9.9" customHeight="1" x14ac:dyDescent="0.25">
      <c r="B2143" s="138"/>
      <c r="C2143" s="14"/>
      <c r="D2143" s="194"/>
      <c r="E2143" s="194"/>
      <c r="F2143" s="194"/>
      <c r="G2143" s="194"/>
      <c r="H2143" s="193"/>
      <c r="I2143" s="194"/>
      <c r="J2143" s="194"/>
      <c r="K2143" s="194"/>
      <c r="L2143" s="194"/>
      <c r="P2143" s="2"/>
      <c r="AA2143" s="6"/>
      <c r="AB2143" s="6"/>
      <c r="AC2143" s="6"/>
    </row>
    <row r="2144" spans="2:29" ht="9.9" customHeight="1" x14ac:dyDescent="0.25">
      <c r="B2144" s="138"/>
      <c r="C2144" s="14"/>
      <c r="D2144" s="194"/>
      <c r="E2144" s="194"/>
      <c r="F2144" s="194"/>
      <c r="G2144" s="194"/>
      <c r="H2144" s="193"/>
      <c r="I2144" s="194"/>
      <c r="J2144" s="194"/>
      <c r="K2144" s="194"/>
      <c r="L2144" s="194"/>
      <c r="P2144" s="2"/>
      <c r="AA2144" s="6"/>
      <c r="AB2144" s="6"/>
      <c r="AC2144" s="6"/>
    </row>
    <row r="2145" spans="2:29" ht="9.9" customHeight="1" x14ac:dyDescent="0.25">
      <c r="B2145" s="138"/>
      <c r="C2145" s="14"/>
      <c r="D2145" s="194"/>
      <c r="E2145" s="194"/>
      <c r="F2145" s="194"/>
      <c r="G2145" s="194"/>
      <c r="H2145" s="193"/>
      <c r="I2145" s="194"/>
      <c r="J2145" s="194"/>
      <c r="K2145" s="194"/>
      <c r="L2145" s="194"/>
      <c r="P2145" s="2"/>
      <c r="AA2145" s="6"/>
      <c r="AB2145" s="6"/>
      <c r="AC2145" s="6"/>
    </row>
    <row r="2146" spans="2:29" ht="9.9" customHeight="1" x14ac:dyDescent="0.25">
      <c r="B2146" s="138"/>
      <c r="C2146" s="148"/>
      <c r="D2146" s="194"/>
      <c r="E2146" s="194"/>
      <c r="F2146" s="194"/>
      <c r="G2146" s="194"/>
      <c r="H2146" s="193"/>
      <c r="I2146" s="194"/>
      <c r="J2146" s="194"/>
      <c r="K2146" s="194"/>
      <c r="L2146" s="140"/>
      <c r="P2146" s="2"/>
      <c r="AA2146" s="6"/>
      <c r="AB2146" s="6"/>
      <c r="AC2146" s="6"/>
    </row>
    <row r="2147" spans="2:29" ht="9.9" customHeight="1" x14ac:dyDescent="0.25">
      <c r="B2147" s="138"/>
      <c r="C2147" s="14"/>
      <c r="D2147" s="2"/>
      <c r="H2147" s="193"/>
      <c r="I2147" s="194"/>
      <c r="J2147" s="194"/>
      <c r="K2147" s="194"/>
      <c r="L2147" s="194"/>
      <c r="P2147" s="2"/>
      <c r="AA2147" s="6"/>
      <c r="AB2147" s="6"/>
      <c r="AC2147" s="6"/>
    </row>
    <row r="2148" spans="2:29" ht="9.9" customHeight="1" x14ac:dyDescent="0.25">
      <c r="B2148" s="138"/>
      <c r="C2148" s="14"/>
      <c r="D2148" s="194"/>
      <c r="E2148" s="194"/>
      <c r="F2148" s="194"/>
      <c r="G2148" s="194"/>
      <c r="H2148" s="193"/>
      <c r="I2148" s="194"/>
      <c r="J2148" s="194"/>
      <c r="K2148" s="194"/>
      <c r="L2148" s="194"/>
      <c r="P2148" s="2"/>
      <c r="AA2148" s="6"/>
      <c r="AB2148" s="6"/>
      <c r="AC2148" s="6"/>
    </row>
    <row r="2149" spans="2:29" ht="9.9" customHeight="1" x14ac:dyDescent="0.25">
      <c r="B2149" s="138"/>
      <c r="C2149" s="14"/>
      <c r="D2149" s="194"/>
      <c r="E2149" s="194"/>
      <c r="F2149" s="194"/>
      <c r="G2149" s="194"/>
      <c r="H2149" s="193"/>
      <c r="I2149" s="194"/>
      <c r="J2149" s="194"/>
      <c r="K2149" s="194"/>
      <c r="L2149" s="194"/>
      <c r="P2149" s="2"/>
      <c r="AA2149" s="6"/>
      <c r="AB2149" s="6"/>
      <c r="AC2149" s="6"/>
    </row>
    <row r="2150" spans="2:29" ht="9.9" customHeight="1" x14ac:dyDescent="0.25">
      <c r="B2150" s="138"/>
      <c r="C2150" s="14"/>
      <c r="D2150" s="194"/>
      <c r="E2150" s="194"/>
      <c r="F2150" s="194"/>
      <c r="G2150" s="194"/>
      <c r="H2150" s="193"/>
      <c r="I2150" s="194"/>
      <c r="J2150" s="194"/>
      <c r="K2150" s="194"/>
      <c r="L2150" s="194"/>
      <c r="P2150" s="2"/>
      <c r="AA2150" s="6"/>
      <c r="AB2150" s="6"/>
      <c r="AC2150" s="6"/>
    </row>
    <row r="2151" spans="2:29" ht="9.9" customHeight="1" x14ac:dyDescent="0.25">
      <c r="B2151" s="138"/>
      <c r="C2151" s="14"/>
      <c r="D2151" s="194"/>
      <c r="E2151" s="194"/>
      <c r="F2151" s="194"/>
      <c r="G2151" s="194"/>
      <c r="H2151" s="193"/>
      <c r="I2151" s="194"/>
      <c r="J2151" s="194"/>
      <c r="K2151" s="194"/>
      <c r="L2151" s="194"/>
      <c r="P2151" s="2"/>
      <c r="AA2151" s="6"/>
      <c r="AB2151" s="6"/>
      <c r="AC2151" s="6"/>
    </row>
    <row r="2152" spans="2:29" ht="9.9" customHeight="1" x14ac:dyDescent="0.25">
      <c r="B2152" s="138"/>
      <c r="C2152" s="14"/>
      <c r="D2152" s="2"/>
      <c r="H2152" s="193"/>
      <c r="I2152" s="194"/>
      <c r="J2152" s="194"/>
      <c r="K2152" s="194"/>
      <c r="L2152" s="194"/>
      <c r="P2152" s="2"/>
      <c r="AA2152" s="6"/>
      <c r="AB2152" s="6"/>
      <c r="AC2152" s="6"/>
    </row>
    <row r="2153" spans="2:29" ht="9.9" customHeight="1" x14ac:dyDescent="0.25">
      <c r="B2153" s="138"/>
      <c r="C2153" s="14"/>
      <c r="D2153" s="194"/>
      <c r="E2153" s="194"/>
      <c r="F2153" s="194"/>
      <c r="G2153" s="194"/>
      <c r="H2153" s="193"/>
      <c r="I2153" s="194"/>
      <c r="J2153" s="194"/>
      <c r="K2153" s="194"/>
      <c r="L2153" s="194"/>
      <c r="P2153" s="2"/>
      <c r="AA2153" s="6"/>
      <c r="AB2153" s="6"/>
      <c r="AC2153" s="6"/>
    </row>
    <row r="2154" spans="2:29" ht="9.9" customHeight="1" x14ac:dyDescent="0.25">
      <c r="B2154" s="138"/>
      <c r="C2154" s="14"/>
      <c r="D2154" s="194"/>
      <c r="E2154" s="194"/>
      <c r="F2154" s="194"/>
      <c r="G2154" s="194"/>
      <c r="H2154" s="193"/>
      <c r="I2154" s="194"/>
      <c r="J2154" s="194"/>
      <c r="K2154" s="194"/>
      <c r="L2154" s="194"/>
      <c r="P2154" s="2"/>
      <c r="AA2154" s="6"/>
      <c r="AB2154" s="6"/>
      <c r="AC2154" s="6"/>
    </row>
    <row r="2155" spans="2:29" ht="9.9" customHeight="1" x14ac:dyDescent="0.25">
      <c r="B2155" s="138"/>
      <c r="C2155" s="14"/>
      <c r="D2155" s="194"/>
      <c r="E2155" s="194"/>
      <c r="F2155" s="194"/>
      <c r="G2155" s="194"/>
      <c r="H2155" s="193"/>
      <c r="I2155" s="194"/>
      <c r="J2155" s="194"/>
      <c r="K2155" s="194"/>
      <c r="L2155" s="194"/>
      <c r="P2155" s="2"/>
      <c r="AA2155" s="6"/>
      <c r="AB2155" s="6"/>
      <c r="AC2155" s="6"/>
    </row>
    <row r="2156" spans="2:29" ht="9.9" customHeight="1" x14ac:dyDescent="0.25">
      <c r="B2156" s="138"/>
      <c r="C2156" s="14"/>
      <c r="D2156" s="194"/>
      <c r="E2156" s="194"/>
      <c r="F2156" s="194"/>
      <c r="G2156" s="194"/>
      <c r="H2156" s="193"/>
      <c r="I2156" s="194"/>
      <c r="J2156" s="194"/>
      <c r="K2156" s="194"/>
      <c r="L2156" s="194"/>
      <c r="P2156" s="2"/>
      <c r="AA2156" s="6"/>
      <c r="AB2156" s="6"/>
      <c r="AC2156" s="6"/>
    </row>
    <row r="2157" spans="2:29" ht="9.9" customHeight="1" x14ac:dyDescent="0.25">
      <c r="B2157" s="138"/>
      <c r="C2157" s="14"/>
      <c r="D2157" s="2"/>
      <c r="H2157" s="193"/>
      <c r="I2157" s="194"/>
      <c r="J2157" s="194"/>
      <c r="K2157" s="194"/>
      <c r="L2157" s="194"/>
      <c r="P2157" s="2"/>
      <c r="AA2157" s="6"/>
      <c r="AB2157" s="6"/>
      <c r="AC2157" s="6"/>
    </row>
    <row r="2158" spans="2:29" ht="9.9" customHeight="1" x14ac:dyDescent="0.25">
      <c r="B2158" s="138"/>
      <c r="C2158" s="14"/>
      <c r="D2158" s="194"/>
      <c r="E2158" s="194"/>
      <c r="F2158" s="194"/>
      <c r="G2158" s="194"/>
      <c r="H2158" s="193"/>
      <c r="I2158" s="194"/>
      <c r="J2158" s="194"/>
      <c r="K2158" s="194"/>
      <c r="L2158" s="194"/>
      <c r="P2158" s="2"/>
      <c r="AA2158" s="6"/>
      <c r="AB2158" s="6"/>
      <c r="AC2158" s="6"/>
    </row>
    <row r="2159" spans="2:29" ht="9.9" customHeight="1" x14ac:dyDescent="0.25">
      <c r="B2159" s="138"/>
      <c r="C2159" s="14"/>
      <c r="D2159" s="194"/>
      <c r="E2159" s="194"/>
      <c r="F2159" s="194"/>
      <c r="G2159" s="194"/>
      <c r="H2159" s="193"/>
      <c r="I2159" s="194"/>
      <c r="J2159" s="194"/>
      <c r="K2159" s="194"/>
      <c r="L2159" s="194"/>
      <c r="P2159" s="2"/>
      <c r="AA2159" s="6"/>
      <c r="AB2159" s="6"/>
      <c r="AC2159" s="6"/>
    </row>
    <row r="2160" spans="2:29" ht="9.9" customHeight="1" x14ac:dyDescent="0.25">
      <c r="B2160" s="138"/>
      <c r="C2160" s="14"/>
      <c r="D2160" s="194"/>
      <c r="E2160" s="194"/>
      <c r="F2160" s="194"/>
      <c r="G2160" s="194"/>
      <c r="H2160" s="193"/>
      <c r="I2160" s="194"/>
      <c r="J2160" s="194"/>
      <c r="K2160" s="194"/>
      <c r="L2160" s="194"/>
      <c r="P2160" s="2"/>
      <c r="AA2160" s="6"/>
      <c r="AB2160" s="6"/>
      <c r="AC2160" s="6"/>
    </row>
    <row r="2161" spans="1:29" ht="9.9" customHeight="1" x14ac:dyDescent="0.25">
      <c r="B2161" s="138"/>
      <c r="C2161" s="14"/>
      <c r="D2161" s="194"/>
      <c r="E2161" s="194"/>
      <c r="F2161" s="194"/>
      <c r="G2161" s="194"/>
      <c r="H2161" s="193"/>
      <c r="I2161" s="194"/>
      <c r="J2161" s="194"/>
      <c r="K2161" s="194"/>
      <c r="L2161" s="194"/>
      <c r="P2161" s="2"/>
      <c r="AA2161" s="6"/>
      <c r="AB2161" s="6"/>
      <c r="AC2161" s="6"/>
    </row>
    <row r="2162" spans="1:29" ht="9.9" customHeight="1" x14ac:dyDescent="0.25">
      <c r="B2162" s="138"/>
      <c r="C2162" s="14"/>
      <c r="D2162" s="194"/>
      <c r="E2162" s="194"/>
      <c r="F2162" s="194"/>
      <c r="G2162" s="194"/>
      <c r="H2162" s="193"/>
      <c r="I2162" s="194"/>
      <c r="J2162" s="194"/>
      <c r="K2162" s="194"/>
      <c r="L2162" s="140"/>
      <c r="P2162" s="2"/>
      <c r="AA2162" s="6"/>
      <c r="AB2162" s="6"/>
      <c r="AC2162" s="6"/>
    </row>
    <row r="2163" spans="1:29" ht="9.9" customHeight="1" x14ac:dyDescent="0.25">
      <c r="A2163" s="11"/>
      <c r="B2163" s="138"/>
      <c r="C2163" s="83"/>
      <c r="D2163" s="194"/>
      <c r="E2163" s="194"/>
      <c r="F2163" s="194"/>
      <c r="G2163" s="194"/>
      <c r="H2163" s="193"/>
      <c r="I2163" s="194"/>
      <c r="J2163" s="194"/>
      <c r="K2163" s="194"/>
      <c r="L2163" s="140"/>
      <c r="O2163" s="20"/>
      <c r="P2163" s="2"/>
      <c r="AA2163" s="6"/>
      <c r="AB2163" s="6"/>
      <c r="AC2163" s="6"/>
    </row>
    <row r="2164" spans="1:29" ht="9.9" customHeight="1" x14ac:dyDescent="0.25">
      <c r="B2164" s="138"/>
      <c r="D2164" s="194"/>
      <c r="E2164" s="194"/>
      <c r="F2164" s="194"/>
      <c r="G2164" s="194"/>
      <c r="H2164" s="193"/>
      <c r="I2164" s="194"/>
      <c r="J2164" s="194"/>
      <c r="K2164" s="194"/>
      <c r="L2164" s="140"/>
      <c r="M2164" s="189"/>
      <c r="P2164" s="2"/>
      <c r="AA2164" s="6"/>
      <c r="AB2164" s="6"/>
      <c r="AC2164" s="6"/>
    </row>
    <row r="2165" spans="1:29" ht="9.9" customHeight="1" x14ac:dyDescent="0.25">
      <c r="B2165" s="138"/>
      <c r="C2165" s="148"/>
      <c r="D2165" s="194"/>
      <c r="E2165" s="194"/>
      <c r="F2165" s="194"/>
      <c r="G2165" s="194"/>
      <c r="H2165" s="193"/>
      <c r="I2165" s="194"/>
      <c r="J2165" s="194"/>
      <c r="K2165" s="194"/>
      <c r="L2165" s="140"/>
      <c r="M2165" s="2"/>
      <c r="P2165" s="2"/>
      <c r="AA2165" s="6"/>
      <c r="AB2165" s="6"/>
      <c r="AC2165" s="6"/>
    </row>
    <row r="2166" spans="1:29" ht="9.9" customHeight="1" x14ac:dyDescent="0.25">
      <c r="B2166" s="138"/>
      <c r="C2166" s="14"/>
      <c r="D2166" s="194"/>
      <c r="E2166" s="194"/>
      <c r="F2166" s="194"/>
      <c r="G2166" s="194"/>
      <c r="H2166" s="193"/>
      <c r="I2166" s="194"/>
      <c r="J2166" s="194"/>
      <c r="K2166" s="194"/>
      <c r="L2166" s="140"/>
      <c r="M2166" s="194"/>
      <c r="N2166" s="194"/>
      <c r="O2166" s="193"/>
      <c r="P2166" s="2"/>
      <c r="AA2166" s="6"/>
      <c r="AB2166" s="6"/>
      <c r="AC2166" s="6"/>
    </row>
    <row r="2167" spans="1:29" ht="9.9" customHeight="1" x14ac:dyDescent="0.25">
      <c r="B2167" s="138"/>
      <c r="C2167" s="14"/>
      <c r="D2167" s="194"/>
      <c r="E2167" s="194"/>
      <c r="F2167" s="194"/>
      <c r="G2167" s="194"/>
      <c r="H2167" s="193"/>
      <c r="I2167" s="194"/>
      <c r="J2167" s="194"/>
      <c r="K2167" s="194"/>
      <c r="L2167" s="140"/>
      <c r="M2167" s="194"/>
      <c r="N2167" s="194"/>
      <c r="O2167" s="193"/>
      <c r="P2167" s="2"/>
      <c r="AA2167" s="6"/>
      <c r="AB2167" s="6"/>
      <c r="AC2167" s="6"/>
    </row>
    <row r="2168" spans="1:29" ht="9.9" customHeight="1" x14ac:dyDescent="0.25">
      <c r="B2168" s="138"/>
      <c r="C2168" s="14"/>
      <c r="D2168" s="194"/>
      <c r="E2168" s="194"/>
      <c r="F2168" s="194"/>
      <c r="G2168" s="194"/>
      <c r="H2168" s="193"/>
      <c r="I2168" s="194"/>
      <c r="J2168" s="194"/>
      <c r="K2168" s="194"/>
      <c r="L2168" s="140"/>
      <c r="M2168" s="194"/>
      <c r="N2168" s="194"/>
      <c r="O2168" s="193"/>
      <c r="P2168" s="2"/>
      <c r="AA2168" s="6"/>
      <c r="AB2168" s="6"/>
      <c r="AC2168" s="6"/>
    </row>
    <row r="2169" spans="1:29" ht="9.9" customHeight="1" x14ac:dyDescent="0.25">
      <c r="B2169" s="138"/>
      <c r="C2169" s="14"/>
      <c r="D2169" s="194"/>
      <c r="E2169" s="194"/>
      <c r="F2169" s="194"/>
      <c r="G2169" s="194"/>
      <c r="H2169" s="193"/>
      <c r="I2169" s="194"/>
      <c r="J2169" s="194"/>
      <c r="K2169" s="194"/>
      <c r="L2169" s="140"/>
      <c r="M2169" s="194"/>
      <c r="N2169" s="194"/>
      <c r="O2169" s="193"/>
      <c r="P2169" s="2"/>
      <c r="AA2169" s="6"/>
      <c r="AB2169" s="6"/>
      <c r="AC2169" s="6"/>
    </row>
    <row r="2170" spans="1:29" ht="9.9" customHeight="1" x14ac:dyDescent="0.25">
      <c r="B2170" s="138"/>
      <c r="C2170" s="14"/>
      <c r="D2170" s="194"/>
      <c r="E2170" s="194"/>
      <c r="F2170" s="194"/>
      <c r="G2170" s="194"/>
      <c r="H2170" s="193"/>
      <c r="I2170" s="194"/>
      <c r="J2170" s="194"/>
      <c r="K2170" s="194"/>
      <c r="L2170" s="140"/>
      <c r="M2170" s="194"/>
      <c r="N2170" s="194"/>
      <c r="O2170" s="193"/>
      <c r="P2170" s="2"/>
      <c r="AA2170" s="6"/>
      <c r="AB2170" s="6"/>
      <c r="AC2170" s="6"/>
    </row>
    <row r="2171" spans="1:29" ht="9.9" customHeight="1" x14ac:dyDescent="0.25">
      <c r="B2171" s="138"/>
      <c r="C2171" s="14"/>
      <c r="D2171" s="194"/>
      <c r="E2171" s="194"/>
      <c r="F2171" s="194"/>
      <c r="G2171" s="194"/>
      <c r="H2171" s="193"/>
      <c r="I2171" s="194"/>
      <c r="J2171" s="194"/>
      <c r="K2171" s="194"/>
      <c r="L2171" s="140"/>
      <c r="M2171" s="194"/>
      <c r="N2171" s="194"/>
      <c r="O2171" s="193"/>
      <c r="P2171" s="2"/>
      <c r="AA2171" s="6"/>
      <c r="AB2171" s="6"/>
      <c r="AC2171" s="6"/>
    </row>
    <row r="2172" spans="1:29" ht="9.9" customHeight="1" x14ac:dyDescent="0.25">
      <c r="B2172" s="138"/>
      <c r="C2172" s="14"/>
      <c r="D2172" s="194"/>
      <c r="E2172" s="194"/>
      <c r="F2172" s="194"/>
      <c r="G2172" s="194"/>
      <c r="H2172" s="193"/>
      <c r="I2172" s="194"/>
      <c r="J2172" s="194"/>
      <c r="K2172" s="194"/>
      <c r="L2172" s="140"/>
      <c r="M2172" s="194"/>
      <c r="N2172" s="194"/>
      <c r="O2172" s="193"/>
      <c r="P2172" s="2"/>
      <c r="AA2172" s="6"/>
      <c r="AB2172" s="6"/>
      <c r="AC2172" s="6"/>
    </row>
    <row r="2173" spans="1:29" ht="9.9" customHeight="1" x14ac:dyDescent="0.25">
      <c r="B2173" s="138"/>
      <c r="C2173" s="148"/>
      <c r="D2173" s="194"/>
      <c r="E2173" s="194"/>
      <c r="F2173" s="194"/>
      <c r="G2173" s="194"/>
      <c r="H2173" s="193"/>
      <c r="I2173" s="194"/>
      <c r="J2173" s="194"/>
      <c r="K2173" s="194"/>
      <c r="L2173" s="140"/>
      <c r="M2173" s="194"/>
      <c r="N2173" s="194"/>
      <c r="O2173" s="193"/>
      <c r="P2173" s="2"/>
      <c r="AA2173" s="6"/>
      <c r="AB2173" s="6"/>
      <c r="AC2173" s="6"/>
    </row>
    <row r="2174" spans="1:29" ht="9.9" customHeight="1" x14ac:dyDescent="0.25">
      <c r="B2174" s="138"/>
      <c r="C2174" s="14"/>
      <c r="D2174" s="194"/>
      <c r="E2174" s="194"/>
      <c r="F2174" s="194"/>
      <c r="G2174" s="194"/>
      <c r="H2174" s="193"/>
      <c r="I2174" s="194"/>
      <c r="J2174" s="194"/>
      <c r="K2174" s="194"/>
      <c r="L2174" s="140"/>
      <c r="M2174" s="194"/>
      <c r="N2174" s="194"/>
      <c r="O2174" s="193"/>
      <c r="P2174" s="2"/>
      <c r="AA2174" s="6"/>
      <c r="AB2174" s="6"/>
      <c r="AC2174" s="6"/>
    </row>
    <row r="2175" spans="1:29" ht="9.9" customHeight="1" x14ac:dyDescent="0.25">
      <c r="B2175" s="138"/>
      <c r="C2175" s="14"/>
      <c r="D2175" s="194"/>
      <c r="E2175" s="194"/>
      <c r="F2175" s="194"/>
      <c r="G2175" s="194"/>
      <c r="H2175" s="193"/>
      <c r="I2175" s="194"/>
      <c r="J2175" s="194"/>
      <c r="K2175" s="194"/>
      <c r="L2175" s="140"/>
      <c r="M2175" s="194"/>
      <c r="N2175" s="194"/>
      <c r="O2175" s="193"/>
      <c r="P2175" s="2"/>
      <c r="AA2175" s="6"/>
      <c r="AB2175" s="6"/>
      <c r="AC2175" s="6"/>
    </row>
    <row r="2176" spans="1:29" ht="9.9" customHeight="1" x14ac:dyDescent="0.25">
      <c r="B2176" s="138"/>
      <c r="C2176" s="14"/>
      <c r="D2176" s="194"/>
      <c r="E2176" s="194"/>
      <c r="F2176" s="194"/>
      <c r="G2176" s="194"/>
      <c r="H2176" s="193"/>
      <c r="I2176" s="194"/>
      <c r="J2176" s="194"/>
      <c r="K2176" s="194"/>
      <c r="L2176" s="140"/>
      <c r="M2176" s="194"/>
      <c r="N2176" s="194"/>
      <c r="O2176" s="193"/>
      <c r="P2176" s="2"/>
      <c r="AA2176" s="6"/>
      <c r="AB2176" s="6"/>
      <c r="AC2176" s="6"/>
    </row>
    <row r="2177" spans="2:29" ht="9.9" customHeight="1" x14ac:dyDescent="0.25">
      <c r="B2177" s="138"/>
      <c r="C2177" s="14"/>
      <c r="D2177" s="194"/>
      <c r="E2177" s="194"/>
      <c r="F2177" s="194"/>
      <c r="G2177" s="194"/>
      <c r="H2177" s="193"/>
      <c r="I2177" s="194"/>
      <c r="J2177" s="194"/>
      <c r="K2177" s="194"/>
      <c r="L2177" s="140"/>
      <c r="M2177" s="194"/>
      <c r="N2177" s="194"/>
      <c r="O2177" s="193"/>
      <c r="P2177" s="2"/>
      <c r="AA2177" s="6"/>
      <c r="AB2177" s="6"/>
      <c r="AC2177" s="6"/>
    </row>
    <row r="2178" spans="2:29" ht="9.9" customHeight="1" x14ac:dyDescent="0.25">
      <c r="B2178" s="138"/>
      <c r="C2178" s="14"/>
      <c r="D2178" s="194"/>
      <c r="E2178" s="194"/>
      <c r="F2178" s="194"/>
      <c r="G2178" s="194"/>
      <c r="H2178" s="193"/>
      <c r="I2178" s="194"/>
      <c r="J2178" s="194"/>
      <c r="K2178" s="194"/>
      <c r="L2178" s="140"/>
      <c r="M2178" s="194"/>
      <c r="N2178" s="194"/>
      <c r="O2178" s="193"/>
      <c r="P2178" s="2"/>
      <c r="AA2178" s="6"/>
      <c r="AB2178" s="6"/>
      <c r="AC2178" s="6"/>
    </row>
    <row r="2179" spans="2:29" ht="9.9" customHeight="1" x14ac:dyDescent="0.25">
      <c r="B2179" s="138"/>
      <c r="C2179" s="148"/>
      <c r="D2179" s="194"/>
      <c r="E2179" s="194"/>
      <c r="F2179" s="194"/>
      <c r="G2179" s="194"/>
      <c r="H2179" s="193"/>
      <c r="I2179" s="194"/>
      <c r="J2179" s="194"/>
      <c r="K2179" s="194"/>
      <c r="L2179" s="140"/>
      <c r="M2179" s="194"/>
      <c r="N2179" s="194"/>
      <c r="O2179" s="193"/>
      <c r="P2179" s="2"/>
      <c r="AA2179" s="6"/>
      <c r="AB2179" s="6"/>
      <c r="AC2179" s="6"/>
    </row>
    <row r="2180" spans="2:29" ht="9.9" customHeight="1" x14ac:dyDescent="0.25">
      <c r="B2180" s="138"/>
      <c r="C2180" s="138"/>
      <c r="D2180" s="194"/>
      <c r="E2180" s="194"/>
      <c r="F2180" s="194"/>
      <c r="G2180" s="194"/>
      <c r="H2180" s="193"/>
      <c r="I2180" s="194"/>
      <c r="J2180" s="194"/>
      <c r="K2180" s="194"/>
      <c r="L2180" s="140"/>
      <c r="M2180" s="194"/>
      <c r="N2180" s="194"/>
      <c r="O2180" s="193"/>
      <c r="P2180" s="2"/>
      <c r="AA2180" s="6"/>
      <c r="AB2180" s="6"/>
      <c r="AC2180" s="6"/>
    </row>
    <row r="2181" spans="2:29" ht="9.9" customHeight="1" x14ac:dyDescent="0.25">
      <c r="B2181" s="138"/>
      <c r="C2181" s="142"/>
      <c r="D2181" s="194"/>
      <c r="E2181" s="194"/>
      <c r="F2181" s="194"/>
      <c r="G2181" s="194"/>
      <c r="H2181" s="193"/>
      <c r="I2181" s="194"/>
      <c r="J2181" s="194"/>
      <c r="K2181" s="194"/>
      <c r="L2181" s="140"/>
      <c r="M2181" s="194"/>
      <c r="N2181" s="194"/>
      <c r="O2181" s="193"/>
      <c r="P2181" s="2"/>
      <c r="AA2181" s="6"/>
      <c r="AB2181" s="6"/>
      <c r="AC2181" s="6"/>
    </row>
    <row r="2182" spans="2:29" ht="9.9" customHeight="1" x14ac:dyDescent="0.25">
      <c r="B2182" s="138"/>
      <c r="C2182" s="138"/>
      <c r="D2182" s="194"/>
      <c r="E2182" s="194"/>
      <c r="F2182" s="194"/>
      <c r="G2182" s="194"/>
      <c r="H2182" s="193"/>
      <c r="I2182" s="194"/>
      <c r="J2182" s="194"/>
      <c r="K2182" s="194"/>
      <c r="L2182" s="140"/>
      <c r="M2182" s="194"/>
      <c r="N2182" s="194"/>
      <c r="O2182" s="193"/>
      <c r="P2182" s="2"/>
      <c r="AA2182" s="6"/>
      <c r="AB2182" s="6"/>
      <c r="AC2182" s="6"/>
    </row>
    <row r="2183" spans="2:29" ht="9.9" customHeight="1" x14ac:dyDescent="0.25">
      <c r="B2183" s="138"/>
      <c r="C2183" s="138"/>
      <c r="D2183" s="194"/>
      <c r="E2183" s="194"/>
      <c r="F2183" s="194"/>
      <c r="G2183" s="194"/>
      <c r="H2183" s="193"/>
      <c r="I2183" s="194"/>
      <c r="J2183" s="194"/>
      <c r="K2183" s="194"/>
      <c r="L2183" s="140"/>
      <c r="M2183" s="194"/>
      <c r="N2183" s="194"/>
      <c r="O2183" s="193"/>
      <c r="P2183" s="2"/>
      <c r="AA2183" s="6"/>
      <c r="AB2183" s="6"/>
      <c r="AC2183" s="6"/>
    </row>
    <row r="2184" spans="2:29" ht="9.9" customHeight="1" x14ac:dyDescent="0.25">
      <c r="B2184" s="138"/>
      <c r="C2184" s="138"/>
      <c r="D2184" s="194"/>
      <c r="E2184" s="194"/>
      <c r="F2184" s="194"/>
      <c r="G2184" s="194"/>
      <c r="H2184" s="193"/>
      <c r="I2184" s="194"/>
      <c r="J2184" s="194"/>
      <c r="K2184" s="194"/>
      <c r="L2184" s="140"/>
      <c r="M2184" s="194"/>
      <c r="N2184" s="194"/>
      <c r="O2184" s="193"/>
      <c r="P2184" s="2"/>
      <c r="AA2184" s="6"/>
      <c r="AB2184" s="6"/>
      <c r="AC2184" s="6"/>
    </row>
    <row r="2185" spans="2:29" ht="9.9" customHeight="1" x14ac:dyDescent="0.25">
      <c r="B2185" s="138"/>
      <c r="C2185" s="138"/>
      <c r="D2185" s="194"/>
      <c r="E2185" s="194"/>
      <c r="F2185" s="194"/>
      <c r="G2185" s="194"/>
      <c r="H2185" s="193"/>
      <c r="I2185" s="194"/>
      <c r="J2185" s="194"/>
      <c r="K2185" s="194"/>
      <c r="L2185" s="140"/>
      <c r="M2185" s="194"/>
      <c r="N2185" s="194"/>
      <c r="O2185" s="193"/>
      <c r="P2185" s="2"/>
      <c r="AA2185" s="6"/>
      <c r="AB2185" s="6"/>
      <c r="AC2185" s="6"/>
    </row>
    <row r="2186" spans="2:29" ht="9.9" customHeight="1" x14ac:dyDescent="0.25">
      <c r="B2186" s="141"/>
      <c r="C2186" s="142"/>
      <c r="D2186" s="194"/>
      <c r="E2186" s="194"/>
      <c r="F2186" s="194"/>
      <c r="G2186" s="194"/>
      <c r="H2186" s="193"/>
      <c r="I2186" s="194"/>
      <c r="J2186" s="194"/>
      <c r="K2186" s="194"/>
      <c r="L2186" s="13"/>
      <c r="M2186" s="194"/>
      <c r="N2186" s="194"/>
      <c r="O2186" s="193"/>
      <c r="P2186" s="2"/>
      <c r="AA2186" s="6"/>
      <c r="AB2186" s="6"/>
      <c r="AC2186" s="6"/>
    </row>
    <row r="2187" spans="2:29" ht="9.9" customHeight="1" x14ac:dyDescent="0.25">
      <c r="B2187" s="138"/>
      <c r="C2187" s="138"/>
      <c r="D2187" s="194"/>
      <c r="E2187" s="194"/>
      <c r="F2187" s="194"/>
      <c r="G2187" s="194"/>
      <c r="H2187" s="193"/>
      <c r="I2187" s="194"/>
      <c r="J2187" s="194"/>
      <c r="K2187" s="194"/>
      <c r="L2187" s="140"/>
      <c r="M2187" s="194"/>
      <c r="N2187" s="194"/>
      <c r="O2187" s="193"/>
      <c r="P2187" s="2"/>
      <c r="AA2187" s="6"/>
      <c r="AB2187" s="6"/>
      <c r="AC2187" s="6"/>
    </row>
    <row r="2188" spans="2:29" ht="9.9" customHeight="1" x14ac:dyDescent="0.25">
      <c r="B2188" s="142"/>
      <c r="C2188" s="14"/>
      <c r="E2188" s="194"/>
      <c r="F2188" s="194"/>
      <c r="G2188" s="194"/>
      <c r="H2188" s="193"/>
      <c r="I2188" s="194"/>
      <c r="J2188" s="194"/>
      <c r="K2188" s="194"/>
      <c r="L2188" s="140"/>
      <c r="M2188" s="194"/>
      <c r="N2188" s="194"/>
      <c r="O2188" s="193"/>
      <c r="P2188" s="2"/>
      <c r="AA2188" s="6"/>
      <c r="AB2188" s="6"/>
      <c r="AC2188" s="6"/>
    </row>
    <row r="2189" spans="2:29" ht="9.9" customHeight="1" x14ac:dyDescent="0.25">
      <c r="B2189" s="138"/>
      <c r="C2189" s="14"/>
      <c r="E2189" s="194"/>
      <c r="F2189" s="194"/>
      <c r="G2189" s="194"/>
      <c r="H2189" s="193"/>
      <c r="I2189" s="194"/>
      <c r="J2189" s="194"/>
      <c r="K2189" s="194"/>
      <c r="L2189" s="140"/>
      <c r="M2189" s="194"/>
      <c r="N2189" s="194"/>
      <c r="O2189" s="193"/>
      <c r="P2189" s="2"/>
      <c r="AA2189" s="6"/>
      <c r="AB2189" s="6"/>
      <c r="AC2189" s="6"/>
    </row>
    <row r="2190" spans="2:29" ht="9.9" customHeight="1" x14ac:dyDescent="0.25">
      <c r="B2190" s="138"/>
      <c r="C2190" s="14"/>
      <c r="E2190" s="194"/>
      <c r="F2190" s="194"/>
      <c r="G2190" s="194"/>
      <c r="H2190" s="193"/>
      <c r="I2190" s="194"/>
      <c r="J2190" s="194"/>
      <c r="K2190" s="194"/>
      <c r="L2190" s="194"/>
      <c r="M2190" s="194"/>
      <c r="N2190" s="194"/>
      <c r="O2190" s="193"/>
      <c r="P2190" s="2"/>
      <c r="AA2190" s="6"/>
      <c r="AB2190" s="6"/>
      <c r="AC2190" s="6"/>
    </row>
    <row r="2191" spans="2:29" ht="9.9" customHeight="1" x14ac:dyDescent="0.25">
      <c r="B2191" s="138"/>
      <c r="C2191" s="14"/>
      <c r="E2191" s="194"/>
      <c r="F2191" s="194"/>
      <c r="G2191" s="194"/>
      <c r="H2191" s="193"/>
      <c r="I2191" s="194"/>
      <c r="J2191" s="194"/>
      <c r="K2191" s="194"/>
      <c r="L2191" s="194"/>
      <c r="M2191" s="194"/>
      <c r="N2191" s="194"/>
      <c r="O2191" s="193"/>
      <c r="P2191" s="2"/>
      <c r="AA2191" s="6"/>
      <c r="AB2191" s="6"/>
      <c r="AC2191" s="6"/>
    </row>
    <row r="2192" spans="2:29" ht="9.9" customHeight="1" x14ac:dyDescent="0.25">
      <c r="B2192" s="138"/>
      <c r="C2192" s="14"/>
      <c r="E2192" s="194"/>
      <c r="F2192" s="194"/>
      <c r="G2192" s="194"/>
      <c r="H2192" s="193"/>
      <c r="I2192" s="194"/>
      <c r="J2192" s="194"/>
      <c r="K2192" s="194"/>
      <c r="L2192" s="194"/>
      <c r="M2192" s="194"/>
      <c r="N2192" s="194"/>
      <c r="O2192" s="193"/>
      <c r="P2192" s="2"/>
      <c r="AA2192" s="6"/>
      <c r="AB2192" s="6"/>
      <c r="AC2192" s="6"/>
    </row>
    <row r="2193" spans="1:29" ht="9.9" customHeight="1" x14ac:dyDescent="0.25">
      <c r="B2193" s="138"/>
      <c r="C2193" s="14"/>
      <c r="E2193" s="194"/>
      <c r="F2193" s="194"/>
      <c r="G2193" s="194"/>
      <c r="H2193" s="193"/>
      <c r="I2193" s="194"/>
      <c r="J2193" s="194"/>
      <c r="K2193" s="194"/>
      <c r="L2193" s="194"/>
      <c r="M2193" s="194"/>
      <c r="N2193" s="194"/>
      <c r="O2193" s="193"/>
      <c r="P2193" s="2"/>
      <c r="AA2193" s="6"/>
      <c r="AB2193" s="6"/>
      <c r="AC2193" s="6"/>
    </row>
    <row r="2194" spans="1:29" ht="9.9" customHeight="1" x14ac:dyDescent="0.25">
      <c r="B2194" s="138"/>
      <c r="C2194" s="14"/>
      <c r="E2194" s="194"/>
      <c r="F2194" s="194"/>
      <c r="G2194" s="194"/>
      <c r="H2194" s="193"/>
      <c r="I2194" s="194"/>
      <c r="J2194" s="194"/>
      <c r="K2194" s="194"/>
      <c r="L2194" s="194"/>
      <c r="M2194" s="194"/>
      <c r="N2194" s="194"/>
      <c r="O2194" s="193"/>
      <c r="P2194" s="2"/>
      <c r="AA2194" s="6"/>
      <c r="AB2194" s="6"/>
      <c r="AC2194" s="6"/>
    </row>
    <row r="2195" spans="1:29" ht="9.9" customHeight="1" x14ac:dyDescent="0.25">
      <c r="B2195" s="138"/>
      <c r="C2195" s="14"/>
      <c r="E2195" s="194"/>
      <c r="F2195" s="194"/>
      <c r="G2195" s="194"/>
      <c r="H2195" s="193"/>
      <c r="I2195" s="194"/>
      <c r="J2195" s="194"/>
      <c r="K2195" s="194"/>
      <c r="L2195" s="194"/>
      <c r="M2195" s="194"/>
      <c r="N2195" s="194"/>
      <c r="O2195" s="193"/>
      <c r="P2195" s="2"/>
      <c r="AA2195" s="6"/>
      <c r="AB2195" s="6"/>
      <c r="AC2195" s="6"/>
    </row>
    <row r="2196" spans="1:29" ht="9.9" customHeight="1" x14ac:dyDescent="0.25">
      <c r="B2196" s="138"/>
      <c r="C2196" s="14"/>
      <c r="E2196" s="194"/>
      <c r="F2196" s="194"/>
      <c r="G2196" s="194"/>
      <c r="H2196" s="193"/>
      <c r="I2196" s="194"/>
      <c r="J2196" s="194"/>
      <c r="K2196" s="194"/>
      <c r="L2196" s="194"/>
      <c r="M2196" s="194"/>
      <c r="N2196" s="194"/>
      <c r="O2196" s="193"/>
      <c r="P2196" s="2"/>
      <c r="AA2196" s="6"/>
      <c r="AB2196" s="6"/>
      <c r="AC2196" s="6"/>
    </row>
    <row r="2197" spans="1:29" ht="9.9" customHeight="1" x14ac:dyDescent="0.25">
      <c r="B2197" s="138"/>
      <c r="C2197" s="14"/>
      <c r="E2197" s="194"/>
      <c r="F2197" s="194"/>
      <c r="G2197" s="194"/>
      <c r="H2197" s="193"/>
      <c r="I2197" s="194"/>
      <c r="J2197" s="194"/>
      <c r="K2197" s="194"/>
      <c r="L2197" s="194"/>
      <c r="M2197" s="194"/>
      <c r="N2197" s="194"/>
      <c r="O2197" s="193"/>
      <c r="P2197" s="2"/>
      <c r="AA2197" s="6"/>
      <c r="AB2197" s="6"/>
      <c r="AC2197" s="6"/>
    </row>
    <row r="2198" spans="1:29" ht="9.9" customHeight="1" x14ac:dyDescent="0.25">
      <c r="B2198" s="138"/>
      <c r="C2198" s="14"/>
      <c r="E2198" s="194"/>
      <c r="F2198" s="194"/>
      <c r="G2198" s="194"/>
      <c r="H2198" s="193"/>
      <c r="I2198" s="194"/>
      <c r="J2198" s="194"/>
      <c r="K2198" s="194"/>
      <c r="L2198" s="194"/>
      <c r="M2198" s="194"/>
      <c r="N2198" s="194"/>
      <c r="O2198" s="193"/>
      <c r="P2198" s="2"/>
      <c r="AA2198" s="6"/>
      <c r="AB2198" s="6"/>
      <c r="AC2198" s="6"/>
    </row>
    <row r="2199" spans="1:29" ht="9.9" customHeight="1" x14ac:dyDescent="0.25">
      <c r="B2199" s="138"/>
      <c r="C2199" s="14"/>
      <c r="E2199" s="194"/>
      <c r="F2199" s="194"/>
      <c r="G2199" s="194"/>
      <c r="H2199" s="193"/>
      <c r="I2199" s="194"/>
      <c r="J2199" s="194"/>
      <c r="K2199" s="194"/>
      <c r="L2199" s="194"/>
      <c r="M2199" s="194"/>
      <c r="N2199" s="194"/>
      <c r="O2199" s="193"/>
      <c r="P2199" s="2"/>
      <c r="AA2199" s="6"/>
      <c r="AB2199" s="6"/>
      <c r="AC2199" s="6"/>
    </row>
    <row r="2200" spans="1:29" ht="9.9" customHeight="1" x14ac:dyDescent="0.25">
      <c r="B2200" s="138"/>
      <c r="C2200" s="83"/>
      <c r="E2200" s="194"/>
      <c r="F2200" s="194"/>
      <c r="G2200" s="194"/>
      <c r="H2200" s="193"/>
      <c r="I2200" s="194"/>
      <c r="J2200" s="194"/>
      <c r="K2200" s="194"/>
      <c r="L2200" s="194"/>
      <c r="M2200" s="194"/>
      <c r="N2200" s="194"/>
      <c r="O2200" s="193"/>
      <c r="P2200" s="2"/>
      <c r="AA2200" s="6"/>
      <c r="AB2200" s="6"/>
      <c r="AC2200" s="6"/>
    </row>
    <row r="2201" spans="1:29" ht="9.9" customHeight="1" x14ac:dyDescent="0.25">
      <c r="B2201" s="138"/>
      <c r="E2201" s="194"/>
      <c r="F2201" s="194"/>
      <c r="G2201" s="194"/>
      <c r="H2201" s="193"/>
      <c r="I2201" s="194"/>
      <c r="J2201" s="194"/>
      <c r="K2201" s="194"/>
      <c r="L2201" s="194"/>
      <c r="M2201" s="194"/>
      <c r="N2201" s="194"/>
      <c r="O2201" s="193"/>
      <c r="P2201" s="2"/>
      <c r="AA2201" s="6"/>
      <c r="AB2201" s="6"/>
      <c r="AC2201" s="6"/>
    </row>
    <row r="2202" spans="1:29" ht="9.9" customHeight="1" x14ac:dyDescent="0.25">
      <c r="B2202" s="138"/>
      <c r="C2202" s="148"/>
      <c r="E2202" s="194"/>
      <c r="F2202" s="194"/>
      <c r="G2202" s="194"/>
      <c r="H2202" s="193"/>
      <c r="I2202" s="194"/>
      <c r="J2202" s="194"/>
      <c r="K2202" s="194"/>
      <c r="L2202" s="194"/>
      <c r="P2202" s="2"/>
      <c r="AA2202" s="6"/>
      <c r="AB2202" s="6"/>
      <c r="AC2202" s="6"/>
    </row>
    <row r="2203" spans="1:29" ht="9.9" customHeight="1" x14ac:dyDescent="0.25">
      <c r="A2203" s="10"/>
      <c r="B2203" s="138"/>
      <c r="C2203" s="14"/>
      <c r="E2203" s="194"/>
      <c r="F2203" s="194"/>
      <c r="G2203" s="194"/>
      <c r="H2203" s="193"/>
      <c r="I2203" s="194"/>
      <c r="J2203" s="194"/>
      <c r="K2203" s="194"/>
      <c r="L2203" s="194"/>
      <c r="P2203" s="2"/>
      <c r="AA2203" s="6"/>
      <c r="AB2203" s="6"/>
      <c r="AC2203" s="6"/>
    </row>
    <row r="2204" spans="1:29" ht="9.9" customHeight="1" x14ac:dyDescent="0.25">
      <c r="A2204" s="11"/>
      <c r="B2204" s="138"/>
      <c r="C2204" s="14"/>
      <c r="E2204" s="194"/>
      <c r="F2204" s="194"/>
      <c r="G2204" s="194"/>
      <c r="H2204" s="20"/>
      <c r="I2204" s="194"/>
      <c r="J2204" s="194"/>
      <c r="K2204" s="194"/>
      <c r="L2204" s="194"/>
      <c r="P2204" s="2"/>
      <c r="AA2204" s="6"/>
      <c r="AB2204" s="6"/>
      <c r="AC2204" s="6"/>
    </row>
    <row r="2205" spans="1:29" ht="9.9" customHeight="1" x14ac:dyDescent="0.25">
      <c r="B2205" s="138"/>
      <c r="C2205" s="14"/>
      <c r="I2205" s="194"/>
      <c r="J2205" s="194"/>
      <c r="K2205" s="194"/>
      <c r="L2205" s="194"/>
      <c r="P2205" s="2"/>
      <c r="AA2205" s="6"/>
      <c r="AB2205" s="6"/>
      <c r="AC2205" s="6"/>
    </row>
    <row r="2206" spans="1:29" ht="9.9" customHeight="1" x14ac:dyDescent="0.25">
      <c r="B2206" s="138"/>
      <c r="C2206" s="14"/>
      <c r="I2206" s="194"/>
      <c r="J2206" s="194"/>
      <c r="K2206" s="194"/>
      <c r="L2206" s="194"/>
      <c r="P2206" s="2"/>
      <c r="AA2206" s="6"/>
      <c r="AB2206" s="6"/>
      <c r="AC2206" s="6"/>
    </row>
    <row r="2207" spans="1:29" ht="9.9" customHeight="1" x14ac:dyDescent="0.25">
      <c r="B2207" s="138"/>
      <c r="C2207" s="14"/>
      <c r="I2207" s="194"/>
      <c r="J2207" s="194"/>
      <c r="K2207" s="194"/>
      <c r="L2207" s="194"/>
      <c r="P2207" s="2"/>
      <c r="AA2207" s="6"/>
      <c r="AB2207" s="6"/>
      <c r="AC2207" s="6"/>
    </row>
    <row r="2208" spans="1:29" ht="9.9" customHeight="1" x14ac:dyDescent="0.25">
      <c r="B2208" s="138"/>
      <c r="C2208" s="14"/>
      <c r="I2208" s="194"/>
      <c r="J2208" s="194"/>
      <c r="K2208" s="194"/>
      <c r="L2208" s="194"/>
      <c r="P2208" s="2"/>
      <c r="AA2208" s="6"/>
      <c r="AB2208" s="6"/>
      <c r="AC2208" s="6"/>
    </row>
    <row r="2209" spans="1:29" ht="9.9" customHeight="1" x14ac:dyDescent="0.25">
      <c r="B2209" s="138"/>
      <c r="C2209" s="14"/>
      <c r="I2209" s="194"/>
      <c r="J2209" s="194"/>
      <c r="K2209" s="194"/>
      <c r="L2209" s="194"/>
      <c r="P2209" s="2"/>
      <c r="AA2209" s="6"/>
      <c r="AB2209" s="6"/>
      <c r="AC2209" s="6"/>
    </row>
    <row r="2210" spans="1:29" ht="9.9" customHeight="1" x14ac:dyDescent="0.25">
      <c r="B2210" s="138"/>
      <c r="C2210" s="148"/>
      <c r="I2210" s="194"/>
      <c r="J2210" s="194"/>
      <c r="K2210" s="194"/>
      <c r="L2210" s="194"/>
      <c r="P2210" s="2"/>
      <c r="AA2210" s="6"/>
      <c r="AB2210" s="6"/>
      <c r="AC2210" s="6"/>
    </row>
    <row r="2211" spans="1:29" ht="9.9" customHeight="1" x14ac:dyDescent="0.25">
      <c r="B2211" s="138"/>
      <c r="C2211" s="14"/>
      <c r="I2211" s="194"/>
      <c r="J2211" s="194"/>
      <c r="K2211" s="194"/>
      <c r="L2211" s="194"/>
      <c r="P2211" s="2"/>
      <c r="AA2211" s="6"/>
      <c r="AB2211" s="6"/>
      <c r="AC2211" s="6"/>
    </row>
    <row r="2212" spans="1:29" ht="9.9" customHeight="1" x14ac:dyDescent="0.25">
      <c r="B2212" s="138"/>
      <c r="C2212" s="14"/>
      <c r="I2212" s="194"/>
      <c r="J2212" s="194"/>
      <c r="K2212" s="194"/>
      <c r="L2212" s="194"/>
      <c r="P2212" s="2"/>
      <c r="AA2212" s="6"/>
      <c r="AB2212" s="6"/>
      <c r="AC2212" s="6"/>
    </row>
    <row r="2213" spans="1:29" ht="9.9" customHeight="1" x14ac:dyDescent="0.25">
      <c r="B2213" s="138"/>
      <c r="C2213" s="14"/>
      <c r="I2213" s="194"/>
      <c r="J2213" s="194"/>
      <c r="K2213" s="194"/>
      <c r="L2213" s="194"/>
      <c r="P2213" s="2"/>
      <c r="AA2213" s="6"/>
      <c r="AB2213" s="6"/>
      <c r="AC2213" s="6"/>
    </row>
    <row r="2214" spans="1:29" ht="9.9" customHeight="1" x14ac:dyDescent="0.25">
      <c r="B2214" s="138"/>
      <c r="C2214" s="14"/>
      <c r="I2214" s="194"/>
      <c r="J2214" s="194"/>
      <c r="K2214" s="194"/>
      <c r="L2214" s="194"/>
      <c r="P2214" s="2"/>
      <c r="AA2214" s="6"/>
      <c r="AB2214" s="6"/>
      <c r="AC2214" s="6"/>
    </row>
    <row r="2215" spans="1:29" ht="9.9" customHeight="1" x14ac:dyDescent="0.25">
      <c r="B2215" s="138"/>
      <c r="C2215" s="14"/>
      <c r="I2215" s="194"/>
      <c r="J2215" s="194"/>
      <c r="K2215" s="194"/>
      <c r="L2215" s="194"/>
      <c r="P2215" s="2"/>
      <c r="AA2215" s="6"/>
      <c r="AB2215" s="6"/>
      <c r="AC2215" s="6"/>
    </row>
    <row r="2216" spans="1:29" ht="9.9" customHeight="1" x14ac:dyDescent="0.25">
      <c r="B2216" s="138"/>
      <c r="C2216" s="148"/>
      <c r="I2216" s="194"/>
      <c r="J2216" s="194"/>
      <c r="K2216" s="194"/>
      <c r="L2216" s="194"/>
      <c r="P2216" s="2"/>
      <c r="AA2216" s="6"/>
      <c r="AB2216" s="6"/>
      <c r="AC2216" s="6"/>
    </row>
    <row r="2217" spans="1:29" ht="9.9" customHeight="1" x14ac:dyDescent="0.25">
      <c r="B2217" s="138"/>
      <c r="C2217" s="14"/>
      <c r="E2217" s="194"/>
      <c r="F2217" s="194"/>
      <c r="G2217" s="194"/>
      <c r="H2217" s="193"/>
      <c r="I2217" s="194"/>
      <c r="J2217" s="194"/>
      <c r="K2217" s="194"/>
      <c r="L2217" s="194"/>
      <c r="P2217" s="2"/>
      <c r="AA2217" s="6"/>
      <c r="AB2217" s="6"/>
      <c r="AC2217" s="6"/>
    </row>
    <row r="2218" spans="1:29" ht="9.9" customHeight="1" x14ac:dyDescent="0.25">
      <c r="A2218" s="11"/>
      <c r="B2218" s="138"/>
      <c r="C2218" s="148"/>
      <c r="E2218" s="194"/>
      <c r="F2218" s="194"/>
      <c r="G2218" s="194"/>
      <c r="H2218" s="20"/>
      <c r="I2218" s="194"/>
      <c r="J2218" s="194"/>
      <c r="K2218" s="194"/>
      <c r="L2218" s="194"/>
      <c r="P2218" s="2"/>
      <c r="AA2218" s="6"/>
      <c r="AB2218" s="6"/>
      <c r="AC2218" s="6"/>
    </row>
    <row r="2219" spans="1:29" ht="9.9" customHeight="1" x14ac:dyDescent="0.25">
      <c r="B2219" s="138"/>
      <c r="C2219" s="14"/>
      <c r="E2219" s="194"/>
      <c r="F2219" s="194"/>
      <c r="G2219" s="194"/>
      <c r="H2219" s="193"/>
      <c r="I2219" s="194"/>
      <c r="J2219" s="194"/>
      <c r="K2219" s="194"/>
      <c r="L2219" s="194"/>
      <c r="P2219" s="2"/>
      <c r="AA2219" s="6"/>
      <c r="AB2219" s="6"/>
      <c r="AC2219" s="6"/>
    </row>
    <row r="2220" spans="1:29" ht="9.9" customHeight="1" x14ac:dyDescent="0.25">
      <c r="B2220" s="138"/>
      <c r="C2220" s="14"/>
      <c r="E2220" s="194"/>
      <c r="F2220" s="194"/>
      <c r="G2220" s="194"/>
      <c r="H2220" s="193"/>
      <c r="I2220" s="194"/>
      <c r="J2220" s="194"/>
      <c r="K2220" s="194"/>
      <c r="L2220" s="194"/>
      <c r="P2220" s="2"/>
      <c r="AA2220" s="6"/>
      <c r="AB2220" s="6"/>
      <c r="AC2220" s="6"/>
    </row>
    <row r="2221" spans="1:29" ht="9.9" customHeight="1" x14ac:dyDescent="0.25">
      <c r="B2221" s="138"/>
      <c r="C2221" s="14"/>
      <c r="E2221" s="194"/>
      <c r="F2221" s="194"/>
      <c r="G2221" s="194"/>
      <c r="H2221" s="193"/>
      <c r="I2221" s="194"/>
      <c r="J2221" s="194"/>
      <c r="K2221" s="194"/>
      <c r="L2221" s="194"/>
      <c r="P2221" s="2"/>
      <c r="AA2221" s="6"/>
      <c r="AB2221" s="6"/>
      <c r="AC2221" s="6"/>
    </row>
    <row r="2222" spans="1:29" ht="9.9" customHeight="1" x14ac:dyDescent="0.25">
      <c r="B2222" s="138"/>
      <c r="C2222" s="14"/>
      <c r="E2222" s="194"/>
      <c r="F2222" s="194"/>
      <c r="G2222" s="194"/>
      <c r="H2222" s="193"/>
      <c r="I2222" s="194"/>
      <c r="J2222" s="194"/>
      <c r="K2222" s="194"/>
      <c r="L2222" s="194"/>
      <c r="P2222" s="2"/>
      <c r="AA2222" s="6"/>
      <c r="AB2222" s="6"/>
      <c r="AC2222" s="6"/>
    </row>
    <row r="2223" spans="1:29" ht="9.9" customHeight="1" x14ac:dyDescent="0.25">
      <c r="B2223" s="138"/>
      <c r="C2223" s="148"/>
      <c r="E2223" s="194"/>
      <c r="F2223" s="194"/>
      <c r="G2223" s="194"/>
      <c r="H2223" s="193"/>
      <c r="I2223" s="194"/>
      <c r="J2223" s="194"/>
      <c r="K2223" s="194"/>
      <c r="L2223" s="194"/>
      <c r="P2223" s="2"/>
      <c r="AA2223" s="6"/>
      <c r="AB2223" s="6"/>
      <c r="AC2223" s="6"/>
    </row>
    <row r="2224" spans="1:29" ht="9.9" customHeight="1" x14ac:dyDescent="0.25">
      <c r="B2224" s="138"/>
      <c r="C2224" s="14"/>
      <c r="E2224" s="194"/>
      <c r="F2224" s="194"/>
      <c r="G2224" s="194"/>
      <c r="H2224" s="193"/>
      <c r="I2224" s="194"/>
      <c r="J2224" s="194"/>
      <c r="K2224" s="194"/>
      <c r="L2224" s="194"/>
      <c r="P2224" s="2"/>
      <c r="AA2224" s="6"/>
      <c r="AB2224" s="6"/>
      <c r="AC2224" s="6"/>
    </row>
    <row r="2225" spans="1:29" ht="9.9" customHeight="1" x14ac:dyDescent="0.25">
      <c r="B2225" s="138"/>
      <c r="C2225" s="14"/>
      <c r="E2225" s="194"/>
      <c r="F2225" s="194"/>
      <c r="G2225" s="194"/>
      <c r="H2225" s="193"/>
      <c r="I2225" s="194"/>
      <c r="J2225" s="194"/>
      <c r="K2225" s="194"/>
      <c r="L2225" s="194"/>
      <c r="P2225" s="2"/>
      <c r="AA2225" s="6"/>
      <c r="AB2225" s="6"/>
      <c r="AC2225" s="6"/>
    </row>
    <row r="2226" spans="1:29" ht="9.9" customHeight="1" x14ac:dyDescent="0.25">
      <c r="B2226" s="138"/>
      <c r="C2226" s="14"/>
      <c r="E2226" s="194"/>
      <c r="F2226" s="194"/>
      <c r="G2226" s="194"/>
      <c r="H2226" s="193"/>
      <c r="I2226" s="194"/>
      <c r="J2226" s="194"/>
      <c r="K2226" s="194"/>
      <c r="L2226" s="194"/>
      <c r="P2226" s="2"/>
      <c r="AA2226" s="6"/>
      <c r="AB2226" s="6"/>
      <c r="AC2226" s="6"/>
    </row>
    <row r="2227" spans="1:29" ht="9.9" customHeight="1" x14ac:dyDescent="0.25">
      <c r="B2227" s="138"/>
      <c r="C2227" s="14"/>
      <c r="E2227" s="194"/>
      <c r="F2227" s="194"/>
      <c r="G2227" s="194"/>
      <c r="H2227" s="193"/>
      <c r="I2227" s="194"/>
      <c r="J2227" s="194"/>
      <c r="K2227" s="194"/>
      <c r="L2227" s="194"/>
      <c r="P2227" s="2"/>
      <c r="AA2227" s="6"/>
      <c r="AB2227" s="6"/>
      <c r="AC2227" s="6"/>
    </row>
    <row r="2228" spans="1:29" ht="9.9" customHeight="1" x14ac:dyDescent="0.25">
      <c r="B2228" s="138"/>
      <c r="C2228" s="14"/>
      <c r="E2228" s="194"/>
      <c r="F2228" s="194"/>
      <c r="G2228" s="194"/>
      <c r="H2228" s="193"/>
      <c r="I2228" s="194"/>
      <c r="J2228" s="194"/>
      <c r="K2228" s="194"/>
      <c r="L2228" s="194"/>
      <c r="P2228" s="2"/>
      <c r="AA2228" s="6"/>
      <c r="AB2228" s="6"/>
      <c r="AC2228" s="6"/>
    </row>
    <row r="2229" spans="1:29" ht="9.9" customHeight="1" x14ac:dyDescent="0.25">
      <c r="B2229" s="138"/>
      <c r="C2229" s="14"/>
      <c r="E2229" s="194"/>
      <c r="F2229" s="194"/>
      <c r="G2229" s="194"/>
      <c r="H2229" s="193"/>
      <c r="I2229" s="194"/>
      <c r="J2229" s="194"/>
      <c r="K2229" s="194"/>
      <c r="L2229" s="194"/>
      <c r="P2229" s="2"/>
      <c r="AA2229" s="6"/>
      <c r="AB2229" s="6"/>
      <c r="AC2229" s="6"/>
    </row>
    <row r="2230" spans="1:29" ht="9.9" customHeight="1" x14ac:dyDescent="0.25">
      <c r="B2230" s="139"/>
      <c r="C2230" s="14"/>
      <c r="E2230" s="194"/>
      <c r="F2230" s="194"/>
      <c r="G2230" s="194"/>
      <c r="H2230" s="193"/>
      <c r="I2230" s="194"/>
      <c r="J2230" s="194"/>
      <c r="K2230" s="194"/>
      <c r="L2230" s="194"/>
      <c r="P2230" s="2"/>
      <c r="AA2230" s="6"/>
      <c r="AB2230" s="6"/>
      <c r="AC2230" s="6"/>
    </row>
    <row r="2231" spans="1:29" ht="9.9" customHeight="1" x14ac:dyDescent="0.25">
      <c r="B2231" s="142"/>
      <c r="C2231" s="14"/>
      <c r="E2231" s="194"/>
      <c r="F2231" s="194"/>
      <c r="G2231" s="194"/>
      <c r="H2231" s="193"/>
      <c r="I2231" s="194"/>
      <c r="J2231" s="194"/>
      <c r="K2231" s="194"/>
      <c r="L2231" s="194"/>
      <c r="P2231" s="2"/>
      <c r="AA2231" s="6"/>
      <c r="AB2231" s="6"/>
      <c r="AC2231" s="6"/>
    </row>
    <row r="2232" spans="1:29" ht="9.9" customHeight="1" x14ac:dyDescent="0.25">
      <c r="A2232" s="11"/>
      <c r="B2232" s="138"/>
      <c r="C2232" s="14"/>
      <c r="E2232" s="194"/>
      <c r="F2232" s="194"/>
      <c r="G2232" s="194"/>
      <c r="H2232" s="193"/>
      <c r="I2232" s="194"/>
      <c r="J2232" s="194"/>
      <c r="K2232" s="194"/>
      <c r="L2232" s="194"/>
      <c r="P2232" s="2"/>
      <c r="AA2232" s="6"/>
      <c r="AB2232" s="6"/>
      <c r="AC2232" s="6"/>
    </row>
    <row r="2233" spans="1:29" ht="9.9" customHeight="1" x14ac:dyDescent="0.25">
      <c r="B2233" s="138"/>
      <c r="C2233" s="14"/>
      <c r="E2233" s="194"/>
      <c r="F2233" s="194"/>
      <c r="G2233" s="194"/>
      <c r="H2233" s="193"/>
      <c r="I2233" s="194"/>
      <c r="J2233" s="194"/>
      <c r="K2233" s="194"/>
      <c r="L2233" s="194"/>
      <c r="P2233" s="2"/>
      <c r="AA2233" s="6"/>
      <c r="AB2233" s="6"/>
      <c r="AC2233" s="6"/>
    </row>
    <row r="2234" spans="1:29" ht="9.9" customHeight="1" x14ac:dyDescent="0.25">
      <c r="B2234" s="138"/>
      <c r="C2234" s="14"/>
      <c r="E2234" s="194"/>
      <c r="F2234" s="194"/>
      <c r="G2234" s="194"/>
      <c r="H2234" s="193"/>
      <c r="I2234" s="194"/>
      <c r="J2234" s="194"/>
      <c r="K2234" s="194"/>
      <c r="L2234" s="194"/>
      <c r="P2234" s="2"/>
      <c r="AA2234" s="6"/>
      <c r="AB2234" s="6"/>
      <c r="AC2234" s="6"/>
    </row>
    <row r="2235" spans="1:29" ht="9.9" customHeight="1" x14ac:dyDescent="0.25">
      <c r="B2235" s="138"/>
      <c r="C2235" s="14"/>
      <c r="E2235" s="194"/>
      <c r="F2235" s="194"/>
      <c r="G2235" s="194"/>
      <c r="H2235" s="193"/>
      <c r="I2235" s="194"/>
      <c r="J2235" s="194"/>
      <c r="K2235" s="194"/>
      <c r="L2235" s="194"/>
      <c r="P2235" s="2"/>
      <c r="AA2235" s="6"/>
      <c r="AB2235" s="6"/>
      <c r="AC2235" s="6"/>
    </row>
    <row r="2236" spans="1:29" ht="9.9" customHeight="1" x14ac:dyDescent="0.25">
      <c r="B2236" s="138"/>
      <c r="C2236" s="14"/>
      <c r="E2236" s="194"/>
      <c r="F2236" s="194"/>
      <c r="G2236" s="194"/>
      <c r="H2236" s="193"/>
      <c r="I2236" s="194"/>
      <c r="J2236" s="194"/>
      <c r="K2236" s="194"/>
      <c r="L2236" s="194"/>
      <c r="P2236" s="2"/>
      <c r="AA2236" s="6"/>
      <c r="AB2236" s="6"/>
      <c r="AC2236" s="6"/>
    </row>
    <row r="2237" spans="1:29" ht="9.9" customHeight="1" x14ac:dyDescent="0.25">
      <c r="B2237" s="138"/>
      <c r="C2237" s="14"/>
      <c r="E2237" s="194"/>
      <c r="F2237" s="194"/>
      <c r="G2237" s="194"/>
      <c r="H2237" s="193"/>
      <c r="I2237" s="194"/>
      <c r="J2237" s="194"/>
      <c r="K2237" s="194"/>
      <c r="L2237" s="194"/>
      <c r="P2237" s="2"/>
      <c r="AA2237" s="6"/>
      <c r="AB2237" s="6"/>
      <c r="AC2237" s="6"/>
    </row>
    <row r="2238" spans="1:29" ht="9.9" customHeight="1" x14ac:dyDescent="0.25">
      <c r="B2238" s="138"/>
      <c r="C2238" s="14"/>
      <c r="E2238" s="194"/>
      <c r="F2238" s="194"/>
      <c r="G2238" s="194"/>
      <c r="H2238" s="193"/>
      <c r="I2238" s="194"/>
      <c r="J2238" s="194"/>
      <c r="K2238" s="194"/>
      <c r="L2238" s="194"/>
      <c r="P2238" s="2"/>
      <c r="AA2238" s="6"/>
      <c r="AB2238" s="6"/>
      <c r="AC2238" s="6"/>
    </row>
    <row r="2239" spans="1:29" ht="9.9" customHeight="1" x14ac:dyDescent="0.25">
      <c r="B2239" s="138"/>
      <c r="C2239" s="14"/>
      <c r="E2239" s="194"/>
      <c r="F2239" s="194"/>
      <c r="G2239" s="194"/>
      <c r="H2239" s="193"/>
      <c r="I2239" s="194"/>
      <c r="J2239" s="194"/>
      <c r="K2239" s="194"/>
      <c r="L2239" s="194"/>
      <c r="P2239" s="2"/>
      <c r="AA2239" s="6"/>
      <c r="AB2239" s="6"/>
      <c r="AC2239" s="6"/>
    </row>
    <row r="2240" spans="1:29" ht="9.9" customHeight="1" x14ac:dyDescent="0.25">
      <c r="B2240" s="138"/>
      <c r="C2240" s="83"/>
      <c r="E2240" s="194"/>
      <c r="F2240" s="194"/>
      <c r="G2240" s="194"/>
      <c r="H2240" s="193"/>
      <c r="I2240" s="194"/>
      <c r="J2240" s="194"/>
      <c r="K2240" s="194"/>
      <c r="L2240" s="194"/>
      <c r="P2240" s="2"/>
      <c r="AA2240" s="6"/>
      <c r="AB2240" s="6"/>
      <c r="AC2240" s="6"/>
    </row>
    <row r="2241" spans="1:29" ht="9.9" customHeight="1" x14ac:dyDescent="0.25">
      <c r="B2241" s="138"/>
      <c r="C2241" s="151"/>
      <c r="E2241" s="194"/>
      <c r="F2241" s="194"/>
      <c r="G2241" s="194"/>
      <c r="H2241" s="193"/>
      <c r="I2241" s="2"/>
      <c r="J2241" s="194"/>
      <c r="K2241" s="194"/>
      <c r="L2241" s="194"/>
      <c r="P2241" s="2"/>
      <c r="AA2241" s="6"/>
      <c r="AB2241" s="6"/>
      <c r="AC2241" s="6"/>
    </row>
    <row r="2242" spans="1:29" ht="9.9" customHeight="1" x14ac:dyDescent="0.25">
      <c r="B2242" s="138"/>
      <c r="C2242" s="148"/>
      <c r="E2242" s="194"/>
      <c r="F2242" s="194"/>
      <c r="G2242" s="194"/>
      <c r="H2242" s="193"/>
      <c r="I2242" s="194"/>
      <c r="J2242" s="194"/>
      <c r="K2242" s="194"/>
      <c r="L2242" s="194"/>
      <c r="P2242" s="2"/>
      <c r="AA2242" s="6"/>
      <c r="AB2242" s="6"/>
      <c r="AC2242" s="6"/>
    </row>
    <row r="2243" spans="1:29" ht="9.9" customHeight="1" x14ac:dyDescent="0.25">
      <c r="B2243" s="138"/>
      <c r="C2243" s="14"/>
      <c r="E2243" s="194"/>
      <c r="F2243" s="194"/>
      <c r="G2243" s="194"/>
      <c r="H2243" s="193"/>
      <c r="I2243" s="194"/>
      <c r="J2243" s="194"/>
      <c r="K2243" s="194"/>
      <c r="L2243" s="194"/>
      <c r="P2243" s="2"/>
      <c r="AA2243" s="6"/>
      <c r="AB2243" s="6"/>
      <c r="AC2243" s="6"/>
    </row>
    <row r="2244" spans="1:29" ht="9.9" customHeight="1" x14ac:dyDescent="0.25">
      <c r="B2244" s="138"/>
      <c r="C2244" s="14"/>
      <c r="E2244" s="194"/>
      <c r="F2244" s="194"/>
      <c r="G2244" s="194"/>
      <c r="H2244" s="193"/>
      <c r="I2244" s="194"/>
      <c r="J2244" s="194"/>
      <c r="K2244" s="194"/>
      <c r="L2244" s="194"/>
      <c r="P2244" s="2"/>
      <c r="AA2244" s="6"/>
      <c r="AB2244" s="6"/>
      <c r="AC2244" s="6"/>
    </row>
    <row r="2245" spans="1:29" ht="9.9" customHeight="1" x14ac:dyDescent="0.25">
      <c r="B2245" s="138"/>
      <c r="C2245" s="14"/>
      <c r="E2245" s="194"/>
      <c r="F2245" s="194"/>
      <c r="G2245" s="194"/>
      <c r="H2245" s="193"/>
      <c r="I2245" s="194"/>
      <c r="J2245" s="194"/>
      <c r="K2245" s="194"/>
      <c r="L2245" s="194"/>
      <c r="P2245" s="2"/>
      <c r="AA2245" s="6"/>
      <c r="AB2245" s="6"/>
      <c r="AC2245" s="6"/>
    </row>
    <row r="2246" spans="1:29" ht="9.9" customHeight="1" x14ac:dyDescent="0.25">
      <c r="A2246" s="11"/>
      <c r="B2246" s="138"/>
      <c r="C2246" s="14"/>
      <c r="E2246" s="194"/>
      <c r="F2246" s="194"/>
      <c r="G2246" s="194"/>
      <c r="H2246" s="193"/>
      <c r="I2246" s="2"/>
      <c r="J2246" s="194"/>
      <c r="K2246" s="194"/>
      <c r="L2246" s="194"/>
      <c r="P2246" s="2"/>
      <c r="AA2246" s="6"/>
      <c r="AB2246" s="6"/>
      <c r="AC2246" s="6"/>
    </row>
    <row r="2247" spans="1:29" ht="9.9" customHeight="1" x14ac:dyDescent="0.25">
      <c r="B2247" s="138"/>
      <c r="C2247" s="14"/>
      <c r="I2247" s="194"/>
      <c r="J2247" s="194"/>
      <c r="K2247" s="194"/>
      <c r="L2247" s="194"/>
      <c r="P2247" s="2"/>
      <c r="AA2247" s="6"/>
      <c r="AB2247" s="6"/>
      <c r="AC2247" s="6"/>
    </row>
    <row r="2248" spans="1:29" ht="9.9" customHeight="1" x14ac:dyDescent="0.25">
      <c r="B2248" s="138"/>
      <c r="C2248" s="14"/>
      <c r="I2248" s="194"/>
      <c r="J2248" s="194"/>
      <c r="K2248" s="194"/>
      <c r="L2248" s="194"/>
      <c r="P2248" s="2"/>
      <c r="AA2248" s="6"/>
      <c r="AB2248" s="6"/>
      <c r="AC2248" s="6"/>
    </row>
    <row r="2249" spans="1:29" ht="9.9" customHeight="1" x14ac:dyDescent="0.25">
      <c r="B2249" s="138"/>
      <c r="C2249" s="14"/>
      <c r="I2249" s="2"/>
      <c r="J2249" s="194"/>
      <c r="K2249" s="194"/>
      <c r="L2249" s="194"/>
      <c r="P2249" s="2"/>
      <c r="AA2249" s="6"/>
      <c r="AB2249" s="6"/>
      <c r="AC2249" s="6"/>
    </row>
    <row r="2250" spans="1:29" ht="9.9" customHeight="1" x14ac:dyDescent="0.25">
      <c r="B2250" s="138"/>
      <c r="C2250" s="148"/>
      <c r="I2250" s="194"/>
      <c r="J2250" s="194"/>
      <c r="K2250" s="194"/>
      <c r="L2250" s="194"/>
      <c r="P2250" s="2"/>
      <c r="AA2250" s="6"/>
      <c r="AB2250" s="6"/>
      <c r="AC2250" s="6"/>
    </row>
    <row r="2251" spans="1:29" ht="9.9" customHeight="1" x14ac:dyDescent="0.25">
      <c r="B2251" s="138"/>
      <c r="C2251" s="14"/>
      <c r="I2251" s="194"/>
      <c r="J2251" s="194"/>
      <c r="K2251" s="194"/>
      <c r="L2251" s="194"/>
      <c r="P2251" s="2"/>
      <c r="AA2251" s="6"/>
      <c r="AB2251" s="6"/>
      <c r="AC2251" s="6"/>
    </row>
    <row r="2252" spans="1:29" ht="9.9" customHeight="1" x14ac:dyDescent="0.25">
      <c r="B2252" s="138"/>
      <c r="C2252" s="14"/>
      <c r="I2252" s="194"/>
      <c r="J2252" s="194"/>
      <c r="K2252" s="194"/>
      <c r="L2252" s="194"/>
      <c r="P2252" s="2"/>
      <c r="AA2252" s="6"/>
      <c r="AB2252" s="6"/>
      <c r="AC2252" s="6"/>
    </row>
    <row r="2253" spans="1:29" ht="9.9" customHeight="1" x14ac:dyDescent="0.25">
      <c r="B2253" s="138"/>
      <c r="C2253" s="14"/>
      <c r="I2253" s="194"/>
      <c r="J2253" s="194"/>
      <c r="K2253" s="194"/>
      <c r="L2253" s="194"/>
      <c r="P2253" s="2"/>
      <c r="AA2253" s="6"/>
      <c r="AB2253" s="6"/>
      <c r="AC2253" s="6"/>
    </row>
    <row r="2254" spans="1:29" ht="9.9" customHeight="1" x14ac:dyDescent="0.25">
      <c r="B2254" s="138"/>
      <c r="C2254" s="14"/>
      <c r="I2254" s="2"/>
      <c r="J2254" s="194"/>
      <c r="K2254" s="194"/>
      <c r="L2254" s="194"/>
      <c r="P2254" s="2"/>
      <c r="AA2254" s="6"/>
      <c r="AB2254" s="6"/>
      <c r="AC2254" s="6"/>
    </row>
    <row r="2255" spans="1:29" ht="9.9" customHeight="1" x14ac:dyDescent="0.25">
      <c r="B2255" s="138"/>
      <c r="C2255" s="14"/>
      <c r="I2255" s="194"/>
      <c r="J2255" s="194"/>
      <c r="K2255" s="194"/>
      <c r="L2255" s="194"/>
      <c r="P2255" s="2"/>
      <c r="AA2255" s="6"/>
      <c r="AB2255" s="6"/>
      <c r="AC2255" s="6"/>
    </row>
    <row r="2256" spans="1:29" ht="9.9" customHeight="1" x14ac:dyDescent="0.25">
      <c r="B2256" s="138"/>
      <c r="C2256" s="148"/>
      <c r="I2256" s="194"/>
      <c r="J2256" s="194"/>
      <c r="K2256" s="194"/>
      <c r="L2256" s="194"/>
      <c r="P2256" s="2"/>
      <c r="AA2256" s="6"/>
      <c r="AB2256" s="6"/>
      <c r="AC2256" s="6"/>
    </row>
    <row r="2257" spans="1:29" ht="9.9" customHeight="1" x14ac:dyDescent="0.25">
      <c r="B2257" s="138"/>
      <c r="C2257" s="14"/>
      <c r="I2257" s="194"/>
      <c r="J2257" s="194"/>
      <c r="K2257" s="194"/>
      <c r="L2257" s="194"/>
      <c r="P2257" s="2"/>
      <c r="AA2257" s="6"/>
      <c r="AB2257" s="6"/>
      <c r="AC2257" s="6"/>
    </row>
    <row r="2258" spans="1:29" ht="9.9" customHeight="1" x14ac:dyDescent="0.25">
      <c r="B2258" s="138"/>
      <c r="C2258" s="148"/>
      <c r="I2258" s="194"/>
      <c r="J2258" s="194"/>
      <c r="K2258" s="194"/>
      <c r="L2258" s="194"/>
      <c r="P2258" s="2"/>
      <c r="AA2258" s="6"/>
      <c r="AB2258" s="6"/>
      <c r="AC2258" s="6"/>
    </row>
    <row r="2259" spans="1:29" ht="9.9" customHeight="1" x14ac:dyDescent="0.25">
      <c r="B2259" s="138"/>
      <c r="C2259" s="14"/>
      <c r="E2259" s="194"/>
      <c r="F2259" s="194"/>
      <c r="G2259" s="194"/>
      <c r="H2259" s="193"/>
      <c r="I2259" s="2"/>
      <c r="J2259" s="194"/>
      <c r="K2259" s="194"/>
      <c r="L2259" s="194"/>
      <c r="P2259" s="2"/>
      <c r="AA2259" s="6"/>
      <c r="AB2259" s="6"/>
      <c r="AC2259" s="6"/>
    </row>
    <row r="2260" spans="1:29" ht="9.9" customHeight="1" x14ac:dyDescent="0.25">
      <c r="A2260" s="68"/>
      <c r="B2260" s="138"/>
      <c r="C2260" s="14"/>
      <c r="E2260" s="194"/>
      <c r="F2260" s="194"/>
      <c r="G2260" s="194"/>
      <c r="H2260" s="193"/>
      <c r="I2260" s="194"/>
      <c r="J2260" s="194"/>
      <c r="K2260" s="194"/>
      <c r="L2260" s="194"/>
      <c r="P2260" s="2"/>
      <c r="AA2260" s="6"/>
      <c r="AB2260" s="6"/>
      <c r="AC2260" s="6"/>
    </row>
    <row r="2261" spans="1:29" ht="9.9" customHeight="1" x14ac:dyDescent="0.25">
      <c r="B2261" s="138"/>
      <c r="C2261" s="14"/>
      <c r="E2261" s="194"/>
      <c r="F2261" s="194"/>
      <c r="G2261" s="194"/>
      <c r="H2261" s="193"/>
      <c r="I2261" s="194"/>
      <c r="J2261" s="194"/>
      <c r="K2261" s="194"/>
      <c r="L2261" s="194"/>
      <c r="P2261" s="2"/>
      <c r="AA2261" s="6"/>
      <c r="AB2261" s="6"/>
      <c r="AC2261" s="6"/>
    </row>
    <row r="2262" spans="1:29" ht="9.9" customHeight="1" x14ac:dyDescent="0.25">
      <c r="B2262" s="138"/>
      <c r="C2262" s="14"/>
      <c r="I2262" s="194"/>
      <c r="J2262" s="194"/>
      <c r="K2262" s="194"/>
      <c r="L2262" s="194"/>
      <c r="P2262" s="2"/>
      <c r="AA2262" s="6"/>
      <c r="AB2262" s="6"/>
      <c r="AC2262" s="6"/>
    </row>
    <row r="2263" spans="1:29" ht="9.9" customHeight="1" x14ac:dyDescent="0.25">
      <c r="B2263" s="138"/>
      <c r="C2263" s="148"/>
      <c r="I2263" s="194"/>
      <c r="J2263" s="194"/>
      <c r="K2263" s="194"/>
      <c r="L2263" s="194"/>
      <c r="P2263" s="2"/>
      <c r="AA2263" s="6"/>
      <c r="AB2263" s="6"/>
      <c r="AC2263" s="6"/>
    </row>
    <row r="2264" spans="1:29" ht="9.9" customHeight="1" x14ac:dyDescent="0.25">
      <c r="B2264" s="138"/>
      <c r="C2264" s="14"/>
      <c r="I2264" s="2"/>
      <c r="J2264" s="194"/>
      <c r="K2264" s="194"/>
      <c r="L2264" s="194"/>
      <c r="P2264" s="2"/>
      <c r="AA2264" s="6"/>
      <c r="AB2264" s="6"/>
      <c r="AC2264" s="6"/>
    </row>
    <row r="2265" spans="1:29" ht="9.9" customHeight="1" x14ac:dyDescent="0.25">
      <c r="B2265" s="138"/>
      <c r="C2265" s="14"/>
      <c r="I2265" s="194"/>
      <c r="J2265" s="194"/>
      <c r="K2265" s="194"/>
      <c r="L2265" s="194"/>
      <c r="P2265" s="2"/>
      <c r="AA2265" s="6"/>
      <c r="AB2265" s="6"/>
      <c r="AC2265" s="6"/>
    </row>
    <row r="2266" spans="1:29" ht="9.9" customHeight="1" x14ac:dyDescent="0.25">
      <c r="B2266" s="138"/>
      <c r="C2266" s="14"/>
      <c r="I2266" s="194"/>
      <c r="J2266" s="194"/>
      <c r="K2266" s="194"/>
      <c r="L2266" s="194"/>
      <c r="P2266" s="2"/>
      <c r="AA2266" s="6"/>
      <c r="AB2266" s="6"/>
      <c r="AC2266" s="6"/>
    </row>
    <row r="2267" spans="1:29" ht="9.9" customHeight="1" x14ac:dyDescent="0.25">
      <c r="B2267" s="138"/>
      <c r="C2267" s="14"/>
      <c r="I2267" s="194"/>
      <c r="J2267" s="194"/>
      <c r="K2267" s="194"/>
      <c r="L2267" s="194"/>
      <c r="P2267" s="2"/>
      <c r="AA2267" s="6"/>
      <c r="AB2267" s="6"/>
      <c r="AC2267" s="6"/>
    </row>
    <row r="2268" spans="1:29" ht="9.9" customHeight="1" x14ac:dyDescent="0.25">
      <c r="B2268" s="138"/>
      <c r="C2268" s="14"/>
      <c r="I2268" s="194"/>
      <c r="J2268" s="194"/>
      <c r="K2268" s="194"/>
      <c r="L2268" s="194"/>
      <c r="P2268" s="2"/>
      <c r="AA2268" s="6"/>
      <c r="AB2268" s="6"/>
      <c r="AC2268" s="6"/>
    </row>
    <row r="2269" spans="1:29" ht="9.9" customHeight="1" x14ac:dyDescent="0.25">
      <c r="B2269" s="138"/>
      <c r="C2269" s="14"/>
      <c r="I2269" s="2"/>
      <c r="J2269" s="194"/>
      <c r="K2269" s="194"/>
      <c r="L2269" s="194"/>
      <c r="P2269" s="2"/>
      <c r="AA2269" s="6"/>
      <c r="AB2269" s="6"/>
      <c r="AC2269" s="6"/>
    </row>
    <row r="2270" spans="1:29" ht="9.9" customHeight="1" x14ac:dyDescent="0.25">
      <c r="B2270" s="138"/>
      <c r="C2270" s="14"/>
      <c r="I2270" s="194"/>
      <c r="J2270" s="194"/>
      <c r="K2270" s="194"/>
      <c r="L2270" s="194"/>
      <c r="P2270" s="2"/>
      <c r="AA2270" s="6"/>
      <c r="AB2270" s="6"/>
      <c r="AC2270" s="6"/>
    </row>
    <row r="2271" spans="1:29" ht="9.9" customHeight="1" x14ac:dyDescent="0.25">
      <c r="B2271" s="138"/>
      <c r="C2271" s="14"/>
      <c r="I2271" s="194"/>
      <c r="J2271" s="194"/>
      <c r="K2271" s="194"/>
      <c r="L2271" s="194"/>
      <c r="P2271" s="2"/>
      <c r="AA2271" s="6"/>
      <c r="AB2271" s="6"/>
      <c r="AC2271" s="6"/>
    </row>
    <row r="2272" spans="1:29" ht="9.9" customHeight="1" x14ac:dyDescent="0.25">
      <c r="B2272" s="138"/>
      <c r="C2272" s="14"/>
      <c r="I2272" s="194"/>
      <c r="J2272" s="194"/>
      <c r="K2272" s="194"/>
      <c r="L2272" s="194"/>
      <c r="P2272" s="2"/>
      <c r="AA2272" s="6"/>
      <c r="AB2272" s="6"/>
      <c r="AC2272" s="6"/>
    </row>
    <row r="2273" spans="2:29" ht="9.9" customHeight="1" x14ac:dyDescent="0.25">
      <c r="B2273" s="138"/>
      <c r="C2273" s="14"/>
      <c r="I2273" s="194"/>
      <c r="J2273" s="194"/>
      <c r="K2273" s="194"/>
      <c r="L2273" s="194"/>
      <c r="P2273" s="2"/>
      <c r="AA2273" s="6"/>
      <c r="AB2273" s="6"/>
      <c r="AC2273" s="6"/>
    </row>
    <row r="2274" spans="2:29" ht="9.9" customHeight="1" x14ac:dyDescent="0.25">
      <c r="B2274" s="138"/>
      <c r="C2274" s="14"/>
      <c r="I2274" s="2"/>
      <c r="J2274" s="194"/>
      <c r="K2274" s="194"/>
      <c r="L2274" s="194"/>
      <c r="P2274" s="2"/>
      <c r="AA2274" s="6"/>
      <c r="AB2274" s="6"/>
      <c r="AC2274" s="6"/>
    </row>
    <row r="2275" spans="2:29" ht="9.9" customHeight="1" x14ac:dyDescent="0.25">
      <c r="B2275" s="138"/>
      <c r="C2275" s="14"/>
      <c r="I2275" s="194"/>
      <c r="J2275" s="194"/>
      <c r="K2275" s="194"/>
      <c r="L2275" s="194"/>
      <c r="P2275" s="2"/>
      <c r="AA2275" s="6"/>
      <c r="AB2275" s="6"/>
      <c r="AC2275" s="6"/>
    </row>
    <row r="2276" spans="2:29" ht="9.9" customHeight="1" x14ac:dyDescent="0.25">
      <c r="B2276" s="138"/>
      <c r="C2276" s="14"/>
      <c r="I2276" s="194"/>
      <c r="J2276" s="194"/>
      <c r="K2276" s="194"/>
      <c r="L2276" s="194"/>
      <c r="P2276" s="2"/>
      <c r="AA2276" s="6"/>
      <c r="AB2276" s="6"/>
      <c r="AC2276" s="6"/>
    </row>
    <row r="2277" spans="2:29" ht="9.9" customHeight="1" x14ac:dyDescent="0.25">
      <c r="B2277" s="138"/>
      <c r="C2277" s="14"/>
      <c r="I2277" s="194"/>
      <c r="J2277" s="194"/>
      <c r="K2277" s="194"/>
      <c r="L2277" s="194"/>
      <c r="P2277" s="2"/>
      <c r="AA2277" s="6"/>
      <c r="AB2277" s="6"/>
      <c r="AC2277" s="6"/>
    </row>
    <row r="2278" spans="2:29" ht="9.9" customHeight="1" x14ac:dyDescent="0.25">
      <c r="B2278" s="138"/>
      <c r="C2278" s="14"/>
      <c r="I2278" s="194"/>
      <c r="J2278" s="194"/>
      <c r="K2278" s="194"/>
      <c r="L2278" s="194"/>
      <c r="P2278" s="2"/>
      <c r="AA2278" s="6"/>
      <c r="AB2278" s="6"/>
      <c r="AC2278" s="6"/>
    </row>
    <row r="2279" spans="2:29" ht="9.9" customHeight="1" x14ac:dyDescent="0.25">
      <c r="B2279" s="138"/>
      <c r="C2279" s="14"/>
      <c r="I2279" s="194"/>
      <c r="J2279" s="194"/>
      <c r="K2279" s="194"/>
      <c r="L2279" s="194"/>
      <c r="P2279" s="2"/>
      <c r="AA2279" s="6"/>
      <c r="AB2279" s="6"/>
      <c r="AC2279" s="6"/>
    </row>
    <row r="2280" spans="2:29" ht="9.9" customHeight="1" x14ac:dyDescent="0.25">
      <c r="B2280" s="138"/>
      <c r="C2280" s="83"/>
      <c r="I2280" s="194"/>
      <c r="J2280" s="194"/>
      <c r="K2280" s="194"/>
      <c r="L2280" s="194"/>
      <c r="P2280" s="2"/>
      <c r="AA2280" s="6"/>
      <c r="AB2280" s="6"/>
      <c r="AC2280" s="6"/>
    </row>
    <row r="2281" spans="2:29" ht="9.9" customHeight="1" x14ac:dyDescent="0.25">
      <c r="B2281" s="138"/>
      <c r="I2281" s="194"/>
      <c r="J2281" s="194"/>
      <c r="K2281" s="194"/>
      <c r="L2281" s="194"/>
      <c r="P2281" s="2"/>
      <c r="AA2281" s="6"/>
      <c r="AB2281" s="6"/>
      <c r="AC2281" s="6"/>
    </row>
    <row r="2282" spans="2:29" ht="9.9" customHeight="1" x14ac:dyDescent="0.25">
      <c r="B2282" s="138"/>
      <c r="C2282" s="148"/>
      <c r="I2282" s="194"/>
      <c r="J2282" s="194"/>
      <c r="K2282" s="194"/>
      <c r="L2282" s="194"/>
      <c r="P2282" s="2"/>
      <c r="AA2282" s="6"/>
      <c r="AB2282" s="6"/>
      <c r="AC2282" s="6"/>
    </row>
    <row r="2283" spans="2:29" ht="9.9" customHeight="1" x14ac:dyDescent="0.25">
      <c r="B2283" s="138"/>
      <c r="C2283" s="14"/>
      <c r="I2283" s="194"/>
      <c r="J2283" s="194"/>
      <c r="K2283" s="194"/>
      <c r="L2283" s="194"/>
      <c r="P2283" s="2"/>
      <c r="AA2283" s="6"/>
      <c r="AB2283" s="6"/>
      <c r="AC2283" s="6"/>
    </row>
    <row r="2284" spans="2:29" ht="9.9" customHeight="1" x14ac:dyDescent="0.25">
      <c r="B2284" s="138"/>
      <c r="C2284" s="14"/>
      <c r="I2284" s="194"/>
      <c r="J2284" s="194"/>
      <c r="K2284" s="194"/>
      <c r="L2284" s="194"/>
      <c r="P2284" s="2"/>
      <c r="AA2284" s="6"/>
      <c r="AB2284" s="6"/>
      <c r="AC2284" s="6"/>
    </row>
    <row r="2285" spans="2:29" ht="9.9" customHeight="1" x14ac:dyDescent="0.25">
      <c r="B2285" s="138"/>
      <c r="C2285" s="14"/>
      <c r="I2285" s="194"/>
      <c r="J2285" s="194"/>
      <c r="K2285" s="194"/>
      <c r="L2285" s="194"/>
      <c r="P2285" s="2"/>
      <c r="AA2285" s="6"/>
      <c r="AB2285" s="6"/>
      <c r="AC2285" s="6"/>
    </row>
    <row r="2286" spans="2:29" ht="9.9" customHeight="1" x14ac:dyDescent="0.25">
      <c r="B2286" s="138"/>
      <c r="C2286" s="14"/>
      <c r="I2286" s="194"/>
      <c r="J2286" s="194"/>
      <c r="K2286" s="194"/>
      <c r="L2286" s="194"/>
      <c r="P2286" s="2"/>
      <c r="AA2286" s="6"/>
      <c r="AB2286" s="6"/>
      <c r="AC2286" s="6"/>
    </row>
    <row r="2287" spans="2:29" ht="9.9" customHeight="1" x14ac:dyDescent="0.25">
      <c r="B2287" s="138"/>
      <c r="C2287" s="14"/>
      <c r="I2287" s="194"/>
      <c r="J2287" s="194"/>
      <c r="K2287" s="194"/>
      <c r="L2287" s="194"/>
      <c r="P2287" s="2"/>
      <c r="AA2287" s="6"/>
      <c r="AB2287" s="6"/>
      <c r="AC2287" s="6"/>
    </row>
    <row r="2288" spans="2:29" ht="9.9" customHeight="1" x14ac:dyDescent="0.25">
      <c r="B2288" s="138"/>
      <c r="C2288" s="14"/>
      <c r="I2288" s="194"/>
      <c r="J2288" s="194"/>
      <c r="K2288" s="194"/>
      <c r="L2288" s="194"/>
      <c r="P2288" s="2"/>
      <c r="AA2288" s="6"/>
      <c r="AB2288" s="6"/>
      <c r="AC2288" s="6"/>
    </row>
    <row r="2289" spans="1:29" ht="9.9" customHeight="1" x14ac:dyDescent="0.25">
      <c r="B2289" s="138"/>
      <c r="C2289" s="14"/>
      <c r="I2289" s="194"/>
      <c r="J2289" s="194"/>
      <c r="K2289" s="194"/>
      <c r="L2289" s="194"/>
      <c r="P2289" s="13"/>
      <c r="AA2289" s="6"/>
      <c r="AB2289" s="6"/>
      <c r="AC2289" s="6"/>
    </row>
    <row r="2290" spans="1:29" ht="9.9" customHeight="1" x14ac:dyDescent="0.25">
      <c r="B2290" s="138"/>
      <c r="C2290" s="148"/>
      <c r="I2290" s="194"/>
      <c r="J2290" s="194"/>
      <c r="K2290" s="194"/>
      <c r="L2290" s="194"/>
      <c r="P2290" s="2"/>
      <c r="AA2290" s="6"/>
      <c r="AB2290" s="6"/>
      <c r="AC2290" s="6"/>
    </row>
    <row r="2291" spans="1:29" ht="9.9" customHeight="1" x14ac:dyDescent="0.25">
      <c r="B2291" s="138"/>
      <c r="C2291" s="14"/>
      <c r="E2291" s="194"/>
      <c r="F2291" s="194"/>
      <c r="G2291" s="194"/>
      <c r="H2291" s="193"/>
      <c r="I2291" s="194"/>
      <c r="J2291" s="194"/>
      <c r="K2291" s="194"/>
      <c r="L2291" s="194"/>
      <c r="P2291" s="2"/>
      <c r="AA2291" s="6"/>
      <c r="AB2291" s="6"/>
      <c r="AC2291" s="6"/>
    </row>
    <row r="2292" spans="1:29" ht="9.9" customHeight="1" x14ac:dyDescent="0.25">
      <c r="A2292" s="68"/>
      <c r="B2292" s="138"/>
      <c r="C2292" s="14"/>
      <c r="E2292" s="194"/>
      <c r="F2292" s="194"/>
      <c r="G2292" s="194"/>
      <c r="H2292" s="193"/>
      <c r="I2292" s="194"/>
      <c r="J2292" s="194"/>
      <c r="K2292" s="194"/>
      <c r="L2292" s="194"/>
      <c r="P2292" s="2"/>
      <c r="AA2292" s="6"/>
      <c r="AB2292" s="6"/>
      <c r="AC2292" s="6"/>
    </row>
    <row r="2293" spans="1:29" ht="9.9" customHeight="1" x14ac:dyDescent="0.25">
      <c r="B2293" s="138"/>
      <c r="C2293" s="14"/>
      <c r="E2293" s="194"/>
      <c r="F2293" s="194"/>
      <c r="G2293" s="194"/>
      <c r="H2293" s="193"/>
      <c r="I2293" s="194"/>
      <c r="J2293" s="194"/>
      <c r="K2293" s="194"/>
      <c r="L2293" s="194"/>
      <c r="O2293" s="20"/>
      <c r="P2293" s="2"/>
      <c r="AA2293" s="6"/>
      <c r="AB2293" s="6"/>
      <c r="AC2293" s="6"/>
    </row>
    <row r="2294" spans="1:29" ht="9.9" customHeight="1" x14ac:dyDescent="0.25">
      <c r="B2294" s="138"/>
      <c r="C2294" s="14"/>
      <c r="E2294" s="194"/>
      <c r="F2294" s="194"/>
      <c r="G2294" s="194"/>
      <c r="H2294" s="193"/>
      <c r="I2294" s="194"/>
      <c r="J2294" s="194"/>
      <c r="K2294" s="194"/>
      <c r="L2294" s="194"/>
      <c r="M2294" s="193"/>
      <c r="N2294" s="193"/>
      <c r="O2294" s="193"/>
      <c r="P2294" s="2"/>
      <c r="AA2294" s="6"/>
      <c r="AB2294" s="6"/>
      <c r="AC2294" s="6"/>
    </row>
    <row r="2295" spans="1:29" ht="9.9" customHeight="1" x14ac:dyDescent="0.25">
      <c r="B2295" s="138"/>
      <c r="C2295" s="14"/>
      <c r="E2295" s="194"/>
      <c r="F2295" s="194"/>
      <c r="G2295" s="194"/>
      <c r="H2295" s="193"/>
      <c r="I2295" s="194"/>
      <c r="J2295" s="194"/>
      <c r="K2295" s="194"/>
      <c r="L2295" s="194"/>
      <c r="P2295" s="2"/>
      <c r="AA2295" s="6"/>
      <c r="AB2295" s="6"/>
      <c r="AC2295" s="6"/>
    </row>
    <row r="2296" spans="1:29" ht="9.9" customHeight="1" x14ac:dyDescent="0.25">
      <c r="B2296" s="138"/>
      <c r="C2296" s="148"/>
      <c r="E2296" s="194"/>
      <c r="F2296" s="194"/>
      <c r="G2296" s="194"/>
      <c r="H2296" s="193"/>
      <c r="I2296" s="194"/>
      <c r="J2296" s="194"/>
      <c r="K2296" s="194"/>
      <c r="L2296" s="194"/>
      <c r="P2296" s="2"/>
      <c r="AA2296" s="6"/>
      <c r="AB2296" s="6"/>
      <c r="AC2296" s="6"/>
    </row>
    <row r="2297" spans="1:29" ht="9.9" customHeight="1" x14ac:dyDescent="0.25">
      <c r="B2297" s="138"/>
      <c r="C2297" s="138"/>
      <c r="E2297" s="194"/>
      <c r="F2297" s="194"/>
      <c r="G2297" s="194"/>
      <c r="H2297" s="193"/>
      <c r="I2297" s="194"/>
      <c r="J2297" s="194"/>
      <c r="K2297" s="194"/>
      <c r="L2297" s="194"/>
      <c r="O2297" s="20"/>
      <c r="P2297" s="2"/>
      <c r="AA2297" s="6"/>
      <c r="AB2297" s="6"/>
      <c r="AC2297" s="6"/>
    </row>
    <row r="2298" spans="1:29" ht="9.9" customHeight="1" x14ac:dyDescent="0.25">
      <c r="B2298" s="138"/>
      <c r="C2298" s="142"/>
      <c r="E2298" s="194"/>
      <c r="F2298" s="194"/>
      <c r="G2298" s="194"/>
      <c r="H2298" s="193"/>
      <c r="I2298" s="194"/>
      <c r="J2298" s="194"/>
      <c r="K2298" s="194"/>
      <c r="L2298" s="194"/>
      <c r="M2298" s="193"/>
      <c r="N2298" s="193"/>
      <c r="O2298" s="193"/>
      <c r="P2298" s="2"/>
      <c r="AA2298" s="6"/>
      <c r="AB2298" s="6"/>
      <c r="AC2298" s="6"/>
    </row>
    <row r="2299" spans="1:29" ht="9.9" customHeight="1" x14ac:dyDescent="0.25">
      <c r="B2299" s="138"/>
      <c r="C2299" s="138"/>
      <c r="E2299" s="194"/>
      <c r="F2299" s="194"/>
      <c r="G2299" s="194"/>
      <c r="H2299" s="193"/>
      <c r="I2299" s="194"/>
      <c r="J2299" s="194"/>
      <c r="K2299" s="194"/>
      <c r="L2299" s="194"/>
      <c r="M2299" s="193"/>
      <c r="N2299" s="193"/>
      <c r="O2299" s="193"/>
      <c r="P2299" s="2"/>
      <c r="AA2299" s="6"/>
      <c r="AB2299" s="6"/>
      <c r="AC2299" s="6"/>
    </row>
    <row r="2300" spans="1:29" ht="9.9" customHeight="1" x14ac:dyDescent="0.25">
      <c r="B2300" s="138"/>
      <c r="C2300" s="138"/>
      <c r="E2300" s="194"/>
      <c r="F2300" s="194"/>
      <c r="G2300" s="194"/>
      <c r="H2300" s="193"/>
      <c r="I2300" s="194"/>
      <c r="J2300" s="194"/>
      <c r="K2300" s="194"/>
      <c r="L2300" s="194"/>
      <c r="O2300" s="20"/>
      <c r="P2300" s="2"/>
      <c r="AA2300" s="6"/>
      <c r="AB2300" s="6"/>
      <c r="AC2300" s="6"/>
    </row>
    <row r="2301" spans="1:29" ht="9.9" customHeight="1" x14ac:dyDescent="0.25">
      <c r="B2301" s="138"/>
      <c r="C2301" s="138"/>
      <c r="E2301" s="194"/>
      <c r="F2301" s="194"/>
      <c r="G2301" s="194"/>
      <c r="H2301" s="193"/>
      <c r="I2301" s="194"/>
      <c r="J2301" s="194"/>
      <c r="K2301" s="194"/>
      <c r="L2301" s="194"/>
      <c r="P2301" s="2"/>
      <c r="AA2301" s="6"/>
      <c r="AB2301" s="6"/>
      <c r="AC2301" s="6"/>
    </row>
    <row r="2302" spans="1:29" ht="9.9" customHeight="1" x14ac:dyDescent="0.25">
      <c r="B2302" s="138"/>
      <c r="C2302" s="138"/>
      <c r="D2302" s="194"/>
      <c r="E2302" s="194"/>
      <c r="F2302" s="194"/>
      <c r="G2302" s="194"/>
      <c r="H2302" s="193"/>
      <c r="I2302" s="194"/>
      <c r="J2302" s="194"/>
      <c r="K2302" s="194"/>
      <c r="L2302" s="194"/>
      <c r="O2302" s="20"/>
      <c r="P2302" s="2"/>
      <c r="AA2302" s="6"/>
      <c r="AB2302" s="6"/>
      <c r="AC2302" s="6"/>
    </row>
    <row r="2303" spans="1:29" ht="9.9" customHeight="1" x14ac:dyDescent="0.25">
      <c r="A2303" s="11"/>
      <c r="B2303" s="24"/>
      <c r="C2303" s="142"/>
      <c r="D2303" s="194"/>
      <c r="E2303" s="194"/>
      <c r="F2303" s="194"/>
      <c r="G2303" s="194"/>
      <c r="H2303" s="193"/>
      <c r="I2303" s="194"/>
      <c r="J2303" s="194"/>
      <c r="K2303" s="194"/>
      <c r="L2303" s="13"/>
      <c r="P2303" s="2"/>
      <c r="AA2303" s="6"/>
      <c r="AB2303" s="6"/>
      <c r="AC2303" s="6"/>
    </row>
    <row r="2304" spans="1:29" ht="9.9" customHeight="1" x14ac:dyDescent="0.25">
      <c r="B2304" s="142"/>
      <c r="C2304" s="138"/>
      <c r="D2304" s="194"/>
      <c r="E2304" s="194"/>
      <c r="F2304" s="194"/>
      <c r="G2304" s="194"/>
      <c r="H2304" s="193"/>
      <c r="I2304" s="194"/>
      <c r="J2304" s="194"/>
      <c r="K2304" s="194"/>
      <c r="P2304" s="2"/>
      <c r="AA2304" s="6"/>
      <c r="AB2304" s="6"/>
      <c r="AC2304" s="6"/>
    </row>
    <row r="2305" spans="1:29" ht="9.9" customHeight="1" x14ac:dyDescent="0.25">
      <c r="B2305" s="138"/>
      <c r="C2305" s="138"/>
      <c r="D2305" s="194"/>
      <c r="E2305" s="194"/>
      <c r="F2305" s="194"/>
      <c r="G2305" s="194"/>
      <c r="H2305" s="193"/>
      <c r="I2305" s="194"/>
      <c r="J2305" s="194"/>
      <c r="K2305" s="194"/>
      <c r="L2305" s="194"/>
      <c r="P2305" s="2"/>
      <c r="AA2305" s="6"/>
      <c r="AB2305" s="6"/>
      <c r="AC2305" s="6"/>
    </row>
    <row r="2306" spans="1:29" ht="9.9" customHeight="1" x14ac:dyDescent="0.25">
      <c r="B2306" s="138"/>
      <c r="C2306" s="138"/>
      <c r="D2306" s="194"/>
      <c r="E2306" s="194"/>
      <c r="F2306" s="194"/>
      <c r="G2306" s="194"/>
      <c r="H2306" s="193"/>
      <c r="I2306" s="194"/>
      <c r="J2306" s="194"/>
      <c r="K2306" s="194"/>
      <c r="L2306" s="194"/>
      <c r="M2306" s="193"/>
      <c r="N2306" s="193"/>
      <c r="O2306" s="193"/>
      <c r="P2306" s="2"/>
      <c r="AA2306" s="6"/>
      <c r="AB2306" s="6"/>
      <c r="AC2306" s="6"/>
    </row>
    <row r="2307" spans="1:29" ht="9.9" customHeight="1" x14ac:dyDescent="0.25">
      <c r="B2307" s="138"/>
      <c r="C2307" s="138"/>
      <c r="D2307" s="194"/>
      <c r="E2307" s="194"/>
      <c r="F2307" s="194"/>
      <c r="G2307" s="194"/>
      <c r="H2307" s="193"/>
      <c r="I2307" s="194"/>
      <c r="J2307" s="194"/>
      <c r="K2307" s="194"/>
      <c r="L2307" s="194"/>
      <c r="M2307" s="193"/>
      <c r="N2307" s="193"/>
      <c r="O2307" s="193"/>
      <c r="P2307" s="2"/>
      <c r="AA2307" s="6"/>
      <c r="AB2307" s="6"/>
      <c r="AC2307" s="6"/>
    </row>
    <row r="2308" spans="1:29" ht="9.9" customHeight="1" x14ac:dyDescent="0.25">
      <c r="B2308" s="138"/>
      <c r="C2308" s="138"/>
      <c r="D2308" s="194"/>
      <c r="E2308" s="194"/>
      <c r="F2308" s="194"/>
      <c r="G2308" s="194"/>
      <c r="H2308" s="193"/>
      <c r="I2308" s="194"/>
      <c r="J2308" s="194"/>
      <c r="K2308" s="194"/>
      <c r="L2308" s="194"/>
      <c r="M2308" s="193"/>
      <c r="N2308" s="193"/>
      <c r="O2308" s="193"/>
      <c r="P2308" s="2"/>
      <c r="AA2308" s="6"/>
      <c r="AB2308" s="6"/>
      <c r="AC2308" s="6"/>
    </row>
    <row r="2309" spans="1:29" ht="9.9" customHeight="1" x14ac:dyDescent="0.25">
      <c r="B2309" s="138"/>
      <c r="C2309" s="138"/>
      <c r="D2309" s="194"/>
      <c r="E2309" s="194"/>
      <c r="F2309" s="194"/>
      <c r="G2309" s="194"/>
      <c r="H2309" s="193"/>
      <c r="I2309" s="194"/>
      <c r="J2309" s="194"/>
      <c r="K2309" s="194"/>
      <c r="L2309" s="194"/>
      <c r="M2309" s="193"/>
      <c r="N2309" s="193"/>
      <c r="O2309" s="193"/>
      <c r="P2309" s="2"/>
      <c r="AA2309" s="6"/>
      <c r="AB2309" s="6"/>
      <c r="AC2309" s="6"/>
    </row>
    <row r="2310" spans="1:29" ht="9.9" customHeight="1" x14ac:dyDescent="0.25">
      <c r="B2310" s="138"/>
      <c r="C2310" s="138"/>
      <c r="D2310" s="194"/>
      <c r="E2310" s="194"/>
      <c r="F2310" s="194"/>
      <c r="G2310" s="194"/>
      <c r="H2310" s="193"/>
      <c r="I2310" s="194"/>
      <c r="J2310" s="194"/>
      <c r="K2310" s="194"/>
      <c r="L2310" s="194"/>
      <c r="M2310" s="193"/>
      <c r="N2310" s="193"/>
      <c r="O2310" s="193"/>
      <c r="P2310" s="2"/>
      <c r="AA2310" s="6"/>
      <c r="AB2310" s="6"/>
      <c r="AC2310" s="6"/>
    </row>
    <row r="2311" spans="1:29" ht="9.9" customHeight="1" x14ac:dyDescent="0.25">
      <c r="B2311" s="138"/>
      <c r="C2311" s="138"/>
      <c r="D2311" s="194"/>
      <c r="E2311" s="194"/>
      <c r="F2311" s="194"/>
      <c r="G2311" s="194"/>
      <c r="H2311" s="193"/>
      <c r="I2311" s="194"/>
      <c r="J2311" s="194"/>
      <c r="K2311" s="194"/>
      <c r="L2311" s="194"/>
      <c r="M2311" s="193"/>
      <c r="N2311" s="193"/>
      <c r="O2311" s="193"/>
      <c r="P2311" s="2"/>
      <c r="AA2311" s="6"/>
      <c r="AB2311" s="6"/>
      <c r="AC2311" s="6"/>
    </row>
    <row r="2312" spans="1:29" ht="9.9" customHeight="1" x14ac:dyDescent="0.25">
      <c r="B2312" s="138"/>
      <c r="C2312" s="138"/>
      <c r="D2312" s="194"/>
      <c r="E2312" s="194"/>
      <c r="F2312" s="194"/>
      <c r="G2312" s="194"/>
      <c r="H2312" s="193"/>
      <c r="I2312" s="194"/>
      <c r="J2312" s="194"/>
      <c r="K2312" s="194"/>
      <c r="L2312" s="194"/>
      <c r="M2312" s="193"/>
      <c r="N2312" s="193"/>
      <c r="O2312" s="193"/>
      <c r="P2312" s="2"/>
      <c r="AA2312" s="6"/>
      <c r="AB2312" s="6"/>
      <c r="AC2312" s="6"/>
    </row>
    <row r="2313" spans="1:29" ht="9.9" customHeight="1" x14ac:dyDescent="0.25">
      <c r="B2313" s="138"/>
      <c r="C2313" s="138"/>
      <c r="D2313" s="194"/>
      <c r="E2313" s="194"/>
      <c r="F2313" s="194"/>
      <c r="G2313" s="194"/>
      <c r="H2313" s="193"/>
      <c r="I2313" s="194"/>
      <c r="J2313" s="194"/>
      <c r="K2313" s="194"/>
      <c r="L2313" s="194"/>
      <c r="M2313" s="193"/>
      <c r="N2313" s="193"/>
      <c r="O2313" s="193"/>
      <c r="P2313" s="2"/>
      <c r="AA2313" s="6"/>
      <c r="AB2313" s="6"/>
      <c r="AC2313" s="6"/>
    </row>
    <row r="2314" spans="1:29" ht="9.9" customHeight="1" x14ac:dyDescent="0.25">
      <c r="B2314" s="138"/>
      <c r="C2314" s="138"/>
      <c r="D2314" s="194"/>
      <c r="E2314" s="194"/>
      <c r="F2314" s="194"/>
      <c r="G2314" s="194"/>
      <c r="H2314" s="193"/>
      <c r="I2314" s="194"/>
      <c r="J2314" s="194"/>
      <c r="K2314" s="194"/>
      <c r="L2314" s="194"/>
      <c r="M2314" s="193"/>
      <c r="N2314" s="193"/>
      <c r="O2314" s="193"/>
      <c r="P2314" s="2"/>
      <c r="AA2314" s="6"/>
      <c r="AB2314" s="6"/>
      <c r="AC2314" s="6"/>
    </row>
    <row r="2315" spans="1:29" ht="9.9" customHeight="1" x14ac:dyDescent="0.25">
      <c r="B2315" s="138"/>
      <c r="C2315" s="138"/>
      <c r="D2315" s="194"/>
      <c r="E2315" s="194"/>
      <c r="F2315" s="194"/>
      <c r="G2315" s="194"/>
      <c r="H2315" s="193"/>
      <c r="I2315" s="194"/>
      <c r="J2315" s="194"/>
      <c r="K2315" s="194"/>
      <c r="L2315" s="194"/>
      <c r="M2315" s="193"/>
      <c r="N2315" s="193"/>
      <c r="O2315" s="193"/>
      <c r="P2315" s="2"/>
      <c r="AA2315" s="6"/>
      <c r="AB2315" s="6"/>
      <c r="AC2315" s="6"/>
    </row>
    <row r="2316" spans="1:29" ht="9.9" customHeight="1" x14ac:dyDescent="0.25">
      <c r="B2316" s="138"/>
      <c r="C2316" s="138"/>
      <c r="D2316" s="194"/>
      <c r="E2316" s="194"/>
      <c r="F2316" s="194"/>
      <c r="G2316" s="194"/>
      <c r="H2316" s="193"/>
      <c r="I2316" s="194"/>
      <c r="J2316" s="194"/>
      <c r="K2316" s="194"/>
      <c r="L2316" s="194"/>
      <c r="M2316" s="193"/>
      <c r="N2316" s="193"/>
      <c r="O2316" s="193"/>
      <c r="P2316" s="2"/>
      <c r="AA2316" s="6"/>
      <c r="AB2316" s="6"/>
      <c r="AC2316" s="6"/>
    </row>
    <row r="2317" spans="1:29" ht="9.9" customHeight="1" x14ac:dyDescent="0.15">
      <c r="A2317" s="28"/>
      <c r="B2317" s="138"/>
      <c r="C2317" s="29"/>
      <c r="D2317" s="12"/>
      <c r="E2317" s="12"/>
      <c r="F2317" s="12"/>
      <c r="G2317" s="12"/>
      <c r="H2317" s="2"/>
      <c r="I2317" s="112"/>
      <c r="J2317" s="90"/>
      <c r="K2317" s="90"/>
      <c r="L2317" s="119"/>
      <c r="M2317" s="193"/>
      <c r="N2317" s="193"/>
      <c r="O2317" s="193"/>
      <c r="P2317" s="13"/>
      <c r="Q2317" s="93"/>
      <c r="R2317" s="110"/>
      <c r="S2317" s="92"/>
      <c r="T2317" s="92"/>
      <c r="U2317" s="92"/>
      <c r="V2317" s="111"/>
      <c r="W2317" s="93"/>
      <c r="AA2317" s="6"/>
      <c r="AB2317" s="6"/>
      <c r="AC2317" s="6"/>
    </row>
    <row r="2318" spans="1:29" ht="9.9" customHeight="1" x14ac:dyDescent="0.15">
      <c r="A2318" s="28"/>
      <c r="B2318" s="138"/>
      <c r="C2318" s="29"/>
      <c r="D2318" s="12"/>
      <c r="E2318" s="12"/>
      <c r="F2318" s="12"/>
      <c r="G2318" s="12"/>
      <c r="H2318" s="2"/>
      <c r="I2318" s="112"/>
      <c r="J2318" s="90"/>
      <c r="K2318" s="96"/>
      <c r="L2318" s="119"/>
      <c r="M2318" s="193"/>
      <c r="N2318" s="193"/>
      <c r="O2318" s="193"/>
      <c r="P2318" s="13"/>
      <c r="Q2318" s="93"/>
      <c r="R2318" s="110"/>
      <c r="S2318" s="92"/>
      <c r="T2318" s="92"/>
      <c r="U2318" s="92"/>
      <c r="V2318" s="111"/>
      <c r="W2318" s="93"/>
      <c r="AA2318" s="6"/>
      <c r="AB2318" s="6"/>
      <c r="AC2318" s="6"/>
    </row>
    <row r="2319" spans="1:29" ht="9.9" customHeight="1" x14ac:dyDescent="0.25">
      <c r="A2319" s="28"/>
      <c r="B2319" s="138"/>
      <c r="C2319" s="29"/>
      <c r="D2319" s="186"/>
      <c r="E2319" s="23"/>
      <c r="F2319" s="23"/>
      <c r="G2319" s="23"/>
      <c r="H2319" s="4"/>
      <c r="M2319" s="193"/>
      <c r="N2319" s="193"/>
      <c r="O2319" s="193"/>
      <c r="P2319" s="15"/>
      <c r="T2319" s="4"/>
      <c r="Z2319" s="20"/>
      <c r="AA2319" s="6"/>
      <c r="AB2319" s="6"/>
      <c r="AC2319" s="6"/>
    </row>
    <row r="2320" spans="1:29" ht="9.9" customHeight="1" x14ac:dyDescent="0.25">
      <c r="A2320" s="192"/>
      <c r="B2320" s="138"/>
      <c r="C2320" s="14"/>
      <c r="D2320" s="193"/>
      <c r="E2320" s="193"/>
      <c r="F2320" s="193"/>
      <c r="G2320" s="22"/>
      <c r="H2320" s="193"/>
      <c r="I2320" s="194"/>
      <c r="J2320" s="194"/>
      <c r="M2320" s="193"/>
      <c r="N2320" s="193"/>
      <c r="O2320" s="193"/>
    </row>
    <row r="2321" spans="1:29" s="4" customFormat="1" ht="9.9" customHeight="1" x14ac:dyDescent="0.25">
      <c r="A2321" s="184"/>
      <c r="B2321" s="138"/>
      <c r="C2321" s="2"/>
      <c r="D2321" s="187"/>
      <c r="E2321" s="187"/>
      <c r="F2321" s="187"/>
      <c r="G2321" s="8"/>
      <c r="H2321" s="187"/>
      <c r="M2321" s="193"/>
      <c r="N2321" s="193"/>
      <c r="O2321" s="193"/>
      <c r="Q2321" s="187"/>
      <c r="R2321" s="187"/>
      <c r="S2321" s="187"/>
      <c r="T2321" s="187"/>
      <c r="U2321" s="187"/>
      <c r="V2321" s="187"/>
      <c r="W2321" s="187"/>
      <c r="X2321" s="187"/>
      <c r="Y2321" s="187"/>
      <c r="Z2321" s="187"/>
      <c r="AA2321" s="12"/>
      <c r="AB2321" s="2"/>
      <c r="AC2321" s="2"/>
    </row>
    <row r="2322" spans="1:29" s="4" customFormat="1" ht="9.9" customHeight="1" x14ac:dyDescent="0.25">
      <c r="A2322" s="184"/>
      <c r="B2322" s="138"/>
      <c r="C2322" s="2"/>
      <c r="D2322" s="187"/>
      <c r="E2322" s="187"/>
      <c r="F2322" s="187"/>
      <c r="G2322" s="8"/>
      <c r="H2322" s="187"/>
      <c r="M2322" s="193"/>
      <c r="N2322" s="193"/>
      <c r="O2322" s="193"/>
      <c r="Q2322" s="187"/>
      <c r="R2322" s="187"/>
      <c r="S2322" s="187"/>
      <c r="T2322" s="187"/>
      <c r="U2322" s="187"/>
      <c r="V2322" s="187"/>
      <c r="W2322" s="187"/>
      <c r="X2322" s="187"/>
      <c r="Y2322" s="187"/>
      <c r="Z2322" s="187"/>
      <c r="AA2322" s="12"/>
      <c r="AB2322" s="2"/>
      <c r="AC2322" s="2"/>
    </row>
    <row r="2323" spans="1:29" s="4" customFormat="1" ht="9.9" customHeight="1" x14ac:dyDescent="0.25">
      <c r="A2323" s="184"/>
      <c r="B2323" s="138"/>
      <c r="C2323" s="2"/>
      <c r="D2323" s="187"/>
      <c r="E2323" s="187"/>
      <c r="F2323" s="187"/>
      <c r="G2323" s="8"/>
      <c r="H2323" s="187"/>
      <c r="M2323" s="193"/>
      <c r="N2323" s="193"/>
      <c r="O2323" s="193"/>
      <c r="Q2323" s="187"/>
      <c r="R2323" s="187"/>
      <c r="S2323" s="187"/>
      <c r="T2323" s="187"/>
      <c r="U2323" s="187"/>
      <c r="V2323" s="187"/>
      <c r="W2323" s="187"/>
      <c r="X2323" s="187"/>
      <c r="Y2323" s="187"/>
      <c r="Z2323" s="187"/>
      <c r="AA2323" s="12"/>
      <c r="AB2323" s="2"/>
      <c r="AC2323" s="2"/>
    </row>
    <row r="2324" spans="1:29" s="4" customFormat="1" ht="9.9" customHeight="1" x14ac:dyDescent="0.25">
      <c r="A2324" s="184"/>
      <c r="B2324" s="138"/>
      <c r="C2324" s="2"/>
      <c r="D2324" s="187"/>
      <c r="E2324" s="187"/>
      <c r="F2324" s="187"/>
      <c r="G2324" s="8"/>
      <c r="H2324" s="187"/>
      <c r="M2324" s="193"/>
      <c r="N2324" s="193"/>
      <c r="O2324" s="193"/>
      <c r="Q2324" s="187"/>
      <c r="R2324" s="187"/>
      <c r="S2324" s="187"/>
      <c r="T2324" s="187"/>
      <c r="U2324" s="187"/>
      <c r="V2324" s="187"/>
      <c r="W2324" s="187"/>
      <c r="X2324" s="187"/>
      <c r="Y2324" s="187"/>
      <c r="Z2324" s="187"/>
      <c r="AA2324" s="12"/>
      <c r="AB2324" s="2"/>
      <c r="AC2324" s="2"/>
    </row>
    <row r="2325" spans="1:29" s="4" customFormat="1" ht="9.9" customHeight="1" x14ac:dyDescent="0.25">
      <c r="A2325" s="184"/>
      <c r="B2325" s="138"/>
      <c r="C2325" s="2"/>
      <c r="D2325" s="187"/>
      <c r="E2325" s="187"/>
      <c r="F2325" s="187"/>
      <c r="G2325" s="8"/>
      <c r="H2325" s="187"/>
      <c r="M2325" s="193"/>
      <c r="N2325" s="193"/>
      <c r="O2325" s="193"/>
      <c r="Q2325" s="187"/>
      <c r="R2325" s="187"/>
      <c r="S2325" s="187"/>
      <c r="T2325" s="187"/>
      <c r="U2325" s="187"/>
      <c r="V2325" s="187"/>
      <c r="W2325" s="187"/>
      <c r="X2325" s="187"/>
      <c r="Y2325" s="187"/>
      <c r="Z2325" s="187"/>
      <c r="AA2325" s="12"/>
      <c r="AB2325" s="2"/>
      <c r="AC2325" s="2"/>
    </row>
    <row r="2326" spans="1:29" s="4" customFormat="1" ht="9.9" customHeight="1" x14ac:dyDescent="0.25">
      <c r="A2326" s="184"/>
      <c r="B2326" s="138"/>
      <c r="C2326" s="2"/>
      <c r="D2326" s="187"/>
      <c r="E2326" s="187"/>
      <c r="F2326" s="187"/>
      <c r="G2326" s="8"/>
      <c r="H2326" s="187"/>
      <c r="M2326" s="193"/>
      <c r="N2326" s="193"/>
      <c r="O2326" s="193"/>
      <c r="Q2326" s="187"/>
      <c r="R2326" s="187"/>
      <c r="S2326" s="187"/>
      <c r="T2326" s="187"/>
      <c r="U2326" s="187"/>
      <c r="V2326" s="187"/>
      <c r="W2326" s="187"/>
      <c r="X2326" s="187"/>
      <c r="Y2326" s="187"/>
      <c r="Z2326" s="187"/>
      <c r="AA2326" s="12"/>
      <c r="AB2326" s="2"/>
      <c r="AC2326" s="2"/>
    </row>
    <row r="2327" spans="1:29" s="4" customFormat="1" ht="9.9" customHeight="1" x14ac:dyDescent="0.25">
      <c r="A2327" s="184"/>
      <c r="B2327" s="138"/>
      <c r="C2327" s="2"/>
      <c r="D2327" s="187"/>
      <c r="E2327" s="187"/>
      <c r="F2327" s="187"/>
      <c r="G2327" s="8"/>
      <c r="H2327" s="187"/>
      <c r="M2327" s="193"/>
      <c r="N2327" s="193"/>
      <c r="O2327" s="193"/>
      <c r="Q2327" s="187"/>
      <c r="R2327" s="187"/>
      <c r="S2327" s="187"/>
      <c r="T2327" s="187"/>
      <c r="U2327" s="187"/>
      <c r="V2327" s="187"/>
      <c r="W2327" s="187"/>
      <c r="X2327" s="187"/>
      <c r="Y2327" s="187"/>
      <c r="Z2327" s="187"/>
      <c r="AA2327" s="12"/>
      <c r="AB2327" s="2"/>
      <c r="AC2327" s="2"/>
    </row>
    <row r="2328" spans="1:29" s="4" customFormat="1" ht="9.9" customHeight="1" x14ac:dyDescent="0.25">
      <c r="A2328" s="184"/>
      <c r="B2328" s="138"/>
      <c r="C2328" s="2"/>
      <c r="D2328" s="187"/>
      <c r="E2328" s="187"/>
      <c r="F2328" s="187"/>
      <c r="G2328" s="8"/>
      <c r="H2328" s="187"/>
      <c r="M2328" s="193"/>
      <c r="N2328" s="193"/>
      <c r="O2328" s="193"/>
      <c r="Q2328" s="187"/>
      <c r="R2328" s="187"/>
      <c r="S2328" s="187"/>
      <c r="T2328" s="187"/>
      <c r="U2328" s="187"/>
      <c r="V2328" s="187"/>
      <c r="W2328" s="187"/>
      <c r="X2328" s="187"/>
      <c r="Y2328" s="187"/>
      <c r="Z2328" s="187"/>
      <c r="AA2328" s="12"/>
      <c r="AB2328" s="2"/>
      <c r="AC2328" s="2"/>
    </row>
    <row r="2329" spans="1:29" s="4" customFormat="1" ht="9.9" customHeight="1" x14ac:dyDescent="0.25">
      <c r="A2329" s="184"/>
      <c r="B2329" s="138"/>
      <c r="C2329" s="2"/>
      <c r="D2329" s="187"/>
      <c r="E2329" s="187"/>
      <c r="F2329" s="187"/>
      <c r="G2329" s="8"/>
      <c r="H2329" s="187"/>
      <c r="M2329" s="193"/>
      <c r="N2329" s="193"/>
      <c r="O2329" s="193"/>
      <c r="Q2329" s="187"/>
      <c r="R2329" s="187"/>
      <c r="S2329" s="187"/>
      <c r="T2329" s="187"/>
      <c r="U2329" s="187"/>
      <c r="V2329" s="187"/>
      <c r="W2329" s="187"/>
      <c r="X2329" s="187"/>
      <c r="Y2329" s="187"/>
      <c r="Z2329" s="187"/>
      <c r="AA2329" s="12"/>
      <c r="AB2329" s="2"/>
      <c r="AC2329" s="2"/>
    </row>
    <row r="2330" spans="1:29" s="4" customFormat="1" ht="9.9" customHeight="1" x14ac:dyDescent="0.25">
      <c r="A2330" s="184"/>
      <c r="B2330" s="138"/>
      <c r="C2330" s="2"/>
      <c r="D2330" s="187"/>
      <c r="E2330" s="187"/>
      <c r="F2330" s="187"/>
      <c r="G2330" s="8"/>
      <c r="H2330" s="187"/>
      <c r="M2330" s="193"/>
      <c r="N2330" s="193"/>
      <c r="O2330" s="193"/>
      <c r="Q2330" s="187"/>
      <c r="R2330" s="187"/>
      <c r="S2330" s="187"/>
      <c r="T2330" s="187"/>
      <c r="U2330" s="187"/>
      <c r="V2330" s="187"/>
      <c r="W2330" s="187"/>
      <c r="X2330" s="187"/>
      <c r="Y2330" s="187"/>
      <c r="Z2330" s="187"/>
      <c r="AA2330" s="12"/>
      <c r="AB2330" s="2"/>
      <c r="AC2330" s="2"/>
    </row>
    <row r="2331" spans="1:29" s="4" customFormat="1" ht="9.9" customHeight="1" x14ac:dyDescent="0.25">
      <c r="A2331" s="184"/>
      <c r="B2331" s="138"/>
      <c r="C2331" s="2"/>
      <c r="D2331" s="187"/>
      <c r="E2331" s="187"/>
      <c r="F2331" s="187"/>
      <c r="G2331" s="8"/>
      <c r="H2331" s="187"/>
      <c r="M2331" s="193"/>
      <c r="N2331" s="193"/>
      <c r="O2331" s="193"/>
      <c r="Q2331" s="187"/>
      <c r="R2331" s="187"/>
      <c r="S2331" s="187"/>
      <c r="T2331" s="187"/>
      <c r="U2331" s="187"/>
      <c r="V2331" s="187"/>
      <c r="W2331" s="187"/>
      <c r="X2331" s="187"/>
      <c r="Y2331" s="187"/>
      <c r="Z2331" s="187"/>
      <c r="AA2331" s="12"/>
      <c r="AB2331" s="2"/>
      <c r="AC2331" s="2"/>
    </row>
    <row r="2332" spans="1:29" s="4" customFormat="1" ht="9.9" customHeight="1" x14ac:dyDescent="0.25">
      <c r="A2332" s="184"/>
      <c r="B2332" s="138"/>
      <c r="C2332" s="2"/>
      <c r="D2332" s="187"/>
      <c r="E2332" s="187"/>
      <c r="F2332" s="187"/>
      <c r="G2332" s="8"/>
      <c r="H2332" s="187"/>
      <c r="M2332" s="193"/>
      <c r="N2332" s="193"/>
      <c r="O2332" s="193"/>
      <c r="Q2332" s="187"/>
      <c r="R2332" s="187"/>
      <c r="S2332" s="187"/>
      <c r="T2332" s="187"/>
      <c r="U2332" s="187"/>
      <c r="V2332" s="187"/>
      <c r="W2332" s="187"/>
      <c r="X2332" s="187"/>
      <c r="Y2332" s="187"/>
      <c r="Z2332" s="187"/>
      <c r="AA2332" s="12"/>
      <c r="AB2332" s="2"/>
      <c r="AC2332" s="2"/>
    </row>
    <row r="2333" spans="1:29" s="4" customFormat="1" ht="9.9" customHeight="1" x14ac:dyDescent="0.25">
      <c r="A2333" s="184"/>
      <c r="B2333" s="138"/>
      <c r="C2333" s="2"/>
      <c r="D2333" s="187"/>
      <c r="E2333" s="187"/>
      <c r="F2333" s="187"/>
      <c r="G2333" s="8"/>
      <c r="H2333" s="187"/>
      <c r="M2333" s="193"/>
      <c r="N2333" s="193"/>
      <c r="O2333" s="193"/>
      <c r="Q2333" s="187"/>
      <c r="R2333" s="187"/>
      <c r="S2333" s="187"/>
      <c r="T2333" s="187"/>
      <c r="U2333" s="187"/>
      <c r="V2333" s="187"/>
      <c r="W2333" s="187"/>
      <c r="X2333" s="187"/>
      <c r="Y2333" s="187"/>
      <c r="Z2333" s="187"/>
      <c r="AA2333" s="12"/>
      <c r="AB2333" s="2"/>
      <c r="AC2333" s="2"/>
    </row>
    <row r="2334" spans="1:29" s="4" customFormat="1" ht="9.9" customHeight="1" x14ac:dyDescent="0.25">
      <c r="A2334" s="184"/>
      <c r="B2334" s="138"/>
      <c r="C2334" s="2"/>
      <c r="D2334" s="187"/>
      <c r="E2334" s="187"/>
      <c r="F2334" s="187"/>
      <c r="G2334" s="8"/>
      <c r="H2334" s="187"/>
      <c r="M2334" s="193"/>
      <c r="N2334" s="193"/>
      <c r="O2334" s="193"/>
      <c r="Q2334" s="187"/>
      <c r="R2334" s="187"/>
      <c r="S2334" s="187"/>
      <c r="T2334" s="187"/>
      <c r="U2334" s="187"/>
      <c r="V2334" s="187"/>
      <c r="W2334" s="187"/>
      <c r="X2334" s="187"/>
      <c r="Y2334" s="187"/>
      <c r="Z2334" s="187"/>
      <c r="AA2334" s="12"/>
      <c r="AB2334" s="2"/>
      <c r="AC2334" s="2"/>
    </row>
    <row r="2335" spans="1:29" s="4" customFormat="1" ht="9.9" customHeight="1" x14ac:dyDescent="0.25">
      <c r="A2335" s="184"/>
      <c r="B2335" s="138"/>
      <c r="C2335" s="2"/>
      <c r="D2335" s="187"/>
      <c r="E2335" s="187"/>
      <c r="F2335" s="187"/>
      <c r="G2335" s="8"/>
      <c r="H2335" s="187"/>
      <c r="M2335" s="193"/>
      <c r="N2335" s="193"/>
      <c r="O2335" s="193"/>
      <c r="Q2335" s="187"/>
      <c r="R2335" s="187"/>
      <c r="S2335" s="187"/>
      <c r="T2335" s="187"/>
      <c r="U2335" s="187"/>
      <c r="V2335" s="187"/>
      <c r="W2335" s="187"/>
      <c r="X2335" s="187"/>
      <c r="Y2335" s="187"/>
      <c r="Z2335" s="187"/>
      <c r="AA2335" s="12"/>
      <c r="AB2335" s="2"/>
      <c r="AC2335" s="2"/>
    </row>
    <row r="2336" spans="1:29" s="4" customFormat="1" ht="9.9" customHeight="1" x14ac:dyDescent="0.25">
      <c r="A2336" s="184"/>
      <c r="B2336" s="138"/>
      <c r="C2336" s="2"/>
      <c r="D2336" s="187"/>
      <c r="E2336" s="187"/>
      <c r="F2336" s="187"/>
      <c r="G2336" s="8"/>
      <c r="H2336" s="187"/>
      <c r="M2336" s="193"/>
      <c r="N2336" s="193"/>
      <c r="O2336" s="193"/>
      <c r="Q2336" s="187"/>
      <c r="R2336" s="187"/>
      <c r="S2336" s="187"/>
      <c r="T2336" s="187"/>
      <c r="U2336" s="187"/>
      <c r="V2336" s="187"/>
      <c r="W2336" s="187"/>
      <c r="X2336" s="187"/>
      <c r="Y2336" s="187"/>
      <c r="Z2336" s="187"/>
      <c r="AA2336" s="12"/>
      <c r="AB2336" s="2"/>
      <c r="AC2336" s="2"/>
    </row>
    <row r="2337" spans="1:29" s="4" customFormat="1" ht="9.9" customHeight="1" x14ac:dyDescent="0.25">
      <c r="A2337" s="184"/>
      <c r="B2337" s="138"/>
      <c r="C2337" s="2"/>
      <c r="D2337" s="187"/>
      <c r="E2337" s="187"/>
      <c r="F2337" s="187"/>
      <c r="G2337" s="8"/>
      <c r="H2337" s="187"/>
      <c r="M2337" s="193"/>
      <c r="N2337" s="193"/>
      <c r="O2337" s="193"/>
      <c r="Q2337" s="187"/>
      <c r="R2337" s="187"/>
      <c r="S2337" s="187"/>
      <c r="T2337" s="187"/>
      <c r="U2337" s="187"/>
      <c r="V2337" s="187"/>
      <c r="W2337" s="187"/>
      <c r="X2337" s="187"/>
      <c r="Y2337" s="187"/>
      <c r="Z2337" s="187"/>
      <c r="AA2337" s="12"/>
      <c r="AB2337" s="2"/>
      <c r="AC2337" s="2"/>
    </row>
    <row r="2338" spans="1:29" s="4" customFormat="1" ht="9.9" customHeight="1" x14ac:dyDescent="0.25">
      <c r="A2338" s="184"/>
      <c r="B2338" s="138"/>
      <c r="C2338" s="2"/>
      <c r="D2338" s="187"/>
      <c r="E2338" s="187"/>
      <c r="F2338" s="187"/>
      <c r="G2338" s="8"/>
      <c r="H2338" s="187"/>
      <c r="M2338" s="193"/>
      <c r="N2338" s="193"/>
      <c r="O2338" s="193"/>
      <c r="Q2338" s="187"/>
      <c r="R2338" s="187"/>
      <c r="S2338" s="187"/>
      <c r="T2338" s="187"/>
      <c r="U2338" s="187"/>
      <c r="V2338" s="187"/>
      <c r="W2338" s="187"/>
      <c r="X2338" s="187"/>
      <c r="Y2338" s="187"/>
      <c r="Z2338" s="187"/>
      <c r="AA2338" s="12"/>
      <c r="AB2338" s="2"/>
      <c r="AC2338" s="2"/>
    </row>
    <row r="2339" spans="1:29" s="4" customFormat="1" ht="9.9" customHeight="1" x14ac:dyDescent="0.25">
      <c r="A2339" s="184"/>
      <c r="B2339" s="138"/>
      <c r="C2339" s="2"/>
      <c r="D2339" s="187"/>
      <c r="E2339" s="187"/>
      <c r="F2339" s="187"/>
      <c r="G2339" s="8"/>
      <c r="H2339" s="187"/>
      <c r="M2339" s="193"/>
      <c r="N2339" s="193"/>
      <c r="O2339" s="193"/>
      <c r="Q2339" s="187"/>
      <c r="R2339" s="187"/>
      <c r="S2339" s="187"/>
      <c r="T2339" s="187"/>
      <c r="U2339" s="187"/>
      <c r="V2339" s="187"/>
      <c r="W2339" s="187"/>
      <c r="X2339" s="187"/>
      <c r="Y2339" s="187"/>
      <c r="Z2339" s="187"/>
      <c r="AA2339" s="12"/>
      <c r="AB2339" s="2"/>
      <c r="AC2339" s="2"/>
    </row>
    <row r="2340" spans="1:29" s="4" customFormat="1" ht="9.9" customHeight="1" x14ac:dyDescent="0.25">
      <c r="A2340" s="184"/>
      <c r="B2340" s="138"/>
      <c r="C2340" s="2"/>
      <c r="D2340" s="187"/>
      <c r="E2340" s="187"/>
      <c r="F2340" s="187"/>
      <c r="G2340" s="8"/>
      <c r="H2340" s="187"/>
      <c r="M2340" s="193"/>
      <c r="N2340" s="193"/>
      <c r="O2340" s="193"/>
      <c r="Q2340" s="187"/>
      <c r="R2340" s="187"/>
      <c r="S2340" s="187"/>
      <c r="T2340" s="187"/>
      <c r="U2340" s="187"/>
      <c r="V2340" s="187"/>
      <c r="W2340" s="187"/>
      <c r="X2340" s="187"/>
      <c r="Y2340" s="187"/>
      <c r="Z2340" s="187"/>
      <c r="AA2340" s="12"/>
      <c r="AB2340" s="2"/>
      <c r="AC2340" s="2"/>
    </row>
    <row r="2341" spans="1:29" s="4" customFormat="1" ht="9.9" customHeight="1" x14ac:dyDescent="0.25">
      <c r="A2341" s="184"/>
      <c r="B2341" s="138"/>
      <c r="C2341" s="2"/>
      <c r="D2341" s="187"/>
      <c r="E2341" s="187"/>
      <c r="F2341" s="187"/>
      <c r="G2341" s="8"/>
      <c r="H2341" s="187"/>
      <c r="M2341" s="193"/>
      <c r="N2341" s="193"/>
      <c r="O2341" s="193"/>
      <c r="Q2341" s="187"/>
      <c r="R2341" s="187"/>
      <c r="S2341" s="187"/>
      <c r="T2341" s="187"/>
      <c r="U2341" s="187"/>
      <c r="V2341" s="187"/>
      <c r="W2341" s="187"/>
      <c r="X2341" s="187"/>
      <c r="Y2341" s="187"/>
      <c r="Z2341" s="187"/>
      <c r="AA2341" s="12"/>
      <c r="AB2341" s="2"/>
      <c r="AC2341" s="2"/>
    </row>
    <row r="2342" spans="1:29" s="4" customFormat="1" ht="9.9" customHeight="1" x14ac:dyDescent="0.25">
      <c r="A2342" s="184"/>
      <c r="B2342" s="138"/>
      <c r="C2342" s="2"/>
      <c r="D2342" s="187"/>
      <c r="E2342" s="187"/>
      <c r="F2342" s="187"/>
      <c r="G2342" s="8"/>
      <c r="H2342" s="187"/>
      <c r="M2342" s="193"/>
      <c r="N2342" s="193"/>
      <c r="O2342" s="193"/>
      <c r="Q2342" s="187"/>
      <c r="R2342" s="187"/>
      <c r="S2342" s="187"/>
      <c r="T2342" s="187"/>
      <c r="U2342" s="187"/>
      <c r="V2342" s="187"/>
      <c r="W2342" s="187"/>
      <c r="X2342" s="187"/>
      <c r="Y2342" s="187"/>
      <c r="Z2342" s="187"/>
      <c r="AA2342" s="12"/>
      <c r="AB2342" s="2"/>
      <c r="AC2342" s="2"/>
    </row>
    <row r="2343" spans="1:29" s="4" customFormat="1" ht="9.9" customHeight="1" x14ac:dyDescent="0.25">
      <c r="A2343" s="184"/>
      <c r="B2343" s="138"/>
      <c r="C2343" s="2"/>
      <c r="D2343" s="187"/>
      <c r="E2343" s="187"/>
      <c r="F2343" s="187"/>
      <c r="G2343" s="8"/>
      <c r="H2343" s="187"/>
      <c r="M2343" s="193"/>
      <c r="N2343" s="193"/>
      <c r="O2343" s="193"/>
      <c r="Q2343" s="187"/>
      <c r="R2343" s="187"/>
      <c r="S2343" s="187"/>
      <c r="T2343" s="187"/>
      <c r="U2343" s="187"/>
      <c r="V2343" s="187"/>
      <c r="W2343" s="187"/>
      <c r="X2343" s="187"/>
      <c r="Y2343" s="187"/>
      <c r="Z2343" s="187"/>
      <c r="AA2343" s="12"/>
      <c r="AB2343" s="2"/>
      <c r="AC2343" s="2"/>
    </row>
    <row r="2344" spans="1:29" s="4" customFormat="1" ht="9.9" customHeight="1" x14ac:dyDescent="0.25">
      <c r="A2344" s="184"/>
      <c r="B2344" s="138"/>
      <c r="C2344" s="2"/>
      <c r="D2344" s="187"/>
      <c r="E2344" s="187"/>
      <c r="F2344" s="187"/>
      <c r="G2344" s="8"/>
      <c r="H2344" s="187"/>
      <c r="M2344" s="193"/>
      <c r="N2344" s="193"/>
      <c r="O2344" s="193"/>
      <c r="Q2344" s="187"/>
      <c r="R2344" s="187"/>
      <c r="S2344" s="187"/>
      <c r="T2344" s="187"/>
      <c r="U2344" s="187"/>
      <c r="V2344" s="187"/>
      <c r="W2344" s="187"/>
      <c r="X2344" s="187"/>
      <c r="Y2344" s="187"/>
      <c r="Z2344" s="187"/>
      <c r="AA2344" s="12"/>
      <c r="AB2344" s="2"/>
      <c r="AC2344" s="2"/>
    </row>
    <row r="2345" spans="1:29" s="4" customFormat="1" ht="9.9" customHeight="1" x14ac:dyDescent="0.25">
      <c r="A2345" s="184"/>
      <c r="B2345" s="138"/>
      <c r="C2345" s="2"/>
      <c r="D2345" s="187"/>
      <c r="E2345" s="187"/>
      <c r="F2345" s="187"/>
      <c r="G2345" s="8"/>
      <c r="H2345" s="187"/>
      <c r="M2345" s="193"/>
      <c r="N2345" s="193"/>
      <c r="O2345" s="193"/>
      <c r="Q2345" s="187"/>
      <c r="R2345" s="187"/>
      <c r="S2345" s="187"/>
      <c r="T2345" s="187"/>
      <c r="U2345" s="187"/>
      <c r="V2345" s="187"/>
      <c r="W2345" s="187"/>
      <c r="X2345" s="187"/>
      <c r="Y2345" s="187"/>
      <c r="Z2345" s="187"/>
      <c r="AA2345" s="12"/>
      <c r="AB2345" s="2"/>
      <c r="AC2345" s="2"/>
    </row>
    <row r="2346" spans="1:29" s="4" customFormat="1" ht="9.9" customHeight="1" x14ac:dyDescent="0.25">
      <c r="A2346" s="184"/>
      <c r="B2346" s="139"/>
      <c r="C2346" s="2"/>
      <c r="D2346" s="187"/>
      <c r="E2346" s="187"/>
      <c r="F2346" s="187"/>
      <c r="G2346" s="8"/>
      <c r="H2346" s="187"/>
      <c r="M2346" s="187"/>
      <c r="N2346" s="193"/>
      <c r="O2346" s="193"/>
      <c r="Q2346" s="187"/>
      <c r="R2346" s="187"/>
      <c r="S2346" s="187"/>
      <c r="T2346" s="187"/>
      <c r="U2346" s="187"/>
      <c r="V2346" s="187"/>
      <c r="W2346" s="187"/>
      <c r="X2346" s="187"/>
      <c r="Y2346" s="187"/>
      <c r="Z2346" s="187"/>
      <c r="AA2346" s="12"/>
      <c r="AB2346" s="2"/>
      <c r="AC2346" s="2"/>
    </row>
    <row r="2347" spans="1:29" s="4" customFormat="1" ht="9.9" customHeight="1" x14ac:dyDescent="0.25">
      <c r="A2347" s="184"/>
      <c r="B2347" s="142"/>
      <c r="C2347" s="2"/>
      <c r="D2347" s="187"/>
      <c r="E2347" s="187"/>
      <c r="F2347" s="187"/>
      <c r="G2347" s="8"/>
      <c r="H2347" s="187"/>
      <c r="M2347" s="187"/>
      <c r="N2347" s="193"/>
      <c r="O2347" s="193"/>
      <c r="Q2347" s="187"/>
      <c r="R2347" s="187"/>
      <c r="S2347" s="187"/>
      <c r="T2347" s="187"/>
      <c r="U2347" s="187"/>
      <c r="V2347" s="187"/>
      <c r="W2347" s="187"/>
      <c r="X2347" s="187"/>
      <c r="Y2347" s="187"/>
      <c r="Z2347" s="187"/>
      <c r="AA2347" s="12"/>
      <c r="AB2347" s="2"/>
      <c r="AC2347" s="2"/>
    </row>
    <row r="2348" spans="1:29" s="4" customFormat="1" ht="9.9" customHeight="1" x14ac:dyDescent="0.25">
      <c r="A2348" s="184"/>
      <c r="B2348" s="138"/>
      <c r="C2348" s="2"/>
      <c r="D2348" s="187"/>
      <c r="E2348" s="187"/>
      <c r="F2348" s="187"/>
      <c r="G2348" s="8"/>
      <c r="H2348" s="187"/>
      <c r="M2348" s="187"/>
      <c r="N2348" s="193"/>
      <c r="O2348" s="193"/>
      <c r="Q2348" s="187"/>
      <c r="R2348" s="187"/>
      <c r="S2348" s="187"/>
      <c r="T2348" s="187"/>
      <c r="U2348" s="187"/>
      <c r="V2348" s="187"/>
      <c r="W2348" s="187"/>
      <c r="X2348" s="187"/>
      <c r="Y2348" s="187"/>
      <c r="Z2348" s="187"/>
      <c r="AA2348" s="12"/>
      <c r="AB2348" s="2"/>
      <c r="AC2348" s="2"/>
    </row>
    <row r="2349" spans="1:29" s="4" customFormat="1" ht="9.9" customHeight="1" x14ac:dyDescent="0.25">
      <c r="A2349" s="184"/>
      <c r="B2349" s="138"/>
      <c r="C2349" s="2"/>
      <c r="D2349" s="187"/>
      <c r="E2349" s="187"/>
      <c r="F2349" s="187"/>
      <c r="G2349" s="8"/>
      <c r="H2349" s="187"/>
      <c r="M2349" s="193"/>
      <c r="N2349" s="193"/>
      <c r="O2349" s="193"/>
      <c r="Q2349" s="187"/>
      <c r="R2349" s="187"/>
      <c r="S2349" s="187"/>
      <c r="T2349" s="187"/>
      <c r="U2349" s="187"/>
      <c r="V2349" s="187"/>
      <c r="W2349" s="187"/>
      <c r="X2349" s="187"/>
      <c r="Y2349" s="187"/>
      <c r="Z2349" s="187"/>
      <c r="AA2349" s="12"/>
      <c r="AB2349" s="2"/>
      <c r="AC2349" s="2"/>
    </row>
    <row r="2350" spans="1:29" s="4" customFormat="1" ht="9.9" customHeight="1" x14ac:dyDescent="0.25">
      <c r="A2350" s="184"/>
      <c r="B2350" s="138"/>
      <c r="C2350" s="2"/>
      <c r="D2350" s="187"/>
      <c r="E2350" s="187"/>
      <c r="F2350" s="187"/>
      <c r="G2350" s="8"/>
      <c r="H2350" s="187"/>
      <c r="M2350" s="193"/>
      <c r="N2350" s="193"/>
      <c r="O2350" s="193"/>
      <c r="Q2350" s="187"/>
      <c r="R2350" s="187"/>
      <c r="S2350" s="187"/>
      <c r="T2350" s="187"/>
      <c r="U2350" s="187"/>
      <c r="V2350" s="187"/>
      <c r="W2350" s="187"/>
      <c r="X2350" s="187"/>
      <c r="Y2350" s="187"/>
      <c r="Z2350" s="187"/>
      <c r="AA2350" s="12"/>
      <c r="AB2350" s="2"/>
      <c r="AC2350" s="2"/>
    </row>
    <row r="2351" spans="1:29" s="4" customFormat="1" ht="9.9" customHeight="1" x14ac:dyDescent="0.25">
      <c r="A2351" s="184"/>
      <c r="B2351" s="138"/>
      <c r="C2351" s="2"/>
      <c r="D2351" s="187"/>
      <c r="E2351" s="187"/>
      <c r="F2351" s="187"/>
      <c r="G2351" s="8"/>
      <c r="H2351" s="187"/>
      <c r="M2351" s="193"/>
      <c r="N2351" s="193"/>
      <c r="O2351" s="193"/>
      <c r="Q2351" s="187"/>
      <c r="R2351" s="187"/>
      <c r="S2351" s="187"/>
      <c r="T2351" s="187"/>
      <c r="U2351" s="187"/>
      <c r="V2351" s="187"/>
      <c r="W2351" s="187"/>
      <c r="X2351" s="187"/>
      <c r="Y2351" s="187"/>
      <c r="Z2351" s="187"/>
      <c r="AA2351" s="12"/>
      <c r="AB2351" s="2"/>
      <c r="AC2351" s="2"/>
    </row>
    <row r="2352" spans="1:29" s="4" customFormat="1" ht="9.9" customHeight="1" x14ac:dyDescent="0.25">
      <c r="A2352" s="184"/>
      <c r="B2352" s="138"/>
      <c r="C2352" s="2"/>
      <c r="D2352" s="187"/>
      <c r="E2352" s="187"/>
      <c r="F2352" s="187"/>
      <c r="G2352" s="8"/>
      <c r="H2352" s="187"/>
      <c r="M2352" s="193"/>
      <c r="N2352" s="193"/>
      <c r="O2352" s="193"/>
      <c r="Q2352" s="187"/>
      <c r="R2352" s="187"/>
      <c r="S2352" s="187"/>
      <c r="T2352" s="187"/>
      <c r="U2352" s="187"/>
      <c r="V2352" s="187"/>
      <c r="W2352" s="187"/>
      <c r="X2352" s="187"/>
      <c r="Y2352" s="187"/>
      <c r="Z2352" s="187"/>
      <c r="AA2352" s="12"/>
      <c r="AB2352" s="2"/>
      <c r="AC2352" s="2"/>
    </row>
    <row r="2353" spans="1:29" s="4" customFormat="1" ht="9.9" customHeight="1" x14ac:dyDescent="0.25">
      <c r="A2353" s="184"/>
      <c r="B2353" s="138"/>
      <c r="C2353" s="2"/>
      <c r="D2353" s="187"/>
      <c r="E2353" s="187"/>
      <c r="F2353" s="187"/>
      <c r="G2353" s="8"/>
      <c r="H2353" s="187"/>
      <c r="M2353" s="193"/>
      <c r="N2353" s="193"/>
      <c r="O2353" s="193"/>
      <c r="Q2353" s="187"/>
      <c r="R2353" s="187"/>
      <c r="S2353" s="187"/>
      <c r="T2353" s="187"/>
      <c r="U2353" s="187"/>
      <c r="V2353" s="187"/>
      <c r="W2353" s="187"/>
      <c r="X2353" s="187"/>
      <c r="Y2353" s="187"/>
      <c r="Z2353" s="187"/>
      <c r="AA2353" s="12"/>
      <c r="AB2353" s="2"/>
      <c r="AC2353" s="2"/>
    </row>
    <row r="2354" spans="1:29" s="4" customFormat="1" ht="9.9" customHeight="1" x14ac:dyDescent="0.25">
      <c r="A2354" s="184"/>
      <c r="B2354" s="138"/>
      <c r="C2354" s="2"/>
      <c r="D2354" s="187"/>
      <c r="E2354" s="187"/>
      <c r="F2354" s="187"/>
      <c r="G2354" s="8"/>
      <c r="H2354" s="187"/>
      <c r="M2354" s="193"/>
      <c r="N2354" s="193"/>
      <c r="O2354" s="193"/>
      <c r="Q2354" s="187"/>
      <c r="R2354" s="187"/>
      <c r="S2354" s="187"/>
      <c r="T2354" s="187"/>
      <c r="U2354" s="187"/>
      <c r="V2354" s="187"/>
      <c r="W2354" s="187"/>
      <c r="X2354" s="187"/>
      <c r="Y2354" s="187"/>
      <c r="Z2354" s="187"/>
      <c r="AA2354" s="12"/>
      <c r="AB2354" s="2"/>
      <c r="AC2354" s="2"/>
    </row>
    <row r="2355" spans="1:29" s="4" customFormat="1" ht="9.9" customHeight="1" x14ac:dyDescent="0.25">
      <c r="A2355" s="184"/>
      <c r="B2355" s="138"/>
      <c r="C2355" s="2"/>
      <c r="D2355" s="187"/>
      <c r="E2355" s="187"/>
      <c r="F2355" s="187"/>
      <c r="G2355" s="8"/>
      <c r="H2355" s="187"/>
      <c r="M2355" s="193"/>
      <c r="N2355" s="193"/>
      <c r="O2355" s="193"/>
      <c r="Q2355" s="187"/>
      <c r="R2355" s="187"/>
      <c r="S2355" s="187"/>
      <c r="T2355" s="187"/>
      <c r="U2355" s="187"/>
      <c r="V2355" s="187"/>
      <c r="W2355" s="187"/>
      <c r="X2355" s="187"/>
      <c r="Y2355" s="187"/>
      <c r="Z2355" s="187"/>
      <c r="AA2355" s="12"/>
      <c r="AB2355" s="2"/>
      <c r="AC2355" s="2"/>
    </row>
    <row r="2356" spans="1:29" s="4" customFormat="1" ht="9.9" customHeight="1" x14ac:dyDescent="0.25">
      <c r="A2356" s="184"/>
      <c r="B2356" s="138"/>
      <c r="C2356" s="2"/>
      <c r="D2356" s="187"/>
      <c r="E2356" s="187"/>
      <c r="F2356" s="187"/>
      <c r="G2356" s="8"/>
      <c r="H2356" s="187"/>
      <c r="M2356" s="193"/>
      <c r="N2356" s="193"/>
      <c r="O2356" s="193"/>
      <c r="Q2356" s="187"/>
      <c r="R2356" s="187"/>
      <c r="S2356" s="187"/>
      <c r="T2356" s="187"/>
      <c r="U2356" s="187"/>
      <c r="V2356" s="187"/>
      <c r="W2356" s="187"/>
      <c r="X2356" s="187"/>
      <c r="Y2356" s="187"/>
      <c r="Z2356" s="187"/>
      <c r="AA2356" s="12"/>
      <c r="AB2356" s="2"/>
      <c r="AC2356" s="2"/>
    </row>
    <row r="2357" spans="1:29" s="4" customFormat="1" ht="9.9" customHeight="1" x14ac:dyDescent="0.25">
      <c r="A2357" s="184"/>
      <c r="B2357" s="138"/>
      <c r="C2357" s="2"/>
      <c r="D2357" s="187"/>
      <c r="E2357" s="187"/>
      <c r="F2357" s="187"/>
      <c r="G2357" s="8"/>
      <c r="H2357" s="187"/>
      <c r="M2357" s="193"/>
      <c r="N2357" s="193"/>
      <c r="O2357" s="193"/>
      <c r="Q2357" s="187"/>
      <c r="R2357" s="187"/>
      <c r="S2357" s="187"/>
      <c r="T2357" s="187"/>
      <c r="U2357" s="187"/>
      <c r="V2357" s="187"/>
      <c r="W2357" s="187"/>
      <c r="X2357" s="187"/>
      <c r="Y2357" s="187"/>
      <c r="Z2357" s="187"/>
      <c r="AA2357" s="12"/>
      <c r="AB2357" s="2"/>
      <c r="AC2357" s="2"/>
    </row>
    <row r="2358" spans="1:29" s="4" customFormat="1" ht="9.9" customHeight="1" x14ac:dyDescent="0.25">
      <c r="A2358" s="184"/>
      <c r="B2358" s="138"/>
      <c r="C2358" s="2"/>
      <c r="D2358" s="187"/>
      <c r="E2358" s="187"/>
      <c r="F2358" s="187"/>
      <c r="G2358" s="8"/>
      <c r="H2358" s="187"/>
      <c r="M2358" s="193"/>
      <c r="N2358" s="193"/>
      <c r="O2358" s="193"/>
      <c r="Q2358" s="187"/>
      <c r="R2358" s="187"/>
      <c r="S2358" s="187"/>
      <c r="T2358" s="187"/>
      <c r="U2358" s="187"/>
      <c r="V2358" s="187"/>
      <c r="W2358" s="187"/>
      <c r="X2358" s="187"/>
      <c r="Y2358" s="187"/>
      <c r="Z2358" s="187"/>
      <c r="AA2358" s="12"/>
      <c r="AB2358" s="2"/>
      <c r="AC2358" s="2"/>
    </row>
    <row r="2359" spans="1:29" s="4" customFormat="1" ht="9.9" customHeight="1" x14ac:dyDescent="0.25">
      <c r="A2359" s="184"/>
      <c r="B2359" s="138"/>
      <c r="C2359" s="2"/>
      <c r="D2359" s="187"/>
      <c r="E2359" s="187"/>
      <c r="F2359" s="187"/>
      <c r="G2359" s="8"/>
      <c r="H2359" s="187"/>
      <c r="M2359" s="193"/>
      <c r="N2359" s="193"/>
      <c r="O2359" s="193"/>
      <c r="Q2359" s="187"/>
      <c r="R2359" s="187"/>
      <c r="S2359" s="187"/>
      <c r="T2359" s="187"/>
      <c r="U2359" s="187"/>
      <c r="V2359" s="187"/>
      <c r="W2359" s="187"/>
      <c r="X2359" s="187"/>
      <c r="Y2359" s="187"/>
      <c r="Z2359" s="187"/>
      <c r="AA2359" s="12"/>
      <c r="AB2359" s="2"/>
      <c r="AC2359" s="2"/>
    </row>
    <row r="2360" spans="1:29" s="4" customFormat="1" ht="9.9" customHeight="1" x14ac:dyDescent="0.25">
      <c r="A2360" s="184"/>
      <c r="B2360" s="138"/>
      <c r="C2360" s="2"/>
      <c r="D2360" s="187"/>
      <c r="E2360" s="187"/>
      <c r="F2360" s="187"/>
      <c r="G2360" s="8"/>
      <c r="H2360" s="187"/>
      <c r="M2360" s="193"/>
      <c r="N2360" s="193"/>
      <c r="O2360" s="193"/>
      <c r="Q2360" s="187"/>
      <c r="R2360" s="187"/>
      <c r="S2360" s="187"/>
      <c r="T2360" s="187"/>
      <c r="U2360" s="187"/>
      <c r="V2360" s="187"/>
      <c r="W2360" s="187"/>
      <c r="X2360" s="187"/>
      <c r="Y2360" s="187"/>
      <c r="Z2360" s="187"/>
      <c r="AA2360" s="12"/>
      <c r="AB2360" s="2"/>
      <c r="AC2360" s="2"/>
    </row>
    <row r="2361" spans="1:29" s="4" customFormat="1" ht="9.9" customHeight="1" x14ac:dyDescent="0.25">
      <c r="A2361" s="184"/>
      <c r="B2361" s="138"/>
      <c r="C2361" s="2"/>
      <c r="D2361" s="187"/>
      <c r="E2361" s="187"/>
      <c r="F2361" s="187"/>
      <c r="G2361" s="8"/>
      <c r="H2361" s="187"/>
      <c r="M2361" s="193"/>
      <c r="N2361" s="193"/>
      <c r="O2361" s="193"/>
      <c r="Q2361" s="187"/>
      <c r="R2361" s="187"/>
      <c r="S2361" s="187"/>
      <c r="T2361" s="187"/>
      <c r="U2361" s="187"/>
      <c r="V2361" s="187"/>
      <c r="W2361" s="187"/>
      <c r="X2361" s="187"/>
      <c r="Y2361" s="187"/>
      <c r="Z2361" s="187"/>
      <c r="AA2361" s="12"/>
      <c r="AB2361" s="2"/>
      <c r="AC2361" s="2"/>
    </row>
    <row r="2362" spans="1:29" s="4" customFormat="1" ht="9.9" customHeight="1" x14ac:dyDescent="0.25">
      <c r="A2362" s="184"/>
      <c r="B2362" s="138"/>
      <c r="C2362" s="2"/>
      <c r="D2362" s="187"/>
      <c r="E2362" s="187"/>
      <c r="F2362" s="187"/>
      <c r="G2362" s="8"/>
      <c r="H2362" s="187"/>
      <c r="M2362" s="193"/>
      <c r="N2362" s="193"/>
      <c r="O2362" s="193"/>
      <c r="Q2362" s="187"/>
      <c r="R2362" s="187"/>
      <c r="S2362" s="187"/>
      <c r="T2362" s="187"/>
      <c r="U2362" s="187"/>
      <c r="V2362" s="187"/>
      <c r="W2362" s="187"/>
      <c r="X2362" s="187"/>
      <c r="Y2362" s="187"/>
      <c r="Z2362" s="187"/>
      <c r="AA2362" s="12"/>
      <c r="AB2362" s="2"/>
      <c r="AC2362" s="2"/>
    </row>
    <row r="2363" spans="1:29" s="4" customFormat="1" ht="9.9" customHeight="1" x14ac:dyDescent="0.25">
      <c r="A2363" s="184"/>
      <c r="B2363" s="138"/>
      <c r="C2363" s="2"/>
      <c r="D2363" s="187"/>
      <c r="E2363" s="187"/>
      <c r="F2363" s="187"/>
      <c r="G2363" s="8"/>
      <c r="H2363" s="187"/>
      <c r="M2363" s="193"/>
      <c r="N2363" s="193"/>
      <c r="O2363" s="193"/>
      <c r="Q2363" s="187"/>
      <c r="R2363" s="187"/>
      <c r="S2363" s="187"/>
      <c r="T2363" s="187"/>
      <c r="U2363" s="187"/>
      <c r="V2363" s="187"/>
      <c r="W2363" s="187"/>
      <c r="X2363" s="187"/>
      <c r="Y2363" s="187"/>
      <c r="Z2363" s="187"/>
      <c r="AA2363" s="12"/>
      <c r="AB2363" s="2"/>
      <c r="AC2363" s="2"/>
    </row>
    <row r="2364" spans="1:29" s="4" customFormat="1" ht="9.9" customHeight="1" x14ac:dyDescent="0.25">
      <c r="A2364" s="184"/>
      <c r="B2364" s="138"/>
      <c r="C2364" s="2"/>
      <c r="D2364" s="187"/>
      <c r="E2364" s="187"/>
      <c r="F2364" s="187"/>
      <c r="G2364" s="8"/>
      <c r="H2364" s="187"/>
      <c r="M2364" s="193"/>
      <c r="N2364" s="193"/>
      <c r="O2364" s="193"/>
      <c r="Q2364" s="187"/>
      <c r="R2364" s="187"/>
      <c r="S2364" s="187"/>
      <c r="T2364" s="187"/>
      <c r="U2364" s="187"/>
      <c r="V2364" s="187"/>
      <c r="W2364" s="187"/>
      <c r="X2364" s="187"/>
      <c r="Y2364" s="187"/>
      <c r="Z2364" s="187"/>
      <c r="AA2364" s="12"/>
      <c r="AB2364" s="2"/>
      <c r="AC2364" s="2"/>
    </row>
    <row r="2365" spans="1:29" s="4" customFormat="1" ht="9.9" customHeight="1" x14ac:dyDescent="0.25">
      <c r="A2365" s="184"/>
      <c r="B2365" s="138"/>
      <c r="C2365" s="2"/>
      <c r="D2365" s="187"/>
      <c r="E2365" s="187"/>
      <c r="F2365" s="187"/>
      <c r="G2365" s="8"/>
      <c r="H2365" s="187"/>
      <c r="M2365" s="193"/>
      <c r="N2365" s="193"/>
      <c r="O2365" s="193"/>
      <c r="Q2365" s="187"/>
      <c r="R2365" s="187"/>
      <c r="S2365" s="187"/>
      <c r="T2365" s="187"/>
      <c r="U2365" s="187"/>
      <c r="V2365" s="187"/>
      <c r="W2365" s="187"/>
      <c r="X2365" s="187"/>
      <c r="Y2365" s="187"/>
      <c r="Z2365" s="187"/>
      <c r="AA2365" s="12"/>
      <c r="AB2365" s="2"/>
      <c r="AC2365" s="2"/>
    </row>
    <row r="2366" spans="1:29" s="4" customFormat="1" ht="9.9" customHeight="1" x14ac:dyDescent="0.25">
      <c r="A2366" s="184"/>
      <c r="B2366" s="138"/>
      <c r="C2366" s="2"/>
      <c r="D2366" s="187"/>
      <c r="E2366" s="187"/>
      <c r="F2366" s="187"/>
      <c r="G2366" s="8"/>
      <c r="H2366" s="187"/>
      <c r="M2366" s="193"/>
      <c r="N2366" s="193"/>
      <c r="O2366" s="193"/>
      <c r="Q2366" s="187"/>
      <c r="R2366" s="187"/>
      <c r="S2366" s="187"/>
      <c r="T2366" s="187"/>
      <c r="U2366" s="187"/>
      <c r="V2366" s="187"/>
      <c r="W2366" s="187"/>
      <c r="X2366" s="187"/>
      <c r="Y2366" s="187"/>
      <c r="Z2366" s="187"/>
      <c r="AA2366" s="12"/>
      <c r="AB2366" s="2"/>
      <c r="AC2366" s="2"/>
    </row>
    <row r="2367" spans="1:29" s="4" customFormat="1" ht="9.9" customHeight="1" x14ac:dyDescent="0.25">
      <c r="A2367" s="184"/>
      <c r="B2367" s="138"/>
      <c r="C2367" s="2"/>
      <c r="D2367" s="187"/>
      <c r="E2367" s="187"/>
      <c r="F2367" s="187"/>
      <c r="G2367" s="8"/>
      <c r="H2367" s="187"/>
      <c r="M2367" s="193"/>
      <c r="N2367" s="193"/>
      <c r="O2367" s="193"/>
      <c r="Q2367" s="187"/>
      <c r="R2367" s="187"/>
      <c r="S2367" s="187"/>
      <c r="T2367" s="187"/>
      <c r="U2367" s="187"/>
      <c r="V2367" s="187"/>
      <c r="W2367" s="187"/>
      <c r="X2367" s="187"/>
      <c r="Y2367" s="187"/>
      <c r="Z2367" s="187"/>
      <c r="AA2367" s="12"/>
      <c r="AB2367" s="2"/>
      <c r="AC2367" s="2"/>
    </row>
    <row r="2368" spans="1:29" s="4" customFormat="1" ht="9.9" customHeight="1" x14ac:dyDescent="0.25">
      <c r="A2368" s="184"/>
      <c r="B2368" s="138"/>
      <c r="C2368" s="2"/>
      <c r="D2368" s="187"/>
      <c r="E2368" s="187"/>
      <c r="F2368" s="187"/>
      <c r="G2368" s="8"/>
      <c r="H2368" s="187"/>
      <c r="M2368" s="193"/>
      <c r="N2368" s="193"/>
      <c r="O2368" s="193"/>
      <c r="Q2368" s="187"/>
      <c r="R2368" s="187"/>
      <c r="S2368" s="187"/>
      <c r="T2368" s="187"/>
      <c r="U2368" s="187"/>
      <c r="V2368" s="187"/>
      <c r="W2368" s="187"/>
      <c r="X2368" s="187"/>
      <c r="Y2368" s="187"/>
      <c r="Z2368" s="187"/>
      <c r="AA2368" s="12"/>
      <c r="AB2368" s="2"/>
      <c r="AC2368" s="2"/>
    </row>
    <row r="2369" spans="1:29" s="4" customFormat="1" ht="9.9" customHeight="1" x14ac:dyDescent="0.25">
      <c r="A2369" s="184"/>
      <c r="B2369" s="138"/>
      <c r="C2369" s="2"/>
      <c r="D2369" s="187"/>
      <c r="E2369" s="187"/>
      <c r="F2369" s="187"/>
      <c r="G2369" s="8"/>
      <c r="H2369" s="187"/>
      <c r="M2369" s="193"/>
      <c r="N2369" s="193"/>
      <c r="O2369" s="193"/>
      <c r="Q2369" s="187"/>
      <c r="R2369" s="187"/>
      <c r="S2369" s="187"/>
      <c r="T2369" s="187"/>
      <c r="U2369" s="187"/>
      <c r="V2369" s="187"/>
      <c r="W2369" s="187"/>
      <c r="X2369" s="187"/>
      <c r="Y2369" s="187"/>
      <c r="Z2369" s="187"/>
      <c r="AA2369" s="12"/>
      <c r="AB2369" s="2"/>
      <c r="AC2369" s="2"/>
    </row>
    <row r="2370" spans="1:29" s="4" customFormat="1" ht="9.9" customHeight="1" x14ac:dyDescent="0.25">
      <c r="A2370" s="184"/>
      <c r="B2370" s="138"/>
      <c r="C2370" s="2"/>
      <c r="D2370" s="187"/>
      <c r="E2370" s="187"/>
      <c r="F2370" s="187"/>
      <c r="G2370" s="8"/>
      <c r="H2370" s="187"/>
      <c r="M2370" s="193"/>
      <c r="N2370" s="193"/>
      <c r="O2370" s="193"/>
      <c r="Q2370" s="187"/>
      <c r="R2370" s="187"/>
      <c r="S2370" s="187"/>
      <c r="T2370" s="187"/>
      <c r="U2370" s="187"/>
      <c r="V2370" s="187"/>
      <c r="W2370" s="187"/>
      <c r="X2370" s="187"/>
      <c r="Y2370" s="187"/>
      <c r="Z2370" s="187"/>
      <c r="AA2370" s="12"/>
      <c r="AB2370" s="2"/>
      <c r="AC2370" s="2"/>
    </row>
    <row r="2371" spans="1:29" s="4" customFormat="1" ht="9.9" customHeight="1" x14ac:dyDescent="0.25">
      <c r="A2371" s="184"/>
      <c r="B2371" s="138"/>
      <c r="C2371" s="2"/>
      <c r="D2371" s="187"/>
      <c r="E2371" s="187"/>
      <c r="F2371" s="187"/>
      <c r="G2371" s="8"/>
      <c r="H2371" s="187"/>
      <c r="M2371" s="193"/>
      <c r="N2371" s="193"/>
      <c r="O2371" s="193"/>
      <c r="Q2371" s="187"/>
      <c r="R2371" s="187"/>
      <c r="S2371" s="187"/>
      <c r="T2371" s="187"/>
      <c r="U2371" s="187"/>
      <c r="V2371" s="187"/>
      <c r="W2371" s="187"/>
      <c r="X2371" s="187"/>
      <c r="Y2371" s="187"/>
      <c r="Z2371" s="187"/>
      <c r="AA2371" s="12"/>
      <c r="AB2371" s="2"/>
      <c r="AC2371" s="2"/>
    </row>
    <row r="2372" spans="1:29" s="4" customFormat="1" ht="9.9" customHeight="1" x14ac:dyDescent="0.25">
      <c r="A2372" s="184"/>
      <c r="B2372" s="138"/>
      <c r="C2372" s="2"/>
      <c r="D2372" s="187"/>
      <c r="E2372" s="187"/>
      <c r="F2372" s="187"/>
      <c r="G2372" s="8"/>
      <c r="H2372" s="187"/>
      <c r="M2372" s="193"/>
      <c r="N2372" s="193"/>
      <c r="O2372" s="193"/>
      <c r="Q2372" s="187"/>
      <c r="R2372" s="187"/>
      <c r="S2372" s="187"/>
      <c r="T2372" s="187"/>
      <c r="U2372" s="187"/>
      <c r="V2372" s="187"/>
      <c r="W2372" s="187"/>
      <c r="X2372" s="187"/>
      <c r="Y2372" s="187"/>
      <c r="Z2372" s="187"/>
      <c r="AA2372" s="12"/>
      <c r="AB2372" s="2"/>
      <c r="AC2372" s="2"/>
    </row>
    <row r="2373" spans="1:29" s="4" customFormat="1" ht="9.9" customHeight="1" x14ac:dyDescent="0.25">
      <c r="A2373" s="184"/>
      <c r="B2373" s="138"/>
      <c r="C2373" s="2"/>
      <c r="D2373" s="187"/>
      <c r="E2373" s="187"/>
      <c r="F2373" s="187"/>
      <c r="G2373" s="8"/>
      <c r="H2373" s="187"/>
      <c r="M2373" s="193"/>
      <c r="N2373" s="193"/>
      <c r="O2373" s="193"/>
      <c r="Q2373" s="187"/>
      <c r="R2373" s="187"/>
      <c r="S2373" s="187"/>
      <c r="T2373" s="187"/>
      <c r="U2373" s="187"/>
      <c r="V2373" s="187"/>
      <c r="W2373" s="187"/>
      <c r="X2373" s="187"/>
      <c r="Y2373" s="187"/>
      <c r="Z2373" s="187"/>
      <c r="AA2373" s="12"/>
      <c r="AB2373" s="2"/>
      <c r="AC2373" s="2"/>
    </row>
    <row r="2374" spans="1:29" s="4" customFormat="1" ht="9.9" customHeight="1" x14ac:dyDescent="0.25">
      <c r="A2374" s="184"/>
      <c r="B2374" s="138"/>
      <c r="C2374" s="2"/>
      <c r="D2374" s="187"/>
      <c r="E2374" s="187"/>
      <c r="F2374" s="187"/>
      <c r="G2374" s="8"/>
      <c r="H2374" s="187"/>
      <c r="M2374" s="193"/>
      <c r="N2374" s="193"/>
      <c r="O2374" s="193"/>
      <c r="Q2374" s="187"/>
      <c r="R2374" s="187"/>
      <c r="S2374" s="187"/>
      <c r="T2374" s="187"/>
      <c r="U2374" s="187"/>
      <c r="V2374" s="187"/>
      <c r="W2374" s="187"/>
      <c r="X2374" s="187"/>
      <c r="Y2374" s="187"/>
      <c r="Z2374" s="187"/>
      <c r="AA2374" s="12"/>
      <c r="AB2374" s="2"/>
      <c r="AC2374" s="2"/>
    </row>
    <row r="2375" spans="1:29" s="4" customFormat="1" ht="9.9" customHeight="1" x14ac:dyDescent="0.25">
      <c r="A2375" s="184"/>
      <c r="B2375" s="138"/>
      <c r="C2375" s="2"/>
      <c r="D2375" s="187"/>
      <c r="E2375" s="187"/>
      <c r="F2375" s="187"/>
      <c r="G2375" s="8"/>
      <c r="H2375" s="187"/>
      <c r="M2375" s="193"/>
      <c r="N2375" s="193"/>
      <c r="O2375" s="193"/>
      <c r="Q2375" s="187"/>
      <c r="R2375" s="187"/>
      <c r="S2375" s="187"/>
      <c r="T2375" s="187"/>
      <c r="U2375" s="187"/>
      <c r="V2375" s="187"/>
      <c r="W2375" s="187"/>
      <c r="X2375" s="187"/>
      <c r="Y2375" s="187"/>
      <c r="Z2375" s="187"/>
      <c r="AA2375" s="12"/>
      <c r="AB2375" s="2"/>
      <c r="AC2375" s="2"/>
    </row>
    <row r="2376" spans="1:29" s="4" customFormat="1" ht="9.9" customHeight="1" x14ac:dyDescent="0.25">
      <c r="A2376" s="184"/>
      <c r="B2376" s="138"/>
      <c r="C2376" s="2"/>
      <c r="D2376" s="187"/>
      <c r="E2376" s="187"/>
      <c r="F2376" s="187"/>
      <c r="G2376" s="8"/>
      <c r="H2376" s="187"/>
      <c r="M2376" s="193"/>
      <c r="N2376" s="193"/>
      <c r="O2376" s="193"/>
      <c r="Q2376" s="187"/>
      <c r="R2376" s="187"/>
      <c r="S2376" s="187"/>
      <c r="T2376" s="187"/>
      <c r="U2376" s="187"/>
      <c r="V2376" s="187"/>
      <c r="W2376" s="187"/>
      <c r="X2376" s="187"/>
      <c r="Y2376" s="187"/>
      <c r="Z2376" s="187"/>
      <c r="AA2376" s="12"/>
      <c r="AB2376" s="2"/>
      <c r="AC2376" s="2"/>
    </row>
    <row r="2377" spans="1:29" s="4" customFormat="1" ht="9.9" customHeight="1" x14ac:dyDescent="0.25">
      <c r="A2377" s="184"/>
      <c r="B2377" s="138"/>
      <c r="C2377" s="2"/>
      <c r="D2377" s="187"/>
      <c r="E2377" s="187"/>
      <c r="F2377" s="187"/>
      <c r="G2377" s="8"/>
      <c r="H2377" s="187"/>
      <c r="M2377" s="193"/>
      <c r="N2377" s="193"/>
      <c r="O2377" s="193"/>
      <c r="Q2377" s="187"/>
      <c r="R2377" s="187"/>
      <c r="S2377" s="187"/>
      <c r="T2377" s="187"/>
      <c r="U2377" s="187"/>
      <c r="V2377" s="187"/>
      <c r="W2377" s="187"/>
      <c r="X2377" s="187"/>
      <c r="Y2377" s="187"/>
      <c r="Z2377" s="187"/>
      <c r="AA2377" s="12"/>
      <c r="AB2377" s="2"/>
      <c r="AC2377" s="2"/>
    </row>
    <row r="2378" spans="1:29" s="4" customFormat="1" ht="9.9" customHeight="1" x14ac:dyDescent="0.25">
      <c r="A2378" s="184"/>
      <c r="B2378" s="138"/>
      <c r="C2378" s="2"/>
      <c r="D2378" s="187"/>
      <c r="E2378" s="187"/>
      <c r="F2378" s="187"/>
      <c r="G2378" s="8"/>
      <c r="H2378" s="187"/>
      <c r="M2378" s="193"/>
      <c r="N2378" s="193"/>
      <c r="O2378" s="193"/>
      <c r="Q2378" s="187"/>
      <c r="R2378" s="187"/>
      <c r="S2378" s="187"/>
      <c r="T2378" s="187"/>
      <c r="U2378" s="187"/>
      <c r="V2378" s="187"/>
      <c r="W2378" s="187"/>
      <c r="X2378" s="187"/>
      <c r="Y2378" s="187"/>
      <c r="Z2378" s="187"/>
      <c r="AA2378" s="12"/>
      <c r="AB2378" s="2"/>
      <c r="AC2378" s="2"/>
    </row>
    <row r="2379" spans="1:29" s="4" customFormat="1" ht="9.9" customHeight="1" x14ac:dyDescent="0.25">
      <c r="A2379" s="184"/>
      <c r="B2379" s="138"/>
      <c r="C2379" s="2"/>
      <c r="D2379" s="187"/>
      <c r="E2379" s="187"/>
      <c r="F2379" s="187"/>
      <c r="G2379" s="8"/>
      <c r="H2379" s="187"/>
      <c r="M2379" s="193"/>
      <c r="N2379" s="193"/>
      <c r="O2379" s="193"/>
      <c r="Q2379" s="187"/>
      <c r="R2379" s="187"/>
      <c r="S2379" s="187"/>
      <c r="T2379" s="187"/>
      <c r="U2379" s="187"/>
      <c r="V2379" s="187"/>
      <c r="W2379" s="187"/>
      <c r="X2379" s="187"/>
      <c r="Y2379" s="187"/>
      <c r="Z2379" s="187"/>
      <c r="AA2379" s="12"/>
      <c r="AB2379" s="2"/>
      <c r="AC2379" s="2"/>
    </row>
    <row r="2380" spans="1:29" s="4" customFormat="1" ht="9.9" customHeight="1" x14ac:dyDescent="0.25">
      <c r="A2380" s="184"/>
      <c r="B2380" s="138"/>
      <c r="C2380" s="2"/>
      <c r="D2380" s="187"/>
      <c r="E2380" s="187"/>
      <c r="F2380" s="187"/>
      <c r="G2380" s="8"/>
      <c r="H2380" s="187"/>
      <c r="M2380" s="193"/>
      <c r="N2380" s="193"/>
      <c r="O2380" s="193"/>
      <c r="Q2380" s="187"/>
      <c r="R2380" s="187"/>
      <c r="S2380" s="187"/>
      <c r="T2380" s="187"/>
      <c r="U2380" s="187"/>
      <c r="V2380" s="187"/>
      <c r="W2380" s="187"/>
      <c r="X2380" s="187"/>
      <c r="Y2380" s="187"/>
      <c r="Z2380" s="187"/>
      <c r="AA2380" s="12"/>
      <c r="AB2380" s="2"/>
      <c r="AC2380" s="2"/>
    </row>
    <row r="2381" spans="1:29" s="4" customFormat="1" ht="9.9" customHeight="1" x14ac:dyDescent="0.25">
      <c r="A2381" s="184"/>
      <c r="B2381" s="138"/>
      <c r="C2381" s="2"/>
      <c r="D2381" s="187"/>
      <c r="E2381" s="187"/>
      <c r="F2381" s="187"/>
      <c r="G2381" s="8"/>
      <c r="H2381" s="187"/>
      <c r="M2381" s="193"/>
      <c r="N2381" s="193"/>
      <c r="O2381" s="193"/>
      <c r="Q2381" s="187"/>
      <c r="R2381" s="187"/>
      <c r="S2381" s="187"/>
      <c r="T2381" s="187"/>
      <c r="U2381" s="187"/>
      <c r="V2381" s="187"/>
      <c r="W2381" s="187"/>
      <c r="X2381" s="187"/>
      <c r="Y2381" s="187"/>
      <c r="Z2381" s="187"/>
      <c r="AA2381" s="12"/>
      <c r="AB2381" s="2"/>
      <c r="AC2381" s="2"/>
    </row>
    <row r="2382" spans="1:29" s="4" customFormat="1" ht="9.9" customHeight="1" x14ac:dyDescent="0.25">
      <c r="A2382" s="184"/>
      <c r="B2382" s="138"/>
      <c r="C2382" s="2"/>
      <c r="D2382" s="187"/>
      <c r="E2382" s="187"/>
      <c r="F2382" s="187"/>
      <c r="G2382" s="8"/>
      <c r="H2382" s="187"/>
      <c r="M2382" s="193"/>
      <c r="N2382" s="193"/>
      <c r="O2382" s="193"/>
      <c r="Q2382" s="187"/>
      <c r="R2382" s="187"/>
      <c r="S2382" s="187"/>
      <c r="T2382" s="187"/>
      <c r="U2382" s="187"/>
      <c r="V2382" s="187"/>
      <c r="W2382" s="187"/>
      <c r="X2382" s="187"/>
      <c r="Y2382" s="187"/>
      <c r="Z2382" s="187"/>
      <c r="AA2382" s="12"/>
      <c r="AB2382" s="2"/>
      <c r="AC2382" s="2"/>
    </row>
    <row r="2383" spans="1:29" s="4" customFormat="1" ht="9.9" customHeight="1" x14ac:dyDescent="0.25">
      <c r="A2383" s="184"/>
      <c r="B2383" s="138"/>
      <c r="C2383" s="2"/>
      <c r="D2383" s="187"/>
      <c r="E2383" s="187"/>
      <c r="F2383" s="187"/>
      <c r="G2383" s="8"/>
      <c r="H2383" s="187"/>
      <c r="M2383" s="193"/>
      <c r="N2383" s="193"/>
      <c r="O2383" s="193"/>
      <c r="Q2383" s="187"/>
      <c r="R2383" s="187"/>
      <c r="S2383" s="187"/>
      <c r="T2383" s="187"/>
      <c r="U2383" s="187"/>
      <c r="V2383" s="187"/>
      <c r="W2383" s="187"/>
      <c r="X2383" s="187"/>
      <c r="Y2383" s="187"/>
      <c r="Z2383" s="187"/>
      <c r="AA2383" s="12"/>
      <c r="AB2383" s="2"/>
      <c r="AC2383" s="2"/>
    </row>
    <row r="2384" spans="1:29" s="4" customFormat="1" ht="9.9" customHeight="1" x14ac:dyDescent="0.25">
      <c r="A2384" s="184"/>
      <c r="B2384" s="138"/>
      <c r="C2384" s="2"/>
      <c r="D2384" s="187"/>
      <c r="E2384" s="187"/>
      <c r="F2384" s="187"/>
      <c r="G2384" s="8"/>
      <c r="H2384" s="187"/>
      <c r="M2384" s="193"/>
      <c r="N2384" s="193"/>
      <c r="O2384" s="193"/>
      <c r="Q2384" s="187"/>
      <c r="R2384" s="187"/>
      <c r="S2384" s="187"/>
      <c r="T2384" s="187"/>
      <c r="U2384" s="187"/>
      <c r="V2384" s="187"/>
      <c r="W2384" s="187"/>
      <c r="X2384" s="187"/>
      <c r="Y2384" s="187"/>
      <c r="Z2384" s="187"/>
      <c r="AA2384" s="12"/>
      <c r="AB2384" s="2"/>
      <c r="AC2384" s="2"/>
    </row>
    <row r="2385" spans="1:29" s="4" customFormat="1" ht="9.9" customHeight="1" x14ac:dyDescent="0.25">
      <c r="A2385" s="184"/>
      <c r="B2385" s="138"/>
      <c r="C2385" s="2"/>
      <c r="D2385" s="187"/>
      <c r="E2385" s="187"/>
      <c r="F2385" s="187"/>
      <c r="G2385" s="8"/>
      <c r="H2385" s="187"/>
      <c r="M2385" s="193"/>
      <c r="N2385" s="193"/>
      <c r="O2385" s="193"/>
      <c r="Q2385" s="187"/>
      <c r="R2385" s="187"/>
      <c r="S2385" s="187"/>
      <c r="T2385" s="187"/>
      <c r="U2385" s="187"/>
      <c r="V2385" s="187"/>
      <c r="W2385" s="187"/>
      <c r="X2385" s="187"/>
      <c r="Y2385" s="187"/>
      <c r="Z2385" s="187"/>
      <c r="AA2385" s="12"/>
      <c r="AB2385" s="2"/>
      <c r="AC2385" s="2"/>
    </row>
    <row r="2386" spans="1:29" s="4" customFormat="1" ht="9.9" customHeight="1" x14ac:dyDescent="0.25">
      <c r="A2386" s="184"/>
      <c r="B2386" s="138"/>
      <c r="C2386" s="2"/>
      <c r="D2386" s="187"/>
      <c r="E2386" s="187"/>
      <c r="F2386" s="187"/>
      <c r="G2386" s="8"/>
      <c r="H2386" s="187"/>
      <c r="M2386" s="193"/>
      <c r="N2386" s="193"/>
      <c r="O2386" s="193"/>
      <c r="Q2386" s="187"/>
      <c r="R2386" s="187"/>
      <c r="S2386" s="187"/>
      <c r="T2386" s="187"/>
      <c r="U2386" s="187"/>
      <c r="V2386" s="187"/>
      <c r="W2386" s="187"/>
      <c r="X2386" s="187"/>
      <c r="Y2386" s="187"/>
      <c r="Z2386" s="187"/>
      <c r="AA2386" s="12"/>
      <c r="AB2386" s="2"/>
      <c r="AC2386" s="2"/>
    </row>
    <row r="2387" spans="1:29" s="4" customFormat="1" ht="9.9" customHeight="1" x14ac:dyDescent="0.25">
      <c r="A2387" s="184"/>
      <c r="B2387" s="138"/>
      <c r="C2387" s="2"/>
      <c r="D2387" s="187"/>
      <c r="E2387" s="187"/>
      <c r="F2387" s="187"/>
      <c r="G2387" s="8"/>
      <c r="H2387" s="187"/>
      <c r="M2387" s="193"/>
      <c r="N2387" s="193"/>
      <c r="O2387" s="193"/>
      <c r="Q2387" s="187"/>
      <c r="R2387" s="187"/>
      <c r="S2387" s="187"/>
      <c r="T2387" s="187"/>
      <c r="U2387" s="187"/>
      <c r="V2387" s="187"/>
      <c r="W2387" s="187"/>
      <c r="X2387" s="187"/>
      <c r="Y2387" s="187"/>
      <c r="Z2387" s="187"/>
      <c r="AA2387" s="12"/>
      <c r="AB2387" s="2"/>
      <c r="AC2387" s="2"/>
    </row>
    <row r="2388" spans="1:29" s="4" customFormat="1" ht="9.9" customHeight="1" x14ac:dyDescent="0.25">
      <c r="A2388" s="184"/>
      <c r="B2388" s="138"/>
      <c r="C2388" s="2"/>
      <c r="D2388" s="187"/>
      <c r="E2388" s="187"/>
      <c r="F2388" s="187"/>
      <c r="G2388" s="8"/>
      <c r="H2388" s="187"/>
      <c r="M2388" s="193"/>
      <c r="N2388" s="193"/>
      <c r="O2388" s="193"/>
      <c r="Q2388" s="187"/>
      <c r="R2388" s="187"/>
      <c r="S2388" s="187"/>
      <c r="T2388" s="187"/>
      <c r="U2388" s="187"/>
      <c r="V2388" s="187"/>
      <c r="W2388" s="187"/>
      <c r="X2388" s="187"/>
      <c r="Y2388" s="187"/>
      <c r="Z2388" s="187"/>
      <c r="AA2388" s="12"/>
      <c r="AB2388" s="2"/>
      <c r="AC2388" s="2"/>
    </row>
    <row r="2389" spans="1:29" s="4" customFormat="1" ht="9.9" customHeight="1" x14ac:dyDescent="0.25">
      <c r="A2389" s="184"/>
      <c r="B2389" s="138"/>
      <c r="C2389" s="2"/>
      <c r="D2389" s="187"/>
      <c r="E2389" s="187"/>
      <c r="F2389" s="187"/>
      <c r="G2389" s="8"/>
      <c r="H2389" s="187"/>
      <c r="M2389" s="193"/>
      <c r="N2389" s="193"/>
      <c r="O2389" s="193"/>
      <c r="Q2389" s="187"/>
      <c r="R2389" s="187"/>
      <c r="S2389" s="187"/>
      <c r="T2389" s="187"/>
      <c r="U2389" s="187"/>
      <c r="V2389" s="187"/>
      <c r="W2389" s="187"/>
      <c r="X2389" s="187"/>
      <c r="Y2389" s="187"/>
      <c r="Z2389" s="187"/>
      <c r="AA2389" s="12"/>
      <c r="AB2389" s="2"/>
      <c r="AC2389" s="2"/>
    </row>
    <row r="2390" spans="1:29" s="4" customFormat="1" ht="9.9" customHeight="1" x14ac:dyDescent="0.25">
      <c r="A2390" s="184"/>
      <c r="B2390" s="138"/>
      <c r="C2390" s="2"/>
      <c r="D2390" s="187"/>
      <c r="E2390" s="187"/>
      <c r="F2390" s="187"/>
      <c r="G2390" s="8"/>
      <c r="H2390" s="187"/>
      <c r="M2390" s="193"/>
      <c r="N2390" s="193"/>
      <c r="O2390" s="193"/>
      <c r="Q2390" s="187"/>
      <c r="R2390" s="187"/>
      <c r="S2390" s="187"/>
      <c r="T2390" s="187"/>
      <c r="U2390" s="187"/>
      <c r="V2390" s="187"/>
      <c r="W2390" s="187"/>
      <c r="X2390" s="187"/>
      <c r="Y2390" s="187"/>
      <c r="Z2390" s="187"/>
      <c r="AA2390" s="12"/>
      <c r="AB2390" s="2"/>
      <c r="AC2390" s="2"/>
    </row>
    <row r="2391" spans="1:29" s="4" customFormat="1" ht="9.9" customHeight="1" x14ac:dyDescent="0.25">
      <c r="A2391" s="184"/>
      <c r="B2391" s="138"/>
      <c r="C2391" s="2"/>
      <c r="D2391" s="187"/>
      <c r="E2391" s="187"/>
      <c r="F2391" s="187"/>
      <c r="G2391" s="8"/>
      <c r="H2391" s="187"/>
      <c r="M2391" s="193"/>
      <c r="N2391" s="193"/>
      <c r="O2391" s="193"/>
      <c r="Q2391" s="187"/>
      <c r="R2391" s="187"/>
      <c r="S2391" s="187"/>
      <c r="T2391" s="187"/>
      <c r="U2391" s="187"/>
      <c r="V2391" s="187"/>
      <c r="W2391" s="187"/>
      <c r="X2391" s="187"/>
      <c r="Y2391" s="187"/>
      <c r="Z2391" s="187"/>
      <c r="AA2391" s="12"/>
      <c r="AB2391" s="2"/>
      <c r="AC2391" s="2"/>
    </row>
    <row r="2392" spans="1:29" s="4" customFormat="1" ht="9.9" customHeight="1" x14ac:dyDescent="0.25">
      <c r="A2392" s="184"/>
      <c r="B2392" s="138"/>
      <c r="C2392" s="2"/>
      <c r="D2392" s="187"/>
      <c r="E2392" s="187"/>
      <c r="F2392" s="187"/>
      <c r="G2392" s="8"/>
      <c r="H2392" s="187"/>
      <c r="M2392" s="193"/>
      <c r="N2392" s="193"/>
      <c r="O2392" s="193"/>
      <c r="Q2392" s="187"/>
      <c r="R2392" s="187"/>
      <c r="S2392" s="187"/>
      <c r="T2392" s="187"/>
      <c r="U2392" s="187"/>
      <c r="V2392" s="187"/>
      <c r="W2392" s="187"/>
      <c r="X2392" s="187"/>
      <c r="Y2392" s="187"/>
      <c r="Z2392" s="187"/>
      <c r="AA2392" s="12"/>
      <c r="AB2392" s="2"/>
      <c r="AC2392" s="2"/>
    </row>
    <row r="2393" spans="1:29" s="4" customFormat="1" ht="9.9" customHeight="1" x14ac:dyDescent="0.25">
      <c r="A2393" s="184"/>
      <c r="B2393" s="138"/>
      <c r="C2393" s="2"/>
      <c r="D2393" s="187"/>
      <c r="E2393" s="187"/>
      <c r="F2393" s="187"/>
      <c r="G2393" s="8"/>
      <c r="H2393" s="187"/>
      <c r="M2393" s="193"/>
      <c r="N2393" s="193"/>
      <c r="O2393" s="193"/>
      <c r="Q2393" s="187"/>
      <c r="R2393" s="187"/>
      <c r="S2393" s="187"/>
      <c r="T2393" s="187"/>
      <c r="U2393" s="187"/>
      <c r="V2393" s="187"/>
      <c r="W2393" s="187"/>
      <c r="X2393" s="187"/>
      <c r="Y2393" s="187"/>
      <c r="Z2393" s="187"/>
      <c r="AA2393" s="12"/>
      <c r="AB2393" s="2"/>
      <c r="AC2393" s="2"/>
    </row>
    <row r="2394" spans="1:29" s="4" customFormat="1" ht="9.9" customHeight="1" x14ac:dyDescent="0.25">
      <c r="A2394" s="184"/>
      <c r="B2394" s="138"/>
      <c r="C2394" s="2"/>
      <c r="D2394" s="187"/>
      <c r="E2394" s="187"/>
      <c r="F2394" s="187"/>
      <c r="G2394" s="8"/>
      <c r="H2394" s="187"/>
      <c r="M2394" s="193"/>
      <c r="N2394" s="193"/>
      <c r="O2394" s="193"/>
      <c r="Q2394" s="187"/>
      <c r="R2394" s="187"/>
      <c r="S2394" s="187"/>
      <c r="T2394" s="187"/>
      <c r="U2394" s="187"/>
      <c r="V2394" s="187"/>
      <c r="W2394" s="187"/>
      <c r="X2394" s="187"/>
      <c r="Y2394" s="187"/>
      <c r="Z2394" s="187"/>
      <c r="AA2394" s="12"/>
      <c r="AB2394" s="2"/>
      <c r="AC2394" s="2"/>
    </row>
    <row r="2395" spans="1:29" s="4" customFormat="1" ht="9.9" customHeight="1" x14ac:dyDescent="0.25">
      <c r="A2395" s="184"/>
      <c r="B2395" s="138"/>
      <c r="C2395" s="2"/>
      <c r="D2395" s="187"/>
      <c r="E2395" s="187"/>
      <c r="F2395" s="187"/>
      <c r="G2395" s="8"/>
      <c r="H2395" s="187"/>
      <c r="M2395" s="193"/>
      <c r="N2395" s="193"/>
      <c r="O2395" s="193"/>
      <c r="Q2395" s="187"/>
      <c r="R2395" s="187"/>
      <c r="S2395" s="187"/>
      <c r="T2395" s="187"/>
      <c r="U2395" s="187"/>
      <c r="V2395" s="187"/>
      <c r="W2395" s="187"/>
      <c r="X2395" s="187"/>
      <c r="Y2395" s="187"/>
      <c r="Z2395" s="187"/>
      <c r="AA2395" s="12"/>
      <c r="AB2395" s="2"/>
      <c r="AC2395" s="2"/>
    </row>
    <row r="2396" spans="1:29" s="4" customFormat="1" ht="9.9" customHeight="1" x14ac:dyDescent="0.25">
      <c r="A2396" s="184"/>
      <c r="B2396" s="138"/>
      <c r="C2396" s="2"/>
      <c r="D2396" s="187"/>
      <c r="E2396" s="187"/>
      <c r="F2396" s="187"/>
      <c r="G2396" s="8"/>
      <c r="H2396" s="187"/>
      <c r="M2396" s="193"/>
      <c r="N2396" s="193"/>
      <c r="O2396" s="193"/>
      <c r="Q2396" s="187"/>
      <c r="R2396" s="187"/>
      <c r="S2396" s="187"/>
      <c r="T2396" s="187"/>
      <c r="U2396" s="187"/>
      <c r="V2396" s="187"/>
      <c r="W2396" s="187"/>
      <c r="X2396" s="187"/>
      <c r="Y2396" s="187"/>
      <c r="Z2396" s="187"/>
      <c r="AA2396" s="12"/>
      <c r="AB2396" s="2"/>
      <c r="AC2396" s="2"/>
    </row>
    <row r="2397" spans="1:29" s="4" customFormat="1" ht="9.9" customHeight="1" x14ac:dyDescent="0.25">
      <c r="A2397" s="184"/>
      <c r="B2397" s="138"/>
      <c r="C2397" s="2"/>
      <c r="D2397" s="187"/>
      <c r="E2397" s="187"/>
      <c r="F2397" s="187"/>
      <c r="G2397" s="8"/>
      <c r="H2397" s="187"/>
      <c r="M2397" s="193"/>
      <c r="N2397" s="193"/>
      <c r="O2397" s="193"/>
      <c r="Q2397" s="187"/>
      <c r="R2397" s="187"/>
      <c r="S2397" s="187"/>
      <c r="T2397" s="187"/>
      <c r="U2397" s="187"/>
      <c r="V2397" s="187"/>
      <c r="W2397" s="187"/>
      <c r="X2397" s="187"/>
      <c r="Y2397" s="187"/>
      <c r="Z2397" s="187"/>
      <c r="AA2397" s="12"/>
      <c r="AB2397" s="2"/>
      <c r="AC2397" s="2"/>
    </row>
    <row r="2398" spans="1:29" s="4" customFormat="1" ht="9.9" customHeight="1" x14ac:dyDescent="0.25">
      <c r="A2398" s="184"/>
      <c r="B2398" s="138"/>
      <c r="C2398" s="2"/>
      <c r="D2398" s="187"/>
      <c r="E2398" s="187"/>
      <c r="F2398" s="187"/>
      <c r="G2398" s="8"/>
      <c r="H2398" s="187"/>
      <c r="M2398" s="193"/>
      <c r="N2398" s="193"/>
      <c r="O2398" s="193"/>
      <c r="Q2398" s="187"/>
      <c r="R2398" s="187"/>
      <c r="S2398" s="187"/>
      <c r="T2398" s="187"/>
      <c r="U2398" s="187"/>
      <c r="V2398" s="187"/>
      <c r="W2398" s="187"/>
      <c r="X2398" s="187"/>
      <c r="Y2398" s="187"/>
      <c r="Z2398" s="187"/>
      <c r="AA2398" s="12"/>
      <c r="AB2398" s="2"/>
      <c r="AC2398" s="2"/>
    </row>
    <row r="2399" spans="1:29" s="4" customFormat="1" ht="9.9" customHeight="1" x14ac:dyDescent="0.25">
      <c r="A2399" s="184"/>
      <c r="B2399" s="138"/>
      <c r="C2399" s="2"/>
      <c r="D2399" s="187"/>
      <c r="E2399" s="187"/>
      <c r="F2399" s="187"/>
      <c r="G2399" s="8"/>
      <c r="H2399" s="187"/>
      <c r="M2399" s="193"/>
      <c r="N2399" s="193"/>
      <c r="O2399" s="193"/>
      <c r="Q2399" s="187"/>
      <c r="R2399" s="187"/>
      <c r="S2399" s="187"/>
      <c r="T2399" s="187"/>
      <c r="U2399" s="187"/>
      <c r="V2399" s="187"/>
      <c r="W2399" s="187"/>
      <c r="X2399" s="187"/>
      <c r="Y2399" s="187"/>
      <c r="Z2399" s="187"/>
      <c r="AA2399" s="12"/>
      <c r="AB2399" s="2"/>
      <c r="AC2399" s="2"/>
    </row>
    <row r="2400" spans="1:29" s="4" customFormat="1" ht="9.9" customHeight="1" x14ac:dyDescent="0.25">
      <c r="A2400" s="184"/>
      <c r="B2400" s="138"/>
      <c r="C2400" s="2"/>
      <c r="D2400" s="187"/>
      <c r="E2400" s="187"/>
      <c r="F2400" s="187"/>
      <c r="G2400" s="8"/>
      <c r="H2400" s="187"/>
      <c r="M2400" s="193"/>
      <c r="N2400" s="193"/>
      <c r="O2400" s="193"/>
      <c r="Q2400" s="187"/>
      <c r="R2400" s="187"/>
      <c r="S2400" s="187"/>
      <c r="T2400" s="187"/>
      <c r="U2400" s="187"/>
      <c r="V2400" s="187"/>
      <c r="W2400" s="187"/>
      <c r="X2400" s="187"/>
      <c r="Y2400" s="187"/>
      <c r="Z2400" s="187"/>
      <c r="AA2400" s="12"/>
      <c r="AB2400" s="2"/>
      <c r="AC2400" s="2"/>
    </row>
    <row r="2401" spans="1:29" s="4" customFormat="1" ht="9.9" customHeight="1" x14ac:dyDescent="0.25">
      <c r="A2401" s="184"/>
      <c r="B2401" s="138"/>
      <c r="C2401" s="2"/>
      <c r="D2401" s="187"/>
      <c r="E2401" s="187"/>
      <c r="F2401" s="187"/>
      <c r="G2401" s="8"/>
      <c r="H2401" s="187"/>
      <c r="M2401" s="193"/>
      <c r="N2401" s="193"/>
      <c r="O2401" s="193"/>
      <c r="Q2401" s="187"/>
      <c r="R2401" s="187"/>
      <c r="S2401" s="187"/>
      <c r="T2401" s="187"/>
      <c r="U2401" s="187"/>
      <c r="V2401" s="187"/>
      <c r="W2401" s="187"/>
      <c r="X2401" s="187"/>
      <c r="Y2401" s="187"/>
      <c r="Z2401" s="187"/>
      <c r="AA2401" s="12"/>
      <c r="AB2401" s="2"/>
      <c r="AC2401" s="2"/>
    </row>
    <row r="2402" spans="1:29" s="4" customFormat="1" ht="9.9" customHeight="1" x14ac:dyDescent="0.25">
      <c r="A2402" s="184"/>
      <c r="B2402" s="138"/>
      <c r="C2402" s="2"/>
      <c r="D2402" s="187"/>
      <c r="E2402" s="187"/>
      <c r="F2402" s="187"/>
      <c r="G2402" s="8"/>
      <c r="H2402" s="187"/>
      <c r="M2402" s="193"/>
      <c r="N2402" s="193"/>
      <c r="O2402" s="193"/>
      <c r="Q2402" s="187"/>
      <c r="R2402" s="187"/>
      <c r="S2402" s="187"/>
      <c r="T2402" s="187"/>
      <c r="U2402" s="187"/>
      <c r="V2402" s="187"/>
      <c r="W2402" s="187"/>
      <c r="X2402" s="187"/>
      <c r="Y2402" s="187"/>
      <c r="Z2402" s="187"/>
      <c r="AA2402" s="12"/>
      <c r="AB2402" s="2"/>
      <c r="AC2402" s="2"/>
    </row>
    <row r="2403" spans="1:29" s="4" customFormat="1" ht="9.9" customHeight="1" x14ac:dyDescent="0.25">
      <c r="A2403" s="184"/>
      <c r="B2403" s="138"/>
      <c r="C2403" s="2"/>
      <c r="D2403" s="187"/>
      <c r="E2403" s="187"/>
      <c r="F2403" s="187"/>
      <c r="G2403" s="8"/>
      <c r="H2403" s="187"/>
      <c r="M2403" s="193"/>
      <c r="N2403" s="193"/>
      <c r="O2403" s="193"/>
      <c r="Q2403" s="187"/>
      <c r="R2403" s="187"/>
      <c r="S2403" s="187"/>
      <c r="T2403" s="187"/>
      <c r="U2403" s="187"/>
      <c r="V2403" s="187"/>
      <c r="W2403" s="187"/>
      <c r="X2403" s="187"/>
      <c r="Y2403" s="187"/>
      <c r="Z2403" s="187"/>
      <c r="AA2403" s="12"/>
      <c r="AB2403" s="2"/>
      <c r="AC2403" s="2"/>
    </row>
    <row r="2404" spans="1:29" s="4" customFormat="1" ht="9.9" customHeight="1" x14ac:dyDescent="0.25">
      <c r="A2404" s="184"/>
      <c r="B2404" s="138"/>
      <c r="C2404" s="2"/>
      <c r="D2404" s="187"/>
      <c r="E2404" s="187"/>
      <c r="F2404" s="187"/>
      <c r="G2404" s="8"/>
      <c r="H2404" s="187"/>
      <c r="M2404" s="193"/>
      <c r="N2404" s="193"/>
      <c r="O2404" s="193"/>
      <c r="Q2404" s="187"/>
      <c r="R2404" s="187"/>
      <c r="S2404" s="187"/>
      <c r="T2404" s="187"/>
      <c r="U2404" s="187"/>
      <c r="V2404" s="187"/>
      <c r="W2404" s="187"/>
      <c r="X2404" s="187"/>
      <c r="Y2404" s="187"/>
      <c r="Z2404" s="187"/>
      <c r="AA2404" s="12"/>
      <c r="AB2404" s="2"/>
      <c r="AC2404" s="2"/>
    </row>
    <row r="2405" spans="1:29" s="4" customFormat="1" ht="9.9" customHeight="1" x14ac:dyDescent="0.25">
      <c r="A2405" s="184"/>
      <c r="B2405" s="138"/>
      <c r="C2405" s="2"/>
      <c r="D2405" s="187"/>
      <c r="E2405" s="187"/>
      <c r="F2405" s="187"/>
      <c r="G2405" s="8"/>
      <c r="H2405" s="187"/>
      <c r="M2405" s="193"/>
      <c r="N2405" s="193"/>
      <c r="O2405" s="193"/>
      <c r="Q2405" s="187"/>
      <c r="R2405" s="187"/>
      <c r="S2405" s="187"/>
      <c r="T2405" s="187"/>
      <c r="U2405" s="187"/>
      <c r="V2405" s="187"/>
      <c r="W2405" s="187"/>
      <c r="X2405" s="187"/>
      <c r="Y2405" s="187"/>
      <c r="Z2405" s="187"/>
      <c r="AA2405" s="12"/>
      <c r="AB2405" s="2"/>
      <c r="AC2405" s="2"/>
    </row>
    <row r="2406" spans="1:29" s="4" customFormat="1" ht="9.9" customHeight="1" x14ac:dyDescent="0.25">
      <c r="A2406" s="184"/>
      <c r="B2406" s="138"/>
      <c r="C2406" s="2"/>
      <c r="D2406" s="187"/>
      <c r="E2406" s="187"/>
      <c r="F2406" s="187"/>
      <c r="G2406" s="8"/>
      <c r="H2406" s="187"/>
      <c r="M2406" s="193"/>
      <c r="N2406" s="193"/>
      <c r="O2406" s="193"/>
      <c r="Q2406" s="187"/>
      <c r="R2406" s="187"/>
      <c r="S2406" s="187"/>
      <c r="T2406" s="187"/>
      <c r="U2406" s="187"/>
      <c r="V2406" s="187"/>
      <c r="W2406" s="187"/>
      <c r="X2406" s="187"/>
      <c r="Y2406" s="187"/>
      <c r="Z2406" s="187"/>
      <c r="AA2406" s="12"/>
      <c r="AB2406" s="2"/>
      <c r="AC2406" s="2"/>
    </row>
    <row r="2407" spans="1:29" s="4" customFormat="1" ht="9.9" customHeight="1" x14ac:dyDescent="0.25">
      <c r="A2407" s="184"/>
      <c r="B2407" s="138"/>
      <c r="C2407" s="2"/>
      <c r="D2407" s="187"/>
      <c r="E2407" s="187"/>
      <c r="F2407" s="187"/>
      <c r="G2407" s="8"/>
      <c r="H2407" s="187"/>
      <c r="M2407" s="193"/>
      <c r="N2407" s="193"/>
      <c r="O2407" s="193"/>
      <c r="Q2407" s="187"/>
      <c r="R2407" s="187"/>
      <c r="S2407" s="187"/>
      <c r="T2407" s="187"/>
      <c r="U2407" s="187"/>
      <c r="V2407" s="187"/>
      <c r="W2407" s="187"/>
      <c r="X2407" s="187"/>
      <c r="Y2407" s="187"/>
      <c r="Z2407" s="187"/>
      <c r="AA2407" s="12"/>
      <c r="AB2407" s="2"/>
      <c r="AC2407" s="2"/>
    </row>
    <row r="2408" spans="1:29" s="4" customFormat="1" ht="9.9" customHeight="1" x14ac:dyDescent="0.25">
      <c r="A2408" s="184"/>
      <c r="B2408" s="138"/>
      <c r="C2408" s="2"/>
      <c r="D2408" s="187"/>
      <c r="E2408" s="187"/>
      <c r="F2408" s="187"/>
      <c r="G2408" s="8"/>
      <c r="H2408" s="187"/>
      <c r="M2408" s="193"/>
      <c r="N2408" s="193"/>
      <c r="O2408" s="193"/>
      <c r="Q2408" s="187"/>
      <c r="R2408" s="187"/>
      <c r="S2408" s="187"/>
      <c r="T2408" s="187"/>
      <c r="U2408" s="187"/>
      <c r="V2408" s="187"/>
      <c r="W2408" s="187"/>
      <c r="X2408" s="187"/>
      <c r="Y2408" s="187"/>
      <c r="Z2408" s="187"/>
      <c r="AA2408" s="12"/>
      <c r="AB2408" s="2"/>
      <c r="AC2408" s="2"/>
    </row>
    <row r="2409" spans="1:29" s="4" customFormat="1" ht="9.9" customHeight="1" x14ac:dyDescent="0.25">
      <c r="A2409" s="184"/>
      <c r="B2409" s="138"/>
      <c r="C2409" s="2"/>
      <c r="D2409" s="187"/>
      <c r="E2409" s="187"/>
      <c r="F2409" s="187"/>
      <c r="G2409" s="8"/>
      <c r="H2409" s="187"/>
      <c r="M2409" s="193"/>
      <c r="N2409" s="193"/>
      <c r="O2409" s="193"/>
      <c r="Q2409" s="187"/>
      <c r="R2409" s="187"/>
      <c r="S2409" s="187"/>
      <c r="T2409" s="187"/>
      <c r="U2409" s="187"/>
      <c r="V2409" s="187"/>
      <c r="W2409" s="187"/>
      <c r="X2409" s="187"/>
      <c r="Y2409" s="187"/>
      <c r="Z2409" s="187"/>
      <c r="AA2409" s="12"/>
      <c r="AB2409" s="2"/>
      <c r="AC2409" s="2"/>
    </row>
    <row r="2410" spans="1:29" s="4" customFormat="1" ht="9.9" customHeight="1" x14ac:dyDescent="0.25">
      <c r="A2410" s="184"/>
      <c r="B2410" s="138"/>
      <c r="C2410" s="2"/>
      <c r="D2410" s="187"/>
      <c r="E2410" s="187"/>
      <c r="F2410" s="187"/>
      <c r="G2410" s="8"/>
      <c r="H2410" s="187"/>
      <c r="M2410" s="193"/>
      <c r="N2410" s="193"/>
      <c r="O2410" s="193"/>
      <c r="Q2410" s="187"/>
      <c r="R2410" s="187"/>
      <c r="S2410" s="187"/>
      <c r="T2410" s="187"/>
      <c r="U2410" s="187"/>
      <c r="V2410" s="187"/>
      <c r="W2410" s="187"/>
      <c r="X2410" s="187"/>
      <c r="Y2410" s="187"/>
      <c r="Z2410" s="187"/>
      <c r="AA2410" s="12"/>
      <c r="AB2410" s="2"/>
      <c r="AC2410" s="2"/>
    </row>
    <row r="2411" spans="1:29" s="4" customFormat="1" ht="9.9" customHeight="1" x14ac:dyDescent="0.25">
      <c r="A2411" s="184"/>
      <c r="B2411" s="138"/>
      <c r="C2411" s="2"/>
      <c r="D2411" s="187"/>
      <c r="E2411" s="187"/>
      <c r="F2411" s="187"/>
      <c r="G2411" s="8"/>
      <c r="H2411" s="187"/>
      <c r="M2411" s="193"/>
      <c r="N2411" s="193"/>
      <c r="O2411" s="193"/>
      <c r="Q2411" s="187"/>
      <c r="R2411" s="187"/>
      <c r="S2411" s="187"/>
      <c r="T2411" s="187"/>
      <c r="U2411" s="187"/>
      <c r="V2411" s="187"/>
      <c r="W2411" s="187"/>
      <c r="X2411" s="187"/>
      <c r="Y2411" s="187"/>
      <c r="Z2411" s="187"/>
      <c r="AA2411" s="12"/>
      <c r="AB2411" s="2"/>
      <c r="AC2411" s="2"/>
    </row>
    <row r="2412" spans="1:29" s="4" customFormat="1" ht="9.9" customHeight="1" x14ac:dyDescent="0.25">
      <c r="A2412" s="184"/>
      <c r="B2412" s="138"/>
      <c r="C2412" s="2"/>
      <c r="D2412" s="187"/>
      <c r="E2412" s="187"/>
      <c r="F2412" s="187"/>
      <c r="G2412" s="8"/>
      <c r="H2412" s="187"/>
      <c r="M2412" s="193"/>
      <c r="N2412" s="193"/>
      <c r="O2412" s="193"/>
      <c r="Q2412" s="187"/>
      <c r="R2412" s="187"/>
      <c r="S2412" s="187"/>
      <c r="T2412" s="187"/>
      <c r="U2412" s="187"/>
      <c r="V2412" s="187"/>
      <c r="W2412" s="187"/>
      <c r="X2412" s="187"/>
      <c r="Y2412" s="187"/>
      <c r="Z2412" s="187"/>
      <c r="AA2412" s="12"/>
      <c r="AB2412" s="2"/>
      <c r="AC2412" s="2"/>
    </row>
    <row r="2413" spans="1:29" s="4" customFormat="1" ht="9.9" customHeight="1" x14ac:dyDescent="0.25">
      <c r="A2413" s="184"/>
      <c r="B2413" s="138"/>
      <c r="C2413" s="2"/>
      <c r="D2413" s="187"/>
      <c r="E2413" s="187"/>
      <c r="F2413" s="187"/>
      <c r="G2413" s="8"/>
      <c r="H2413" s="187"/>
      <c r="M2413" s="193"/>
      <c r="N2413" s="193"/>
      <c r="O2413" s="193"/>
      <c r="Q2413" s="187"/>
      <c r="R2413" s="187"/>
      <c r="S2413" s="187"/>
      <c r="T2413" s="187"/>
      <c r="U2413" s="187"/>
      <c r="V2413" s="187"/>
      <c r="W2413" s="187"/>
      <c r="X2413" s="187"/>
      <c r="Y2413" s="187"/>
      <c r="Z2413" s="187"/>
      <c r="AA2413" s="12"/>
      <c r="AB2413" s="2"/>
      <c r="AC2413" s="2"/>
    </row>
    <row r="2414" spans="1:29" s="4" customFormat="1" ht="9.9" customHeight="1" x14ac:dyDescent="0.25">
      <c r="A2414" s="184"/>
      <c r="B2414" s="138"/>
      <c r="C2414" s="2"/>
      <c r="D2414" s="187"/>
      <c r="E2414" s="187"/>
      <c r="F2414" s="187"/>
      <c r="G2414" s="8"/>
      <c r="H2414" s="187"/>
      <c r="M2414" s="193"/>
      <c r="N2414" s="193"/>
      <c r="O2414" s="193"/>
      <c r="Q2414" s="187"/>
      <c r="R2414" s="187"/>
      <c r="S2414" s="187"/>
      <c r="T2414" s="187"/>
      <c r="U2414" s="187"/>
      <c r="V2414" s="187"/>
      <c r="W2414" s="187"/>
      <c r="X2414" s="187"/>
      <c r="Y2414" s="187"/>
      <c r="Z2414" s="187"/>
      <c r="AA2414" s="12"/>
      <c r="AB2414" s="2"/>
      <c r="AC2414" s="2"/>
    </row>
    <row r="2415" spans="1:29" s="4" customFormat="1" ht="9.9" customHeight="1" x14ac:dyDescent="0.25">
      <c r="A2415" s="184"/>
      <c r="B2415" s="138"/>
      <c r="C2415" s="2"/>
      <c r="D2415" s="187"/>
      <c r="E2415" s="187"/>
      <c r="F2415" s="187"/>
      <c r="G2415" s="8"/>
      <c r="H2415" s="187"/>
      <c r="M2415" s="193"/>
      <c r="N2415" s="193"/>
      <c r="O2415" s="193"/>
      <c r="Q2415" s="187"/>
      <c r="R2415" s="187"/>
      <c r="S2415" s="187"/>
      <c r="T2415" s="187"/>
      <c r="U2415" s="187"/>
      <c r="V2415" s="187"/>
      <c r="W2415" s="187"/>
      <c r="X2415" s="187"/>
      <c r="Y2415" s="187"/>
      <c r="Z2415" s="187"/>
      <c r="AA2415" s="12"/>
      <c r="AB2415" s="2"/>
      <c r="AC2415" s="2"/>
    </row>
    <row r="2416" spans="1:29" s="4" customFormat="1" ht="9.9" customHeight="1" x14ac:dyDescent="0.25">
      <c r="A2416" s="184"/>
      <c r="B2416" s="138"/>
      <c r="C2416" s="2"/>
      <c r="D2416" s="187"/>
      <c r="E2416" s="187"/>
      <c r="F2416" s="187"/>
      <c r="G2416" s="8"/>
      <c r="H2416" s="187"/>
      <c r="M2416" s="193"/>
      <c r="N2416" s="193"/>
      <c r="O2416" s="193"/>
      <c r="Q2416" s="187"/>
      <c r="R2416" s="187"/>
      <c r="S2416" s="187"/>
      <c r="T2416" s="187"/>
      <c r="U2416" s="187"/>
      <c r="V2416" s="187"/>
      <c r="W2416" s="187"/>
      <c r="X2416" s="187"/>
      <c r="Y2416" s="187"/>
      <c r="Z2416" s="187"/>
      <c r="AA2416" s="12"/>
      <c r="AB2416" s="2"/>
      <c r="AC2416" s="2"/>
    </row>
    <row r="2417" spans="1:29" s="4" customFormat="1" ht="9.9" customHeight="1" x14ac:dyDescent="0.25">
      <c r="A2417" s="184"/>
      <c r="B2417" s="138"/>
      <c r="C2417" s="2"/>
      <c r="D2417" s="187"/>
      <c r="E2417" s="187"/>
      <c r="F2417" s="187"/>
      <c r="G2417" s="8"/>
      <c r="H2417" s="187"/>
      <c r="M2417" s="193"/>
      <c r="N2417" s="193"/>
      <c r="O2417" s="193"/>
      <c r="Q2417" s="187"/>
      <c r="R2417" s="187"/>
      <c r="S2417" s="187"/>
      <c r="T2417" s="187"/>
      <c r="U2417" s="187"/>
      <c r="V2417" s="187"/>
      <c r="W2417" s="187"/>
      <c r="X2417" s="187"/>
      <c r="Y2417" s="187"/>
      <c r="Z2417" s="187"/>
      <c r="AA2417" s="12"/>
      <c r="AB2417" s="2"/>
      <c r="AC2417" s="2"/>
    </row>
    <row r="2419" spans="1:29" s="4" customFormat="1" ht="9.9" customHeight="1" x14ac:dyDescent="0.25">
      <c r="A2419" s="184"/>
      <c r="B2419" s="141"/>
      <c r="C2419" s="142"/>
      <c r="D2419" s="194"/>
      <c r="E2419" s="194"/>
      <c r="F2419" s="194"/>
      <c r="G2419" s="194"/>
      <c r="H2419" s="193"/>
      <c r="I2419" s="194"/>
      <c r="J2419" s="194"/>
      <c r="K2419" s="194"/>
      <c r="L2419" s="13"/>
      <c r="M2419" s="187"/>
      <c r="N2419" s="187"/>
      <c r="O2419" s="187"/>
      <c r="Q2419" s="187"/>
      <c r="R2419" s="187"/>
      <c r="S2419" s="187"/>
      <c r="T2419" s="187"/>
      <c r="U2419" s="187"/>
      <c r="V2419" s="187"/>
      <c r="W2419" s="187"/>
      <c r="X2419" s="187"/>
      <c r="Y2419" s="187"/>
      <c r="Z2419" s="187"/>
      <c r="AA2419" s="12"/>
      <c r="AB2419" s="2"/>
      <c r="AC2419" s="2"/>
    </row>
    <row r="2420" spans="1:29" s="4" customFormat="1" ht="9.9" customHeight="1" x14ac:dyDescent="0.25">
      <c r="A2420" s="184"/>
      <c r="B2420" s="139"/>
      <c r="C2420" s="142"/>
      <c r="D2420" s="2"/>
      <c r="E2420" s="187"/>
      <c r="F2420" s="187"/>
      <c r="G2420" s="8"/>
      <c r="H2420" s="187"/>
      <c r="I2420" s="194"/>
      <c r="J2420" s="194"/>
      <c r="K2420" s="194"/>
      <c r="L2420" s="194"/>
      <c r="M2420" s="187"/>
      <c r="N2420" s="187"/>
      <c r="O2420" s="187"/>
      <c r="Q2420" s="187"/>
      <c r="R2420" s="187"/>
      <c r="S2420" s="187"/>
      <c r="T2420" s="187"/>
      <c r="U2420" s="187"/>
      <c r="V2420" s="187"/>
      <c r="W2420" s="187"/>
      <c r="X2420" s="187"/>
      <c r="Y2420" s="187"/>
      <c r="Z2420" s="187"/>
      <c r="AA2420" s="12"/>
      <c r="AB2420" s="2"/>
      <c r="AC2420" s="2"/>
    </row>
    <row r="2421" spans="1:29" s="4" customFormat="1" ht="9.9" customHeight="1" x14ac:dyDescent="0.25">
      <c r="A2421" s="184"/>
      <c r="B2421" s="142"/>
      <c r="C2421" s="142"/>
      <c r="D2421" s="2"/>
      <c r="E2421" s="187"/>
      <c r="F2421" s="187"/>
      <c r="G2421" s="8"/>
      <c r="H2421" s="187"/>
      <c r="I2421" s="194"/>
      <c r="J2421" s="194"/>
      <c r="K2421" s="194"/>
      <c r="L2421" s="194"/>
      <c r="M2421" s="187"/>
      <c r="N2421" s="187"/>
      <c r="O2421" s="187"/>
      <c r="Q2421" s="187"/>
      <c r="R2421" s="187"/>
      <c r="S2421" s="187"/>
      <c r="T2421" s="187"/>
      <c r="U2421" s="187"/>
      <c r="V2421" s="187"/>
      <c r="W2421" s="187"/>
      <c r="X2421" s="187"/>
      <c r="Y2421" s="187"/>
      <c r="Z2421" s="187"/>
      <c r="AA2421" s="12"/>
      <c r="AB2421" s="2"/>
      <c r="AC2421" s="2"/>
    </row>
    <row r="2422" spans="1:29" s="4" customFormat="1" ht="9.9" customHeight="1" x14ac:dyDescent="0.25">
      <c r="A2422" s="184"/>
      <c r="B2422" s="138"/>
      <c r="C2422" s="142"/>
      <c r="D2422" s="2"/>
      <c r="E2422" s="187"/>
      <c r="F2422" s="187"/>
      <c r="G2422" s="8"/>
      <c r="H2422" s="187"/>
      <c r="I2422" s="194"/>
      <c r="J2422" s="194"/>
      <c r="K2422" s="194"/>
      <c r="L2422" s="194"/>
      <c r="M2422" s="187"/>
      <c r="N2422" s="187"/>
      <c r="O2422" s="187"/>
      <c r="Q2422" s="187"/>
      <c r="R2422" s="187"/>
      <c r="S2422" s="187"/>
      <c r="T2422" s="187"/>
      <c r="U2422" s="187"/>
      <c r="V2422" s="187"/>
      <c r="W2422" s="187"/>
      <c r="X2422" s="187"/>
      <c r="Y2422" s="187"/>
      <c r="Z2422" s="187"/>
      <c r="AA2422" s="12"/>
      <c r="AB2422" s="2"/>
      <c r="AC2422" s="2"/>
    </row>
    <row r="2423" spans="1:29" s="4" customFormat="1" ht="9.9" customHeight="1" x14ac:dyDescent="0.25">
      <c r="A2423" s="184"/>
      <c r="B2423" s="138"/>
      <c r="C2423" s="142"/>
      <c r="D2423" s="2"/>
      <c r="E2423" s="187"/>
      <c r="F2423" s="187"/>
      <c r="G2423" s="8"/>
      <c r="H2423" s="187"/>
      <c r="I2423" s="333"/>
      <c r="J2423" s="334"/>
      <c r="K2423" s="194"/>
      <c r="L2423" s="194"/>
      <c r="M2423" s="187"/>
      <c r="N2423" s="187"/>
      <c r="O2423" s="187"/>
      <c r="Q2423" s="187"/>
      <c r="R2423" s="187"/>
      <c r="S2423" s="187"/>
      <c r="T2423" s="187"/>
      <c r="U2423" s="187"/>
      <c r="V2423" s="187"/>
      <c r="W2423" s="187"/>
      <c r="X2423" s="187"/>
      <c r="Y2423" s="187"/>
      <c r="Z2423" s="187"/>
      <c r="AA2423" s="12"/>
      <c r="AB2423" s="2"/>
      <c r="AC2423" s="2"/>
    </row>
    <row r="2424" spans="1:29" s="4" customFormat="1" ht="9.9" customHeight="1" x14ac:dyDescent="0.25">
      <c r="A2424" s="184"/>
      <c r="B2424" s="138"/>
      <c r="C2424" s="142"/>
      <c r="D2424" s="2"/>
      <c r="E2424" s="187"/>
      <c r="F2424" s="187"/>
      <c r="G2424" s="8"/>
      <c r="H2424" s="187"/>
      <c r="I2424" s="333"/>
      <c r="J2424" s="334"/>
      <c r="K2424" s="194"/>
      <c r="L2424" s="194"/>
      <c r="M2424" s="187"/>
      <c r="N2424" s="187"/>
      <c r="O2424" s="187"/>
      <c r="Q2424" s="187"/>
      <c r="R2424" s="187"/>
      <c r="S2424" s="187"/>
      <c r="T2424" s="187"/>
      <c r="U2424" s="187"/>
      <c r="V2424" s="187"/>
      <c r="W2424" s="187"/>
      <c r="X2424" s="187"/>
      <c r="Y2424" s="187"/>
      <c r="Z2424" s="187"/>
      <c r="AA2424" s="12"/>
      <c r="AB2424" s="2"/>
      <c r="AC2424" s="2"/>
    </row>
    <row r="2425" spans="1:29" s="4" customFormat="1" ht="9.9" customHeight="1" x14ac:dyDescent="0.25">
      <c r="A2425" s="184"/>
      <c r="B2425" s="138"/>
      <c r="C2425" s="142"/>
      <c r="D2425" s="2"/>
      <c r="E2425" s="187"/>
      <c r="F2425" s="187"/>
      <c r="G2425" s="8"/>
      <c r="H2425" s="187"/>
      <c r="I2425" s="194"/>
      <c r="J2425" s="194"/>
      <c r="K2425" s="194"/>
      <c r="L2425" s="194"/>
      <c r="M2425" s="187"/>
      <c r="N2425" s="187"/>
      <c r="O2425" s="187"/>
      <c r="Q2425" s="187"/>
      <c r="R2425" s="187"/>
      <c r="S2425" s="187"/>
      <c r="T2425" s="187"/>
      <c r="U2425" s="187"/>
      <c r="V2425" s="187"/>
      <c r="W2425" s="187"/>
      <c r="X2425" s="187"/>
      <c r="Y2425" s="187"/>
      <c r="Z2425" s="187"/>
      <c r="AA2425" s="12"/>
      <c r="AB2425" s="2"/>
      <c r="AC2425" s="2"/>
    </row>
    <row r="2426" spans="1:29" s="4" customFormat="1" ht="9.9" customHeight="1" x14ac:dyDescent="0.25">
      <c r="A2426" s="184"/>
      <c r="B2426" s="138"/>
      <c r="C2426" s="142"/>
      <c r="D2426" s="2"/>
      <c r="E2426" s="187"/>
      <c r="F2426" s="187"/>
      <c r="G2426" s="8"/>
      <c r="H2426" s="187"/>
      <c r="I2426" s="333"/>
      <c r="J2426" s="334"/>
      <c r="K2426" s="194"/>
      <c r="L2426" s="194"/>
      <c r="M2426" s="187"/>
      <c r="N2426" s="187"/>
      <c r="O2426" s="187"/>
      <c r="Q2426" s="187"/>
      <c r="R2426" s="187"/>
      <c r="S2426" s="187"/>
      <c r="T2426" s="187"/>
      <c r="U2426" s="187"/>
      <c r="V2426" s="187"/>
      <c r="W2426" s="187"/>
      <c r="X2426" s="187"/>
      <c r="Y2426" s="187"/>
      <c r="Z2426" s="187"/>
      <c r="AA2426" s="12"/>
      <c r="AB2426" s="2"/>
      <c r="AC2426" s="2"/>
    </row>
    <row r="2427" spans="1:29" s="4" customFormat="1" ht="9.9" customHeight="1" x14ac:dyDescent="0.25">
      <c r="A2427" s="184"/>
      <c r="B2427" s="138"/>
      <c r="C2427" s="142"/>
      <c r="D2427" s="2"/>
      <c r="E2427" s="187"/>
      <c r="F2427" s="187"/>
      <c r="G2427" s="8"/>
      <c r="H2427" s="187"/>
      <c r="I2427" s="333"/>
      <c r="J2427" s="334"/>
      <c r="K2427" s="194"/>
      <c r="L2427" s="194"/>
      <c r="M2427" s="187"/>
      <c r="N2427" s="187"/>
      <c r="O2427" s="187"/>
      <c r="Q2427" s="187"/>
      <c r="R2427" s="187"/>
      <c r="S2427" s="187"/>
      <c r="T2427" s="187"/>
      <c r="U2427" s="187"/>
      <c r="V2427" s="187"/>
      <c r="W2427" s="187"/>
      <c r="X2427" s="187"/>
      <c r="Y2427" s="187"/>
      <c r="Z2427" s="187"/>
      <c r="AA2427" s="12"/>
      <c r="AB2427" s="2"/>
      <c r="AC2427" s="2"/>
    </row>
    <row r="2428" spans="1:29" s="4" customFormat="1" ht="9.9" customHeight="1" x14ac:dyDescent="0.25">
      <c r="A2428" s="184"/>
      <c r="B2428" s="138"/>
      <c r="C2428" s="142"/>
      <c r="D2428" s="2"/>
      <c r="E2428" s="187"/>
      <c r="F2428" s="187"/>
      <c r="G2428" s="8"/>
      <c r="H2428" s="187"/>
      <c r="I2428" s="194"/>
      <c r="J2428" s="194"/>
      <c r="K2428" s="194"/>
      <c r="L2428" s="194"/>
      <c r="M2428" s="187"/>
      <c r="N2428" s="187"/>
      <c r="O2428" s="187"/>
      <c r="Q2428" s="187"/>
      <c r="R2428" s="187"/>
      <c r="S2428" s="187"/>
      <c r="T2428" s="187"/>
      <c r="U2428" s="187"/>
      <c r="V2428" s="187"/>
      <c r="W2428" s="187"/>
      <c r="X2428" s="187"/>
      <c r="Y2428" s="187"/>
      <c r="Z2428" s="187"/>
      <c r="AA2428" s="12"/>
      <c r="AB2428" s="2"/>
      <c r="AC2428" s="2"/>
    </row>
    <row r="2429" spans="1:29" s="4" customFormat="1" ht="9.9" customHeight="1" x14ac:dyDescent="0.25">
      <c r="A2429" s="184"/>
      <c r="B2429" s="138"/>
      <c r="C2429" s="142"/>
      <c r="D2429" s="2"/>
      <c r="E2429" s="187"/>
      <c r="F2429" s="187"/>
      <c r="G2429" s="8"/>
      <c r="H2429" s="187"/>
      <c r="I2429" s="333"/>
      <c r="J2429" s="334"/>
      <c r="K2429" s="194"/>
      <c r="L2429" s="194"/>
      <c r="M2429" s="187"/>
      <c r="N2429" s="187"/>
      <c r="O2429" s="187"/>
      <c r="Q2429" s="187"/>
      <c r="R2429" s="187"/>
      <c r="S2429" s="187"/>
      <c r="T2429" s="187"/>
      <c r="U2429" s="187"/>
      <c r="V2429" s="187"/>
      <c r="W2429" s="187"/>
      <c r="X2429" s="187"/>
      <c r="Y2429" s="187"/>
      <c r="Z2429" s="187"/>
      <c r="AA2429" s="12"/>
      <c r="AB2429" s="2"/>
      <c r="AC2429" s="2"/>
    </row>
    <row r="2430" spans="1:29" s="4" customFormat="1" ht="9.9" customHeight="1" x14ac:dyDescent="0.25">
      <c r="A2430" s="184"/>
      <c r="B2430" s="138"/>
      <c r="C2430" s="142"/>
      <c r="D2430" s="2"/>
      <c r="E2430" s="187"/>
      <c r="F2430" s="187"/>
      <c r="G2430" s="8"/>
      <c r="H2430" s="187"/>
      <c r="I2430" s="333"/>
      <c r="J2430" s="334"/>
      <c r="K2430" s="194"/>
      <c r="L2430" s="194"/>
      <c r="M2430" s="187"/>
      <c r="N2430" s="187"/>
      <c r="O2430" s="187"/>
      <c r="Q2430" s="187"/>
      <c r="R2430" s="187"/>
      <c r="S2430" s="187"/>
      <c r="T2430" s="187"/>
      <c r="U2430" s="187"/>
      <c r="V2430" s="187"/>
      <c r="W2430" s="187"/>
      <c r="X2430" s="187"/>
      <c r="Y2430" s="187"/>
      <c r="Z2430" s="187"/>
      <c r="AA2430" s="12"/>
      <c r="AB2430" s="2"/>
      <c r="AC2430" s="2"/>
    </row>
    <row r="2431" spans="1:29" s="4" customFormat="1" ht="9.9" customHeight="1" x14ac:dyDescent="0.25">
      <c r="A2431" s="184"/>
      <c r="B2431" s="138"/>
      <c r="C2431" s="142"/>
      <c r="D2431" s="2"/>
      <c r="E2431" s="187"/>
      <c r="F2431" s="187"/>
      <c r="G2431" s="8"/>
      <c r="H2431" s="187"/>
      <c r="I2431" s="194"/>
      <c r="J2431" s="194"/>
      <c r="K2431" s="194"/>
      <c r="L2431" s="194"/>
      <c r="M2431" s="187"/>
      <c r="N2431" s="187"/>
      <c r="O2431" s="187"/>
      <c r="Q2431" s="187"/>
      <c r="R2431" s="187"/>
      <c r="S2431" s="187"/>
      <c r="T2431" s="187"/>
      <c r="U2431" s="187"/>
      <c r="V2431" s="187"/>
      <c r="W2431" s="187"/>
      <c r="X2431" s="187"/>
      <c r="Y2431" s="187"/>
      <c r="Z2431" s="187"/>
      <c r="AA2431" s="12"/>
      <c r="AB2431" s="2"/>
      <c r="AC2431" s="2"/>
    </row>
    <row r="2432" spans="1:29" s="4" customFormat="1" ht="9.9" customHeight="1" x14ac:dyDescent="0.25">
      <c r="A2432" s="184"/>
      <c r="B2432" s="138"/>
      <c r="C2432" s="142"/>
      <c r="D2432" s="2"/>
      <c r="E2432" s="187"/>
      <c r="F2432" s="187"/>
      <c r="G2432" s="8"/>
      <c r="H2432" s="187"/>
      <c r="I2432" s="333"/>
      <c r="J2432" s="334"/>
      <c r="K2432" s="194"/>
      <c r="L2432" s="194"/>
      <c r="M2432" s="187"/>
      <c r="N2432" s="187"/>
      <c r="O2432" s="187"/>
      <c r="Q2432" s="187"/>
      <c r="R2432" s="187"/>
      <c r="S2432" s="187"/>
      <c r="T2432" s="187"/>
      <c r="U2432" s="187"/>
      <c r="V2432" s="187"/>
      <c r="W2432" s="187"/>
      <c r="X2432" s="187"/>
      <c r="Y2432" s="187"/>
      <c r="Z2432" s="187"/>
      <c r="AA2432" s="12"/>
      <c r="AB2432" s="2"/>
      <c r="AC2432" s="2"/>
    </row>
    <row r="2433" spans="1:29" s="187" customFormat="1" ht="9.9" customHeight="1" x14ac:dyDescent="0.25">
      <c r="A2433" s="184"/>
      <c r="B2433" s="138"/>
      <c r="C2433" s="142"/>
      <c r="D2433" s="2"/>
      <c r="G2433" s="8"/>
      <c r="I2433" s="194"/>
      <c r="J2433" s="194"/>
      <c r="K2433" s="194"/>
      <c r="L2433" s="194"/>
      <c r="P2433" s="4"/>
      <c r="AA2433" s="12"/>
      <c r="AB2433" s="2"/>
      <c r="AC2433" s="2"/>
    </row>
    <row r="2434" spans="1:29" s="187" customFormat="1" ht="9.9" customHeight="1" x14ac:dyDescent="0.25">
      <c r="A2434" s="184"/>
      <c r="B2434" s="138"/>
      <c r="C2434" s="142"/>
      <c r="D2434" s="2"/>
      <c r="G2434" s="8"/>
      <c r="I2434" s="333"/>
      <c r="J2434" s="334"/>
      <c r="K2434" s="194"/>
      <c r="L2434" s="194"/>
      <c r="P2434" s="4"/>
      <c r="AA2434" s="12"/>
      <c r="AB2434" s="2"/>
      <c r="AC2434" s="2"/>
    </row>
    <row r="2435" spans="1:29" s="187" customFormat="1" ht="9.9" customHeight="1" x14ac:dyDescent="0.25">
      <c r="A2435" s="184"/>
      <c r="B2435" s="138"/>
      <c r="C2435" s="142"/>
      <c r="D2435" s="2"/>
      <c r="G2435" s="8"/>
      <c r="I2435" s="333"/>
      <c r="J2435" s="334"/>
      <c r="K2435" s="194"/>
      <c r="L2435" s="194"/>
      <c r="P2435" s="4"/>
      <c r="AA2435" s="12"/>
      <c r="AB2435" s="2"/>
      <c r="AC2435" s="2"/>
    </row>
    <row r="2436" spans="1:29" s="187" customFormat="1" ht="9.9" customHeight="1" x14ac:dyDescent="0.25">
      <c r="A2436" s="184"/>
      <c r="B2436" s="138"/>
      <c r="C2436" s="142"/>
      <c r="D2436" s="2"/>
      <c r="G2436" s="8"/>
      <c r="I2436" s="194"/>
      <c r="J2436" s="194"/>
      <c r="K2436" s="194"/>
      <c r="L2436" s="194"/>
      <c r="P2436" s="4"/>
      <c r="AA2436" s="12"/>
      <c r="AB2436" s="2"/>
      <c r="AC2436" s="2"/>
    </row>
    <row r="2437" spans="1:29" s="187" customFormat="1" ht="9.9" customHeight="1" x14ac:dyDescent="0.25">
      <c r="A2437" s="184"/>
      <c r="B2437" s="138"/>
      <c r="C2437" s="142"/>
      <c r="D2437" s="2"/>
      <c r="G2437" s="8"/>
      <c r="I2437" s="333"/>
      <c r="J2437" s="334"/>
      <c r="K2437" s="194"/>
      <c r="L2437" s="194"/>
      <c r="P2437" s="4"/>
      <c r="AA2437" s="12"/>
      <c r="AB2437" s="2"/>
      <c r="AC2437" s="2"/>
    </row>
    <row r="2438" spans="1:29" s="187" customFormat="1" ht="9.9" customHeight="1" x14ac:dyDescent="0.25">
      <c r="A2438" s="184"/>
      <c r="B2438" s="138"/>
      <c r="C2438" s="142"/>
      <c r="D2438" s="2"/>
      <c r="G2438" s="8"/>
      <c r="I2438" s="333"/>
      <c r="J2438" s="334"/>
      <c r="K2438" s="194"/>
      <c r="L2438" s="194"/>
      <c r="P2438" s="4"/>
      <c r="AA2438" s="12"/>
      <c r="AB2438" s="2"/>
      <c r="AC2438" s="2"/>
    </row>
    <row r="2439" spans="1:29" s="187" customFormat="1" ht="9.9" customHeight="1" x14ac:dyDescent="0.25">
      <c r="A2439" s="184"/>
      <c r="B2439" s="138"/>
      <c r="C2439" s="142"/>
      <c r="D2439" s="2"/>
      <c r="G2439" s="8"/>
      <c r="I2439" s="194"/>
      <c r="J2439" s="194"/>
      <c r="K2439" s="194"/>
      <c r="L2439" s="194"/>
      <c r="P2439" s="4"/>
      <c r="AA2439" s="12"/>
      <c r="AB2439" s="2"/>
      <c r="AC2439" s="2"/>
    </row>
    <row r="2440" spans="1:29" s="187" customFormat="1" ht="9.9" customHeight="1" x14ac:dyDescent="0.25">
      <c r="A2440" s="184"/>
      <c r="B2440" s="138"/>
      <c r="C2440" s="142"/>
      <c r="D2440" s="2"/>
      <c r="G2440" s="8"/>
      <c r="I2440" s="333"/>
      <c r="J2440" s="334"/>
      <c r="K2440" s="194"/>
      <c r="L2440" s="194"/>
      <c r="P2440" s="4"/>
      <c r="AA2440" s="12"/>
      <c r="AB2440" s="2"/>
      <c r="AC2440" s="2"/>
    </row>
    <row r="2441" spans="1:29" s="187" customFormat="1" ht="9.9" customHeight="1" x14ac:dyDescent="0.25">
      <c r="A2441" s="184"/>
      <c r="B2441" s="138"/>
      <c r="C2441" s="142"/>
      <c r="D2441" s="2"/>
      <c r="G2441" s="8"/>
      <c r="I2441" s="333"/>
      <c r="J2441" s="334"/>
      <c r="K2441" s="194"/>
      <c r="L2441" s="194"/>
      <c r="P2441" s="4"/>
      <c r="AA2441" s="12"/>
      <c r="AB2441" s="2"/>
      <c r="AC2441" s="2"/>
    </row>
    <row r="2442" spans="1:29" s="187" customFormat="1" ht="9.9" customHeight="1" x14ac:dyDescent="0.25">
      <c r="A2442" s="184"/>
      <c r="B2442" s="138"/>
      <c r="C2442" s="142"/>
      <c r="D2442" s="2"/>
      <c r="G2442" s="8"/>
      <c r="I2442" s="194"/>
      <c r="J2442" s="194"/>
      <c r="K2442" s="194"/>
      <c r="L2442" s="194"/>
      <c r="P2442" s="4"/>
      <c r="AA2442" s="12"/>
      <c r="AB2442" s="2"/>
      <c r="AC2442" s="2"/>
    </row>
    <row r="2443" spans="1:29" s="187" customFormat="1" ht="9.9" customHeight="1" x14ac:dyDescent="0.25">
      <c r="A2443" s="184"/>
      <c r="B2443" s="138"/>
      <c r="C2443" s="142"/>
      <c r="D2443" s="2"/>
      <c r="G2443" s="8"/>
      <c r="I2443" s="333"/>
      <c r="J2443" s="334"/>
      <c r="K2443" s="194"/>
      <c r="L2443" s="194"/>
      <c r="P2443" s="4"/>
      <c r="AA2443" s="12"/>
      <c r="AB2443" s="2"/>
      <c r="AC2443" s="2"/>
    </row>
    <row r="2444" spans="1:29" s="187" customFormat="1" ht="9.9" customHeight="1" x14ac:dyDescent="0.25">
      <c r="A2444" s="184"/>
      <c r="B2444" s="138"/>
      <c r="C2444" s="142"/>
      <c r="D2444" s="2"/>
      <c r="G2444" s="8"/>
      <c r="I2444" s="333"/>
      <c r="J2444" s="334"/>
      <c r="K2444" s="194"/>
      <c r="L2444" s="194"/>
      <c r="P2444" s="4"/>
      <c r="AA2444" s="12"/>
      <c r="AB2444" s="2"/>
      <c r="AC2444" s="2"/>
    </row>
    <row r="2445" spans="1:29" s="187" customFormat="1" ht="9.9" customHeight="1" x14ac:dyDescent="0.25">
      <c r="A2445" s="184"/>
      <c r="B2445" s="138"/>
      <c r="C2445" s="142"/>
      <c r="D2445" s="2"/>
      <c r="G2445" s="8"/>
      <c r="I2445" s="194"/>
      <c r="J2445" s="194"/>
      <c r="K2445" s="194"/>
      <c r="L2445" s="194"/>
      <c r="P2445" s="4"/>
      <c r="AA2445" s="12"/>
      <c r="AB2445" s="2"/>
      <c r="AC2445" s="2"/>
    </row>
    <row r="2446" spans="1:29" s="187" customFormat="1" ht="9.9" customHeight="1" x14ac:dyDescent="0.25">
      <c r="A2446" s="184"/>
      <c r="B2446" s="138"/>
      <c r="C2446" s="142"/>
      <c r="D2446" s="2"/>
      <c r="G2446" s="8"/>
      <c r="I2446" s="333"/>
      <c r="J2446" s="334"/>
      <c r="K2446" s="194"/>
      <c r="L2446" s="194"/>
      <c r="P2446" s="4"/>
      <c r="AA2446" s="12"/>
      <c r="AB2446" s="2"/>
      <c r="AC2446" s="2"/>
    </row>
    <row r="2447" spans="1:29" s="187" customFormat="1" ht="9.9" customHeight="1" x14ac:dyDescent="0.25">
      <c r="A2447" s="184"/>
      <c r="B2447" s="138"/>
      <c r="C2447" s="142"/>
      <c r="D2447" s="2"/>
      <c r="G2447" s="8"/>
      <c r="I2447" s="333"/>
      <c r="J2447" s="334"/>
      <c r="K2447" s="194"/>
      <c r="L2447" s="194"/>
      <c r="P2447" s="4"/>
      <c r="AA2447" s="12"/>
      <c r="AB2447" s="2"/>
      <c r="AC2447" s="2"/>
    </row>
    <row r="2448" spans="1:29" s="187" customFormat="1" ht="9.9" customHeight="1" x14ac:dyDescent="0.25">
      <c r="A2448" s="184"/>
      <c r="B2448" s="138"/>
      <c r="C2448" s="142"/>
      <c r="D2448" s="2"/>
      <c r="G2448" s="8"/>
      <c r="I2448" s="194"/>
      <c r="J2448" s="194"/>
      <c r="K2448" s="194"/>
      <c r="L2448" s="194"/>
      <c r="P2448" s="4"/>
      <c r="AA2448" s="12"/>
      <c r="AB2448" s="2"/>
      <c r="AC2448" s="2"/>
    </row>
    <row r="2449" spans="1:29" s="187" customFormat="1" ht="9.9" customHeight="1" x14ac:dyDescent="0.25">
      <c r="A2449" s="184"/>
      <c r="B2449" s="138"/>
      <c r="C2449" s="142"/>
      <c r="D2449" s="2"/>
      <c r="G2449" s="8"/>
      <c r="I2449" s="333"/>
      <c r="J2449" s="334"/>
      <c r="K2449" s="194"/>
      <c r="L2449" s="194"/>
      <c r="P2449" s="4"/>
      <c r="AA2449" s="12"/>
      <c r="AB2449" s="2"/>
      <c r="AC2449" s="2"/>
    </row>
    <row r="2450" spans="1:29" s="187" customFormat="1" ht="9.9" customHeight="1" x14ac:dyDescent="0.25">
      <c r="A2450" s="184"/>
      <c r="B2450" s="138"/>
      <c r="C2450" s="142"/>
      <c r="D2450" s="2"/>
      <c r="G2450" s="8"/>
      <c r="I2450" s="333"/>
      <c r="J2450" s="334"/>
      <c r="K2450" s="194"/>
      <c r="L2450" s="194"/>
      <c r="P2450" s="4"/>
      <c r="AA2450" s="12"/>
      <c r="AB2450" s="2"/>
      <c r="AC2450" s="2"/>
    </row>
    <row r="2451" spans="1:29" s="187" customFormat="1" ht="9.9" customHeight="1" x14ac:dyDescent="0.25">
      <c r="A2451" s="184"/>
      <c r="B2451" s="138"/>
      <c r="C2451" s="142"/>
      <c r="D2451" s="2"/>
      <c r="G2451" s="8"/>
      <c r="I2451" s="194"/>
      <c r="J2451" s="194"/>
      <c r="K2451" s="194"/>
      <c r="L2451" s="140"/>
      <c r="P2451" s="4"/>
      <c r="AA2451" s="12"/>
      <c r="AB2451" s="2"/>
      <c r="AC2451" s="2"/>
    </row>
    <row r="2452" spans="1:29" s="187" customFormat="1" ht="9.9" customHeight="1" x14ac:dyDescent="0.25">
      <c r="A2452" s="184"/>
      <c r="B2452" s="138"/>
      <c r="C2452" s="142"/>
      <c r="D2452" s="2"/>
      <c r="G2452" s="8"/>
      <c r="I2452" s="333"/>
      <c r="J2452" s="334"/>
      <c r="K2452" s="194"/>
      <c r="L2452" s="194"/>
      <c r="P2452" s="4"/>
      <c r="AA2452" s="12"/>
      <c r="AB2452" s="2"/>
      <c r="AC2452" s="2"/>
    </row>
    <row r="2453" spans="1:29" s="187" customFormat="1" ht="9.9" customHeight="1" x14ac:dyDescent="0.25">
      <c r="A2453" s="184"/>
      <c r="B2453" s="138"/>
      <c r="C2453" s="142"/>
      <c r="D2453" s="2"/>
      <c r="G2453" s="8"/>
      <c r="I2453" s="333"/>
      <c r="J2453" s="334"/>
      <c r="K2453" s="194"/>
      <c r="L2453" s="194"/>
      <c r="P2453" s="4"/>
      <c r="AA2453" s="12"/>
      <c r="AB2453" s="2"/>
      <c r="AC2453" s="2"/>
    </row>
    <row r="2454" spans="1:29" s="187" customFormat="1" ht="9.9" customHeight="1" x14ac:dyDescent="0.25">
      <c r="A2454" s="184"/>
      <c r="B2454" s="138"/>
      <c r="C2454" s="142"/>
      <c r="D2454" s="2"/>
      <c r="G2454" s="8"/>
      <c r="I2454" s="194"/>
      <c r="J2454" s="194"/>
      <c r="K2454" s="194"/>
      <c r="L2454" s="194"/>
      <c r="P2454" s="4"/>
      <c r="AA2454" s="12"/>
      <c r="AB2454" s="2"/>
      <c r="AC2454" s="2"/>
    </row>
    <row r="2455" spans="1:29" s="187" customFormat="1" ht="9.9" customHeight="1" x14ac:dyDescent="0.25">
      <c r="A2455" s="184"/>
      <c r="B2455" s="138"/>
      <c r="C2455" s="142"/>
      <c r="D2455" s="2"/>
      <c r="G2455" s="8"/>
      <c r="I2455" s="333"/>
      <c r="J2455" s="334"/>
      <c r="K2455" s="194"/>
      <c r="L2455" s="194"/>
      <c r="P2455" s="4"/>
      <c r="AA2455" s="12"/>
      <c r="AB2455" s="2"/>
      <c r="AC2455" s="2"/>
    </row>
    <row r="2456" spans="1:29" s="187" customFormat="1" ht="9.9" customHeight="1" x14ac:dyDescent="0.25">
      <c r="A2456" s="184"/>
      <c r="B2456" s="138"/>
      <c r="C2456" s="142"/>
      <c r="D2456" s="2"/>
      <c r="G2456" s="8"/>
      <c r="I2456" s="333"/>
      <c r="J2456" s="334"/>
      <c r="K2456" s="194"/>
      <c r="L2456" s="194"/>
      <c r="P2456" s="4"/>
      <c r="AA2456" s="12"/>
      <c r="AB2456" s="2"/>
      <c r="AC2456" s="2"/>
    </row>
    <row r="2457" spans="1:29" s="187" customFormat="1" ht="9.9" customHeight="1" x14ac:dyDescent="0.25">
      <c r="A2457" s="184"/>
      <c r="B2457" s="138"/>
      <c r="C2457" s="142"/>
      <c r="D2457" s="2"/>
      <c r="G2457" s="8"/>
      <c r="I2457" s="194"/>
      <c r="J2457" s="194"/>
      <c r="K2457" s="194"/>
      <c r="L2457" s="194"/>
      <c r="P2457" s="4"/>
      <c r="AA2457" s="12"/>
      <c r="AB2457" s="2"/>
      <c r="AC2457" s="2"/>
    </row>
    <row r="2458" spans="1:29" s="187" customFormat="1" ht="9.9" customHeight="1" x14ac:dyDescent="0.25">
      <c r="A2458" s="184"/>
      <c r="B2458" s="138"/>
      <c r="C2458" s="142"/>
      <c r="D2458" s="2"/>
      <c r="G2458" s="8"/>
      <c r="I2458" s="333"/>
      <c r="J2458" s="334"/>
      <c r="K2458" s="194"/>
      <c r="L2458" s="194"/>
      <c r="P2458" s="4"/>
      <c r="AA2458" s="12"/>
      <c r="AB2458" s="2"/>
      <c r="AC2458" s="2"/>
    </row>
    <row r="2459" spans="1:29" s="187" customFormat="1" ht="9.9" customHeight="1" x14ac:dyDescent="0.25">
      <c r="A2459" s="184"/>
      <c r="B2459" s="138"/>
      <c r="C2459" s="142"/>
      <c r="D2459" s="2"/>
      <c r="G2459" s="8"/>
      <c r="I2459" s="333"/>
      <c r="J2459" s="334"/>
      <c r="K2459" s="194"/>
      <c r="L2459" s="194"/>
      <c r="P2459" s="4"/>
      <c r="AA2459" s="12"/>
      <c r="AB2459" s="2"/>
      <c r="AC2459" s="2"/>
    </row>
    <row r="2460" spans="1:29" s="187" customFormat="1" ht="9.9" customHeight="1" x14ac:dyDescent="0.25">
      <c r="A2460" s="184"/>
      <c r="B2460" s="138"/>
      <c r="C2460" s="142"/>
      <c r="D2460" s="2"/>
      <c r="G2460" s="8"/>
      <c r="I2460" s="194"/>
      <c r="J2460" s="194"/>
      <c r="K2460" s="194"/>
      <c r="L2460" s="194"/>
      <c r="P2460" s="4"/>
      <c r="AA2460" s="12"/>
      <c r="AB2460" s="2"/>
      <c r="AC2460" s="2"/>
    </row>
    <row r="2461" spans="1:29" s="187" customFormat="1" ht="9.9" customHeight="1" x14ac:dyDescent="0.25">
      <c r="A2461" s="184"/>
      <c r="B2461" s="138"/>
      <c r="C2461" s="142"/>
      <c r="D2461" s="2"/>
      <c r="G2461" s="8"/>
      <c r="I2461" s="333"/>
      <c r="J2461" s="334"/>
      <c r="K2461" s="194"/>
      <c r="L2461" s="194"/>
      <c r="P2461" s="4"/>
      <c r="AA2461" s="12"/>
      <c r="AB2461" s="2"/>
      <c r="AC2461" s="2"/>
    </row>
    <row r="2462" spans="1:29" s="187" customFormat="1" ht="9.9" customHeight="1" x14ac:dyDescent="0.25">
      <c r="A2462" s="184"/>
      <c r="B2462" s="138"/>
      <c r="C2462" s="142"/>
      <c r="D2462" s="2"/>
      <c r="G2462" s="8"/>
      <c r="I2462" s="333"/>
      <c r="J2462" s="334"/>
      <c r="K2462" s="194"/>
      <c r="L2462" s="194"/>
      <c r="P2462" s="4"/>
      <c r="AA2462" s="12"/>
      <c r="AB2462" s="2"/>
      <c r="AC2462" s="2"/>
    </row>
    <row r="2463" spans="1:29" s="187" customFormat="1" ht="9.9" customHeight="1" x14ac:dyDescent="0.25">
      <c r="A2463" s="184"/>
      <c r="B2463" s="139"/>
      <c r="C2463" s="142"/>
      <c r="D2463" s="2"/>
      <c r="G2463" s="8"/>
      <c r="I2463" s="194"/>
      <c r="J2463" s="194"/>
      <c r="K2463" s="194"/>
      <c r="L2463" s="194"/>
      <c r="P2463" s="4"/>
      <c r="AA2463" s="12"/>
      <c r="AB2463" s="2"/>
      <c r="AC2463" s="2"/>
    </row>
    <row r="2464" spans="1:29" s="187" customFormat="1" ht="9.9" customHeight="1" x14ac:dyDescent="0.25">
      <c r="A2464" s="184"/>
      <c r="B2464" s="142"/>
      <c r="C2464" s="142"/>
      <c r="D2464" s="2"/>
      <c r="G2464" s="8"/>
      <c r="I2464" s="194"/>
      <c r="J2464" s="194"/>
      <c r="K2464" s="194"/>
      <c r="L2464" s="194"/>
      <c r="P2464" s="4"/>
      <c r="AA2464" s="12"/>
      <c r="AB2464" s="2"/>
      <c r="AC2464" s="2"/>
    </row>
    <row r="2465" spans="1:29" s="187" customFormat="1" ht="9.9" customHeight="1" x14ac:dyDescent="0.25">
      <c r="A2465" s="184"/>
      <c r="B2465" s="138"/>
      <c r="C2465" s="142"/>
      <c r="D2465" s="2"/>
      <c r="G2465" s="8"/>
      <c r="I2465" s="194"/>
      <c r="J2465" s="194"/>
      <c r="K2465" s="194"/>
      <c r="L2465" s="194"/>
      <c r="P2465" s="4"/>
      <c r="AA2465" s="12"/>
      <c r="AB2465" s="2"/>
      <c r="AC2465" s="2"/>
    </row>
    <row r="2466" spans="1:29" s="187" customFormat="1" ht="9.9" customHeight="1" x14ac:dyDescent="0.25">
      <c r="A2466" s="184"/>
      <c r="B2466" s="138"/>
      <c r="C2466" s="142"/>
      <c r="D2466" s="2"/>
      <c r="G2466" s="8"/>
      <c r="I2466" s="333"/>
      <c r="J2466" s="334"/>
      <c r="K2466" s="194"/>
      <c r="L2466" s="194"/>
      <c r="P2466" s="4"/>
      <c r="AA2466" s="12"/>
      <c r="AB2466" s="2"/>
      <c r="AC2466" s="2"/>
    </row>
    <row r="2467" spans="1:29" s="187" customFormat="1" ht="9.9" customHeight="1" x14ac:dyDescent="0.25">
      <c r="A2467" s="184"/>
      <c r="B2467" s="138"/>
      <c r="C2467" s="142"/>
      <c r="D2467" s="2"/>
      <c r="G2467" s="8"/>
      <c r="I2467" s="333"/>
      <c r="J2467" s="334"/>
      <c r="K2467" s="194"/>
      <c r="L2467" s="194"/>
      <c r="P2467" s="4"/>
      <c r="AA2467" s="12"/>
      <c r="AB2467" s="2"/>
      <c r="AC2467" s="2"/>
    </row>
    <row r="2468" spans="1:29" s="187" customFormat="1" ht="9.9" customHeight="1" x14ac:dyDescent="0.25">
      <c r="A2468" s="184"/>
      <c r="B2468" s="138"/>
      <c r="C2468" s="142"/>
      <c r="D2468" s="2"/>
      <c r="G2468" s="8"/>
      <c r="I2468" s="194"/>
      <c r="J2468" s="194"/>
      <c r="K2468" s="194"/>
      <c r="L2468" s="194"/>
      <c r="P2468" s="4"/>
      <c r="AA2468" s="12"/>
      <c r="AB2468" s="2"/>
      <c r="AC2468" s="2"/>
    </row>
    <row r="2469" spans="1:29" s="187" customFormat="1" ht="9.9" customHeight="1" x14ac:dyDescent="0.25">
      <c r="A2469" s="10"/>
      <c r="B2469" s="138"/>
      <c r="C2469" s="142"/>
      <c r="D2469" s="2"/>
      <c r="G2469" s="8"/>
      <c r="I2469" s="333"/>
      <c r="J2469" s="334"/>
      <c r="K2469" s="194"/>
      <c r="L2469" s="194"/>
      <c r="P2469" s="4"/>
      <c r="AA2469" s="12"/>
      <c r="AB2469" s="2"/>
      <c r="AC2469" s="2"/>
    </row>
    <row r="2470" spans="1:29" s="187" customFormat="1" ht="9.9" customHeight="1" x14ac:dyDescent="0.25">
      <c r="A2470" s="11"/>
      <c r="B2470" s="138"/>
      <c r="C2470" s="142"/>
      <c r="D2470" s="2"/>
      <c r="G2470" s="8"/>
      <c r="I2470" s="333"/>
      <c r="J2470" s="334"/>
      <c r="K2470" s="194"/>
      <c r="L2470" s="194"/>
      <c r="P2470" s="4"/>
      <c r="AA2470" s="12"/>
      <c r="AB2470" s="2"/>
      <c r="AC2470" s="2"/>
    </row>
    <row r="2471" spans="1:29" s="187" customFormat="1" ht="9.9" customHeight="1" x14ac:dyDescent="0.25">
      <c r="A2471" s="184"/>
      <c r="B2471" s="138"/>
      <c r="C2471" s="142"/>
      <c r="D2471" s="2"/>
      <c r="G2471" s="8"/>
      <c r="I2471" s="194"/>
      <c r="J2471" s="194"/>
      <c r="K2471" s="194"/>
      <c r="L2471" s="194"/>
      <c r="P2471" s="4"/>
      <c r="AA2471" s="12"/>
      <c r="AB2471" s="2"/>
      <c r="AC2471" s="2"/>
    </row>
    <row r="2472" spans="1:29" s="187" customFormat="1" ht="9.9" customHeight="1" x14ac:dyDescent="0.25">
      <c r="A2472" s="184"/>
      <c r="B2472" s="138"/>
      <c r="C2472" s="142"/>
      <c r="D2472" s="2"/>
      <c r="G2472" s="8"/>
      <c r="I2472" s="333"/>
      <c r="J2472" s="334"/>
      <c r="K2472" s="194"/>
      <c r="L2472" s="194"/>
      <c r="P2472" s="4"/>
      <c r="AA2472" s="12"/>
      <c r="AB2472" s="2"/>
      <c r="AC2472" s="2"/>
    </row>
    <row r="2473" spans="1:29" s="187" customFormat="1" ht="9.9" customHeight="1" x14ac:dyDescent="0.25">
      <c r="A2473" s="184"/>
      <c r="B2473" s="138"/>
      <c r="C2473" s="142"/>
      <c r="D2473" s="2"/>
      <c r="G2473" s="8"/>
      <c r="I2473" s="333"/>
      <c r="J2473" s="334"/>
      <c r="K2473" s="194"/>
      <c r="L2473" s="194"/>
      <c r="P2473" s="4"/>
      <c r="AA2473" s="12"/>
      <c r="AB2473" s="2"/>
      <c r="AC2473" s="2"/>
    </row>
    <row r="2474" spans="1:29" s="187" customFormat="1" ht="9.9" customHeight="1" x14ac:dyDescent="0.25">
      <c r="A2474" s="184"/>
      <c r="B2474" s="138"/>
      <c r="C2474" s="142"/>
      <c r="D2474" s="2"/>
      <c r="G2474" s="8"/>
      <c r="I2474" s="194"/>
      <c r="J2474" s="194"/>
      <c r="K2474" s="194"/>
      <c r="L2474" s="194"/>
      <c r="P2474" s="4"/>
      <c r="AA2474" s="12"/>
      <c r="AB2474" s="2"/>
      <c r="AC2474" s="2"/>
    </row>
    <row r="2475" spans="1:29" s="187" customFormat="1" ht="9.9" customHeight="1" x14ac:dyDescent="0.25">
      <c r="A2475" s="184"/>
      <c r="B2475" s="138"/>
      <c r="C2475" s="142"/>
      <c r="D2475" s="2"/>
      <c r="G2475" s="8"/>
      <c r="I2475" s="333"/>
      <c r="J2475" s="334"/>
      <c r="K2475" s="194"/>
      <c r="L2475" s="194"/>
      <c r="P2475" s="4"/>
      <c r="AA2475" s="12"/>
      <c r="AB2475" s="2"/>
      <c r="AC2475" s="2"/>
    </row>
    <row r="2476" spans="1:29" s="187" customFormat="1" ht="9.9" customHeight="1" x14ac:dyDescent="0.25">
      <c r="A2476" s="184"/>
      <c r="B2476" s="138"/>
      <c r="C2476" s="142"/>
      <c r="D2476" s="2"/>
      <c r="G2476" s="8"/>
      <c r="I2476" s="333"/>
      <c r="J2476" s="334"/>
      <c r="K2476" s="194"/>
      <c r="L2476" s="194"/>
      <c r="P2476" s="4"/>
      <c r="AA2476" s="12"/>
      <c r="AB2476" s="2"/>
      <c r="AC2476" s="2"/>
    </row>
    <row r="2477" spans="1:29" s="187" customFormat="1" ht="9.9" customHeight="1" x14ac:dyDescent="0.25">
      <c r="A2477" s="184"/>
      <c r="B2477" s="138"/>
      <c r="C2477" s="142"/>
      <c r="D2477" s="2"/>
      <c r="G2477" s="8"/>
      <c r="I2477" s="333"/>
      <c r="J2477" s="334"/>
      <c r="K2477" s="194"/>
      <c r="L2477" s="194"/>
      <c r="P2477" s="4"/>
      <c r="AA2477" s="12"/>
      <c r="AB2477" s="2"/>
      <c r="AC2477" s="2"/>
    </row>
    <row r="2478" spans="1:29" s="187" customFormat="1" ht="9.9" customHeight="1" x14ac:dyDescent="0.25">
      <c r="A2478" s="184"/>
      <c r="B2478" s="138"/>
      <c r="C2478" s="142"/>
      <c r="D2478" s="2"/>
      <c r="G2478" s="8"/>
      <c r="I2478" s="333"/>
      <c r="J2478" s="334"/>
      <c r="K2478" s="194"/>
      <c r="L2478" s="194"/>
      <c r="P2478" s="4"/>
      <c r="AA2478" s="12"/>
      <c r="AB2478" s="2"/>
      <c r="AC2478" s="2"/>
    </row>
    <row r="2479" spans="1:29" s="187" customFormat="1" ht="9.9" customHeight="1" x14ac:dyDescent="0.25">
      <c r="A2479" s="184"/>
      <c r="B2479" s="138"/>
      <c r="C2479" s="142"/>
      <c r="D2479" s="2"/>
      <c r="G2479" s="8"/>
      <c r="I2479" s="194"/>
      <c r="J2479" s="194"/>
      <c r="K2479" s="194"/>
      <c r="L2479" s="194"/>
      <c r="P2479" s="4"/>
      <c r="AA2479" s="12"/>
      <c r="AB2479" s="2"/>
      <c r="AC2479" s="2"/>
    </row>
    <row r="2480" spans="1:29" s="187" customFormat="1" ht="9.9" customHeight="1" x14ac:dyDescent="0.25">
      <c r="A2480" s="184"/>
      <c r="B2480" s="138"/>
      <c r="C2480" s="142"/>
      <c r="D2480" s="2"/>
      <c r="G2480" s="8"/>
      <c r="I2480" s="333"/>
      <c r="J2480" s="334"/>
      <c r="K2480" s="194"/>
      <c r="L2480" s="194"/>
      <c r="P2480" s="4"/>
      <c r="AA2480" s="12"/>
      <c r="AB2480" s="2"/>
      <c r="AC2480" s="2"/>
    </row>
    <row r="2481" spans="1:29" s="187" customFormat="1" ht="9.9" customHeight="1" x14ac:dyDescent="0.25">
      <c r="A2481" s="184"/>
      <c r="B2481" s="138"/>
      <c r="C2481" s="142"/>
      <c r="D2481" s="2"/>
      <c r="G2481" s="8"/>
      <c r="I2481" s="333"/>
      <c r="J2481" s="334"/>
      <c r="K2481" s="194"/>
      <c r="L2481" s="194"/>
      <c r="P2481" s="4"/>
      <c r="AA2481" s="12"/>
      <c r="AB2481" s="2"/>
      <c r="AC2481" s="2"/>
    </row>
    <row r="2482" spans="1:29" s="187" customFormat="1" ht="9.9" customHeight="1" x14ac:dyDescent="0.25">
      <c r="A2482" s="184"/>
      <c r="B2482" s="138"/>
      <c r="C2482" s="142"/>
      <c r="D2482" s="2"/>
      <c r="G2482" s="8"/>
      <c r="I2482" s="194"/>
      <c r="J2482" s="194"/>
      <c r="K2482" s="194"/>
      <c r="L2482" s="194"/>
      <c r="P2482" s="4"/>
      <c r="AA2482" s="12"/>
      <c r="AB2482" s="2"/>
      <c r="AC2482" s="2"/>
    </row>
    <row r="2483" spans="1:29" s="187" customFormat="1" ht="9.9" customHeight="1" x14ac:dyDescent="0.25">
      <c r="A2483" s="184"/>
      <c r="B2483" s="138"/>
      <c r="C2483" s="142"/>
      <c r="D2483" s="2"/>
      <c r="G2483" s="8"/>
      <c r="I2483" s="333"/>
      <c r="J2483" s="334"/>
      <c r="K2483" s="194"/>
      <c r="L2483" s="194"/>
      <c r="P2483" s="4"/>
      <c r="AA2483" s="12"/>
      <c r="AB2483" s="2"/>
      <c r="AC2483" s="2"/>
    </row>
    <row r="2484" spans="1:29" s="187" customFormat="1" ht="9.9" customHeight="1" x14ac:dyDescent="0.25">
      <c r="A2484" s="184"/>
      <c r="B2484" s="138"/>
      <c r="C2484" s="142"/>
      <c r="D2484" s="2"/>
      <c r="G2484" s="8"/>
      <c r="I2484" s="333"/>
      <c r="J2484" s="334"/>
      <c r="K2484" s="194"/>
      <c r="L2484" s="194"/>
      <c r="P2484" s="4"/>
      <c r="AA2484" s="12"/>
      <c r="AB2484" s="2"/>
      <c r="AC2484" s="2"/>
    </row>
    <row r="2485" spans="1:29" s="187" customFormat="1" ht="9.9" customHeight="1" x14ac:dyDescent="0.25">
      <c r="A2485" s="184"/>
      <c r="B2485" s="138"/>
      <c r="C2485" s="142"/>
      <c r="D2485" s="2"/>
      <c r="G2485" s="8"/>
      <c r="I2485" s="333"/>
      <c r="J2485" s="334"/>
      <c r="K2485" s="194"/>
      <c r="L2485" s="194"/>
      <c r="P2485" s="4"/>
      <c r="AA2485" s="12"/>
      <c r="AB2485" s="2"/>
      <c r="AC2485" s="2"/>
    </row>
    <row r="2486" spans="1:29" s="187" customFormat="1" ht="9.9" customHeight="1" x14ac:dyDescent="0.25">
      <c r="A2486" s="184"/>
      <c r="B2486" s="138"/>
      <c r="C2486" s="142"/>
      <c r="D2486" s="2"/>
      <c r="G2486" s="8"/>
      <c r="I2486" s="333"/>
      <c r="J2486" s="334"/>
      <c r="K2486" s="194"/>
      <c r="L2486" s="194"/>
      <c r="P2486" s="4"/>
      <c r="AA2486" s="12"/>
      <c r="AB2486" s="2"/>
      <c r="AC2486" s="2"/>
    </row>
    <row r="2487" spans="1:29" s="187" customFormat="1" ht="9.9" customHeight="1" x14ac:dyDescent="0.25">
      <c r="A2487" s="184"/>
      <c r="B2487" s="138"/>
      <c r="C2487" s="142"/>
      <c r="D2487" s="2"/>
      <c r="G2487" s="8"/>
      <c r="I2487" s="194"/>
      <c r="J2487" s="194"/>
      <c r="K2487" s="194"/>
      <c r="L2487" s="194"/>
      <c r="P2487" s="4"/>
      <c r="AA2487" s="12"/>
      <c r="AB2487" s="2"/>
      <c r="AC2487" s="2"/>
    </row>
    <row r="2488" spans="1:29" s="187" customFormat="1" ht="9.9" customHeight="1" x14ac:dyDescent="0.25">
      <c r="A2488" s="184"/>
      <c r="B2488" s="138"/>
      <c r="C2488" s="142"/>
      <c r="D2488" s="2"/>
      <c r="G2488" s="8"/>
      <c r="I2488" s="333"/>
      <c r="J2488" s="334"/>
      <c r="K2488" s="194"/>
      <c r="L2488" s="194"/>
      <c r="P2488" s="4"/>
      <c r="AA2488" s="12"/>
      <c r="AB2488" s="2"/>
      <c r="AC2488" s="2"/>
    </row>
    <row r="2489" spans="1:29" s="187" customFormat="1" ht="9.9" customHeight="1" x14ac:dyDescent="0.25">
      <c r="A2489" s="184"/>
      <c r="B2489" s="138"/>
      <c r="C2489" s="142"/>
      <c r="D2489" s="2"/>
      <c r="G2489" s="8"/>
      <c r="I2489" s="333"/>
      <c r="J2489" s="334"/>
      <c r="K2489" s="194"/>
      <c r="L2489" s="194"/>
      <c r="P2489" s="4"/>
      <c r="AA2489" s="12"/>
      <c r="AB2489" s="2"/>
      <c r="AC2489" s="2"/>
    </row>
    <row r="2490" spans="1:29" s="187" customFormat="1" ht="9.9" customHeight="1" x14ac:dyDescent="0.25">
      <c r="A2490" s="184"/>
      <c r="B2490" s="138"/>
      <c r="C2490" s="142"/>
      <c r="D2490" s="2"/>
      <c r="G2490" s="8"/>
      <c r="I2490" s="333"/>
      <c r="J2490" s="334"/>
      <c r="K2490" s="194"/>
      <c r="L2490" s="194"/>
      <c r="P2490" s="4"/>
      <c r="AA2490" s="12"/>
      <c r="AB2490" s="2"/>
      <c r="AC2490" s="2"/>
    </row>
    <row r="2491" spans="1:29" s="187" customFormat="1" ht="9.9" customHeight="1" x14ac:dyDescent="0.25">
      <c r="A2491" s="184"/>
      <c r="B2491" s="138"/>
      <c r="C2491" s="142"/>
      <c r="D2491" s="2"/>
      <c r="G2491" s="8"/>
      <c r="I2491" s="333"/>
      <c r="J2491" s="334"/>
      <c r="K2491" s="194"/>
      <c r="L2491" s="194"/>
      <c r="P2491" s="4"/>
      <c r="AA2491" s="12"/>
      <c r="AB2491" s="2"/>
      <c r="AC2491" s="2"/>
    </row>
    <row r="2492" spans="1:29" s="187" customFormat="1" ht="9.9" customHeight="1" x14ac:dyDescent="0.25">
      <c r="A2492" s="184"/>
      <c r="B2492" s="138"/>
      <c r="C2492" s="142"/>
      <c r="D2492" s="2"/>
      <c r="G2492" s="8"/>
      <c r="I2492" s="194"/>
      <c r="J2492" s="194"/>
      <c r="K2492" s="194"/>
      <c r="L2492" s="194"/>
      <c r="P2492" s="4"/>
      <c r="AA2492" s="12"/>
      <c r="AB2492" s="2"/>
      <c r="AC2492" s="2"/>
    </row>
    <row r="2493" spans="1:29" s="187" customFormat="1" ht="9.9" customHeight="1" x14ac:dyDescent="0.25">
      <c r="A2493" s="184"/>
      <c r="B2493" s="138"/>
      <c r="C2493" s="142"/>
      <c r="D2493" s="2"/>
      <c r="G2493" s="8"/>
      <c r="I2493" s="333"/>
      <c r="J2493" s="334"/>
      <c r="K2493" s="194"/>
      <c r="L2493" s="194"/>
      <c r="P2493" s="4"/>
      <c r="AA2493" s="12"/>
      <c r="AB2493" s="2"/>
      <c r="AC2493" s="2"/>
    </row>
    <row r="2494" spans="1:29" s="187" customFormat="1" ht="9.9" customHeight="1" x14ac:dyDescent="0.25">
      <c r="A2494" s="184"/>
      <c r="B2494" s="138"/>
      <c r="C2494" s="142"/>
      <c r="D2494" s="2"/>
      <c r="G2494" s="8"/>
      <c r="I2494" s="333"/>
      <c r="J2494" s="334"/>
      <c r="K2494" s="194"/>
      <c r="L2494" s="194"/>
      <c r="P2494" s="4"/>
      <c r="AA2494" s="12"/>
      <c r="AB2494" s="2"/>
      <c r="AC2494" s="2"/>
    </row>
    <row r="2495" spans="1:29" s="187" customFormat="1" ht="9.9" customHeight="1" x14ac:dyDescent="0.25">
      <c r="A2495" s="184"/>
      <c r="B2495" s="138"/>
      <c r="C2495" s="142"/>
      <c r="D2495" s="2"/>
      <c r="G2495" s="8"/>
      <c r="I2495" s="333"/>
      <c r="J2495" s="334"/>
      <c r="K2495" s="194"/>
      <c r="L2495" s="194"/>
      <c r="P2495" s="4"/>
      <c r="AA2495" s="12"/>
      <c r="AB2495" s="2"/>
      <c r="AC2495" s="2"/>
    </row>
    <row r="2496" spans="1:29" s="187" customFormat="1" ht="9.9" customHeight="1" x14ac:dyDescent="0.25">
      <c r="A2496" s="184"/>
      <c r="B2496" s="138"/>
      <c r="C2496" s="142"/>
      <c r="D2496" s="2"/>
      <c r="G2496" s="8"/>
      <c r="I2496" s="333"/>
      <c r="J2496" s="334"/>
      <c r="K2496" s="194"/>
      <c r="L2496" s="194"/>
      <c r="P2496" s="4"/>
      <c r="AA2496" s="12"/>
      <c r="AB2496" s="2"/>
      <c r="AC2496" s="2"/>
    </row>
    <row r="2497" spans="1:29" s="187" customFormat="1" ht="9.9" customHeight="1" x14ac:dyDescent="0.25">
      <c r="A2497" s="184"/>
      <c r="B2497" s="138"/>
      <c r="C2497" s="142"/>
      <c r="D2497" s="2"/>
      <c r="G2497" s="8"/>
      <c r="I2497" s="194"/>
      <c r="J2497" s="194"/>
      <c r="K2497" s="194"/>
      <c r="L2497" s="194"/>
      <c r="P2497" s="4"/>
      <c r="AA2497" s="12"/>
      <c r="AB2497" s="2"/>
      <c r="AC2497" s="2"/>
    </row>
    <row r="2498" spans="1:29" s="187" customFormat="1" ht="9.9" customHeight="1" x14ac:dyDescent="0.25">
      <c r="A2498" s="184"/>
      <c r="B2498" s="138"/>
      <c r="C2498" s="142"/>
      <c r="D2498" s="2"/>
      <c r="G2498" s="8"/>
      <c r="I2498" s="333"/>
      <c r="J2498" s="334"/>
      <c r="K2498" s="194"/>
      <c r="L2498" s="194"/>
      <c r="P2498" s="4"/>
      <c r="AA2498" s="12"/>
      <c r="AB2498" s="2"/>
      <c r="AC2498" s="2"/>
    </row>
    <row r="2499" spans="1:29" s="187" customFormat="1" ht="9.9" customHeight="1" x14ac:dyDescent="0.25">
      <c r="A2499" s="184"/>
      <c r="B2499" s="138"/>
      <c r="C2499" s="142"/>
      <c r="D2499" s="2"/>
      <c r="G2499" s="8"/>
      <c r="I2499" s="333"/>
      <c r="J2499" s="334"/>
      <c r="K2499" s="194"/>
      <c r="L2499" s="194"/>
      <c r="P2499" s="4"/>
      <c r="AA2499" s="12"/>
      <c r="AB2499" s="2"/>
      <c r="AC2499" s="2"/>
    </row>
    <row r="2500" spans="1:29" s="187" customFormat="1" ht="9.9" customHeight="1" x14ac:dyDescent="0.25">
      <c r="A2500" s="184"/>
      <c r="B2500" s="138"/>
      <c r="C2500" s="142"/>
      <c r="D2500" s="2"/>
      <c r="G2500" s="8"/>
      <c r="I2500" s="333"/>
      <c r="J2500" s="334"/>
      <c r="K2500" s="194"/>
      <c r="L2500" s="194"/>
      <c r="P2500" s="4"/>
      <c r="AA2500" s="12"/>
      <c r="AB2500" s="2"/>
      <c r="AC2500" s="2"/>
    </row>
    <row r="2501" spans="1:29" s="187" customFormat="1" ht="9.9" customHeight="1" x14ac:dyDescent="0.25">
      <c r="A2501" s="184"/>
      <c r="B2501" s="138"/>
      <c r="C2501" s="142"/>
      <c r="D2501" s="2"/>
      <c r="G2501" s="8"/>
      <c r="I2501" s="333"/>
      <c r="J2501" s="334"/>
      <c r="K2501" s="194"/>
      <c r="L2501" s="194"/>
      <c r="P2501" s="4"/>
      <c r="AA2501" s="12"/>
      <c r="AB2501" s="2"/>
      <c r="AC2501" s="2"/>
    </row>
    <row r="2502" spans="1:29" s="187" customFormat="1" ht="9.9" customHeight="1" x14ac:dyDescent="0.25">
      <c r="A2502" s="184"/>
      <c r="B2502" s="138"/>
      <c r="C2502" s="142"/>
      <c r="D2502" s="2"/>
      <c r="G2502" s="8"/>
      <c r="I2502" s="194"/>
      <c r="J2502" s="194"/>
      <c r="K2502" s="194"/>
      <c r="L2502" s="194"/>
      <c r="P2502" s="4"/>
      <c r="AA2502" s="12"/>
      <c r="AB2502" s="2"/>
      <c r="AC2502" s="2"/>
    </row>
    <row r="2503" spans="1:29" s="187" customFormat="1" ht="9.9" customHeight="1" x14ac:dyDescent="0.25">
      <c r="A2503" s="184"/>
      <c r="B2503" s="138"/>
      <c r="C2503" s="142"/>
      <c r="D2503" s="2"/>
      <c r="G2503" s="8"/>
      <c r="I2503" s="333"/>
      <c r="J2503" s="334"/>
      <c r="K2503" s="194"/>
      <c r="L2503" s="194"/>
      <c r="P2503" s="4"/>
      <c r="AA2503" s="12"/>
      <c r="AB2503" s="2"/>
      <c r="AC2503" s="2"/>
    </row>
    <row r="2504" spans="1:29" s="187" customFormat="1" ht="9.9" customHeight="1" x14ac:dyDescent="0.25">
      <c r="A2504" s="184"/>
      <c r="B2504" s="138"/>
      <c r="C2504" s="142"/>
      <c r="D2504" s="2"/>
      <c r="G2504" s="8"/>
      <c r="I2504" s="333"/>
      <c r="J2504" s="334"/>
      <c r="K2504" s="194"/>
      <c r="L2504" s="194"/>
      <c r="P2504" s="4"/>
      <c r="AA2504" s="12"/>
      <c r="AB2504" s="2"/>
      <c r="AC2504" s="2"/>
    </row>
    <row r="2505" spans="1:29" s="187" customFormat="1" ht="9.9" customHeight="1" x14ac:dyDescent="0.25">
      <c r="A2505" s="184"/>
      <c r="B2505" s="138"/>
      <c r="C2505" s="142"/>
      <c r="D2505" s="2"/>
      <c r="G2505" s="8"/>
      <c r="I2505" s="333"/>
      <c r="J2505" s="334"/>
      <c r="K2505" s="194"/>
      <c r="L2505" s="194"/>
      <c r="P2505" s="4"/>
      <c r="AA2505" s="12"/>
      <c r="AB2505" s="2"/>
      <c r="AC2505" s="2"/>
    </row>
    <row r="2506" spans="1:29" s="187" customFormat="1" ht="9.9" customHeight="1" x14ac:dyDescent="0.25">
      <c r="A2506" s="184"/>
      <c r="B2506" s="138"/>
      <c r="C2506" s="142"/>
      <c r="D2506" s="2"/>
      <c r="G2506" s="8"/>
      <c r="I2506" s="333"/>
      <c r="J2506" s="334"/>
      <c r="K2506" s="194"/>
      <c r="L2506" s="194"/>
      <c r="P2506" s="4"/>
      <c r="AA2506" s="12"/>
      <c r="AB2506" s="2"/>
      <c r="AC2506" s="2"/>
    </row>
    <row r="2507" spans="1:29" s="187" customFormat="1" ht="9.9" customHeight="1" x14ac:dyDescent="0.25">
      <c r="A2507" s="184"/>
      <c r="B2507" s="138"/>
      <c r="C2507" s="142"/>
      <c r="D2507" s="2"/>
      <c r="G2507" s="8"/>
      <c r="I2507" s="194"/>
      <c r="J2507" s="194"/>
      <c r="K2507" s="194"/>
      <c r="L2507" s="194"/>
      <c r="P2507" s="4"/>
      <c r="AA2507" s="12"/>
      <c r="AB2507" s="2"/>
      <c r="AC2507" s="2"/>
    </row>
    <row r="2508" spans="1:29" s="187" customFormat="1" ht="9.9" customHeight="1" x14ac:dyDescent="0.25">
      <c r="A2508" s="184"/>
      <c r="B2508" s="138"/>
      <c r="C2508" s="142"/>
      <c r="D2508" s="2"/>
      <c r="G2508" s="8"/>
      <c r="I2508" s="333"/>
      <c r="J2508" s="334"/>
      <c r="K2508" s="194"/>
      <c r="L2508" s="194"/>
      <c r="P2508" s="4"/>
      <c r="AA2508" s="12"/>
      <c r="AB2508" s="2"/>
      <c r="AC2508" s="2"/>
    </row>
    <row r="2509" spans="1:29" s="187" customFormat="1" ht="9.9" customHeight="1" x14ac:dyDescent="0.25">
      <c r="A2509" s="184"/>
      <c r="B2509" s="138"/>
      <c r="C2509" s="142"/>
      <c r="D2509" s="2"/>
      <c r="G2509" s="8"/>
      <c r="I2509" s="333"/>
      <c r="J2509" s="334"/>
      <c r="K2509" s="194"/>
      <c r="L2509" s="194"/>
      <c r="P2509" s="4"/>
      <c r="AA2509" s="12"/>
      <c r="AB2509" s="2"/>
      <c r="AC2509" s="2"/>
    </row>
    <row r="2510" spans="1:29" s="187" customFormat="1" ht="9.9" customHeight="1" x14ac:dyDescent="0.25">
      <c r="A2510" s="11"/>
      <c r="B2510" s="138"/>
      <c r="C2510" s="142"/>
      <c r="D2510" s="2"/>
      <c r="G2510" s="8"/>
      <c r="I2510" s="333"/>
      <c r="J2510" s="334"/>
      <c r="K2510" s="194"/>
      <c r="L2510" s="194"/>
      <c r="P2510" s="4"/>
      <c r="AA2510" s="12"/>
      <c r="AB2510" s="2"/>
      <c r="AC2510" s="2"/>
    </row>
    <row r="2511" spans="1:29" s="187" customFormat="1" ht="9.9" customHeight="1" x14ac:dyDescent="0.25">
      <c r="A2511" s="184"/>
      <c r="B2511" s="138"/>
      <c r="C2511" s="142"/>
      <c r="D2511" s="2"/>
      <c r="G2511" s="8"/>
      <c r="I2511" s="333"/>
      <c r="J2511" s="334"/>
      <c r="K2511" s="194"/>
      <c r="L2511" s="194"/>
      <c r="P2511" s="4"/>
      <c r="AA2511" s="12"/>
      <c r="AB2511" s="2"/>
      <c r="AC2511" s="2"/>
    </row>
    <row r="2512" spans="1:29" s="187" customFormat="1" ht="9.9" customHeight="1" x14ac:dyDescent="0.25">
      <c r="A2512" s="184"/>
      <c r="B2512" s="138"/>
      <c r="C2512" s="142"/>
      <c r="D2512" s="2"/>
      <c r="G2512" s="8"/>
      <c r="I2512" s="194"/>
      <c r="J2512" s="194"/>
      <c r="K2512" s="194"/>
      <c r="L2512" s="194"/>
      <c r="P2512" s="4"/>
      <c r="AA2512" s="12"/>
      <c r="AB2512" s="2"/>
      <c r="AC2512" s="2"/>
    </row>
    <row r="2513" spans="1:29" s="187" customFormat="1" ht="9.9" customHeight="1" x14ac:dyDescent="0.25">
      <c r="A2513" s="184"/>
      <c r="B2513" s="138"/>
      <c r="C2513" s="142"/>
      <c r="D2513" s="2"/>
      <c r="G2513" s="8"/>
      <c r="I2513" s="333"/>
      <c r="J2513" s="334"/>
      <c r="K2513" s="194"/>
      <c r="L2513" s="194"/>
      <c r="P2513" s="4"/>
      <c r="AA2513" s="12"/>
      <c r="AB2513" s="2"/>
      <c r="AC2513" s="2"/>
    </row>
    <row r="2514" spans="1:29" s="187" customFormat="1" ht="9.9" customHeight="1" x14ac:dyDescent="0.25">
      <c r="A2514" s="184"/>
      <c r="B2514" s="138"/>
      <c r="C2514" s="142"/>
      <c r="D2514" s="2"/>
      <c r="G2514" s="8"/>
      <c r="I2514" s="333"/>
      <c r="J2514" s="334"/>
      <c r="K2514" s="194"/>
      <c r="L2514" s="194"/>
      <c r="P2514" s="4"/>
      <c r="AA2514" s="12"/>
      <c r="AB2514" s="2"/>
      <c r="AC2514" s="2"/>
    </row>
    <row r="2515" spans="1:29" s="187" customFormat="1" ht="9.9" customHeight="1" x14ac:dyDescent="0.25">
      <c r="A2515" s="184"/>
      <c r="B2515" s="138"/>
      <c r="C2515" s="142"/>
      <c r="D2515" s="2"/>
      <c r="G2515" s="8"/>
      <c r="I2515" s="333"/>
      <c r="J2515" s="334"/>
      <c r="K2515" s="194"/>
      <c r="L2515" s="194"/>
      <c r="P2515" s="4"/>
      <c r="AA2515" s="12"/>
      <c r="AB2515" s="2"/>
      <c r="AC2515" s="2"/>
    </row>
    <row r="2516" spans="1:29" s="187" customFormat="1" ht="9.9" customHeight="1" x14ac:dyDescent="0.25">
      <c r="A2516" s="184"/>
      <c r="B2516" s="138"/>
      <c r="C2516" s="142"/>
      <c r="D2516" s="2"/>
      <c r="G2516" s="8"/>
      <c r="I2516" s="333"/>
      <c r="J2516" s="334"/>
      <c r="K2516" s="194"/>
      <c r="L2516" s="194"/>
      <c r="P2516" s="4"/>
      <c r="AA2516" s="12"/>
      <c r="AB2516" s="2"/>
      <c r="AC2516" s="2"/>
    </row>
    <row r="2517" spans="1:29" s="187" customFormat="1" ht="9.9" customHeight="1" x14ac:dyDescent="0.25">
      <c r="A2517" s="184"/>
      <c r="B2517" s="138"/>
      <c r="C2517" s="142"/>
      <c r="D2517" s="2"/>
      <c r="G2517" s="8"/>
      <c r="I2517" s="194"/>
      <c r="J2517" s="194"/>
      <c r="K2517" s="194"/>
      <c r="L2517" s="194"/>
      <c r="P2517" s="4"/>
      <c r="AA2517" s="12"/>
      <c r="AB2517" s="2"/>
      <c r="AC2517" s="2"/>
    </row>
    <row r="2518" spans="1:29" s="187" customFormat="1" ht="9.9" customHeight="1" x14ac:dyDescent="0.25">
      <c r="A2518" s="184"/>
      <c r="B2518" s="138"/>
      <c r="C2518" s="142"/>
      <c r="D2518" s="2"/>
      <c r="G2518" s="8"/>
      <c r="I2518" s="333"/>
      <c r="J2518" s="334"/>
      <c r="K2518" s="194"/>
      <c r="L2518" s="194"/>
      <c r="P2518" s="4"/>
      <c r="AA2518" s="12"/>
      <c r="AB2518" s="2"/>
      <c r="AC2518" s="2"/>
    </row>
    <row r="2519" spans="1:29" s="187" customFormat="1" ht="9.9" customHeight="1" x14ac:dyDescent="0.25">
      <c r="A2519" s="184"/>
      <c r="B2519" s="138"/>
      <c r="C2519" s="142"/>
      <c r="D2519" s="2"/>
      <c r="G2519" s="8"/>
      <c r="I2519" s="333"/>
      <c r="J2519" s="334"/>
      <c r="K2519" s="194"/>
      <c r="L2519" s="194"/>
      <c r="P2519" s="4"/>
      <c r="AA2519" s="12"/>
      <c r="AB2519" s="2"/>
      <c r="AC2519" s="2"/>
    </row>
    <row r="2520" spans="1:29" s="187" customFormat="1" ht="9.9" customHeight="1" x14ac:dyDescent="0.25">
      <c r="A2520" s="184"/>
      <c r="B2520" s="138"/>
      <c r="C2520" s="142"/>
      <c r="D2520" s="2"/>
      <c r="G2520" s="8"/>
      <c r="I2520" s="194"/>
      <c r="J2520" s="194"/>
      <c r="K2520" s="194"/>
      <c r="L2520" s="194"/>
      <c r="P2520" s="4"/>
      <c r="AA2520" s="12"/>
      <c r="AB2520" s="2"/>
      <c r="AC2520" s="2"/>
    </row>
    <row r="2521" spans="1:29" s="187" customFormat="1" ht="9.9" customHeight="1" x14ac:dyDescent="0.25">
      <c r="A2521" s="184"/>
      <c r="B2521" s="138"/>
      <c r="C2521" s="142"/>
      <c r="D2521" s="2"/>
      <c r="G2521" s="8"/>
      <c r="I2521" s="333"/>
      <c r="J2521" s="334"/>
      <c r="K2521" s="194"/>
      <c r="L2521" s="194"/>
      <c r="P2521" s="4"/>
      <c r="AA2521" s="12"/>
      <c r="AB2521" s="2"/>
      <c r="AC2521" s="2"/>
    </row>
    <row r="2522" spans="1:29" s="187" customFormat="1" ht="9.9" customHeight="1" x14ac:dyDescent="0.25">
      <c r="A2522" s="184"/>
      <c r="B2522" s="138"/>
      <c r="C2522" s="142"/>
      <c r="D2522" s="2"/>
      <c r="G2522" s="8"/>
      <c r="I2522" s="333"/>
      <c r="J2522" s="334"/>
      <c r="K2522" s="194"/>
      <c r="L2522" s="194"/>
      <c r="P2522" s="4"/>
      <c r="AA2522" s="12"/>
      <c r="AB2522" s="2"/>
      <c r="AC2522" s="2"/>
    </row>
    <row r="2523" spans="1:29" s="187" customFormat="1" ht="9.9" customHeight="1" x14ac:dyDescent="0.25">
      <c r="A2523" s="184"/>
      <c r="B2523" s="138"/>
      <c r="C2523" s="142"/>
      <c r="D2523" s="2"/>
      <c r="G2523" s="8"/>
      <c r="I2523" s="333"/>
      <c r="J2523" s="334"/>
      <c r="K2523" s="194"/>
      <c r="L2523" s="194"/>
      <c r="P2523" s="4"/>
      <c r="AA2523" s="12"/>
      <c r="AB2523" s="2"/>
      <c r="AC2523" s="2"/>
    </row>
    <row r="2524" spans="1:29" s="187" customFormat="1" ht="9.9" customHeight="1" x14ac:dyDescent="0.25">
      <c r="A2524" s="184"/>
      <c r="B2524" s="138"/>
      <c r="C2524" s="142"/>
      <c r="D2524" s="2"/>
      <c r="G2524" s="8"/>
      <c r="I2524" s="194"/>
      <c r="J2524" s="194"/>
      <c r="K2524" s="194"/>
      <c r="L2524" s="194"/>
      <c r="P2524" s="4"/>
      <c r="AA2524" s="12"/>
      <c r="AB2524" s="2"/>
      <c r="AC2524" s="2"/>
    </row>
    <row r="2525" spans="1:29" s="187" customFormat="1" ht="9.9" customHeight="1" x14ac:dyDescent="0.25">
      <c r="A2525" s="184"/>
      <c r="B2525" s="138"/>
      <c r="C2525" s="142"/>
      <c r="D2525" s="2"/>
      <c r="G2525" s="8"/>
      <c r="I2525" s="333"/>
      <c r="J2525" s="334"/>
      <c r="K2525" s="194"/>
      <c r="L2525" s="194"/>
      <c r="P2525" s="4"/>
      <c r="AA2525" s="12"/>
      <c r="AB2525" s="2"/>
      <c r="AC2525" s="2"/>
    </row>
    <row r="2526" spans="1:29" s="187" customFormat="1" ht="9.9" customHeight="1" x14ac:dyDescent="0.25">
      <c r="A2526" s="184"/>
      <c r="B2526" s="138"/>
      <c r="C2526" s="142"/>
      <c r="D2526" s="2"/>
      <c r="G2526" s="8"/>
      <c r="I2526" s="333"/>
      <c r="J2526" s="334"/>
      <c r="K2526" s="194"/>
      <c r="L2526" s="194"/>
      <c r="P2526" s="4"/>
      <c r="AA2526" s="12"/>
      <c r="AB2526" s="2"/>
      <c r="AC2526" s="2"/>
    </row>
    <row r="2527" spans="1:29" s="187" customFormat="1" ht="9.9" customHeight="1" x14ac:dyDescent="0.25">
      <c r="A2527" s="184"/>
      <c r="B2527" s="138"/>
      <c r="C2527" s="142"/>
      <c r="D2527" s="2"/>
      <c r="G2527" s="8"/>
      <c r="I2527" s="333"/>
      <c r="J2527" s="334"/>
      <c r="K2527" s="194"/>
      <c r="L2527" s="194"/>
      <c r="P2527" s="4"/>
      <c r="AA2527" s="12"/>
      <c r="AB2527" s="2"/>
      <c r="AC2527" s="2"/>
    </row>
    <row r="2528" spans="1:29" s="187" customFormat="1" ht="9.9" customHeight="1" x14ac:dyDescent="0.25">
      <c r="A2528" s="184"/>
      <c r="B2528" s="138"/>
      <c r="C2528" s="142"/>
      <c r="D2528" s="2"/>
      <c r="G2528" s="8"/>
      <c r="I2528" s="333"/>
      <c r="J2528" s="334"/>
      <c r="K2528" s="194"/>
      <c r="L2528" s="194"/>
      <c r="P2528" s="4"/>
      <c r="AA2528" s="12"/>
      <c r="AB2528" s="2"/>
      <c r="AC2528" s="2"/>
    </row>
    <row r="2529" spans="1:29" s="187" customFormat="1" ht="9.9" customHeight="1" x14ac:dyDescent="0.25">
      <c r="A2529" s="184"/>
      <c r="B2529" s="138"/>
      <c r="C2529" s="142"/>
      <c r="D2529" s="2"/>
      <c r="G2529" s="8"/>
      <c r="I2529" s="194"/>
      <c r="J2529" s="194"/>
      <c r="K2529" s="194"/>
      <c r="L2529" s="194"/>
      <c r="P2529" s="4"/>
      <c r="AA2529" s="12"/>
      <c r="AB2529" s="2"/>
      <c r="AC2529" s="2"/>
    </row>
    <row r="2530" spans="1:29" s="187" customFormat="1" ht="9.9" customHeight="1" x14ac:dyDescent="0.25">
      <c r="A2530" s="184"/>
      <c r="B2530" s="138"/>
      <c r="C2530" s="142"/>
      <c r="D2530" s="2"/>
      <c r="G2530" s="8"/>
      <c r="I2530" s="333"/>
      <c r="J2530" s="334"/>
      <c r="K2530" s="194"/>
      <c r="L2530" s="194"/>
      <c r="P2530" s="4"/>
      <c r="AA2530" s="12"/>
      <c r="AB2530" s="2"/>
      <c r="AC2530" s="2"/>
    </row>
    <row r="2531" spans="1:29" s="187" customFormat="1" ht="9.9" customHeight="1" x14ac:dyDescent="0.25">
      <c r="A2531" s="184"/>
      <c r="B2531" s="138"/>
      <c r="C2531" s="142"/>
      <c r="D2531" s="2"/>
      <c r="G2531" s="8"/>
      <c r="I2531" s="333"/>
      <c r="J2531" s="334"/>
      <c r="K2531" s="194"/>
      <c r="L2531" s="194"/>
      <c r="P2531" s="4"/>
      <c r="AA2531" s="12"/>
      <c r="AB2531" s="2"/>
      <c r="AC2531" s="2"/>
    </row>
    <row r="2532" spans="1:29" s="187" customFormat="1" ht="9.9" customHeight="1" x14ac:dyDescent="0.25">
      <c r="A2532" s="184"/>
      <c r="B2532" s="138"/>
      <c r="C2532" s="142"/>
      <c r="D2532" s="2"/>
      <c r="G2532" s="8"/>
      <c r="I2532" s="194"/>
      <c r="J2532" s="194"/>
      <c r="K2532" s="194"/>
      <c r="L2532" s="194"/>
      <c r="P2532" s="4"/>
      <c r="AA2532" s="12"/>
      <c r="AB2532" s="2"/>
      <c r="AC2532" s="2"/>
    </row>
    <row r="2533" spans="1:29" s="187" customFormat="1" ht="9.9" customHeight="1" x14ac:dyDescent="0.25">
      <c r="A2533" s="184"/>
      <c r="B2533" s="138"/>
      <c r="C2533" s="142"/>
      <c r="D2533" s="2"/>
      <c r="G2533" s="8"/>
      <c r="I2533" s="333"/>
      <c r="J2533" s="334"/>
      <c r="K2533" s="194"/>
      <c r="L2533" s="194"/>
      <c r="P2533" s="4"/>
      <c r="AA2533" s="12"/>
      <c r="AB2533" s="2"/>
      <c r="AC2533" s="2"/>
    </row>
    <row r="2534" spans="1:29" s="187" customFormat="1" ht="9.9" customHeight="1" x14ac:dyDescent="0.25">
      <c r="A2534" s="184"/>
      <c r="B2534" s="138"/>
      <c r="C2534" s="142"/>
      <c r="D2534" s="2"/>
      <c r="G2534" s="8"/>
      <c r="I2534" s="333"/>
      <c r="J2534" s="334"/>
      <c r="K2534" s="194"/>
      <c r="L2534" s="194"/>
      <c r="P2534" s="4"/>
      <c r="AA2534" s="12"/>
      <c r="AB2534" s="2"/>
      <c r="AC2534" s="2"/>
    </row>
    <row r="2536" spans="1:29" s="187" customFormat="1" ht="9.9" customHeight="1" x14ac:dyDescent="0.25">
      <c r="A2536" s="10"/>
      <c r="B2536" s="67"/>
      <c r="C2536" s="142"/>
      <c r="G2536" s="8"/>
      <c r="I2536" s="4"/>
      <c r="J2536" s="4"/>
      <c r="K2536" s="4"/>
      <c r="L2536" s="4"/>
      <c r="P2536" s="4"/>
      <c r="AA2536" s="12"/>
      <c r="AB2536" s="2"/>
      <c r="AC2536" s="2"/>
    </row>
    <row r="2537" spans="1:29" s="187" customFormat="1" ht="9.9" customHeight="1" x14ac:dyDescent="0.25">
      <c r="A2537" s="184"/>
      <c r="B2537" s="141"/>
      <c r="C2537" s="142"/>
      <c r="G2537" s="8"/>
      <c r="I2537" s="4"/>
      <c r="J2537" s="4"/>
      <c r="K2537" s="4"/>
      <c r="L2537" s="4"/>
      <c r="P2537" s="4"/>
      <c r="AA2537" s="12"/>
      <c r="AB2537" s="2"/>
      <c r="AC2537" s="2"/>
    </row>
    <row r="2538" spans="1:29" s="187" customFormat="1" ht="9.9" customHeight="1" x14ac:dyDescent="0.25">
      <c r="A2538" s="184"/>
      <c r="B2538" s="142"/>
      <c r="C2538" s="142"/>
      <c r="D2538" s="2"/>
      <c r="G2538" s="8"/>
      <c r="I2538" s="194"/>
      <c r="J2538" s="194"/>
      <c r="K2538" s="194"/>
      <c r="L2538" s="194"/>
      <c r="P2538" s="4"/>
      <c r="AA2538" s="12"/>
      <c r="AB2538" s="2"/>
      <c r="AC2538" s="2"/>
    </row>
    <row r="2539" spans="1:29" s="187" customFormat="1" ht="9.9" customHeight="1" x14ac:dyDescent="0.25">
      <c r="A2539" s="184"/>
      <c r="B2539" s="138"/>
      <c r="C2539" s="142"/>
      <c r="D2539" s="2"/>
      <c r="G2539" s="8"/>
      <c r="I2539" s="194"/>
      <c r="J2539" s="194"/>
      <c r="K2539" s="194"/>
      <c r="L2539" s="194"/>
      <c r="P2539" s="4"/>
      <c r="AA2539" s="12"/>
      <c r="AB2539" s="2"/>
      <c r="AC2539" s="2"/>
    </row>
    <row r="2540" spans="1:29" s="187" customFormat="1" ht="9.9" customHeight="1" x14ac:dyDescent="0.25">
      <c r="A2540" s="184"/>
      <c r="B2540" s="138"/>
      <c r="C2540" s="142"/>
      <c r="D2540" s="2"/>
      <c r="G2540" s="8"/>
      <c r="I2540" s="333"/>
      <c r="J2540" s="334"/>
      <c r="K2540" s="194"/>
      <c r="L2540" s="194"/>
      <c r="P2540" s="4"/>
      <c r="AA2540" s="12"/>
      <c r="AB2540" s="2"/>
      <c r="AC2540" s="2"/>
    </row>
    <row r="2541" spans="1:29" s="187" customFormat="1" ht="9.9" customHeight="1" x14ac:dyDescent="0.25">
      <c r="A2541" s="184"/>
      <c r="B2541" s="138"/>
      <c r="C2541" s="142"/>
      <c r="D2541" s="2"/>
      <c r="G2541" s="8"/>
      <c r="I2541" s="333"/>
      <c r="J2541" s="334"/>
      <c r="K2541" s="194"/>
      <c r="L2541" s="194"/>
      <c r="P2541" s="4"/>
      <c r="AA2541" s="12"/>
      <c r="AB2541" s="2"/>
      <c r="AC2541" s="2"/>
    </row>
    <row r="2542" spans="1:29" s="187" customFormat="1" ht="9.9" customHeight="1" x14ac:dyDescent="0.25">
      <c r="A2542" s="184"/>
      <c r="B2542" s="138"/>
      <c r="C2542" s="142"/>
      <c r="D2542" s="2"/>
      <c r="G2542" s="8"/>
      <c r="I2542" s="194"/>
      <c r="J2542" s="194"/>
      <c r="K2542" s="194"/>
      <c r="L2542" s="194"/>
      <c r="P2542" s="4"/>
      <c r="AA2542" s="12"/>
      <c r="AB2542" s="2"/>
      <c r="AC2542" s="2"/>
    </row>
    <row r="2543" spans="1:29" s="187" customFormat="1" ht="9.9" customHeight="1" x14ac:dyDescent="0.25">
      <c r="A2543" s="184"/>
      <c r="B2543" s="138"/>
      <c r="C2543" s="142"/>
      <c r="D2543" s="2"/>
      <c r="G2543" s="8"/>
      <c r="I2543" s="333"/>
      <c r="J2543" s="334"/>
      <c r="K2543" s="194"/>
      <c r="L2543" s="194"/>
      <c r="P2543" s="4"/>
      <c r="AA2543" s="12"/>
      <c r="AB2543" s="2"/>
      <c r="AC2543" s="2"/>
    </row>
    <row r="2544" spans="1:29" s="187" customFormat="1" ht="9.9" customHeight="1" x14ac:dyDescent="0.25">
      <c r="A2544" s="184"/>
      <c r="B2544" s="138"/>
      <c r="C2544" s="142"/>
      <c r="D2544" s="2"/>
      <c r="G2544" s="8"/>
      <c r="I2544" s="333"/>
      <c r="J2544" s="334"/>
      <c r="K2544" s="194"/>
      <c r="L2544" s="194"/>
      <c r="P2544" s="4"/>
      <c r="AA2544" s="12"/>
      <c r="AB2544" s="2"/>
      <c r="AC2544" s="2"/>
    </row>
    <row r="2545" spans="1:29" s="187" customFormat="1" ht="9.9" customHeight="1" x14ac:dyDescent="0.25">
      <c r="A2545" s="184"/>
      <c r="B2545" s="138"/>
      <c r="C2545" s="142"/>
      <c r="D2545" s="2"/>
      <c r="G2545" s="8"/>
      <c r="I2545" s="333"/>
      <c r="J2545" s="334"/>
      <c r="K2545" s="194"/>
      <c r="L2545" s="194"/>
      <c r="P2545" s="4"/>
      <c r="AA2545" s="12"/>
      <c r="AB2545" s="2"/>
      <c r="AC2545" s="2"/>
    </row>
    <row r="2546" spans="1:29" s="187" customFormat="1" ht="9.9" customHeight="1" x14ac:dyDescent="0.25">
      <c r="A2546" s="184"/>
      <c r="B2546" s="138"/>
      <c r="C2546" s="142"/>
      <c r="D2546" s="2"/>
      <c r="G2546" s="8"/>
      <c r="I2546" s="194"/>
      <c r="J2546" s="194"/>
      <c r="K2546" s="194"/>
      <c r="L2546" s="194"/>
      <c r="P2546" s="4"/>
      <c r="AA2546" s="12"/>
      <c r="AB2546" s="2"/>
      <c r="AC2546" s="2"/>
    </row>
    <row r="2547" spans="1:29" s="187" customFormat="1" ht="9.9" customHeight="1" x14ac:dyDescent="0.25">
      <c r="A2547" s="184"/>
      <c r="B2547" s="138"/>
      <c r="C2547" s="142"/>
      <c r="D2547" s="2"/>
      <c r="G2547" s="8"/>
      <c r="I2547" s="333"/>
      <c r="J2547" s="334"/>
      <c r="K2547" s="194"/>
      <c r="L2547" s="194"/>
      <c r="P2547" s="4"/>
      <c r="AA2547" s="12"/>
      <c r="AB2547" s="2"/>
      <c r="AC2547" s="2"/>
    </row>
    <row r="2548" spans="1:29" s="187" customFormat="1" ht="9.9" customHeight="1" x14ac:dyDescent="0.25">
      <c r="A2548" s="184"/>
      <c r="B2548" s="138"/>
      <c r="C2548" s="142"/>
      <c r="D2548" s="2"/>
      <c r="G2548" s="8"/>
      <c r="I2548" s="333"/>
      <c r="J2548" s="334"/>
      <c r="K2548" s="194"/>
      <c r="L2548" s="194"/>
      <c r="P2548" s="4"/>
      <c r="AA2548" s="12"/>
      <c r="AB2548" s="2"/>
      <c r="AC2548" s="2"/>
    </row>
    <row r="2549" spans="1:29" s="187" customFormat="1" ht="9.9" customHeight="1" x14ac:dyDescent="0.25">
      <c r="A2549" s="184"/>
      <c r="B2549" s="138"/>
      <c r="C2549" s="142"/>
      <c r="D2549" s="2"/>
      <c r="G2549" s="8"/>
      <c r="I2549" s="194"/>
      <c r="J2549" s="194"/>
      <c r="K2549" s="194"/>
      <c r="L2549" s="194"/>
      <c r="P2549" s="4"/>
      <c r="AA2549" s="12"/>
      <c r="AB2549" s="2"/>
      <c r="AC2549" s="2"/>
    </row>
    <row r="2550" spans="1:29" s="187" customFormat="1" ht="9.9" customHeight="1" x14ac:dyDescent="0.25">
      <c r="A2550" s="184"/>
      <c r="B2550" s="138"/>
      <c r="C2550" s="142"/>
      <c r="D2550" s="2"/>
      <c r="G2550" s="8"/>
      <c r="I2550" s="333"/>
      <c r="J2550" s="334"/>
      <c r="K2550" s="194"/>
      <c r="L2550" s="194"/>
      <c r="P2550" s="4"/>
      <c r="AA2550" s="12"/>
      <c r="AB2550" s="2"/>
      <c r="AC2550" s="2"/>
    </row>
    <row r="2551" spans="1:29" s="187" customFormat="1" ht="9.9" customHeight="1" x14ac:dyDescent="0.25">
      <c r="A2551" s="184"/>
      <c r="B2551" s="138"/>
      <c r="C2551" s="142"/>
      <c r="D2551" s="2"/>
      <c r="G2551" s="8"/>
      <c r="I2551" s="333"/>
      <c r="J2551" s="334"/>
      <c r="K2551" s="194"/>
      <c r="L2551" s="194"/>
      <c r="P2551" s="4"/>
      <c r="AA2551" s="12"/>
      <c r="AB2551" s="2"/>
      <c r="AC2551" s="2"/>
    </row>
    <row r="2552" spans="1:29" s="187" customFormat="1" ht="9.9" customHeight="1" x14ac:dyDescent="0.25">
      <c r="A2552" s="184"/>
      <c r="B2552" s="138"/>
      <c r="C2552" s="142"/>
      <c r="D2552" s="2"/>
      <c r="G2552" s="8"/>
      <c r="I2552" s="333"/>
      <c r="J2552" s="334"/>
      <c r="K2552" s="194"/>
      <c r="L2552" s="194"/>
      <c r="P2552" s="4"/>
      <c r="AA2552" s="12"/>
      <c r="AB2552" s="2"/>
      <c r="AC2552" s="2"/>
    </row>
    <row r="2553" spans="1:29" s="187" customFormat="1" ht="9.9" customHeight="1" x14ac:dyDescent="0.25">
      <c r="A2553" s="184"/>
      <c r="B2553" s="138"/>
      <c r="C2553" s="142"/>
      <c r="D2553" s="2"/>
      <c r="G2553" s="8"/>
      <c r="I2553" s="333"/>
      <c r="J2553" s="334"/>
      <c r="K2553" s="194"/>
      <c r="L2553" s="194"/>
      <c r="P2553" s="4"/>
      <c r="AA2553" s="12"/>
      <c r="AB2553" s="2"/>
      <c r="AC2553" s="2"/>
    </row>
    <row r="2554" spans="1:29" s="187" customFormat="1" ht="9.9" customHeight="1" x14ac:dyDescent="0.25">
      <c r="A2554" s="184"/>
      <c r="B2554" s="138"/>
      <c r="C2554" s="142"/>
      <c r="D2554" s="2"/>
      <c r="G2554" s="8"/>
      <c r="I2554" s="194"/>
      <c r="J2554" s="194"/>
      <c r="K2554" s="194"/>
      <c r="L2554" s="194"/>
      <c r="P2554" s="4"/>
      <c r="AA2554" s="12"/>
      <c r="AB2554" s="2"/>
      <c r="AC2554" s="2"/>
    </row>
    <row r="2555" spans="1:29" s="187" customFormat="1" ht="9.9" customHeight="1" x14ac:dyDescent="0.25">
      <c r="A2555" s="184"/>
      <c r="B2555" s="138"/>
      <c r="C2555" s="142"/>
      <c r="D2555" s="2"/>
      <c r="G2555" s="8"/>
      <c r="I2555" s="333"/>
      <c r="J2555" s="334"/>
      <c r="K2555" s="194"/>
      <c r="L2555" s="194"/>
      <c r="P2555" s="4"/>
      <c r="AA2555" s="12"/>
      <c r="AB2555" s="2"/>
      <c r="AC2555" s="2"/>
    </row>
    <row r="2556" spans="1:29" s="187" customFormat="1" ht="9.9" customHeight="1" x14ac:dyDescent="0.25">
      <c r="A2556" s="184"/>
      <c r="B2556" s="138"/>
      <c r="C2556" s="142"/>
      <c r="D2556" s="2"/>
      <c r="G2556" s="8"/>
      <c r="I2556" s="333"/>
      <c r="J2556" s="334"/>
      <c r="K2556" s="194"/>
      <c r="L2556" s="194"/>
      <c r="P2556" s="4"/>
      <c r="AA2556" s="12"/>
      <c r="AB2556" s="2"/>
      <c r="AC2556" s="2"/>
    </row>
    <row r="2557" spans="1:29" s="187" customFormat="1" ht="9.9" customHeight="1" x14ac:dyDescent="0.25">
      <c r="A2557" s="184"/>
      <c r="B2557" s="138"/>
      <c r="C2557" s="142"/>
      <c r="D2557" s="2"/>
      <c r="G2557" s="8"/>
      <c r="I2557" s="194"/>
      <c r="J2557" s="194"/>
      <c r="K2557" s="194"/>
      <c r="L2557" s="194"/>
      <c r="P2557" s="4"/>
      <c r="AA2557" s="12"/>
      <c r="AB2557" s="2"/>
      <c r="AC2557" s="2"/>
    </row>
    <row r="2558" spans="1:29" s="187" customFormat="1" ht="9.9" customHeight="1" x14ac:dyDescent="0.25">
      <c r="A2558" s="184"/>
      <c r="B2558" s="138"/>
      <c r="C2558" s="142"/>
      <c r="D2558" s="2"/>
      <c r="G2558" s="8"/>
      <c r="I2558" s="333"/>
      <c r="J2558" s="334"/>
      <c r="K2558" s="194"/>
      <c r="L2558" s="194"/>
      <c r="P2558" s="4"/>
      <c r="AA2558" s="12"/>
      <c r="AB2558" s="2"/>
      <c r="AC2558" s="2"/>
    </row>
    <row r="2559" spans="1:29" s="187" customFormat="1" ht="9.9" customHeight="1" x14ac:dyDescent="0.25">
      <c r="A2559" s="184"/>
      <c r="B2559" s="138"/>
      <c r="C2559" s="142"/>
      <c r="D2559" s="2"/>
      <c r="G2559" s="8"/>
      <c r="I2559" s="333"/>
      <c r="J2559" s="334"/>
      <c r="K2559" s="194"/>
      <c r="L2559" s="194"/>
      <c r="P2559" s="4"/>
      <c r="AA2559" s="12"/>
      <c r="AB2559" s="2"/>
      <c r="AC2559" s="2"/>
    </row>
    <row r="2560" spans="1:29" s="187" customFormat="1" ht="9.9" customHeight="1" x14ac:dyDescent="0.25">
      <c r="A2560" s="184"/>
      <c r="B2560" s="138"/>
      <c r="C2560" s="142"/>
      <c r="D2560" s="2"/>
      <c r="G2560" s="8"/>
      <c r="I2560" s="333"/>
      <c r="J2560" s="334"/>
      <c r="K2560" s="194"/>
      <c r="L2560" s="194"/>
      <c r="P2560" s="4"/>
      <c r="AA2560" s="12"/>
      <c r="AB2560" s="2"/>
      <c r="AC2560" s="2"/>
    </row>
    <row r="2561" spans="1:29" s="187" customFormat="1" ht="9.9" customHeight="1" x14ac:dyDescent="0.25">
      <c r="A2561" s="184"/>
      <c r="B2561" s="138"/>
      <c r="C2561" s="142"/>
      <c r="D2561" s="2"/>
      <c r="G2561" s="8"/>
      <c r="I2561" s="333"/>
      <c r="J2561" s="334"/>
      <c r="K2561" s="194"/>
      <c r="L2561" s="194"/>
      <c r="P2561" s="4"/>
      <c r="AA2561" s="12"/>
      <c r="AB2561" s="2"/>
      <c r="AC2561" s="2"/>
    </row>
    <row r="2562" spans="1:29" s="187" customFormat="1" ht="9.9" customHeight="1" x14ac:dyDescent="0.25">
      <c r="A2562" s="184"/>
      <c r="B2562" s="138"/>
      <c r="C2562" s="142"/>
      <c r="D2562" s="2"/>
      <c r="G2562" s="8"/>
      <c r="I2562" s="194"/>
      <c r="J2562" s="194"/>
      <c r="K2562" s="194"/>
      <c r="L2562" s="194"/>
      <c r="P2562" s="4"/>
      <c r="AA2562" s="12"/>
      <c r="AB2562" s="2"/>
      <c r="AC2562" s="2"/>
    </row>
    <row r="2563" spans="1:29" s="187" customFormat="1" ht="9.9" customHeight="1" x14ac:dyDescent="0.25">
      <c r="A2563" s="184"/>
      <c r="B2563" s="138"/>
      <c r="C2563" s="142"/>
      <c r="D2563" s="2"/>
      <c r="G2563" s="8"/>
      <c r="I2563" s="333"/>
      <c r="J2563" s="334"/>
      <c r="K2563" s="194"/>
      <c r="L2563" s="194"/>
      <c r="P2563" s="4"/>
      <c r="AA2563" s="12"/>
      <c r="AB2563" s="2"/>
      <c r="AC2563" s="2"/>
    </row>
    <row r="2564" spans="1:29" s="187" customFormat="1" ht="9.9" customHeight="1" x14ac:dyDescent="0.25">
      <c r="A2564" s="184"/>
      <c r="B2564" s="138"/>
      <c r="C2564" s="142"/>
      <c r="D2564" s="2"/>
      <c r="G2564" s="8"/>
      <c r="I2564" s="333"/>
      <c r="J2564" s="334"/>
      <c r="K2564" s="194"/>
      <c r="L2564" s="194"/>
      <c r="P2564" s="4"/>
      <c r="AA2564" s="12"/>
      <c r="AB2564" s="2"/>
      <c r="AC2564" s="2"/>
    </row>
    <row r="2565" spans="1:29" s="187" customFormat="1" ht="9.9" customHeight="1" x14ac:dyDescent="0.25">
      <c r="A2565" s="184"/>
      <c r="B2565" s="138"/>
      <c r="C2565" s="142"/>
      <c r="D2565" s="2"/>
      <c r="G2565" s="8"/>
      <c r="I2565" s="333"/>
      <c r="J2565" s="334"/>
      <c r="K2565" s="194"/>
      <c r="L2565" s="194"/>
      <c r="P2565" s="4"/>
      <c r="AA2565" s="12"/>
      <c r="AB2565" s="2"/>
      <c r="AC2565" s="2"/>
    </row>
    <row r="2566" spans="1:29" s="187" customFormat="1" ht="9.9" customHeight="1" x14ac:dyDescent="0.25">
      <c r="A2566" s="184"/>
      <c r="B2566" s="138"/>
      <c r="C2566" s="142"/>
      <c r="D2566" s="2"/>
      <c r="G2566" s="8"/>
      <c r="I2566" s="333"/>
      <c r="J2566" s="334"/>
      <c r="K2566" s="194"/>
      <c r="L2566" s="194"/>
      <c r="P2566" s="4"/>
      <c r="AA2566" s="12"/>
      <c r="AB2566" s="2"/>
      <c r="AC2566" s="2"/>
    </row>
    <row r="2567" spans="1:29" s="187" customFormat="1" ht="9.9" customHeight="1" x14ac:dyDescent="0.25">
      <c r="A2567" s="184"/>
      <c r="B2567" s="138"/>
      <c r="C2567" s="142"/>
      <c r="D2567" s="2"/>
      <c r="G2567" s="8"/>
      <c r="I2567" s="333"/>
      <c r="J2567" s="334"/>
      <c r="K2567" s="194"/>
      <c r="L2567" s="194"/>
      <c r="P2567" s="4"/>
      <c r="AA2567" s="12"/>
      <c r="AB2567" s="2"/>
      <c r="AC2567" s="2"/>
    </row>
    <row r="2568" spans="1:29" s="187" customFormat="1" ht="9.9" customHeight="1" x14ac:dyDescent="0.25">
      <c r="A2568" s="184"/>
      <c r="B2568" s="138"/>
      <c r="C2568" s="142"/>
      <c r="D2568" s="2"/>
      <c r="G2568" s="8"/>
      <c r="I2568" s="333"/>
      <c r="J2568" s="334"/>
      <c r="K2568" s="194"/>
      <c r="L2568" s="194"/>
      <c r="P2568" s="4"/>
      <c r="AA2568" s="12"/>
      <c r="AB2568" s="2"/>
      <c r="AC2568" s="2"/>
    </row>
    <row r="2569" spans="1:29" s="187" customFormat="1" ht="9.9" customHeight="1" x14ac:dyDescent="0.25">
      <c r="A2569" s="184"/>
      <c r="B2569" s="138"/>
      <c r="C2569" s="142"/>
      <c r="D2569" s="2"/>
      <c r="G2569" s="8"/>
      <c r="I2569" s="194"/>
      <c r="J2569" s="194"/>
      <c r="K2569" s="194"/>
      <c r="L2569" s="194"/>
      <c r="P2569" s="4"/>
      <c r="AA2569" s="12"/>
      <c r="AB2569" s="2"/>
      <c r="AC2569" s="2"/>
    </row>
    <row r="2570" spans="1:29" s="187" customFormat="1" ht="9.9" customHeight="1" x14ac:dyDescent="0.25">
      <c r="A2570" s="184"/>
      <c r="B2570" s="138"/>
      <c r="C2570" s="142"/>
      <c r="D2570" s="2"/>
      <c r="G2570" s="8"/>
      <c r="I2570" s="333"/>
      <c r="J2570" s="334"/>
      <c r="K2570" s="194"/>
      <c r="L2570" s="194"/>
      <c r="P2570" s="4"/>
      <c r="AA2570" s="12"/>
      <c r="AB2570" s="2"/>
      <c r="AC2570" s="2"/>
    </row>
    <row r="2571" spans="1:29" s="187" customFormat="1" ht="9.9" customHeight="1" x14ac:dyDescent="0.25">
      <c r="A2571" s="184"/>
      <c r="B2571" s="138"/>
      <c r="C2571" s="142"/>
      <c r="D2571" s="2"/>
      <c r="G2571" s="8"/>
      <c r="I2571" s="333"/>
      <c r="J2571" s="334"/>
      <c r="K2571" s="194"/>
      <c r="L2571" s="194"/>
      <c r="P2571" s="4"/>
      <c r="AA2571" s="12"/>
      <c r="AB2571" s="2"/>
      <c r="AC2571" s="2"/>
    </row>
    <row r="2572" spans="1:29" s="187" customFormat="1" ht="9.9" customHeight="1" x14ac:dyDescent="0.25">
      <c r="A2572" s="184"/>
      <c r="B2572" s="138"/>
      <c r="C2572" s="142"/>
      <c r="D2572" s="2"/>
      <c r="G2572" s="8"/>
      <c r="I2572" s="333"/>
      <c r="J2572" s="334"/>
      <c r="K2572" s="194"/>
      <c r="L2572" s="194"/>
      <c r="P2572" s="4"/>
      <c r="AA2572" s="12"/>
      <c r="AB2572" s="2"/>
      <c r="AC2572" s="2"/>
    </row>
    <row r="2573" spans="1:29" s="187" customFormat="1" ht="9.9" customHeight="1" x14ac:dyDescent="0.25">
      <c r="A2573" s="184"/>
      <c r="B2573" s="138"/>
      <c r="C2573" s="142"/>
      <c r="D2573" s="2"/>
      <c r="G2573" s="8"/>
      <c r="I2573" s="333"/>
      <c r="J2573" s="334"/>
      <c r="K2573" s="194"/>
      <c r="L2573" s="194"/>
      <c r="P2573" s="4"/>
      <c r="AA2573" s="12"/>
      <c r="AB2573" s="2"/>
      <c r="AC2573" s="2"/>
    </row>
    <row r="2574" spans="1:29" s="187" customFormat="1" ht="9.9" customHeight="1" x14ac:dyDescent="0.25">
      <c r="A2574" s="184"/>
      <c r="B2574" s="138"/>
      <c r="C2574" s="142"/>
      <c r="D2574" s="2"/>
      <c r="G2574" s="8"/>
      <c r="I2574" s="194"/>
      <c r="J2574" s="194"/>
      <c r="K2574" s="194"/>
      <c r="L2574" s="194"/>
      <c r="P2574" s="4"/>
      <c r="AA2574" s="12"/>
      <c r="AB2574" s="2"/>
      <c r="AC2574" s="2"/>
    </row>
    <row r="2575" spans="1:29" s="187" customFormat="1" ht="9.9" customHeight="1" x14ac:dyDescent="0.25">
      <c r="A2575" s="184"/>
      <c r="B2575" s="138"/>
      <c r="C2575" s="142"/>
      <c r="D2575" s="2"/>
      <c r="G2575" s="8"/>
      <c r="I2575" s="333"/>
      <c r="J2575" s="334"/>
      <c r="K2575" s="194"/>
      <c r="L2575" s="194"/>
      <c r="P2575" s="4"/>
      <c r="AA2575" s="12"/>
      <c r="AB2575" s="2"/>
      <c r="AC2575" s="2"/>
    </row>
    <row r="2576" spans="1:29" s="187" customFormat="1" ht="9.9" customHeight="1" x14ac:dyDescent="0.25">
      <c r="A2576" s="184"/>
      <c r="B2576" s="138"/>
      <c r="C2576" s="142"/>
      <c r="D2576" s="2"/>
      <c r="G2576" s="8"/>
      <c r="I2576" s="333"/>
      <c r="J2576" s="334"/>
      <c r="K2576" s="194"/>
      <c r="L2576" s="194"/>
      <c r="P2576" s="4"/>
      <c r="AA2576" s="12"/>
      <c r="AB2576" s="2"/>
      <c r="AC2576" s="2"/>
    </row>
    <row r="2577" spans="1:29" s="187" customFormat="1" ht="9.9" customHeight="1" x14ac:dyDescent="0.25">
      <c r="A2577" s="184"/>
      <c r="B2577" s="138"/>
      <c r="C2577" s="142"/>
      <c r="D2577" s="2"/>
      <c r="G2577" s="8"/>
      <c r="I2577" s="333"/>
      <c r="J2577" s="334"/>
      <c r="K2577" s="194"/>
      <c r="L2577" s="194"/>
      <c r="P2577" s="4"/>
      <c r="AA2577" s="12"/>
      <c r="AB2577" s="2"/>
      <c r="AC2577" s="2"/>
    </row>
    <row r="2578" spans="1:29" s="187" customFormat="1" ht="9.9" customHeight="1" x14ac:dyDescent="0.25">
      <c r="A2578" s="184"/>
      <c r="B2578" s="138"/>
      <c r="C2578" s="142"/>
      <c r="D2578" s="2"/>
      <c r="G2578" s="8"/>
      <c r="I2578" s="333"/>
      <c r="J2578" s="334"/>
      <c r="K2578" s="194"/>
      <c r="L2578" s="194"/>
      <c r="P2578" s="4"/>
      <c r="AA2578" s="12"/>
      <c r="AB2578" s="2"/>
      <c r="AC2578" s="2"/>
    </row>
    <row r="2579" spans="1:29" s="187" customFormat="1" ht="9.9" customHeight="1" x14ac:dyDescent="0.25">
      <c r="A2579" s="184"/>
      <c r="B2579" s="138"/>
      <c r="C2579" s="142"/>
      <c r="D2579" s="2"/>
      <c r="G2579" s="8"/>
      <c r="I2579" s="194"/>
      <c r="J2579" s="194"/>
      <c r="K2579" s="194"/>
      <c r="L2579" s="194"/>
      <c r="P2579" s="4"/>
      <c r="AA2579" s="12"/>
      <c r="AB2579" s="2"/>
      <c r="AC2579" s="2"/>
    </row>
    <row r="2580" spans="1:29" s="187" customFormat="1" ht="9.9" customHeight="1" x14ac:dyDescent="0.25">
      <c r="A2580" s="184"/>
      <c r="B2580" s="138"/>
      <c r="C2580" s="142"/>
      <c r="D2580" s="2"/>
      <c r="G2580" s="8"/>
      <c r="I2580" s="333"/>
      <c r="J2580" s="334"/>
      <c r="K2580" s="194"/>
      <c r="L2580" s="194"/>
      <c r="P2580" s="4"/>
      <c r="AA2580" s="12"/>
      <c r="AB2580" s="2"/>
      <c r="AC2580" s="2"/>
    </row>
    <row r="2581" spans="1:29" s="187" customFormat="1" ht="9.9" customHeight="1" x14ac:dyDescent="0.25">
      <c r="A2581" s="184"/>
      <c r="B2581" s="138"/>
      <c r="C2581" s="142"/>
      <c r="D2581" s="2"/>
      <c r="G2581" s="8"/>
      <c r="I2581" s="333"/>
      <c r="J2581" s="334"/>
      <c r="K2581" s="194"/>
      <c r="L2581" s="194"/>
      <c r="P2581" s="4"/>
      <c r="AA2581" s="12"/>
      <c r="AB2581" s="2"/>
      <c r="AC2581" s="2"/>
    </row>
    <row r="2582" spans="1:29" s="187" customFormat="1" ht="9.9" customHeight="1" x14ac:dyDescent="0.25">
      <c r="A2582" s="184"/>
      <c r="B2582" s="138"/>
      <c r="C2582" s="142"/>
      <c r="D2582" s="2"/>
      <c r="G2582" s="8"/>
      <c r="I2582" s="333"/>
      <c r="J2582" s="334"/>
      <c r="K2582" s="194"/>
      <c r="L2582" s="194"/>
      <c r="P2582" s="4"/>
      <c r="AA2582" s="12"/>
      <c r="AB2582" s="2"/>
      <c r="AC2582" s="2"/>
    </row>
    <row r="2583" spans="1:29" s="187" customFormat="1" ht="9.9" customHeight="1" x14ac:dyDescent="0.25">
      <c r="A2583" s="184"/>
      <c r="B2583" s="138"/>
      <c r="C2583" s="142"/>
      <c r="D2583" s="2"/>
      <c r="G2583" s="8"/>
      <c r="I2583" s="333"/>
      <c r="J2583" s="334"/>
      <c r="K2583" s="194"/>
      <c r="L2583" s="194"/>
      <c r="P2583" s="4"/>
      <c r="AA2583" s="12"/>
      <c r="AB2583" s="2"/>
      <c r="AC2583" s="2"/>
    </row>
    <row r="2584" spans="1:29" s="187" customFormat="1" ht="9.9" customHeight="1" x14ac:dyDescent="0.25">
      <c r="A2584" s="184"/>
      <c r="B2584" s="138"/>
      <c r="C2584" s="142"/>
      <c r="D2584" s="2"/>
      <c r="G2584" s="8"/>
      <c r="I2584" s="194"/>
      <c r="J2584" s="194"/>
      <c r="K2584" s="194"/>
      <c r="L2584" s="194"/>
      <c r="P2584" s="4"/>
      <c r="AA2584" s="12"/>
      <c r="AB2584" s="2"/>
      <c r="AC2584" s="2"/>
    </row>
    <row r="2585" spans="1:29" s="187" customFormat="1" ht="9.9" customHeight="1" x14ac:dyDescent="0.25">
      <c r="A2585" s="184"/>
      <c r="B2585" s="138"/>
      <c r="C2585" s="142"/>
      <c r="D2585" s="2"/>
      <c r="G2585" s="8"/>
      <c r="I2585" s="333"/>
      <c r="J2585" s="334"/>
      <c r="K2585" s="194"/>
      <c r="L2585" s="194"/>
      <c r="P2585" s="4"/>
      <c r="AA2585" s="12"/>
      <c r="AB2585" s="2"/>
      <c r="AC2585" s="2"/>
    </row>
    <row r="2586" spans="1:29" s="187" customFormat="1" ht="9.9" customHeight="1" x14ac:dyDescent="0.25">
      <c r="A2586" s="184"/>
      <c r="B2586" s="138"/>
      <c r="C2586" s="142"/>
      <c r="D2586" s="2"/>
      <c r="G2586" s="8"/>
      <c r="I2586" s="333"/>
      <c r="J2586" s="334"/>
      <c r="K2586" s="194"/>
      <c r="L2586" s="194"/>
      <c r="P2586" s="4"/>
      <c r="AA2586" s="12"/>
      <c r="AB2586" s="2"/>
      <c r="AC2586" s="2"/>
    </row>
    <row r="2587" spans="1:29" s="187" customFormat="1" ht="9.9" customHeight="1" x14ac:dyDescent="0.25">
      <c r="A2587" s="184"/>
      <c r="B2587" s="138"/>
      <c r="C2587" s="142"/>
      <c r="D2587" s="2"/>
      <c r="G2587" s="8"/>
      <c r="I2587" s="333"/>
      <c r="J2587" s="334"/>
      <c r="K2587" s="194"/>
      <c r="L2587" s="194"/>
      <c r="P2587" s="4"/>
      <c r="AA2587" s="12"/>
      <c r="AB2587" s="2"/>
      <c r="AC2587" s="2"/>
    </row>
    <row r="2588" spans="1:29" s="187" customFormat="1" ht="9.9" customHeight="1" x14ac:dyDescent="0.25">
      <c r="A2588" s="184"/>
      <c r="B2588" s="138"/>
      <c r="C2588" s="142"/>
      <c r="D2588" s="2"/>
      <c r="G2588" s="8"/>
      <c r="I2588" s="333"/>
      <c r="J2588" s="334"/>
      <c r="K2588" s="194"/>
      <c r="L2588" s="194"/>
      <c r="P2588" s="4"/>
      <c r="AA2588" s="12"/>
      <c r="AB2588" s="2"/>
      <c r="AC2588" s="2"/>
    </row>
    <row r="2589" spans="1:29" s="187" customFormat="1" ht="9.9" customHeight="1" x14ac:dyDescent="0.25">
      <c r="A2589" s="184"/>
      <c r="B2589" s="138"/>
      <c r="C2589" s="142"/>
      <c r="D2589" s="2"/>
      <c r="G2589" s="8"/>
      <c r="I2589" s="194"/>
      <c r="J2589" s="194"/>
      <c r="K2589" s="194"/>
      <c r="L2589" s="194"/>
      <c r="P2589" s="4"/>
      <c r="AA2589" s="12"/>
      <c r="AB2589" s="2"/>
      <c r="AC2589" s="2"/>
    </row>
    <row r="2590" spans="1:29" s="187" customFormat="1" ht="9.9" customHeight="1" x14ac:dyDescent="0.25">
      <c r="A2590" s="184"/>
      <c r="B2590" s="138"/>
      <c r="C2590" s="142"/>
      <c r="D2590" s="2"/>
      <c r="G2590" s="8"/>
      <c r="I2590" s="333"/>
      <c r="J2590" s="334"/>
      <c r="K2590" s="194"/>
      <c r="L2590" s="194"/>
      <c r="P2590" s="4"/>
      <c r="AA2590" s="12"/>
      <c r="AB2590" s="2"/>
      <c r="AC2590" s="2"/>
    </row>
    <row r="2591" spans="1:29" s="187" customFormat="1" ht="9.9" customHeight="1" x14ac:dyDescent="0.25">
      <c r="A2591" s="184"/>
      <c r="B2591" s="138"/>
      <c r="C2591" s="142"/>
      <c r="D2591" s="2"/>
      <c r="G2591" s="8"/>
      <c r="I2591" s="333"/>
      <c r="J2591" s="334"/>
      <c r="K2591" s="194"/>
      <c r="L2591" s="194"/>
      <c r="P2591" s="4"/>
      <c r="AA2591" s="12"/>
      <c r="AB2591" s="2"/>
      <c r="AC2591" s="2"/>
    </row>
    <row r="2592" spans="1:29" s="187" customFormat="1" ht="9.9" customHeight="1" x14ac:dyDescent="0.25">
      <c r="A2592" s="184"/>
      <c r="B2592" s="138"/>
      <c r="C2592" s="142"/>
      <c r="D2592" s="2"/>
      <c r="G2592" s="8"/>
      <c r="I2592" s="333"/>
      <c r="J2592" s="334"/>
      <c r="K2592" s="194"/>
      <c r="L2592" s="194"/>
      <c r="P2592" s="4"/>
      <c r="AA2592" s="12"/>
      <c r="AB2592" s="2"/>
      <c r="AC2592" s="2"/>
    </row>
    <row r="2593" spans="1:29" s="187" customFormat="1" ht="9.9" customHeight="1" x14ac:dyDescent="0.25">
      <c r="A2593" s="184"/>
      <c r="B2593" s="138"/>
      <c r="C2593" s="142"/>
      <c r="D2593" s="2"/>
      <c r="G2593" s="8"/>
      <c r="I2593" s="333"/>
      <c r="J2593" s="334"/>
      <c r="K2593" s="194"/>
      <c r="L2593" s="194"/>
      <c r="P2593" s="4"/>
      <c r="AA2593" s="12"/>
      <c r="AB2593" s="2"/>
      <c r="AC2593" s="2"/>
    </row>
    <row r="2594" spans="1:29" s="187" customFormat="1" ht="9.9" customHeight="1" x14ac:dyDescent="0.25">
      <c r="A2594" s="184"/>
      <c r="B2594" s="138"/>
      <c r="C2594" s="142"/>
      <c r="D2594" s="2"/>
      <c r="G2594" s="8"/>
      <c r="I2594" s="194"/>
      <c r="J2594" s="194"/>
      <c r="K2594" s="194"/>
      <c r="L2594" s="194"/>
      <c r="P2594" s="4"/>
      <c r="AA2594" s="12"/>
      <c r="AB2594" s="2"/>
      <c r="AC2594" s="2"/>
    </row>
    <row r="2595" spans="1:29" s="187" customFormat="1" ht="9.9" customHeight="1" x14ac:dyDescent="0.25">
      <c r="A2595" s="184"/>
      <c r="B2595" s="138"/>
      <c r="C2595" s="142"/>
      <c r="D2595" s="2"/>
      <c r="G2595" s="8"/>
      <c r="I2595" s="333"/>
      <c r="J2595" s="334"/>
      <c r="K2595" s="194"/>
      <c r="L2595" s="194"/>
      <c r="P2595" s="4"/>
      <c r="AA2595" s="12"/>
      <c r="AB2595" s="2"/>
      <c r="AC2595" s="2"/>
    </row>
    <row r="2596" spans="1:29" s="187" customFormat="1" ht="9.9" customHeight="1" x14ac:dyDescent="0.25">
      <c r="A2596" s="184"/>
      <c r="B2596" s="138"/>
      <c r="C2596" s="142"/>
      <c r="D2596" s="2"/>
      <c r="G2596" s="8"/>
      <c r="I2596" s="333"/>
      <c r="J2596" s="334"/>
      <c r="K2596" s="194"/>
      <c r="L2596" s="194"/>
      <c r="P2596" s="4"/>
      <c r="AA2596" s="12"/>
      <c r="AB2596" s="2"/>
      <c r="AC2596" s="2"/>
    </row>
    <row r="2597" spans="1:29" s="187" customFormat="1" ht="9.9" customHeight="1" x14ac:dyDescent="0.25">
      <c r="A2597" s="184"/>
      <c r="B2597" s="138"/>
      <c r="C2597" s="142"/>
      <c r="D2597" s="2"/>
      <c r="G2597" s="8"/>
      <c r="I2597" s="333"/>
      <c r="J2597" s="334"/>
      <c r="K2597" s="194"/>
      <c r="L2597" s="194"/>
      <c r="P2597" s="4"/>
      <c r="AA2597" s="12"/>
      <c r="AB2597" s="2"/>
      <c r="AC2597" s="2"/>
    </row>
    <row r="2598" spans="1:29" s="187" customFormat="1" ht="9.9" customHeight="1" x14ac:dyDescent="0.25">
      <c r="A2598" s="184"/>
      <c r="B2598" s="138"/>
      <c r="C2598" s="142"/>
      <c r="D2598" s="2"/>
      <c r="G2598" s="8"/>
      <c r="I2598" s="333"/>
      <c r="J2598" s="334"/>
      <c r="K2598" s="194"/>
      <c r="L2598" s="194"/>
      <c r="P2598" s="4"/>
      <c r="AA2598" s="12"/>
      <c r="AB2598" s="2"/>
      <c r="AC2598" s="2"/>
    </row>
    <row r="2599" spans="1:29" s="187" customFormat="1" ht="9.9" customHeight="1" x14ac:dyDescent="0.25">
      <c r="A2599" s="184"/>
      <c r="B2599" s="138"/>
      <c r="C2599" s="142"/>
      <c r="D2599" s="2"/>
      <c r="G2599" s="8"/>
      <c r="I2599" s="194"/>
      <c r="J2599" s="194"/>
      <c r="K2599" s="194"/>
      <c r="L2599" s="194"/>
      <c r="P2599" s="4"/>
      <c r="AA2599" s="12"/>
      <c r="AB2599" s="2"/>
      <c r="AC2599" s="2"/>
    </row>
    <row r="2600" spans="1:29" s="187" customFormat="1" ht="9.9" customHeight="1" x14ac:dyDescent="0.25">
      <c r="A2600" s="184"/>
      <c r="B2600" s="138"/>
      <c r="C2600" s="142"/>
      <c r="D2600" s="2"/>
      <c r="G2600" s="8"/>
      <c r="I2600" s="333"/>
      <c r="J2600" s="334"/>
      <c r="K2600" s="194"/>
      <c r="L2600" s="194"/>
      <c r="P2600" s="4"/>
      <c r="AA2600" s="12"/>
      <c r="AB2600" s="2"/>
      <c r="AC2600" s="2"/>
    </row>
    <row r="2601" spans="1:29" s="187" customFormat="1" ht="9.9" customHeight="1" x14ac:dyDescent="0.25">
      <c r="A2601" s="184"/>
      <c r="B2601" s="138"/>
      <c r="C2601" s="142"/>
      <c r="D2601" s="2"/>
      <c r="G2601" s="8"/>
      <c r="I2601" s="333"/>
      <c r="J2601" s="334"/>
      <c r="K2601" s="194"/>
      <c r="L2601" s="194"/>
      <c r="P2601" s="4"/>
      <c r="AA2601" s="12"/>
      <c r="AB2601" s="2"/>
      <c r="AC2601" s="2"/>
    </row>
    <row r="2602" spans="1:29" s="187" customFormat="1" ht="9.9" customHeight="1" x14ac:dyDescent="0.25">
      <c r="A2602" s="184"/>
      <c r="B2602" s="138"/>
      <c r="C2602" s="142"/>
      <c r="D2602" s="2"/>
      <c r="G2602" s="8"/>
      <c r="I2602" s="333"/>
      <c r="J2602" s="334"/>
      <c r="K2602" s="194"/>
      <c r="L2602" s="194"/>
      <c r="P2602" s="4"/>
      <c r="AA2602" s="12"/>
      <c r="AB2602" s="2"/>
      <c r="AC2602" s="2"/>
    </row>
    <row r="2603" spans="1:29" s="187" customFormat="1" ht="9.9" customHeight="1" x14ac:dyDescent="0.25">
      <c r="A2603" s="184"/>
      <c r="B2603" s="138"/>
      <c r="C2603" s="142"/>
      <c r="D2603" s="2"/>
      <c r="G2603" s="8"/>
      <c r="I2603" s="333"/>
      <c r="J2603" s="334"/>
      <c r="K2603" s="194"/>
      <c r="L2603" s="194"/>
      <c r="P2603" s="4"/>
      <c r="AA2603" s="12"/>
      <c r="AB2603" s="2"/>
      <c r="AC2603" s="2"/>
    </row>
    <row r="2604" spans="1:29" s="187" customFormat="1" ht="9.9" customHeight="1" x14ac:dyDescent="0.25">
      <c r="A2604" s="184"/>
      <c r="B2604" s="138"/>
      <c r="C2604" s="142"/>
      <c r="D2604" s="2"/>
      <c r="G2604" s="8"/>
      <c r="I2604" s="194"/>
      <c r="J2604" s="194"/>
      <c r="K2604" s="194"/>
      <c r="L2604" s="194"/>
      <c r="P2604" s="4"/>
      <c r="AA2604" s="12"/>
      <c r="AB2604" s="2"/>
      <c r="AC2604" s="2"/>
    </row>
    <row r="2605" spans="1:29" s="187" customFormat="1" ht="9.9" customHeight="1" x14ac:dyDescent="0.25">
      <c r="A2605" s="184"/>
      <c r="B2605" s="138"/>
      <c r="C2605" s="142"/>
      <c r="D2605" s="2"/>
      <c r="G2605" s="8"/>
      <c r="I2605" s="333"/>
      <c r="J2605" s="334"/>
      <c r="K2605" s="194"/>
      <c r="L2605" s="194"/>
      <c r="P2605" s="4"/>
      <c r="AA2605" s="12"/>
      <c r="AB2605" s="2"/>
      <c r="AC2605" s="2"/>
    </row>
    <row r="2606" spans="1:29" s="187" customFormat="1" ht="9.9" customHeight="1" x14ac:dyDescent="0.25">
      <c r="A2606" s="184"/>
      <c r="B2606" s="138"/>
      <c r="C2606" s="142"/>
      <c r="D2606" s="2"/>
      <c r="G2606" s="8"/>
      <c r="I2606" s="333"/>
      <c r="J2606" s="334"/>
      <c r="K2606" s="194"/>
      <c r="L2606" s="194"/>
      <c r="P2606" s="4"/>
      <c r="AA2606" s="12"/>
      <c r="AB2606" s="2"/>
      <c r="AC2606" s="2"/>
    </row>
    <row r="2607" spans="1:29" s="187" customFormat="1" ht="9.9" customHeight="1" x14ac:dyDescent="0.25">
      <c r="A2607" s="184"/>
      <c r="B2607" s="138"/>
      <c r="C2607" s="142"/>
      <c r="D2607" s="2"/>
      <c r="G2607" s="8"/>
      <c r="I2607" s="333"/>
      <c r="J2607" s="334"/>
      <c r="K2607" s="194"/>
      <c r="L2607" s="194"/>
      <c r="P2607" s="4"/>
      <c r="AA2607" s="12"/>
      <c r="AB2607" s="2"/>
      <c r="AC2607" s="2"/>
    </row>
    <row r="2608" spans="1:29" s="187" customFormat="1" ht="9.9" customHeight="1" x14ac:dyDescent="0.25">
      <c r="A2608" s="184"/>
      <c r="B2608" s="138"/>
      <c r="C2608" s="142"/>
      <c r="D2608" s="2"/>
      <c r="G2608" s="8"/>
      <c r="I2608" s="333"/>
      <c r="J2608" s="334"/>
      <c r="K2608" s="194"/>
      <c r="L2608" s="194"/>
      <c r="P2608" s="4"/>
      <c r="AA2608" s="12"/>
      <c r="AB2608" s="2"/>
      <c r="AC2608" s="2"/>
    </row>
    <row r="2609" spans="1:29" s="187" customFormat="1" ht="9.9" customHeight="1" x14ac:dyDescent="0.25">
      <c r="A2609" s="184"/>
      <c r="B2609" s="138"/>
      <c r="C2609" s="142"/>
      <c r="D2609" s="2"/>
      <c r="G2609" s="8"/>
      <c r="I2609" s="194"/>
      <c r="J2609" s="194"/>
      <c r="K2609" s="194"/>
      <c r="L2609" s="194"/>
      <c r="P2609" s="4"/>
      <c r="AA2609" s="12"/>
      <c r="AB2609" s="2"/>
      <c r="AC2609" s="2"/>
    </row>
    <row r="2610" spans="1:29" s="187" customFormat="1" ht="9.9" customHeight="1" x14ac:dyDescent="0.25">
      <c r="A2610" s="184"/>
      <c r="B2610" s="138"/>
      <c r="C2610" s="142"/>
      <c r="D2610" s="2"/>
      <c r="G2610" s="8"/>
      <c r="I2610" s="333"/>
      <c r="J2610" s="334"/>
      <c r="K2610" s="194"/>
      <c r="L2610" s="194"/>
      <c r="P2610" s="4"/>
      <c r="AA2610" s="12"/>
      <c r="AB2610" s="2"/>
      <c r="AC2610" s="2"/>
    </row>
    <row r="2611" spans="1:29" s="187" customFormat="1" ht="9.9" customHeight="1" x14ac:dyDescent="0.25">
      <c r="A2611" s="184"/>
      <c r="B2611" s="138"/>
      <c r="C2611" s="142"/>
      <c r="D2611" s="2"/>
      <c r="G2611" s="8"/>
      <c r="I2611" s="333"/>
      <c r="J2611" s="334"/>
      <c r="K2611" s="194"/>
      <c r="L2611" s="194"/>
      <c r="P2611" s="4"/>
      <c r="AA2611" s="12"/>
      <c r="AB2611" s="2"/>
      <c r="AC2611" s="2"/>
    </row>
    <row r="2612" spans="1:29" s="187" customFormat="1" ht="9.9" customHeight="1" x14ac:dyDescent="0.25">
      <c r="A2612" s="184"/>
      <c r="B2612" s="138"/>
      <c r="C2612" s="142"/>
      <c r="D2612" s="2"/>
      <c r="G2612" s="8"/>
      <c r="I2612" s="333"/>
      <c r="J2612" s="334"/>
      <c r="K2612" s="194"/>
      <c r="L2612" s="194"/>
      <c r="P2612" s="4"/>
      <c r="AA2612" s="12"/>
      <c r="AB2612" s="2"/>
      <c r="AC2612" s="2"/>
    </row>
    <row r="2613" spans="1:29" s="187" customFormat="1" ht="9.9" customHeight="1" x14ac:dyDescent="0.25">
      <c r="A2613" s="184"/>
      <c r="B2613" s="138"/>
      <c r="C2613" s="142"/>
      <c r="D2613" s="2"/>
      <c r="G2613" s="8"/>
      <c r="I2613" s="194"/>
      <c r="J2613" s="194"/>
      <c r="K2613" s="194"/>
      <c r="L2613" s="194"/>
      <c r="P2613" s="4"/>
      <c r="AA2613" s="12"/>
      <c r="AB2613" s="2"/>
      <c r="AC2613" s="2"/>
    </row>
    <row r="2614" spans="1:29" s="187" customFormat="1" ht="9.9" customHeight="1" x14ac:dyDescent="0.25">
      <c r="A2614" s="184"/>
      <c r="B2614" s="138"/>
      <c r="C2614" s="142"/>
      <c r="D2614" s="2"/>
      <c r="G2614" s="8"/>
      <c r="I2614" s="333"/>
      <c r="J2614" s="334"/>
      <c r="K2614" s="194"/>
      <c r="L2614" s="194"/>
      <c r="P2614" s="4"/>
      <c r="AA2614" s="12"/>
      <c r="AB2614" s="2"/>
      <c r="AC2614" s="2"/>
    </row>
    <row r="2615" spans="1:29" s="187" customFormat="1" ht="9.9" customHeight="1" x14ac:dyDescent="0.25">
      <c r="A2615" s="184"/>
      <c r="B2615" s="138"/>
      <c r="C2615" s="142"/>
      <c r="D2615" s="2"/>
      <c r="G2615" s="8"/>
      <c r="I2615" s="333"/>
      <c r="J2615" s="334"/>
      <c r="K2615" s="194"/>
      <c r="L2615" s="194"/>
      <c r="P2615" s="4"/>
      <c r="AA2615" s="12"/>
      <c r="AB2615" s="2"/>
      <c r="AC2615" s="2"/>
    </row>
    <row r="2616" spans="1:29" s="187" customFormat="1" ht="9.9" customHeight="1" x14ac:dyDescent="0.25">
      <c r="A2616" s="184"/>
      <c r="B2616" s="138"/>
      <c r="C2616" s="142"/>
      <c r="D2616" s="2"/>
      <c r="G2616" s="8"/>
      <c r="I2616" s="333"/>
      <c r="J2616" s="334"/>
      <c r="K2616" s="194"/>
      <c r="L2616" s="194"/>
      <c r="P2616" s="4"/>
      <c r="AA2616" s="12"/>
      <c r="AB2616" s="2"/>
      <c r="AC2616" s="2"/>
    </row>
    <row r="2617" spans="1:29" s="187" customFormat="1" ht="9.9" customHeight="1" x14ac:dyDescent="0.25">
      <c r="A2617" s="184"/>
      <c r="B2617" s="138"/>
      <c r="C2617" s="142"/>
      <c r="D2617" s="2"/>
      <c r="G2617" s="8"/>
      <c r="I2617" s="194"/>
      <c r="J2617" s="194"/>
      <c r="K2617" s="194"/>
      <c r="L2617" s="194"/>
      <c r="P2617" s="4"/>
      <c r="AA2617" s="12"/>
      <c r="AB2617" s="2"/>
      <c r="AC2617" s="2"/>
    </row>
    <row r="2618" spans="1:29" s="187" customFormat="1" ht="9.9" customHeight="1" x14ac:dyDescent="0.25">
      <c r="A2618" s="184"/>
      <c r="B2618" s="138"/>
      <c r="C2618" s="142"/>
      <c r="D2618" s="2"/>
      <c r="G2618" s="8"/>
      <c r="I2618" s="333"/>
      <c r="J2618" s="334"/>
      <c r="K2618" s="194"/>
      <c r="L2618" s="194"/>
      <c r="P2618" s="4"/>
      <c r="AA2618" s="12"/>
      <c r="AB2618" s="2"/>
      <c r="AC2618" s="2"/>
    </row>
    <row r="2619" spans="1:29" s="187" customFormat="1" ht="9.9" customHeight="1" x14ac:dyDescent="0.25">
      <c r="A2619" s="184"/>
      <c r="B2619" s="138"/>
      <c r="C2619" s="142"/>
      <c r="D2619" s="2"/>
      <c r="G2619" s="8"/>
      <c r="I2619" s="333"/>
      <c r="J2619" s="334"/>
      <c r="K2619" s="194"/>
      <c r="L2619" s="194"/>
      <c r="P2619" s="4"/>
      <c r="AA2619" s="12"/>
      <c r="AB2619" s="2"/>
      <c r="AC2619" s="2"/>
    </row>
    <row r="2621" spans="1:29" s="187" customFormat="1" ht="9.9" customHeight="1" x14ac:dyDescent="0.25">
      <c r="A2621" s="184"/>
      <c r="B2621" s="141"/>
      <c r="C2621" s="148"/>
      <c r="G2621" s="8"/>
      <c r="H2621" s="20"/>
      <c r="I2621" s="4"/>
      <c r="J2621" s="4"/>
      <c r="K2621" s="4"/>
      <c r="L2621" s="4"/>
      <c r="P2621" s="4"/>
      <c r="AA2621" s="12"/>
      <c r="AB2621" s="2"/>
      <c r="AC2621" s="2"/>
    </row>
    <row r="2622" spans="1:29" s="187" customFormat="1" ht="9.9" customHeight="1" x14ac:dyDescent="0.25">
      <c r="A2622" s="184"/>
      <c r="B2622" s="142"/>
      <c r="C2622" s="2"/>
      <c r="G2622" s="8"/>
      <c r="I2622" s="4"/>
      <c r="J2622" s="4"/>
      <c r="K2622" s="4"/>
      <c r="L2622" s="4"/>
      <c r="P2622" s="4"/>
      <c r="AA2622" s="12"/>
      <c r="AB2622" s="2"/>
      <c r="AC2622" s="2"/>
    </row>
    <row r="2623" spans="1:29" s="187" customFormat="1" ht="9.9" customHeight="1" x14ac:dyDescent="0.25">
      <c r="A2623" s="184"/>
      <c r="B2623" s="138"/>
      <c r="C2623" s="2"/>
      <c r="G2623" s="8"/>
      <c r="I2623" s="4"/>
      <c r="J2623" s="4"/>
      <c r="K2623" s="4"/>
      <c r="L2623" s="4"/>
      <c r="P2623" s="4"/>
      <c r="AA2623" s="12"/>
      <c r="AB2623" s="2"/>
      <c r="AC2623" s="2"/>
    </row>
    <row r="2624" spans="1:29" s="187" customFormat="1" ht="9.9" customHeight="1" x14ac:dyDescent="0.25">
      <c r="A2624" s="184"/>
      <c r="B2624" s="138"/>
      <c r="C2624" s="2"/>
      <c r="D2624" s="193"/>
      <c r="E2624" s="193"/>
      <c r="F2624" s="193"/>
      <c r="G2624" s="22"/>
      <c r="H2624" s="193"/>
      <c r="I2624" s="4"/>
      <c r="J2624" s="4"/>
      <c r="K2624" s="4"/>
      <c r="L2624" s="4"/>
      <c r="P2624" s="4"/>
      <c r="AA2624" s="12"/>
      <c r="AB2624" s="2"/>
      <c r="AC2624" s="2"/>
    </row>
    <row r="2625" spans="1:29" s="4" customFormat="1" ht="9.9" customHeight="1" x14ac:dyDescent="0.25">
      <c r="A2625" s="184"/>
      <c r="B2625" s="138"/>
      <c r="C2625" s="2"/>
      <c r="D2625" s="193"/>
      <c r="E2625" s="193"/>
      <c r="F2625" s="193"/>
      <c r="G2625" s="22"/>
      <c r="H2625" s="193"/>
      <c r="M2625" s="187"/>
      <c r="N2625" s="187"/>
      <c r="O2625" s="187"/>
      <c r="Q2625" s="187"/>
      <c r="R2625" s="187"/>
      <c r="S2625" s="187"/>
      <c r="T2625" s="187"/>
      <c r="U2625" s="187"/>
      <c r="V2625" s="187"/>
      <c r="W2625" s="187"/>
      <c r="X2625" s="187"/>
      <c r="Y2625" s="187"/>
      <c r="Z2625" s="187"/>
      <c r="AA2625" s="12"/>
      <c r="AB2625" s="2"/>
      <c r="AC2625" s="2"/>
    </row>
    <row r="2626" spans="1:29" s="4" customFormat="1" ht="9.9" customHeight="1" x14ac:dyDescent="0.25">
      <c r="A2626" s="184"/>
      <c r="B2626" s="138"/>
      <c r="C2626" s="2"/>
      <c r="D2626" s="187"/>
      <c r="E2626" s="187"/>
      <c r="F2626" s="187"/>
      <c r="G2626" s="8"/>
      <c r="H2626" s="187"/>
      <c r="M2626" s="187"/>
      <c r="N2626" s="187"/>
      <c r="O2626" s="187"/>
      <c r="Q2626" s="187"/>
      <c r="R2626" s="187"/>
      <c r="S2626" s="187"/>
      <c r="T2626" s="187"/>
      <c r="U2626" s="187"/>
      <c r="V2626" s="187"/>
      <c r="W2626" s="187"/>
      <c r="X2626" s="187"/>
      <c r="Y2626" s="187"/>
      <c r="Z2626" s="187"/>
      <c r="AA2626" s="12"/>
      <c r="AB2626" s="2"/>
      <c r="AC2626" s="2"/>
    </row>
    <row r="2627" spans="1:29" s="4" customFormat="1" ht="9.9" customHeight="1" x14ac:dyDescent="0.25">
      <c r="A2627" s="184"/>
      <c r="B2627" s="138"/>
      <c r="C2627" s="2"/>
      <c r="D2627" s="193"/>
      <c r="E2627" s="193"/>
      <c r="F2627" s="193"/>
      <c r="G2627" s="22"/>
      <c r="H2627" s="193"/>
      <c r="M2627" s="187"/>
      <c r="N2627" s="187"/>
      <c r="O2627" s="187"/>
      <c r="Q2627" s="187"/>
      <c r="R2627" s="187"/>
      <c r="S2627" s="187"/>
      <c r="T2627" s="187"/>
      <c r="U2627" s="187"/>
      <c r="V2627" s="187"/>
      <c r="W2627" s="187"/>
      <c r="X2627" s="187"/>
      <c r="Y2627" s="187"/>
      <c r="Z2627" s="187"/>
      <c r="AA2627" s="12"/>
      <c r="AB2627" s="2"/>
      <c r="AC2627" s="2"/>
    </row>
    <row r="2628" spans="1:29" s="4" customFormat="1" ht="9.9" customHeight="1" x14ac:dyDescent="0.25">
      <c r="A2628" s="184"/>
      <c r="B2628" s="138"/>
      <c r="C2628" s="2"/>
      <c r="D2628" s="193"/>
      <c r="E2628" s="193"/>
      <c r="F2628" s="193"/>
      <c r="G2628" s="22"/>
      <c r="H2628" s="193"/>
      <c r="M2628" s="187"/>
      <c r="N2628" s="187"/>
      <c r="O2628" s="187"/>
      <c r="Q2628" s="187"/>
      <c r="R2628" s="187"/>
      <c r="S2628" s="187"/>
      <c r="T2628" s="187"/>
      <c r="U2628" s="187"/>
      <c r="V2628" s="187"/>
      <c r="W2628" s="187"/>
      <c r="X2628" s="187"/>
      <c r="Y2628" s="187"/>
      <c r="Z2628" s="187"/>
      <c r="AA2628" s="12"/>
      <c r="AB2628" s="2"/>
      <c r="AC2628" s="2"/>
    </row>
    <row r="2629" spans="1:29" s="4" customFormat="1" ht="9.9" customHeight="1" x14ac:dyDescent="0.25">
      <c r="A2629" s="184"/>
      <c r="B2629" s="138"/>
      <c r="C2629" s="2"/>
      <c r="D2629" s="193"/>
      <c r="E2629" s="193"/>
      <c r="F2629" s="193"/>
      <c r="G2629" s="22"/>
      <c r="H2629" s="193"/>
      <c r="M2629" s="187"/>
      <c r="N2629" s="187"/>
      <c r="O2629" s="187"/>
      <c r="Q2629" s="187"/>
      <c r="R2629" s="187"/>
      <c r="S2629" s="187"/>
      <c r="T2629" s="187"/>
      <c r="U2629" s="187"/>
      <c r="V2629" s="187"/>
      <c r="W2629" s="187"/>
      <c r="X2629" s="187"/>
      <c r="Y2629" s="187"/>
      <c r="Z2629" s="187"/>
      <c r="AA2629" s="12"/>
      <c r="AB2629" s="2"/>
      <c r="AC2629" s="2"/>
    </row>
    <row r="2630" spans="1:29" s="4" customFormat="1" ht="9.9" customHeight="1" x14ac:dyDescent="0.25">
      <c r="A2630" s="184"/>
      <c r="B2630" s="138"/>
      <c r="C2630" s="2"/>
      <c r="D2630" s="187"/>
      <c r="E2630" s="187"/>
      <c r="F2630" s="187"/>
      <c r="G2630" s="8"/>
      <c r="H2630" s="187"/>
      <c r="M2630" s="187"/>
      <c r="N2630" s="187"/>
      <c r="O2630" s="187"/>
      <c r="Q2630" s="187"/>
      <c r="R2630" s="187"/>
      <c r="S2630" s="187"/>
      <c r="T2630" s="187"/>
      <c r="U2630" s="187"/>
      <c r="V2630" s="187"/>
      <c r="W2630" s="187"/>
      <c r="X2630" s="187"/>
      <c r="Y2630" s="187"/>
      <c r="Z2630" s="187"/>
      <c r="AA2630" s="12"/>
      <c r="AB2630" s="2"/>
      <c r="AC2630" s="2"/>
    </row>
    <row r="2631" spans="1:29" s="4" customFormat="1" ht="9.9" customHeight="1" x14ac:dyDescent="0.25">
      <c r="A2631" s="184"/>
      <c r="B2631" s="138"/>
      <c r="C2631" s="2"/>
      <c r="D2631" s="193"/>
      <c r="E2631" s="193"/>
      <c r="F2631" s="193"/>
      <c r="G2631" s="22"/>
      <c r="H2631" s="193"/>
      <c r="M2631" s="187"/>
      <c r="N2631" s="187"/>
      <c r="O2631" s="187"/>
      <c r="Q2631" s="187"/>
      <c r="R2631" s="187"/>
      <c r="S2631" s="187"/>
      <c r="T2631" s="187"/>
      <c r="U2631" s="187"/>
      <c r="V2631" s="187"/>
      <c r="W2631" s="187"/>
      <c r="X2631" s="187"/>
      <c r="Y2631" s="187"/>
      <c r="Z2631" s="187"/>
      <c r="AA2631" s="12"/>
      <c r="AB2631" s="2"/>
      <c r="AC2631" s="2"/>
    </row>
    <row r="2632" spans="1:29" s="4" customFormat="1" ht="9.9" customHeight="1" x14ac:dyDescent="0.25">
      <c r="A2632" s="184"/>
      <c r="B2632" s="138"/>
      <c r="C2632" s="2"/>
      <c r="D2632" s="193"/>
      <c r="E2632" s="193"/>
      <c r="F2632" s="193"/>
      <c r="G2632" s="22"/>
      <c r="H2632" s="193"/>
      <c r="M2632" s="187"/>
      <c r="N2632" s="187"/>
      <c r="O2632" s="187"/>
      <c r="Q2632" s="187"/>
      <c r="R2632" s="187"/>
      <c r="S2632" s="187"/>
      <c r="T2632" s="187"/>
      <c r="U2632" s="187"/>
      <c r="V2632" s="187"/>
      <c r="W2632" s="187"/>
      <c r="X2632" s="187"/>
      <c r="Y2632" s="187"/>
      <c r="Z2632" s="187"/>
      <c r="AA2632" s="12"/>
      <c r="AB2632" s="2"/>
      <c r="AC2632" s="2"/>
    </row>
    <row r="2633" spans="1:29" s="4" customFormat="1" ht="9.9" customHeight="1" x14ac:dyDescent="0.25">
      <c r="A2633" s="184"/>
      <c r="B2633" s="138"/>
      <c r="C2633" s="2"/>
      <c r="D2633" s="187"/>
      <c r="E2633" s="187"/>
      <c r="F2633" s="187"/>
      <c r="G2633" s="8"/>
      <c r="H2633" s="187"/>
      <c r="M2633" s="187"/>
      <c r="N2633" s="187"/>
      <c r="O2633" s="187"/>
      <c r="Q2633" s="187"/>
      <c r="R2633" s="187"/>
      <c r="S2633" s="187"/>
      <c r="T2633" s="187"/>
      <c r="U2633" s="187"/>
      <c r="V2633" s="187"/>
      <c r="W2633" s="187"/>
      <c r="X2633" s="187"/>
      <c r="Y2633" s="187"/>
      <c r="Z2633" s="187"/>
      <c r="AA2633" s="12"/>
      <c r="AB2633" s="2"/>
      <c r="AC2633" s="2"/>
    </row>
    <row r="2634" spans="1:29" s="4" customFormat="1" ht="9.9" customHeight="1" x14ac:dyDescent="0.25">
      <c r="A2634" s="184"/>
      <c r="B2634" s="138"/>
      <c r="C2634" s="2"/>
      <c r="D2634" s="193"/>
      <c r="E2634" s="193"/>
      <c r="F2634" s="193"/>
      <c r="G2634" s="22"/>
      <c r="H2634" s="193"/>
      <c r="M2634" s="187"/>
      <c r="N2634" s="187"/>
      <c r="O2634" s="187"/>
      <c r="Q2634" s="187"/>
      <c r="R2634" s="187"/>
      <c r="S2634" s="187"/>
      <c r="T2634" s="187"/>
      <c r="U2634" s="187"/>
      <c r="V2634" s="187"/>
      <c r="W2634" s="187"/>
      <c r="X2634" s="187"/>
      <c r="Y2634" s="187"/>
      <c r="Z2634" s="187"/>
      <c r="AA2634" s="12"/>
      <c r="AB2634" s="2"/>
      <c r="AC2634" s="2"/>
    </row>
    <row r="2635" spans="1:29" s="4" customFormat="1" ht="9.9" customHeight="1" x14ac:dyDescent="0.25">
      <c r="A2635" s="184"/>
      <c r="B2635" s="138"/>
      <c r="C2635" s="2"/>
      <c r="D2635" s="193"/>
      <c r="E2635" s="193"/>
      <c r="F2635" s="193"/>
      <c r="G2635" s="22"/>
      <c r="H2635" s="193"/>
      <c r="M2635" s="187"/>
      <c r="N2635" s="187"/>
      <c r="O2635" s="187"/>
      <c r="Q2635" s="187"/>
      <c r="R2635" s="187"/>
      <c r="S2635" s="187"/>
      <c r="T2635" s="187"/>
      <c r="U2635" s="187"/>
      <c r="V2635" s="187"/>
      <c r="W2635" s="187"/>
      <c r="X2635" s="187"/>
      <c r="Y2635" s="187"/>
      <c r="Z2635" s="187"/>
      <c r="AA2635" s="12"/>
      <c r="AB2635" s="2"/>
      <c r="AC2635" s="2"/>
    </row>
    <row r="2636" spans="1:29" s="4" customFormat="1" ht="9.9" customHeight="1" x14ac:dyDescent="0.25">
      <c r="A2636" s="184"/>
      <c r="B2636" s="138"/>
      <c r="C2636" s="2"/>
      <c r="D2636" s="193"/>
      <c r="E2636" s="193"/>
      <c r="F2636" s="193"/>
      <c r="G2636" s="22"/>
      <c r="H2636" s="193"/>
      <c r="M2636" s="187"/>
      <c r="N2636" s="187"/>
      <c r="O2636" s="187"/>
      <c r="Q2636" s="187"/>
      <c r="R2636" s="187"/>
      <c r="S2636" s="187"/>
      <c r="T2636" s="187"/>
      <c r="U2636" s="187"/>
      <c r="V2636" s="187"/>
      <c r="W2636" s="187"/>
      <c r="X2636" s="187"/>
      <c r="Y2636" s="187"/>
      <c r="Z2636" s="187"/>
      <c r="AA2636" s="12"/>
      <c r="AB2636" s="2"/>
      <c r="AC2636" s="2"/>
    </row>
    <row r="2637" spans="1:29" s="4" customFormat="1" ht="9.9" customHeight="1" x14ac:dyDescent="0.25">
      <c r="A2637" s="184"/>
      <c r="B2637" s="138"/>
      <c r="C2637" s="2"/>
      <c r="D2637" s="193"/>
      <c r="E2637" s="193"/>
      <c r="F2637" s="193"/>
      <c r="G2637" s="22"/>
      <c r="H2637" s="193"/>
      <c r="M2637" s="187"/>
      <c r="N2637" s="187"/>
      <c r="O2637" s="187"/>
      <c r="Q2637" s="187"/>
      <c r="R2637" s="187"/>
      <c r="S2637" s="187"/>
      <c r="T2637" s="187"/>
      <c r="U2637" s="187"/>
      <c r="V2637" s="187"/>
      <c r="W2637" s="187"/>
      <c r="X2637" s="187"/>
      <c r="Y2637" s="187"/>
      <c r="Z2637" s="187"/>
      <c r="AA2637" s="12"/>
      <c r="AB2637" s="2"/>
      <c r="AC2637" s="2"/>
    </row>
    <row r="2638" spans="1:29" s="4" customFormat="1" ht="9.9" customHeight="1" x14ac:dyDescent="0.25">
      <c r="A2638" s="184"/>
      <c r="B2638" s="138"/>
      <c r="C2638" s="2"/>
      <c r="D2638" s="187"/>
      <c r="E2638" s="187"/>
      <c r="F2638" s="187"/>
      <c r="G2638" s="8"/>
      <c r="H2638" s="187"/>
      <c r="M2638" s="187"/>
      <c r="N2638" s="187"/>
      <c r="O2638" s="187"/>
      <c r="Q2638" s="187"/>
      <c r="R2638" s="187"/>
      <c r="S2638" s="187"/>
      <c r="T2638" s="187"/>
      <c r="U2638" s="187"/>
      <c r="V2638" s="187"/>
      <c r="W2638" s="187"/>
      <c r="X2638" s="187"/>
      <c r="Y2638" s="187"/>
      <c r="Z2638" s="187"/>
      <c r="AA2638" s="12"/>
      <c r="AB2638" s="2"/>
      <c r="AC2638" s="2"/>
    </row>
    <row r="2639" spans="1:29" s="4" customFormat="1" ht="9.9" customHeight="1" x14ac:dyDescent="0.25">
      <c r="A2639" s="184"/>
      <c r="B2639" s="138"/>
      <c r="C2639" s="2"/>
      <c r="D2639" s="193"/>
      <c r="E2639" s="193"/>
      <c r="F2639" s="193"/>
      <c r="G2639" s="22"/>
      <c r="H2639" s="193"/>
      <c r="M2639" s="187"/>
      <c r="N2639" s="187"/>
      <c r="O2639" s="187"/>
      <c r="Q2639" s="187"/>
      <c r="R2639" s="187"/>
      <c r="S2639" s="187"/>
      <c r="T2639" s="187"/>
      <c r="U2639" s="187"/>
      <c r="V2639" s="187"/>
      <c r="W2639" s="187"/>
      <c r="X2639" s="187"/>
      <c r="Y2639" s="187"/>
      <c r="Z2639" s="187"/>
      <c r="AA2639" s="12"/>
      <c r="AB2639" s="2"/>
      <c r="AC2639" s="2"/>
    </row>
    <row r="2640" spans="1:29" s="4" customFormat="1" ht="9.9" customHeight="1" x14ac:dyDescent="0.25">
      <c r="A2640" s="184"/>
      <c r="B2640" s="138"/>
      <c r="C2640" s="2"/>
      <c r="D2640" s="193"/>
      <c r="E2640" s="193"/>
      <c r="F2640" s="193"/>
      <c r="G2640" s="22"/>
      <c r="H2640" s="193"/>
      <c r="M2640" s="187"/>
      <c r="N2640" s="187"/>
      <c r="O2640" s="187"/>
      <c r="Q2640" s="187"/>
      <c r="R2640" s="187"/>
      <c r="S2640" s="187"/>
      <c r="T2640" s="187"/>
      <c r="U2640" s="187"/>
      <c r="V2640" s="187"/>
      <c r="W2640" s="187"/>
      <c r="X2640" s="187"/>
      <c r="Y2640" s="187"/>
      <c r="Z2640" s="187"/>
      <c r="AA2640" s="12"/>
      <c r="AB2640" s="2"/>
      <c r="AC2640" s="2"/>
    </row>
    <row r="2641" spans="1:29" s="4" customFormat="1" ht="9.9" customHeight="1" x14ac:dyDescent="0.25">
      <c r="A2641" s="184"/>
      <c r="B2641" s="138"/>
      <c r="C2641" s="2"/>
      <c r="D2641" s="187"/>
      <c r="E2641" s="187"/>
      <c r="F2641" s="187"/>
      <c r="G2641" s="8"/>
      <c r="H2641" s="187"/>
      <c r="M2641" s="187"/>
      <c r="N2641" s="187"/>
      <c r="O2641" s="187"/>
      <c r="Q2641" s="187"/>
      <c r="R2641" s="187"/>
      <c r="S2641" s="187"/>
      <c r="T2641" s="187"/>
      <c r="U2641" s="187"/>
      <c r="V2641" s="187"/>
      <c r="W2641" s="187"/>
      <c r="X2641" s="187"/>
      <c r="Y2641" s="187"/>
      <c r="Z2641" s="187"/>
      <c r="AA2641" s="12"/>
      <c r="AB2641" s="2"/>
      <c r="AC2641" s="2"/>
    </row>
    <row r="2642" spans="1:29" s="4" customFormat="1" ht="9.9" customHeight="1" x14ac:dyDescent="0.25">
      <c r="A2642" s="184"/>
      <c r="B2642" s="138"/>
      <c r="C2642" s="2"/>
      <c r="D2642" s="193"/>
      <c r="E2642" s="193"/>
      <c r="F2642" s="193"/>
      <c r="G2642" s="22"/>
      <c r="H2642" s="193"/>
      <c r="M2642" s="187"/>
      <c r="N2642" s="187"/>
      <c r="O2642" s="187"/>
      <c r="Q2642" s="187"/>
      <c r="R2642" s="187"/>
      <c r="S2642" s="187"/>
      <c r="T2642" s="187"/>
      <c r="U2642" s="187"/>
      <c r="V2642" s="187"/>
      <c r="W2642" s="187"/>
      <c r="X2642" s="187"/>
      <c r="Y2642" s="187"/>
      <c r="Z2642" s="187"/>
      <c r="AA2642" s="12"/>
      <c r="AB2642" s="2"/>
      <c r="AC2642" s="2"/>
    </row>
    <row r="2643" spans="1:29" s="4" customFormat="1" ht="9.9" customHeight="1" x14ac:dyDescent="0.25">
      <c r="A2643" s="184"/>
      <c r="B2643" s="138"/>
      <c r="C2643" s="2"/>
      <c r="D2643" s="193"/>
      <c r="E2643" s="193"/>
      <c r="F2643" s="193"/>
      <c r="G2643" s="22"/>
      <c r="H2643" s="193"/>
      <c r="M2643" s="187"/>
      <c r="N2643" s="187"/>
      <c r="O2643" s="187"/>
      <c r="Q2643" s="187"/>
      <c r="R2643" s="187"/>
      <c r="S2643" s="187"/>
      <c r="T2643" s="187"/>
      <c r="U2643" s="187"/>
      <c r="V2643" s="187"/>
      <c r="W2643" s="187"/>
      <c r="X2643" s="187"/>
      <c r="Y2643" s="187"/>
      <c r="Z2643" s="187"/>
      <c r="AA2643" s="12"/>
      <c r="AB2643" s="2"/>
      <c r="AC2643" s="2"/>
    </row>
    <row r="2644" spans="1:29" s="4" customFormat="1" ht="9.9" customHeight="1" x14ac:dyDescent="0.25">
      <c r="A2644" s="184"/>
      <c r="B2644" s="138"/>
      <c r="C2644" s="2"/>
      <c r="D2644" s="193"/>
      <c r="E2644" s="193"/>
      <c r="F2644" s="193"/>
      <c r="G2644" s="22"/>
      <c r="H2644" s="193"/>
      <c r="M2644" s="187"/>
      <c r="N2644" s="187"/>
      <c r="O2644" s="187"/>
      <c r="Q2644" s="187"/>
      <c r="R2644" s="187"/>
      <c r="S2644" s="187"/>
      <c r="T2644" s="187"/>
      <c r="U2644" s="187"/>
      <c r="V2644" s="187"/>
      <c r="W2644" s="187"/>
      <c r="X2644" s="187"/>
      <c r="Y2644" s="187"/>
      <c r="Z2644" s="187"/>
      <c r="AA2644" s="12"/>
      <c r="AB2644" s="2"/>
      <c r="AC2644" s="2"/>
    </row>
    <row r="2645" spans="1:29" s="4" customFormat="1" ht="9.9" customHeight="1" x14ac:dyDescent="0.25">
      <c r="A2645" s="184"/>
      <c r="B2645" s="138"/>
      <c r="C2645" s="2"/>
      <c r="D2645" s="193"/>
      <c r="E2645" s="193"/>
      <c r="F2645" s="193"/>
      <c r="G2645" s="22"/>
      <c r="H2645" s="193"/>
      <c r="M2645" s="187"/>
      <c r="N2645" s="187"/>
      <c r="O2645" s="187"/>
      <c r="Q2645" s="187"/>
      <c r="R2645" s="187"/>
      <c r="S2645" s="187"/>
      <c r="T2645" s="187"/>
      <c r="U2645" s="187"/>
      <c r="V2645" s="187"/>
      <c r="W2645" s="187"/>
      <c r="X2645" s="187"/>
      <c r="Y2645" s="187"/>
      <c r="Z2645" s="187"/>
      <c r="AA2645" s="12"/>
      <c r="AB2645" s="2"/>
      <c r="AC2645" s="2"/>
    </row>
    <row r="2646" spans="1:29" s="4" customFormat="1" ht="9.9" customHeight="1" x14ac:dyDescent="0.25">
      <c r="A2646" s="184"/>
      <c r="B2646" s="138"/>
      <c r="C2646" s="2"/>
      <c r="D2646" s="187"/>
      <c r="E2646" s="187"/>
      <c r="F2646" s="187"/>
      <c r="G2646" s="8"/>
      <c r="H2646" s="187"/>
      <c r="M2646" s="187"/>
      <c r="N2646" s="187"/>
      <c r="O2646" s="187"/>
      <c r="Q2646" s="187"/>
      <c r="R2646" s="187"/>
      <c r="S2646" s="187"/>
      <c r="T2646" s="187"/>
      <c r="U2646" s="187"/>
      <c r="V2646" s="187"/>
      <c r="W2646" s="187"/>
      <c r="X2646" s="187"/>
      <c r="Y2646" s="187"/>
      <c r="Z2646" s="187"/>
      <c r="AA2646" s="12"/>
      <c r="AB2646" s="2"/>
      <c r="AC2646" s="2"/>
    </row>
    <row r="2647" spans="1:29" s="4" customFormat="1" ht="9.9" customHeight="1" x14ac:dyDescent="0.25">
      <c r="A2647" s="184"/>
      <c r="B2647" s="138"/>
      <c r="C2647" s="2"/>
      <c r="D2647" s="193"/>
      <c r="E2647" s="193"/>
      <c r="F2647" s="193"/>
      <c r="G2647" s="22"/>
      <c r="H2647" s="193"/>
      <c r="M2647" s="187"/>
      <c r="N2647" s="187"/>
      <c r="O2647" s="187"/>
      <c r="Q2647" s="187"/>
      <c r="R2647" s="187"/>
      <c r="S2647" s="187"/>
      <c r="T2647" s="187"/>
      <c r="U2647" s="187"/>
      <c r="V2647" s="187"/>
      <c r="W2647" s="187"/>
      <c r="X2647" s="187"/>
      <c r="Y2647" s="187"/>
      <c r="Z2647" s="187"/>
      <c r="AA2647" s="12"/>
      <c r="AB2647" s="2"/>
      <c r="AC2647" s="2"/>
    </row>
    <row r="2648" spans="1:29" s="4" customFormat="1" ht="9.9" customHeight="1" x14ac:dyDescent="0.25">
      <c r="A2648" s="184"/>
      <c r="B2648" s="138"/>
      <c r="C2648" s="2"/>
      <c r="D2648" s="193"/>
      <c r="E2648" s="193"/>
      <c r="F2648" s="193"/>
      <c r="G2648" s="22"/>
      <c r="H2648" s="193"/>
      <c r="M2648" s="187"/>
      <c r="N2648" s="187"/>
      <c r="O2648" s="187"/>
      <c r="Q2648" s="187"/>
      <c r="R2648" s="187"/>
      <c r="S2648" s="187"/>
      <c r="T2648" s="187"/>
      <c r="U2648" s="187"/>
      <c r="V2648" s="187"/>
      <c r="W2648" s="187"/>
      <c r="X2648" s="187"/>
      <c r="Y2648" s="187"/>
      <c r="Z2648" s="187"/>
      <c r="AA2648" s="12"/>
      <c r="AB2648" s="2"/>
      <c r="AC2648" s="2"/>
    </row>
    <row r="2649" spans="1:29" s="4" customFormat="1" ht="9.9" customHeight="1" x14ac:dyDescent="0.25">
      <c r="A2649" s="184"/>
      <c r="B2649" s="138"/>
      <c r="C2649" s="2"/>
      <c r="D2649" s="193"/>
      <c r="E2649" s="193"/>
      <c r="F2649" s="193"/>
      <c r="G2649" s="22"/>
      <c r="H2649" s="193"/>
      <c r="M2649" s="187"/>
      <c r="N2649" s="187"/>
      <c r="O2649" s="187"/>
      <c r="Q2649" s="187"/>
      <c r="R2649" s="187"/>
      <c r="S2649" s="187"/>
      <c r="T2649" s="187"/>
      <c r="U2649" s="187"/>
      <c r="V2649" s="187"/>
      <c r="W2649" s="187"/>
      <c r="X2649" s="187"/>
      <c r="Y2649" s="187"/>
      <c r="Z2649" s="187"/>
      <c r="AA2649" s="12"/>
      <c r="AB2649" s="2"/>
      <c r="AC2649" s="2"/>
    </row>
    <row r="2650" spans="1:29" s="4" customFormat="1" ht="9.9" customHeight="1" x14ac:dyDescent="0.25">
      <c r="A2650" s="184"/>
      <c r="B2650" s="138"/>
      <c r="C2650" s="2"/>
      <c r="D2650" s="193"/>
      <c r="E2650" s="193"/>
      <c r="F2650" s="193"/>
      <c r="G2650" s="22"/>
      <c r="H2650" s="193"/>
      <c r="M2650" s="187"/>
      <c r="N2650" s="187"/>
      <c r="O2650" s="187"/>
      <c r="Q2650" s="187"/>
      <c r="R2650" s="187"/>
      <c r="S2650" s="187"/>
      <c r="T2650" s="187"/>
      <c r="U2650" s="187"/>
      <c r="V2650" s="187"/>
      <c r="W2650" s="187"/>
      <c r="X2650" s="187"/>
      <c r="Y2650" s="187"/>
      <c r="Z2650" s="187"/>
      <c r="AA2650" s="12"/>
      <c r="AB2650" s="2"/>
      <c r="AC2650" s="2"/>
    </row>
    <row r="2651" spans="1:29" s="4" customFormat="1" ht="9.9" customHeight="1" x14ac:dyDescent="0.25">
      <c r="A2651" s="184"/>
      <c r="B2651" s="138"/>
      <c r="C2651" s="2"/>
      <c r="D2651" s="193"/>
      <c r="E2651" s="193"/>
      <c r="F2651" s="193"/>
      <c r="G2651" s="22"/>
      <c r="H2651" s="193"/>
      <c r="M2651" s="187"/>
      <c r="N2651" s="187"/>
      <c r="O2651" s="187"/>
      <c r="Q2651" s="187"/>
      <c r="R2651" s="187"/>
      <c r="S2651" s="187"/>
      <c r="T2651" s="187"/>
      <c r="U2651" s="187"/>
      <c r="V2651" s="187"/>
      <c r="W2651" s="187"/>
      <c r="X2651" s="187"/>
      <c r="Y2651" s="187"/>
      <c r="Z2651" s="187"/>
      <c r="AA2651" s="12"/>
      <c r="AB2651" s="2"/>
      <c r="AC2651" s="2"/>
    </row>
    <row r="2652" spans="1:29" s="4" customFormat="1" ht="9.9" customHeight="1" x14ac:dyDescent="0.25">
      <c r="A2652" s="184"/>
      <c r="B2652" s="138"/>
      <c r="C2652" s="2"/>
      <c r="D2652" s="193"/>
      <c r="E2652" s="193"/>
      <c r="F2652" s="193"/>
      <c r="G2652" s="22"/>
      <c r="H2652" s="193"/>
      <c r="M2652" s="187"/>
      <c r="N2652" s="187"/>
      <c r="O2652" s="187"/>
      <c r="Q2652" s="187"/>
      <c r="R2652" s="187"/>
      <c r="S2652" s="187"/>
      <c r="T2652" s="187"/>
      <c r="U2652" s="187"/>
      <c r="V2652" s="187"/>
      <c r="W2652" s="187"/>
      <c r="X2652" s="187"/>
      <c r="Y2652" s="187"/>
      <c r="Z2652" s="187"/>
      <c r="AA2652" s="12"/>
      <c r="AB2652" s="2"/>
      <c r="AC2652" s="2"/>
    </row>
    <row r="2653" spans="1:29" s="4" customFormat="1" ht="9.9" customHeight="1" x14ac:dyDescent="0.25">
      <c r="A2653" s="184"/>
      <c r="B2653" s="138"/>
      <c r="C2653" s="2"/>
      <c r="D2653" s="187"/>
      <c r="E2653" s="187"/>
      <c r="F2653" s="187"/>
      <c r="G2653" s="8"/>
      <c r="H2653" s="187"/>
      <c r="M2653" s="187"/>
      <c r="N2653" s="187"/>
      <c r="O2653" s="187"/>
      <c r="Q2653" s="187"/>
      <c r="R2653" s="187"/>
      <c r="S2653" s="187"/>
      <c r="T2653" s="187"/>
      <c r="U2653" s="187"/>
      <c r="V2653" s="187"/>
      <c r="W2653" s="187"/>
      <c r="X2653" s="187"/>
      <c r="Y2653" s="187"/>
      <c r="Z2653" s="187"/>
      <c r="AA2653" s="12"/>
      <c r="AB2653" s="2"/>
      <c r="AC2653" s="2"/>
    </row>
    <row r="2654" spans="1:29" s="4" customFormat="1" ht="9.9" customHeight="1" x14ac:dyDescent="0.25">
      <c r="A2654" s="184"/>
      <c r="B2654" s="138"/>
      <c r="C2654" s="2"/>
      <c r="D2654" s="193"/>
      <c r="E2654" s="193"/>
      <c r="F2654" s="193"/>
      <c r="G2654" s="22"/>
      <c r="H2654" s="193"/>
      <c r="M2654" s="187"/>
      <c r="N2654" s="187"/>
      <c r="O2654" s="187"/>
      <c r="Q2654" s="187"/>
      <c r="R2654" s="187"/>
      <c r="S2654" s="187"/>
      <c r="T2654" s="187"/>
      <c r="U2654" s="187"/>
      <c r="V2654" s="187"/>
      <c r="W2654" s="187"/>
      <c r="X2654" s="187"/>
      <c r="Y2654" s="187"/>
      <c r="Z2654" s="187"/>
      <c r="AA2654" s="12"/>
      <c r="AB2654" s="2"/>
      <c r="AC2654" s="2"/>
    </row>
    <row r="2655" spans="1:29" s="4" customFormat="1" ht="9.9" customHeight="1" x14ac:dyDescent="0.25">
      <c r="A2655" s="184"/>
      <c r="B2655" s="138"/>
      <c r="C2655" s="2"/>
      <c r="D2655" s="193"/>
      <c r="E2655" s="193"/>
      <c r="F2655" s="193"/>
      <c r="G2655" s="22"/>
      <c r="H2655" s="193"/>
      <c r="M2655" s="187"/>
      <c r="N2655" s="187"/>
      <c r="O2655" s="187"/>
      <c r="Q2655" s="187"/>
      <c r="R2655" s="187"/>
      <c r="S2655" s="187"/>
      <c r="T2655" s="187"/>
      <c r="U2655" s="187"/>
      <c r="V2655" s="187"/>
      <c r="W2655" s="187"/>
      <c r="X2655" s="187"/>
      <c r="Y2655" s="187"/>
      <c r="Z2655" s="187"/>
      <c r="AA2655" s="12"/>
      <c r="AB2655" s="2"/>
      <c r="AC2655" s="2"/>
    </row>
    <row r="2656" spans="1:29" s="4" customFormat="1" ht="9.9" customHeight="1" x14ac:dyDescent="0.25">
      <c r="A2656" s="184"/>
      <c r="B2656" s="138"/>
      <c r="C2656" s="2"/>
      <c r="D2656" s="193"/>
      <c r="E2656" s="193"/>
      <c r="F2656" s="193"/>
      <c r="G2656" s="22"/>
      <c r="H2656" s="193"/>
      <c r="M2656" s="187"/>
      <c r="N2656" s="187"/>
      <c r="O2656" s="187"/>
      <c r="Q2656" s="187"/>
      <c r="R2656" s="187"/>
      <c r="S2656" s="187"/>
      <c r="T2656" s="187"/>
      <c r="U2656" s="187"/>
      <c r="V2656" s="187"/>
      <c r="W2656" s="187"/>
      <c r="X2656" s="187"/>
      <c r="Y2656" s="187"/>
      <c r="Z2656" s="187"/>
      <c r="AA2656" s="12"/>
      <c r="AB2656" s="2"/>
      <c r="AC2656" s="2"/>
    </row>
    <row r="2657" spans="1:29" s="4" customFormat="1" ht="9.9" customHeight="1" x14ac:dyDescent="0.25">
      <c r="A2657" s="184"/>
      <c r="B2657" s="138"/>
      <c r="C2657" s="2"/>
      <c r="D2657" s="193"/>
      <c r="E2657" s="193"/>
      <c r="F2657" s="193"/>
      <c r="G2657" s="22"/>
      <c r="H2657" s="193"/>
      <c r="M2657" s="187"/>
      <c r="N2657" s="187"/>
      <c r="O2657" s="187"/>
      <c r="Q2657" s="187"/>
      <c r="R2657" s="187"/>
      <c r="S2657" s="187"/>
      <c r="T2657" s="187"/>
      <c r="U2657" s="187"/>
      <c r="V2657" s="187"/>
      <c r="W2657" s="187"/>
      <c r="X2657" s="187"/>
      <c r="Y2657" s="187"/>
      <c r="Z2657" s="187"/>
      <c r="AA2657" s="12"/>
      <c r="AB2657" s="2"/>
      <c r="AC2657" s="2"/>
    </row>
    <row r="2658" spans="1:29" s="4" customFormat="1" ht="9.9" customHeight="1" x14ac:dyDescent="0.25">
      <c r="A2658" s="184"/>
      <c r="B2658" s="138"/>
      <c r="C2658" s="2"/>
      <c r="D2658" s="187"/>
      <c r="E2658" s="187"/>
      <c r="F2658" s="187"/>
      <c r="G2658" s="8"/>
      <c r="H2658" s="187"/>
      <c r="M2658" s="187"/>
      <c r="N2658" s="187"/>
      <c r="O2658" s="187"/>
      <c r="Q2658" s="187"/>
      <c r="R2658" s="187"/>
      <c r="S2658" s="187"/>
      <c r="T2658" s="187"/>
      <c r="U2658" s="187"/>
      <c r="V2658" s="187"/>
      <c r="W2658" s="187"/>
      <c r="X2658" s="187"/>
      <c r="Y2658" s="187"/>
      <c r="Z2658" s="187"/>
      <c r="AA2658" s="12"/>
      <c r="AB2658" s="2"/>
      <c r="AC2658" s="2"/>
    </row>
    <row r="2659" spans="1:29" s="4" customFormat="1" ht="9.9" customHeight="1" x14ac:dyDescent="0.25">
      <c r="A2659" s="184"/>
      <c r="B2659" s="138"/>
      <c r="C2659" s="2"/>
      <c r="D2659" s="193"/>
      <c r="E2659" s="193"/>
      <c r="F2659" s="193"/>
      <c r="G2659" s="22"/>
      <c r="H2659" s="193"/>
      <c r="M2659" s="187"/>
      <c r="N2659" s="187"/>
      <c r="O2659" s="187"/>
      <c r="Q2659" s="187"/>
      <c r="R2659" s="187"/>
      <c r="S2659" s="187"/>
      <c r="T2659" s="187"/>
      <c r="U2659" s="187"/>
      <c r="V2659" s="187"/>
      <c r="W2659" s="187"/>
      <c r="X2659" s="187"/>
      <c r="Y2659" s="187"/>
      <c r="Z2659" s="187"/>
      <c r="AA2659" s="12"/>
      <c r="AB2659" s="2"/>
      <c r="AC2659" s="2"/>
    </row>
    <row r="2660" spans="1:29" s="4" customFormat="1" ht="9.9" customHeight="1" x14ac:dyDescent="0.25">
      <c r="A2660" s="184"/>
      <c r="B2660" s="138"/>
      <c r="C2660" s="2"/>
      <c r="D2660" s="193"/>
      <c r="E2660" s="193"/>
      <c r="F2660" s="193"/>
      <c r="G2660" s="22"/>
      <c r="H2660" s="193"/>
      <c r="M2660" s="187"/>
      <c r="N2660" s="187"/>
      <c r="O2660" s="187"/>
      <c r="Q2660" s="187"/>
      <c r="R2660" s="187"/>
      <c r="S2660" s="187"/>
      <c r="T2660" s="187"/>
      <c r="U2660" s="187"/>
      <c r="V2660" s="187"/>
      <c r="W2660" s="187"/>
      <c r="X2660" s="187"/>
      <c r="Y2660" s="187"/>
      <c r="Z2660" s="187"/>
      <c r="AA2660" s="12"/>
      <c r="AB2660" s="2"/>
      <c r="AC2660" s="2"/>
    </row>
    <row r="2661" spans="1:29" s="4" customFormat="1" ht="9.9" customHeight="1" x14ac:dyDescent="0.25">
      <c r="A2661" s="184"/>
      <c r="B2661" s="138"/>
      <c r="C2661" s="2"/>
      <c r="D2661" s="193"/>
      <c r="E2661" s="193"/>
      <c r="F2661" s="193"/>
      <c r="G2661" s="22"/>
      <c r="H2661" s="193"/>
      <c r="M2661" s="187"/>
      <c r="N2661" s="187"/>
      <c r="O2661" s="187"/>
      <c r="Q2661" s="187"/>
      <c r="R2661" s="187"/>
      <c r="S2661" s="187"/>
      <c r="T2661" s="187"/>
      <c r="U2661" s="187"/>
      <c r="V2661" s="187"/>
      <c r="W2661" s="187"/>
      <c r="X2661" s="187"/>
      <c r="Y2661" s="187"/>
      <c r="Z2661" s="187"/>
      <c r="AA2661" s="12"/>
      <c r="AB2661" s="2"/>
      <c r="AC2661" s="2"/>
    </row>
    <row r="2662" spans="1:29" s="4" customFormat="1" ht="9.9" customHeight="1" x14ac:dyDescent="0.25">
      <c r="A2662" s="184"/>
      <c r="B2662" s="138"/>
      <c r="C2662" s="2"/>
      <c r="D2662" s="193"/>
      <c r="E2662" s="193"/>
      <c r="F2662" s="193"/>
      <c r="G2662" s="22"/>
      <c r="H2662" s="193"/>
      <c r="M2662" s="187"/>
      <c r="N2662" s="187"/>
      <c r="O2662" s="187"/>
      <c r="Q2662" s="187"/>
      <c r="R2662" s="187"/>
      <c r="S2662" s="187"/>
      <c r="T2662" s="187"/>
      <c r="U2662" s="187"/>
      <c r="V2662" s="187"/>
      <c r="W2662" s="187"/>
      <c r="X2662" s="187"/>
      <c r="Y2662" s="187"/>
      <c r="Z2662" s="187"/>
      <c r="AA2662" s="12"/>
      <c r="AB2662" s="2"/>
      <c r="AC2662" s="2"/>
    </row>
    <row r="2663" spans="1:29" s="4" customFormat="1" ht="9.9" customHeight="1" x14ac:dyDescent="0.25">
      <c r="A2663" s="184"/>
      <c r="B2663" s="138"/>
      <c r="C2663" s="2"/>
      <c r="D2663" s="187"/>
      <c r="E2663" s="187"/>
      <c r="F2663" s="187"/>
      <c r="G2663" s="8"/>
      <c r="H2663" s="187"/>
      <c r="M2663" s="187"/>
      <c r="N2663" s="187"/>
      <c r="O2663" s="187"/>
      <c r="Q2663" s="187"/>
      <c r="R2663" s="187"/>
      <c r="S2663" s="187"/>
      <c r="T2663" s="187"/>
      <c r="U2663" s="187"/>
      <c r="V2663" s="187"/>
      <c r="W2663" s="187"/>
      <c r="X2663" s="187"/>
      <c r="Y2663" s="187"/>
      <c r="Z2663" s="187"/>
      <c r="AA2663" s="12"/>
      <c r="AB2663" s="2"/>
      <c r="AC2663" s="2"/>
    </row>
    <row r="2664" spans="1:29" s="4" customFormat="1" ht="9.9" customHeight="1" x14ac:dyDescent="0.25">
      <c r="A2664" s="184"/>
      <c r="B2664" s="138"/>
      <c r="C2664" s="2"/>
      <c r="D2664" s="193"/>
      <c r="E2664" s="193"/>
      <c r="F2664" s="193"/>
      <c r="G2664" s="22"/>
      <c r="H2664" s="193"/>
      <c r="M2664" s="187"/>
      <c r="N2664" s="187"/>
      <c r="O2664" s="187"/>
      <c r="Q2664" s="187"/>
      <c r="R2664" s="187"/>
      <c r="S2664" s="187"/>
      <c r="T2664" s="187"/>
      <c r="U2664" s="187"/>
      <c r="V2664" s="187"/>
      <c r="W2664" s="187"/>
      <c r="X2664" s="187"/>
      <c r="Y2664" s="187"/>
      <c r="Z2664" s="187"/>
      <c r="AA2664" s="12"/>
      <c r="AB2664" s="2"/>
      <c r="AC2664" s="2"/>
    </row>
    <row r="2665" spans="1:29" s="4" customFormat="1" ht="9.9" customHeight="1" x14ac:dyDescent="0.25">
      <c r="A2665" s="184"/>
      <c r="B2665" s="138"/>
      <c r="C2665" s="2"/>
      <c r="D2665" s="193"/>
      <c r="E2665" s="193"/>
      <c r="F2665" s="193"/>
      <c r="G2665" s="22"/>
      <c r="H2665" s="193"/>
      <c r="M2665" s="187"/>
      <c r="N2665" s="187"/>
      <c r="O2665" s="187"/>
      <c r="Q2665" s="187"/>
      <c r="R2665" s="187"/>
      <c r="S2665" s="187"/>
      <c r="T2665" s="187"/>
      <c r="U2665" s="187"/>
      <c r="V2665" s="187"/>
      <c r="W2665" s="187"/>
      <c r="X2665" s="187"/>
      <c r="Y2665" s="187"/>
      <c r="Z2665" s="187"/>
      <c r="AA2665" s="12"/>
      <c r="AB2665" s="2"/>
      <c r="AC2665" s="2"/>
    </row>
    <row r="2666" spans="1:29" s="4" customFormat="1" ht="9.9" customHeight="1" x14ac:dyDescent="0.25">
      <c r="A2666" s="184"/>
      <c r="B2666" s="138"/>
      <c r="C2666" s="2"/>
      <c r="D2666" s="193"/>
      <c r="E2666" s="193"/>
      <c r="F2666" s="193"/>
      <c r="G2666" s="22"/>
      <c r="H2666" s="193"/>
      <c r="M2666" s="187"/>
      <c r="N2666" s="187"/>
      <c r="O2666" s="187"/>
      <c r="Q2666" s="187"/>
      <c r="R2666" s="187"/>
      <c r="S2666" s="187"/>
      <c r="T2666" s="187"/>
      <c r="U2666" s="187"/>
      <c r="V2666" s="187"/>
      <c r="W2666" s="187"/>
      <c r="X2666" s="187"/>
      <c r="Y2666" s="187"/>
      <c r="Z2666" s="187"/>
      <c r="AA2666" s="12"/>
      <c r="AB2666" s="2"/>
      <c r="AC2666" s="2"/>
    </row>
    <row r="2667" spans="1:29" s="4" customFormat="1" ht="9.9" customHeight="1" x14ac:dyDescent="0.25">
      <c r="A2667" s="184"/>
      <c r="B2667" s="138"/>
      <c r="C2667" s="2"/>
      <c r="D2667" s="193"/>
      <c r="E2667" s="193"/>
      <c r="F2667" s="193"/>
      <c r="G2667" s="22"/>
      <c r="H2667" s="193"/>
      <c r="M2667" s="187"/>
      <c r="N2667" s="187"/>
      <c r="O2667" s="187"/>
      <c r="Q2667" s="187"/>
      <c r="R2667" s="187"/>
      <c r="S2667" s="187"/>
      <c r="T2667" s="187"/>
      <c r="U2667" s="187"/>
      <c r="V2667" s="187"/>
      <c r="W2667" s="187"/>
      <c r="X2667" s="187"/>
      <c r="Y2667" s="187"/>
      <c r="Z2667" s="187"/>
      <c r="AA2667" s="12"/>
      <c r="AB2667" s="2"/>
      <c r="AC2667" s="2"/>
    </row>
    <row r="2668" spans="1:29" s="4" customFormat="1" ht="9.9" customHeight="1" x14ac:dyDescent="0.25">
      <c r="A2668" s="184"/>
      <c r="B2668" s="138"/>
      <c r="C2668" s="2"/>
      <c r="D2668" s="187"/>
      <c r="E2668" s="187"/>
      <c r="F2668" s="187"/>
      <c r="G2668" s="8"/>
      <c r="H2668" s="187"/>
      <c r="M2668" s="187"/>
      <c r="N2668" s="187"/>
      <c r="O2668" s="187"/>
      <c r="Q2668" s="187"/>
      <c r="R2668" s="187"/>
      <c r="S2668" s="187"/>
      <c r="T2668" s="187"/>
      <c r="U2668" s="187"/>
      <c r="V2668" s="187"/>
      <c r="W2668" s="187"/>
      <c r="X2668" s="187"/>
      <c r="Y2668" s="187"/>
      <c r="Z2668" s="187"/>
      <c r="AA2668" s="12"/>
      <c r="AB2668" s="2"/>
      <c r="AC2668" s="2"/>
    </row>
    <row r="2669" spans="1:29" s="4" customFormat="1" ht="9.9" customHeight="1" x14ac:dyDescent="0.25">
      <c r="A2669" s="184"/>
      <c r="B2669" s="138"/>
      <c r="C2669" s="2"/>
      <c r="D2669" s="193"/>
      <c r="E2669" s="193"/>
      <c r="F2669" s="193"/>
      <c r="G2669" s="22"/>
      <c r="H2669" s="193"/>
      <c r="M2669" s="187"/>
      <c r="N2669" s="187"/>
      <c r="O2669" s="187"/>
      <c r="Q2669" s="187"/>
      <c r="R2669" s="187"/>
      <c r="S2669" s="187"/>
      <c r="T2669" s="187"/>
      <c r="U2669" s="187"/>
      <c r="V2669" s="187"/>
      <c r="W2669" s="187"/>
      <c r="X2669" s="187"/>
      <c r="Y2669" s="187"/>
      <c r="Z2669" s="187"/>
      <c r="AA2669" s="12"/>
      <c r="AB2669" s="2"/>
      <c r="AC2669" s="2"/>
    </row>
    <row r="2670" spans="1:29" s="4" customFormat="1" ht="9.9" customHeight="1" x14ac:dyDescent="0.25">
      <c r="A2670" s="184"/>
      <c r="B2670" s="138"/>
      <c r="C2670" s="2"/>
      <c r="D2670" s="193"/>
      <c r="E2670" s="193"/>
      <c r="F2670" s="193"/>
      <c r="G2670" s="22"/>
      <c r="H2670" s="193"/>
      <c r="M2670" s="187"/>
      <c r="N2670" s="187"/>
      <c r="O2670" s="187"/>
      <c r="Q2670" s="187"/>
      <c r="R2670" s="187"/>
      <c r="S2670" s="187"/>
      <c r="T2670" s="187"/>
      <c r="U2670" s="187"/>
      <c r="V2670" s="187"/>
      <c r="W2670" s="187"/>
      <c r="X2670" s="187"/>
      <c r="Y2670" s="187"/>
      <c r="Z2670" s="187"/>
      <c r="AA2670" s="12"/>
      <c r="AB2670" s="2"/>
      <c r="AC2670" s="2"/>
    </row>
    <row r="2671" spans="1:29" s="4" customFormat="1" ht="9.9" customHeight="1" x14ac:dyDescent="0.25">
      <c r="A2671" s="184"/>
      <c r="B2671" s="138"/>
      <c r="C2671" s="2"/>
      <c r="D2671" s="193"/>
      <c r="E2671" s="193"/>
      <c r="F2671" s="193"/>
      <c r="G2671" s="22"/>
      <c r="H2671" s="193"/>
      <c r="M2671" s="187"/>
      <c r="N2671" s="187"/>
      <c r="O2671" s="187"/>
      <c r="Q2671" s="187"/>
      <c r="R2671" s="187"/>
      <c r="S2671" s="187"/>
      <c r="T2671" s="187"/>
      <c r="U2671" s="187"/>
      <c r="V2671" s="187"/>
      <c r="W2671" s="187"/>
      <c r="X2671" s="187"/>
      <c r="Y2671" s="187"/>
      <c r="Z2671" s="187"/>
      <c r="AA2671" s="12"/>
      <c r="AB2671" s="2"/>
      <c r="AC2671" s="2"/>
    </row>
    <row r="2672" spans="1:29" s="4" customFormat="1" ht="9.9" customHeight="1" x14ac:dyDescent="0.25">
      <c r="A2672" s="184"/>
      <c r="B2672" s="138"/>
      <c r="C2672" s="2"/>
      <c r="D2672" s="193"/>
      <c r="E2672" s="193"/>
      <c r="F2672" s="193"/>
      <c r="G2672" s="22"/>
      <c r="H2672" s="193"/>
      <c r="M2672" s="187"/>
      <c r="N2672" s="187"/>
      <c r="O2672" s="187"/>
      <c r="Q2672" s="187"/>
      <c r="R2672" s="187"/>
      <c r="S2672" s="187"/>
      <c r="T2672" s="187"/>
      <c r="U2672" s="187"/>
      <c r="V2672" s="187"/>
      <c r="W2672" s="187"/>
      <c r="X2672" s="187"/>
      <c r="Y2672" s="187"/>
      <c r="Z2672" s="187"/>
      <c r="AA2672" s="12"/>
      <c r="AB2672" s="2"/>
      <c r="AC2672" s="2"/>
    </row>
    <row r="2673" spans="1:29" s="4" customFormat="1" ht="9.9" customHeight="1" x14ac:dyDescent="0.25">
      <c r="A2673" s="184"/>
      <c r="B2673" s="138"/>
      <c r="C2673" s="2"/>
      <c r="D2673" s="187"/>
      <c r="E2673" s="187"/>
      <c r="F2673" s="187"/>
      <c r="G2673" s="8"/>
      <c r="H2673" s="187"/>
      <c r="M2673" s="187"/>
      <c r="N2673" s="187"/>
      <c r="O2673" s="187"/>
      <c r="Q2673" s="187"/>
      <c r="R2673" s="187"/>
      <c r="S2673" s="187"/>
      <c r="T2673" s="187"/>
      <c r="U2673" s="187"/>
      <c r="V2673" s="187"/>
      <c r="W2673" s="187"/>
      <c r="X2673" s="187"/>
      <c r="Y2673" s="187"/>
      <c r="Z2673" s="187"/>
      <c r="AA2673" s="12"/>
      <c r="AB2673" s="2"/>
      <c r="AC2673" s="2"/>
    </row>
    <row r="2674" spans="1:29" s="4" customFormat="1" ht="9.9" customHeight="1" x14ac:dyDescent="0.25">
      <c r="A2674" s="184"/>
      <c r="B2674" s="138"/>
      <c r="C2674" s="2"/>
      <c r="D2674" s="193"/>
      <c r="E2674" s="193"/>
      <c r="F2674" s="193"/>
      <c r="G2674" s="22"/>
      <c r="H2674" s="193"/>
      <c r="M2674" s="187"/>
      <c r="N2674" s="187"/>
      <c r="O2674" s="187"/>
      <c r="Q2674" s="187"/>
      <c r="R2674" s="187"/>
      <c r="S2674" s="187"/>
      <c r="T2674" s="187"/>
      <c r="U2674" s="187"/>
      <c r="V2674" s="187"/>
      <c r="W2674" s="187"/>
      <c r="X2674" s="187"/>
      <c r="Y2674" s="187"/>
      <c r="Z2674" s="187"/>
      <c r="AA2674" s="12"/>
      <c r="AB2674" s="2"/>
      <c r="AC2674" s="2"/>
    </row>
    <row r="2675" spans="1:29" s="4" customFormat="1" ht="9.9" customHeight="1" x14ac:dyDescent="0.25">
      <c r="A2675" s="184"/>
      <c r="B2675" s="138"/>
      <c r="C2675" s="2"/>
      <c r="D2675" s="193"/>
      <c r="E2675" s="193"/>
      <c r="F2675" s="193"/>
      <c r="G2675" s="22"/>
      <c r="H2675" s="193"/>
      <c r="M2675" s="187"/>
      <c r="N2675" s="187"/>
      <c r="O2675" s="187"/>
      <c r="Q2675" s="187"/>
      <c r="R2675" s="187"/>
      <c r="S2675" s="187"/>
      <c r="T2675" s="187"/>
      <c r="U2675" s="187"/>
      <c r="V2675" s="187"/>
      <c r="W2675" s="187"/>
      <c r="X2675" s="187"/>
      <c r="Y2675" s="187"/>
      <c r="Z2675" s="187"/>
      <c r="AA2675" s="12"/>
      <c r="AB2675" s="2"/>
      <c r="AC2675" s="2"/>
    </row>
    <row r="2676" spans="1:29" s="4" customFormat="1" ht="9.9" customHeight="1" x14ac:dyDescent="0.25">
      <c r="A2676" s="184"/>
      <c r="B2676" s="138"/>
      <c r="C2676" s="2"/>
      <c r="D2676" s="193"/>
      <c r="E2676" s="193"/>
      <c r="F2676" s="193"/>
      <c r="G2676" s="22"/>
      <c r="H2676" s="193"/>
      <c r="M2676" s="187"/>
      <c r="N2676" s="187"/>
      <c r="O2676" s="187"/>
      <c r="Q2676" s="187"/>
      <c r="R2676" s="187"/>
      <c r="S2676" s="187"/>
      <c r="T2676" s="187"/>
      <c r="U2676" s="187"/>
      <c r="V2676" s="187"/>
      <c r="W2676" s="187"/>
      <c r="X2676" s="187"/>
      <c r="Y2676" s="187"/>
      <c r="Z2676" s="187"/>
      <c r="AA2676" s="12"/>
      <c r="AB2676" s="2"/>
      <c r="AC2676" s="2"/>
    </row>
    <row r="2677" spans="1:29" s="4" customFormat="1" ht="9.9" customHeight="1" x14ac:dyDescent="0.25">
      <c r="A2677" s="184"/>
      <c r="B2677" s="138"/>
      <c r="C2677" s="2"/>
      <c r="D2677" s="193"/>
      <c r="E2677" s="193"/>
      <c r="F2677" s="193"/>
      <c r="G2677" s="22"/>
      <c r="H2677" s="193"/>
      <c r="M2677" s="187"/>
      <c r="N2677" s="187"/>
      <c r="O2677" s="187"/>
      <c r="Q2677" s="187"/>
      <c r="R2677" s="187"/>
      <c r="S2677" s="187"/>
      <c r="T2677" s="187"/>
      <c r="U2677" s="187"/>
      <c r="V2677" s="187"/>
      <c r="W2677" s="187"/>
      <c r="X2677" s="187"/>
      <c r="Y2677" s="187"/>
      <c r="Z2677" s="187"/>
      <c r="AA2677" s="12"/>
      <c r="AB2677" s="2"/>
      <c r="AC2677" s="2"/>
    </row>
    <row r="2678" spans="1:29" s="4" customFormat="1" ht="9.9" customHeight="1" x14ac:dyDescent="0.25">
      <c r="A2678" s="184"/>
      <c r="B2678" s="138"/>
      <c r="C2678" s="2"/>
      <c r="D2678" s="187"/>
      <c r="E2678" s="187"/>
      <c r="F2678" s="187"/>
      <c r="G2678" s="8"/>
      <c r="H2678" s="187"/>
      <c r="M2678" s="187"/>
      <c r="N2678" s="187"/>
      <c r="O2678" s="187"/>
      <c r="Q2678" s="187"/>
      <c r="R2678" s="187"/>
      <c r="S2678" s="187"/>
      <c r="T2678" s="187"/>
      <c r="U2678" s="187"/>
      <c r="V2678" s="187"/>
      <c r="W2678" s="187"/>
      <c r="X2678" s="187"/>
      <c r="Y2678" s="187"/>
      <c r="Z2678" s="187"/>
      <c r="AA2678" s="12"/>
      <c r="AB2678" s="2"/>
      <c r="AC2678" s="2"/>
    </row>
    <row r="2679" spans="1:29" s="4" customFormat="1" ht="9.9" customHeight="1" x14ac:dyDescent="0.25">
      <c r="A2679" s="184"/>
      <c r="B2679" s="138"/>
      <c r="C2679" s="2"/>
      <c r="D2679" s="193"/>
      <c r="E2679" s="193"/>
      <c r="F2679" s="193"/>
      <c r="G2679" s="22"/>
      <c r="H2679" s="193"/>
      <c r="M2679" s="187"/>
      <c r="N2679" s="187"/>
      <c r="O2679" s="187"/>
      <c r="Q2679" s="187"/>
      <c r="R2679" s="187"/>
      <c r="S2679" s="187"/>
      <c r="T2679" s="187"/>
      <c r="U2679" s="187"/>
      <c r="V2679" s="187"/>
      <c r="W2679" s="187"/>
      <c r="X2679" s="187"/>
      <c r="Y2679" s="187"/>
      <c r="Z2679" s="187"/>
      <c r="AA2679" s="12"/>
      <c r="AB2679" s="2"/>
      <c r="AC2679" s="2"/>
    </row>
    <row r="2680" spans="1:29" s="4" customFormat="1" ht="9.9" customHeight="1" x14ac:dyDescent="0.25">
      <c r="A2680" s="184"/>
      <c r="B2680" s="138"/>
      <c r="C2680" s="2"/>
      <c r="D2680" s="193"/>
      <c r="E2680" s="193"/>
      <c r="F2680" s="193"/>
      <c r="G2680" s="22"/>
      <c r="H2680" s="193"/>
      <c r="M2680" s="187"/>
      <c r="N2680" s="187"/>
      <c r="O2680" s="187"/>
      <c r="Q2680" s="187"/>
      <c r="R2680" s="187"/>
      <c r="S2680" s="187"/>
      <c r="T2680" s="187"/>
      <c r="U2680" s="187"/>
      <c r="V2680" s="187"/>
      <c r="W2680" s="187"/>
      <c r="X2680" s="187"/>
      <c r="Y2680" s="187"/>
      <c r="Z2680" s="187"/>
      <c r="AA2680" s="12"/>
      <c r="AB2680" s="2"/>
      <c r="AC2680" s="2"/>
    </row>
    <row r="2681" spans="1:29" s="4" customFormat="1" ht="9.9" customHeight="1" x14ac:dyDescent="0.25">
      <c r="A2681" s="184"/>
      <c r="B2681" s="138"/>
      <c r="C2681" s="2"/>
      <c r="D2681" s="193"/>
      <c r="E2681" s="193"/>
      <c r="F2681" s="193"/>
      <c r="G2681" s="22"/>
      <c r="H2681" s="193"/>
      <c r="M2681" s="187"/>
      <c r="N2681" s="187"/>
      <c r="O2681" s="187"/>
      <c r="Q2681" s="187"/>
      <c r="R2681" s="187"/>
      <c r="S2681" s="187"/>
      <c r="T2681" s="187"/>
      <c r="U2681" s="187"/>
      <c r="V2681" s="187"/>
      <c r="W2681" s="187"/>
      <c r="X2681" s="187"/>
      <c r="Y2681" s="187"/>
      <c r="Z2681" s="187"/>
      <c r="AA2681" s="12"/>
      <c r="AB2681" s="2"/>
      <c r="AC2681" s="2"/>
    </row>
    <row r="2682" spans="1:29" s="4" customFormat="1" ht="9.9" customHeight="1" x14ac:dyDescent="0.25">
      <c r="A2682" s="184"/>
      <c r="B2682" s="138"/>
      <c r="C2682" s="2"/>
      <c r="D2682" s="193"/>
      <c r="E2682" s="193"/>
      <c r="F2682" s="193"/>
      <c r="G2682" s="22"/>
      <c r="H2682" s="193"/>
      <c r="M2682" s="187"/>
      <c r="N2682" s="187"/>
      <c r="O2682" s="187"/>
      <c r="Q2682" s="187"/>
      <c r="R2682" s="187"/>
      <c r="S2682" s="187"/>
      <c r="T2682" s="187"/>
      <c r="U2682" s="187"/>
      <c r="V2682" s="187"/>
      <c r="W2682" s="187"/>
      <c r="X2682" s="187"/>
      <c r="Y2682" s="187"/>
      <c r="Z2682" s="187"/>
      <c r="AA2682" s="12"/>
      <c r="AB2682" s="2"/>
      <c r="AC2682" s="2"/>
    </row>
    <row r="2683" spans="1:29" s="4" customFormat="1" ht="9.9" customHeight="1" x14ac:dyDescent="0.25">
      <c r="A2683" s="184"/>
      <c r="B2683" s="138"/>
      <c r="C2683" s="2"/>
      <c r="D2683" s="187"/>
      <c r="E2683" s="187"/>
      <c r="F2683" s="187"/>
      <c r="G2683" s="8"/>
      <c r="H2683" s="187"/>
      <c r="M2683" s="187"/>
      <c r="N2683" s="187"/>
      <c r="O2683" s="187"/>
      <c r="Q2683" s="187"/>
      <c r="R2683" s="187"/>
      <c r="S2683" s="187"/>
      <c r="T2683" s="187"/>
      <c r="U2683" s="187"/>
      <c r="V2683" s="187"/>
      <c r="W2683" s="187"/>
      <c r="X2683" s="187"/>
      <c r="Y2683" s="187"/>
      <c r="Z2683" s="187"/>
      <c r="AA2683" s="12"/>
      <c r="AB2683" s="2"/>
      <c r="AC2683" s="2"/>
    </row>
    <row r="2684" spans="1:29" s="4" customFormat="1" ht="9.9" customHeight="1" x14ac:dyDescent="0.25">
      <c r="A2684" s="184"/>
      <c r="B2684" s="138"/>
      <c r="C2684" s="2"/>
      <c r="D2684" s="193"/>
      <c r="E2684" s="193"/>
      <c r="F2684" s="193"/>
      <c r="G2684" s="22"/>
      <c r="H2684" s="193"/>
      <c r="M2684" s="187"/>
      <c r="N2684" s="187"/>
      <c r="O2684" s="187"/>
      <c r="Q2684" s="187"/>
      <c r="R2684" s="187"/>
      <c r="S2684" s="187"/>
      <c r="T2684" s="187"/>
      <c r="U2684" s="187"/>
      <c r="V2684" s="187"/>
      <c r="W2684" s="187"/>
      <c r="X2684" s="187"/>
      <c r="Y2684" s="187"/>
      <c r="Z2684" s="187"/>
      <c r="AA2684" s="12"/>
      <c r="AB2684" s="2"/>
      <c r="AC2684" s="2"/>
    </row>
    <row r="2685" spans="1:29" s="4" customFormat="1" ht="9.9" customHeight="1" x14ac:dyDescent="0.25">
      <c r="A2685" s="184"/>
      <c r="B2685" s="138"/>
      <c r="C2685" s="2"/>
      <c r="D2685" s="193"/>
      <c r="E2685" s="193"/>
      <c r="F2685" s="193"/>
      <c r="G2685" s="22"/>
      <c r="H2685" s="193"/>
      <c r="M2685" s="187"/>
      <c r="N2685" s="187"/>
      <c r="O2685" s="187"/>
      <c r="Q2685" s="187"/>
      <c r="R2685" s="187"/>
      <c r="S2685" s="187"/>
      <c r="T2685" s="187"/>
      <c r="U2685" s="187"/>
      <c r="V2685" s="187"/>
      <c r="W2685" s="187"/>
      <c r="X2685" s="187"/>
      <c r="Y2685" s="187"/>
      <c r="Z2685" s="187"/>
      <c r="AA2685" s="12"/>
      <c r="AB2685" s="2"/>
      <c r="AC2685" s="2"/>
    </row>
    <row r="2686" spans="1:29" s="4" customFormat="1" ht="9.9" customHeight="1" x14ac:dyDescent="0.25">
      <c r="A2686" s="184"/>
      <c r="B2686" s="138"/>
      <c r="C2686" s="2"/>
      <c r="D2686" s="193"/>
      <c r="E2686" s="193"/>
      <c r="F2686" s="193"/>
      <c r="G2686" s="22"/>
      <c r="H2686" s="193"/>
      <c r="M2686" s="187"/>
      <c r="N2686" s="187"/>
      <c r="O2686" s="187"/>
      <c r="Q2686" s="187"/>
      <c r="R2686" s="187"/>
      <c r="S2686" s="187"/>
      <c r="T2686" s="187"/>
      <c r="U2686" s="187"/>
      <c r="V2686" s="187"/>
      <c r="W2686" s="187"/>
      <c r="X2686" s="187"/>
      <c r="Y2686" s="187"/>
      <c r="Z2686" s="187"/>
      <c r="AA2686" s="12"/>
      <c r="AB2686" s="2"/>
      <c r="AC2686" s="2"/>
    </row>
    <row r="2687" spans="1:29" s="4" customFormat="1" ht="9.9" customHeight="1" x14ac:dyDescent="0.25">
      <c r="A2687" s="184"/>
      <c r="B2687" s="138"/>
      <c r="C2687" s="2"/>
      <c r="D2687" s="193"/>
      <c r="E2687" s="193"/>
      <c r="F2687" s="193"/>
      <c r="G2687" s="22"/>
      <c r="H2687" s="193"/>
      <c r="M2687" s="187"/>
      <c r="N2687" s="187"/>
      <c r="O2687" s="187"/>
      <c r="Q2687" s="187"/>
      <c r="R2687" s="187"/>
      <c r="S2687" s="187"/>
      <c r="T2687" s="187"/>
      <c r="U2687" s="187"/>
      <c r="V2687" s="187"/>
      <c r="W2687" s="187"/>
      <c r="X2687" s="187"/>
      <c r="Y2687" s="187"/>
      <c r="Z2687" s="187"/>
      <c r="AA2687" s="12"/>
      <c r="AB2687" s="2"/>
      <c r="AC2687" s="2"/>
    </row>
    <row r="2688" spans="1:29" s="4" customFormat="1" ht="9.9" customHeight="1" x14ac:dyDescent="0.25">
      <c r="A2688" s="184"/>
      <c r="B2688" s="138"/>
      <c r="C2688" s="2"/>
      <c r="D2688" s="187"/>
      <c r="E2688" s="187"/>
      <c r="F2688" s="187"/>
      <c r="G2688" s="8"/>
      <c r="H2688" s="187"/>
      <c r="M2688" s="187"/>
      <c r="N2688" s="187"/>
      <c r="O2688" s="187"/>
      <c r="Q2688" s="187"/>
      <c r="R2688" s="187"/>
      <c r="S2688" s="187"/>
      <c r="T2688" s="187"/>
      <c r="U2688" s="187"/>
      <c r="V2688" s="187"/>
      <c r="W2688" s="187"/>
      <c r="X2688" s="187"/>
      <c r="Y2688" s="187"/>
      <c r="Z2688" s="187"/>
      <c r="AA2688" s="12"/>
      <c r="AB2688" s="2"/>
      <c r="AC2688" s="2"/>
    </row>
    <row r="2689" spans="1:29" s="4" customFormat="1" ht="9.9" customHeight="1" x14ac:dyDescent="0.25">
      <c r="A2689" s="184"/>
      <c r="B2689" s="138"/>
      <c r="C2689" s="2"/>
      <c r="D2689" s="193"/>
      <c r="E2689" s="193"/>
      <c r="F2689" s="193"/>
      <c r="G2689" s="22"/>
      <c r="H2689" s="193"/>
      <c r="M2689" s="187"/>
      <c r="N2689" s="187"/>
      <c r="O2689" s="187"/>
      <c r="Q2689" s="187"/>
      <c r="R2689" s="187"/>
      <c r="S2689" s="187"/>
      <c r="T2689" s="187"/>
      <c r="U2689" s="187"/>
      <c r="V2689" s="187"/>
      <c r="W2689" s="187"/>
      <c r="X2689" s="187"/>
      <c r="Y2689" s="187"/>
      <c r="Z2689" s="187"/>
      <c r="AA2689" s="12"/>
      <c r="AB2689" s="2"/>
      <c r="AC2689" s="2"/>
    </row>
    <row r="2690" spans="1:29" s="4" customFormat="1" ht="9.9" customHeight="1" x14ac:dyDescent="0.25">
      <c r="A2690" s="184"/>
      <c r="B2690" s="138"/>
      <c r="C2690" s="2"/>
      <c r="D2690" s="193"/>
      <c r="E2690" s="193"/>
      <c r="F2690" s="193"/>
      <c r="G2690" s="22"/>
      <c r="H2690" s="193"/>
      <c r="M2690" s="187"/>
      <c r="N2690" s="187"/>
      <c r="O2690" s="187"/>
      <c r="Q2690" s="187"/>
      <c r="R2690" s="187"/>
      <c r="S2690" s="187"/>
      <c r="T2690" s="187"/>
      <c r="U2690" s="187"/>
      <c r="V2690" s="187"/>
      <c r="W2690" s="187"/>
      <c r="X2690" s="187"/>
      <c r="Y2690" s="187"/>
      <c r="Z2690" s="187"/>
      <c r="AA2690" s="12"/>
      <c r="AB2690" s="2"/>
      <c r="AC2690" s="2"/>
    </row>
    <row r="2691" spans="1:29" s="4" customFormat="1" ht="9.9" customHeight="1" x14ac:dyDescent="0.25">
      <c r="A2691" s="184"/>
      <c r="B2691" s="138"/>
      <c r="C2691" s="2"/>
      <c r="D2691" s="193"/>
      <c r="E2691" s="193"/>
      <c r="F2691" s="193"/>
      <c r="G2691" s="22"/>
      <c r="H2691" s="193"/>
      <c r="M2691" s="187"/>
      <c r="N2691" s="187"/>
      <c r="O2691" s="187"/>
      <c r="Q2691" s="187"/>
      <c r="R2691" s="187"/>
      <c r="S2691" s="187"/>
      <c r="T2691" s="187"/>
      <c r="U2691" s="187"/>
      <c r="V2691" s="187"/>
      <c r="W2691" s="187"/>
      <c r="X2691" s="187"/>
      <c r="Y2691" s="187"/>
      <c r="Z2691" s="187"/>
      <c r="AA2691" s="12"/>
      <c r="AB2691" s="2"/>
      <c r="AC2691" s="2"/>
    </row>
    <row r="2692" spans="1:29" s="4" customFormat="1" ht="9.9" customHeight="1" x14ac:dyDescent="0.25">
      <c r="A2692" s="184"/>
      <c r="B2692" s="138"/>
      <c r="C2692" s="2"/>
      <c r="D2692" s="193"/>
      <c r="E2692" s="193"/>
      <c r="F2692" s="193"/>
      <c r="G2692" s="22"/>
      <c r="H2692" s="193"/>
      <c r="M2692" s="187"/>
      <c r="N2692" s="187"/>
      <c r="O2692" s="187"/>
      <c r="Q2692" s="187"/>
      <c r="R2692" s="187"/>
      <c r="S2692" s="187"/>
      <c r="T2692" s="187"/>
      <c r="U2692" s="187"/>
      <c r="V2692" s="187"/>
      <c r="W2692" s="187"/>
      <c r="X2692" s="187"/>
      <c r="Y2692" s="187"/>
      <c r="Z2692" s="187"/>
      <c r="AA2692" s="12"/>
      <c r="AB2692" s="2"/>
      <c r="AC2692" s="2"/>
    </row>
    <row r="2693" spans="1:29" s="4" customFormat="1" ht="9.9" customHeight="1" x14ac:dyDescent="0.25">
      <c r="A2693" s="184"/>
      <c r="B2693" s="138"/>
      <c r="C2693" s="2"/>
      <c r="D2693" s="187"/>
      <c r="E2693" s="187"/>
      <c r="F2693" s="187"/>
      <c r="G2693" s="8"/>
      <c r="H2693" s="187"/>
      <c r="M2693" s="187"/>
      <c r="N2693" s="187"/>
      <c r="O2693" s="187"/>
      <c r="Q2693" s="187"/>
      <c r="R2693" s="187"/>
      <c r="S2693" s="187"/>
      <c r="T2693" s="187"/>
      <c r="U2693" s="187"/>
      <c r="V2693" s="187"/>
      <c r="W2693" s="187"/>
      <c r="X2693" s="187"/>
      <c r="Y2693" s="187"/>
      <c r="Z2693" s="187"/>
      <c r="AA2693" s="12"/>
      <c r="AB2693" s="2"/>
      <c r="AC2693" s="2"/>
    </row>
    <row r="2694" spans="1:29" s="4" customFormat="1" ht="9.9" customHeight="1" x14ac:dyDescent="0.25">
      <c r="A2694" s="184"/>
      <c r="B2694" s="138"/>
      <c r="C2694" s="2"/>
      <c r="D2694" s="193"/>
      <c r="E2694" s="193"/>
      <c r="F2694" s="193"/>
      <c r="G2694" s="22"/>
      <c r="H2694" s="193"/>
      <c r="M2694" s="187"/>
      <c r="N2694" s="187"/>
      <c r="O2694" s="187"/>
      <c r="Q2694" s="187"/>
      <c r="R2694" s="187"/>
      <c r="S2694" s="187"/>
      <c r="T2694" s="187"/>
      <c r="U2694" s="187"/>
      <c r="V2694" s="187"/>
      <c r="W2694" s="187"/>
      <c r="X2694" s="187"/>
      <c r="Y2694" s="187"/>
      <c r="Z2694" s="187"/>
      <c r="AA2694" s="12"/>
      <c r="AB2694" s="2"/>
      <c r="AC2694" s="2"/>
    </row>
    <row r="2695" spans="1:29" s="4" customFormat="1" ht="9.9" customHeight="1" x14ac:dyDescent="0.25">
      <c r="A2695" s="184"/>
      <c r="B2695" s="138"/>
      <c r="C2695" s="2"/>
      <c r="D2695" s="193"/>
      <c r="E2695" s="193"/>
      <c r="F2695" s="193"/>
      <c r="G2695" s="22"/>
      <c r="H2695" s="193"/>
      <c r="M2695" s="187"/>
      <c r="N2695" s="187"/>
      <c r="O2695" s="187"/>
      <c r="Q2695" s="187"/>
      <c r="R2695" s="187"/>
      <c r="S2695" s="187"/>
      <c r="T2695" s="187"/>
      <c r="U2695" s="187"/>
      <c r="V2695" s="187"/>
      <c r="W2695" s="187"/>
      <c r="X2695" s="187"/>
      <c r="Y2695" s="187"/>
      <c r="Z2695" s="187"/>
      <c r="AA2695" s="12"/>
      <c r="AB2695" s="2"/>
      <c r="AC2695" s="2"/>
    </row>
    <row r="2696" spans="1:29" s="4" customFormat="1" ht="9.9" customHeight="1" x14ac:dyDescent="0.25">
      <c r="A2696" s="184"/>
      <c r="B2696" s="138"/>
      <c r="C2696" s="2"/>
      <c r="D2696" s="193"/>
      <c r="E2696" s="193"/>
      <c r="F2696" s="193"/>
      <c r="G2696" s="22"/>
      <c r="H2696" s="193"/>
      <c r="M2696" s="187"/>
      <c r="N2696" s="187"/>
      <c r="O2696" s="187"/>
      <c r="Q2696" s="187"/>
      <c r="R2696" s="187"/>
      <c r="S2696" s="187"/>
      <c r="T2696" s="187"/>
      <c r="U2696" s="187"/>
      <c r="V2696" s="187"/>
      <c r="W2696" s="187"/>
      <c r="X2696" s="187"/>
      <c r="Y2696" s="187"/>
      <c r="Z2696" s="187"/>
      <c r="AA2696" s="12"/>
      <c r="AB2696" s="2"/>
      <c r="AC2696" s="2"/>
    </row>
    <row r="2697" spans="1:29" s="4" customFormat="1" ht="9.9" customHeight="1" x14ac:dyDescent="0.25">
      <c r="A2697" s="184"/>
      <c r="B2697" s="138"/>
      <c r="C2697" s="2"/>
      <c r="D2697" s="193"/>
      <c r="E2697" s="193"/>
      <c r="F2697" s="193"/>
      <c r="G2697" s="22"/>
      <c r="H2697" s="193"/>
      <c r="M2697" s="187"/>
      <c r="N2697" s="187"/>
      <c r="O2697" s="187"/>
      <c r="Q2697" s="187"/>
      <c r="R2697" s="187"/>
      <c r="S2697" s="187"/>
      <c r="T2697" s="187"/>
      <c r="U2697" s="187"/>
      <c r="V2697" s="187"/>
      <c r="W2697" s="187"/>
      <c r="X2697" s="187"/>
      <c r="Y2697" s="187"/>
      <c r="Z2697" s="187"/>
      <c r="AA2697" s="12"/>
      <c r="AB2697" s="2"/>
      <c r="AC2697" s="2"/>
    </row>
    <row r="2698" spans="1:29" s="4" customFormat="1" ht="9.9" customHeight="1" x14ac:dyDescent="0.25">
      <c r="A2698" s="184"/>
      <c r="B2698" s="138"/>
      <c r="C2698" s="2"/>
      <c r="D2698" s="193"/>
      <c r="E2698" s="193"/>
      <c r="F2698" s="193"/>
      <c r="G2698" s="22"/>
      <c r="H2698" s="193"/>
      <c r="M2698" s="187"/>
      <c r="N2698" s="187"/>
      <c r="O2698" s="187"/>
      <c r="Q2698" s="187"/>
      <c r="R2698" s="187"/>
      <c r="S2698" s="187"/>
      <c r="T2698" s="187"/>
      <c r="U2698" s="187"/>
      <c r="V2698" s="187"/>
      <c r="W2698" s="187"/>
      <c r="X2698" s="187"/>
      <c r="Y2698" s="187"/>
      <c r="Z2698" s="187"/>
      <c r="AA2698" s="12"/>
      <c r="AB2698" s="2"/>
      <c r="AC2698" s="2"/>
    </row>
    <row r="2699" spans="1:29" s="4" customFormat="1" ht="9.9" customHeight="1" x14ac:dyDescent="0.25">
      <c r="A2699" s="184"/>
      <c r="B2699" s="138"/>
      <c r="C2699" s="2"/>
      <c r="D2699" s="193"/>
      <c r="E2699" s="193"/>
      <c r="F2699" s="193"/>
      <c r="G2699" s="22"/>
      <c r="H2699" s="193"/>
      <c r="M2699" s="187"/>
      <c r="N2699" s="187"/>
      <c r="O2699" s="187"/>
      <c r="Q2699" s="187"/>
      <c r="R2699" s="187"/>
      <c r="S2699" s="187"/>
      <c r="T2699" s="187"/>
      <c r="U2699" s="187"/>
      <c r="V2699" s="187"/>
      <c r="W2699" s="187"/>
      <c r="X2699" s="187"/>
      <c r="Y2699" s="187"/>
      <c r="Z2699" s="187"/>
      <c r="AA2699" s="12"/>
      <c r="AB2699" s="2"/>
      <c r="AC2699" s="2"/>
    </row>
    <row r="2700" spans="1:29" s="4" customFormat="1" ht="9.9" customHeight="1" x14ac:dyDescent="0.25">
      <c r="A2700" s="184"/>
      <c r="B2700" s="138"/>
      <c r="C2700" s="2"/>
      <c r="D2700" s="193"/>
      <c r="E2700" s="193"/>
      <c r="F2700" s="193"/>
      <c r="G2700" s="22"/>
      <c r="H2700" s="193"/>
      <c r="M2700" s="187"/>
      <c r="N2700" s="187"/>
      <c r="O2700" s="187"/>
      <c r="Q2700" s="187"/>
      <c r="R2700" s="187"/>
      <c r="S2700" s="187"/>
      <c r="T2700" s="187"/>
      <c r="U2700" s="187"/>
      <c r="V2700" s="187"/>
      <c r="W2700" s="187"/>
      <c r="X2700" s="187"/>
      <c r="Y2700" s="187"/>
      <c r="Z2700" s="187"/>
      <c r="AA2700" s="12"/>
      <c r="AB2700" s="2"/>
      <c r="AC2700" s="2"/>
    </row>
    <row r="2701" spans="1:29" s="4" customFormat="1" ht="9.9" customHeight="1" x14ac:dyDescent="0.25">
      <c r="A2701" s="184"/>
      <c r="B2701" s="138"/>
      <c r="C2701" s="2"/>
      <c r="D2701" s="187"/>
      <c r="E2701" s="187"/>
      <c r="F2701" s="187"/>
      <c r="G2701" s="8"/>
      <c r="H2701" s="187"/>
      <c r="M2701" s="187"/>
      <c r="N2701" s="187"/>
      <c r="O2701" s="187"/>
      <c r="Q2701" s="187"/>
      <c r="R2701" s="187"/>
      <c r="S2701" s="187"/>
      <c r="T2701" s="187"/>
      <c r="U2701" s="187"/>
      <c r="V2701" s="187"/>
      <c r="W2701" s="187"/>
      <c r="X2701" s="187"/>
      <c r="Y2701" s="187"/>
      <c r="Z2701" s="187"/>
      <c r="AA2701" s="12"/>
      <c r="AB2701" s="2"/>
      <c r="AC2701" s="2"/>
    </row>
    <row r="2702" spans="1:29" s="4" customFormat="1" ht="9.9" customHeight="1" x14ac:dyDescent="0.25">
      <c r="A2702" s="184"/>
      <c r="B2702" s="138"/>
      <c r="C2702" s="2"/>
      <c r="D2702" s="193"/>
      <c r="E2702" s="193"/>
      <c r="F2702" s="193"/>
      <c r="G2702" s="22"/>
      <c r="H2702" s="193"/>
      <c r="M2702" s="187"/>
      <c r="N2702" s="187"/>
      <c r="O2702" s="187"/>
      <c r="Q2702" s="187"/>
      <c r="R2702" s="187"/>
      <c r="S2702" s="187"/>
      <c r="T2702" s="187"/>
      <c r="U2702" s="187"/>
      <c r="V2702" s="187"/>
      <c r="W2702" s="187"/>
      <c r="X2702" s="187"/>
      <c r="Y2702" s="187"/>
      <c r="Z2702" s="187"/>
      <c r="AA2702" s="12"/>
      <c r="AB2702" s="2"/>
      <c r="AC2702" s="2"/>
    </row>
    <row r="2703" spans="1:29" s="4" customFormat="1" ht="9.9" customHeight="1" x14ac:dyDescent="0.25">
      <c r="A2703" s="184"/>
      <c r="B2703" s="138"/>
      <c r="C2703" s="2"/>
      <c r="D2703" s="193"/>
      <c r="E2703" s="193"/>
      <c r="F2703" s="193"/>
      <c r="G2703" s="22"/>
      <c r="H2703" s="193"/>
      <c r="M2703" s="187"/>
      <c r="N2703" s="187"/>
      <c r="O2703" s="187"/>
      <c r="Q2703" s="187"/>
      <c r="R2703" s="187"/>
      <c r="S2703" s="187"/>
      <c r="T2703" s="187"/>
      <c r="U2703" s="187"/>
      <c r="V2703" s="187"/>
      <c r="W2703" s="187"/>
      <c r="X2703" s="187"/>
      <c r="Y2703" s="187"/>
      <c r="Z2703" s="187"/>
      <c r="AA2703" s="12"/>
      <c r="AB2703" s="2"/>
      <c r="AC2703" s="2"/>
    </row>
    <row r="2704" spans="1:29" s="4" customFormat="1" ht="9.9" customHeight="1" x14ac:dyDescent="0.25">
      <c r="A2704" s="184"/>
      <c r="B2704" s="2"/>
      <c r="C2704" s="2"/>
      <c r="D2704" s="193"/>
      <c r="E2704" s="193"/>
      <c r="F2704" s="193"/>
      <c r="G2704" s="22"/>
      <c r="H2704" s="193"/>
      <c r="M2704" s="187"/>
      <c r="N2704" s="187"/>
      <c r="O2704" s="187"/>
      <c r="Q2704" s="187"/>
      <c r="R2704" s="187"/>
      <c r="S2704" s="187"/>
      <c r="T2704" s="187"/>
      <c r="U2704" s="187"/>
      <c r="V2704" s="187"/>
      <c r="W2704" s="187"/>
      <c r="X2704" s="187"/>
      <c r="Y2704" s="187"/>
      <c r="Z2704" s="187"/>
      <c r="AA2704" s="12"/>
      <c r="AB2704" s="2"/>
      <c r="AC2704" s="2"/>
    </row>
    <row r="2705" spans="1:29" s="187" customFormat="1" ht="9.9" customHeight="1" x14ac:dyDescent="0.25">
      <c r="A2705" s="184"/>
      <c r="B2705" s="141"/>
      <c r="C2705" s="142"/>
      <c r="G2705" s="8"/>
      <c r="I2705" s="4"/>
      <c r="J2705" s="4"/>
      <c r="K2705" s="4"/>
      <c r="L2705" s="13"/>
      <c r="P2705" s="4"/>
      <c r="AA2705" s="12"/>
      <c r="AB2705" s="2"/>
      <c r="AC2705" s="2"/>
    </row>
    <row r="2706" spans="1:29" s="187" customFormat="1" ht="9.9" customHeight="1" x14ac:dyDescent="0.25">
      <c r="A2706" s="184"/>
      <c r="B2706" s="142"/>
      <c r="C2706" s="2"/>
      <c r="G2706" s="8"/>
      <c r="I2706" s="4"/>
      <c r="J2706" s="4"/>
      <c r="K2706" s="4"/>
      <c r="L2706" s="4"/>
      <c r="P2706" s="4"/>
      <c r="AA2706" s="12"/>
      <c r="AB2706" s="2"/>
      <c r="AC2706" s="2"/>
    </row>
    <row r="2707" spans="1:29" s="187" customFormat="1" ht="9.9" customHeight="1" x14ac:dyDescent="0.25">
      <c r="A2707" s="184"/>
      <c r="B2707" s="138"/>
      <c r="C2707" s="2"/>
      <c r="G2707" s="8"/>
      <c r="I2707" s="4"/>
      <c r="J2707" s="4"/>
      <c r="K2707" s="4"/>
      <c r="L2707" s="4"/>
      <c r="P2707" s="4"/>
      <c r="AA2707" s="12"/>
      <c r="AB2707" s="2"/>
      <c r="AC2707" s="2"/>
    </row>
    <row r="2708" spans="1:29" s="187" customFormat="1" ht="9.9" customHeight="1" x14ac:dyDescent="0.25">
      <c r="A2708" s="184"/>
      <c r="B2708" s="138"/>
      <c r="C2708" s="2"/>
      <c r="D2708" s="193"/>
      <c r="E2708" s="193"/>
      <c r="F2708" s="193"/>
      <c r="G2708" s="22"/>
      <c r="H2708" s="193"/>
      <c r="I2708" s="194"/>
      <c r="J2708" s="194"/>
      <c r="K2708" s="194"/>
      <c r="L2708" s="194"/>
      <c r="P2708" s="4"/>
      <c r="AA2708" s="12"/>
      <c r="AB2708" s="2"/>
      <c r="AC2708" s="2"/>
    </row>
    <row r="2709" spans="1:29" s="187" customFormat="1" ht="9.9" customHeight="1" x14ac:dyDescent="0.25">
      <c r="A2709" s="184"/>
      <c r="B2709" s="138"/>
      <c r="C2709" s="2"/>
      <c r="D2709" s="193"/>
      <c r="E2709" s="193"/>
      <c r="F2709" s="193"/>
      <c r="G2709" s="22"/>
      <c r="H2709" s="193"/>
      <c r="I2709" s="194"/>
      <c r="J2709" s="194"/>
      <c r="K2709" s="194"/>
      <c r="L2709" s="194"/>
      <c r="P2709" s="4"/>
      <c r="AA2709" s="12"/>
      <c r="AB2709" s="2"/>
      <c r="AC2709" s="2"/>
    </row>
    <row r="2710" spans="1:29" s="187" customFormat="1" ht="9.9" customHeight="1" x14ac:dyDescent="0.25">
      <c r="A2710" s="184"/>
      <c r="B2710" s="138"/>
      <c r="C2710" s="2"/>
      <c r="G2710" s="8"/>
      <c r="I2710" s="4"/>
      <c r="J2710" s="4"/>
      <c r="K2710" s="4"/>
      <c r="L2710" s="4"/>
      <c r="P2710" s="4"/>
      <c r="AA2710" s="12"/>
      <c r="AB2710" s="2"/>
      <c r="AC2710" s="2"/>
    </row>
    <row r="2711" spans="1:29" s="187" customFormat="1" ht="9.9" customHeight="1" x14ac:dyDescent="0.25">
      <c r="A2711" s="184"/>
      <c r="B2711" s="138"/>
      <c r="C2711" s="2"/>
      <c r="D2711" s="193"/>
      <c r="E2711" s="193"/>
      <c r="F2711" s="193"/>
      <c r="G2711" s="22"/>
      <c r="H2711" s="193"/>
      <c r="I2711" s="194"/>
      <c r="J2711" s="194"/>
      <c r="K2711" s="194"/>
      <c r="L2711" s="194"/>
      <c r="P2711" s="4"/>
      <c r="AA2711" s="12"/>
      <c r="AB2711" s="2"/>
      <c r="AC2711" s="2"/>
    </row>
    <row r="2712" spans="1:29" s="187" customFormat="1" ht="9.9" customHeight="1" x14ac:dyDescent="0.25">
      <c r="A2712" s="184"/>
      <c r="B2712" s="138"/>
      <c r="C2712" s="2"/>
      <c r="D2712" s="193"/>
      <c r="E2712" s="193"/>
      <c r="F2712" s="193"/>
      <c r="G2712" s="22"/>
      <c r="H2712" s="193"/>
      <c r="I2712" s="194"/>
      <c r="J2712" s="194"/>
      <c r="K2712" s="194"/>
      <c r="L2712" s="194"/>
      <c r="P2712" s="4"/>
      <c r="AA2712" s="12"/>
      <c r="AB2712" s="2"/>
      <c r="AC2712" s="2"/>
    </row>
    <row r="2713" spans="1:29" s="187" customFormat="1" ht="9.9" customHeight="1" x14ac:dyDescent="0.25">
      <c r="A2713" s="184"/>
      <c r="B2713" s="138"/>
      <c r="C2713" s="2"/>
      <c r="D2713" s="193"/>
      <c r="E2713" s="193"/>
      <c r="F2713" s="193"/>
      <c r="G2713" s="22"/>
      <c r="H2713" s="193"/>
      <c r="I2713" s="194"/>
      <c r="J2713" s="194"/>
      <c r="K2713" s="194"/>
      <c r="L2713" s="194"/>
      <c r="P2713" s="4"/>
      <c r="AA2713" s="12"/>
      <c r="AB2713" s="2"/>
      <c r="AC2713" s="2"/>
    </row>
    <row r="2714" spans="1:29" s="187" customFormat="1" ht="9.9" customHeight="1" x14ac:dyDescent="0.25">
      <c r="A2714" s="184"/>
      <c r="B2714" s="138"/>
      <c r="C2714" s="2"/>
      <c r="G2714" s="8"/>
      <c r="I2714" s="4"/>
      <c r="J2714" s="4"/>
      <c r="K2714" s="4"/>
      <c r="L2714" s="4"/>
      <c r="P2714" s="4"/>
      <c r="AA2714" s="12"/>
      <c r="AB2714" s="2"/>
      <c r="AC2714" s="2"/>
    </row>
    <row r="2715" spans="1:29" s="187" customFormat="1" ht="9.9" customHeight="1" x14ac:dyDescent="0.25">
      <c r="A2715" s="184"/>
      <c r="B2715" s="138"/>
      <c r="C2715" s="2"/>
      <c r="D2715" s="193"/>
      <c r="E2715" s="193"/>
      <c r="F2715" s="193"/>
      <c r="G2715" s="22"/>
      <c r="H2715" s="193"/>
      <c r="I2715" s="194"/>
      <c r="J2715" s="194"/>
      <c r="K2715" s="194"/>
      <c r="L2715" s="194"/>
      <c r="P2715" s="4"/>
      <c r="AA2715" s="12"/>
      <c r="AB2715" s="2"/>
      <c r="AC2715" s="2"/>
    </row>
    <row r="2716" spans="1:29" s="187" customFormat="1" ht="9.9" customHeight="1" x14ac:dyDescent="0.25">
      <c r="A2716" s="184"/>
      <c r="B2716" s="138"/>
      <c r="C2716" s="2"/>
      <c r="D2716" s="193"/>
      <c r="E2716" s="193"/>
      <c r="F2716" s="193"/>
      <c r="G2716" s="22"/>
      <c r="H2716" s="193"/>
      <c r="I2716" s="194"/>
      <c r="J2716" s="194"/>
      <c r="K2716" s="194"/>
      <c r="L2716" s="194"/>
      <c r="P2716" s="4"/>
      <c r="AA2716" s="12"/>
      <c r="AB2716" s="2"/>
      <c r="AC2716" s="2"/>
    </row>
    <row r="2717" spans="1:29" s="187" customFormat="1" ht="9.9" customHeight="1" x14ac:dyDescent="0.25">
      <c r="A2717" s="184"/>
      <c r="B2717" s="138"/>
      <c r="C2717" s="2"/>
      <c r="G2717" s="8"/>
      <c r="I2717" s="4"/>
      <c r="J2717" s="4"/>
      <c r="K2717" s="4"/>
      <c r="L2717" s="4"/>
      <c r="P2717" s="4"/>
      <c r="AA2717" s="12"/>
      <c r="AB2717" s="2"/>
      <c r="AC2717" s="2"/>
    </row>
    <row r="2718" spans="1:29" s="187" customFormat="1" ht="9.9" customHeight="1" x14ac:dyDescent="0.25">
      <c r="A2718" s="184"/>
      <c r="B2718" s="138"/>
      <c r="C2718" s="2"/>
      <c r="D2718" s="193"/>
      <c r="E2718" s="193"/>
      <c r="F2718" s="193"/>
      <c r="G2718" s="22"/>
      <c r="H2718" s="193"/>
      <c r="I2718" s="194"/>
      <c r="J2718" s="194"/>
      <c r="K2718" s="194"/>
      <c r="L2718" s="194"/>
      <c r="P2718" s="4"/>
      <c r="AA2718" s="12"/>
      <c r="AB2718" s="2"/>
      <c r="AC2718" s="2"/>
    </row>
    <row r="2719" spans="1:29" s="187" customFormat="1" ht="9.9" customHeight="1" x14ac:dyDescent="0.25">
      <c r="A2719" s="184"/>
      <c r="B2719" s="138"/>
      <c r="C2719" s="2"/>
      <c r="D2719" s="193"/>
      <c r="E2719" s="193"/>
      <c r="F2719" s="193"/>
      <c r="G2719" s="22"/>
      <c r="H2719" s="193"/>
      <c r="I2719" s="194"/>
      <c r="J2719" s="194"/>
      <c r="K2719" s="194"/>
      <c r="L2719" s="194"/>
      <c r="P2719" s="4"/>
      <c r="AA2719" s="12"/>
      <c r="AB2719" s="2"/>
      <c r="AC2719" s="2"/>
    </row>
    <row r="2720" spans="1:29" s="187" customFormat="1" ht="9.9" customHeight="1" x14ac:dyDescent="0.25">
      <c r="A2720" s="184"/>
      <c r="B2720" s="138"/>
      <c r="C2720" s="2"/>
      <c r="D2720" s="193"/>
      <c r="E2720" s="193"/>
      <c r="F2720" s="193"/>
      <c r="G2720" s="22"/>
      <c r="H2720" s="193"/>
      <c r="I2720" s="194"/>
      <c r="J2720" s="194"/>
      <c r="K2720" s="194"/>
      <c r="L2720" s="194"/>
      <c r="P2720" s="4"/>
      <c r="AA2720" s="12"/>
      <c r="AB2720" s="2"/>
      <c r="AC2720" s="2"/>
    </row>
    <row r="2721" spans="1:29" s="187" customFormat="1" ht="9.9" customHeight="1" x14ac:dyDescent="0.25">
      <c r="A2721" s="184"/>
      <c r="B2721" s="138"/>
      <c r="C2721" s="2"/>
      <c r="D2721" s="193"/>
      <c r="E2721" s="193"/>
      <c r="F2721" s="193"/>
      <c r="G2721" s="22"/>
      <c r="H2721" s="193"/>
      <c r="I2721" s="194"/>
      <c r="J2721" s="194"/>
      <c r="K2721" s="194"/>
      <c r="L2721" s="194"/>
      <c r="P2721" s="4"/>
      <c r="AA2721" s="12"/>
      <c r="AB2721" s="2"/>
      <c r="AC2721" s="2"/>
    </row>
    <row r="2722" spans="1:29" s="187" customFormat="1" ht="9.9" customHeight="1" x14ac:dyDescent="0.25">
      <c r="A2722" s="184"/>
      <c r="B2722" s="138"/>
      <c r="C2722" s="2"/>
      <c r="G2722" s="8"/>
      <c r="I2722" s="4"/>
      <c r="J2722" s="4"/>
      <c r="K2722" s="4"/>
      <c r="L2722" s="4"/>
      <c r="P2722" s="4"/>
      <c r="AA2722" s="12"/>
      <c r="AB2722" s="2"/>
      <c r="AC2722" s="2"/>
    </row>
    <row r="2723" spans="1:29" s="187" customFormat="1" ht="9.9" customHeight="1" x14ac:dyDescent="0.25">
      <c r="A2723" s="184"/>
      <c r="B2723" s="138"/>
      <c r="C2723" s="2"/>
      <c r="D2723" s="193"/>
      <c r="E2723" s="193"/>
      <c r="F2723" s="193"/>
      <c r="G2723" s="22"/>
      <c r="H2723" s="193"/>
      <c r="I2723" s="194"/>
      <c r="J2723" s="194"/>
      <c r="K2723" s="194"/>
      <c r="L2723" s="194"/>
      <c r="P2723" s="4"/>
      <c r="AA2723" s="12"/>
      <c r="AB2723" s="2"/>
      <c r="AC2723" s="2"/>
    </row>
    <row r="2724" spans="1:29" s="187" customFormat="1" ht="9.9" customHeight="1" x14ac:dyDescent="0.25">
      <c r="A2724" s="184"/>
      <c r="B2724" s="138"/>
      <c r="C2724" s="2"/>
      <c r="D2724" s="193"/>
      <c r="E2724" s="193"/>
      <c r="F2724" s="193"/>
      <c r="G2724" s="22"/>
      <c r="H2724" s="193"/>
      <c r="I2724" s="194"/>
      <c r="J2724" s="194"/>
      <c r="K2724" s="194"/>
      <c r="L2724" s="194"/>
      <c r="P2724" s="4"/>
      <c r="AA2724" s="12"/>
      <c r="AB2724" s="2"/>
      <c r="AC2724" s="2"/>
    </row>
    <row r="2725" spans="1:29" s="187" customFormat="1" ht="9.9" customHeight="1" x14ac:dyDescent="0.25">
      <c r="A2725" s="184"/>
      <c r="B2725" s="138"/>
      <c r="C2725" s="2"/>
      <c r="G2725" s="8"/>
      <c r="I2725" s="4"/>
      <c r="J2725" s="4"/>
      <c r="K2725" s="4"/>
      <c r="L2725" s="4"/>
      <c r="P2725" s="4"/>
      <c r="AA2725" s="12"/>
      <c r="AB2725" s="2"/>
      <c r="AC2725" s="2"/>
    </row>
    <row r="2726" spans="1:29" s="187" customFormat="1" ht="9.9" customHeight="1" x14ac:dyDescent="0.25">
      <c r="A2726" s="184"/>
      <c r="B2726" s="138"/>
      <c r="C2726" s="2"/>
      <c r="D2726" s="193"/>
      <c r="E2726" s="193"/>
      <c r="F2726" s="193"/>
      <c r="G2726" s="22"/>
      <c r="H2726" s="193"/>
      <c r="I2726" s="194"/>
      <c r="J2726" s="194"/>
      <c r="K2726" s="194"/>
      <c r="L2726" s="194"/>
      <c r="P2726" s="4"/>
      <c r="AA2726" s="12"/>
      <c r="AB2726" s="2"/>
      <c r="AC2726" s="2"/>
    </row>
    <row r="2727" spans="1:29" s="187" customFormat="1" ht="9.9" customHeight="1" x14ac:dyDescent="0.25">
      <c r="A2727" s="184"/>
      <c r="B2727" s="138"/>
      <c r="C2727" s="2"/>
      <c r="D2727" s="193"/>
      <c r="E2727" s="193"/>
      <c r="F2727" s="193"/>
      <c r="G2727" s="22"/>
      <c r="H2727" s="193"/>
      <c r="I2727" s="194"/>
      <c r="J2727" s="194"/>
      <c r="K2727" s="194"/>
      <c r="L2727" s="194"/>
      <c r="P2727" s="4"/>
      <c r="AA2727" s="12"/>
      <c r="AB2727" s="2"/>
      <c r="AC2727" s="2"/>
    </row>
    <row r="2728" spans="1:29" s="187" customFormat="1" ht="9.9" customHeight="1" x14ac:dyDescent="0.25">
      <c r="A2728" s="184"/>
      <c r="B2728" s="138"/>
      <c r="C2728" s="2"/>
      <c r="D2728" s="193"/>
      <c r="E2728" s="193"/>
      <c r="F2728" s="193"/>
      <c r="G2728" s="22"/>
      <c r="H2728" s="193"/>
      <c r="I2728" s="194"/>
      <c r="J2728" s="194"/>
      <c r="K2728" s="194"/>
      <c r="L2728" s="194"/>
      <c r="P2728" s="4"/>
      <c r="AA2728" s="12"/>
      <c r="AB2728" s="2"/>
      <c r="AC2728" s="2"/>
    </row>
    <row r="2729" spans="1:29" s="187" customFormat="1" ht="9.9" customHeight="1" x14ac:dyDescent="0.25">
      <c r="A2729" s="184"/>
      <c r="B2729" s="138"/>
      <c r="C2729" s="2"/>
      <c r="D2729" s="193"/>
      <c r="E2729" s="193"/>
      <c r="F2729" s="193"/>
      <c r="G2729" s="22"/>
      <c r="H2729" s="193"/>
      <c r="I2729" s="194"/>
      <c r="J2729" s="194"/>
      <c r="K2729" s="194"/>
      <c r="L2729" s="194"/>
      <c r="P2729" s="4"/>
      <c r="AA2729" s="12"/>
      <c r="AB2729" s="2"/>
      <c r="AC2729" s="2"/>
    </row>
    <row r="2730" spans="1:29" s="187" customFormat="1" ht="9.9" customHeight="1" x14ac:dyDescent="0.25">
      <c r="A2730" s="184"/>
      <c r="B2730" s="138"/>
      <c r="C2730" s="2"/>
      <c r="G2730" s="8"/>
      <c r="I2730" s="4"/>
      <c r="J2730" s="4"/>
      <c r="K2730" s="4"/>
      <c r="L2730" s="4"/>
      <c r="P2730" s="4"/>
      <c r="AA2730" s="12"/>
      <c r="AB2730" s="2"/>
      <c r="AC2730" s="2"/>
    </row>
    <row r="2731" spans="1:29" s="187" customFormat="1" ht="9.9" customHeight="1" x14ac:dyDescent="0.25">
      <c r="A2731" s="184"/>
      <c r="B2731" s="138"/>
      <c r="C2731" s="2"/>
      <c r="D2731" s="193"/>
      <c r="E2731" s="193"/>
      <c r="F2731" s="193"/>
      <c r="G2731" s="22"/>
      <c r="H2731" s="193"/>
      <c r="I2731" s="194"/>
      <c r="J2731" s="194"/>
      <c r="K2731" s="194"/>
      <c r="L2731" s="194"/>
      <c r="P2731" s="4"/>
      <c r="AA2731" s="12"/>
      <c r="AB2731" s="2"/>
      <c r="AC2731" s="2"/>
    </row>
    <row r="2732" spans="1:29" s="187" customFormat="1" ht="9.9" customHeight="1" x14ac:dyDescent="0.25">
      <c r="A2732" s="184"/>
      <c r="B2732" s="138"/>
      <c r="C2732" s="2"/>
      <c r="D2732" s="193"/>
      <c r="E2732" s="193"/>
      <c r="F2732" s="193"/>
      <c r="G2732" s="22"/>
      <c r="H2732" s="193"/>
      <c r="I2732" s="194"/>
      <c r="J2732" s="194"/>
      <c r="K2732" s="194"/>
      <c r="L2732" s="194"/>
      <c r="P2732" s="4"/>
      <c r="AA2732" s="12"/>
      <c r="AB2732" s="2"/>
      <c r="AC2732" s="2"/>
    </row>
    <row r="2733" spans="1:29" s="187" customFormat="1" ht="9.9" customHeight="1" x14ac:dyDescent="0.25">
      <c r="A2733" s="184"/>
      <c r="B2733" s="138"/>
      <c r="C2733" s="2"/>
      <c r="D2733" s="193"/>
      <c r="E2733" s="193"/>
      <c r="F2733" s="193"/>
      <c r="G2733" s="22"/>
      <c r="H2733" s="193"/>
      <c r="I2733" s="194"/>
      <c r="J2733" s="194"/>
      <c r="K2733" s="194"/>
      <c r="L2733" s="194"/>
      <c r="P2733" s="4"/>
      <c r="AA2733" s="12"/>
      <c r="AB2733" s="2"/>
      <c r="AC2733" s="2"/>
    </row>
    <row r="2734" spans="1:29" s="187" customFormat="1" ht="9.9" customHeight="1" x14ac:dyDescent="0.25">
      <c r="A2734" s="184"/>
      <c r="B2734" s="138"/>
      <c r="C2734" s="2"/>
      <c r="D2734" s="193"/>
      <c r="E2734" s="193"/>
      <c r="F2734" s="193"/>
      <c r="G2734" s="22"/>
      <c r="H2734" s="193"/>
      <c r="I2734" s="194"/>
      <c r="J2734" s="194"/>
      <c r="K2734" s="194"/>
      <c r="L2734" s="194"/>
      <c r="P2734" s="4"/>
      <c r="AA2734" s="12"/>
      <c r="AB2734" s="2"/>
      <c r="AC2734" s="2"/>
    </row>
    <row r="2735" spans="1:29" s="187" customFormat="1" ht="9.9" customHeight="1" x14ac:dyDescent="0.25">
      <c r="A2735" s="184"/>
      <c r="B2735" s="138"/>
      <c r="C2735" s="2"/>
      <c r="D2735" s="193"/>
      <c r="E2735" s="193"/>
      <c r="F2735" s="193"/>
      <c r="G2735" s="22"/>
      <c r="H2735" s="193"/>
      <c r="I2735" s="194"/>
      <c r="J2735" s="194"/>
      <c r="K2735" s="194"/>
      <c r="L2735" s="194"/>
      <c r="P2735" s="4"/>
      <c r="AA2735" s="12"/>
      <c r="AB2735" s="2"/>
      <c r="AC2735" s="2"/>
    </row>
    <row r="2736" spans="1:29" s="187" customFormat="1" ht="9.9" customHeight="1" x14ac:dyDescent="0.25">
      <c r="A2736" s="184"/>
      <c r="B2736" s="138"/>
      <c r="C2736" s="2"/>
      <c r="D2736" s="193"/>
      <c r="E2736" s="193"/>
      <c r="F2736" s="193"/>
      <c r="G2736" s="22"/>
      <c r="H2736" s="193"/>
      <c r="I2736" s="194"/>
      <c r="J2736" s="194"/>
      <c r="K2736" s="194"/>
      <c r="L2736" s="194"/>
      <c r="P2736" s="4"/>
      <c r="AA2736" s="12"/>
      <c r="AB2736" s="2"/>
      <c r="AC2736" s="2"/>
    </row>
    <row r="2737" spans="1:29" s="187" customFormat="1" ht="9.9" customHeight="1" x14ac:dyDescent="0.25">
      <c r="A2737" s="184"/>
      <c r="B2737" s="138"/>
      <c r="C2737" s="2"/>
      <c r="G2737" s="8"/>
      <c r="I2737" s="4"/>
      <c r="J2737" s="4"/>
      <c r="K2737" s="4"/>
      <c r="L2737" s="4"/>
      <c r="P2737" s="4"/>
      <c r="AA2737" s="12"/>
      <c r="AB2737" s="2"/>
      <c r="AC2737" s="2"/>
    </row>
    <row r="2738" spans="1:29" s="187" customFormat="1" ht="9.9" customHeight="1" x14ac:dyDescent="0.25">
      <c r="A2738" s="184"/>
      <c r="B2738" s="138"/>
      <c r="C2738" s="2"/>
      <c r="D2738" s="193"/>
      <c r="E2738" s="193"/>
      <c r="F2738" s="193"/>
      <c r="G2738" s="22"/>
      <c r="H2738" s="193"/>
      <c r="I2738" s="194"/>
      <c r="J2738" s="194"/>
      <c r="K2738" s="194"/>
      <c r="L2738" s="194"/>
      <c r="P2738" s="4"/>
      <c r="AA2738" s="12"/>
      <c r="AB2738" s="2"/>
      <c r="AC2738" s="2"/>
    </row>
    <row r="2739" spans="1:29" s="187" customFormat="1" ht="9.9" customHeight="1" x14ac:dyDescent="0.25">
      <c r="A2739" s="184"/>
      <c r="B2739" s="138"/>
      <c r="C2739" s="2"/>
      <c r="D2739" s="193"/>
      <c r="E2739" s="193"/>
      <c r="F2739" s="193"/>
      <c r="G2739" s="22"/>
      <c r="H2739" s="193"/>
      <c r="I2739" s="194"/>
      <c r="J2739" s="194"/>
      <c r="K2739" s="194"/>
      <c r="L2739" s="194"/>
      <c r="P2739" s="4"/>
      <c r="AA2739" s="12"/>
      <c r="AB2739" s="2"/>
      <c r="AC2739" s="2"/>
    </row>
    <row r="2740" spans="1:29" s="187" customFormat="1" ht="9.9" customHeight="1" x14ac:dyDescent="0.25">
      <c r="A2740" s="184"/>
      <c r="B2740" s="138"/>
      <c r="C2740" s="2"/>
      <c r="D2740" s="193"/>
      <c r="E2740" s="193"/>
      <c r="F2740" s="193"/>
      <c r="G2740" s="22"/>
      <c r="H2740" s="193"/>
      <c r="I2740" s="194"/>
      <c r="J2740" s="194"/>
      <c r="K2740" s="194"/>
      <c r="L2740" s="194"/>
      <c r="P2740" s="4"/>
      <c r="AA2740" s="12"/>
      <c r="AB2740" s="2"/>
      <c r="AC2740" s="2"/>
    </row>
    <row r="2741" spans="1:29" s="187" customFormat="1" ht="9.9" customHeight="1" x14ac:dyDescent="0.25">
      <c r="A2741" s="184"/>
      <c r="B2741" s="138"/>
      <c r="C2741" s="2"/>
      <c r="D2741" s="193"/>
      <c r="E2741" s="193"/>
      <c r="F2741" s="193"/>
      <c r="G2741" s="22"/>
      <c r="H2741" s="193"/>
      <c r="I2741" s="194"/>
      <c r="J2741" s="194"/>
      <c r="K2741" s="194"/>
      <c r="L2741" s="194"/>
      <c r="P2741" s="4"/>
      <c r="AA2741" s="12"/>
      <c r="AB2741" s="2"/>
      <c r="AC2741" s="2"/>
    </row>
    <row r="2742" spans="1:29" s="187" customFormat="1" ht="9.9" customHeight="1" x14ac:dyDescent="0.25">
      <c r="A2742" s="184"/>
      <c r="B2742" s="138"/>
      <c r="C2742" s="2"/>
      <c r="G2742" s="8"/>
      <c r="I2742" s="4"/>
      <c r="J2742" s="4"/>
      <c r="K2742" s="4"/>
      <c r="L2742" s="4"/>
      <c r="P2742" s="4"/>
      <c r="AA2742" s="12"/>
      <c r="AB2742" s="2"/>
      <c r="AC2742" s="2"/>
    </row>
    <row r="2743" spans="1:29" s="187" customFormat="1" ht="9.9" customHeight="1" x14ac:dyDescent="0.25">
      <c r="A2743" s="184"/>
      <c r="B2743" s="138"/>
      <c r="C2743" s="2"/>
      <c r="D2743" s="193"/>
      <c r="E2743" s="193"/>
      <c r="F2743" s="193"/>
      <c r="G2743" s="22"/>
      <c r="H2743" s="193"/>
      <c r="I2743" s="194"/>
      <c r="J2743" s="194"/>
      <c r="K2743" s="194"/>
      <c r="L2743" s="194"/>
      <c r="P2743" s="4"/>
      <c r="AA2743" s="12"/>
      <c r="AB2743" s="2"/>
      <c r="AC2743" s="2"/>
    </row>
    <row r="2744" spans="1:29" s="187" customFormat="1" ht="9.9" customHeight="1" x14ac:dyDescent="0.25">
      <c r="A2744" s="184"/>
      <c r="B2744" s="138"/>
      <c r="C2744" s="2"/>
      <c r="D2744" s="193"/>
      <c r="E2744" s="193"/>
      <c r="F2744" s="193"/>
      <c r="G2744" s="22"/>
      <c r="H2744" s="193"/>
      <c r="I2744" s="194"/>
      <c r="J2744" s="194"/>
      <c r="K2744" s="194"/>
      <c r="L2744" s="194"/>
      <c r="P2744" s="4"/>
      <c r="AA2744" s="12"/>
      <c r="AB2744" s="2"/>
      <c r="AC2744" s="2"/>
    </row>
    <row r="2745" spans="1:29" s="187" customFormat="1" ht="9.9" customHeight="1" x14ac:dyDescent="0.25">
      <c r="A2745" s="184"/>
      <c r="B2745" s="138"/>
      <c r="C2745" s="2"/>
      <c r="D2745" s="193"/>
      <c r="E2745" s="193"/>
      <c r="F2745" s="193"/>
      <c r="G2745" s="22"/>
      <c r="H2745" s="193"/>
      <c r="I2745" s="194"/>
      <c r="J2745" s="194"/>
      <c r="K2745" s="194"/>
      <c r="L2745" s="194"/>
      <c r="P2745" s="4"/>
      <c r="AA2745" s="12"/>
      <c r="AB2745" s="2"/>
      <c r="AC2745" s="2"/>
    </row>
    <row r="2746" spans="1:29" s="187" customFormat="1" ht="9.9" customHeight="1" x14ac:dyDescent="0.25">
      <c r="A2746" s="184"/>
      <c r="B2746" s="138"/>
      <c r="C2746" s="2"/>
      <c r="D2746" s="193"/>
      <c r="E2746" s="193"/>
      <c r="F2746" s="193"/>
      <c r="G2746" s="22"/>
      <c r="H2746" s="193"/>
      <c r="I2746" s="194"/>
      <c r="J2746" s="194"/>
      <c r="K2746" s="194"/>
      <c r="L2746" s="194"/>
      <c r="P2746" s="4"/>
      <c r="AA2746" s="12"/>
      <c r="AB2746" s="2"/>
      <c r="AC2746" s="2"/>
    </row>
    <row r="2747" spans="1:29" s="187" customFormat="1" ht="9.9" customHeight="1" x14ac:dyDescent="0.25">
      <c r="A2747" s="184"/>
      <c r="B2747" s="138"/>
      <c r="C2747" s="2"/>
      <c r="G2747" s="8"/>
      <c r="I2747" s="4"/>
      <c r="J2747" s="4"/>
      <c r="K2747" s="4"/>
      <c r="L2747" s="4"/>
      <c r="P2747" s="4"/>
      <c r="AA2747" s="12"/>
      <c r="AB2747" s="2"/>
      <c r="AC2747" s="2"/>
    </row>
    <row r="2748" spans="1:29" s="187" customFormat="1" ht="9.9" customHeight="1" x14ac:dyDescent="0.25">
      <c r="A2748" s="184"/>
      <c r="B2748" s="138"/>
      <c r="C2748" s="2"/>
      <c r="D2748" s="193"/>
      <c r="E2748" s="193"/>
      <c r="F2748" s="193"/>
      <c r="G2748" s="22"/>
      <c r="H2748" s="193"/>
      <c r="I2748" s="194"/>
      <c r="J2748" s="194"/>
      <c r="K2748" s="194"/>
      <c r="L2748" s="194"/>
      <c r="P2748" s="4"/>
      <c r="AA2748" s="12"/>
      <c r="AB2748" s="2"/>
      <c r="AC2748" s="2"/>
    </row>
    <row r="2749" spans="1:29" s="187" customFormat="1" ht="9.9" customHeight="1" x14ac:dyDescent="0.25">
      <c r="A2749" s="184"/>
      <c r="B2749" s="138"/>
      <c r="C2749" s="2"/>
      <c r="D2749" s="193"/>
      <c r="E2749" s="193"/>
      <c r="F2749" s="193"/>
      <c r="G2749" s="22"/>
      <c r="H2749" s="193"/>
      <c r="I2749" s="194"/>
      <c r="J2749" s="194"/>
      <c r="K2749" s="194"/>
      <c r="L2749" s="194"/>
      <c r="P2749" s="4"/>
      <c r="AA2749" s="12"/>
      <c r="AB2749" s="2"/>
      <c r="AC2749" s="2"/>
    </row>
    <row r="2750" spans="1:29" s="187" customFormat="1" ht="9.9" customHeight="1" x14ac:dyDescent="0.25">
      <c r="A2750" s="184"/>
      <c r="B2750" s="138"/>
      <c r="C2750" s="2"/>
      <c r="D2750" s="193"/>
      <c r="E2750" s="193"/>
      <c r="F2750" s="193"/>
      <c r="G2750" s="22"/>
      <c r="H2750" s="193"/>
      <c r="I2750" s="194"/>
      <c r="J2750" s="194"/>
      <c r="K2750" s="194"/>
      <c r="L2750" s="194"/>
      <c r="P2750" s="4"/>
      <c r="AA2750" s="12"/>
      <c r="AB2750" s="2"/>
      <c r="AC2750" s="2"/>
    </row>
    <row r="2751" spans="1:29" s="187" customFormat="1" ht="9.9" customHeight="1" x14ac:dyDescent="0.25">
      <c r="A2751" s="184"/>
      <c r="B2751" s="138"/>
      <c r="C2751" s="2"/>
      <c r="D2751" s="193"/>
      <c r="E2751" s="193"/>
      <c r="F2751" s="193"/>
      <c r="G2751" s="22"/>
      <c r="H2751" s="193"/>
      <c r="I2751" s="194"/>
      <c r="J2751" s="194"/>
      <c r="K2751" s="194"/>
      <c r="L2751" s="194"/>
      <c r="P2751" s="4"/>
      <c r="AA2751" s="12"/>
      <c r="AB2751" s="2"/>
      <c r="AC2751" s="2"/>
    </row>
    <row r="2752" spans="1:29" s="187" customFormat="1" ht="9.9" customHeight="1" x14ac:dyDescent="0.25">
      <c r="A2752" s="184"/>
      <c r="B2752" s="138"/>
      <c r="C2752" s="2"/>
      <c r="G2752" s="8"/>
      <c r="I2752" s="4"/>
      <c r="J2752" s="4"/>
      <c r="K2752" s="4"/>
      <c r="L2752" s="4"/>
      <c r="P2752" s="4"/>
      <c r="AA2752" s="12"/>
      <c r="AB2752" s="2"/>
      <c r="AC2752" s="2"/>
    </row>
    <row r="2753" spans="1:29" s="187" customFormat="1" ht="9.9" customHeight="1" x14ac:dyDescent="0.25">
      <c r="A2753" s="184"/>
      <c r="B2753" s="138"/>
      <c r="C2753" s="2"/>
      <c r="D2753" s="193"/>
      <c r="E2753" s="193"/>
      <c r="F2753" s="193"/>
      <c r="G2753" s="22"/>
      <c r="H2753" s="193"/>
      <c r="I2753" s="194"/>
      <c r="J2753" s="194"/>
      <c r="K2753" s="194"/>
      <c r="L2753" s="194"/>
      <c r="P2753" s="4"/>
      <c r="AA2753" s="12"/>
      <c r="AB2753" s="2"/>
      <c r="AC2753" s="2"/>
    </row>
    <row r="2754" spans="1:29" s="187" customFormat="1" ht="9.9" customHeight="1" x14ac:dyDescent="0.25">
      <c r="A2754" s="184"/>
      <c r="B2754" s="138"/>
      <c r="C2754" s="2"/>
      <c r="D2754" s="193"/>
      <c r="E2754" s="193"/>
      <c r="F2754" s="193"/>
      <c r="G2754" s="22"/>
      <c r="H2754" s="193"/>
      <c r="I2754" s="194"/>
      <c r="J2754" s="194"/>
      <c r="K2754" s="194"/>
      <c r="L2754" s="194"/>
      <c r="P2754" s="4"/>
      <c r="AA2754" s="12"/>
      <c r="AB2754" s="2"/>
      <c r="AC2754" s="2"/>
    </row>
    <row r="2755" spans="1:29" s="187" customFormat="1" ht="9.9" customHeight="1" x14ac:dyDescent="0.25">
      <c r="A2755" s="184"/>
      <c r="B2755" s="138"/>
      <c r="C2755" s="2"/>
      <c r="D2755" s="193"/>
      <c r="E2755" s="193"/>
      <c r="F2755" s="193"/>
      <c r="G2755" s="22"/>
      <c r="H2755" s="193"/>
      <c r="I2755" s="194"/>
      <c r="J2755" s="194"/>
      <c r="K2755" s="194"/>
      <c r="L2755" s="194"/>
      <c r="P2755" s="4"/>
      <c r="AA2755" s="12"/>
      <c r="AB2755" s="2"/>
      <c r="AC2755" s="2"/>
    </row>
    <row r="2756" spans="1:29" s="187" customFormat="1" ht="9.9" customHeight="1" x14ac:dyDescent="0.25">
      <c r="A2756" s="184"/>
      <c r="B2756" s="138"/>
      <c r="C2756" s="2"/>
      <c r="D2756" s="193"/>
      <c r="E2756" s="193"/>
      <c r="F2756" s="193"/>
      <c r="G2756" s="22"/>
      <c r="H2756" s="193"/>
      <c r="I2756" s="194"/>
      <c r="J2756" s="194"/>
      <c r="K2756" s="194"/>
      <c r="L2756" s="194"/>
      <c r="P2756" s="4"/>
      <c r="AA2756" s="12"/>
      <c r="AB2756" s="2"/>
      <c r="AC2756" s="2"/>
    </row>
    <row r="2757" spans="1:29" s="187" customFormat="1" ht="9.9" customHeight="1" x14ac:dyDescent="0.25">
      <c r="A2757" s="184"/>
      <c r="B2757" s="138"/>
      <c r="C2757" s="2"/>
      <c r="G2757" s="8"/>
      <c r="I2757" s="4"/>
      <c r="J2757" s="4"/>
      <c r="K2757" s="4"/>
      <c r="L2757" s="4"/>
      <c r="P2757" s="4"/>
      <c r="AA2757" s="12"/>
      <c r="AB2757" s="2"/>
      <c r="AC2757" s="2"/>
    </row>
    <row r="2758" spans="1:29" s="187" customFormat="1" ht="9.9" customHeight="1" x14ac:dyDescent="0.25">
      <c r="A2758" s="184"/>
      <c r="B2758" s="138"/>
      <c r="C2758" s="2"/>
      <c r="D2758" s="193"/>
      <c r="E2758" s="193"/>
      <c r="F2758" s="193"/>
      <c r="G2758" s="22"/>
      <c r="H2758" s="193"/>
      <c r="I2758" s="194"/>
      <c r="J2758" s="194"/>
      <c r="K2758" s="194"/>
      <c r="L2758" s="194"/>
      <c r="P2758" s="4"/>
      <c r="AA2758" s="12"/>
      <c r="AB2758" s="2"/>
      <c r="AC2758" s="2"/>
    </row>
    <row r="2759" spans="1:29" s="187" customFormat="1" ht="9.9" customHeight="1" x14ac:dyDescent="0.25">
      <c r="A2759" s="184"/>
      <c r="B2759" s="138"/>
      <c r="C2759" s="2"/>
      <c r="D2759" s="193"/>
      <c r="E2759" s="193"/>
      <c r="F2759" s="193"/>
      <c r="G2759" s="22"/>
      <c r="H2759" s="193"/>
      <c r="I2759" s="194"/>
      <c r="J2759" s="194"/>
      <c r="K2759" s="194"/>
      <c r="L2759" s="194"/>
      <c r="P2759" s="4"/>
      <c r="AA2759" s="12"/>
      <c r="AB2759" s="2"/>
      <c r="AC2759" s="2"/>
    </row>
    <row r="2760" spans="1:29" s="187" customFormat="1" ht="9.9" customHeight="1" x14ac:dyDescent="0.25">
      <c r="A2760" s="184"/>
      <c r="B2760" s="138"/>
      <c r="C2760" s="2"/>
      <c r="D2760" s="193"/>
      <c r="E2760" s="193"/>
      <c r="F2760" s="193"/>
      <c r="G2760" s="22"/>
      <c r="H2760" s="193"/>
      <c r="I2760" s="194"/>
      <c r="J2760" s="194"/>
      <c r="K2760" s="194"/>
      <c r="L2760" s="194"/>
      <c r="P2760" s="4"/>
      <c r="AA2760" s="12"/>
      <c r="AB2760" s="2"/>
      <c r="AC2760" s="2"/>
    </row>
    <row r="2761" spans="1:29" s="187" customFormat="1" ht="9.9" customHeight="1" x14ac:dyDescent="0.25">
      <c r="A2761" s="184"/>
      <c r="B2761" s="138"/>
      <c r="C2761" s="2"/>
      <c r="D2761" s="193"/>
      <c r="E2761" s="193"/>
      <c r="F2761" s="193"/>
      <c r="G2761" s="22"/>
      <c r="H2761" s="193"/>
      <c r="I2761" s="194"/>
      <c r="J2761" s="194"/>
      <c r="K2761" s="194"/>
      <c r="L2761" s="194"/>
      <c r="P2761" s="4"/>
      <c r="AA2761" s="12"/>
      <c r="AB2761" s="2"/>
      <c r="AC2761" s="2"/>
    </row>
    <row r="2762" spans="1:29" s="187" customFormat="1" ht="9.9" customHeight="1" x14ac:dyDescent="0.25">
      <c r="A2762" s="184"/>
      <c r="B2762" s="138"/>
      <c r="C2762" s="2"/>
      <c r="G2762" s="8"/>
      <c r="I2762" s="4"/>
      <c r="J2762" s="4"/>
      <c r="K2762" s="4"/>
      <c r="L2762" s="4"/>
      <c r="P2762" s="4"/>
      <c r="AA2762" s="12"/>
      <c r="AB2762" s="2"/>
      <c r="AC2762" s="2"/>
    </row>
    <row r="2763" spans="1:29" s="187" customFormat="1" ht="9.9" customHeight="1" x14ac:dyDescent="0.25">
      <c r="A2763" s="184"/>
      <c r="B2763" s="138"/>
      <c r="C2763" s="2"/>
      <c r="D2763" s="193"/>
      <c r="E2763" s="193"/>
      <c r="F2763" s="193"/>
      <c r="G2763" s="22"/>
      <c r="H2763" s="193"/>
      <c r="I2763" s="194"/>
      <c r="J2763" s="194"/>
      <c r="K2763" s="194"/>
      <c r="L2763" s="194"/>
      <c r="P2763" s="4"/>
      <c r="AA2763" s="12"/>
      <c r="AB2763" s="2"/>
      <c r="AC2763" s="2"/>
    </row>
    <row r="2764" spans="1:29" s="187" customFormat="1" ht="9.9" customHeight="1" x14ac:dyDescent="0.25">
      <c r="A2764" s="184"/>
      <c r="B2764" s="138"/>
      <c r="C2764" s="2"/>
      <c r="D2764" s="193"/>
      <c r="E2764" s="193"/>
      <c r="F2764" s="193"/>
      <c r="G2764" s="22"/>
      <c r="H2764" s="193"/>
      <c r="I2764" s="194"/>
      <c r="J2764" s="194"/>
      <c r="K2764" s="194"/>
      <c r="L2764" s="194"/>
      <c r="P2764" s="4"/>
      <c r="AA2764" s="12"/>
      <c r="AB2764" s="2"/>
      <c r="AC2764" s="2"/>
    </row>
    <row r="2765" spans="1:29" s="187" customFormat="1" ht="9.9" customHeight="1" x14ac:dyDescent="0.25">
      <c r="A2765" s="184"/>
      <c r="B2765" s="138"/>
      <c r="C2765" s="2"/>
      <c r="D2765" s="193"/>
      <c r="E2765" s="193"/>
      <c r="F2765" s="193"/>
      <c r="G2765" s="22"/>
      <c r="H2765" s="193"/>
      <c r="I2765" s="194"/>
      <c r="J2765" s="194"/>
      <c r="K2765" s="194"/>
      <c r="L2765" s="194"/>
      <c r="P2765" s="4"/>
      <c r="AA2765" s="12"/>
      <c r="AB2765" s="2"/>
      <c r="AC2765" s="2"/>
    </row>
    <row r="2766" spans="1:29" s="187" customFormat="1" ht="9.9" customHeight="1" x14ac:dyDescent="0.25">
      <c r="A2766" s="184"/>
      <c r="B2766" s="138"/>
      <c r="C2766" s="2"/>
      <c r="D2766" s="193"/>
      <c r="E2766" s="193"/>
      <c r="F2766" s="193"/>
      <c r="G2766" s="22"/>
      <c r="H2766" s="193"/>
      <c r="I2766" s="194"/>
      <c r="J2766" s="194"/>
      <c r="K2766" s="194"/>
      <c r="L2766" s="194"/>
      <c r="P2766" s="4"/>
      <c r="AA2766" s="12"/>
      <c r="AB2766" s="2"/>
      <c r="AC2766" s="2"/>
    </row>
    <row r="2767" spans="1:29" s="187" customFormat="1" ht="9.9" customHeight="1" x14ac:dyDescent="0.25">
      <c r="A2767" s="184"/>
      <c r="B2767" s="138"/>
      <c r="C2767" s="2"/>
      <c r="G2767" s="8"/>
      <c r="I2767" s="4"/>
      <c r="J2767" s="4"/>
      <c r="K2767" s="4"/>
      <c r="L2767" s="4"/>
      <c r="P2767" s="4"/>
      <c r="AA2767" s="12"/>
      <c r="AB2767" s="2"/>
      <c r="AC2767" s="2"/>
    </row>
    <row r="2768" spans="1:29" s="187" customFormat="1" ht="9.9" customHeight="1" x14ac:dyDescent="0.25">
      <c r="A2768" s="184"/>
      <c r="B2768" s="138"/>
      <c r="C2768" s="2"/>
      <c r="D2768" s="193"/>
      <c r="E2768" s="193"/>
      <c r="F2768" s="193"/>
      <c r="G2768" s="22"/>
      <c r="H2768" s="193"/>
      <c r="I2768" s="194"/>
      <c r="J2768" s="194"/>
      <c r="K2768" s="194"/>
      <c r="L2768" s="194"/>
      <c r="P2768" s="4"/>
      <c r="AA2768" s="12"/>
      <c r="AB2768" s="2"/>
      <c r="AC2768" s="2"/>
    </row>
    <row r="2769" spans="1:29" s="187" customFormat="1" ht="9.9" customHeight="1" x14ac:dyDescent="0.25">
      <c r="A2769" s="184"/>
      <c r="B2769" s="138"/>
      <c r="C2769" s="2"/>
      <c r="D2769" s="193"/>
      <c r="E2769" s="193"/>
      <c r="F2769" s="193"/>
      <c r="G2769" s="22"/>
      <c r="H2769" s="193"/>
      <c r="I2769" s="194"/>
      <c r="J2769" s="194"/>
      <c r="K2769" s="194"/>
      <c r="L2769" s="194"/>
      <c r="P2769" s="4"/>
      <c r="AA2769" s="12"/>
      <c r="AB2769" s="2"/>
      <c r="AC2769" s="2"/>
    </row>
    <row r="2770" spans="1:29" s="187" customFormat="1" ht="9.9" customHeight="1" x14ac:dyDescent="0.25">
      <c r="A2770" s="184"/>
      <c r="B2770" s="138"/>
      <c r="C2770" s="2"/>
      <c r="D2770" s="193"/>
      <c r="E2770" s="193"/>
      <c r="F2770" s="193"/>
      <c r="G2770" s="22"/>
      <c r="H2770" s="193"/>
      <c r="I2770" s="194"/>
      <c r="J2770" s="194"/>
      <c r="K2770" s="194"/>
      <c r="L2770" s="194"/>
      <c r="P2770" s="4"/>
      <c r="AA2770" s="12"/>
      <c r="AB2770" s="2"/>
      <c r="AC2770" s="2"/>
    </row>
    <row r="2771" spans="1:29" s="187" customFormat="1" ht="9.9" customHeight="1" x14ac:dyDescent="0.25">
      <c r="A2771" s="184"/>
      <c r="B2771" s="138"/>
      <c r="C2771" s="2"/>
      <c r="D2771" s="193"/>
      <c r="E2771" s="193"/>
      <c r="F2771" s="193"/>
      <c r="G2771" s="22"/>
      <c r="H2771" s="193"/>
      <c r="I2771" s="194"/>
      <c r="J2771" s="194"/>
      <c r="K2771" s="194"/>
      <c r="L2771" s="194"/>
      <c r="P2771" s="4"/>
      <c r="AA2771" s="12"/>
      <c r="AB2771" s="2"/>
      <c r="AC2771" s="2"/>
    </row>
    <row r="2772" spans="1:29" s="187" customFormat="1" ht="9.9" customHeight="1" x14ac:dyDescent="0.25">
      <c r="A2772" s="184"/>
      <c r="B2772" s="138"/>
      <c r="C2772" s="2"/>
      <c r="G2772" s="8"/>
      <c r="I2772" s="4"/>
      <c r="J2772" s="4"/>
      <c r="K2772" s="4"/>
      <c r="L2772" s="4"/>
      <c r="P2772" s="4"/>
      <c r="AA2772" s="12"/>
      <c r="AB2772" s="2"/>
      <c r="AC2772" s="2"/>
    </row>
    <row r="2773" spans="1:29" s="187" customFormat="1" ht="9.9" customHeight="1" x14ac:dyDescent="0.25">
      <c r="A2773" s="184"/>
      <c r="B2773" s="138"/>
      <c r="C2773" s="2"/>
      <c r="D2773" s="193"/>
      <c r="E2773" s="193"/>
      <c r="F2773" s="193"/>
      <c r="G2773" s="22"/>
      <c r="H2773" s="193"/>
      <c r="I2773" s="194"/>
      <c r="J2773" s="194"/>
      <c r="K2773" s="194"/>
      <c r="L2773" s="194"/>
      <c r="P2773" s="4"/>
      <c r="AA2773" s="12"/>
      <c r="AB2773" s="2"/>
      <c r="AC2773" s="2"/>
    </row>
    <row r="2774" spans="1:29" s="187" customFormat="1" ht="9.9" customHeight="1" x14ac:dyDescent="0.25">
      <c r="A2774" s="184"/>
      <c r="B2774" s="138"/>
      <c r="C2774" s="2"/>
      <c r="D2774" s="193"/>
      <c r="E2774" s="193"/>
      <c r="F2774" s="193"/>
      <c r="G2774" s="22"/>
      <c r="H2774" s="193"/>
      <c r="I2774" s="194"/>
      <c r="J2774" s="194"/>
      <c r="K2774" s="194"/>
      <c r="L2774" s="194"/>
      <c r="P2774" s="4"/>
      <c r="AA2774" s="12"/>
      <c r="AB2774" s="2"/>
      <c r="AC2774" s="2"/>
    </row>
    <row r="2775" spans="1:29" s="187" customFormat="1" ht="9.9" customHeight="1" x14ac:dyDescent="0.25">
      <c r="A2775" s="184"/>
      <c r="B2775" s="138"/>
      <c r="C2775" s="2"/>
      <c r="D2775" s="193"/>
      <c r="E2775" s="193"/>
      <c r="F2775" s="193"/>
      <c r="G2775" s="22"/>
      <c r="H2775" s="193"/>
      <c r="I2775" s="194"/>
      <c r="J2775" s="194"/>
      <c r="K2775" s="194"/>
      <c r="L2775" s="194"/>
      <c r="P2775" s="4"/>
      <c r="AA2775" s="12"/>
      <c r="AB2775" s="2"/>
      <c r="AC2775" s="2"/>
    </row>
    <row r="2776" spans="1:29" s="187" customFormat="1" ht="9.9" customHeight="1" x14ac:dyDescent="0.25">
      <c r="A2776" s="184"/>
      <c r="B2776" s="138"/>
      <c r="C2776" s="2"/>
      <c r="D2776" s="193"/>
      <c r="E2776" s="193"/>
      <c r="F2776" s="193"/>
      <c r="G2776" s="22"/>
      <c r="H2776" s="193"/>
      <c r="I2776" s="194"/>
      <c r="J2776" s="194"/>
      <c r="K2776" s="194"/>
      <c r="L2776" s="194"/>
      <c r="P2776" s="4"/>
      <c r="AA2776" s="12"/>
      <c r="AB2776" s="2"/>
      <c r="AC2776" s="2"/>
    </row>
    <row r="2777" spans="1:29" s="187" customFormat="1" ht="9.9" customHeight="1" x14ac:dyDescent="0.25">
      <c r="A2777" s="184"/>
      <c r="B2777" s="138"/>
      <c r="C2777" s="2"/>
      <c r="G2777" s="8"/>
      <c r="I2777" s="4"/>
      <c r="J2777" s="4"/>
      <c r="K2777" s="4"/>
      <c r="L2777" s="4"/>
      <c r="P2777" s="4"/>
      <c r="AA2777" s="12"/>
      <c r="AB2777" s="2"/>
      <c r="AC2777" s="2"/>
    </row>
    <row r="2778" spans="1:29" s="187" customFormat="1" ht="9.9" customHeight="1" x14ac:dyDescent="0.25">
      <c r="A2778" s="184"/>
      <c r="B2778" s="138"/>
      <c r="C2778" s="2"/>
      <c r="D2778" s="193"/>
      <c r="E2778" s="193"/>
      <c r="F2778" s="193"/>
      <c r="G2778" s="22"/>
      <c r="H2778" s="193"/>
      <c r="I2778" s="194"/>
      <c r="J2778" s="194"/>
      <c r="K2778" s="194"/>
      <c r="L2778" s="194"/>
      <c r="P2778" s="4"/>
      <c r="AA2778" s="12"/>
      <c r="AB2778" s="2"/>
      <c r="AC2778" s="2"/>
    </row>
    <row r="2779" spans="1:29" s="187" customFormat="1" ht="9.9" customHeight="1" x14ac:dyDescent="0.25">
      <c r="A2779" s="184"/>
      <c r="B2779" s="138"/>
      <c r="C2779" s="2"/>
      <c r="D2779" s="193"/>
      <c r="E2779" s="193"/>
      <c r="F2779" s="193"/>
      <c r="G2779" s="22"/>
      <c r="H2779" s="193"/>
      <c r="I2779" s="194"/>
      <c r="J2779" s="194"/>
      <c r="K2779" s="194"/>
      <c r="L2779" s="194"/>
      <c r="P2779" s="4"/>
      <c r="AA2779" s="12"/>
      <c r="AB2779" s="2"/>
      <c r="AC2779" s="2"/>
    </row>
    <row r="2780" spans="1:29" s="187" customFormat="1" ht="9.9" customHeight="1" x14ac:dyDescent="0.25">
      <c r="A2780" s="184"/>
      <c r="B2780" s="138"/>
      <c r="C2780" s="2"/>
      <c r="D2780" s="193"/>
      <c r="E2780" s="193"/>
      <c r="F2780" s="193"/>
      <c r="G2780" s="22"/>
      <c r="H2780" s="193"/>
      <c r="I2780" s="194"/>
      <c r="J2780" s="194"/>
      <c r="K2780" s="194"/>
      <c r="L2780" s="194"/>
      <c r="P2780" s="4"/>
      <c r="AA2780" s="12"/>
      <c r="AB2780" s="2"/>
      <c r="AC2780" s="2"/>
    </row>
    <row r="2781" spans="1:29" s="187" customFormat="1" ht="9.9" customHeight="1" x14ac:dyDescent="0.25">
      <c r="A2781" s="184"/>
      <c r="B2781" s="138"/>
      <c r="C2781" s="2"/>
      <c r="D2781" s="193"/>
      <c r="E2781" s="193"/>
      <c r="F2781" s="193"/>
      <c r="G2781" s="22"/>
      <c r="H2781" s="193"/>
      <c r="I2781" s="4"/>
      <c r="J2781" s="4"/>
      <c r="K2781" s="4"/>
      <c r="L2781" s="4"/>
      <c r="P2781" s="4"/>
      <c r="AA2781" s="12"/>
      <c r="AB2781" s="2"/>
      <c r="AC2781" s="2"/>
    </row>
    <row r="2782" spans="1:29" s="187" customFormat="1" ht="9.9" customHeight="1" x14ac:dyDescent="0.25">
      <c r="A2782" s="184"/>
      <c r="B2782" s="138"/>
      <c r="C2782" s="2"/>
      <c r="D2782" s="193"/>
      <c r="E2782" s="193"/>
      <c r="F2782" s="193"/>
      <c r="G2782" s="22"/>
      <c r="H2782" s="193"/>
      <c r="I2782" s="194"/>
      <c r="J2782" s="194"/>
      <c r="K2782" s="194"/>
      <c r="L2782" s="194"/>
      <c r="P2782" s="4"/>
      <c r="AA2782" s="12"/>
      <c r="AB2782" s="2"/>
      <c r="AC2782" s="2"/>
    </row>
    <row r="2783" spans="1:29" s="187" customFormat="1" ht="9.9" customHeight="1" x14ac:dyDescent="0.25">
      <c r="A2783" s="184"/>
      <c r="B2783" s="138"/>
      <c r="C2783" s="2"/>
      <c r="D2783" s="193"/>
      <c r="E2783" s="193"/>
      <c r="F2783" s="193"/>
      <c r="G2783" s="22"/>
      <c r="H2783" s="193"/>
      <c r="I2783" s="194"/>
      <c r="J2783" s="194"/>
      <c r="K2783" s="194"/>
      <c r="L2783" s="194"/>
      <c r="P2783" s="4"/>
      <c r="AA2783" s="12"/>
      <c r="AB2783" s="2"/>
      <c r="AC2783" s="2"/>
    </row>
    <row r="2784" spans="1:29" s="187" customFormat="1" ht="9.9" customHeight="1" x14ac:dyDescent="0.25">
      <c r="A2784" s="184"/>
      <c r="B2784" s="138"/>
      <c r="C2784" s="2"/>
      <c r="D2784" s="193"/>
      <c r="E2784" s="193"/>
      <c r="F2784" s="193"/>
      <c r="G2784" s="22"/>
      <c r="H2784" s="193"/>
      <c r="I2784" s="194"/>
      <c r="J2784" s="194"/>
      <c r="K2784" s="194"/>
      <c r="L2784" s="194"/>
      <c r="P2784" s="4"/>
      <c r="AA2784" s="12"/>
      <c r="AB2784" s="2"/>
      <c r="AC2784" s="2"/>
    </row>
    <row r="2785" spans="1:29" s="187" customFormat="1" ht="9.9" customHeight="1" x14ac:dyDescent="0.25">
      <c r="A2785" s="184"/>
      <c r="B2785" s="138"/>
      <c r="C2785" s="2"/>
      <c r="G2785" s="8"/>
      <c r="I2785" s="4"/>
      <c r="J2785" s="4"/>
      <c r="K2785" s="4"/>
      <c r="L2785" s="4"/>
      <c r="P2785" s="4"/>
      <c r="AA2785" s="12"/>
      <c r="AB2785" s="2"/>
      <c r="AC2785" s="2"/>
    </row>
    <row r="2786" spans="1:29" s="187" customFormat="1" ht="9.9" customHeight="1" x14ac:dyDescent="0.25">
      <c r="A2786" s="184"/>
      <c r="B2786" s="138"/>
      <c r="C2786" s="2"/>
      <c r="D2786" s="193"/>
      <c r="E2786" s="193"/>
      <c r="F2786" s="193"/>
      <c r="G2786" s="22"/>
      <c r="H2786" s="193"/>
      <c r="I2786" s="194"/>
      <c r="J2786" s="194"/>
      <c r="K2786" s="194"/>
      <c r="L2786" s="194"/>
      <c r="P2786" s="4"/>
      <c r="AA2786" s="12"/>
      <c r="AB2786" s="2"/>
      <c r="AC2786" s="2"/>
    </row>
    <row r="2787" spans="1:29" s="187" customFormat="1" ht="9.9" customHeight="1" x14ac:dyDescent="0.25">
      <c r="A2787" s="184"/>
      <c r="B2787" s="138"/>
      <c r="C2787" s="2"/>
      <c r="D2787" s="193"/>
      <c r="E2787" s="193"/>
      <c r="F2787" s="193"/>
      <c r="G2787" s="22"/>
      <c r="H2787" s="193"/>
      <c r="I2787" s="194"/>
      <c r="J2787" s="194"/>
      <c r="K2787" s="194"/>
      <c r="L2787" s="194"/>
      <c r="P2787" s="4"/>
      <c r="AA2787" s="12"/>
      <c r="AB2787" s="2"/>
      <c r="AC2787" s="2"/>
    </row>
    <row r="2789" spans="1:29" s="187" customFormat="1" ht="9.9" customHeight="1" x14ac:dyDescent="0.25">
      <c r="A2789" s="184"/>
      <c r="B2789" s="141"/>
      <c r="C2789" s="142"/>
      <c r="G2789" s="8"/>
      <c r="I2789" s="4"/>
      <c r="J2789" s="4"/>
      <c r="K2789" s="4"/>
      <c r="L2789" s="13"/>
      <c r="P2789" s="4"/>
      <c r="AA2789" s="12"/>
      <c r="AB2789" s="2"/>
      <c r="AC2789" s="2"/>
    </row>
    <row r="2790" spans="1:29" s="187" customFormat="1" ht="9.9" customHeight="1" x14ac:dyDescent="0.25">
      <c r="A2790" s="184"/>
      <c r="B2790" s="142"/>
      <c r="C2790" s="142"/>
      <c r="D2790" s="2"/>
      <c r="G2790" s="8"/>
      <c r="I2790" s="194"/>
      <c r="J2790" s="194"/>
      <c r="K2790" s="194"/>
      <c r="L2790" s="194"/>
      <c r="P2790" s="4"/>
      <c r="AA2790" s="12"/>
      <c r="AB2790" s="2"/>
      <c r="AC2790" s="2"/>
    </row>
    <row r="2791" spans="1:29" s="187" customFormat="1" ht="9.9" customHeight="1" x14ac:dyDescent="0.25">
      <c r="A2791" s="184"/>
      <c r="B2791" s="138"/>
      <c r="C2791" s="142"/>
      <c r="D2791" s="2"/>
      <c r="G2791" s="8"/>
      <c r="I2791" s="194"/>
      <c r="J2791" s="194"/>
      <c r="K2791" s="194"/>
      <c r="L2791" s="194"/>
      <c r="P2791" s="4"/>
      <c r="AA2791" s="12"/>
      <c r="AB2791" s="2"/>
      <c r="AC2791" s="2"/>
    </row>
    <row r="2792" spans="1:29" s="187" customFormat="1" ht="9.9" customHeight="1" x14ac:dyDescent="0.25">
      <c r="A2792" s="184"/>
      <c r="B2792" s="138"/>
      <c r="C2792" s="142"/>
      <c r="D2792" s="2"/>
      <c r="G2792" s="8"/>
      <c r="I2792" s="333"/>
      <c r="J2792" s="334"/>
      <c r="K2792" s="194"/>
      <c r="L2792" s="194"/>
      <c r="P2792" s="4"/>
      <c r="AA2792" s="12"/>
      <c r="AB2792" s="2"/>
      <c r="AC2792" s="2"/>
    </row>
    <row r="2793" spans="1:29" s="187" customFormat="1" ht="9.9" customHeight="1" x14ac:dyDescent="0.25">
      <c r="A2793" s="184"/>
      <c r="B2793" s="138"/>
      <c r="C2793" s="142"/>
      <c r="D2793" s="2"/>
      <c r="G2793" s="8"/>
      <c r="I2793" s="333"/>
      <c r="J2793" s="334"/>
      <c r="K2793" s="194"/>
      <c r="L2793" s="194"/>
      <c r="P2793" s="4"/>
      <c r="AA2793" s="12"/>
      <c r="AB2793" s="2"/>
      <c r="AC2793" s="2"/>
    </row>
    <row r="2794" spans="1:29" s="187" customFormat="1" ht="9.9" customHeight="1" x14ac:dyDescent="0.25">
      <c r="A2794" s="184"/>
      <c r="B2794" s="138"/>
      <c r="C2794" s="142"/>
      <c r="D2794" s="2"/>
      <c r="G2794" s="8"/>
      <c r="I2794" s="194"/>
      <c r="J2794" s="194"/>
      <c r="K2794" s="194"/>
      <c r="L2794" s="194"/>
      <c r="P2794" s="4"/>
      <c r="AA2794" s="12"/>
      <c r="AB2794" s="2"/>
      <c r="AC2794" s="2"/>
    </row>
    <row r="2795" spans="1:29" s="187" customFormat="1" ht="9.9" customHeight="1" x14ac:dyDescent="0.25">
      <c r="A2795" s="184"/>
      <c r="B2795" s="138"/>
      <c r="C2795" s="142"/>
      <c r="D2795" s="2"/>
      <c r="G2795" s="8"/>
      <c r="I2795" s="333"/>
      <c r="J2795" s="334"/>
      <c r="K2795" s="194"/>
      <c r="L2795" s="194"/>
      <c r="P2795" s="4"/>
      <c r="AA2795" s="12"/>
      <c r="AB2795" s="2"/>
      <c r="AC2795" s="2"/>
    </row>
    <row r="2796" spans="1:29" s="187" customFormat="1" ht="9.9" customHeight="1" x14ac:dyDescent="0.25">
      <c r="A2796" s="184"/>
      <c r="B2796" s="138"/>
      <c r="C2796" s="142"/>
      <c r="D2796" s="2"/>
      <c r="G2796" s="8"/>
      <c r="I2796" s="333"/>
      <c r="J2796" s="334"/>
      <c r="K2796" s="194"/>
      <c r="L2796" s="194"/>
      <c r="P2796" s="4"/>
      <c r="AA2796" s="12"/>
      <c r="AB2796" s="2"/>
      <c r="AC2796" s="2"/>
    </row>
    <row r="2797" spans="1:29" s="187" customFormat="1" ht="9.9" customHeight="1" x14ac:dyDescent="0.25">
      <c r="A2797" s="184"/>
      <c r="B2797" s="138"/>
      <c r="C2797" s="142"/>
      <c r="D2797" s="2"/>
      <c r="G2797" s="8"/>
      <c r="I2797" s="333"/>
      <c r="J2797" s="334"/>
      <c r="K2797" s="194"/>
      <c r="L2797" s="194"/>
      <c r="P2797" s="4"/>
      <c r="AA2797" s="12"/>
      <c r="AB2797" s="2"/>
      <c r="AC2797" s="2"/>
    </row>
    <row r="2798" spans="1:29" s="187" customFormat="1" ht="9.9" customHeight="1" x14ac:dyDescent="0.25">
      <c r="A2798" s="184"/>
      <c r="B2798" s="138"/>
      <c r="C2798" s="142"/>
      <c r="D2798" s="2"/>
      <c r="G2798" s="8"/>
      <c r="I2798" s="194"/>
      <c r="J2798" s="194"/>
      <c r="K2798" s="194"/>
      <c r="L2798" s="194"/>
      <c r="P2798" s="4"/>
      <c r="AA2798" s="12"/>
      <c r="AB2798" s="2"/>
      <c r="AC2798" s="2"/>
    </row>
    <row r="2799" spans="1:29" s="187" customFormat="1" ht="9.9" customHeight="1" x14ac:dyDescent="0.25">
      <c r="A2799" s="184"/>
      <c r="B2799" s="138"/>
      <c r="C2799" s="142"/>
      <c r="D2799" s="2"/>
      <c r="G2799" s="8"/>
      <c r="I2799" s="333"/>
      <c r="J2799" s="334"/>
      <c r="K2799" s="194"/>
      <c r="L2799" s="194"/>
      <c r="P2799" s="4"/>
      <c r="AA2799" s="12"/>
      <c r="AB2799" s="2"/>
      <c r="AC2799" s="2"/>
    </row>
    <row r="2800" spans="1:29" s="187" customFormat="1" ht="9.9" customHeight="1" x14ac:dyDescent="0.25">
      <c r="A2800" s="184"/>
      <c r="B2800" s="138"/>
      <c r="C2800" s="142"/>
      <c r="D2800" s="2"/>
      <c r="G2800" s="8"/>
      <c r="I2800" s="333"/>
      <c r="J2800" s="334"/>
      <c r="K2800" s="194"/>
      <c r="L2800" s="194"/>
      <c r="P2800" s="4"/>
      <c r="AA2800" s="12"/>
      <c r="AB2800" s="2"/>
      <c r="AC2800" s="2"/>
    </row>
    <row r="2801" spans="1:29" s="187" customFormat="1" ht="9.9" customHeight="1" x14ac:dyDescent="0.25">
      <c r="A2801" s="184"/>
      <c r="B2801" s="138"/>
      <c r="C2801" s="142"/>
      <c r="D2801" s="2"/>
      <c r="G2801" s="8"/>
      <c r="I2801" s="194"/>
      <c r="J2801" s="194"/>
      <c r="K2801" s="194"/>
      <c r="L2801" s="194"/>
      <c r="P2801" s="4"/>
      <c r="AA2801" s="12"/>
      <c r="AB2801" s="2"/>
      <c r="AC2801" s="2"/>
    </row>
    <row r="2802" spans="1:29" s="187" customFormat="1" ht="9.9" customHeight="1" x14ac:dyDescent="0.25">
      <c r="A2802" s="184"/>
      <c r="B2802" s="138"/>
      <c r="C2802" s="142"/>
      <c r="D2802" s="2"/>
      <c r="G2802" s="8"/>
      <c r="I2802" s="333"/>
      <c r="J2802" s="334"/>
      <c r="K2802" s="194"/>
      <c r="L2802" s="194"/>
      <c r="P2802" s="4"/>
      <c r="AA2802" s="12"/>
      <c r="AB2802" s="2"/>
      <c r="AC2802" s="2"/>
    </row>
    <row r="2803" spans="1:29" s="187" customFormat="1" ht="9.9" customHeight="1" x14ac:dyDescent="0.25">
      <c r="A2803" s="184"/>
      <c r="B2803" s="138"/>
      <c r="C2803" s="142"/>
      <c r="D2803" s="2"/>
      <c r="G2803" s="8"/>
      <c r="I2803" s="333"/>
      <c r="J2803" s="334"/>
      <c r="K2803" s="194"/>
      <c r="L2803" s="194"/>
      <c r="P2803" s="4"/>
      <c r="AA2803" s="12"/>
      <c r="AB2803" s="2"/>
      <c r="AC2803" s="2"/>
    </row>
    <row r="2804" spans="1:29" s="187" customFormat="1" ht="9.9" customHeight="1" x14ac:dyDescent="0.25">
      <c r="A2804" s="184"/>
      <c r="B2804" s="138"/>
      <c r="C2804" s="142"/>
      <c r="D2804" s="2"/>
      <c r="G2804" s="8"/>
      <c r="I2804" s="333"/>
      <c r="J2804" s="334"/>
      <c r="K2804" s="194"/>
      <c r="L2804" s="194"/>
      <c r="P2804" s="4"/>
      <c r="AA2804" s="12"/>
      <c r="AB2804" s="2"/>
      <c r="AC2804" s="2"/>
    </row>
    <row r="2805" spans="1:29" s="187" customFormat="1" ht="9.9" customHeight="1" x14ac:dyDescent="0.25">
      <c r="A2805" s="184"/>
      <c r="B2805" s="138"/>
      <c r="C2805" s="142"/>
      <c r="D2805" s="2"/>
      <c r="G2805" s="8"/>
      <c r="I2805" s="333"/>
      <c r="J2805" s="334"/>
      <c r="K2805" s="194"/>
      <c r="L2805" s="194"/>
      <c r="P2805" s="4"/>
      <c r="AA2805" s="12"/>
      <c r="AB2805" s="2"/>
      <c r="AC2805" s="2"/>
    </row>
    <row r="2806" spans="1:29" s="187" customFormat="1" ht="9.9" customHeight="1" x14ac:dyDescent="0.25">
      <c r="A2806" s="184"/>
      <c r="B2806" s="138"/>
      <c r="C2806" s="142"/>
      <c r="D2806" s="2"/>
      <c r="G2806" s="8"/>
      <c r="I2806" s="194"/>
      <c r="J2806" s="194"/>
      <c r="K2806" s="194"/>
      <c r="L2806" s="194"/>
      <c r="P2806" s="4"/>
      <c r="AA2806" s="12"/>
      <c r="AB2806" s="2"/>
      <c r="AC2806" s="2"/>
    </row>
    <row r="2807" spans="1:29" s="187" customFormat="1" ht="9.9" customHeight="1" x14ac:dyDescent="0.25">
      <c r="A2807" s="184"/>
      <c r="B2807" s="138"/>
      <c r="C2807" s="142"/>
      <c r="D2807" s="2"/>
      <c r="G2807" s="8"/>
      <c r="I2807" s="333"/>
      <c r="J2807" s="334"/>
      <c r="K2807" s="194"/>
      <c r="L2807" s="194"/>
      <c r="P2807" s="4"/>
      <c r="AA2807" s="12"/>
      <c r="AB2807" s="2"/>
      <c r="AC2807" s="2"/>
    </row>
    <row r="2808" spans="1:29" s="187" customFormat="1" ht="9.9" customHeight="1" x14ac:dyDescent="0.25">
      <c r="A2808" s="184"/>
      <c r="B2808" s="138"/>
      <c r="C2808" s="142"/>
      <c r="D2808" s="2"/>
      <c r="G2808" s="8"/>
      <c r="I2808" s="333"/>
      <c r="J2808" s="334"/>
      <c r="K2808" s="194"/>
      <c r="L2808" s="194"/>
      <c r="P2808" s="4"/>
      <c r="AA2808" s="12"/>
      <c r="AB2808" s="2"/>
      <c r="AC2808" s="2"/>
    </row>
    <row r="2809" spans="1:29" s="187" customFormat="1" ht="9.9" customHeight="1" x14ac:dyDescent="0.25">
      <c r="A2809" s="184"/>
      <c r="B2809" s="138"/>
      <c r="C2809" s="142"/>
      <c r="D2809" s="2"/>
      <c r="G2809" s="8"/>
      <c r="I2809" s="194"/>
      <c r="J2809" s="194"/>
      <c r="K2809" s="194"/>
      <c r="L2809" s="194"/>
      <c r="P2809" s="4"/>
      <c r="AA2809" s="12"/>
      <c r="AB2809" s="2"/>
      <c r="AC2809" s="2"/>
    </row>
    <row r="2810" spans="1:29" s="187" customFormat="1" ht="9.9" customHeight="1" x14ac:dyDescent="0.25">
      <c r="A2810" s="184"/>
      <c r="B2810" s="138"/>
      <c r="C2810" s="142"/>
      <c r="D2810" s="2"/>
      <c r="G2810" s="8"/>
      <c r="I2810" s="333"/>
      <c r="J2810" s="334"/>
      <c r="K2810" s="194"/>
      <c r="L2810" s="194"/>
      <c r="P2810" s="4"/>
      <c r="AA2810" s="12"/>
      <c r="AB2810" s="2"/>
      <c r="AC2810" s="2"/>
    </row>
    <row r="2811" spans="1:29" s="187" customFormat="1" ht="9.9" customHeight="1" x14ac:dyDescent="0.25">
      <c r="A2811" s="184"/>
      <c r="B2811" s="138"/>
      <c r="C2811" s="142"/>
      <c r="D2811" s="2"/>
      <c r="G2811" s="8"/>
      <c r="I2811" s="333"/>
      <c r="J2811" s="334"/>
      <c r="K2811" s="194"/>
      <c r="L2811" s="194"/>
      <c r="P2811" s="4"/>
      <c r="AA2811" s="12"/>
      <c r="AB2811" s="2"/>
      <c r="AC2811" s="2"/>
    </row>
    <row r="2812" spans="1:29" s="187" customFormat="1" ht="9.9" customHeight="1" x14ac:dyDescent="0.25">
      <c r="A2812" s="184"/>
      <c r="B2812" s="138"/>
      <c r="C2812" s="142"/>
      <c r="D2812" s="2"/>
      <c r="G2812" s="8"/>
      <c r="I2812" s="333"/>
      <c r="J2812" s="334"/>
      <c r="K2812" s="194"/>
      <c r="L2812" s="194"/>
      <c r="P2812" s="4"/>
      <c r="AA2812" s="12"/>
      <c r="AB2812" s="2"/>
      <c r="AC2812" s="2"/>
    </row>
    <row r="2813" spans="1:29" s="187" customFormat="1" ht="9.9" customHeight="1" x14ac:dyDescent="0.25">
      <c r="A2813" s="184"/>
      <c r="B2813" s="138"/>
      <c r="C2813" s="142"/>
      <c r="D2813" s="2"/>
      <c r="G2813" s="8"/>
      <c r="I2813" s="333"/>
      <c r="J2813" s="334"/>
      <c r="K2813" s="194"/>
      <c r="L2813" s="194"/>
      <c r="P2813" s="4"/>
      <c r="AA2813" s="12"/>
      <c r="AB2813" s="2"/>
      <c r="AC2813" s="2"/>
    </row>
    <row r="2814" spans="1:29" s="187" customFormat="1" ht="9.9" customHeight="1" x14ac:dyDescent="0.25">
      <c r="A2814" s="184"/>
      <c r="B2814" s="138"/>
      <c r="C2814" s="142"/>
      <c r="D2814" s="2"/>
      <c r="G2814" s="8"/>
      <c r="I2814" s="194"/>
      <c r="J2814" s="194"/>
      <c r="K2814" s="194"/>
      <c r="L2814" s="194"/>
      <c r="P2814" s="4"/>
      <c r="AA2814" s="12"/>
      <c r="AB2814" s="2"/>
      <c r="AC2814" s="2"/>
    </row>
    <row r="2815" spans="1:29" s="187" customFormat="1" ht="9.9" customHeight="1" x14ac:dyDescent="0.25">
      <c r="A2815" s="184"/>
      <c r="B2815" s="138"/>
      <c r="C2815" s="142"/>
      <c r="D2815" s="2"/>
      <c r="G2815" s="8"/>
      <c r="I2815" s="333"/>
      <c r="J2815" s="334"/>
      <c r="K2815" s="194"/>
      <c r="L2815" s="194"/>
      <c r="P2815" s="4"/>
      <c r="AA2815" s="12"/>
      <c r="AB2815" s="2"/>
      <c r="AC2815" s="2"/>
    </row>
    <row r="2816" spans="1:29" s="187" customFormat="1" ht="9.9" customHeight="1" x14ac:dyDescent="0.25">
      <c r="A2816" s="184"/>
      <c r="B2816" s="138"/>
      <c r="C2816" s="142"/>
      <c r="D2816" s="2"/>
      <c r="G2816" s="8"/>
      <c r="I2816" s="333"/>
      <c r="J2816" s="334"/>
      <c r="K2816" s="194"/>
      <c r="L2816" s="194"/>
      <c r="P2816" s="4"/>
      <c r="AA2816" s="12"/>
      <c r="AB2816" s="2"/>
      <c r="AC2816" s="2"/>
    </row>
    <row r="2817" spans="1:29" s="187" customFormat="1" ht="9.9" customHeight="1" x14ac:dyDescent="0.25">
      <c r="A2817" s="184"/>
      <c r="B2817" s="138"/>
      <c r="C2817" s="142"/>
      <c r="D2817" s="2"/>
      <c r="G2817" s="8"/>
      <c r="I2817" s="333"/>
      <c r="J2817" s="334"/>
      <c r="K2817" s="194"/>
      <c r="L2817" s="194"/>
      <c r="P2817" s="4"/>
      <c r="AA2817" s="12"/>
      <c r="AB2817" s="2"/>
      <c r="AC2817" s="2"/>
    </row>
    <row r="2818" spans="1:29" s="187" customFormat="1" ht="9.9" customHeight="1" x14ac:dyDescent="0.25">
      <c r="A2818" s="184"/>
      <c r="B2818" s="138"/>
      <c r="C2818" s="142"/>
      <c r="D2818" s="2"/>
      <c r="G2818" s="8"/>
      <c r="I2818" s="333"/>
      <c r="J2818" s="334"/>
      <c r="K2818" s="194"/>
      <c r="L2818" s="194"/>
      <c r="P2818" s="4"/>
      <c r="AA2818" s="12"/>
      <c r="AB2818" s="2"/>
      <c r="AC2818" s="2"/>
    </row>
    <row r="2819" spans="1:29" s="187" customFormat="1" ht="9.9" customHeight="1" x14ac:dyDescent="0.25">
      <c r="A2819" s="184"/>
      <c r="B2819" s="138"/>
      <c r="C2819" s="142"/>
      <c r="D2819" s="2"/>
      <c r="G2819" s="8"/>
      <c r="I2819" s="333"/>
      <c r="J2819" s="334"/>
      <c r="K2819" s="194"/>
      <c r="L2819" s="194"/>
      <c r="P2819" s="4"/>
      <c r="AA2819" s="12"/>
      <c r="AB2819" s="2"/>
      <c r="AC2819" s="2"/>
    </row>
    <row r="2820" spans="1:29" s="187" customFormat="1" ht="9.9" customHeight="1" x14ac:dyDescent="0.25">
      <c r="A2820" s="184"/>
      <c r="B2820" s="138"/>
      <c r="C2820" s="142"/>
      <c r="D2820" s="2"/>
      <c r="G2820" s="8"/>
      <c r="I2820" s="333"/>
      <c r="J2820" s="334"/>
      <c r="K2820" s="194"/>
      <c r="L2820" s="194"/>
      <c r="P2820" s="4"/>
      <c r="AA2820" s="12"/>
      <c r="AB2820" s="2"/>
      <c r="AC2820" s="2"/>
    </row>
    <row r="2821" spans="1:29" s="187" customFormat="1" ht="9.9" customHeight="1" x14ac:dyDescent="0.25">
      <c r="A2821" s="184"/>
      <c r="B2821" s="138"/>
      <c r="C2821" s="142"/>
      <c r="D2821" s="2"/>
      <c r="G2821" s="8"/>
      <c r="I2821" s="194"/>
      <c r="J2821" s="194"/>
      <c r="K2821" s="194"/>
      <c r="L2821" s="194"/>
      <c r="P2821" s="4"/>
      <c r="AA2821" s="12"/>
      <c r="AB2821" s="2"/>
      <c r="AC2821" s="2"/>
    </row>
    <row r="2822" spans="1:29" s="187" customFormat="1" ht="9.9" customHeight="1" x14ac:dyDescent="0.25">
      <c r="A2822" s="184"/>
      <c r="B2822" s="138"/>
      <c r="C2822" s="142"/>
      <c r="D2822" s="2"/>
      <c r="G2822" s="8"/>
      <c r="I2822" s="333"/>
      <c r="J2822" s="334"/>
      <c r="K2822" s="194"/>
      <c r="L2822" s="194"/>
      <c r="P2822" s="4"/>
      <c r="AA2822" s="12"/>
      <c r="AB2822" s="2"/>
      <c r="AC2822" s="2"/>
    </row>
    <row r="2823" spans="1:29" s="187" customFormat="1" ht="9.9" customHeight="1" x14ac:dyDescent="0.25">
      <c r="A2823" s="184"/>
      <c r="B2823" s="138"/>
      <c r="C2823" s="142"/>
      <c r="D2823" s="2"/>
      <c r="G2823" s="8"/>
      <c r="I2823" s="333"/>
      <c r="J2823" s="334"/>
      <c r="K2823" s="194"/>
      <c r="L2823" s="194"/>
      <c r="P2823" s="4"/>
      <c r="AA2823" s="12"/>
      <c r="AB2823" s="2"/>
      <c r="AC2823" s="2"/>
    </row>
    <row r="2824" spans="1:29" s="187" customFormat="1" ht="9.9" customHeight="1" x14ac:dyDescent="0.25">
      <c r="A2824" s="184"/>
      <c r="B2824" s="138"/>
      <c r="C2824" s="142"/>
      <c r="D2824" s="2"/>
      <c r="G2824" s="8"/>
      <c r="I2824" s="333"/>
      <c r="J2824" s="334"/>
      <c r="K2824" s="194"/>
      <c r="L2824" s="194"/>
      <c r="P2824" s="4"/>
      <c r="AA2824" s="12"/>
      <c r="AB2824" s="2"/>
      <c r="AC2824" s="2"/>
    </row>
    <row r="2825" spans="1:29" s="187" customFormat="1" ht="9.9" customHeight="1" x14ac:dyDescent="0.25">
      <c r="A2825" s="184"/>
      <c r="B2825" s="138"/>
      <c r="C2825" s="142"/>
      <c r="D2825" s="2"/>
      <c r="G2825" s="8"/>
      <c r="I2825" s="333"/>
      <c r="J2825" s="334"/>
      <c r="K2825" s="194"/>
      <c r="L2825" s="194"/>
      <c r="P2825" s="4"/>
      <c r="AA2825" s="12"/>
      <c r="AB2825" s="2"/>
      <c r="AC2825" s="2"/>
    </row>
    <row r="2826" spans="1:29" s="187" customFormat="1" ht="9.9" customHeight="1" x14ac:dyDescent="0.25">
      <c r="A2826" s="184"/>
      <c r="B2826" s="138"/>
      <c r="C2826" s="142"/>
      <c r="D2826" s="2"/>
      <c r="G2826" s="8"/>
      <c r="I2826" s="194"/>
      <c r="J2826" s="194"/>
      <c r="K2826" s="194"/>
      <c r="L2826" s="194"/>
      <c r="P2826" s="4"/>
      <c r="AA2826" s="12"/>
      <c r="AB2826" s="2"/>
      <c r="AC2826" s="2"/>
    </row>
    <row r="2827" spans="1:29" s="187" customFormat="1" ht="9.9" customHeight="1" x14ac:dyDescent="0.25">
      <c r="A2827" s="184"/>
      <c r="B2827" s="138"/>
      <c r="C2827" s="142"/>
      <c r="D2827" s="2"/>
      <c r="G2827" s="8"/>
      <c r="I2827" s="333"/>
      <c r="J2827" s="334"/>
      <c r="K2827" s="194"/>
      <c r="L2827" s="194"/>
      <c r="P2827" s="4"/>
      <c r="AA2827" s="12"/>
      <c r="AB2827" s="2"/>
      <c r="AC2827" s="2"/>
    </row>
    <row r="2828" spans="1:29" s="187" customFormat="1" ht="9.9" customHeight="1" x14ac:dyDescent="0.25">
      <c r="A2828" s="184"/>
      <c r="B2828" s="138"/>
      <c r="C2828" s="142"/>
      <c r="D2828" s="2"/>
      <c r="G2828" s="8"/>
      <c r="I2828" s="333"/>
      <c r="J2828" s="334"/>
      <c r="K2828" s="194"/>
      <c r="L2828" s="194"/>
      <c r="P2828" s="4"/>
      <c r="AA2828" s="12"/>
      <c r="AB2828" s="2"/>
      <c r="AC2828" s="2"/>
    </row>
    <row r="2829" spans="1:29" s="187" customFormat="1" ht="9.9" customHeight="1" x14ac:dyDescent="0.25">
      <c r="A2829" s="184"/>
      <c r="B2829" s="138"/>
      <c r="C2829" s="142"/>
      <c r="D2829" s="2"/>
      <c r="G2829" s="8"/>
      <c r="I2829" s="333"/>
      <c r="J2829" s="334"/>
      <c r="K2829" s="194"/>
      <c r="L2829" s="194"/>
      <c r="P2829" s="4"/>
      <c r="AA2829" s="12"/>
      <c r="AB2829" s="2"/>
      <c r="AC2829" s="2"/>
    </row>
    <row r="2830" spans="1:29" s="187" customFormat="1" ht="9.9" customHeight="1" x14ac:dyDescent="0.25">
      <c r="A2830" s="184"/>
      <c r="B2830" s="138"/>
      <c r="C2830" s="142"/>
      <c r="D2830" s="2"/>
      <c r="G2830" s="8"/>
      <c r="I2830" s="333"/>
      <c r="J2830" s="334"/>
      <c r="K2830" s="194"/>
      <c r="L2830" s="194"/>
      <c r="P2830" s="4"/>
      <c r="AA2830" s="12"/>
      <c r="AB2830" s="2"/>
      <c r="AC2830" s="2"/>
    </row>
    <row r="2831" spans="1:29" s="187" customFormat="1" ht="9.9" customHeight="1" x14ac:dyDescent="0.25">
      <c r="A2831" s="184"/>
      <c r="B2831" s="138"/>
      <c r="C2831" s="142"/>
      <c r="D2831" s="2"/>
      <c r="G2831" s="8"/>
      <c r="I2831" s="194"/>
      <c r="J2831" s="194"/>
      <c r="K2831" s="194"/>
      <c r="L2831" s="194"/>
      <c r="P2831" s="4"/>
      <c r="AA2831" s="12"/>
      <c r="AB2831" s="2"/>
      <c r="AC2831" s="2"/>
    </row>
    <row r="2832" spans="1:29" s="187" customFormat="1" ht="9.9" customHeight="1" x14ac:dyDescent="0.25">
      <c r="A2832" s="184"/>
      <c r="B2832" s="138"/>
      <c r="C2832" s="142"/>
      <c r="D2832" s="2"/>
      <c r="G2832" s="8"/>
      <c r="I2832" s="333"/>
      <c r="J2832" s="334"/>
      <c r="K2832" s="194"/>
      <c r="L2832" s="194"/>
      <c r="P2832" s="4"/>
      <c r="AA2832" s="12"/>
      <c r="AB2832" s="2"/>
      <c r="AC2832" s="2"/>
    </row>
    <row r="2833" spans="1:29" s="187" customFormat="1" ht="9.9" customHeight="1" x14ac:dyDescent="0.25">
      <c r="A2833" s="184"/>
      <c r="B2833" s="138"/>
      <c r="C2833" s="142"/>
      <c r="D2833" s="2"/>
      <c r="G2833" s="8"/>
      <c r="I2833" s="333"/>
      <c r="J2833" s="334"/>
      <c r="K2833" s="194"/>
      <c r="L2833" s="194"/>
      <c r="P2833" s="4"/>
      <c r="AA2833" s="12"/>
      <c r="AB2833" s="2"/>
      <c r="AC2833" s="2"/>
    </row>
    <row r="2834" spans="1:29" s="187" customFormat="1" ht="9.9" customHeight="1" x14ac:dyDescent="0.25">
      <c r="A2834" s="184"/>
      <c r="B2834" s="138"/>
      <c r="C2834" s="142"/>
      <c r="D2834" s="2"/>
      <c r="G2834" s="8"/>
      <c r="I2834" s="333"/>
      <c r="J2834" s="334"/>
      <c r="K2834" s="194"/>
      <c r="L2834" s="194"/>
      <c r="P2834" s="4"/>
      <c r="AA2834" s="12"/>
      <c r="AB2834" s="2"/>
      <c r="AC2834" s="2"/>
    </row>
    <row r="2835" spans="1:29" s="187" customFormat="1" ht="9.9" customHeight="1" x14ac:dyDescent="0.25">
      <c r="A2835" s="184"/>
      <c r="B2835" s="138"/>
      <c r="C2835" s="142"/>
      <c r="D2835" s="2"/>
      <c r="G2835" s="8"/>
      <c r="I2835" s="333"/>
      <c r="J2835" s="334"/>
      <c r="K2835" s="194"/>
      <c r="L2835" s="194"/>
      <c r="P2835" s="4"/>
      <c r="AA2835" s="12"/>
      <c r="AB2835" s="2"/>
      <c r="AC2835" s="2"/>
    </row>
    <row r="2836" spans="1:29" s="187" customFormat="1" ht="9.9" customHeight="1" x14ac:dyDescent="0.25">
      <c r="A2836" s="184"/>
      <c r="B2836" s="138"/>
      <c r="C2836" s="142"/>
      <c r="D2836" s="2"/>
      <c r="G2836" s="8"/>
      <c r="I2836" s="194"/>
      <c r="J2836" s="194"/>
      <c r="K2836" s="194"/>
      <c r="L2836" s="194"/>
      <c r="P2836" s="4"/>
      <c r="AA2836" s="12"/>
      <c r="AB2836" s="2"/>
      <c r="AC2836" s="2"/>
    </row>
    <row r="2837" spans="1:29" s="187" customFormat="1" ht="9.9" customHeight="1" x14ac:dyDescent="0.25">
      <c r="A2837" s="184"/>
      <c r="B2837" s="138"/>
      <c r="C2837" s="142"/>
      <c r="D2837" s="2"/>
      <c r="G2837" s="8"/>
      <c r="I2837" s="333"/>
      <c r="J2837" s="334"/>
      <c r="K2837" s="194"/>
      <c r="L2837" s="194"/>
      <c r="P2837" s="4"/>
      <c r="AA2837" s="12"/>
      <c r="AB2837" s="2"/>
      <c r="AC2837" s="2"/>
    </row>
    <row r="2838" spans="1:29" s="187" customFormat="1" ht="9.9" customHeight="1" x14ac:dyDescent="0.25">
      <c r="A2838" s="184"/>
      <c r="B2838" s="138"/>
      <c r="C2838" s="142"/>
      <c r="D2838" s="2"/>
      <c r="G2838" s="8"/>
      <c r="I2838" s="333"/>
      <c r="J2838" s="334"/>
      <c r="K2838" s="194"/>
      <c r="L2838" s="194"/>
      <c r="P2838" s="4"/>
      <c r="AA2838" s="12"/>
      <c r="AB2838" s="2"/>
      <c r="AC2838" s="2"/>
    </row>
    <row r="2839" spans="1:29" s="187" customFormat="1" ht="9.9" customHeight="1" x14ac:dyDescent="0.25">
      <c r="A2839" s="184"/>
      <c r="B2839" s="138"/>
      <c r="C2839" s="142"/>
      <c r="D2839" s="2"/>
      <c r="G2839" s="8"/>
      <c r="I2839" s="333"/>
      <c r="J2839" s="334"/>
      <c r="K2839" s="194"/>
      <c r="L2839" s="194"/>
      <c r="P2839" s="4"/>
      <c r="AA2839" s="12"/>
      <c r="AB2839" s="2"/>
      <c r="AC2839" s="2"/>
    </row>
    <row r="2840" spans="1:29" s="187" customFormat="1" ht="9.9" customHeight="1" x14ac:dyDescent="0.25">
      <c r="A2840" s="184"/>
      <c r="B2840" s="138"/>
      <c r="C2840" s="142"/>
      <c r="D2840" s="2"/>
      <c r="G2840" s="8"/>
      <c r="I2840" s="333"/>
      <c r="J2840" s="334"/>
      <c r="K2840" s="194"/>
      <c r="L2840" s="194"/>
      <c r="P2840" s="4"/>
      <c r="AA2840" s="12"/>
      <c r="AB2840" s="2"/>
      <c r="AC2840" s="2"/>
    </row>
    <row r="2841" spans="1:29" s="187" customFormat="1" ht="9.9" customHeight="1" x14ac:dyDescent="0.25">
      <c r="A2841" s="184"/>
      <c r="B2841" s="138"/>
      <c r="C2841" s="142"/>
      <c r="D2841" s="2"/>
      <c r="G2841" s="8"/>
      <c r="I2841" s="194"/>
      <c r="J2841" s="194"/>
      <c r="K2841" s="194"/>
      <c r="L2841" s="194"/>
      <c r="P2841" s="4"/>
      <c r="AA2841" s="12"/>
      <c r="AB2841" s="2"/>
      <c r="AC2841" s="2"/>
    </row>
    <row r="2842" spans="1:29" s="187" customFormat="1" ht="9.9" customHeight="1" x14ac:dyDescent="0.25">
      <c r="A2842" s="184"/>
      <c r="B2842" s="138"/>
      <c r="C2842" s="142"/>
      <c r="D2842" s="2"/>
      <c r="G2842" s="8"/>
      <c r="I2842" s="333"/>
      <c r="J2842" s="334"/>
      <c r="K2842" s="194"/>
      <c r="L2842" s="194"/>
      <c r="P2842" s="4"/>
      <c r="AA2842" s="12"/>
      <c r="AB2842" s="2"/>
      <c r="AC2842" s="2"/>
    </row>
    <row r="2843" spans="1:29" s="187" customFormat="1" ht="9.9" customHeight="1" x14ac:dyDescent="0.25">
      <c r="A2843" s="184"/>
      <c r="B2843" s="138"/>
      <c r="C2843" s="142"/>
      <c r="D2843" s="2"/>
      <c r="G2843" s="8"/>
      <c r="I2843" s="333"/>
      <c r="J2843" s="334"/>
      <c r="K2843" s="194"/>
      <c r="L2843" s="194"/>
      <c r="P2843" s="4"/>
      <c r="AA2843" s="12"/>
      <c r="AB2843" s="2"/>
      <c r="AC2843" s="2"/>
    </row>
    <row r="2844" spans="1:29" s="187" customFormat="1" ht="9.9" customHeight="1" x14ac:dyDescent="0.25">
      <c r="A2844" s="184"/>
      <c r="B2844" s="138"/>
      <c r="C2844" s="142"/>
      <c r="D2844" s="2"/>
      <c r="G2844" s="8"/>
      <c r="I2844" s="333"/>
      <c r="J2844" s="334"/>
      <c r="K2844" s="194"/>
      <c r="L2844" s="194"/>
      <c r="P2844" s="4"/>
      <c r="AA2844" s="12"/>
      <c r="AB2844" s="2"/>
      <c r="AC2844" s="2"/>
    </row>
    <row r="2845" spans="1:29" s="187" customFormat="1" ht="9.9" customHeight="1" x14ac:dyDescent="0.25">
      <c r="A2845" s="184"/>
      <c r="B2845" s="138"/>
      <c r="C2845" s="142"/>
      <c r="D2845" s="2"/>
      <c r="G2845" s="8"/>
      <c r="I2845" s="333"/>
      <c r="J2845" s="334"/>
      <c r="K2845" s="194"/>
      <c r="L2845" s="194"/>
      <c r="P2845" s="4"/>
      <c r="AA2845" s="12"/>
      <c r="AB2845" s="2"/>
      <c r="AC2845" s="2"/>
    </row>
    <row r="2846" spans="1:29" s="187" customFormat="1" ht="9.9" customHeight="1" x14ac:dyDescent="0.25">
      <c r="A2846" s="184"/>
      <c r="B2846" s="138"/>
      <c r="C2846" s="142"/>
      <c r="D2846" s="2"/>
      <c r="G2846" s="8"/>
      <c r="I2846" s="194"/>
      <c r="J2846" s="194"/>
      <c r="K2846" s="194"/>
      <c r="L2846" s="194"/>
      <c r="P2846" s="4"/>
      <c r="AA2846" s="12"/>
      <c r="AB2846" s="2"/>
      <c r="AC2846" s="2"/>
    </row>
    <row r="2847" spans="1:29" s="187" customFormat="1" ht="9.9" customHeight="1" x14ac:dyDescent="0.25">
      <c r="A2847" s="184"/>
      <c r="B2847" s="138"/>
      <c r="C2847" s="142"/>
      <c r="D2847" s="2"/>
      <c r="G2847" s="8"/>
      <c r="I2847" s="333"/>
      <c r="J2847" s="334"/>
      <c r="K2847" s="194"/>
      <c r="L2847" s="194"/>
      <c r="P2847" s="4"/>
      <c r="AA2847" s="12"/>
      <c r="AB2847" s="2"/>
      <c r="AC2847" s="2"/>
    </row>
    <row r="2848" spans="1:29" s="187" customFormat="1" ht="9.9" customHeight="1" x14ac:dyDescent="0.25">
      <c r="A2848" s="184"/>
      <c r="B2848" s="138"/>
      <c r="C2848" s="142"/>
      <c r="D2848" s="2"/>
      <c r="G2848" s="8"/>
      <c r="I2848" s="333"/>
      <c r="J2848" s="334"/>
      <c r="K2848" s="194"/>
      <c r="L2848" s="194"/>
      <c r="P2848" s="4"/>
      <c r="AA2848" s="12"/>
      <c r="AB2848" s="2"/>
      <c r="AC2848" s="2"/>
    </row>
    <row r="2849" spans="1:29" s="187" customFormat="1" ht="9.9" customHeight="1" x14ac:dyDescent="0.25">
      <c r="A2849" s="184"/>
      <c r="B2849" s="138"/>
      <c r="C2849" s="142"/>
      <c r="D2849" s="2"/>
      <c r="G2849" s="8"/>
      <c r="I2849" s="333"/>
      <c r="J2849" s="334"/>
      <c r="K2849" s="194"/>
      <c r="L2849" s="194"/>
      <c r="P2849" s="4"/>
      <c r="AA2849" s="12"/>
      <c r="AB2849" s="2"/>
      <c r="AC2849" s="2"/>
    </row>
    <row r="2850" spans="1:29" s="187" customFormat="1" ht="9.9" customHeight="1" x14ac:dyDescent="0.25">
      <c r="A2850" s="184"/>
      <c r="B2850" s="138"/>
      <c r="C2850" s="142"/>
      <c r="D2850" s="2"/>
      <c r="G2850" s="8"/>
      <c r="I2850" s="333"/>
      <c r="J2850" s="334"/>
      <c r="K2850" s="194"/>
      <c r="L2850" s="194"/>
      <c r="P2850" s="4"/>
      <c r="AA2850" s="12"/>
      <c r="AB2850" s="2"/>
      <c r="AC2850" s="2"/>
    </row>
    <row r="2851" spans="1:29" s="187" customFormat="1" ht="9.9" customHeight="1" x14ac:dyDescent="0.25">
      <c r="A2851" s="184"/>
      <c r="B2851" s="138"/>
      <c r="C2851" s="142"/>
      <c r="D2851" s="2"/>
      <c r="G2851" s="8"/>
      <c r="I2851" s="194"/>
      <c r="J2851" s="194"/>
      <c r="K2851" s="194"/>
      <c r="L2851" s="194"/>
      <c r="P2851" s="4"/>
      <c r="AA2851" s="12"/>
      <c r="AB2851" s="2"/>
      <c r="AC2851" s="2"/>
    </row>
    <row r="2852" spans="1:29" s="187" customFormat="1" ht="9.9" customHeight="1" x14ac:dyDescent="0.25">
      <c r="A2852" s="184"/>
      <c r="B2852" s="138"/>
      <c r="C2852" s="142"/>
      <c r="D2852" s="2"/>
      <c r="G2852" s="8"/>
      <c r="I2852" s="333"/>
      <c r="J2852" s="334"/>
      <c r="K2852" s="194"/>
      <c r="L2852" s="194"/>
      <c r="P2852" s="4"/>
      <c r="AA2852" s="12"/>
      <c r="AB2852" s="2"/>
      <c r="AC2852" s="2"/>
    </row>
    <row r="2853" spans="1:29" s="187" customFormat="1" ht="9.9" customHeight="1" x14ac:dyDescent="0.25">
      <c r="A2853" s="184"/>
      <c r="B2853" s="138"/>
      <c r="C2853" s="142"/>
      <c r="D2853" s="2"/>
      <c r="G2853" s="8"/>
      <c r="I2853" s="333"/>
      <c r="J2853" s="334"/>
      <c r="K2853" s="194"/>
      <c r="L2853" s="194"/>
      <c r="P2853" s="4"/>
      <c r="AA2853" s="12"/>
      <c r="AB2853" s="2"/>
      <c r="AC2853" s="2"/>
    </row>
    <row r="2854" spans="1:29" s="187" customFormat="1" ht="9.9" customHeight="1" x14ac:dyDescent="0.25">
      <c r="A2854" s="184"/>
      <c r="B2854" s="138"/>
      <c r="C2854" s="142"/>
      <c r="D2854" s="2"/>
      <c r="G2854" s="8"/>
      <c r="I2854" s="333"/>
      <c r="J2854" s="334"/>
      <c r="K2854" s="194"/>
      <c r="L2854" s="194"/>
      <c r="P2854" s="4"/>
      <c r="AA2854" s="12"/>
      <c r="AB2854" s="2"/>
      <c r="AC2854" s="2"/>
    </row>
    <row r="2855" spans="1:29" s="187" customFormat="1" ht="9.9" customHeight="1" x14ac:dyDescent="0.25">
      <c r="A2855" s="184"/>
      <c r="B2855" s="138"/>
      <c r="C2855" s="142"/>
      <c r="D2855" s="2"/>
      <c r="G2855" s="8"/>
      <c r="I2855" s="333"/>
      <c r="J2855" s="334"/>
      <c r="K2855" s="194"/>
      <c r="L2855" s="194"/>
      <c r="P2855" s="4"/>
      <c r="AA2855" s="12"/>
      <c r="AB2855" s="2"/>
      <c r="AC2855" s="2"/>
    </row>
    <row r="2856" spans="1:29" s="187" customFormat="1" ht="9.9" customHeight="1" x14ac:dyDescent="0.25">
      <c r="A2856" s="184"/>
      <c r="B2856" s="138"/>
      <c r="C2856" s="142"/>
      <c r="D2856" s="2"/>
      <c r="G2856" s="8"/>
      <c r="I2856" s="194"/>
      <c r="J2856" s="194"/>
      <c r="K2856" s="194"/>
      <c r="L2856" s="194"/>
      <c r="P2856" s="4"/>
      <c r="AA2856" s="12"/>
      <c r="AB2856" s="2"/>
      <c r="AC2856" s="2"/>
    </row>
    <row r="2857" spans="1:29" s="187" customFormat="1" ht="9.9" customHeight="1" x14ac:dyDescent="0.25">
      <c r="A2857" s="184"/>
      <c r="B2857" s="138"/>
      <c r="C2857" s="142"/>
      <c r="D2857" s="2"/>
      <c r="G2857" s="8"/>
      <c r="I2857" s="333"/>
      <c r="J2857" s="334"/>
      <c r="K2857" s="194"/>
      <c r="L2857" s="194"/>
      <c r="P2857" s="4"/>
      <c r="AA2857" s="12"/>
      <c r="AB2857" s="2"/>
      <c r="AC2857" s="2"/>
    </row>
    <row r="2858" spans="1:29" s="187" customFormat="1" ht="9.9" customHeight="1" x14ac:dyDescent="0.25">
      <c r="A2858" s="184"/>
      <c r="B2858" s="138"/>
      <c r="C2858" s="142"/>
      <c r="D2858" s="2"/>
      <c r="G2858" s="8"/>
      <c r="I2858" s="333"/>
      <c r="J2858" s="334"/>
      <c r="K2858" s="194"/>
      <c r="L2858" s="194"/>
      <c r="P2858" s="4"/>
      <c r="AA2858" s="12"/>
      <c r="AB2858" s="2"/>
      <c r="AC2858" s="2"/>
    </row>
    <row r="2859" spans="1:29" s="187" customFormat="1" ht="9.9" customHeight="1" x14ac:dyDescent="0.25">
      <c r="A2859" s="184"/>
      <c r="B2859" s="138"/>
      <c r="C2859" s="142"/>
      <c r="D2859" s="2"/>
      <c r="G2859" s="8"/>
      <c r="I2859" s="333"/>
      <c r="J2859" s="334"/>
      <c r="K2859" s="194"/>
      <c r="L2859" s="194"/>
      <c r="P2859" s="4"/>
      <c r="AA2859" s="12"/>
      <c r="AB2859" s="2"/>
      <c r="AC2859" s="2"/>
    </row>
    <row r="2860" spans="1:29" s="187" customFormat="1" ht="9.9" customHeight="1" x14ac:dyDescent="0.25">
      <c r="A2860" s="184"/>
      <c r="B2860" s="138"/>
      <c r="C2860" s="142"/>
      <c r="D2860" s="2"/>
      <c r="G2860" s="8"/>
      <c r="I2860" s="333"/>
      <c r="J2860" s="334"/>
      <c r="K2860" s="194"/>
      <c r="L2860" s="194"/>
      <c r="P2860" s="4"/>
      <c r="AA2860" s="12"/>
      <c r="AB2860" s="2"/>
      <c r="AC2860" s="2"/>
    </row>
    <row r="2861" spans="1:29" s="187" customFormat="1" ht="9.9" customHeight="1" x14ac:dyDescent="0.25">
      <c r="A2861" s="184"/>
      <c r="B2861" s="138"/>
      <c r="C2861" s="142"/>
      <c r="D2861" s="2"/>
      <c r="G2861" s="8"/>
      <c r="I2861" s="194"/>
      <c r="J2861" s="194"/>
      <c r="K2861" s="194"/>
      <c r="L2861" s="194"/>
      <c r="P2861" s="4"/>
      <c r="AA2861" s="12"/>
      <c r="AB2861" s="2"/>
      <c r="AC2861" s="2"/>
    </row>
    <row r="2862" spans="1:29" s="187" customFormat="1" ht="9.9" customHeight="1" x14ac:dyDescent="0.25">
      <c r="A2862" s="184"/>
      <c r="B2862" s="138"/>
      <c r="C2862" s="142"/>
      <c r="D2862" s="2"/>
      <c r="G2862" s="8"/>
      <c r="I2862" s="333"/>
      <c r="J2862" s="334"/>
      <c r="K2862" s="194"/>
      <c r="L2862" s="194"/>
      <c r="P2862" s="4"/>
      <c r="AA2862" s="12"/>
      <c r="AB2862" s="2"/>
      <c r="AC2862" s="2"/>
    </row>
    <row r="2863" spans="1:29" s="187" customFormat="1" ht="9.9" customHeight="1" x14ac:dyDescent="0.25">
      <c r="A2863" s="184"/>
      <c r="B2863" s="138"/>
      <c r="C2863" s="142"/>
      <c r="D2863" s="2"/>
      <c r="G2863" s="8"/>
      <c r="I2863" s="333"/>
      <c r="J2863" s="334"/>
      <c r="K2863" s="194"/>
      <c r="L2863" s="194"/>
      <c r="P2863" s="4"/>
      <c r="AA2863" s="12"/>
      <c r="AB2863" s="2"/>
      <c r="AC2863" s="2"/>
    </row>
    <row r="2864" spans="1:29" s="187" customFormat="1" ht="9.9" customHeight="1" x14ac:dyDescent="0.25">
      <c r="A2864" s="184"/>
      <c r="B2864" s="138"/>
      <c r="C2864" s="142"/>
      <c r="D2864" s="2"/>
      <c r="G2864" s="8"/>
      <c r="I2864" s="333"/>
      <c r="J2864" s="334"/>
      <c r="K2864" s="194"/>
      <c r="L2864" s="194"/>
      <c r="P2864" s="4"/>
      <c r="AA2864" s="12"/>
      <c r="AB2864" s="2"/>
      <c r="AC2864" s="2"/>
    </row>
    <row r="2865" spans="1:29" s="4" customFormat="1" ht="9.9" customHeight="1" x14ac:dyDescent="0.25">
      <c r="A2865" s="184"/>
      <c r="B2865" s="138"/>
      <c r="C2865" s="142"/>
      <c r="D2865" s="2"/>
      <c r="E2865" s="187"/>
      <c r="F2865" s="187"/>
      <c r="G2865" s="8"/>
      <c r="H2865" s="187"/>
      <c r="I2865" s="194"/>
      <c r="J2865" s="194"/>
      <c r="K2865" s="194"/>
      <c r="L2865" s="194"/>
      <c r="M2865" s="187"/>
      <c r="N2865" s="187"/>
      <c r="O2865" s="187"/>
      <c r="Q2865" s="187"/>
      <c r="R2865" s="187"/>
      <c r="S2865" s="187"/>
      <c r="T2865" s="187"/>
      <c r="U2865" s="187"/>
      <c r="V2865" s="187"/>
      <c r="W2865" s="187"/>
      <c r="X2865" s="187"/>
      <c r="Y2865" s="187"/>
      <c r="Z2865" s="187"/>
      <c r="AA2865" s="12"/>
      <c r="AB2865" s="2"/>
      <c r="AC2865" s="2"/>
    </row>
    <row r="2866" spans="1:29" s="4" customFormat="1" ht="9.9" customHeight="1" x14ac:dyDescent="0.25">
      <c r="A2866" s="184"/>
      <c r="B2866" s="138"/>
      <c r="C2866" s="142"/>
      <c r="D2866" s="2"/>
      <c r="E2866" s="187"/>
      <c r="F2866" s="187"/>
      <c r="G2866" s="8"/>
      <c r="H2866" s="187"/>
      <c r="I2866" s="333"/>
      <c r="J2866" s="334"/>
      <c r="K2866" s="194"/>
      <c r="L2866" s="194"/>
      <c r="M2866" s="187"/>
      <c r="N2866" s="187"/>
      <c r="O2866" s="187"/>
      <c r="Q2866" s="187"/>
      <c r="R2866" s="187"/>
      <c r="S2866" s="187"/>
      <c r="T2866" s="187"/>
      <c r="U2866" s="187"/>
      <c r="V2866" s="187"/>
      <c r="W2866" s="187"/>
      <c r="X2866" s="187"/>
      <c r="Y2866" s="187"/>
      <c r="Z2866" s="187"/>
      <c r="AA2866" s="12"/>
      <c r="AB2866" s="2"/>
      <c r="AC2866" s="2"/>
    </row>
    <row r="2867" spans="1:29" s="4" customFormat="1" ht="9.9" customHeight="1" x14ac:dyDescent="0.25">
      <c r="A2867" s="184"/>
      <c r="B2867" s="138"/>
      <c r="C2867" s="142"/>
      <c r="D2867" s="2"/>
      <c r="E2867" s="187"/>
      <c r="F2867" s="187"/>
      <c r="G2867" s="8"/>
      <c r="H2867" s="187"/>
      <c r="I2867" s="333"/>
      <c r="J2867" s="334"/>
      <c r="K2867" s="194"/>
      <c r="L2867" s="194"/>
      <c r="M2867" s="187"/>
      <c r="N2867" s="187"/>
      <c r="O2867" s="187"/>
      <c r="Q2867" s="187"/>
      <c r="R2867" s="187"/>
      <c r="S2867" s="187"/>
      <c r="T2867" s="187"/>
      <c r="U2867" s="187"/>
      <c r="V2867" s="187"/>
      <c r="W2867" s="187"/>
      <c r="X2867" s="187"/>
      <c r="Y2867" s="187"/>
      <c r="Z2867" s="187"/>
      <c r="AA2867" s="12"/>
      <c r="AB2867" s="2"/>
      <c r="AC2867" s="2"/>
    </row>
    <row r="2868" spans="1:29" s="4" customFormat="1" ht="9.9" customHeight="1" x14ac:dyDescent="0.25">
      <c r="A2868" s="184"/>
      <c r="B2868" s="138"/>
      <c r="C2868" s="142"/>
      <c r="D2868" s="2"/>
      <c r="E2868" s="187"/>
      <c r="F2868" s="187"/>
      <c r="G2868" s="8"/>
      <c r="H2868" s="187"/>
      <c r="I2868" s="333"/>
      <c r="J2868" s="334"/>
      <c r="K2868" s="194"/>
      <c r="L2868" s="194"/>
      <c r="M2868" s="187"/>
      <c r="N2868" s="187"/>
      <c r="O2868" s="187"/>
      <c r="Q2868" s="187"/>
      <c r="R2868" s="187"/>
      <c r="S2868" s="187"/>
      <c r="T2868" s="187"/>
      <c r="U2868" s="187"/>
      <c r="V2868" s="187"/>
      <c r="W2868" s="187"/>
      <c r="X2868" s="187"/>
      <c r="Y2868" s="187"/>
      <c r="Z2868" s="187"/>
      <c r="AA2868" s="12"/>
      <c r="AB2868" s="2"/>
      <c r="AC2868" s="2"/>
    </row>
    <row r="2869" spans="1:29" s="4" customFormat="1" ht="9.9" customHeight="1" x14ac:dyDescent="0.25">
      <c r="A2869" s="184"/>
      <c r="B2869" s="138"/>
      <c r="C2869" s="142"/>
      <c r="D2869" s="2"/>
      <c r="E2869" s="187"/>
      <c r="F2869" s="187"/>
      <c r="G2869" s="8"/>
      <c r="H2869" s="187"/>
      <c r="I2869" s="194"/>
      <c r="J2869" s="194"/>
      <c r="K2869" s="194"/>
      <c r="L2869" s="194"/>
      <c r="M2869" s="187"/>
      <c r="N2869" s="187"/>
      <c r="O2869" s="187"/>
      <c r="Q2869" s="187"/>
      <c r="R2869" s="187"/>
      <c r="S2869" s="187"/>
      <c r="T2869" s="187"/>
      <c r="U2869" s="187"/>
      <c r="V2869" s="187"/>
      <c r="W2869" s="187"/>
      <c r="X2869" s="187"/>
      <c r="Y2869" s="187"/>
      <c r="Z2869" s="187"/>
      <c r="AA2869" s="12"/>
      <c r="AB2869" s="2"/>
      <c r="AC2869" s="2"/>
    </row>
    <row r="2870" spans="1:29" s="4" customFormat="1" ht="9.9" customHeight="1" x14ac:dyDescent="0.25">
      <c r="A2870" s="184"/>
      <c r="B2870" s="138"/>
      <c r="C2870" s="142"/>
      <c r="D2870" s="2"/>
      <c r="E2870" s="187"/>
      <c r="F2870" s="187"/>
      <c r="G2870" s="8"/>
      <c r="H2870" s="187"/>
      <c r="I2870" s="333"/>
      <c r="J2870" s="334"/>
      <c r="K2870" s="194"/>
      <c r="L2870" s="194"/>
      <c r="M2870" s="187"/>
      <c r="N2870" s="187"/>
      <c r="O2870" s="187"/>
      <c r="Q2870" s="187"/>
      <c r="R2870" s="187"/>
      <c r="S2870" s="187"/>
      <c r="T2870" s="187"/>
      <c r="U2870" s="187"/>
      <c r="V2870" s="187"/>
      <c r="W2870" s="187"/>
      <c r="X2870" s="187"/>
      <c r="Y2870" s="187"/>
      <c r="Z2870" s="187"/>
      <c r="AA2870" s="12"/>
      <c r="AB2870" s="2"/>
      <c r="AC2870" s="2"/>
    </row>
    <row r="2871" spans="1:29" s="4" customFormat="1" ht="9.9" customHeight="1" x14ac:dyDescent="0.25">
      <c r="A2871" s="184"/>
      <c r="B2871" s="138"/>
      <c r="C2871" s="142"/>
      <c r="D2871" s="2"/>
      <c r="E2871" s="187"/>
      <c r="F2871" s="187"/>
      <c r="G2871" s="8"/>
      <c r="H2871" s="187"/>
      <c r="I2871" s="333"/>
      <c r="J2871" s="334"/>
      <c r="K2871" s="194"/>
      <c r="L2871" s="194"/>
      <c r="M2871" s="187"/>
      <c r="N2871" s="187"/>
      <c r="O2871" s="187"/>
      <c r="Q2871" s="187"/>
      <c r="R2871" s="187"/>
      <c r="S2871" s="187"/>
      <c r="T2871" s="187"/>
      <c r="U2871" s="187"/>
      <c r="V2871" s="187"/>
      <c r="W2871" s="187"/>
      <c r="X2871" s="187"/>
      <c r="Y2871" s="187"/>
      <c r="Z2871" s="187"/>
      <c r="AA2871" s="12"/>
      <c r="AB2871" s="2"/>
      <c r="AC2871" s="2"/>
    </row>
    <row r="2873" spans="1:29" s="4" customFormat="1" ht="9.9" customHeight="1" x14ac:dyDescent="0.25">
      <c r="A2873" s="10"/>
      <c r="B2873" s="67"/>
      <c r="C2873" s="142"/>
      <c r="D2873" s="187"/>
      <c r="E2873" s="187"/>
      <c r="F2873" s="187"/>
      <c r="G2873" s="8"/>
      <c r="H2873" s="187"/>
      <c r="M2873" s="187"/>
      <c r="N2873" s="187"/>
      <c r="O2873" s="187"/>
      <c r="Q2873" s="187"/>
      <c r="R2873" s="187"/>
      <c r="S2873" s="187"/>
      <c r="T2873" s="187"/>
      <c r="U2873" s="187"/>
      <c r="V2873" s="187"/>
      <c r="W2873" s="187"/>
      <c r="X2873" s="187"/>
      <c r="Y2873" s="187"/>
      <c r="Z2873" s="187"/>
      <c r="AA2873" s="12"/>
      <c r="AB2873" s="2"/>
      <c r="AC2873" s="2"/>
    </row>
    <row r="2874" spans="1:29" s="4" customFormat="1" ht="9.9" customHeight="1" x14ac:dyDescent="0.25">
      <c r="A2874" s="184"/>
      <c r="B2874" s="141"/>
      <c r="C2874" s="142"/>
      <c r="D2874" s="187"/>
      <c r="E2874" s="187"/>
      <c r="F2874" s="187"/>
      <c r="G2874" s="8"/>
      <c r="H2874" s="187"/>
      <c r="M2874" s="187"/>
      <c r="N2874" s="187"/>
      <c r="O2874" s="187"/>
      <c r="Q2874" s="187"/>
      <c r="R2874" s="187"/>
      <c r="S2874" s="187"/>
      <c r="T2874" s="187"/>
      <c r="U2874" s="187"/>
      <c r="V2874" s="187"/>
      <c r="W2874" s="187"/>
      <c r="X2874" s="187"/>
      <c r="Y2874" s="187"/>
      <c r="Z2874" s="187"/>
      <c r="AA2874" s="12"/>
      <c r="AB2874" s="2"/>
      <c r="AC2874" s="2"/>
    </row>
    <row r="2875" spans="1:29" s="4" customFormat="1" ht="9.9" customHeight="1" x14ac:dyDescent="0.25">
      <c r="A2875" s="184"/>
      <c r="B2875" s="139"/>
      <c r="C2875" s="142"/>
      <c r="D2875" s="187"/>
      <c r="E2875" s="187"/>
      <c r="F2875" s="187"/>
      <c r="G2875" s="8"/>
      <c r="H2875" s="187"/>
      <c r="M2875" s="187"/>
      <c r="N2875" s="187"/>
      <c r="O2875" s="187"/>
      <c r="Q2875" s="187"/>
      <c r="R2875" s="187"/>
      <c r="S2875" s="187"/>
      <c r="T2875" s="187"/>
      <c r="U2875" s="187"/>
      <c r="V2875" s="187"/>
      <c r="W2875" s="187"/>
      <c r="X2875" s="187"/>
      <c r="Y2875" s="187"/>
      <c r="Z2875" s="187"/>
      <c r="AA2875" s="12"/>
      <c r="AB2875" s="2"/>
      <c r="AC2875" s="2"/>
    </row>
    <row r="2876" spans="1:29" s="4" customFormat="1" ht="9.9" customHeight="1" x14ac:dyDescent="0.25">
      <c r="A2876" s="184"/>
      <c r="B2876" s="142"/>
      <c r="C2876" s="142"/>
      <c r="D2876" s="187"/>
      <c r="E2876" s="187"/>
      <c r="F2876" s="187"/>
      <c r="G2876" s="8"/>
      <c r="H2876" s="187"/>
      <c r="M2876" s="187"/>
      <c r="N2876" s="187"/>
      <c r="O2876" s="187"/>
      <c r="Q2876" s="187"/>
      <c r="R2876" s="187"/>
      <c r="S2876" s="187"/>
      <c r="T2876" s="187"/>
      <c r="U2876" s="187"/>
      <c r="V2876" s="187"/>
      <c r="W2876" s="187"/>
      <c r="X2876" s="187"/>
      <c r="Y2876" s="187"/>
      <c r="Z2876" s="187"/>
      <c r="AA2876" s="12"/>
      <c r="AB2876" s="2"/>
      <c r="AC2876" s="2"/>
    </row>
    <row r="2877" spans="1:29" s="4" customFormat="1" ht="9.9" customHeight="1" x14ac:dyDescent="0.25">
      <c r="A2877" s="184"/>
      <c r="B2877" s="138"/>
      <c r="C2877" s="142"/>
      <c r="D2877" s="187"/>
      <c r="E2877" s="187"/>
      <c r="F2877" s="187"/>
      <c r="G2877" s="8"/>
      <c r="H2877" s="187"/>
      <c r="M2877" s="187"/>
      <c r="N2877" s="187"/>
      <c r="O2877" s="187"/>
      <c r="Q2877" s="187"/>
      <c r="R2877" s="187"/>
      <c r="S2877" s="187"/>
      <c r="T2877" s="187"/>
      <c r="U2877" s="187"/>
      <c r="V2877" s="187"/>
      <c r="W2877" s="187"/>
      <c r="X2877" s="187"/>
      <c r="Y2877" s="187"/>
      <c r="Z2877" s="187"/>
      <c r="AA2877" s="12"/>
      <c r="AB2877" s="2"/>
      <c r="AC2877" s="2"/>
    </row>
    <row r="2878" spans="1:29" s="4" customFormat="1" ht="9.9" customHeight="1" x14ac:dyDescent="0.25">
      <c r="A2878" s="184"/>
      <c r="B2878" s="138"/>
      <c r="C2878" s="142"/>
      <c r="D2878" s="187"/>
      <c r="E2878" s="187"/>
      <c r="F2878" s="187"/>
      <c r="G2878" s="8"/>
      <c r="H2878" s="187"/>
      <c r="M2878" s="194"/>
      <c r="N2878" s="193"/>
      <c r="O2878" s="193"/>
      <c r="Q2878" s="187"/>
      <c r="R2878" s="187"/>
      <c r="S2878" s="187"/>
      <c r="T2878" s="187"/>
      <c r="U2878" s="187"/>
      <c r="V2878" s="187"/>
      <c r="W2878" s="187"/>
      <c r="X2878" s="187"/>
      <c r="Y2878" s="187"/>
      <c r="Z2878" s="187"/>
      <c r="AA2878" s="12"/>
      <c r="AB2878" s="2"/>
      <c r="AC2878" s="2"/>
    </row>
    <row r="2879" spans="1:29" s="4" customFormat="1" ht="9.9" customHeight="1" x14ac:dyDescent="0.25">
      <c r="A2879" s="184"/>
      <c r="B2879" s="138"/>
      <c r="C2879" s="142"/>
      <c r="D2879" s="187"/>
      <c r="E2879" s="187"/>
      <c r="F2879" s="187"/>
      <c r="G2879" s="8"/>
      <c r="H2879" s="187"/>
      <c r="M2879" s="194"/>
      <c r="N2879" s="193"/>
      <c r="O2879" s="193"/>
      <c r="Q2879" s="187"/>
      <c r="R2879" s="187"/>
      <c r="S2879" s="187"/>
      <c r="T2879" s="187"/>
      <c r="U2879" s="187"/>
      <c r="V2879" s="187"/>
      <c r="W2879" s="187"/>
      <c r="X2879" s="187"/>
      <c r="Y2879" s="187"/>
      <c r="Z2879" s="187"/>
      <c r="AA2879" s="12"/>
      <c r="AB2879" s="2"/>
      <c r="AC2879" s="2"/>
    </row>
    <row r="2880" spans="1:29" s="4" customFormat="1" ht="9.9" customHeight="1" x14ac:dyDescent="0.25">
      <c r="A2880" s="184"/>
      <c r="B2880" s="138"/>
      <c r="C2880" s="142"/>
      <c r="D2880" s="187"/>
      <c r="E2880" s="187"/>
      <c r="F2880" s="187"/>
      <c r="G2880" s="8"/>
      <c r="H2880" s="187"/>
      <c r="M2880" s="187"/>
      <c r="N2880" s="193"/>
      <c r="O2880" s="193"/>
      <c r="Q2880" s="187"/>
      <c r="R2880" s="187"/>
      <c r="S2880" s="187"/>
      <c r="T2880" s="187"/>
      <c r="U2880" s="187"/>
      <c r="V2880" s="187"/>
      <c r="W2880" s="187"/>
      <c r="X2880" s="187"/>
      <c r="Y2880" s="187"/>
      <c r="Z2880" s="187"/>
      <c r="AA2880" s="12"/>
      <c r="AB2880" s="2"/>
      <c r="AC2880" s="2"/>
    </row>
    <row r="2881" spans="1:29" s="4" customFormat="1" ht="9.9" customHeight="1" x14ac:dyDescent="0.25">
      <c r="A2881" s="184"/>
      <c r="B2881" s="138"/>
      <c r="C2881" s="142"/>
      <c r="D2881" s="187"/>
      <c r="E2881" s="187"/>
      <c r="F2881" s="187"/>
      <c r="G2881" s="8"/>
      <c r="H2881" s="187"/>
      <c r="M2881" s="194"/>
      <c r="N2881" s="193"/>
      <c r="O2881" s="193"/>
      <c r="Q2881" s="187"/>
      <c r="R2881" s="187"/>
      <c r="S2881" s="187"/>
      <c r="T2881" s="187"/>
      <c r="U2881" s="187"/>
      <c r="V2881" s="187"/>
      <c r="W2881" s="187"/>
      <c r="X2881" s="187"/>
      <c r="Y2881" s="187"/>
      <c r="Z2881" s="187"/>
      <c r="AA2881" s="12"/>
      <c r="AB2881" s="2"/>
      <c r="AC2881" s="2"/>
    </row>
    <row r="2882" spans="1:29" s="4" customFormat="1" ht="9.9" customHeight="1" x14ac:dyDescent="0.25">
      <c r="A2882" s="184"/>
      <c r="B2882" s="138"/>
      <c r="C2882" s="142"/>
      <c r="D2882" s="187"/>
      <c r="E2882" s="187"/>
      <c r="F2882" s="187"/>
      <c r="G2882" s="8"/>
      <c r="H2882" s="187"/>
      <c r="M2882" s="194"/>
      <c r="N2882" s="193"/>
      <c r="O2882" s="193"/>
      <c r="Q2882" s="187"/>
      <c r="R2882" s="187"/>
      <c r="S2882" s="187"/>
      <c r="T2882" s="187"/>
      <c r="U2882" s="187"/>
      <c r="V2882" s="187"/>
      <c r="W2882" s="187"/>
      <c r="X2882" s="187"/>
      <c r="Y2882" s="187"/>
      <c r="Z2882" s="187"/>
      <c r="AA2882" s="12"/>
      <c r="AB2882" s="2"/>
      <c r="AC2882" s="2"/>
    </row>
    <row r="2883" spans="1:29" s="4" customFormat="1" ht="9.9" customHeight="1" x14ac:dyDescent="0.25">
      <c r="A2883" s="184"/>
      <c r="B2883" s="138"/>
      <c r="C2883" s="142"/>
      <c r="D2883" s="187"/>
      <c r="E2883" s="187"/>
      <c r="F2883" s="187"/>
      <c r="G2883" s="8"/>
      <c r="H2883" s="187"/>
      <c r="M2883" s="194"/>
      <c r="N2883" s="193"/>
      <c r="O2883" s="193"/>
      <c r="Q2883" s="187"/>
      <c r="R2883" s="187"/>
      <c r="S2883" s="187"/>
      <c r="T2883" s="187"/>
      <c r="U2883" s="187"/>
      <c r="V2883" s="187"/>
      <c r="W2883" s="187"/>
      <c r="X2883" s="187"/>
      <c r="Y2883" s="187"/>
      <c r="Z2883" s="187"/>
      <c r="AA2883" s="12"/>
      <c r="AB2883" s="2"/>
      <c r="AC2883" s="2"/>
    </row>
    <row r="2884" spans="1:29" s="4" customFormat="1" ht="9.9" customHeight="1" x14ac:dyDescent="0.25">
      <c r="A2884" s="184"/>
      <c r="B2884" s="138"/>
      <c r="C2884" s="142"/>
      <c r="D2884" s="187"/>
      <c r="E2884" s="187"/>
      <c r="F2884" s="187"/>
      <c r="G2884" s="8"/>
      <c r="H2884" s="187"/>
      <c r="M2884" s="194"/>
      <c r="N2884" s="193"/>
      <c r="O2884" s="193"/>
      <c r="Q2884" s="187"/>
      <c r="R2884" s="187"/>
      <c r="S2884" s="187"/>
      <c r="T2884" s="187"/>
      <c r="U2884" s="187"/>
      <c r="V2884" s="187"/>
      <c r="W2884" s="187"/>
      <c r="X2884" s="187"/>
      <c r="Y2884" s="187"/>
      <c r="Z2884" s="187"/>
      <c r="AA2884" s="12"/>
      <c r="AB2884" s="2"/>
      <c r="AC2884" s="2"/>
    </row>
    <row r="2885" spans="1:29" s="4" customFormat="1" ht="9.9" customHeight="1" x14ac:dyDescent="0.25">
      <c r="A2885" s="184"/>
      <c r="B2885" s="138"/>
      <c r="C2885" s="142"/>
      <c r="D2885" s="187"/>
      <c r="E2885" s="187"/>
      <c r="F2885" s="187"/>
      <c r="G2885" s="8"/>
      <c r="H2885" s="187"/>
      <c r="M2885" s="194"/>
      <c r="N2885" s="193"/>
      <c r="O2885" s="193"/>
      <c r="Q2885" s="187"/>
      <c r="R2885" s="187"/>
      <c r="S2885" s="187"/>
      <c r="T2885" s="187"/>
      <c r="U2885" s="187"/>
      <c r="V2885" s="187"/>
      <c r="W2885" s="187"/>
      <c r="X2885" s="187"/>
      <c r="Y2885" s="187"/>
      <c r="Z2885" s="187"/>
      <c r="AA2885" s="12"/>
      <c r="AB2885" s="2"/>
      <c r="AC2885" s="2"/>
    </row>
    <row r="2886" spans="1:29" s="4" customFormat="1" ht="9.9" customHeight="1" x14ac:dyDescent="0.25">
      <c r="A2886" s="184"/>
      <c r="B2886" s="138"/>
      <c r="C2886" s="142"/>
      <c r="D2886" s="187"/>
      <c r="E2886" s="187"/>
      <c r="F2886" s="187"/>
      <c r="G2886" s="8"/>
      <c r="H2886" s="187"/>
      <c r="M2886" s="194"/>
      <c r="N2886" s="193"/>
      <c r="O2886" s="193"/>
      <c r="Q2886" s="187"/>
      <c r="R2886" s="187"/>
      <c r="S2886" s="187"/>
      <c r="T2886" s="187"/>
      <c r="U2886" s="187"/>
      <c r="V2886" s="187"/>
      <c r="W2886" s="187"/>
      <c r="X2886" s="187"/>
      <c r="Y2886" s="187"/>
      <c r="Z2886" s="187"/>
      <c r="AA2886" s="12"/>
      <c r="AB2886" s="2"/>
      <c r="AC2886" s="2"/>
    </row>
    <row r="2887" spans="1:29" s="4" customFormat="1" ht="9.9" customHeight="1" x14ac:dyDescent="0.25">
      <c r="A2887" s="184"/>
      <c r="B2887" s="138"/>
      <c r="C2887" s="142"/>
      <c r="D2887" s="187"/>
      <c r="E2887" s="187"/>
      <c r="F2887" s="187"/>
      <c r="G2887" s="8"/>
      <c r="H2887" s="187"/>
      <c r="M2887" s="194"/>
      <c r="N2887" s="193"/>
      <c r="O2887" s="193"/>
      <c r="Q2887" s="187"/>
      <c r="R2887" s="187"/>
      <c r="S2887" s="187"/>
      <c r="T2887" s="187"/>
      <c r="U2887" s="187"/>
      <c r="V2887" s="187"/>
      <c r="W2887" s="187"/>
      <c r="X2887" s="187"/>
      <c r="Y2887" s="187"/>
      <c r="Z2887" s="187"/>
      <c r="AA2887" s="12"/>
      <c r="AB2887" s="2"/>
      <c r="AC2887" s="2"/>
    </row>
    <row r="2888" spans="1:29" s="4" customFormat="1" ht="9.9" customHeight="1" x14ac:dyDescent="0.25">
      <c r="A2888" s="184"/>
      <c r="B2888" s="138"/>
      <c r="C2888" s="142"/>
      <c r="D2888" s="187"/>
      <c r="E2888" s="187"/>
      <c r="F2888" s="187"/>
      <c r="G2888" s="8"/>
      <c r="H2888" s="187"/>
      <c r="M2888" s="194"/>
      <c r="N2888" s="193"/>
      <c r="O2888" s="193"/>
      <c r="Q2888" s="187"/>
      <c r="R2888" s="187"/>
      <c r="S2888" s="187"/>
      <c r="T2888" s="187"/>
      <c r="U2888" s="187"/>
      <c r="V2888" s="187"/>
      <c r="W2888" s="187"/>
      <c r="X2888" s="187"/>
      <c r="Y2888" s="187"/>
      <c r="Z2888" s="187"/>
      <c r="AA2888" s="12"/>
      <c r="AB2888" s="2"/>
      <c r="AC2888" s="2"/>
    </row>
    <row r="2889" spans="1:29" s="4" customFormat="1" ht="9.9" customHeight="1" x14ac:dyDescent="0.25">
      <c r="A2889" s="184"/>
      <c r="B2889" s="138"/>
      <c r="C2889" s="142"/>
      <c r="D2889" s="187"/>
      <c r="E2889" s="187"/>
      <c r="F2889" s="187"/>
      <c r="G2889" s="8"/>
      <c r="H2889" s="187"/>
      <c r="M2889" s="194"/>
      <c r="N2889" s="193"/>
      <c r="O2889" s="193"/>
      <c r="Q2889" s="187"/>
      <c r="R2889" s="187"/>
      <c r="S2889" s="187"/>
      <c r="T2889" s="187"/>
      <c r="U2889" s="187"/>
      <c r="V2889" s="187"/>
      <c r="W2889" s="187"/>
      <c r="X2889" s="187"/>
      <c r="Y2889" s="187"/>
      <c r="Z2889" s="187"/>
      <c r="AA2889" s="12"/>
      <c r="AB2889" s="2"/>
      <c r="AC2889" s="2"/>
    </row>
    <row r="2890" spans="1:29" s="4" customFormat="1" ht="9.9" customHeight="1" x14ac:dyDescent="0.25">
      <c r="A2890" s="184"/>
      <c r="B2890" s="138"/>
      <c r="C2890" s="142"/>
      <c r="D2890" s="187"/>
      <c r="E2890" s="187"/>
      <c r="F2890" s="187"/>
      <c r="G2890" s="8"/>
      <c r="H2890" s="187"/>
      <c r="M2890" s="194"/>
      <c r="N2890" s="193"/>
      <c r="O2890" s="193"/>
      <c r="Q2890" s="187"/>
      <c r="R2890" s="187"/>
      <c r="S2890" s="187"/>
      <c r="T2890" s="187"/>
      <c r="U2890" s="187"/>
      <c r="V2890" s="187"/>
      <c r="W2890" s="187"/>
      <c r="X2890" s="187"/>
      <c r="Y2890" s="187"/>
      <c r="Z2890" s="187"/>
      <c r="AA2890" s="12"/>
      <c r="AB2890" s="2"/>
      <c r="AC2890" s="2"/>
    </row>
    <row r="2891" spans="1:29" s="4" customFormat="1" ht="9.9" customHeight="1" x14ac:dyDescent="0.25">
      <c r="A2891" s="184"/>
      <c r="B2891" s="138"/>
      <c r="C2891" s="142"/>
      <c r="D2891" s="187"/>
      <c r="E2891" s="187"/>
      <c r="F2891" s="187"/>
      <c r="G2891" s="8"/>
      <c r="H2891" s="187"/>
      <c r="M2891" s="194"/>
      <c r="N2891" s="193"/>
      <c r="O2891" s="193"/>
      <c r="Q2891" s="187"/>
      <c r="R2891" s="187"/>
      <c r="S2891" s="187"/>
      <c r="T2891" s="187"/>
      <c r="U2891" s="187"/>
      <c r="V2891" s="187"/>
      <c r="W2891" s="187"/>
      <c r="X2891" s="187"/>
      <c r="Y2891" s="187"/>
      <c r="Z2891" s="187"/>
      <c r="AA2891" s="12"/>
      <c r="AB2891" s="2"/>
      <c r="AC2891" s="2"/>
    </row>
    <row r="2892" spans="1:29" s="4" customFormat="1" ht="9.9" customHeight="1" x14ac:dyDescent="0.25">
      <c r="A2892" s="184"/>
      <c r="B2892" s="138"/>
      <c r="C2892" s="142"/>
      <c r="D2892" s="187"/>
      <c r="E2892" s="187"/>
      <c r="F2892" s="187"/>
      <c r="G2892" s="8"/>
      <c r="H2892" s="187"/>
      <c r="M2892" s="194"/>
      <c r="N2892" s="193"/>
      <c r="O2892" s="193"/>
      <c r="Q2892" s="187"/>
      <c r="R2892" s="187"/>
      <c r="S2892" s="187"/>
      <c r="T2892" s="187"/>
      <c r="U2892" s="187"/>
      <c r="V2892" s="187"/>
      <c r="W2892" s="187"/>
      <c r="X2892" s="187"/>
      <c r="Y2892" s="187"/>
      <c r="Z2892" s="187"/>
      <c r="AA2892" s="12"/>
      <c r="AB2892" s="2"/>
      <c r="AC2892" s="2"/>
    </row>
    <row r="2893" spans="1:29" s="4" customFormat="1" ht="9.9" customHeight="1" x14ac:dyDescent="0.25">
      <c r="A2893" s="184"/>
      <c r="B2893" s="138"/>
      <c r="C2893" s="142"/>
      <c r="D2893" s="187"/>
      <c r="E2893" s="187"/>
      <c r="F2893" s="187"/>
      <c r="G2893" s="8"/>
      <c r="H2893" s="187"/>
      <c r="M2893" s="194"/>
      <c r="N2893" s="193"/>
      <c r="O2893" s="193"/>
      <c r="Q2893" s="187"/>
      <c r="R2893" s="187"/>
      <c r="S2893" s="187"/>
      <c r="T2893" s="187"/>
      <c r="U2893" s="187"/>
      <c r="V2893" s="187"/>
      <c r="W2893" s="187"/>
      <c r="X2893" s="187"/>
      <c r="Y2893" s="187"/>
      <c r="Z2893" s="187"/>
      <c r="AA2893" s="12"/>
      <c r="AB2893" s="2"/>
      <c r="AC2893" s="2"/>
    </row>
    <row r="2894" spans="1:29" s="4" customFormat="1" ht="9.9" customHeight="1" x14ac:dyDescent="0.25">
      <c r="A2894" s="184"/>
      <c r="B2894" s="138"/>
      <c r="C2894" s="142"/>
      <c r="D2894" s="187"/>
      <c r="E2894" s="187"/>
      <c r="F2894" s="187"/>
      <c r="G2894" s="8"/>
      <c r="H2894" s="187"/>
      <c r="M2894" s="194"/>
      <c r="N2894" s="193"/>
      <c r="O2894" s="193"/>
      <c r="Q2894" s="187"/>
      <c r="R2894" s="187"/>
      <c r="S2894" s="187"/>
      <c r="T2894" s="187"/>
      <c r="U2894" s="187"/>
      <c r="V2894" s="187"/>
      <c r="W2894" s="187"/>
      <c r="X2894" s="187"/>
      <c r="Y2894" s="187"/>
      <c r="Z2894" s="187"/>
      <c r="AA2894" s="12"/>
      <c r="AB2894" s="2"/>
      <c r="AC2894" s="2"/>
    </row>
    <row r="2895" spans="1:29" s="4" customFormat="1" ht="9.9" customHeight="1" x14ac:dyDescent="0.25">
      <c r="A2895" s="184"/>
      <c r="B2895" s="138"/>
      <c r="C2895" s="142"/>
      <c r="D2895" s="187"/>
      <c r="E2895" s="187"/>
      <c r="F2895" s="187"/>
      <c r="G2895" s="8"/>
      <c r="H2895" s="187"/>
      <c r="M2895" s="194"/>
      <c r="N2895" s="193"/>
      <c r="O2895" s="193"/>
      <c r="Q2895" s="187"/>
      <c r="R2895" s="187"/>
      <c r="S2895" s="187"/>
      <c r="T2895" s="187"/>
      <c r="U2895" s="187"/>
      <c r="V2895" s="187"/>
      <c r="W2895" s="187"/>
      <c r="X2895" s="187"/>
      <c r="Y2895" s="187"/>
      <c r="Z2895" s="187"/>
      <c r="AA2895" s="12"/>
      <c r="AB2895" s="2"/>
      <c r="AC2895" s="2"/>
    </row>
    <row r="2896" spans="1:29" s="4" customFormat="1" ht="9.9" customHeight="1" x14ac:dyDescent="0.25">
      <c r="A2896" s="184"/>
      <c r="B2896" s="138"/>
      <c r="C2896" s="142"/>
      <c r="D2896" s="187"/>
      <c r="E2896" s="187"/>
      <c r="F2896" s="187"/>
      <c r="G2896" s="8"/>
      <c r="H2896" s="187"/>
      <c r="M2896" s="194"/>
      <c r="N2896" s="193"/>
      <c r="O2896" s="193"/>
      <c r="Q2896" s="187"/>
      <c r="R2896" s="187"/>
      <c r="S2896" s="187"/>
      <c r="T2896" s="187"/>
      <c r="U2896" s="187"/>
      <c r="V2896" s="187"/>
      <c r="W2896" s="187"/>
      <c r="X2896" s="187"/>
      <c r="Y2896" s="187"/>
      <c r="Z2896" s="187"/>
      <c r="AA2896" s="12"/>
      <c r="AB2896" s="2"/>
      <c r="AC2896" s="2"/>
    </row>
    <row r="2897" spans="1:29" s="4" customFormat="1" ht="9.9" customHeight="1" x14ac:dyDescent="0.25">
      <c r="A2897" s="184"/>
      <c r="B2897" s="138"/>
      <c r="C2897" s="142"/>
      <c r="D2897" s="187"/>
      <c r="E2897" s="187"/>
      <c r="F2897" s="187"/>
      <c r="G2897" s="8"/>
      <c r="H2897" s="187"/>
      <c r="M2897" s="194"/>
      <c r="N2897" s="193"/>
      <c r="O2897" s="193"/>
      <c r="Q2897" s="187"/>
      <c r="R2897" s="187"/>
      <c r="S2897" s="187"/>
      <c r="T2897" s="187"/>
      <c r="U2897" s="187"/>
      <c r="V2897" s="187"/>
      <c r="W2897" s="187"/>
      <c r="X2897" s="187"/>
      <c r="Y2897" s="187"/>
      <c r="Z2897" s="187"/>
      <c r="AA2897" s="12"/>
      <c r="AB2897" s="2"/>
      <c r="AC2897" s="2"/>
    </row>
    <row r="2898" spans="1:29" s="4" customFormat="1" ht="9.9" customHeight="1" x14ac:dyDescent="0.25">
      <c r="A2898" s="184"/>
      <c r="B2898" s="138"/>
      <c r="C2898" s="142"/>
      <c r="D2898" s="187"/>
      <c r="E2898" s="187"/>
      <c r="F2898" s="187"/>
      <c r="G2898" s="8"/>
      <c r="H2898" s="187"/>
      <c r="M2898" s="194"/>
      <c r="N2898" s="193"/>
      <c r="O2898" s="193"/>
      <c r="Q2898" s="187"/>
      <c r="R2898" s="187"/>
      <c r="S2898" s="187"/>
      <c r="T2898" s="187"/>
      <c r="U2898" s="187"/>
      <c r="V2898" s="187"/>
      <c r="W2898" s="187"/>
      <c r="X2898" s="187"/>
      <c r="Y2898" s="187"/>
      <c r="Z2898" s="187"/>
      <c r="AA2898" s="12"/>
      <c r="AB2898" s="2"/>
      <c r="AC2898" s="2"/>
    </row>
    <row r="2899" spans="1:29" s="4" customFormat="1" ht="9.9" customHeight="1" x14ac:dyDescent="0.25">
      <c r="A2899" s="184"/>
      <c r="B2899" s="138"/>
      <c r="C2899" s="142"/>
      <c r="D2899" s="187"/>
      <c r="E2899" s="187"/>
      <c r="F2899" s="187"/>
      <c r="G2899" s="8"/>
      <c r="H2899" s="187"/>
      <c r="M2899" s="194"/>
      <c r="N2899" s="193"/>
      <c r="O2899" s="193"/>
      <c r="Q2899" s="187"/>
      <c r="R2899" s="187"/>
      <c r="S2899" s="187"/>
      <c r="T2899" s="187"/>
      <c r="U2899" s="187"/>
      <c r="V2899" s="187"/>
      <c r="W2899" s="187"/>
      <c r="X2899" s="187"/>
      <c r="Y2899" s="187"/>
      <c r="Z2899" s="187"/>
      <c r="AA2899" s="12"/>
      <c r="AB2899" s="2"/>
      <c r="AC2899" s="2"/>
    </row>
    <row r="2900" spans="1:29" s="4" customFormat="1" ht="9.9" customHeight="1" x14ac:dyDescent="0.25">
      <c r="A2900" s="184"/>
      <c r="B2900" s="138"/>
      <c r="C2900" s="142"/>
      <c r="D2900" s="187"/>
      <c r="E2900" s="187"/>
      <c r="F2900" s="187"/>
      <c r="G2900" s="8"/>
      <c r="H2900" s="187"/>
      <c r="M2900" s="194"/>
      <c r="N2900" s="193"/>
      <c r="O2900" s="193"/>
      <c r="Q2900" s="187"/>
      <c r="R2900" s="187"/>
      <c r="S2900" s="187"/>
      <c r="T2900" s="187"/>
      <c r="U2900" s="187"/>
      <c r="V2900" s="187"/>
      <c r="W2900" s="187"/>
      <c r="X2900" s="187"/>
      <c r="Y2900" s="187"/>
      <c r="Z2900" s="187"/>
      <c r="AA2900" s="12"/>
      <c r="AB2900" s="2"/>
      <c r="AC2900" s="2"/>
    </row>
    <row r="2901" spans="1:29" s="4" customFormat="1" ht="9.9" customHeight="1" x14ac:dyDescent="0.25">
      <c r="A2901" s="184"/>
      <c r="B2901" s="138"/>
      <c r="C2901" s="142"/>
      <c r="D2901" s="187"/>
      <c r="E2901" s="187"/>
      <c r="F2901" s="187"/>
      <c r="G2901" s="8"/>
      <c r="H2901" s="187"/>
      <c r="M2901" s="194"/>
      <c r="N2901" s="193"/>
      <c r="O2901" s="193"/>
      <c r="Q2901" s="187"/>
      <c r="R2901" s="187"/>
      <c r="S2901" s="187"/>
      <c r="T2901" s="187"/>
      <c r="U2901" s="187"/>
      <c r="V2901" s="187"/>
      <c r="W2901" s="187"/>
      <c r="X2901" s="187"/>
      <c r="Y2901" s="187"/>
      <c r="Z2901" s="187"/>
      <c r="AA2901" s="12"/>
      <c r="AB2901" s="2"/>
      <c r="AC2901" s="2"/>
    </row>
    <row r="2902" spans="1:29" s="4" customFormat="1" ht="9.9" customHeight="1" x14ac:dyDescent="0.25">
      <c r="A2902" s="184"/>
      <c r="B2902" s="138"/>
      <c r="C2902" s="142"/>
      <c r="D2902" s="187"/>
      <c r="E2902" s="187"/>
      <c r="F2902" s="187"/>
      <c r="G2902" s="8"/>
      <c r="H2902" s="187"/>
      <c r="M2902" s="194"/>
      <c r="N2902" s="193"/>
      <c r="O2902" s="193"/>
      <c r="Q2902" s="187"/>
      <c r="R2902" s="187"/>
      <c r="S2902" s="187"/>
      <c r="T2902" s="187"/>
      <c r="U2902" s="187"/>
      <c r="V2902" s="187"/>
      <c r="W2902" s="187"/>
      <c r="X2902" s="187"/>
      <c r="Y2902" s="187"/>
      <c r="Z2902" s="187"/>
      <c r="AA2902" s="12"/>
      <c r="AB2902" s="2"/>
      <c r="AC2902" s="2"/>
    </row>
    <row r="2903" spans="1:29" s="4" customFormat="1" ht="9.9" customHeight="1" x14ac:dyDescent="0.25">
      <c r="A2903" s="184"/>
      <c r="B2903" s="138"/>
      <c r="C2903" s="142"/>
      <c r="D2903" s="187"/>
      <c r="E2903" s="187"/>
      <c r="F2903" s="187"/>
      <c r="G2903" s="8"/>
      <c r="H2903" s="187"/>
      <c r="M2903" s="194"/>
      <c r="N2903" s="193"/>
      <c r="O2903" s="193"/>
      <c r="Q2903" s="187"/>
      <c r="R2903" s="187"/>
      <c r="S2903" s="187"/>
      <c r="T2903" s="187"/>
      <c r="U2903" s="187"/>
      <c r="V2903" s="187"/>
      <c r="W2903" s="187"/>
      <c r="X2903" s="187"/>
      <c r="Y2903" s="187"/>
      <c r="Z2903" s="187"/>
      <c r="AA2903" s="12"/>
      <c r="AB2903" s="2"/>
      <c r="AC2903" s="2"/>
    </row>
    <row r="2904" spans="1:29" s="4" customFormat="1" ht="9.9" customHeight="1" x14ac:dyDescent="0.25">
      <c r="A2904" s="184"/>
      <c r="B2904" s="138"/>
      <c r="C2904" s="142"/>
      <c r="D2904" s="187"/>
      <c r="E2904" s="187"/>
      <c r="F2904" s="187"/>
      <c r="G2904" s="8"/>
      <c r="H2904" s="187"/>
      <c r="M2904" s="194"/>
      <c r="N2904" s="193"/>
      <c r="O2904" s="193"/>
      <c r="Q2904" s="187"/>
      <c r="R2904" s="187"/>
      <c r="S2904" s="187"/>
      <c r="T2904" s="187"/>
      <c r="U2904" s="187"/>
      <c r="V2904" s="187"/>
      <c r="W2904" s="187"/>
      <c r="X2904" s="187"/>
      <c r="Y2904" s="187"/>
      <c r="Z2904" s="187"/>
      <c r="AA2904" s="12"/>
      <c r="AB2904" s="2"/>
      <c r="AC2904" s="2"/>
    </row>
    <row r="2905" spans="1:29" s="4" customFormat="1" ht="9.9" customHeight="1" x14ac:dyDescent="0.25">
      <c r="A2905" s="184"/>
      <c r="B2905" s="138"/>
      <c r="C2905" s="142"/>
      <c r="D2905" s="187"/>
      <c r="E2905" s="187"/>
      <c r="F2905" s="187"/>
      <c r="G2905" s="8"/>
      <c r="H2905" s="187"/>
      <c r="M2905" s="194"/>
      <c r="N2905" s="193"/>
      <c r="O2905" s="193"/>
      <c r="Q2905" s="187"/>
      <c r="R2905" s="187"/>
      <c r="S2905" s="187"/>
      <c r="T2905" s="187"/>
      <c r="U2905" s="187"/>
      <c r="V2905" s="187"/>
      <c r="W2905" s="187"/>
      <c r="X2905" s="187"/>
      <c r="Y2905" s="187"/>
      <c r="Z2905" s="187"/>
      <c r="AA2905" s="12"/>
      <c r="AB2905" s="2"/>
      <c r="AC2905" s="2"/>
    </row>
    <row r="2906" spans="1:29" s="4" customFormat="1" ht="9.9" customHeight="1" x14ac:dyDescent="0.25">
      <c r="A2906" s="184"/>
      <c r="B2906" s="138"/>
      <c r="C2906" s="142"/>
      <c r="D2906" s="187"/>
      <c r="E2906" s="187"/>
      <c r="F2906" s="187"/>
      <c r="G2906" s="8"/>
      <c r="H2906" s="187"/>
      <c r="M2906" s="194"/>
      <c r="N2906" s="193"/>
      <c r="O2906" s="193"/>
      <c r="Q2906" s="187"/>
      <c r="R2906" s="187"/>
      <c r="S2906" s="187"/>
      <c r="T2906" s="187"/>
      <c r="U2906" s="187"/>
      <c r="V2906" s="187"/>
      <c r="W2906" s="187"/>
      <c r="X2906" s="187"/>
      <c r="Y2906" s="187"/>
      <c r="Z2906" s="187"/>
      <c r="AA2906" s="12"/>
      <c r="AB2906" s="2"/>
      <c r="AC2906" s="2"/>
    </row>
    <row r="2907" spans="1:29" s="4" customFormat="1" ht="9.9" customHeight="1" x14ac:dyDescent="0.25">
      <c r="A2907" s="184"/>
      <c r="B2907" s="138"/>
      <c r="C2907" s="142"/>
      <c r="D2907" s="187"/>
      <c r="E2907" s="187"/>
      <c r="F2907" s="187"/>
      <c r="G2907" s="8"/>
      <c r="H2907" s="187"/>
      <c r="M2907" s="194"/>
      <c r="N2907" s="193"/>
      <c r="O2907" s="193"/>
      <c r="Q2907" s="187"/>
      <c r="R2907" s="187"/>
      <c r="S2907" s="187"/>
      <c r="T2907" s="187"/>
      <c r="U2907" s="187"/>
      <c r="V2907" s="187"/>
      <c r="W2907" s="187"/>
      <c r="X2907" s="187"/>
      <c r="Y2907" s="187"/>
      <c r="Z2907" s="187"/>
      <c r="AA2907" s="12"/>
      <c r="AB2907" s="2"/>
      <c r="AC2907" s="2"/>
    </row>
    <row r="2908" spans="1:29" s="4" customFormat="1" ht="9.9" customHeight="1" x14ac:dyDescent="0.25">
      <c r="A2908" s="184"/>
      <c r="B2908" s="138"/>
      <c r="C2908" s="142"/>
      <c r="D2908" s="187"/>
      <c r="E2908" s="187"/>
      <c r="F2908" s="187"/>
      <c r="G2908" s="8"/>
      <c r="H2908" s="187"/>
      <c r="M2908" s="194"/>
      <c r="N2908" s="193"/>
      <c r="O2908" s="193"/>
      <c r="Q2908" s="187"/>
      <c r="R2908" s="187"/>
      <c r="S2908" s="187"/>
      <c r="T2908" s="187"/>
      <c r="U2908" s="187"/>
      <c r="V2908" s="187"/>
      <c r="W2908" s="187"/>
      <c r="X2908" s="187"/>
      <c r="Y2908" s="187"/>
      <c r="Z2908" s="187"/>
      <c r="AA2908" s="12"/>
      <c r="AB2908" s="2"/>
      <c r="AC2908" s="2"/>
    </row>
    <row r="2909" spans="1:29" s="4" customFormat="1" ht="9.9" customHeight="1" x14ac:dyDescent="0.25">
      <c r="A2909" s="184"/>
      <c r="B2909" s="138"/>
      <c r="C2909" s="142"/>
      <c r="D2909" s="187"/>
      <c r="E2909" s="187"/>
      <c r="F2909" s="187"/>
      <c r="G2909" s="8"/>
      <c r="H2909" s="187"/>
      <c r="M2909" s="194"/>
      <c r="N2909" s="193"/>
      <c r="O2909" s="193"/>
      <c r="Q2909" s="187"/>
      <c r="R2909" s="187"/>
      <c r="S2909" s="187"/>
      <c r="T2909" s="187"/>
      <c r="U2909" s="187"/>
      <c r="V2909" s="187"/>
      <c r="W2909" s="187"/>
      <c r="X2909" s="187"/>
      <c r="Y2909" s="187"/>
      <c r="Z2909" s="187"/>
      <c r="AA2909" s="12"/>
      <c r="AB2909" s="2"/>
      <c r="AC2909" s="2"/>
    </row>
    <row r="2910" spans="1:29" s="4" customFormat="1" ht="9.9" customHeight="1" x14ac:dyDescent="0.25">
      <c r="A2910" s="184"/>
      <c r="B2910" s="138"/>
      <c r="C2910" s="142"/>
      <c r="D2910" s="187"/>
      <c r="E2910" s="187"/>
      <c r="F2910" s="187"/>
      <c r="G2910" s="8"/>
      <c r="H2910" s="187"/>
      <c r="M2910" s="194"/>
      <c r="N2910" s="193"/>
      <c r="O2910" s="193"/>
      <c r="Q2910" s="187"/>
      <c r="R2910" s="187"/>
      <c r="S2910" s="187"/>
      <c r="T2910" s="187"/>
      <c r="U2910" s="187"/>
      <c r="V2910" s="187"/>
      <c r="W2910" s="187"/>
      <c r="X2910" s="187"/>
      <c r="Y2910" s="187"/>
      <c r="Z2910" s="187"/>
      <c r="AA2910" s="12"/>
      <c r="AB2910" s="2"/>
      <c r="AC2910" s="2"/>
    </row>
    <row r="2911" spans="1:29" s="4" customFormat="1" ht="9.9" customHeight="1" x14ac:dyDescent="0.25">
      <c r="A2911" s="184"/>
      <c r="B2911" s="138"/>
      <c r="C2911" s="142"/>
      <c r="D2911" s="187"/>
      <c r="E2911" s="187"/>
      <c r="F2911" s="187"/>
      <c r="G2911" s="8"/>
      <c r="H2911" s="187"/>
      <c r="M2911" s="194"/>
      <c r="N2911" s="193"/>
      <c r="O2911" s="193"/>
      <c r="Q2911" s="187"/>
      <c r="R2911" s="187"/>
      <c r="S2911" s="187"/>
      <c r="T2911" s="187"/>
      <c r="U2911" s="187"/>
      <c r="V2911" s="187"/>
      <c r="W2911" s="187"/>
      <c r="X2911" s="187"/>
      <c r="Y2911" s="187"/>
      <c r="Z2911" s="187"/>
      <c r="AA2911" s="12"/>
      <c r="AB2911" s="2"/>
      <c r="AC2911" s="2"/>
    </row>
    <row r="2912" spans="1:29" s="4" customFormat="1" ht="9.9" customHeight="1" x14ac:dyDescent="0.25">
      <c r="A2912" s="184"/>
      <c r="B2912" s="138"/>
      <c r="C2912" s="142"/>
      <c r="D2912" s="187"/>
      <c r="E2912" s="187"/>
      <c r="F2912" s="187"/>
      <c r="G2912" s="8"/>
      <c r="H2912" s="187"/>
      <c r="M2912" s="194"/>
      <c r="N2912" s="193"/>
      <c r="O2912" s="193"/>
      <c r="Q2912" s="187"/>
      <c r="R2912" s="187"/>
      <c r="S2912" s="187"/>
      <c r="T2912" s="187"/>
      <c r="U2912" s="187"/>
      <c r="V2912" s="187"/>
      <c r="W2912" s="187"/>
      <c r="X2912" s="187"/>
      <c r="Y2912" s="187"/>
      <c r="Z2912" s="187"/>
      <c r="AA2912" s="12"/>
      <c r="AB2912" s="2"/>
      <c r="AC2912" s="2"/>
    </row>
    <row r="2913" spans="1:29" s="4" customFormat="1" ht="9.9" customHeight="1" x14ac:dyDescent="0.25">
      <c r="A2913" s="184"/>
      <c r="B2913" s="138"/>
      <c r="C2913" s="142"/>
      <c r="D2913" s="187"/>
      <c r="E2913" s="187"/>
      <c r="F2913" s="187"/>
      <c r="G2913" s="8"/>
      <c r="H2913" s="187"/>
      <c r="M2913" s="194"/>
      <c r="N2913" s="193"/>
      <c r="O2913" s="193"/>
      <c r="Q2913" s="187"/>
      <c r="R2913" s="187"/>
      <c r="S2913" s="187"/>
      <c r="T2913" s="187"/>
      <c r="U2913" s="187"/>
      <c r="V2913" s="187"/>
      <c r="W2913" s="187"/>
      <c r="X2913" s="187"/>
      <c r="Y2913" s="187"/>
      <c r="Z2913" s="187"/>
      <c r="AA2913" s="12"/>
      <c r="AB2913" s="2"/>
      <c r="AC2913" s="2"/>
    </row>
    <row r="2914" spans="1:29" s="4" customFormat="1" ht="9.9" customHeight="1" x14ac:dyDescent="0.25">
      <c r="A2914" s="184"/>
      <c r="B2914" s="138"/>
      <c r="C2914" s="142"/>
      <c r="D2914" s="187"/>
      <c r="E2914" s="187"/>
      <c r="F2914" s="187"/>
      <c r="G2914" s="8"/>
      <c r="H2914" s="187"/>
      <c r="M2914" s="194"/>
      <c r="N2914" s="193"/>
      <c r="O2914" s="193"/>
      <c r="Q2914" s="187"/>
      <c r="R2914" s="187"/>
      <c r="S2914" s="187"/>
      <c r="T2914" s="187"/>
      <c r="U2914" s="187"/>
      <c r="V2914" s="187"/>
      <c r="W2914" s="187"/>
      <c r="X2914" s="187"/>
      <c r="Y2914" s="187"/>
      <c r="Z2914" s="187"/>
      <c r="AA2914" s="12"/>
      <c r="AB2914" s="2"/>
      <c r="AC2914" s="2"/>
    </row>
    <row r="2915" spans="1:29" s="4" customFormat="1" ht="9.9" customHeight="1" x14ac:dyDescent="0.25">
      <c r="A2915" s="184"/>
      <c r="B2915" s="138"/>
      <c r="C2915" s="142"/>
      <c r="D2915" s="187"/>
      <c r="E2915" s="187"/>
      <c r="F2915" s="187"/>
      <c r="G2915" s="8"/>
      <c r="H2915" s="187"/>
      <c r="M2915" s="194"/>
      <c r="N2915" s="193"/>
      <c r="O2915" s="193"/>
      <c r="Q2915" s="187"/>
      <c r="R2915" s="187"/>
      <c r="S2915" s="187"/>
      <c r="T2915" s="187"/>
      <c r="U2915" s="187"/>
      <c r="V2915" s="187"/>
      <c r="W2915" s="187"/>
      <c r="X2915" s="187"/>
      <c r="Y2915" s="187"/>
      <c r="Z2915" s="187"/>
      <c r="AA2915" s="12"/>
      <c r="AB2915" s="2"/>
      <c r="AC2915" s="2"/>
    </row>
    <row r="2916" spans="1:29" s="4" customFormat="1" ht="9.9" customHeight="1" x14ac:dyDescent="0.25">
      <c r="A2916" s="184"/>
      <c r="B2916" s="138"/>
      <c r="C2916" s="142"/>
      <c r="D2916" s="187"/>
      <c r="E2916" s="187"/>
      <c r="F2916" s="187"/>
      <c r="G2916" s="8"/>
      <c r="H2916" s="187"/>
      <c r="M2916" s="194"/>
      <c r="N2916" s="193"/>
      <c r="O2916" s="193"/>
      <c r="Q2916" s="187"/>
      <c r="R2916" s="187"/>
      <c r="S2916" s="187"/>
      <c r="T2916" s="187"/>
      <c r="U2916" s="187"/>
      <c r="V2916" s="187"/>
      <c r="W2916" s="187"/>
      <c r="X2916" s="187"/>
      <c r="Y2916" s="187"/>
      <c r="Z2916" s="187"/>
      <c r="AA2916" s="12"/>
      <c r="AB2916" s="2"/>
      <c r="AC2916" s="2"/>
    </row>
    <row r="2917" spans="1:29" s="4" customFormat="1" ht="9.9" customHeight="1" x14ac:dyDescent="0.25">
      <c r="A2917" s="184"/>
      <c r="B2917" s="138"/>
      <c r="C2917" s="142"/>
      <c r="D2917" s="187"/>
      <c r="E2917" s="187"/>
      <c r="F2917" s="187"/>
      <c r="G2917" s="8"/>
      <c r="H2917" s="187"/>
      <c r="M2917" s="194"/>
      <c r="N2917" s="193"/>
      <c r="O2917" s="193"/>
      <c r="Q2917" s="187"/>
      <c r="R2917" s="187"/>
      <c r="S2917" s="187"/>
      <c r="T2917" s="187"/>
      <c r="U2917" s="187"/>
      <c r="V2917" s="187"/>
      <c r="W2917" s="187"/>
      <c r="X2917" s="187"/>
      <c r="Y2917" s="187"/>
      <c r="Z2917" s="187"/>
      <c r="AA2917" s="12"/>
      <c r="AB2917" s="2"/>
      <c r="AC2917" s="2"/>
    </row>
    <row r="2918" spans="1:29" s="4" customFormat="1" ht="9.9" customHeight="1" x14ac:dyDescent="0.25">
      <c r="A2918" s="184"/>
      <c r="B2918" s="138"/>
      <c r="C2918" s="142"/>
      <c r="D2918" s="187"/>
      <c r="E2918" s="187"/>
      <c r="F2918" s="187"/>
      <c r="G2918" s="8"/>
      <c r="H2918" s="187"/>
      <c r="M2918" s="194"/>
      <c r="N2918" s="193"/>
      <c r="O2918" s="193"/>
      <c r="Q2918" s="187"/>
      <c r="R2918" s="187"/>
      <c r="S2918" s="187"/>
      <c r="T2918" s="187"/>
      <c r="U2918" s="187"/>
      <c r="V2918" s="187"/>
      <c r="W2918" s="187"/>
      <c r="X2918" s="187"/>
      <c r="Y2918" s="187"/>
      <c r="Z2918" s="187"/>
      <c r="AA2918" s="12"/>
      <c r="AB2918" s="2"/>
      <c r="AC2918" s="2"/>
    </row>
    <row r="2920" spans="1:29" s="4" customFormat="1" ht="9.9" customHeight="1" x14ac:dyDescent="0.25">
      <c r="A2920" s="184"/>
      <c r="B2920" s="141"/>
      <c r="C2920" s="142"/>
      <c r="D2920" s="187"/>
      <c r="E2920" s="187"/>
      <c r="F2920" s="187"/>
      <c r="G2920" s="8"/>
      <c r="H2920" s="187"/>
      <c r="M2920" s="187"/>
      <c r="N2920" s="187"/>
      <c r="O2920" s="187"/>
      <c r="Q2920" s="187"/>
      <c r="R2920" s="187"/>
      <c r="S2920" s="187"/>
      <c r="T2920" s="187"/>
      <c r="U2920" s="187"/>
      <c r="V2920" s="187"/>
      <c r="W2920" s="187"/>
      <c r="X2920" s="187"/>
      <c r="Y2920" s="187"/>
      <c r="Z2920" s="187"/>
      <c r="AA2920" s="12"/>
      <c r="AB2920" s="2"/>
      <c r="AC2920" s="2"/>
    </row>
    <row r="2921" spans="1:29" s="4" customFormat="1" ht="9.9" customHeight="1" x14ac:dyDescent="0.25">
      <c r="A2921" s="184"/>
      <c r="B2921" s="139"/>
      <c r="C2921" s="14"/>
      <c r="D2921" s="194"/>
      <c r="E2921" s="187"/>
      <c r="F2921" s="187"/>
      <c r="G2921" s="8"/>
      <c r="H2921" s="187"/>
      <c r="M2921" s="194"/>
      <c r="N2921" s="187"/>
      <c r="O2921" s="187"/>
      <c r="Q2921" s="187"/>
      <c r="R2921" s="187"/>
      <c r="S2921" s="187"/>
      <c r="T2921" s="187"/>
      <c r="U2921" s="187"/>
      <c r="V2921" s="187"/>
      <c r="W2921" s="187"/>
      <c r="X2921" s="187"/>
      <c r="Y2921" s="187"/>
      <c r="Z2921" s="187"/>
      <c r="AA2921" s="12"/>
      <c r="AB2921" s="2"/>
      <c r="AC2921" s="2"/>
    </row>
    <row r="2922" spans="1:29" s="4" customFormat="1" ht="9.9" customHeight="1" x14ac:dyDescent="0.25">
      <c r="A2922" s="184"/>
      <c r="B2922" s="142"/>
      <c r="C2922" s="14"/>
      <c r="D2922" s="194"/>
      <c r="E2922" s="187"/>
      <c r="F2922" s="187"/>
      <c r="G2922" s="8"/>
      <c r="H2922" s="187"/>
      <c r="M2922" s="194"/>
      <c r="N2922" s="187"/>
      <c r="O2922" s="187"/>
      <c r="Q2922" s="187"/>
      <c r="R2922" s="187"/>
      <c r="S2922" s="187"/>
      <c r="T2922" s="187"/>
      <c r="U2922" s="187"/>
      <c r="V2922" s="187"/>
      <c r="W2922" s="187"/>
      <c r="X2922" s="187"/>
      <c r="Y2922" s="187"/>
      <c r="Z2922" s="187"/>
      <c r="AA2922" s="12"/>
      <c r="AB2922" s="2"/>
      <c r="AC2922" s="2"/>
    </row>
    <row r="2923" spans="1:29" s="4" customFormat="1" ht="9.9" customHeight="1" x14ac:dyDescent="0.25">
      <c r="A2923" s="184"/>
      <c r="B2923" s="138"/>
      <c r="C2923" s="14"/>
      <c r="D2923" s="194"/>
      <c r="E2923" s="187"/>
      <c r="F2923" s="187"/>
      <c r="G2923" s="8"/>
      <c r="H2923" s="187"/>
      <c r="M2923" s="194"/>
      <c r="N2923" s="187"/>
      <c r="O2923" s="187"/>
      <c r="Q2923" s="187"/>
      <c r="R2923" s="187"/>
      <c r="S2923" s="187"/>
      <c r="T2923" s="187"/>
      <c r="U2923" s="187"/>
      <c r="V2923" s="187"/>
      <c r="W2923" s="187"/>
      <c r="X2923" s="187"/>
      <c r="Y2923" s="187"/>
      <c r="Z2923" s="187"/>
      <c r="AA2923" s="12"/>
      <c r="AB2923" s="2"/>
      <c r="AC2923" s="2"/>
    </row>
    <row r="2924" spans="1:29" s="4" customFormat="1" ht="9.9" customHeight="1" x14ac:dyDescent="0.25">
      <c r="A2924" s="184"/>
      <c r="B2924" s="138"/>
      <c r="C2924" s="14"/>
      <c r="D2924" s="194"/>
      <c r="E2924" s="187"/>
      <c r="F2924" s="187"/>
      <c r="G2924" s="8"/>
      <c r="H2924" s="187"/>
      <c r="M2924" s="194"/>
      <c r="N2924" s="193"/>
      <c r="O2924" s="193"/>
      <c r="Q2924" s="187"/>
      <c r="R2924" s="187"/>
      <c r="S2924" s="187"/>
      <c r="T2924" s="187"/>
      <c r="U2924" s="187"/>
      <c r="V2924" s="187"/>
      <c r="W2924" s="187"/>
      <c r="X2924" s="187"/>
      <c r="Y2924" s="187"/>
      <c r="Z2924" s="187"/>
      <c r="AA2924" s="12"/>
      <c r="AB2924" s="2"/>
      <c r="AC2924" s="2"/>
    </row>
    <row r="2925" spans="1:29" s="4" customFormat="1" ht="9.9" customHeight="1" x14ac:dyDescent="0.25">
      <c r="A2925" s="184"/>
      <c r="B2925" s="138"/>
      <c r="C2925" s="14"/>
      <c r="D2925" s="194"/>
      <c r="E2925" s="187"/>
      <c r="F2925" s="187"/>
      <c r="G2925" s="8"/>
      <c r="H2925" s="187"/>
      <c r="M2925" s="194"/>
      <c r="N2925" s="193"/>
      <c r="O2925" s="193"/>
      <c r="Q2925" s="187"/>
      <c r="R2925" s="187"/>
      <c r="S2925" s="187"/>
      <c r="T2925" s="187"/>
      <c r="U2925" s="187"/>
      <c r="V2925" s="187"/>
      <c r="W2925" s="187"/>
      <c r="X2925" s="187"/>
      <c r="Y2925" s="187"/>
      <c r="Z2925" s="187"/>
      <c r="AA2925" s="12"/>
      <c r="AB2925" s="2"/>
      <c r="AC2925" s="2"/>
    </row>
    <row r="2926" spans="1:29" s="4" customFormat="1" ht="9.9" customHeight="1" x14ac:dyDescent="0.25">
      <c r="A2926" s="184"/>
      <c r="B2926" s="138"/>
      <c r="C2926" s="14"/>
      <c r="D2926" s="194"/>
      <c r="E2926" s="187"/>
      <c r="F2926" s="187"/>
      <c r="G2926" s="8"/>
      <c r="H2926" s="187"/>
      <c r="M2926" s="194"/>
      <c r="N2926" s="193"/>
      <c r="O2926" s="193"/>
      <c r="Q2926" s="187"/>
      <c r="R2926" s="187"/>
      <c r="S2926" s="187"/>
      <c r="T2926" s="187"/>
      <c r="U2926" s="187"/>
      <c r="V2926" s="187"/>
      <c r="W2926" s="187"/>
      <c r="X2926" s="187"/>
      <c r="Y2926" s="187"/>
      <c r="Z2926" s="187"/>
      <c r="AA2926" s="12"/>
      <c r="AB2926" s="2"/>
      <c r="AC2926" s="2"/>
    </row>
    <row r="2927" spans="1:29" s="4" customFormat="1" ht="9.9" customHeight="1" x14ac:dyDescent="0.25">
      <c r="A2927" s="184"/>
      <c r="B2927" s="138"/>
      <c r="C2927" s="14"/>
      <c r="D2927" s="194"/>
      <c r="E2927" s="187"/>
      <c r="F2927" s="187"/>
      <c r="G2927" s="8"/>
      <c r="H2927" s="187"/>
      <c r="M2927" s="194"/>
      <c r="N2927" s="193"/>
      <c r="O2927" s="193"/>
      <c r="Q2927" s="187"/>
      <c r="R2927" s="187"/>
      <c r="S2927" s="187"/>
      <c r="T2927" s="187"/>
      <c r="U2927" s="187"/>
      <c r="V2927" s="187"/>
      <c r="W2927" s="187"/>
      <c r="X2927" s="187"/>
      <c r="Y2927" s="187"/>
      <c r="Z2927" s="187"/>
      <c r="AA2927" s="12"/>
      <c r="AB2927" s="2"/>
      <c r="AC2927" s="2"/>
    </row>
    <row r="2928" spans="1:29" s="4" customFormat="1" ht="9.9" customHeight="1" x14ac:dyDescent="0.25">
      <c r="A2928" s="184"/>
      <c r="B2928" s="138"/>
      <c r="C2928" s="14"/>
      <c r="D2928" s="194"/>
      <c r="E2928" s="187"/>
      <c r="F2928" s="187"/>
      <c r="G2928" s="8"/>
      <c r="H2928" s="187"/>
      <c r="M2928" s="194"/>
      <c r="N2928" s="193"/>
      <c r="O2928" s="193"/>
      <c r="Q2928" s="187"/>
      <c r="R2928" s="187"/>
      <c r="S2928" s="187"/>
      <c r="T2928" s="187"/>
      <c r="U2928" s="187"/>
      <c r="V2928" s="187"/>
      <c r="W2928" s="187"/>
      <c r="X2928" s="187"/>
      <c r="Y2928" s="187"/>
      <c r="Z2928" s="187"/>
      <c r="AA2928" s="12"/>
      <c r="AB2928" s="2"/>
      <c r="AC2928" s="2"/>
    </row>
    <row r="2929" spans="1:29" s="4" customFormat="1" ht="9.9" customHeight="1" x14ac:dyDescent="0.25">
      <c r="A2929" s="184"/>
      <c r="B2929" s="138"/>
      <c r="C2929" s="14"/>
      <c r="D2929" s="194"/>
      <c r="E2929" s="187"/>
      <c r="F2929" s="187"/>
      <c r="G2929" s="8"/>
      <c r="H2929" s="187"/>
      <c r="M2929" s="194"/>
      <c r="N2929" s="193"/>
      <c r="O2929" s="193"/>
      <c r="Q2929" s="187"/>
      <c r="R2929" s="187"/>
      <c r="S2929" s="187"/>
      <c r="T2929" s="187"/>
      <c r="U2929" s="187"/>
      <c r="V2929" s="187"/>
      <c r="W2929" s="187"/>
      <c r="X2929" s="187"/>
      <c r="Y2929" s="187"/>
      <c r="Z2929" s="187"/>
      <c r="AA2929" s="12"/>
      <c r="AB2929" s="2"/>
      <c r="AC2929" s="2"/>
    </row>
    <row r="2930" spans="1:29" s="4" customFormat="1" ht="9.9" customHeight="1" x14ac:dyDescent="0.25">
      <c r="A2930" s="184"/>
      <c r="B2930" s="138"/>
      <c r="C2930" s="14"/>
      <c r="D2930" s="194"/>
      <c r="E2930" s="187"/>
      <c r="F2930" s="187"/>
      <c r="G2930" s="8"/>
      <c r="H2930" s="187"/>
      <c r="M2930" s="194"/>
      <c r="N2930" s="193"/>
      <c r="O2930" s="193"/>
      <c r="Q2930" s="187"/>
      <c r="R2930" s="187"/>
      <c r="S2930" s="187"/>
      <c r="T2930" s="187"/>
      <c r="U2930" s="187"/>
      <c r="V2930" s="187"/>
      <c r="W2930" s="187"/>
      <c r="X2930" s="187"/>
      <c r="Y2930" s="187"/>
      <c r="Z2930" s="187"/>
      <c r="AA2930" s="12"/>
      <c r="AB2930" s="2"/>
      <c r="AC2930" s="2"/>
    </row>
    <row r="2931" spans="1:29" s="4" customFormat="1" ht="9.9" customHeight="1" x14ac:dyDescent="0.25">
      <c r="A2931" s="184"/>
      <c r="B2931" s="138"/>
      <c r="C2931" s="14"/>
      <c r="D2931" s="194"/>
      <c r="E2931" s="187"/>
      <c r="F2931" s="187"/>
      <c r="G2931" s="8"/>
      <c r="H2931" s="187"/>
      <c r="M2931" s="194"/>
      <c r="N2931" s="193"/>
      <c r="O2931" s="193"/>
      <c r="Q2931" s="187"/>
      <c r="R2931" s="187"/>
      <c r="S2931" s="187"/>
      <c r="T2931" s="187"/>
      <c r="U2931" s="187"/>
      <c r="V2931" s="187"/>
      <c r="W2931" s="187"/>
      <c r="X2931" s="187"/>
      <c r="Y2931" s="187"/>
      <c r="Z2931" s="187"/>
      <c r="AA2931" s="12"/>
      <c r="AB2931" s="2"/>
      <c r="AC2931" s="2"/>
    </row>
    <row r="2932" spans="1:29" s="4" customFormat="1" ht="9.9" customHeight="1" x14ac:dyDescent="0.25">
      <c r="A2932" s="184"/>
      <c r="B2932" s="138"/>
      <c r="C2932" s="14"/>
      <c r="D2932" s="194"/>
      <c r="E2932" s="187"/>
      <c r="F2932" s="187"/>
      <c r="G2932" s="8"/>
      <c r="H2932" s="187"/>
      <c r="M2932" s="194"/>
      <c r="N2932" s="193"/>
      <c r="O2932" s="193"/>
      <c r="Q2932" s="187"/>
      <c r="R2932" s="187"/>
      <c r="S2932" s="187"/>
      <c r="T2932" s="187"/>
      <c r="U2932" s="187"/>
      <c r="V2932" s="187"/>
      <c r="W2932" s="187"/>
      <c r="X2932" s="187"/>
      <c r="Y2932" s="187"/>
      <c r="Z2932" s="187"/>
      <c r="AA2932" s="12"/>
      <c r="AB2932" s="2"/>
      <c r="AC2932" s="2"/>
    </row>
    <row r="2933" spans="1:29" s="4" customFormat="1" ht="9.9" customHeight="1" x14ac:dyDescent="0.25">
      <c r="A2933" s="184"/>
      <c r="B2933" s="138"/>
      <c r="C2933" s="14"/>
      <c r="D2933" s="194"/>
      <c r="E2933" s="187"/>
      <c r="F2933" s="187"/>
      <c r="G2933" s="8"/>
      <c r="H2933" s="187"/>
      <c r="M2933" s="194"/>
      <c r="N2933" s="193"/>
      <c r="O2933" s="193"/>
      <c r="Q2933" s="187"/>
      <c r="R2933" s="187"/>
      <c r="S2933" s="187"/>
      <c r="T2933" s="187"/>
      <c r="U2933" s="187"/>
      <c r="V2933" s="187"/>
      <c r="W2933" s="187"/>
      <c r="X2933" s="187"/>
      <c r="Y2933" s="187"/>
      <c r="Z2933" s="187"/>
      <c r="AA2933" s="12"/>
      <c r="AB2933" s="2"/>
      <c r="AC2933" s="2"/>
    </row>
    <row r="2934" spans="1:29" s="4" customFormat="1" ht="9.9" customHeight="1" x14ac:dyDescent="0.25">
      <c r="A2934" s="184"/>
      <c r="B2934" s="138"/>
      <c r="C2934" s="83"/>
      <c r="D2934" s="194"/>
      <c r="E2934" s="187"/>
      <c r="F2934" s="187"/>
      <c r="G2934" s="8"/>
      <c r="H2934" s="187"/>
      <c r="M2934" s="194"/>
      <c r="N2934" s="193"/>
      <c r="O2934" s="193"/>
      <c r="Q2934" s="187"/>
      <c r="R2934" s="187"/>
      <c r="S2934" s="187"/>
      <c r="T2934" s="187"/>
      <c r="U2934" s="187"/>
      <c r="V2934" s="187"/>
      <c r="W2934" s="187"/>
      <c r="X2934" s="187"/>
      <c r="Y2934" s="187"/>
      <c r="Z2934" s="187"/>
      <c r="AA2934" s="12"/>
      <c r="AB2934" s="2"/>
      <c r="AC2934" s="2"/>
    </row>
    <row r="2935" spans="1:29" s="4" customFormat="1" ht="9.9" customHeight="1" x14ac:dyDescent="0.25">
      <c r="A2935" s="184"/>
      <c r="B2935" s="138"/>
      <c r="C2935" s="2"/>
      <c r="D2935" s="194"/>
      <c r="E2935" s="187"/>
      <c r="F2935" s="187"/>
      <c r="G2935" s="8"/>
      <c r="H2935" s="187"/>
      <c r="M2935" s="194"/>
      <c r="N2935" s="193"/>
      <c r="O2935" s="193"/>
      <c r="Q2935" s="187"/>
      <c r="R2935" s="187"/>
      <c r="S2935" s="187"/>
      <c r="T2935" s="187"/>
      <c r="U2935" s="187"/>
      <c r="V2935" s="187"/>
      <c r="W2935" s="187"/>
      <c r="X2935" s="187"/>
      <c r="Y2935" s="187"/>
      <c r="Z2935" s="187"/>
      <c r="AA2935" s="12"/>
      <c r="AB2935" s="2"/>
      <c r="AC2935" s="2"/>
    </row>
    <row r="2936" spans="1:29" s="4" customFormat="1" ht="9.9" customHeight="1" x14ac:dyDescent="0.25">
      <c r="A2936" s="184"/>
      <c r="B2936" s="138"/>
      <c r="C2936" s="148"/>
      <c r="D2936" s="194"/>
      <c r="E2936" s="187"/>
      <c r="F2936" s="187"/>
      <c r="G2936" s="8"/>
      <c r="H2936" s="187"/>
      <c r="M2936" s="194"/>
      <c r="N2936" s="193"/>
      <c r="O2936" s="193"/>
      <c r="Q2936" s="187"/>
      <c r="R2936" s="187"/>
      <c r="S2936" s="187"/>
      <c r="T2936" s="187"/>
      <c r="U2936" s="187"/>
      <c r="V2936" s="187"/>
      <c r="W2936" s="187"/>
      <c r="X2936" s="187"/>
      <c r="Y2936" s="187"/>
      <c r="Z2936" s="187"/>
      <c r="AA2936" s="12"/>
      <c r="AB2936" s="2"/>
      <c r="AC2936" s="2"/>
    </row>
    <row r="2937" spans="1:29" s="4" customFormat="1" ht="9.9" customHeight="1" x14ac:dyDescent="0.25">
      <c r="A2937" s="184"/>
      <c r="B2937" s="138"/>
      <c r="C2937" s="14"/>
      <c r="D2937" s="194"/>
      <c r="E2937" s="187"/>
      <c r="F2937" s="187"/>
      <c r="G2937" s="8"/>
      <c r="H2937" s="187"/>
      <c r="M2937" s="194"/>
      <c r="N2937" s="193"/>
      <c r="O2937" s="193"/>
      <c r="Q2937" s="187"/>
      <c r="R2937" s="187"/>
      <c r="S2937" s="187"/>
      <c r="T2937" s="187"/>
      <c r="U2937" s="187"/>
      <c r="V2937" s="187"/>
      <c r="W2937" s="187"/>
      <c r="X2937" s="187"/>
      <c r="Y2937" s="187"/>
      <c r="Z2937" s="187"/>
      <c r="AA2937" s="12"/>
      <c r="AB2937" s="2"/>
      <c r="AC2937" s="2"/>
    </row>
    <row r="2938" spans="1:29" s="4" customFormat="1" ht="9.9" customHeight="1" x14ac:dyDescent="0.25">
      <c r="A2938" s="184"/>
      <c r="B2938" s="138"/>
      <c r="C2938" s="14"/>
      <c r="D2938" s="194"/>
      <c r="E2938" s="187"/>
      <c r="F2938" s="187"/>
      <c r="G2938" s="8"/>
      <c r="H2938" s="187"/>
      <c r="M2938" s="194"/>
      <c r="N2938" s="193"/>
      <c r="O2938" s="193"/>
      <c r="Q2938" s="187"/>
      <c r="R2938" s="187"/>
      <c r="S2938" s="187"/>
      <c r="T2938" s="187"/>
      <c r="U2938" s="187"/>
      <c r="V2938" s="187"/>
      <c r="W2938" s="187"/>
      <c r="X2938" s="187"/>
      <c r="Y2938" s="187"/>
      <c r="Z2938" s="187"/>
      <c r="AA2938" s="12"/>
      <c r="AB2938" s="2"/>
      <c r="AC2938" s="2"/>
    </row>
    <row r="2939" spans="1:29" s="4" customFormat="1" ht="9.9" customHeight="1" x14ac:dyDescent="0.25">
      <c r="A2939" s="184"/>
      <c r="B2939" s="138"/>
      <c r="C2939" s="14"/>
      <c r="D2939" s="194"/>
      <c r="E2939" s="187"/>
      <c r="F2939" s="187"/>
      <c r="G2939" s="8"/>
      <c r="H2939" s="187"/>
      <c r="M2939" s="194"/>
      <c r="N2939" s="193"/>
      <c r="O2939" s="193"/>
      <c r="Q2939" s="187"/>
      <c r="R2939" s="187"/>
      <c r="S2939" s="187"/>
      <c r="T2939" s="187"/>
      <c r="U2939" s="187"/>
      <c r="V2939" s="187"/>
      <c r="W2939" s="187"/>
      <c r="X2939" s="187"/>
      <c r="Y2939" s="187"/>
      <c r="Z2939" s="187"/>
      <c r="AA2939" s="12"/>
      <c r="AB2939" s="2"/>
      <c r="AC2939" s="2"/>
    </row>
    <row r="2940" spans="1:29" s="4" customFormat="1" ht="9.9" customHeight="1" x14ac:dyDescent="0.25">
      <c r="A2940" s="184"/>
      <c r="B2940" s="138"/>
      <c r="C2940" s="14"/>
      <c r="D2940" s="194"/>
      <c r="E2940" s="187"/>
      <c r="F2940" s="187"/>
      <c r="G2940" s="8"/>
      <c r="H2940" s="187"/>
      <c r="M2940" s="194"/>
      <c r="N2940" s="193"/>
      <c r="O2940" s="193"/>
      <c r="Q2940" s="187"/>
      <c r="R2940" s="187"/>
      <c r="S2940" s="187"/>
      <c r="T2940" s="187"/>
      <c r="U2940" s="187"/>
      <c r="V2940" s="187"/>
      <c r="W2940" s="187"/>
      <c r="X2940" s="187"/>
      <c r="Y2940" s="187"/>
      <c r="Z2940" s="187"/>
      <c r="AA2940" s="12"/>
      <c r="AB2940" s="2"/>
      <c r="AC2940" s="2"/>
    </row>
    <row r="2941" spans="1:29" s="4" customFormat="1" ht="9.9" customHeight="1" x14ac:dyDescent="0.25">
      <c r="A2941" s="184"/>
      <c r="B2941" s="138"/>
      <c r="C2941" s="14"/>
      <c r="D2941" s="194"/>
      <c r="E2941" s="187"/>
      <c r="F2941" s="187"/>
      <c r="G2941" s="8"/>
      <c r="H2941" s="187"/>
      <c r="M2941" s="194"/>
      <c r="N2941" s="193"/>
      <c r="O2941" s="193"/>
      <c r="Q2941" s="187"/>
      <c r="R2941" s="187"/>
      <c r="S2941" s="187"/>
      <c r="T2941" s="187"/>
      <c r="U2941" s="187"/>
      <c r="V2941" s="187"/>
      <c r="W2941" s="187"/>
      <c r="X2941" s="187"/>
      <c r="Y2941" s="187"/>
      <c r="Z2941" s="187"/>
      <c r="AA2941" s="12"/>
      <c r="AB2941" s="2"/>
      <c r="AC2941" s="2"/>
    </row>
    <row r="2942" spans="1:29" s="4" customFormat="1" ht="9.9" customHeight="1" x14ac:dyDescent="0.25">
      <c r="A2942" s="184"/>
      <c r="B2942" s="138"/>
      <c r="C2942" s="14"/>
      <c r="D2942" s="194"/>
      <c r="E2942" s="187"/>
      <c r="F2942" s="187"/>
      <c r="G2942" s="8"/>
      <c r="H2942" s="187"/>
      <c r="M2942" s="194"/>
      <c r="N2942" s="193"/>
      <c r="O2942" s="193"/>
      <c r="Q2942" s="187"/>
      <c r="R2942" s="187"/>
      <c r="S2942" s="187"/>
      <c r="T2942" s="187"/>
      <c r="U2942" s="187"/>
      <c r="V2942" s="187"/>
      <c r="W2942" s="187"/>
      <c r="X2942" s="187"/>
      <c r="Y2942" s="187"/>
      <c r="Z2942" s="187"/>
      <c r="AA2942" s="12"/>
      <c r="AB2942" s="2"/>
      <c r="AC2942" s="2"/>
    </row>
    <row r="2943" spans="1:29" s="4" customFormat="1" ht="9.9" customHeight="1" x14ac:dyDescent="0.25">
      <c r="A2943" s="184"/>
      <c r="B2943" s="138"/>
      <c r="C2943" s="14"/>
      <c r="D2943" s="194"/>
      <c r="E2943" s="187"/>
      <c r="F2943" s="187"/>
      <c r="G2943" s="8"/>
      <c r="H2943" s="187"/>
      <c r="M2943" s="194"/>
      <c r="N2943" s="193"/>
      <c r="O2943" s="193"/>
      <c r="Q2943" s="187"/>
      <c r="R2943" s="187"/>
      <c r="S2943" s="187"/>
      <c r="T2943" s="187"/>
      <c r="U2943" s="187"/>
      <c r="V2943" s="187"/>
      <c r="W2943" s="187"/>
      <c r="X2943" s="187"/>
      <c r="Y2943" s="187"/>
      <c r="Z2943" s="187"/>
      <c r="AA2943" s="12"/>
      <c r="AB2943" s="2"/>
      <c r="AC2943" s="2"/>
    </row>
    <row r="2944" spans="1:29" s="4" customFormat="1" ht="9.9" customHeight="1" x14ac:dyDescent="0.25">
      <c r="A2944" s="184"/>
      <c r="B2944" s="138"/>
      <c r="C2944" s="148"/>
      <c r="D2944" s="194"/>
      <c r="E2944" s="187"/>
      <c r="F2944" s="187"/>
      <c r="G2944" s="8"/>
      <c r="H2944" s="187"/>
      <c r="M2944" s="194"/>
      <c r="N2944" s="193"/>
      <c r="O2944" s="193"/>
      <c r="Q2944" s="187"/>
      <c r="R2944" s="187"/>
      <c r="S2944" s="187"/>
      <c r="T2944" s="187"/>
      <c r="U2944" s="187"/>
      <c r="V2944" s="187"/>
      <c r="W2944" s="187"/>
      <c r="X2944" s="187"/>
      <c r="Y2944" s="187"/>
      <c r="Z2944" s="187"/>
      <c r="AA2944" s="12"/>
      <c r="AB2944" s="2"/>
      <c r="AC2944" s="2"/>
    </row>
    <row r="2945" spans="1:29" s="4" customFormat="1" ht="9.9" customHeight="1" x14ac:dyDescent="0.25">
      <c r="A2945" s="184"/>
      <c r="B2945" s="138"/>
      <c r="C2945" s="14"/>
      <c r="D2945" s="194"/>
      <c r="E2945" s="187"/>
      <c r="F2945" s="187"/>
      <c r="G2945" s="8"/>
      <c r="H2945" s="187"/>
      <c r="M2945" s="194"/>
      <c r="N2945" s="193"/>
      <c r="O2945" s="193"/>
      <c r="Q2945" s="187"/>
      <c r="R2945" s="187"/>
      <c r="S2945" s="187"/>
      <c r="T2945" s="187"/>
      <c r="U2945" s="187"/>
      <c r="V2945" s="187"/>
      <c r="W2945" s="187"/>
      <c r="X2945" s="187"/>
      <c r="Y2945" s="187"/>
      <c r="Z2945" s="187"/>
      <c r="AA2945" s="12"/>
      <c r="AB2945" s="2"/>
      <c r="AC2945" s="2"/>
    </row>
    <row r="2946" spans="1:29" s="4" customFormat="1" ht="9.9" customHeight="1" x14ac:dyDescent="0.25">
      <c r="A2946" s="184"/>
      <c r="B2946" s="138"/>
      <c r="C2946" s="14"/>
      <c r="D2946" s="194"/>
      <c r="E2946" s="187"/>
      <c r="F2946" s="187"/>
      <c r="G2946" s="8"/>
      <c r="H2946" s="187"/>
      <c r="M2946" s="194"/>
      <c r="N2946" s="193"/>
      <c r="O2946" s="193"/>
      <c r="Q2946" s="187"/>
      <c r="R2946" s="187"/>
      <c r="S2946" s="187"/>
      <c r="T2946" s="187"/>
      <c r="U2946" s="187"/>
      <c r="V2946" s="187"/>
      <c r="W2946" s="187"/>
      <c r="X2946" s="187"/>
      <c r="Y2946" s="187"/>
      <c r="Z2946" s="187"/>
      <c r="AA2946" s="12"/>
      <c r="AB2946" s="2"/>
      <c r="AC2946" s="2"/>
    </row>
    <row r="2947" spans="1:29" s="4" customFormat="1" ht="9.9" customHeight="1" x14ac:dyDescent="0.25">
      <c r="A2947" s="184"/>
      <c r="B2947" s="138"/>
      <c r="C2947" s="14"/>
      <c r="D2947" s="194"/>
      <c r="E2947" s="187"/>
      <c r="F2947" s="187"/>
      <c r="G2947" s="8"/>
      <c r="H2947" s="187"/>
      <c r="M2947" s="194"/>
      <c r="N2947" s="193"/>
      <c r="O2947" s="193"/>
      <c r="Q2947" s="187"/>
      <c r="R2947" s="187"/>
      <c r="S2947" s="187"/>
      <c r="T2947" s="187"/>
      <c r="U2947" s="187"/>
      <c r="V2947" s="187"/>
      <c r="W2947" s="187"/>
      <c r="X2947" s="187"/>
      <c r="Y2947" s="187"/>
      <c r="Z2947" s="187"/>
      <c r="AA2947" s="12"/>
      <c r="AB2947" s="2"/>
      <c r="AC2947" s="2"/>
    </row>
    <row r="2948" spans="1:29" s="4" customFormat="1" ht="9.9" customHeight="1" x14ac:dyDescent="0.25">
      <c r="A2948" s="184"/>
      <c r="B2948" s="138"/>
      <c r="C2948" s="14"/>
      <c r="D2948" s="194"/>
      <c r="E2948" s="187"/>
      <c r="F2948" s="187"/>
      <c r="G2948" s="8"/>
      <c r="H2948" s="187"/>
      <c r="M2948" s="194"/>
      <c r="N2948" s="193"/>
      <c r="O2948" s="193"/>
      <c r="Q2948" s="187"/>
      <c r="R2948" s="187"/>
      <c r="S2948" s="187"/>
      <c r="T2948" s="187"/>
      <c r="U2948" s="187"/>
      <c r="V2948" s="187"/>
      <c r="W2948" s="187"/>
      <c r="X2948" s="187"/>
      <c r="Y2948" s="187"/>
      <c r="Z2948" s="187"/>
      <c r="AA2948" s="12"/>
      <c r="AB2948" s="2"/>
      <c r="AC2948" s="2"/>
    </row>
    <row r="2949" spans="1:29" s="4" customFormat="1" ht="9.9" customHeight="1" x14ac:dyDescent="0.25">
      <c r="A2949" s="184"/>
      <c r="B2949" s="138"/>
      <c r="C2949" s="14"/>
      <c r="D2949" s="194"/>
      <c r="E2949" s="187"/>
      <c r="F2949" s="187"/>
      <c r="G2949" s="8"/>
      <c r="H2949" s="187"/>
      <c r="M2949" s="194"/>
      <c r="N2949" s="193"/>
      <c r="O2949" s="193"/>
      <c r="Q2949" s="187"/>
      <c r="R2949" s="187"/>
      <c r="S2949" s="187"/>
      <c r="T2949" s="187"/>
      <c r="U2949" s="187"/>
      <c r="V2949" s="187"/>
      <c r="W2949" s="187"/>
      <c r="X2949" s="187"/>
      <c r="Y2949" s="187"/>
      <c r="Z2949" s="187"/>
      <c r="AA2949" s="12"/>
      <c r="AB2949" s="2"/>
      <c r="AC2949" s="2"/>
    </row>
    <row r="2950" spans="1:29" s="4" customFormat="1" ht="9.9" customHeight="1" x14ac:dyDescent="0.25">
      <c r="A2950" s="184"/>
      <c r="B2950" s="138"/>
      <c r="C2950" s="148"/>
      <c r="D2950" s="194"/>
      <c r="E2950" s="187"/>
      <c r="F2950" s="187"/>
      <c r="G2950" s="8"/>
      <c r="H2950" s="187"/>
      <c r="M2950" s="194"/>
      <c r="N2950" s="193"/>
      <c r="O2950" s="193"/>
      <c r="Q2950" s="187"/>
      <c r="R2950" s="187"/>
      <c r="S2950" s="187"/>
      <c r="T2950" s="187"/>
      <c r="U2950" s="187"/>
      <c r="V2950" s="187"/>
      <c r="W2950" s="187"/>
      <c r="X2950" s="187"/>
      <c r="Y2950" s="187"/>
      <c r="Z2950" s="187"/>
      <c r="AA2950" s="12"/>
      <c r="AB2950" s="2"/>
      <c r="AC2950" s="2"/>
    </row>
    <row r="2951" spans="1:29" s="4" customFormat="1" ht="9.9" customHeight="1" x14ac:dyDescent="0.25">
      <c r="A2951" s="184"/>
      <c r="B2951" s="138"/>
      <c r="C2951" s="14"/>
      <c r="D2951" s="194"/>
      <c r="E2951" s="187"/>
      <c r="F2951" s="187"/>
      <c r="G2951" s="8"/>
      <c r="H2951" s="187"/>
      <c r="M2951" s="194"/>
      <c r="N2951" s="193"/>
      <c r="O2951" s="193"/>
      <c r="Q2951" s="187"/>
      <c r="R2951" s="187"/>
      <c r="S2951" s="187"/>
      <c r="T2951" s="187"/>
      <c r="U2951" s="187"/>
      <c r="V2951" s="187"/>
      <c r="W2951" s="187"/>
      <c r="X2951" s="187"/>
      <c r="Y2951" s="187"/>
      <c r="Z2951" s="187"/>
      <c r="AA2951" s="12"/>
      <c r="AB2951" s="2"/>
      <c r="AC2951" s="2"/>
    </row>
    <row r="2952" spans="1:29" s="4" customFormat="1" ht="9.9" customHeight="1" x14ac:dyDescent="0.25">
      <c r="A2952" s="184"/>
      <c r="B2952" s="138"/>
      <c r="C2952" s="148"/>
      <c r="D2952" s="194"/>
      <c r="E2952" s="187"/>
      <c r="F2952" s="187"/>
      <c r="G2952" s="8"/>
      <c r="H2952" s="187"/>
      <c r="M2952" s="194"/>
      <c r="N2952" s="193"/>
      <c r="O2952" s="193"/>
      <c r="Q2952" s="187"/>
      <c r="R2952" s="187"/>
      <c r="S2952" s="187"/>
      <c r="T2952" s="187"/>
      <c r="U2952" s="187"/>
      <c r="V2952" s="187"/>
      <c r="W2952" s="187"/>
      <c r="X2952" s="187"/>
      <c r="Y2952" s="187"/>
      <c r="Z2952" s="187"/>
      <c r="AA2952" s="12"/>
      <c r="AB2952" s="2"/>
      <c r="AC2952" s="2"/>
    </row>
    <row r="2953" spans="1:29" s="4" customFormat="1" ht="9.9" customHeight="1" x14ac:dyDescent="0.25">
      <c r="A2953" s="184"/>
      <c r="B2953" s="138"/>
      <c r="C2953" s="14"/>
      <c r="D2953" s="194"/>
      <c r="E2953" s="187"/>
      <c r="F2953" s="187"/>
      <c r="G2953" s="8"/>
      <c r="H2953" s="187"/>
      <c r="M2953" s="194"/>
      <c r="N2953" s="193"/>
      <c r="O2953" s="193"/>
      <c r="Q2953" s="187"/>
      <c r="R2953" s="187"/>
      <c r="S2953" s="187"/>
      <c r="T2953" s="187"/>
      <c r="U2953" s="187"/>
      <c r="V2953" s="187"/>
      <c r="W2953" s="187"/>
      <c r="X2953" s="187"/>
      <c r="Y2953" s="187"/>
      <c r="Z2953" s="187"/>
      <c r="AA2953" s="12"/>
      <c r="AB2953" s="2"/>
      <c r="AC2953" s="2"/>
    </row>
    <row r="2954" spans="1:29" s="4" customFormat="1" ht="9.9" customHeight="1" x14ac:dyDescent="0.25">
      <c r="A2954" s="184"/>
      <c r="B2954" s="138"/>
      <c r="C2954" s="14"/>
      <c r="D2954" s="194"/>
      <c r="E2954" s="187"/>
      <c r="F2954" s="187"/>
      <c r="G2954" s="8"/>
      <c r="H2954" s="187"/>
      <c r="M2954" s="194"/>
      <c r="N2954" s="193"/>
      <c r="O2954" s="193"/>
      <c r="Q2954" s="187"/>
      <c r="R2954" s="187"/>
      <c r="S2954" s="187"/>
      <c r="T2954" s="187"/>
      <c r="U2954" s="187"/>
      <c r="V2954" s="187"/>
      <c r="W2954" s="187"/>
      <c r="X2954" s="187"/>
      <c r="Y2954" s="187"/>
      <c r="Z2954" s="187"/>
      <c r="AA2954" s="12"/>
      <c r="AB2954" s="2"/>
      <c r="AC2954" s="2"/>
    </row>
    <row r="2955" spans="1:29" s="4" customFormat="1" ht="9.9" customHeight="1" x14ac:dyDescent="0.25">
      <c r="A2955" s="184"/>
      <c r="B2955" s="138"/>
      <c r="C2955" s="14"/>
      <c r="D2955" s="194"/>
      <c r="E2955" s="187"/>
      <c r="F2955" s="187"/>
      <c r="G2955" s="8"/>
      <c r="H2955" s="187"/>
      <c r="M2955" s="194"/>
      <c r="N2955" s="193"/>
      <c r="O2955" s="193"/>
      <c r="Q2955" s="187"/>
      <c r="R2955" s="187"/>
      <c r="S2955" s="187"/>
      <c r="T2955" s="187"/>
      <c r="U2955" s="187"/>
      <c r="V2955" s="187"/>
      <c r="W2955" s="187"/>
      <c r="X2955" s="187"/>
      <c r="Y2955" s="187"/>
      <c r="Z2955" s="187"/>
      <c r="AA2955" s="12"/>
      <c r="AB2955" s="2"/>
      <c r="AC2955" s="2"/>
    </row>
    <row r="2956" spans="1:29" s="4" customFormat="1" ht="9.9" customHeight="1" x14ac:dyDescent="0.25">
      <c r="A2956" s="184"/>
      <c r="B2956" s="138"/>
      <c r="C2956" s="14"/>
      <c r="D2956" s="194"/>
      <c r="E2956" s="187"/>
      <c r="F2956" s="187"/>
      <c r="G2956" s="8"/>
      <c r="H2956" s="187"/>
      <c r="M2956" s="194"/>
      <c r="N2956" s="193"/>
      <c r="O2956" s="193"/>
      <c r="Q2956" s="187"/>
      <c r="R2956" s="187"/>
      <c r="S2956" s="187"/>
      <c r="T2956" s="187"/>
      <c r="U2956" s="187"/>
      <c r="V2956" s="187"/>
      <c r="W2956" s="187"/>
      <c r="X2956" s="187"/>
      <c r="Y2956" s="187"/>
      <c r="Z2956" s="187"/>
      <c r="AA2956" s="12"/>
      <c r="AB2956" s="2"/>
      <c r="AC2956" s="2"/>
    </row>
    <row r="2957" spans="1:29" s="4" customFormat="1" ht="9.9" customHeight="1" x14ac:dyDescent="0.25">
      <c r="A2957" s="184"/>
      <c r="B2957" s="138"/>
      <c r="C2957" s="148"/>
      <c r="D2957" s="194"/>
      <c r="E2957" s="187"/>
      <c r="F2957" s="187"/>
      <c r="G2957" s="8"/>
      <c r="H2957" s="187"/>
      <c r="M2957" s="194"/>
      <c r="N2957" s="193"/>
      <c r="O2957" s="193"/>
      <c r="Q2957" s="187"/>
      <c r="R2957" s="187"/>
      <c r="S2957" s="187"/>
      <c r="T2957" s="187"/>
      <c r="U2957" s="187"/>
      <c r="V2957" s="187"/>
      <c r="W2957" s="187"/>
      <c r="X2957" s="187"/>
      <c r="Y2957" s="187"/>
      <c r="Z2957" s="187"/>
      <c r="AA2957" s="12"/>
      <c r="AB2957" s="2"/>
      <c r="AC2957" s="2"/>
    </row>
    <row r="2958" spans="1:29" s="4" customFormat="1" ht="9.9" customHeight="1" x14ac:dyDescent="0.25">
      <c r="A2958" s="184"/>
      <c r="B2958" s="138"/>
      <c r="C2958" s="14"/>
      <c r="D2958" s="194"/>
      <c r="E2958" s="187"/>
      <c r="F2958" s="187"/>
      <c r="G2958" s="8"/>
      <c r="H2958" s="187"/>
      <c r="M2958" s="194"/>
      <c r="N2958" s="193"/>
      <c r="O2958" s="193"/>
      <c r="Q2958" s="187"/>
      <c r="R2958" s="187"/>
      <c r="S2958" s="187"/>
      <c r="T2958" s="187"/>
      <c r="U2958" s="187"/>
      <c r="V2958" s="187"/>
      <c r="W2958" s="187"/>
      <c r="X2958" s="187"/>
      <c r="Y2958" s="187"/>
      <c r="Z2958" s="187"/>
      <c r="AA2958" s="12"/>
      <c r="AB2958" s="2"/>
      <c r="AC2958" s="2"/>
    </row>
    <row r="2959" spans="1:29" s="4" customFormat="1" ht="9.9" customHeight="1" x14ac:dyDescent="0.25">
      <c r="A2959" s="184"/>
      <c r="B2959" s="138"/>
      <c r="C2959" s="14"/>
      <c r="D2959" s="194"/>
      <c r="E2959" s="187"/>
      <c r="F2959" s="187"/>
      <c r="G2959" s="8"/>
      <c r="H2959" s="187"/>
      <c r="M2959" s="194"/>
      <c r="N2959" s="193"/>
      <c r="O2959" s="193"/>
      <c r="Q2959" s="187"/>
      <c r="R2959" s="187"/>
      <c r="S2959" s="187"/>
      <c r="T2959" s="187"/>
      <c r="U2959" s="187"/>
      <c r="V2959" s="187"/>
      <c r="W2959" s="187"/>
      <c r="X2959" s="187"/>
      <c r="Y2959" s="187"/>
      <c r="Z2959" s="187"/>
      <c r="AA2959" s="12"/>
      <c r="AB2959" s="2"/>
      <c r="AC2959" s="2"/>
    </row>
    <row r="2960" spans="1:29" s="4" customFormat="1" ht="9.9" customHeight="1" x14ac:dyDescent="0.25">
      <c r="A2960" s="184"/>
      <c r="B2960" s="138"/>
      <c r="C2960" s="14"/>
      <c r="D2960" s="194"/>
      <c r="E2960" s="187"/>
      <c r="F2960" s="187"/>
      <c r="G2960" s="8"/>
      <c r="H2960" s="187"/>
      <c r="M2960" s="194"/>
      <c r="N2960" s="193"/>
      <c r="O2960" s="193"/>
      <c r="Q2960" s="187"/>
      <c r="R2960" s="187"/>
      <c r="S2960" s="187"/>
      <c r="T2960" s="187"/>
      <c r="U2960" s="187"/>
      <c r="V2960" s="187"/>
      <c r="W2960" s="187"/>
      <c r="X2960" s="187"/>
      <c r="Y2960" s="187"/>
      <c r="Z2960" s="187"/>
      <c r="AA2960" s="12"/>
      <c r="AB2960" s="2"/>
      <c r="AC2960" s="2"/>
    </row>
    <row r="2961" spans="1:29" s="4" customFormat="1" ht="9.9" customHeight="1" x14ac:dyDescent="0.25">
      <c r="A2961" s="184"/>
      <c r="B2961" s="138"/>
      <c r="C2961" s="14"/>
      <c r="D2961" s="194"/>
      <c r="E2961" s="187"/>
      <c r="F2961" s="187"/>
      <c r="G2961" s="8"/>
      <c r="H2961" s="187"/>
      <c r="M2961" s="194"/>
      <c r="N2961" s="193"/>
      <c r="O2961" s="193"/>
      <c r="Q2961" s="187"/>
      <c r="R2961" s="187"/>
      <c r="S2961" s="187"/>
      <c r="T2961" s="187"/>
      <c r="U2961" s="187"/>
      <c r="V2961" s="187"/>
      <c r="W2961" s="187"/>
      <c r="X2961" s="187"/>
      <c r="Y2961" s="187"/>
      <c r="Z2961" s="187"/>
      <c r="AA2961" s="12"/>
      <c r="AB2961" s="2"/>
      <c r="AC2961" s="2"/>
    </row>
    <row r="2962" spans="1:29" s="4" customFormat="1" ht="9.9" customHeight="1" x14ac:dyDescent="0.25">
      <c r="A2962" s="184"/>
      <c r="B2962" s="138"/>
      <c r="C2962" s="14"/>
      <c r="D2962" s="194"/>
      <c r="E2962" s="187"/>
      <c r="F2962" s="187"/>
      <c r="G2962" s="8"/>
      <c r="H2962" s="187"/>
      <c r="M2962" s="194"/>
      <c r="N2962" s="193"/>
      <c r="O2962" s="193"/>
      <c r="Q2962" s="187"/>
      <c r="R2962" s="187"/>
      <c r="S2962" s="187"/>
      <c r="T2962" s="187"/>
      <c r="U2962" s="187"/>
      <c r="V2962" s="187"/>
      <c r="W2962" s="187"/>
      <c r="X2962" s="187"/>
      <c r="Y2962" s="187"/>
      <c r="Z2962" s="187"/>
      <c r="AA2962" s="12"/>
      <c r="AB2962" s="2"/>
      <c r="AC2962" s="2"/>
    </row>
    <row r="2963" spans="1:29" s="4" customFormat="1" ht="9.9" customHeight="1" x14ac:dyDescent="0.25">
      <c r="A2963" s="184"/>
      <c r="B2963" s="138"/>
      <c r="C2963" s="14"/>
      <c r="D2963" s="194"/>
      <c r="E2963" s="187"/>
      <c r="F2963" s="187"/>
      <c r="G2963" s="8"/>
      <c r="H2963" s="187"/>
      <c r="M2963" s="194"/>
      <c r="N2963" s="193"/>
      <c r="O2963" s="193"/>
      <c r="Q2963" s="187"/>
      <c r="R2963" s="187"/>
      <c r="S2963" s="187"/>
      <c r="T2963" s="187"/>
      <c r="U2963" s="187"/>
      <c r="V2963" s="187"/>
      <c r="W2963" s="187"/>
      <c r="X2963" s="187"/>
      <c r="Y2963" s="187"/>
      <c r="Z2963" s="187"/>
      <c r="AA2963" s="12"/>
      <c r="AB2963" s="2"/>
      <c r="AC2963" s="2"/>
    </row>
    <row r="2964" spans="1:29" s="4" customFormat="1" ht="9.9" customHeight="1" x14ac:dyDescent="0.25">
      <c r="A2964" s="184"/>
      <c r="B2964" s="139"/>
      <c r="C2964" s="14"/>
      <c r="D2964" s="194"/>
      <c r="E2964" s="187"/>
      <c r="F2964" s="187"/>
      <c r="G2964" s="8"/>
      <c r="H2964" s="187"/>
      <c r="M2964" s="194"/>
      <c r="N2964" s="193"/>
      <c r="O2964" s="193"/>
      <c r="Q2964" s="187"/>
      <c r="R2964" s="187"/>
      <c r="S2964" s="187"/>
      <c r="T2964" s="187"/>
      <c r="U2964" s="187"/>
      <c r="V2964" s="187"/>
      <c r="W2964" s="187"/>
      <c r="X2964" s="187"/>
      <c r="Y2964" s="187"/>
      <c r="Z2964" s="187"/>
      <c r="AA2964" s="12"/>
      <c r="AB2964" s="2"/>
      <c r="AC2964" s="2"/>
    </row>
    <row r="2965" spans="1:29" s="4" customFormat="1" ht="9.9" customHeight="1" x14ac:dyDescent="0.25">
      <c r="A2965" s="184"/>
      <c r="B2965" s="142"/>
      <c r="C2965" s="14"/>
      <c r="D2965" s="194"/>
      <c r="E2965" s="187"/>
      <c r="F2965" s="187"/>
      <c r="G2965" s="8"/>
      <c r="H2965" s="187"/>
      <c r="M2965" s="194"/>
      <c r="N2965" s="193"/>
      <c r="O2965" s="193"/>
      <c r="Q2965" s="187"/>
      <c r="R2965" s="187"/>
      <c r="S2965" s="187"/>
      <c r="T2965" s="187"/>
      <c r="U2965" s="187"/>
      <c r="V2965" s="187"/>
      <c r="W2965" s="187"/>
      <c r="X2965" s="187"/>
      <c r="Y2965" s="187"/>
      <c r="Z2965" s="187"/>
      <c r="AA2965" s="12"/>
      <c r="AB2965" s="2"/>
      <c r="AC2965" s="2"/>
    </row>
    <row r="2966" spans="1:29" s="4" customFormat="1" ht="9.9" customHeight="1" x14ac:dyDescent="0.25">
      <c r="A2966" s="184"/>
      <c r="B2966" s="138"/>
      <c r="C2966" s="14"/>
      <c r="D2966" s="194"/>
      <c r="E2966" s="187"/>
      <c r="F2966" s="187"/>
      <c r="G2966" s="8"/>
      <c r="H2966" s="187"/>
      <c r="M2966" s="194"/>
      <c r="N2966" s="193"/>
      <c r="O2966" s="193"/>
      <c r="Q2966" s="187"/>
      <c r="R2966" s="187"/>
      <c r="S2966" s="187"/>
      <c r="T2966" s="187"/>
      <c r="U2966" s="187"/>
      <c r="V2966" s="187"/>
      <c r="W2966" s="187"/>
      <c r="X2966" s="187"/>
      <c r="Y2966" s="187"/>
      <c r="Z2966" s="187"/>
      <c r="AA2966" s="12"/>
      <c r="AB2966" s="2"/>
      <c r="AC2966" s="2"/>
    </row>
    <row r="2967" spans="1:29" s="4" customFormat="1" ht="9.9" customHeight="1" x14ac:dyDescent="0.25">
      <c r="A2967" s="184"/>
      <c r="B2967" s="138"/>
      <c r="C2967" s="14"/>
      <c r="D2967" s="194"/>
      <c r="E2967" s="187"/>
      <c r="F2967" s="187"/>
      <c r="G2967" s="8"/>
      <c r="H2967" s="187"/>
      <c r="M2967" s="194"/>
      <c r="N2967" s="193"/>
      <c r="O2967" s="193"/>
      <c r="Q2967" s="187"/>
      <c r="R2967" s="187"/>
      <c r="S2967" s="187"/>
      <c r="T2967" s="187"/>
      <c r="U2967" s="187"/>
      <c r="V2967" s="187"/>
      <c r="W2967" s="187"/>
      <c r="X2967" s="187"/>
      <c r="Y2967" s="187"/>
      <c r="Z2967" s="187"/>
      <c r="AA2967" s="12"/>
      <c r="AB2967" s="2"/>
      <c r="AC2967" s="2"/>
    </row>
    <row r="2968" spans="1:29" s="4" customFormat="1" ht="9.9" customHeight="1" x14ac:dyDescent="0.25">
      <c r="A2968" s="184"/>
      <c r="B2968" s="138"/>
      <c r="C2968" s="14"/>
      <c r="D2968" s="194"/>
      <c r="E2968" s="187"/>
      <c r="F2968" s="187"/>
      <c r="G2968" s="8"/>
      <c r="H2968" s="187"/>
      <c r="M2968" s="194"/>
      <c r="N2968" s="193"/>
      <c r="O2968" s="193"/>
      <c r="Q2968" s="187"/>
      <c r="R2968" s="187"/>
      <c r="S2968" s="187"/>
      <c r="T2968" s="187"/>
      <c r="U2968" s="187"/>
      <c r="V2968" s="187"/>
      <c r="W2968" s="187"/>
      <c r="X2968" s="187"/>
      <c r="Y2968" s="187"/>
      <c r="Z2968" s="187"/>
      <c r="AA2968" s="12"/>
      <c r="AB2968" s="2"/>
      <c r="AC2968" s="2"/>
    </row>
    <row r="2969" spans="1:29" s="4" customFormat="1" ht="9.9" customHeight="1" x14ac:dyDescent="0.25">
      <c r="A2969" s="184"/>
      <c r="B2969" s="138"/>
      <c r="C2969" s="14"/>
      <c r="D2969" s="194"/>
      <c r="E2969" s="187"/>
      <c r="F2969" s="187"/>
      <c r="G2969" s="8"/>
      <c r="H2969" s="187"/>
      <c r="M2969" s="194"/>
      <c r="N2969" s="193"/>
      <c r="O2969" s="193"/>
      <c r="Q2969" s="187"/>
      <c r="R2969" s="187"/>
      <c r="S2969" s="187"/>
      <c r="T2969" s="187"/>
      <c r="U2969" s="187"/>
      <c r="V2969" s="187"/>
      <c r="W2969" s="187"/>
      <c r="X2969" s="187"/>
      <c r="Y2969" s="187"/>
      <c r="Z2969" s="187"/>
      <c r="AA2969" s="12"/>
      <c r="AB2969" s="2"/>
      <c r="AC2969" s="2"/>
    </row>
    <row r="2970" spans="1:29" s="4" customFormat="1" ht="9.9" customHeight="1" x14ac:dyDescent="0.25">
      <c r="A2970" s="184"/>
      <c r="B2970" s="138"/>
      <c r="C2970" s="14"/>
      <c r="D2970" s="194"/>
      <c r="E2970" s="187"/>
      <c r="F2970" s="187"/>
      <c r="G2970" s="8"/>
      <c r="H2970" s="187"/>
      <c r="M2970" s="194"/>
      <c r="N2970" s="193"/>
      <c r="O2970" s="193"/>
      <c r="Q2970" s="187"/>
      <c r="R2970" s="187"/>
      <c r="S2970" s="187"/>
      <c r="T2970" s="187"/>
      <c r="U2970" s="187"/>
      <c r="V2970" s="187"/>
      <c r="W2970" s="187"/>
      <c r="X2970" s="187"/>
      <c r="Y2970" s="187"/>
      <c r="Z2970" s="187"/>
      <c r="AA2970" s="12"/>
      <c r="AB2970" s="2"/>
      <c r="AC2970" s="2"/>
    </row>
    <row r="2971" spans="1:29" s="4" customFormat="1" ht="9.9" customHeight="1" x14ac:dyDescent="0.25">
      <c r="A2971" s="184"/>
      <c r="B2971" s="138"/>
      <c r="C2971" s="14"/>
      <c r="D2971" s="194"/>
      <c r="E2971" s="187"/>
      <c r="F2971" s="187"/>
      <c r="G2971" s="8"/>
      <c r="H2971" s="187"/>
      <c r="M2971" s="194"/>
      <c r="N2971" s="193"/>
      <c r="O2971" s="193"/>
      <c r="Q2971" s="187"/>
      <c r="R2971" s="187"/>
      <c r="S2971" s="187"/>
      <c r="T2971" s="187"/>
      <c r="U2971" s="187"/>
      <c r="V2971" s="187"/>
      <c r="W2971" s="187"/>
      <c r="X2971" s="187"/>
      <c r="Y2971" s="187"/>
      <c r="Z2971" s="187"/>
      <c r="AA2971" s="12"/>
      <c r="AB2971" s="2"/>
      <c r="AC2971" s="2"/>
    </row>
    <row r="2972" spans="1:29" s="4" customFormat="1" ht="9.9" customHeight="1" x14ac:dyDescent="0.25">
      <c r="A2972" s="184"/>
      <c r="B2972" s="138"/>
      <c r="C2972" s="14"/>
      <c r="D2972" s="194"/>
      <c r="E2972" s="187"/>
      <c r="F2972" s="187"/>
      <c r="G2972" s="8"/>
      <c r="H2972" s="187"/>
      <c r="M2972" s="194"/>
      <c r="N2972" s="193"/>
      <c r="O2972" s="193"/>
      <c r="Q2972" s="187"/>
      <c r="R2972" s="187"/>
      <c r="S2972" s="187"/>
      <c r="T2972" s="187"/>
      <c r="U2972" s="187"/>
      <c r="V2972" s="187"/>
      <c r="W2972" s="187"/>
      <c r="X2972" s="187"/>
      <c r="Y2972" s="187"/>
      <c r="Z2972" s="187"/>
      <c r="AA2972" s="12"/>
      <c r="AB2972" s="2"/>
      <c r="AC2972" s="2"/>
    </row>
    <row r="2973" spans="1:29" s="4" customFormat="1" ht="9.9" customHeight="1" x14ac:dyDescent="0.25">
      <c r="A2973" s="184"/>
      <c r="B2973" s="138"/>
      <c r="C2973" s="14"/>
      <c r="D2973" s="194"/>
      <c r="E2973" s="187"/>
      <c r="F2973" s="187"/>
      <c r="G2973" s="8"/>
      <c r="H2973" s="187"/>
      <c r="M2973" s="194"/>
      <c r="N2973" s="193"/>
      <c r="O2973" s="193"/>
      <c r="Q2973" s="187"/>
      <c r="R2973" s="187"/>
      <c r="S2973" s="187"/>
      <c r="T2973" s="187"/>
      <c r="U2973" s="187"/>
      <c r="V2973" s="187"/>
      <c r="W2973" s="187"/>
      <c r="X2973" s="187"/>
      <c r="Y2973" s="187"/>
      <c r="Z2973" s="187"/>
      <c r="AA2973" s="12"/>
      <c r="AB2973" s="2"/>
      <c r="AC2973" s="2"/>
    </row>
    <row r="2974" spans="1:29" s="4" customFormat="1" ht="9.9" customHeight="1" x14ac:dyDescent="0.25">
      <c r="A2974" s="184"/>
      <c r="B2974" s="138"/>
      <c r="C2974" s="83"/>
      <c r="D2974" s="194"/>
      <c r="E2974" s="187"/>
      <c r="F2974" s="187"/>
      <c r="G2974" s="8"/>
      <c r="H2974" s="187"/>
      <c r="M2974" s="194"/>
      <c r="N2974" s="193"/>
      <c r="O2974" s="193"/>
      <c r="Q2974" s="187"/>
      <c r="R2974" s="187"/>
      <c r="S2974" s="187"/>
      <c r="T2974" s="187"/>
      <c r="U2974" s="187"/>
      <c r="V2974" s="187"/>
      <c r="W2974" s="187"/>
      <c r="X2974" s="187"/>
      <c r="Y2974" s="187"/>
      <c r="Z2974" s="187"/>
      <c r="AA2974" s="12"/>
      <c r="AB2974" s="2"/>
      <c r="AC2974" s="2"/>
    </row>
    <row r="2975" spans="1:29" s="4" customFormat="1" ht="9.9" customHeight="1" x14ac:dyDescent="0.25">
      <c r="A2975" s="184"/>
      <c r="B2975" s="138"/>
      <c r="C2975" s="151"/>
      <c r="D2975" s="2"/>
      <c r="E2975" s="187"/>
      <c r="F2975" s="187"/>
      <c r="G2975" s="8"/>
      <c r="H2975" s="187"/>
      <c r="M2975" s="2"/>
      <c r="N2975" s="193"/>
      <c r="O2975" s="193"/>
      <c r="Q2975" s="187"/>
      <c r="R2975" s="187"/>
      <c r="S2975" s="187"/>
      <c r="T2975" s="187"/>
      <c r="U2975" s="187"/>
      <c r="V2975" s="187"/>
      <c r="W2975" s="187"/>
      <c r="X2975" s="187"/>
      <c r="Y2975" s="187"/>
      <c r="Z2975" s="187"/>
      <c r="AA2975" s="12"/>
      <c r="AB2975" s="2"/>
      <c r="AC2975" s="2"/>
    </row>
    <row r="2976" spans="1:29" s="4" customFormat="1" ht="9.9" customHeight="1" x14ac:dyDescent="0.25">
      <c r="A2976" s="184"/>
      <c r="B2976" s="138"/>
      <c r="C2976" s="148"/>
      <c r="D2976" s="194"/>
      <c r="E2976" s="187"/>
      <c r="F2976" s="187"/>
      <c r="G2976" s="8"/>
      <c r="H2976" s="187"/>
      <c r="M2976" s="194"/>
      <c r="N2976" s="193"/>
      <c r="O2976" s="193"/>
      <c r="Q2976" s="187"/>
      <c r="R2976" s="187"/>
      <c r="S2976" s="187"/>
      <c r="T2976" s="187"/>
      <c r="U2976" s="187"/>
      <c r="V2976" s="187"/>
      <c r="W2976" s="187"/>
      <c r="X2976" s="187"/>
      <c r="Y2976" s="187"/>
      <c r="Z2976" s="187"/>
      <c r="AA2976" s="12"/>
      <c r="AB2976" s="2"/>
      <c r="AC2976" s="2"/>
    </row>
    <row r="2977" spans="1:29" s="4" customFormat="1" ht="9.9" customHeight="1" x14ac:dyDescent="0.25">
      <c r="A2977" s="184"/>
      <c r="B2977" s="138"/>
      <c r="C2977" s="14"/>
      <c r="D2977" s="194"/>
      <c r="E2977" s="187"/>
      <c r="F2977" s="187"/>
      <c r="G2977" s="8"/>
      <c r="H2977" s="187"/>
      <c r="M2977" s="194"/>
      <c r="N2977" s="193"/>
      <c r="O2977" s="193"/>
      <c r="Q2977" s="187"/>
      <c r="R2977" s="187"/>
      <c r="S2977" s="187"/>
      <c r="T2977" s="187"/>
      <c r="U2977" s="187"/>
      <c r="V2977" s="187"/>
      <c r="W2977" s="187"/>
      <c r="X2977" s="187"/>
      <c r="Y2977" s="187"/>
      <c r="Z2977" s="187"/>
      <c r="AA2977" s="12"/>
      <c r="AB2977" s="2"/>
      <c r="AC2977" s="2"/>
    </row>
    <row r="2978" spans="1:29" s="4" customFormat="1" ht="9.9" customHeight="1" x14ac:dyDescent="0.25">
      <c r="A2978" s="184"/>
      <c r="B2978" s="138"/>
      <c r="C2978" s="14"/>
      <c r="D2978" s="194"/>
      <c r="E2978" s="187"/>
      <c r="F2978" s="187"/>
      <c r="G2978" s="8"/>
      <c r="H2978" s="187"/>
      <c r="M2978" s="194"/>
      <c r="N2978" s="193"/>
      <c r="O2978" s="193"/>
      <c r="Q2978" s="187"/>
      <c r="R2978" s="187"/>
      <c r="S2978" s="187"/>
      <c r="T2978" s="187"/>
      <c r="U2978" s="187"/>
      <c r="V2978" s="187"/>
      <c r="W2978" s="187"/>
      <c r="X2978" s="187"/>
      <c r="Y2978" s="187"/>
      <c r="Z2978" s="187"/>
      <c r="AA2978" s="12"/>
      <c r="AB2978" s="2"/>
      <c r="AC2978" s="2"/>
    </row>
    <row r="2979" spans="1:29" s="4" customFormat="1" ht="9.9" customHeight="1" x14ac:dyDescent="0.25">
      <c r="A2979" s="184"/>
      <c r="B2979" s="138"/>
      <c r="C2979" s="14"/>
      <c r="D2979" s="194"/>
      <c r="E2979" s="187"/>
      <c r="F2979" s="187"/>
      <c r="G2979" s="8"/>
      <c r="H2979" s="187"/>
      <c r="M2979" s="194"/>
      <c r="N2979" s="193"/>
      <c r="O2979" s="193"/>
      <c r="Q2979" s="187"/>
      <c r="R2979" s="187"/>
      <c r="S2979" s="187"/>
      <c r="T2979" s="187"/>
      <c r="U2979" s="187"/>
      <c r="V2979" s="187"/>
      <c r="W2979" s="187"/>
      <c r="X2979" s="187"/>
      <c r="Y2979" s="187"/>
      <c r="Z2979" s="187"/>
      <c r="AA2979" s="12"/>
      <c r="AB2979" s="2"/>
      <c r="AC2979" s="2"/>
    </row>
    <row r="2980" spans="1:29" s="4" customFormat="1" ht="9.9" customHeight="1" x14ac:dyDescent="0.25">
      <c r="A2980" s="184"/>
      <c r="B2980" s="138"/>
      <c r="C2980" s="14"/>
      <c r="D2980" s="2"/>
      <c r="E2980" s="187"/>
      <c r="F2980" s="187"/>
      <c r="G2980" s="8"/>
      <c r="H2980" s="187"/>
      <c r="M2980" s="2"/>
      <c r="N2980" s="193"/>
      <c r="O2980" s="193"/>
      <c r="Q2980" s="187"/>
      <c r="R2980" s="187"/>
      <c r="S2980" s="187"/>
      <c r="T2980" s="187"/>
      <c r="U2980" s="187"/>
      <c r="V2980" s="187"/>
      <c r="W2980" s="187"/>
      <c r="X2980" s="187"/>
      <c r="Y2980" s="187"/>
      <c r="Z2980" s="187"/>
      <c r="AA2980" s="12"/>
      <c r="AB2980" s="2"/>
      <c r="AC2980" s="2"/>
    </row>
    <row r="2981" spans="1:29" s="4" customFormat="1" ht="9.9" customHeight="1" x14ac:dyDescent="0.25">
      <c r="A2981" s="184"/>
      <c r="B2981" s="138"/>
      <c r="C2981" s="14"/>
      <c r="D2981" s="194"/>
      <c r="E2981" s="187"/>
      <c r="F2981" s="187"/>
      <c r="G2981" s="8"/>
      <c r="H2981" s="187"/>
      <c r="M2981" s="194"/>
      <c r="N2981" s="193"/>
      <c r="O2981" s="193"/>
      <c r="Q2981" s="187"/>
      <c r="R2981" s="187"/>
      <c r="S2981" s="187"/>
      <c r="T2981" s="187"/>
      <c r="U2981" s="187"/>
      <c r="V2981" s="187"/>
      <c r="W2981" s="187"/>
      <c r="X2981" s="187"/>
      <c r="Y2981" s="187"/>
      <c r="Z2981" s="187"/>
      <c r="AA2981" s="12"/>
      <c r="AB2981" s="2"/>
      <c r="AC2981" s="2"/>
    </row>
    <row r="2982" spans="1:29" s="4" customFormat="1" ht="9.9" customHeight="1" x14ac:dyDescent="0.25">
      <c r="A2982" s="184"/>
      <c r="B2982" s="138"/>
      <c r="C2982" s="14"/>
      <c r="D2982" s="194"/>
      <c r="E2982" s="187"/>
      <c r="F2982" s="187"/>
      <c r="G2982" s="8"/>
      <c r="H2982" s="187"/>
      <c r="M2982" s="194"/>
      <c r="N2982" s="193"/>
      <c r="O2982" s="193"/>
      <c r="Q2982" s="187"/>
      <c r="R2982" s="187"/>
      <c r="S2982" s="187"/>
      <c r="T2982" s="187"/>
      <c r="U2982" s="187"/>
      <c r="V2982" s="187"/>
      <c r="W2982" s="187"/>
      <c r="X2982" s="187"/>
      <c r="Y2982" s="187"/>
      <c r="Z2982" s="187"/>
      <c r="AA2982" s="12"/>
      <c r="AB2982" s="2"/>
      <c r="AC2982" s="2"/>
    </row>
    <row r="2983" spans="1:29" s="4" customFormat="1" ht="9.9" customHeight="1" x14ac:dyDescent="0.25">
      <c r="A2983" s="184"/>
      <c r="B2983" s="138"/>
      <c r="C2983" s="14"/>
      <c r="D2983" s="2"/>
      <c r="E2983" s="187"/>
      <c r="F2983" s="187"/>
      <c r="G2983" s="8"/>
      <c r="H2983" s="187"/>
      <c r="M2983" s="2"/>
      <c r="N2983" s="193"/>
      <c r="O2983" s="193"/>
      <c r="Q2983" s="187"/>
      <c r="R2983" s="187"/>
      <c r="S2983" s="187"/>
      <c r="T2983" s="187"/>
      <c r="U2983" s="187"/>
      <c r="V2983" s="187"/>
      <c r="W2983" s="187"/>
      <c r="X2983" s="187"/>
      <c r="Y2983" s="187"/>
      <c r="Z2983" s="187"/>
      <c r="AA2983" s="12"/>
      <c r="AB2983" s="2"/>
      <c r="AC2983" s="2"/>
    </row>
    <row r="2984" spans="1:29" s="4" customFormat="1" ht="9.9" customHeight="1" x14ac:dyDescent="0.25">
      <c r="A2984" s="184"/>
      <c r="B2984" s="138"/>
      <c r="C2984" s="148"/>
      <c r="D2984" s="194"/>
      <c r="E2984" s="187"/>
      <c r="F2984" s="187"/>
      <c r="G2984" s="8"/>
      <c r="H2984" s="187"/>
      <c r="M2984" s="194"/>
      <c r="N2984" s="193"/>
      <c r="O2984" s="193"/>
      <c r="Q2984" s="187"/>
      <c r="R2984" s="187"/>
      <c r="S2984" s="187"/>
      <c r="T2984" s="187"/>
      <c r="U2984" s="187"/>
      <c r="V2984" s="187"/>
      <c r="W2984" s="187"/>
      <c r="X2984" s="187"/>
      <c r="Y2984" s="187"/>
      <c r="Z2984" s="187"/>
      <c r="AA2984" s="12"/>
      <c r="AB2984" s="2"/>
      <c r="AC2984" s="2"/>
    </row>
    <row r="2985" spans="1:29" s="4" customFormat="1" ht="9.9" customHeight="1" x14ac:dyDescent="0.25">
      <c r="A2985" s="184"/>
      <c r="B2985" s="138"/>
      <c r="C2985" s="14"/>
      <c r="D2985" s="194"/>
      <c r="E2985" s="187"/>
      <c r="F2985" s="187"/>
      <c r="G2985" s="8"/>
      <c r="H2985" s="187"/>
      <c r="M2985" s="194"/>
      <c r="N2985" s="193"/>
      <c r="O2985" s="193"/>
      <c r="Q2985" s="187"/>
      <c r="R2985" s="187"/>
      <c r="S2985" s="187"/>
      <c r="T2985" s="187"/>
      <c r="U2985" s="187"/>
      <c r="V2985" s="187"/>
      <c r="W2985" s="187"/>
      <c r="X2985" s="187"/>
      <c r="Y2985" s="187"/>
      <c r="Z2985" s="187"/>
      <c r="AA2985" s="12"/>
      <c r="AB2985" s="2"/>
      <c r="AC2985" s="2"/>
    </row>
    <row r="2986" spans="1:29" s="4" customFormat="1" ht="9.9" customHeight="1" x14ac:dyDescent="0.25">
      <c r="A2986" s="184"/>
      <c r="B2986" s="138"/>
      <c r="C2986" s="14"/>
      <c r="D2986" s="194"/>
      <c r="E2986" s="187"/>
      <c r="F2986" s="187"/>
      <c r="G2986" s="8"/>
      <c r="H2986" s="187"/>
      <c r="M2986" s="194"/>
      <c r="N2986" s="193"/>
      <c r="O2986" s="193"/>
      <c r="Q2986" s="187"/>
      <c r="R2986" s="187"/>
      <c r="S2986" s="187"/>
      <c r="T2986" s="187"/>
      <c r="U2986" s="187"/>
      <c r="V2986" s="187"/>
      <c r="W2986" s="187"/>
      <c r="X2986" s="187"/>
      <c r="Y2986" s="187"/>
      <c r="Z2986" s="187"/>
      <c r="AA2986" s="12"/>
      <c r="AB2986" s="2"/>
      <c r="AC2986" s="2"/>
    </row>
    <row r="2987" spans="1:29" s="4" customFormat="1" ht="9.9" customHeight="1" x14ac:dyDescent="0.25">
      <c r="A2987" s="184"/>
      <c r="B2987" s="138"/>
      <c r="C2987" s="14"/>
      <c r="D2987" s="194"/>
      <c r="E2987" s="187"/>
      <c r="F2987" s="187"/>
      <c r="G2987" s="8"/>
      <c r="H2987" s="187"/>
      <c r="M2987" s="194"/>
      <c r="N2987" s="193"/>
      <c r="O2987" s="193"/>
      <c r="Q2987" s="187"/>
      <c r="R2987" s="187"/>
      <c r="S2987" s="187"/>
      <c r="T2987" s="187"/>
      <c r="U2987" s="187"/>
      <c r="V2987" s="187"/>
      <c r="W2987" s="187"/>
      <c r="X2987" s="187"/>
      <c r="Y2987" s="187"/>
      <c r="Z2987" s="187"/>
      <c r="AA2987" s="12"/>
      <c r="AB2987" s="2"/>
      <c r="AC2987" s="2"/>
    </row>
    <row r="2988" spans="1:29" s="4" customFormat="1" ht="9.9" customHeight="1" x14ac:dyDescent="0.25">
      <c r="A2988" s="184"/>
      <c r="B2988" s="138"/>
      <c r="C2988" s="14"/>
      <c r="D2988" s="2"/>
      <c r="E2988" s="187"/>
      <c r="F2988" s="187"/>
      <c r="G2988" s="8"/>
      <c r="H2988" s="187"/>
      <c r="M2988" s="2"/>
      <c r="N2988" s="193"/>
      <c r="O2988" s="193"/>
      <c r="Q2988" s="187"/>
      <c r="R2988" s="187"/>
      <c r="S2988" s="187"/>
      <c r="T2988" s="187"/>
      <c r="U2988" s="187"/>
      <c r="V2988" s="187"/>
      <c r="W2988" s="187"/>
      <c r="X2988" s="187"/>
      <c r="Y2988" s="187"/>
      <c r="Z2988" s="187"/>
      <c r="AA2988" s="12"/>
      <c r="AB2988" s="2"/>
      <c r="AC2988" s="2"/>
    </row>
    <row r="2989" spans="1:29" s="4" customFormat="1" ht="9.9" customHeight="1" x14ac:dyDescent="0.25">
      <c r="A2989" s="184"/>
      <c r="B2989" s="138"/>
      <c r="C2989" s="14"/>
      <c r="D2989" s="194"/>
      <c r="E2989" s="187"/>
      <c r="F2989" s="187"/>
      <c r="G2989" s="8"/>
      <c r="H2989" s="187"/>
      <c r="M2989" s="194"/>
      <c r="N2989" s="193"/>
      <c r="O2989" s="193"/>
      <c r="Q2989" s="187"/>
      <c r="R2989" s="187"/>
      <c r="S2989" s="187"/>
      <c r="T2989" s="187"/>
      <c r="U2989" s="187"/>
      <c r="V2989" s="187"/>
      <c r="W2989" s="187"/>
      <c r="X2989" s="187"/>
      <c r="Y2989" s="187"/>
      <c r="Z2989" s="187"/>
      <c r="AA2989" s="12"/>
      <c r="AB2989" s="2"/>
      <c r="AC2989" s="2"/>
    </row>
    <row r="2990" spans="1:29" s="4" customFormat="1" ht="9.9" customHeight="1" x14ac:dyDescent="0.25">
      <c r="A2990" s="184"/>
      <c r="B2990" s="138"/>
      <c r="C2990" s="148"/>
      <c r="D2990" s="194"/>
      <c r="E2990" s="187"/>
      <c r="F2990" s="187"/>
      <c r="G2990" s="8"/>
      <c r="H2990" s="187"/>
      <c r="M2990" s="194"/>
      <c r="N2990" s="193"/>
      <c r="O2990" s="193"/>
      <c r="Q2990" s="187"/>
      <c r="R2990" s="187"/>
      <c r="S2990" s="187"/>
      <c r="T2990" s="187"/>
      <c r="U2990" s="187"/>
      <c r="V2990" s="187"/>
      <c r="W2990" s="187"/>
      <c r="X2990" s="187"/>
      <c r="Y2990" s="187"/>
      <c r="Z2990" s="187"/>
      <c r="AA2990" s="12"/>
      <c r="AB2990" s="2"/>
      <c r="AC2990" s="2"/>
    </row>
    <row r="2991" spans="1:29" s="4" customFormat="1" ht="9.9" customHeight="1" x14ac:dyDescent="0.25">
      <c r="A2991" s="184"/>
      <c r="B2991" s="138"/>
      <c r="C2991" s="14"/>
      <c r="D2991" s="194"/>
      <c r="E2991" s="187"/>
      <c r="F2991" s="187"/>
      <c r="G2991" s="8"/>
      <c r="H2991" s="187"/>
      <c r="M2991" s="194"/>
      <c r="N2991" s="193"/>
      <c r="O2991" s="193"/>
      <c r="Q2991" s="187"/>
      <c r="R2991" s="187"/>
      <c r="S2991" s="187"/>
      <c r="T2991" s="187"/>
      <c r="U2991" s="187"/>
      <c r="V2991" s="187"/>
      <c r="W2991" s="187"/>
      <c r="X2991" s="187"/>
      <c r="Y2991" s="187"/>
      <c r="Z2991" s="187"/>
      <c r="AA2991" s="12"/>
      <c r="AB2991" s="2"/>
      <c r="AC2991" s="2"/>
    </row>
    <row r="2992" spans="1:29" s="4" customFormat="1" ht="9.9" customHeight="1" x14ac:dyDescent="0.25">
      <c r="A2992" s="184"/>
      <c r="B2992" s="138"/>
      <c r="C2992" s="148"/>
      <c r="D2992" s="194"/>
      <c r="E2992" s="187"/>
      <c r="F2992" s="187"/>
      <c r="G2992" s="8"/>
      <c r="H2992" s="187"/>
      <c r="M2992" s="194"/>
      <c r="N2992" s="193"/>
      <c r="O2992" s="193"/>
      <c r="Q2992" s="187"/>
      <c r="R2992" s="187"/>
      <c r="S2992" s="187"/>
      <c r="T2992" s="187"/>
      <c r="U2992" s="187"/>
      <c r="V2992" s="187"/>
      <c r="W2992" s="187"/>
      <c r="X2992" s="187"/>
      <c r="Y2992" s="187"/>
      <c r="Z2992" s="187"/>
      <c r="AA2992" s="12"/>
      <c r="AB2992" s="2"/>
      <c r="AC2992" s="2"/>
    </row>
    <row r="2993" spans="1:29" s="4" customFormat="1" ht="9.9" customHeight="1" x14ac:dyDescent="0.25">
      <c r="A2993" s="184"/>
      <c r="B2993" s="138"/>
      <c r="C2993" s="14"/>
      <c r="D2993" s="2"/>
      <c r="E2993" s="187"/>
      <c r="F2993" s="187"/>
      <c r="G2993" s="8"/>
      <c r="H2993" s="187"/>
      <c r="M2993" s="2"/>
      <c r="N2993" s="193"/>
      <c r="O2993" s="193"/>
      <c r="Q2993" s="187"/>
      <c r="R2993" s="187"/>
      <c r="S2993" s="187"/>
      <c r="T2993" s="187"/>
      <c r="U2993" s="187"/>
      <c r="V2993" s="187"/>
      <c r="W2993" s="187"/>
      <c r="X2993" s="187"/>
      <c r="Y2993" s="187"/>
      <c r="Z2993" s="187"/>
      <c r="AA2993" s="12"/>
      <c r="AB2993" s="2"/>
      <c r="AC2993" s="2"/>
    </row>
    <row r="2994" spans="1:29" s="4" customFormat="1" ht="9.9" customHeight="1" x14ac:dyDescent="0.25">
      <c r="A2994" s="184"/>
      <c r="B2994" s="138"/>
      <c r="C2994" s="14"/>
      <c r="D2994" s="194"/>
      <c r="E2994" s="187"/>
      <c r="F2994" s="187"/>
      <c r="G2994" s="8"/>
      <c r="H2994" s="187"/>
      <c r="M2994" s="194"/>
      <c r="N2994" s="193"/>
      <c r="O2994" s="193"/>
      <c r="Q2994" s="187"/>
      <c r="R2994" s="187"/>
      <c r="S2994" s="187"/>
      <c r="T2994" s="187"/>
      <c r="U2994" s="187"/>
      <c r="V2994" s="187"/>
      <c r="W2994" s="187"/>
      <c r="X2994" s="187"/>
      <c r="Y2994" s="187"/>
      <c r="Z2994" s="187"/>
      <c r="AA2994" s="12"/>
      <c r="AB2994" s="2"/>
      <c r="AC2994" s="2"/>
    </row>
    <row r="2995" spans="1:29" s="4" customFormat="1" ht="9.9" customHeight="1" x14ac:dyDescent="0.25">
      <c r="A2995" s="184"/>
      <c r="B2995" s="138"/>
      <c r="C2995" s="14"/>
      <c r="D2995" s="194"/>
      <c r="E2995" s="187"/>
      <c r="F2995" s="187"/>
      <c r="G2995" s="8"/>
      <c r="H2995" s="187"/>
      <c r="M2995" s="194"/>
      <c r="N2995" s="193"/>
      <c r="O2995" s="193"/>
      <c r="Q2995" s="187"/>
      <c r="R2995" s="187"/>
      <c r="S2995" s="187"/>
      <c r="T2995" s="187"/>
      <c r="U2995" s="187"/>
      <c r="V2995" s="187"/>
      <c r="W2995" s="187"/>
      <c r="X2995" s="187"/>
      <c r="Y2995" s="187"/>
      <c r="Z2995" s="187"/>
      <c r="AA2995" s="12"/>
      <c r="AB2995" s="2"/>
      <c r="AC2995" s="2"/>
    </row>
    <row r="2996" spans="1:29" s="4" customFormat="1" ht="9.9" customHeight="1" x14ac:dyDescent="0.25">
      <c r="A2996" s="184"/>
      <c r="B2996" s="138"/>
      <c r="C2996" s="14"/>
      <c r="D2996" s="194"/>
      <c r="E2996" s="187"/>
      <c r="F2996" s="187"/>
      <c r="G2996" s="8"/>
      <c r="H2996" s="187"/>
      <c r="M2996" s="194"/>
      <c r="N2996" s="193"/>
      <c r="O2996" s="193"/>
      <c r="Q2996" s="187"/>
      <c r="R2996" s="187"/>
      <c r="S2996" s="187"/>
      <c r="T2996" s="187"/>
      <c r="U2996" s="187"/>
      <c r="V2996" s="187"/>
      <c r="W2996" s="187"/>
      <c r="X2996" s="187"/>
      <c r="Y2996" s="187"/>
      <c r="Z2996" s="187"/>
      <c r="AA2996" s="12"/>
      <c r="AB2996" s="2"/>
      <c r="AC2996" s="2"/>
    </row>
    <row r="2997" spans="1:29" s="4" customFormat="1" ht="9.9" customHeight="1" x14ac:dyDescent="0.25">
      <c r="A2997" s="184"/>
      <c r="B2997" s="138"/>
      <c r="C2997" s="148"/>
      <c r="D2997" s="194"/>
      <c r="E2997" s="187"/>
      <c r="F2997" s="187"/>
      <c r="G2997" s="8"/>
      <c r="H2997" s="187"/>
      <c r="M2997" s="194"/>
      <c r="N2997" s="193"/>
      <c r="O2997" s="193"/>
      <c r="Q2997" s="187"/>
      <c r="R2997" s="187"/>
      <c r="S2997" s="187"/>
      <c r="T2997" s="187"/>
      <c r="U2997" s="187"/>
      <c r="V2997" s="187"/>
      <c r="W2997" s="187"/>
      <c r="X2997" s="187"/>
      <c r="Y2997" s="187"/>
      <c r="Z2997" s="187"/>
      <c r="AA2997" s="12"/>
      <c r="AB2997" s="2"/>
      <c r="AC2997" s="2"/>
    </row>
    <row r="2998" spans="1:29" s="4" customFormat="1" ht="9.9" customHeight="1" x14ac:dyDescent="0.25">
      <c r="A2998" s="184"/>
      <c r="B2998" s="138"/>
      <c r="C2998" s="14"/>
      <c r="D2998" s="2"/>
      <c r="E2998" s="187"/>
      <c r="F2998" s="187"/>
      <c r="G2998" s="8"/>
      <c r="H2998" s="187"/>
      <c r="M2998" s="2"/>
      <c r="N2998" s="193"/>
      <c r="O2998" s="193"/>
      <c r="Q2998" s="187"/>
      <c r="R2998" s="187"/>
      <c r="S2998" s="187"/>
      <c r="T2998" s="187"/>
      <c r="U2998" s="187"/>
      <c r="V2998" s="187"/>
      <c r="W2998" s="187"/>
      <c r="X2998" s="187"/>
      <c r="Y2998" s="187"/>
      <c r="Z2998" s="187"/>
      <c r="AA2998" s="12"/>
      <c r="AB2998" s="2"/>
      <c r="AC2998" s="2"/>
    </row>
    <row r="2999" spans="1:29" s="4" customFormat="1" ht="9.9" customHeight="1" x14ac:dyDescent="0.25">
      <c r="A2999" s="184"/>
      <c r="B2999" s="138"/>
      <c r="C2999" s="14"/>
      <c r="D2999" s="194"/>
      <c r="E2999" s="187"/>
      <c r="F2999" s="187"/>
      <c r="G2999" s="8"/>
      <c r="H2999" s="187"/>
      <c r="M2999" s="194"/>
      <c r="N2999" s="193"/>
      <c r="O2999" s="193"/>
      <c r="Q2999" s="187"/>
      <c r="R2999" s="187"/>
      <c r="S2999" s="187"/>
      <c r="T2999" s="187"/>
      <c r="U2999" s="187"/>
      <c r="V2999" s="187"/>
      <c r="W2999" s="187"/>
      <c r="X2999" s="187"/>
      <c r="Y2999" s="187"/>
      <c r="Z2999" s="187"/>
      <c r="AA2999" s="12"/>
      <c r="AB2999" s="2"/>
      <c r="AC2999" s="2"/>
    </row>
    <row r="3000" spans="1:29" s="4" customFormat="1" ht="9.9" customHeight="1" x14ac:dyDescent="0.25">
      <c r="A3000" s="184"/>
      <c r="B3000" s="138"/>
      <c r="C3000" s="14"/>
      <c r="D3000" s="194"/>
      <c r="E3000" s="187"/>
      <c r="F3000" s="187"/>
      <c r="G3000" s="8"/>
      <c r="H3000" s="187"/>
      <c r="M3000" s="194"/>
      <c r="N3000" s="193"/>
      <c r="O3000" s="193"/>
      <c r="Q3000" s="187"/>
      <c r="R3000" s="187"/>
      <c r="S3000" s="187"/>
      <c r="T3000" s="187"/>
      <c r="U3000" s="187"/>
      <c r="V3000" s="187"/>
      <c r="W3000" s="187"/>
      <c r="X3000" s="187"/>
      <c r="Y3000" s="187"/>
      <c r="Z3000" s="187"/>
      <c r="AA3000" s="12"/>
      <c r="AB3000" s="2"/>
      <c r="AC3000" s="2"/>
    </row>
    <row r="3001" spans="1:29" s="4" customFormat="1" ht="9.9" customHeight="1" x14ac:dyDescent="0.25">
      <c r="A3001" s="184"/>
      <c r="B3001" s="138"/>
      <c r="C3001" s="14"/>
      <c r="D3001" s="194"/>
      <c r="E3001" s="187"/>
      <c r="F3001" s="187"/>
      <c r="G3001" s="8"/>
      <c r="H3001" s="187"/>
      <c r="M3001" s="194"/>
      <c r="N3001" s="193"/>
      <c r="O3001" s="193"/>
      <c r="Q3001" s="187"/>
      <c r="R3001" s="187"/>
      <c r="S3001" s="187"/>
      <c r="T3001" s="187"/>
      <c r="U3001" s="187"/>
      <c r="V3001" s="187"/>
      <c r="W3001" s="187"/>
      <c r="X3001" s="187"/>
      <c r="Y3001" s="187"/>
      <c r="Z3001" s="187"/>
      <c r="AA3001" s="12"/>
      <c r="AB3001" s="2"/>
      <c r="AC3001" s="2"/>
    </row>
    <row r="3002" spans="1:29" s="4" customFormat="1" ht="9.9" customHeight="1" x14ac:dyDescent="0.25">
      <c r="A3002" s="184"/>
      <c r="B3002" s="138"/>
      <c r="C3002" s="14"/>
      <c r="D3002" s="194"/>
      <c r="E3002" s="187"/>
      <c r="F3002" s="187"/>
      <c r="G3002" s="8"/>
      <c r="H3002" s="187"/>
      <c r="M3002" s="194"/>
      <c r="N3002" s="193"/>
      <c r="O3002" s="193"/>
      <c r="Q3002" s="187"/>
      <c r="R3002" s="187"/>
      <c r="S3002" s="187"/>
      <c r="T3002" s="187"/>
      <c r="U3002" s="187"/>
      <c r="V3002" s="187"/>
      <c r="W3002" s="187"/>
      <c r="X3002" s="187"/>
      <c r="Y3002" s="187"/>
      <c r="Z3002" s="187"/>
      <c r="AA3002" s="12"/>
      <c r="AB3002" s="2"/>
      <c r="AC3002" s="2"/>
    </row>
    <row r="3003" spans="1:29" s="4" customFormat="1" ht="9.9" customHeight="1" x14ac:dyDescent="0.25">
      <c r="A3003" s="184"/>
      <c r="B3003" s="138"/>
      <c r="C3003" s="14"/>
      <c r="D3003" s="2"/>
      <c r="E3003" s="187"/>
      <c r="F3003" s="187"/>
      <c r="G3003" s="8"/>
      <c r="H3003" s="187"/>
      <c r="M3003" s="2"/>
      <c r="N3003" s="193"/>
      <c r="O3003" s="193"/>
      <c r="Q3003" s="187"/>
      <c r="R3003" s="187"/>
      <c r="S3003" s="187"/>
      <c r="T3003" s="187"/>
      <c r="U3003" s="187"/>
      <c r="V3003" s="187"/>
      <c r="W3003" s="187"/>
      <c r="X3003" s="187"/>
      <c r="Y3003" s="187"/>
      <c r="Z3003" s="187"/>
      <c r="AA3003" s="12"/>
      <c r="AB3003" s="2"/>
      <c r="AC3003" s="2"/>
    </row>
    <row r="3004" spans="1:29" s="4" customFormat="1" ht="9.9" customHeight="1" x14ac:dyDescent="0.25">
      <c r="A3004" s="184"/>
      <c r="B3004" s="138"/>
      <c r="C3004" s="14"/>
      <c r="D3004" s="194"/>
      <c r="E3004" s="187"/>
      <c r="F3004" s="187"/>
      <c r="G3004" s="8"/>
      <c r="H3004" s="187"/>
      <c r="M3004" s="194"/>
      <c r="N3004" s="193"/>
      <c r="O3004" s="193"/>
      <c r="Q3004" s="187"/>
      <c r="R3004" s="187"/>
      <c r="S3004" s="187"/>
      <c r="T3004" s="187"/>
      <c r="U3004" s="187"/>
      <c r="V3004" s="187"/>
      <c r="W3004" s="187"/>
      <c r="X3004" s="187"/>
      <c r="Y3004" s="187"/>
      <c r="Z3004" s="187"/>
      <c r="AA3004" s="12"/>
      <c r="AB3004" s="2"/>
      <c r="AC3004" s="2"/>
    </row>
    <row r="3005" spans="1:29" s="4" customFormat="1" ht="9.9" customHeight="1" x14ac:dyDescent="0.25">
      <c r="A3005" s="184"/>
      <c r="B3005" s="138"/>
      <c r="C3005" s="14"/>
      <c r="D3005" s="194"/>
      <c r="E3005" s="187"/>
      <c r="F3005" s="187"/>
      <c r="G3005" s="8"/>
      <c r="H3005" s="187"/>
      <c r="M3005" s="194"/>
      <c r="N3005" s="193"/>
      <c r="O3005" s="193"/>
      <c r="Q3005" s="187"/>
      <c r="R3005" s="187"/>
      <c r="S3005" s="187"/>
      <c r="T3005" s="187"/>
      <c r="U3005" s="187"/>
      <c r="V3005" s="187"/>
      <c r="W3005" s="187"/>
      <c r="X3005" s="187"/>
      <c r="Y3005" s="187"/>
      <c r="Z3005" s="187"/>
      <c r="AA3005" s="12"/>
      <c r="AB3005" s="2"/>
      <c r="AC3005" s="2"/>
    </row>
    <row r="3006" spans="1:29" s="4" customFormat="1" ht="9.9" customHeight="1" x14ac:dyDescent="0.25">
      <c r="A3006" s="184"/>
      <c r="B3006" s="138"/>
      <c r="C3006" s="14"/>
      <c r="D3006" s="194"/>
      <c r="E3006" s="187"/>
      <c r="F3006" s="187"/>
      <c r="G3006" s="8"/>
      <c r="H3006" s="187"/>
      <c r="M3006" s="194"/>
      <c r="N3006" s="193"/>
      <c r="O3006" s="193"/>
      <c r="Q3006" s="187"/>
      <c r="R3006" s="187"/>
      <c r="S3006" s="187"/>
      <c r="T3006" s="187"/>
      <c r="U3006" s="187"/>
      <c r="V3006" s="187"/>
      <c r="W3006" s="187"/>
      <c r="X3006" s="187"/>
      <c r="Y3006" s="187"/>
      <c r="Z3006" s="187"/>
      <c r="AA3006" s="12"/>
      <c r="AB3006" s="2"/>
      <c r="AC3006" s="2"/>
    </row>
    <row r="3007" spans="1:29" s="4" customFormat="1" ht="9.9" customHeight="1" x14ac:dyDescent="0.25">
      <c r="A3007" s="184"/>
      <c r="B3007" s="138"/>
      <c r="C3007" s="14"/>
      <c r="D3007" s="194"/>
      <c r="E3007" s="187"/>
      <c r="F3007" s="187"/>
      <c r="G3007" s="8"/>
      <c r="H3007" s="187"/>
      <c r="M3007" s="194"/>
      <c r="N3007" s="193"/>
      <c r="O3007" s="193"/>
      <c r="Q3007" s="187"/>
      <c r="R3007" s="187"/>
      <c r="S3007" s="187"/>
      <c r="T3007" s="187"/>
      <c r="U3007" s="187"/>
      <c r="V3007" s="187"/>
      <c r="W3007" s="187"/>
      <c r="X3007" s="187"/>
      <c r="Y3007" s="187"/>
      <c r="Z3007" s="187"/>
      <c r="AA3007" s="12"/>
      <c r="AB3007" s="2"/>
      <c r="AC3007" s="2"/>
    </row>
    <row r="3008" spans="1:29" s="4" customFormat="1" ht="9.9" customHeight="1" x14ac:dyDescent="0.25">
      <c r="A3008" s="184"/>
      <c r="B3008" s="138"/>
      <c r="C3008" s="14"/>
      <c r="D3008" s="2"/>
      <c r="E3008" s="187"/>
      <c r="F3008" s="187"/>
      <c r="G3008" s="8"/>
      <c r="H3008" s="187"/>
      <c r="M3008" s="2"/>
      <c r="N3008" s="193"/>
      <c r="O3008" s="193"/>
      <c r="Q3008" s="187"/>
      <c r="R3008" s="187"/>
      <c r="S3008" s="187"/>
      <c r="T3008" s="187"/>
      <c r="U3008" s="187"/>
      <c r="V3008" s="187"/>
      <c r="W3008" s="187"/>
      <c r="X3008" s="187"/>
      <c r="Y3008" s="187"/>
      <c r="Z3008" s="187"/>
      <c r="AA3008" s="12"/>
      <c r="AB3008" s="2"/>
      <c r="AC3008" s="2"/>
    </row>
    <row r="3009" spans="1:29" s="4" customFormat="1" ht="9.9" customHeight="1" x14ac:dyDescent="0.25">
      <c r="A3009" s="184"/>
      <c r="B3009" s="138"/>
      <c r="C3009" s="14"/>
      <c r="D3009" s="194"/>
      <c r="E3009" s="187"/>
      <c r="F3009" s="187"/>
      <c r="G3009" s="8"/>
      <c r="H3009" s="187"/>
      <c r="M3009" s="194"/>
      <c r="N3009" s="193"/>
      <c r="O3009" s="193"/>
      <c r="Q3009" s="187"/>
      <c r="R3009" s="187"/>
      <c r="S3009" s="187"/>
      <c r="T3009" s="187"/>
      <c r="U3009" s="187"/>
      <c r="V3009" s="187"/>
      <c r="W3009" s="187"/>
      <c r="X3009" s="187"/>
      <c r="Y3009" s="187"/>
      <c r="Z3009" s="187"/>
      <c r="AA3009" s="12"/>
      <c r="AB3009" s="2"/>
      <c r="AC3009" s="2"/>
    </row>
    <row r="3010" spans="1:29" s="4" customFormat="1" ht="9.9" customHeight="1" x14ac:dyDescent="0.25">
      <c r="A3010" s="184"/>
      <c r="B3010" s="138"/>
      <c r="C3010" s="14"/>
      <c r="D3010" s="194"/>
      <c r="E3010" s="187"/>
      <c r="F3010" s="187"/>
      <c r="G3010" s="8"/>
      <c r="H3010" s="187"/>
      <c r="M3010" s="194"/>
      <c r="N3010" s="193"/>
      <c r="O3010" s="193"/>
      <c r="Q3010" s="187"/>
      <c r="R3010" s="187"/>
      <c r="S3010" s="187"/>
      <c r="T3010" s="187"/>
      <c r="U3010" s="187"/>
      <c r="V3010" s="187"/>
      <c r="W3010" s="187"/>
      <c r="X3010" s="187"/>
      <c r="Y3010" s="187"/>
      <c r="Z3010" s="187"/>
      <c r="AA3010" s="12"/>
      <c r="AB3010" s="2"/>
      <c r="AC3010" s="2"/>
    </row>
    <row r="3011" spans="1:29" s="4" customFormat="1" ht="9.9" customHeight="1" x14ac:dyDescent="0.25">
      <c r="A3011" s="184"/>
      <c r="B3011" s="138"/>
      <c r="C3011" s="14"/>
      <c r="D3011" s="194"/>
      <c r="E3011" s="187"/>
      <c r="F3011" s="187"/>
      <c r="G3011" s="8"/>
      <c r="H3011" s="187"/>
      <c r="M3011" s="194"/>
      <c r="N3011" s="193"/>
      <c r="O3011" s="193"/>
      <c r="Q3011" s="187"/>
      <c r="R3011" s="187"/>
      <c r="S3011" s="187"/>
      <c r="T3011" s="187"/>
      <c r="U3011" s="187"/>
      <c r="V3011" s="187"/>
      <c r="W3011" s="187"/>
      <c r="X3011" s="187"/>
      <c r="Y3011" s="187"/>
      <c r="Z3011" s="187"/>
      <c r="AA3011" s="12"/>
      <c r="AB3011" s="2"/>
      <c r="AC3011" s="2"/>
    </row>
    <row r="3012" spans="1:29" s="4" customFormat="1" ht="9.9" customHeight="1" x14ac:dyDescent="0.25">
      <c r="A3012" s="184"/>
      <c r="B3012" s="138"/>
      <c r="C3012" s="14"/>
      <c r="D3012" s="194"/>
      <c r="E3012" s="187"/>
      <c r="F3012" s="187"/>
      <c r="G3012" s="8"/>
      <c r="H3012" s="187"/>
      <c r="M3012" s="194"/>
      <c r="N3012" s="193"/>
      <c r="O3012" s="193"/>
      <c r="Q3012" s="187"/>
      <c r="R3012" s="187"/>
      <c r="S3012" s="187"/>
      <c r="T3012" s="187"/>
      <c r="U3012" s="187"/>
      <c r="V3012" s="187"/>
      <c r="W3012" s="187"/>
      <c r="X3012" s="187"/>
      <c r="Y3012" s="187"/>
      <c r="Z3012" s="187"/>
      <c r="AA3012" s="12"/>
      <c r="AB3012" s="2"/>
      <c r="AC3012" s="2"/>
    </row>
    <row r="3013" spans="1:29" s="4" customFormat="1" ht="9.9" customHeight="1" x14ac:dyDescent="0.25">
      <c r="A3013" s="184"/>
      <c r="B3013" s="138"/>
      <c r="C3013" s="14"/>
      <c r="D3013" s="194"/>
      <c r="E3013" s="187"/>
      <c r="F3013" s="187"/>
      <c r="G3013" s="8"/>
      <c r="H3013" s="187"/>
      <c r="M3013" s="194"/>
      <c r="N3013" s="193"/>
      <c r="O3013" s="193"/>
      <c r="Q3013" s="187"/>
      <c r="R3013" s="187"/>
      <c r="S3013" s="187"/>
      <c r="T3013" s="187"/>
      <c r="U3013" s="187"/>
      <c r="V3013" s="187"/>
      <c r="W3013" s="187"/>
      <c r="X3013" s="187"/>
      <c r="Y3013" s="187"/>
      <c r="Z3013" s="187"/>
      <c r="AA3013" s="12"/>
      <c r="AB3013" s="2"/>
      <c r="AC3013" s="2"/>
    </row>
    <row r="3014" spans="1:29" s="4" customFormat="1" ht="9.9" customHeight="1" x14ac:dyDescent="0.25">
      <c r="A3014" s="184"/>
      <c r="B3014" s="138"/>
      <c r="C3014" s="83"/>
      <c r="D3014" s="194"/>
      <c r="E3014" s="187"/>
      <c r="F3014" s="187"/>
      <c r="G3014" s="8"/>
      <c r="H3014" s="187"/>
      <c r="M3014" s="194"/>
      <c r="N3014" s="193"/>
      <c r="O3014" s="193"/>
      <c r="Q3014" s="187"/>
      <c r="R3014" s="187"/>
      <c r="S3014" s="187"/>
      <c r="T3014" s="187"/>
      <c r="U3014" s="187"/>
      <c r="V3014" s="187"/>
      <c r="W3014" s="187"/>
      <c r="X3014" s="187"/>
      <c r="Y3014" s="187"/>
      <c r="Z3014" s="187"/>
      <c r="AA3014" s="12"/>
      <c r="AB3014" s="2"/>
      <c r="AC3014" s="2"/>
    </row>
    <row r="3015" spans="1:29" s="4" customFormat="1" ht="9.9" customHeight="1" x14ac:dyDescent="0.25">
      <c r="A3015" s="184"/>
      <c r="B3015" s="138"/>
      <c r="C3015" s="2"/>
      <c r="D3015" s="194"/>
      <c r="E3015" s="187"/>
      <c r="F3015" s="187"/>
      <c r="G3015" s="8"/>
      <c r="H3015" s="187"/>
      <c r="M3015" s="194"/>
      <c r="N3015" s="193"/>
      <c r="O3015" s="193"/>
      <c r="Q3015" s="187"/>
      <c r="R3015" s="187"/>
      <c r="S3015" s="187"/>
      <c r="T3015" s="187"/>
      <c r="U3015" s="187"/>
      <c r="V3015" s="187"/>
      <c r="W3015" s="187"/>
      <c r="X3015" s="187"/>
      <c r="Y3015" s="187"/>
      <c r="Z3015" s="187"/>
      <c r="AA3015" s="12"/>
      <c r="AB3015" s="2"/>
      <c r="AC3015" s="2"/>
    </row>
    <row r="3016" spans="1:29" s="4" customFormat="1" ht="9.9" customHeight="1" x14ac:dyDescent="0.25">
      <c r="A3016" s="184"/>
      <c r="B3016" s="138"/>
      <c r="C3016" s="148"/>
      <c r="D3016" s="194"/>
      <c r="E3016" s="187"/>
      <c r="F3016" s="187"/>
      <c r="G3016" s="8"/>
      <c r="H3016" s="187"/>
      <c r="M3016" s="194"/>
      <c r="N3016" s="193"/>
      <c r="O3016" s="193"/>
      <c r="Q3016" s="187"/>
      <c r="R3016" s="187"/>
      <c r="S3016" s="187"/>
      <c r="T3016" s="187"/>
      <c r="U3016" s="187"/>
      <c r="V3016" s="187"/>
      <c r="W3016" s="187"/>
      <c r="X3016" s="187"/>
      <c r="Y3016" s="187"/>
      <c r="Z3016" s="187"/>
      <c r="AA3016" s="12"/>
      <c r="AB3016" s="2"/>
      <c r="AC3016" s="2"/>
    </row>
    <row r="3017" spans="1:29" s="4" customFormat="1" ht="9.9" customHeight="1" x14ac:dyDescent="0.25">
      <c r="A3017" s="184"/>
      <c r="B3017" s="138"/>
      <c r="C3017" s="14"/>
      <c r="D3017" s="194"/>
      <c r="E3017" s="187"/>
      <c r="F3017" s="187"/>
      <c r="G3017" s="8"/>
      <c r="H3017" s="187"/>
      <c r="M3017" s="194"/>
      <c r="N3017" s="193"/>
      <c r="O3017" s="193"/>
      <c r="Q3017" s="187"/>
      <c r="R3017" s="187"/>
      <c r="S3017" s="187"/>
      <c r="T3017" s="187"/>
      <c r="U3017" s="187"/>
      <c r="V3017" s="187"/>
      <c r="W3017" s="187"/>
      <c r="X3017" s="187"/>
      <c r="Y3017" s="187"/>
      <c r="Z3017" s="187"/>
      <c r="AA3017" s="12"/>
      <c r="AB3017" s="2"/>
      <c r="AC3017" s="2"/>
    </row>
    <row r="3018" spans="1:29" s="4" customFormat="1" ht="9.9" customHeight="1" x14ac:dyDescent="0.25">
      <c r="A3018" s="184"/>
      <c r="B3018" s="138"/>
      <c r="C3018" s="14"/>
      <c r="D3018" s="194"/>
      <c r="E3018" s="187"/>
      <c r="F3018" s="187"/>
      <c r="G3018" s="8"/>
      <c r="H3018" s="187"/>
      <c r="M3018" s="194"/>
      <c r="N3018" s="193"/>
      <c r="O3018" s="193"/>
      <c r="Q3018" s="187"/>
      <c r="R3018" s="187"/>
      <c r="S3018" s="187"/>
      <c r="T3018" s="187"/>
      <c r="U3018" s="187"/>
      <c r="V3018" s="187"/>
      <c r="W3018" s="187"/>
      <c r="X3018" s="187"/>
      <c r="Y3018" s="187"/>
      <c r="Z3018" s="187"/>
      <c r="AA3018" s="12"/>
      <c r="AB3018" s="2"/>
      <c r="AC3018" s="2"/>
    </row>
    <row r="3019" spans="1:29" s="4" customFormat="1" ht="9.9" customHeight="1" x14ac:dyDescent="0.25">
      <c r="A3019" s="184"/>
      <c r="B3019" s="138"/>
      <c r="C3019" s="14"/>
      <c r="D3019" s="194"/>
      <c r="E3019" s="187"/>
      <c r="F3019" s="187"/>
      <c r="G3019" s="8"/>
      <c r="H3019" s="187"/>
      <c r="M3019" s="194"/>
      <c r="N3019" s="193"/>
      <c r="O3019" s="193"/>
      <c r="Q3019" s="187"/>
      <c r="R3019" s="187"/>
      <c r="S3019" s="187"/>
      <c r="T3019" s="187"/>
      <c r="U3019" s="187"/>
      <c r="V3019" s="187"/>
      <c r="W3019" s="187"/>
      <c r="X3019" s="187"/>
      <c r="Y3019" s="187"/>
      <c r="Z3019" s="187"/>
      <c r="AA3019" s="12"/>
      <c r="AB3019" s="2"/>
      <c r="AC3019" s="2"/>
    </row>
    <row r="3020" spans="1:29" s="4" customFormat="1" ht="9.9" customHeight="1" x14ac:dyDescent="0.25">
      <c r="A3020" s="184"/>
      <c r="B3020" s="138"/>
      <c r="C3020" s="14"/>
      <c r="D3020" s="194"/>
      <c r="E3020" s="187"/>
      <c r="F3020" s="187"/>
      <c r="G3020" s="8"/>
      <c r="H3020" s="187"/>
      <c r="M3020" s="194"/>
      <c r="N3020" s="193"/>
      <c r="O3020" s="193"/>
      <c r="Q3020" s="187"/>
      <c r="R3020" s="187"/>
      <c r="S3020" s="187"/>
      <c r="T3020" s="187"/>
      <c r="U3020" s="187"/>
      <c r="V3020" s="187"/>
      <c r="W3020" s="187"/>
      <c r="X3020" s="187"/>
      <c r="Y3020" s="187"/>
      <c r="Z3020" s="187"/>
      <c r="AA3020" s="12"/>
      <c r="AB3020" s="2"/>
      <c r="AC3020" s="2"/>
    </row>
    <row r="3021" spans="1:29" s="4" customFormat="1" ht="9.9" customHeight="1" x14ac:dyDescent="0.25">
      <c r="A3021" s="184"/>
      <c r="B3021" s="138"/>
      <c r="C3021" s="14"/>
      <c r="D3021" s="194"/>
      <c r="E3021" s="187"/>
      <c r="F3021" s="187"/>
      <c r="G3021" s="8"/>
      <c r="H3021" s="187"/>
      <c r="M3021" s="194"/>
      <c r="N3021" s="193"/>
      <c r="O3021" s="193"/>
      <c r="Q3021" s="187"/>
      <c r="R3021" s="187"/>
      <c r="S3021" s="187"/>
      <c r="T3021" s="187"/>
      <c r="U3021" s="187"/>
      <c r="V3021" s="187"/>
      <c r="W3021" s="187"/>
      <c r="X3021" s="187"/>
      <c r="Y3021" s="187"/>
      <c r="Z3021" s="187"/>
      <c r="AA3021" s="12"/>
      <c r="AB3021" s="2"/>
      <c r="AC3021" s="2"/>
    </row>
    <row r="3022" spans="1:29" s="4" customFormat="1" ht="9.9" customHeight="1" x14ac:dyDescent="0.25">
      <c r="A3022" s="184"/>
      <c r="B3022" s="138"/>
      <c r="C3022" s="14"/>
      <c r="D3022" s="194"/>
      <c r="E3022" s="187"/>
      <c r="F3022" s="187"/>
      <c r="G3022" s="8"/>
      <c r="H3022" s="187"/>
      <c r="M3022" s="194"/>
      <c r="N3022" s="193"/>
      <c r="O3022" s="193"/>
      <c r="Q3022" s="187"/>
      <c r="R3022" s="187"/>
      <c r="S3022" s="187"/>
      <c r="T3022" s="187"/>
      <c r="U3022" s="187"/>
      <c r="V3022" s="187"/>
      <c r="W3022" s="187"/>
      <c r="X3022" s="187"/>
      <c r="Y3022" s="187"/>
      <c r="Z3022" s="187"/>
      <c r="AA3022" s="12"/>
      <c r="AB3022" s="2"/>
      <c r="AC3022" s="2"/>
    </row>
    <row r="3023" spans="1:29" s="4" customFormat="1" ht="9.9" customHeight="1" x14ac:dyDescent="0.25">
      <c r="A3023" s="184"/>
      <c r="B3023" s="138"/>
      <c r="C3023" s="14"/>
      <c r="D3023" s="194"/>
      <c r="E3023" s="187"/>
      <c r="F3023" s="187"/>
      <c r="G3023" s="8"/>
      <c r="H3023" s="187"/>
      <c r="M3023" s="194"/>
      <c r="N3023" s="193"/>
      <c r="O3023" s="193"/>
      <c r="Q3023" s="187"/>
      <c r="R3023" s="187"/>
      <c r="S3023" s="187"/>
      <c r="T3023" s="187"/>
      <c r="U3023" s="187"/>
      <c r="V3023" s="187"/>
      <c r="W3023" s="187"/>
      <c r="X3023" s="187"/>
      <c r="Y3023" s="187"/>
      <c r="Z3023" s="187"/>
      <c r="AA3023" s="12"/>
      <c r="AB3023" s="2"/>
      <c r="AC3023" s="2"/>
    </row>
    <row r="3024" spans="1:29" s="4" customFormat="1" ht="9.9" customHeight="1" x14ac:dyDescent="0.25">
      <c r="A3024" s="184"/>
      <c r="B3024" s="138"/>
      <c r="C3024" s="148"/>
      <c r="D3024" s="194"/>
      <c r="E3024" s="187"/>
      <c r="F3024" s="187"/>
      <c r="G3024" s="8"/>
      <c r="H3024" s="187"/>
      <c r="M3024" s="194"/>
      <c r="N3024" s="193"/>
      <c r="O3024" s="193"/>
      <c r="Q3024" s="187"/>
      <c r="R3024" s="187"/>
      <c r="S3024" s="187"/>
      <c r="T3024" s="187"/>
      <c r="U3024" s="187"/>
      <c r="V3024" s="187"/>
      <c r="W3024" s="187"/>
      <c r="X3024" s="187"/>
      <c r="Y3024" s="187"/>
      <c r="Z3024" s="187"/>
      <c r="AA3024" s="12"/>
      <c r="AB3024" s="2"/>
      <c r="AC3024" s="2"/>
    </row>
    <row r="3025" spans="1:29" s="4" customFormat="1" ht="9.9" customHeight="1" x14ac:dyDescent="0.25">
      <c r="A3025" s="184"/>
      <c r="B3025" s="138"/>
      <c r="C3025" s="14"/>
      <c r="D3025" s="194"/>
      <c r="E3025" s="187"/>
      <c r="F3025" s="187"/>
      <c r="G3025" s="8"/>
      <c r="H3025" s="187"/>
      <c r="M3025" s="194"/>
      <c r="N3025" s="193"/>
      <c r="O3025" s="193"/>
      <c r="Q3025" s="187"/>
      <c r="R3025" s="187"/>
      <c r="S3025" s="187"/>
      <c r="T3025" s="187"/>
      <c r="U3025" s="187"/>
      <c r="V3025" s="187"/>
      <c r="W3025" s="187"/>
      <c r="X3025" s="187"/>
      <c r="Y3025" s="187"/>
      <c r="Z3025" s="187"/>
      <c r="AA3025" s="12"/>
      <c r="AB3025" s="2"/>
      <c r="AC3025" s="2"/>
    </row>
    <row r="3026" spans="1:29" s="4" customFormat="1" ht="9.9" customHeight="1" x14ac:dyDescent="0.25">
      <c r="A3026" s="184"/>
      <c r="B3026" s="138"/>
      <c r="C3026" s="14"/>
      <c r="D3026" s="194"/>
      <c r="E3026" s="187"/>
      <c r="F3026" s="187"/>
      <c r="G3026" s="8"/>
      <c r="H3026" s="187"/>
      <c r="M3026" s="194"/>
      <c r="N3026" s="193"/>
      <c r="O3026" s="193"/>
      <c r="Q3026" s="187"/>
      <c r="R3026" s="187"/>
      <c r="S3026" s="187"/>
      <c r="T3026" s="187"/>
      <c r="U3026" s="187"/>
      <c r="V3026" s="187"/>
      <c r="W3026" s="187"/>
      <c r="X3026" s="187"/>
      <c r="Y3026" s="187"/>
      <c r="Z3026" s="187"/>
      <c r="AA3026" s="12"/>
      <c r="AB3026" s="2"/>
      <c r="AC3026" s="2"/>
    </row>
    <row r="3027" spans="1:29" s="4" customFormat="1" ht="9.9" customHeight="1" x14ac:dyDescent="0.25">
      <c r="A3027" s="184"/>
      <c r="B3027" s="138"/>
      <c r="C3027" s="14"/>
      <c r="D3027" s="194"/>
      <c r="E3027" s="187"/>
      <c r="F3027" s="187"/>
      <c r="G3027" s="8"/>
      <c r="H3027" s="187"/>
      <c r="M3027" s="194"/>
      <c r="N3027" s="193"/>
      <c r="O3027" s="193"/>
      <c r="Q3027" s="187"/>
      <c r="R3027" s="187"/>
      <c r="S3027" s="187"/>
      <c r="T3027" s="187"/>
      <c r="U3027" s="187"/>
      <c r="V3027" s="187"/>
      <c r="W3027" s="187"/>
      <c r="X3027" s="187"/>
      <c r="Y3027" s="187"/>
      <c r="Z3027" s="187"/>
      <c r="AA3027" s="12"/>
      <c r="AB3027" s="2"/>
      <c r="AC3027" s="2"/>
    </row>
    <row r="3028" spans="1:29" s="4" customFormat="1" ht="9.9" customHeight="1" x14ac:dyDescent="0.25">
      <c r="A3028" s="184"/>
      <c r="B3028" s="138"/>
      <c r="C3028" s="14"/>
      <c r="D3028" s="194"/>
      <c r="E3028" s="187"/>
      <c r="F3028" s="187"/>
      <c r="G3028" s="8"/>
      <c r="H3028" s="187"/>
      <c r="M3028" s="194"/>
      <c r="N3028" s="193"/>
      <c r="O3028" s="193"/>
      <c r="Q3028" s="187"/>
      <c r="R3028" s="187"/>
      <c r="S3028" s="187"/>
      <c r="T3028" s="187"/>
      <c r="U3028" s="187"/>
      <c r="V3028" s="187"/>
      <c r="W3028" s="187"/>
      <c r="X3028" s="187"/>
      <c r="Y3028" s="187"/>
      <c r="Z3028" s="187"/>
      <c r="AA3028" s="12"/>
      <c r="AB3028" s="2"/>
      <c r="AC3028" s="2"/>
    </row>
    <row r="3029" spans="1:29" s="4" customFormat="1" ht="9.9" customHeight="1" x14ac:dyDescent="0.25">
      <c r="A3029" s="184"/>
      <c r="B3029" s="138"/>
      <c r="C3029" s="14"/>
      <c r="D3029" s="194"/>
      <c r="E3029" s="187"/>
      <c r="F3029" s="187"/>
      <c r="G3029" s="8"/>
      <c r="H3029" s="187"/>
      <c r="M3029" s="194"/>
      <c r="N3029" s="193"/>
      <c r="O3029" s="193"/>
      <c r="Q3029" s="187"/>
      <c r="R3029" s="187"/>
      <c r="S3029" s="187"/>
      <c r="T3029" s="187"/>
      <c r="U3029" s="187"/>
      <c r="V3029" s="187"/>
      <c r="W3029" s="187"/>
      <c r="X3029" s="187"/>
      <c r="Y3029" s="187"/>
      <c r="Z3029" s="187"/>
      <c r="AA3029" s="12"/>
      <c r="AB3029" s="2"/>
      <c r="AC3029" s="2"/>
    </row>
    <row r="3030" spans="1:29" s="4" customFormat="1" ht="9.9" customHeight="1" x14ac:dyDescent="0.25">
      <c r="A3030" s="184"/>
      <c r="B3030" s="138"/>
      <c r="C3030" s="148"/>
      <c r="D3030" s="194"/>
      <c r="E3030" s="187"/>
      <c r="F3030" s="187"/>
      <c r="G3030" s="8"/>
      <c r="H3030" s="187"/>
      <c r="M3030" s="194"/>
      <c r="N3030" s="193"/>
      <c r="O3030" s="193"/>
      <c r="Q3030" s="187"/>
      <c r="R3030" s="187"/>
      <c r="S3030" s="187"/>
      <c r="T3030" s="187"/>
      <c r="U3030" s="187"/>
      <c r="V3030" s="187"/>
      <c r="W3030" s="187"/>
      <c r="X3030" s="187"/>
      <c r="Y3030" s="187"/>
      <c r="Z3030" s="187"/>
      <c r="AA3030" s="12"/>
      <c r="AB3030" s="2"/>
      <c r="AC3030" s="2"/>
    </row>
    <row r="3031" spans="1:29" s="4" customFormat="1" ht="9.9" customHeight="1" x14ac:dyDescent="0.25">
      <c r="A3031" s="184"/>
      <c r="B3031" s="138"/>
      <c r="C3031" s="138"/>
      <c r="D3031" s="194"/>
      <c r="E3031" s="187"/>
      <c r="F3031" s="187"/>
      <c r="G3031" s="8"/>
      <c r="H3031" s="187"/>
      <c r="M3031" s="194"/>
      <c r="N3031" s="193"/>
      <c r="O3031" s="193"/>
      <c r="Q3031" s="187"/>
      <c r="R3031" s="187"/>
      <c r="S3031" s="187"/>
      <c r="T3031" s="187"/>
      <c r="U3031" s="187"/>
      <c r="V3031" s="187"/>
      <c r="W3031" s="187"/>
      <c r="X3031" s="187"/>
      <c r="Y3031" s="187"/>
      <c r="Z3031" s="187"/>
      <c r="AA3031" s="12"/>
      <c r="AB3031" s="2"/>
      <c r="AC3031" s="2"/>
    </row>
    <row r="3032" spans="1:29" s="4" customFormat="1" ht="9.9" customHeight="1" x14ac:dyDescent="0.25">
      <c r="A3032" s="184"/>
      <c r="B3032" s="138"/>
      <c r="C3032" s="142"/>
      <c r="D3032" s="194"/>
      <c r="E3032" s="187"/>
      <c r="F3032" s="187"/>
      <c r="G3032" s="8"/>
      <c r="H3032" s="187"/>
      <c r="M3032" s="194"/>
      <c r="N3032" s="193"/>
      <c r="O3032" s="193"/>
      <c r="Q3032" s="187"/>
      <c r="R3032" s="187"/>
      <c r="S3032" s="187"/>
      <c r="T3032" s="187"/>
      <c r="U3032" s="187"/>
      <c r="V3032" s="187"/>
      <c r="W3032" s="187"/>
      <c r="X3032" s="187"/>
      <c r="Y3032" s="187"/>
      <c r="Z3032" s="187"/>
      <c r="AA3032" s="12"/>
      <c r="AB3032" s="2"/>
      <c r="AC3032" s="2"/>
    </row>
    <row r="3033" spans="1:29" s="4" customFormat="1" ht="9.9" customHeight="1" x14ac:dyDescent="0.25">
      <c r="A3033" s="184"/>
      <c r="B3033" s="138"/>
      <c r="C3033" s="138"/>
      <c r="D3033" s="194"/>
      <c r="E3033" s="187"/>
      <c r="F3033" s="187"/>
      <c r="G3033" s="8"/>
      <c r="H3033" s="187"/>
      <c r="M3033" s="194"/>
      <c r="N3033" s="193"/>
      <c r="O3033" s="193"/>
      <c r="Q3033" s="187"/>
      <c r="R3033" s="187"/>
      <c r="S3033" s="187"/>
      <c r="T3033" s="187"/>
      <c r="U3033" s="187"/>
      <c r="V3033" s="187"/>
      <c r="W3033" s="187"/>
      <c r="X3033" s="187"/>
      <c r="Y3033" s="187"/>
      <c r="Z3033" s="187"/>
      <c r="AA3033" s="12"/>
      <c r="AB3033" s="2"/>
      <c r="AC3033" s="2"/>
    </row>
    <row r="3034" spans="1:29" s="4" customFormat="1" ht="9.9" customHeight="1" x14ac:dyDescent="0.25">
      <c r="A3034" s="184"/>
      <c r="B3034" s="138"/>
      <c r="C3034" s="138"/>
      <c r="D3034" s="194"/>
      <c r="E3034" s="187"/>
      <c r="F3034" s="187"/>
      <c r="G3034" s="8"/>
      <c r="H3034" s="187"/>
      <c r="M3034" s="194"/>
      <c r="N3034" s="193"/>
      <c r="O3034" s="193"/>
      <c r="Q3034" s="187"/>
      <c r="R3034" s="187"/>
      <c r="S3034" s="187"/>
      <c r="T3034" s="187"/>
      <c r="U3034" s="187"/>
      <c r="V3034" s="187"/>
      <c r="W3034" s="187"/>
      <c r="X3034" s="187"/>
      <c r="Y3034" s="187"/>
      <c r="Z3034" s="187"/>
      <c r="AA3034" s="12"/>
      <c r="AB3034" s="2"/>
      <c r="AC3034" s="2"/>
    </row>
    <row r="3035" spans="1:29" s="4" customFormat="1" ht="9.9" customHeight="1" x14ac:dyDescent="0.25">
      <c r="A3035" s="184"/>
      <c r="B3035" s="138"/>
      <c r="C3035" s="138"/>
      <c r="D3035" s="194"/>
      <c r="E3035" s="187"/>
      <c r="F3035" s="187"/>
      <c r="G3035" s="8"/>
      <c r="H3035" s="187"/>
      <c r="M3035" s="194"/>
      <c r="N3035" s="193"/>
      <c r="O3035" s="193"/>
      <c r="Q3035" s="187"/>
      <c r="R3035" s="187"/>
      <c r="S3035" s="187"/>
      <c r="T3035" s="187"/>
      <c r="U3035" s="187"/>
      <c r="V3035" s="187"/>
      <c r="W3035" s="187"/>
      <c r="X3035" s="187"/>
      <c r="Y3035" s="187"/>
      <c r="Z3035" s="187"/>
      <c r="AA3035" s="12"/>
      <c r="AB3035" s="2"/>
      <c r="AC3035" s="2"/>
    </row>
    <row r="3038" spans="1:29" s="4" customFormat="1" ht="9.9" customHeight="1" x14ac:dyDescent="0.25">
      <c r="A3038" s="184"/>
      <c r="B3038" s="141"/>
      <c r="C3038" s="142"/>
      <c r="D3038" s="187"/>
      <c r="E3038" s="187"/>
      <c r="F3038" s="187"/>
      <c r="G3038" s="8"/>
      <c r="H3038" s="187"/>
      <c r="M3038" s="187"/>
      <c r="N3038" s="187"/>
      <c r="O3038" s="187"/>
      <c r="Q3038" s="187"/>
      <c r="R3038" s="187"/>
      <c r="S3038" s="187"/>
      <c r="T3038" s="187"/>
      <c r="U3038" s="187"/>
      <c r="V3038" s="187"/>
      <c r="W3038" s="187"/>
      <c r="X3038" s="187"/>
      <c r="Y3038" s="187"/>
      <c r="Z3038" s="187"/>
      <c r="AA3038" s="12"/>
      <c r="AB3038" s="2"/>
      <c r="AC3038" s="2"/>
    </row>
    <row r="3039" spans="1:29" s="4" customFormat="1" ht="9.9" customHeight="1" x14ac:dyDescent="0.25">
      <c r="A3039" s="184"/>
      <c r="B3039" s="134"/>
      <c r="C3039" s="2"/>
      <c r="D3039" s="187"/>
      <c r="E3039" s="187"/>
      <c r="F3039" s="187"/>
      <c r="G3039" s="8"/>
      <c r="H3039" s="187"/>
      <c r="M3039" s="187"/>
      <c r="N3039" s="187"/>
      <c r="O3039" s="187"/>
      <c r="Q3039" s="187"/>
      <c r="R3039" s="187"/>
      <c r="S3039" s="187"/>
      <c r="T3039" s="187"/>
      <c r="U3039" s="187"/>
      <c r="V3039" s="187"/>
      <c r="W3039" s="187"/>
      <c r="X3039" s="187"/>
      <c r="Y3039" s="187"/>
      <c r="Z3039" s="187"/>
      <c r="AA3039" s="12"/>
      <c r="AB3039" s="2"/>
      <c r="AC3039" s="2"/>
    </row>
    <row r="3040" spans="1:29" s="4" customFormat="1" ht="9.9" customHeight="1" x14ac:dyDescent="0.25">
      <c r="A3040" s="184"/>
      <c r="B3040" s="142"/>
      <c r="C3040" s="2"/>
      <c r="D3040" s="187"/>
      <c r="E3040" s="187"/>
      <c r="F3040" s="187"/>
      <c r="G3040" s="8"/>
      <c r="H3040" s="187"/>
      <c r="M3040" s="187"/>
      <c r="N3040" s="187"/>
      <c r="O3040" s="187"/>
      <c r="Q3040" s="187"/>
      <c r="R3040" s="187"/>
      <c r="S3040" s="187"/>
      <c r="T3040" s="187"/>
      <c r="U3040" s="187"/>
      <c r="V3040" s="187"/>
      <c r="W3040" s="187"/>
      <c r="X3040" s="187"/>
      <c r="Y3040" s="187"/>
      <c r="Z3040" s="187"/>
      <c r="AA3040" s="12"/>
      <c r="AB3040" s="2"/>
      <c r="AC3040" s="2"/>
    </row>
    <row r="3041" spans="1:29" s="12" customFormat="1" ht="9.9" customHeight="1" x14ac:dyDescent="0.25">
      <c r="A3041" s="184"/>
      <c r="B3041" s="141"/>
      <c r="C3041" s="2"/>
      <c r="D3041" s="187"/>
      <c r="E3041" s="187"/>
      <c r="F3041" s="187"/>
      <c r="G3041" s="8"/>
      <c r="H3041" s="187"/>
      <c r="I3041" s="4"/>
      <c r="J3041" s="4"/>
      <c r="K3041" s="4"/>
      <c r="L3041" s="4"/>
      <c r="M3041" s="187"/>
      <c r="N3041" s="187"/>
      <c r="O3041" s="187"/>
      <c r="P3041" s="4"/>
      <c r="Q3041" s="187"/>
      <c r="R3041" s="187"/>
      <c r="S3041" s="187"/>
      <c r="T3041" s="187"/>
      <c r="U3041" s="187"/>
      <c r="V3041" s="187"/>
      <c r="W3041" s="187"/>
      <c r="X3041" s="187"/>
      <c r="Y3041" s="187"/>
      <c r="Z3041" s="187"/>
      <c r="AB3041" s="2"/>
      <c r="AC3041" s="2"/>
    </row>
    <row r="3042" spans="1:29" s="12" customFormat="1" ht="9.9" customHeight="1" x14ac:dyDescent="0.25">
      <c r="A3042" s="184"/>
      <c r="B3042" s="138"/>
      <c r="C3042" s="2"/>
      <c r="D3042" s="187"/>
      <c r="E3042" s="187"/>
      <c r="F3042" s="187"/>
      <c r="G3042" s="8"/>
      <c r="H3042" s="187"/>
      <c r="I3042" s="331"/>
      <c r="J3042" s="332"/>
      <c r="K3042" s="194"/>
      <c r="L3042" s="194"/>
      <c r="M3042" s="187"/>
      <c r="N3042" s="187"/>
      <c r="O3042" s="187"/>
      <c r="P3042" s="4"/>
      <c r="Q3042" s="187"/>
      <c r="R3042" s="187"/>
      <c r="S3042" s="187"/>
      <c r="T3042" s="187"/>
      <c r="U3042" s="187"/>
      <c r="V3042" s="187"/>
      <c r="W3042" s="187"/>
      <c r="X3042" s="187"/>
      <c r="Y3042" s="187"/>
      <c r="Z3042" s="187"/>
      <c r="AB3042" s="2"/>
      <c r="AC3042" s="2"/>
    </row>
    <row r="3043" spans="1:29" s="12" customFormat="1" ht="9.9" customHeight="1" x14ac:dyDescent="0.25">
      <c r="A3043" s="184"/>
      <c r="B3043" s="138"/>
      <c r="C3043" s="2"/>
      <c r="D3043" s="187"/>
      <c r="E3043" s="187"/>
      <c r="F3043" s="187"/>
      <c r="G3043" s="8"/>
      <c r="H3043" s="187"/>
      <c r="I3043" s="331"/>
      <c r="J3043" s="332"/>
      <c r="K3043" s="194"/>
      <c r="L3043" s="194"/>
      <c r="M3043" s="187"/>
      <c r="N3043" s="187"/>
      <c r="O3043" s="187"/>
      <c r="P3043" s="4"/>
      <c r="Q3043" s="187"/>
      <c r="R3043" s="187"/>
      <c r="S3043" s="187"/>
      <c r="T3043" s="187"/>
      <c r="U3043" s="187"/>
      <c r="V3043" s="187"/>
      <c r="W3043" s="187"/>
      <c r="X3043" s="187"/>
      <c r="Y3043" s="187"/>
      <c r="Z3043" s="187"/>
      <c r="AB3043" s="2"/>
      <c r="AC3043" s="2"/>
    </row>
    <row r="3044" spans="1:29" s="12" customFormat="1" ht="9.9" customHeight="1" x14ac:dyDescent="0.25">
      <c r="A3044" s="184"/>
      <c r="B3044" s="138"/>
      <c r="C3044" s="2"/>
      <c r="D3044" s="187"/>
      <c r="E3044" s="187"/>
      <c r="F3044" s="187"/>
      <c r="G3044" s="8"/>
      <c r="H3044" s="187"/>
      <c r="I3044" s="331"/>
      <c r="J3044" s="332"/>
      <c r="K3044" s="194"/>
      <c r="L3044" s="194"/>
      <c r="M3044" s="187"/>
      <c r="N3044" s="187"/>
      <c r="O3044" s="187"/>
      <c r="P3044" s="4"/>
      <c r="Q3044" s="187"/>
      <c r="R3044" s="187"/>
      <c r="S3044" s="187"/>
      <c r="T3044" s="187"/>
      <c r="U3044" s="187"/>
      <c r="V3044" s="187"/>
      <c r="W3044" s="187"/>
      <c r="X3044" s="187"/>
      <c r="Y3044" s="187"/>
      <c r="Z3044" s="187"/>
      <c r="AB3044" s="2"/>
      <c r="AC3044" s="2"/>
    </row>
    <row r="3045" spans="1:29" s="12" customFormat="1" ht="9.9" customHeight="1" x14ac:dyDescent="0.25">
      <c r="A3045" s="184"/>
      <c r="B3045" s="141"/>
      <c r="C3045" s="2"/>
      <c r="D3045" s="187"/>
      <c r="E3045" s="187"/>
      <c r="F3045" s="187"/>
      <c r="G3045" s="8"/>
      <c r="H3045" s="187"/>
      <c r="I3045" s="194"/>
      <c r="J3045" s="194"/>
      <c r="K3045" s="194"/>
      <c r="L3045" s="194"/>
      <c r="M3045" s="187"/>
      <c r="N3045" s="187"/>
      <c r="O3045" s="187"/>
      <c r="P3045" s="4"/>
      <c r="Q3045" s="187"/>
      <c r="R3045" s="187"/>
      <c r="S3045" s="187"/>
      <c r="T3045" s="187"/>
      <c r="U3045" s="187"/>
      <c r="V3045" s="187"/>
      <c r="W3045" s="187"/>
      <c r="X3045" s="187"/>
      <c r="Y3045" s="187"/>
      <c r="Z3045" s="187"/>
      <c r="AB3045" s="2"/>
      <c r="AC3045" s="2"/>
    </row>
    <row r="3046" spans="1:29" s="12" customFormat="1" ht="9.9" customHeight="1" x14ac:dyDescent="0.25">
      <c r="A3046" s="184"/>
      <c r="B3046" s="138"/>
      <c r="C3046" s="2"/>
      <c r="D3046" s="187"/>
      <c r="E3046" s="187"/>
      <c r="F3046" s="187"/>
      <c r="G3046" s="8"/>
      <c r="H3046" s="187"/>
      <c r="I3046" s="331"/>
      <c r="J3046" s="332"/>
      <c r="K3046" s="194"/>
      <c r="L3046" s="194"/>
      <c r="M3046" s="187"/>
      <c r="N3046" s="187"/>
      <c r="O3046" s="187"/>
      <c r="P3046" s="4"/>
      <c r="Q3046" s="187"/>
      <c r="R3046" s="187"/>
      <c r="S3046" s="187"/>
      <c r="T3046" s="187"/>
      <c r="U3046" s="187"/>
      <c r="V3046" s="187"/>
      <c r="W3046" s="187"/>
      <c r="X3046" s="187"/>
      <c r="Y3046" s="187"/>
      <c r="Z3046" s="187"/>
      <c r="AB3046" s="2"/>
      <c r="AC3046" s="2"/>
    </row>
    <row r="3047" spans="1:29" s="12" customFormat="1" ht="9.9" customHeight="1" x14ac:dyDescent="0.25">
      <c r="A3047" s="184"/>
      <c r="B3047" s="138"/>
      <c r="C3047" s="2"/>
      <c r="D3047" s="187"/>
      <c r="E3047" s="187"/>
      <c r="F3047" s="187"/>
      <c r="G3047" s="8"/>
      <c r="H3047" s="187"/>
      <c r="I3047" s="331"/>
      <c r="J3047" s="332"/>
      <c r="K3047" s="194"/>
      <c r="L3047" s="194"/>
      <c r="M3047" s="187"/>
      <c r="N3047" s="187"/>
      <c r="O3047" s="187"/>
      <c r="P3047" s="4"/>
      <c r="Q3047" s="187"/>
      <c r="R3047" s="187"/>
      <c r="S3047" s="187"/>
      <c r="T3047" s="187"/>
      <c r="U3047" s="187"/>
      <c r="V3047" s="187"/>
      <c r="W3047" s="187"/>
      <c r="X3047" s="187"/>
      <c r="Y3047" s="187"/>
      <c r="Z3047" s="187"/>
      <c r="AB3047" s="2"/>
      <c r="AC3047" s="2"/>
    </row>
    <row r="3048" spans="1:29" s="12" customFormat="1" ht="9.9" customHeight="1" x14ac:dyDescent="0.25">
      <c r="A3048" s="184"/>
      <c r="B3048" s="138"/>
      <c r="C3048" s="2"/>
      <c r="D3048" s="187"/>
      <c r="E3048" s="187"/>
      <c r="F3048" s="187"/>
      <c r="G3048" s="8"/>
      <c r="H3048" s="187"/>
      <c r="I3048" s="331"/>
      <c r="J3048" s="332"/>
      <c r="K3048" s="194"/>
      <c r="L3048" s="194"/>
      <c r="M3048" s="187"/>
      <c r="N3048" s="187"/>
      <c r="O3048" s="187"/>
      <c r="P3048" s="4"/>
      <c r="Q3048" s="187"/>
      <c r="R3048" s="187"/>
      <c r="S3048" s="187"/>
      <c r="T3048" s="187"/>
      <c r="U3048" s="187"/>
      <c r="V3048" s="187"/>
      <c r="W3048" s="187"/>
      <c r="X3048" s="187"/>
      <c r="Y3048" s="187"/>
      <c r="Z3048" s="187"/>
      <c r="AB3048" s="2"/>
      <c r="AC3048" s="2"/>
    </row>
    <row r="3049" spans="1:29" s="12" customFormat="1" ht="9.9" customHeight="1" x14ac:dyDescent="0.25">
      <c r="A3049" s="184"/>
      <c r="B3049" s="141"/>
      <c r="C3049" s="2"/>
      <c r="D3049" s="187"/>
      <c r="E3049" s="187"/>
      <c r="F3049" s="187"/>
      <c r="G3049" s="8"/>
      <c r="H3049" s="187"/>
      <c r="I3049" s="194"/>
      <c r="J3049" s="194"/>
      <c r="K3049" s="194"/>
      <c r="L3049" s="194"/>
      <c r="M3049" s="187"/>
      <c r="N3049" s="187"/>
      <c r="O3049" s="187"/>
      <c r="P3049" s="4"/>
      <c r="Q3049" s="187"/>
      <c r="R3049" s="187"/>
      <c r="S3049" s="187"/>
      <c r="T3049" s="187"/>
      <c r="U3049" s="187"/>
      <c r="V3049" s="187"/>
      <c r="W3049" s="187"/>
      <c r="X3049" s="187"/>
      <c r="Y3049" s="187"/>
      <c r="Z3049" s="187"/>
      <c r="AB3049" s="2"/>
      <c r="AC3049" s="2"/>
    </row>
    <row r="3050" spans="1:29" s="12" customFormat="1" ht="9.9" customHeight="1" x14ac:dyDescent="0.25">
      <c r="A3050" s="184"/>
      <c r="B3050" s="138"/>
      <c r="C3050" s="2"/>
      <c r="D3050" s="187"/>
      <c r="E3050" s="187"/>
      <c r="F3050" s="187"/>
      <c r="G3050" s="8"/>
      <c r="H3050" s="187"/>
      <c r="I3050" s="331"/>
      <c r="J3050" s="332"/>
      <c r="K3050" s="194"/>
      <c r="L3050" s="194"/>
      <c r="M3050" s="187"/>
      <c r="N3050" s="187"/>
      <c r="O3050" s="187"/>
      <c r="P3050" s="4"/>
      <c r="Q3050" s="187"/>
      <c r="R3050" s="187"/>
      <c r="S3050" s="187"/>
      <c r="T3050" s="187"/>
      <c r="U3050" s="187"/>
      <c r="V3050" s="187"/>
      <c r="W3050" s="187"/>
      <c r="X3050" s="187"/>
      <c r="Y3050" s="187"/>
      <c r="Z3050" s="187"/>
      <c r="AB3050" s="2"/>
      <c r="AC3050" s="2"/>
    </row>
    <row r="3051" spans="1:29" s="12" customFormat="1" ht="9.9" customHeight="1" x14ac:dyDescent="0.25">
      <c r="A3051" s="184"/>
      <c r="B3051" s="138"/>
      <c r="C3051" s="2"/>
      <c r="D3051" s="187"/>
      <c r="E3051" s="187"/>
      <c r="F3051" s="187"/>
      <c r="G3051" s="8"/>
      <c r="H3051" s="187"/>
      <c r="I3051" s="331"/>
      <c r="J3051" s="332"/>
      <c r="K3051" s="194"/>
      <c r="L3051" s="194"/>
      <c r="M3051" s="187"/>
      <c r="N3051" s="187"/>
      <c r="O3051" s="187"/>
      <c r="P3051" s="4"/>
      <c r="Q3051" s="187"/>
      <c r="R3051" s="187"/>
      <c r="S3051" s="187"/>
      <c r="T3051" s="187"/>
      <c r="U3051" s="187"/>
      <c r="V3051" s="187"/>
      <c r="W3051" s="187"/>
      <c r="X3051" s="187"/>
      <c r="Y3051" s="187"/>
      <c r="Z3051" s="187"/>
      <c r="AB3051" s="2"/>
      <c r="AC3051" s="2"/>
    </row>
    <row r="3052" spans="1:29" s="12" customFormat="1" ht="9.9" customHeight="1" x14ac:dyDescent="0.25">
      <c r="A3052" s="184"/>
      <c r="B3052" s="138"/>
      <c r="C3052" s="2"/>
      <c r="D3052" s="187"/>
      <c r="E3052" s="187"/>
      <c r="F3052" s="187"/>
      <c r="G3052" s="8"/>
      <c r="H3052" s="187"/>
      <c r="I3052" s="331"/>
      <c r="J3052" s="332"/>
      <c r="K3052" s="194"/>
      <c r="L3052" s="194"/>
      <c r="M3052" s="187"/>
      <c r="N3052" s="187"/>
      <c r="O3052" s="187"/>
      <c r="P3052" s="4"/>
      <c r="Q3052" s="187"/>
      <c r="R3052" s="187"/>
      <c r="S3052" s="187"/>
      <c r="T3052" s="187"/>
      <c r="U3052" s="187"/>
      <c r="V3052" s="187"/>
      <c r="W3052" s="187"/>
      <c r="X3052" s="187"/>
      <c r="Y3052" s="187"/>
      <c r="Z3052" s="187"/>
      <c r="AB3052" s="2"/>
      <c r="AC3052" s="2"/>
    </row>
    <row r="3053" spans="1:29" s="12" customFormat="1" ht="9.9" customHeight="1" x14ac:dyDescent="0.25">
      <c r="A3053" s="184"/>
      <c r="B3053" s="141"/>
      <c r="C3053" s="2"/>
      <c r="D3053" s="187"/>
      <c r="E3053" s="187"/>
      <c r="F3053" s="187"/>
      <c r="G3053" s="8"/>
      <c r="H3053" s="187"/>
      <c r="I3053" s="194"/>
      <c r="J3053" s="194"/>
      <c r="K3053" s="194"/>
      <c r="L3053" s="194"/>
      <c r="M3053" s="187"/>
      <c r="N3053" s="187"/>
      <c r="O3053" s="187"/>
      <c r="P3053" s="4"/>
      <c r="Q3053" s="187"/>
      <c r="R3053" s="187"/>
      <c r="S3053" s="187"/>
      <c r="T3053" s="187"/>
      <c r="U3053" s="187"/>
      <c r="V3053" s="187"/>
      <c r="W3053" s="187"/>
      <c r="X3053" s="187"/>
      <c r="Y3053" s="187"/>
      <c r="Z3053" s="187"/>
      <c r="AB3053" s="2"/>
      <c r="AC3053" s="2"/>
    </row>
    <row r="3054" spans="1:29" s="12" customFormat="1" ht="9.9" customHeight="1" x14ac:dyDescent="0.25">
      <c r="A3054" s="184"/>
      <c r="B3054" s="138"/>
      <c r="C3054" s="2"/>
      <c r="D3054" s="187"/>
      <c r="E3054" s="187"/>
      <c r="F3054" s="187"/>
      <c r="G3054" s="8"/>
      <c r="H3054" s="187"/>
      <c r="I3054" s="331"/>
      <c r="J3054" s="332"/>
      <c r="K3054" s="194"/>
      <c r="L3054" s="194"/>
      <c r="M3054" s="187"/>
      <c r="N3054" s="187"/>
      <c r="O3054" s="187"/>
      <c r="P3054" s="4"/>
      <c r="Q3054" s="187"/>
      <c r="R3054" s="187"/>
      <c r="S3054" s="187"/>
      <c r="T3054" s="187"/>
      <c r="U3054" s="187"/>
      <c r="V3054" s="187"/>
      <c r="W3054" s="187"/>
      <c r="X3054" s="187"/>
      <c r="Y3054" s="187"/>
      <c r="Z3054" s="187"/>
      <c r="AB3054" s="2"/>
      <c r="AC3054" s="2"/>
    </row>
    <row r="3055" spans="1:29" s="12" customFormat="1" ht="9.9" customHeight="1" x14ac:dyDescent="0.25">
      <c r="A3055" s="184"/>
      <c r="B3055" s="138"/>
      <c r="C3055" s="2"/>
      <c r="D3055" s="187"/>
      <c r="E3055" s="187"/>
      <c r="F3055" s="187"/>
      <c r="G3055" s="8"/>
      <c r="H3055" s="187"/>
      <c r="I3055" s="331"/>
      <c r="J3055" s="332"/>
      <c r="K3055" s="194"/>
      <c r="L3055" s="194"/>
      <c r="M3055" s="187"/>
      <c r="N3055" s="187"/>
      <c r="O3055" s="187"/>
      <c r="P3055" s="4"/>
      <c r="Q3055" s="187"/>
      <c r="R3055" s="187"/>
      <c r="S3055" s="187"/>
      <c r="T3055" s="187"/>
      <c r="U3055" s="187"/>
      <c r="V3055" s="187"/>
      <c r="W3055" s="187"/>
      <c r="X3055" s="187"/>
      <c r="Y3055" s="187"/>
      <c r="Z3055" s="187"/>
      <c r="AB3055" s="2"/>
      <c r="AC3055" s="2"/>
    </row>
    <row r="3056" spans="1:29" s="12" customFormat="1" ht="9.9" customHeight="1" x14ac:dyDescent="0.25">
      <c r="A3056" s="184"/>
      <c r="B3056" s="138"/>
      <c r="C3056" s="2"/>
      <c r="D3056" s="187"/>
      <c r="E3056" s="187"/>
      <c r="F3056" s="187"/>
      <c r="G3056" s="8"/>
      <c r="H3056" s="187"/>
      <c r="I3056" s="331"/>
      <c r="J3056" s="332"/>
      <c r="K3056" s="194"/>
      <c r="L3056" s="194"/>
      <c r="M3056" s="187"/>
      <c r="N3056" s="187"/>
      <c r="O3056" s="187"/>
      <c r="P3056" s="4"/>
      <c r="Q3056" s="187"/>
      <c r="R3056" s="187"/>
      <c r="S3056" s="187"/>
      <c r="T3056" s="187"/>
      <c r="U3056" s="187"/>
      <c r="V3056" s="187"/>
      <c r="W3056" s="187"/>
      <c r="X3056" s="187"/>
      <c r="Y3056" s="187"/>
      <c r="Z3056" s="187"/>
      <c r="AB3056" s="2"/>
      <c r="AC3056" s="2"/>
    </row>
    <row r="3057" spans="1:29" s="12" customFormat="1" ht="9.9" customHeight="1" x14ac:dyDescent="0.25">
      <c r="A3057" s="184"/>
      <c r="B3057" s="141"/>
      <c r="C3057" s="2"/>
      <c r="D3057" s="187"/>
      <c r="E3057" s="187"/>
      <c r="F3057" s="187"/>
      <c r="G3057" s="8"/>
      <c r="H3057" s="187"/>
      <c r="I3057" s="194"/>
      <c r="J3057" s="194"/>
      <c r="K3057" s="194"/>
      <c r="L3057" s="194"/>
      <c r="M3057" s="187"/>
      <c r="N3057" s="187"/>
      <c r="O3057" s="187"/>
      <c r="P3057" s="4"/>
      <c r="Q3057" s="187"/>
      <c r="R3057" s="187"/>
      <c r="S3057" s="187"/>
      <c r="T3057" s="187"/>
      <c r="U3057" s="187"/>
      <c r="V3057" s="187"/>
      <c r="W3057" s="187"/>
      <c r="X3057" s="187"/>
      <c r="Y3057" s="187"/>
      <c r="Z3057" s="187"/>
      <c r="AB3057" s="2"/>
      <c r="AC3057" s="2"/>
    </row>
    <row r="3058" spans="1:29" s="12" customFormat="1" ht="9.9" customHeight="1" x14ac:dyDescent="0.25">
      <c r="A3058" s="184"/>
      <c r="B3058" s="138"/>
      <c r="C3058" s="2"/>
      <c r="D3058" s="187"/>
      <c r="E3058" s="187"/>
      <c r="F3058" s="187"/>
      <c r="G3058" s="8"/>
      <c r="H3058" s="187"/>
      <c r="I3058" s="331"/>
      <c r="J3058" s="332"/>
      <c r="K3058" s="194"/>
      <c r="L3058" s="194"/>
      <c r="M3058" s="187"/>
      <c r="N3058" s="187"/>
      <c r="O3058" s="187"/>
      <c r="P3058" s="4"/>
      <c r="Q3058" s="187"/>
      <c r="R3058" s="187"/>
      <c r="S3058" s="187"/>
      <c r="T3058" s="187"/>
      <c r="U3058" s="187"/>
      <c r="V3058" s="187"/>
      <c r="W3058" s="187"/>
      <c r="X3058" s="187"/>
      <c r="Y3058" s="187"/>
      <c r="Z3058" s="187"/>
      <c r="AB3058" s="2"/>
      <c r="AC3058" s="2"/>
    </row>
    <row r="3059" spans="1:29" s="12" customFormat="1" ht="9.9" customHeight="1" x14ac:dyDescent="0.25">
      <c r="A3059" s="184"/>
      <c r="B3059" s="138"/>
      <c r="C3059" s="2"/>
      <c r="D3059" s="187"/>
      <c r="E3059" s="187"/>
      <c r="F3059" s="187"/>
      <c r="G3059" s="8"/>
      <c r="H3059" s="187"/>
      <c r="I3059" s="331"/>
      <c r="J3059" s="332"/>
      <c r="K3059" s="194"/>
      <c r="L3059" s="194"/>
      <c r="M3059" s="187"/>
      <c r="N3059" s="187"/>
      <c r="O3059" s="187"/>
      <c r="P3059" s="4"/>
      <c r="Q3059" s="187"/>
      <c r="R3059" s="187"/>
      <c r="S3059" s="187"/>
      <c r="T3059" s="187"/>
      <c r="U3059" s="187"/>
      <c r="V3059" s="187"/>
      <c r="W3059" s="187"/>
      <c r="X3059" s="187"/>
      <c r="Y3059" s="187"/>
      <c r="Z3059" s="187"/>
      <c r="AB3059" s="2"/>
      <c r="AC3059" s="2"/>
    </row>
    <row r="3060" spans="1:29" s="12" customFormat="1" ht="9.9" customHeight="1" x14ac:dyDescent="0.25">
      <c r="A3060" s="184"/>
      <c r="B3060" s="138"/>
      <c r="C3060" s="2"/>
      <c r="D3060" s="187"/>
      <c r="E3060" s="187"/>
      <c r="F3060" s="187"/>
      <c r="G3060" s="8"/>
      <c r="H3060" s="187"/>
      <c r="I3060" s="331"/>
      <c r="J3060" s="332"/>
      <c r="K3060" s="194"/>
      <c r="L3060" s="194"/>
      <c r="M3060" s="187"/>
      <c r="N3060" s="187"/>
      <c r="O3060" s="187"/>
      <c r="P3060" s="4"/>
      <c r="Q3060" s="187"/>
      <c r="R3060" s="187"/>
      <c r="S3060" s="187"/>
      <c r="T3060" s="187"/>
      <c r="U3060" s="187"/>
      <c r="V3060" s="187"/>
      <c r="W3060" s="187"/>
      <c r="X3060" s="187"/>
      <c r="Y3060" s="187"/>
      <c r="Z3060" s="187"/>
      <c r="AB3060" s="2"/>
      <c r="AC3060" s="2"/>
    </row>
    <row r="3061" spans="1:29" s="12" customFormat="1" ht="9.9" customHeight="1" x14ac:dyDescent="0.25">
      <c r="A3061" s="184"/>
      <c r="B3061" s="138"/>
      <c r="C3061" s="2"/>
      <c r="D3061" s="187"/>
      <c r="E3061" s="187"/>
      <c r="F3061" s="187"/>
      <c r="G3061" s="8"/>
      <c r="H3061" s="187"/>
      <c r="I3061" s="331"/>
      <c r="J3061" s="332"/>
      <c r="K3061" s="194"/>
      <c r="L3061" s="194"/>
      <c r="M3061" s="187"/>
      <c r="N3061" s="187"/>
      <c r="O3061" s="187"/>
      <c r="P3061" s="4"/>
      <c r="Q3061" s="187"/>
      <c r="R3061" s="187"/>
      <c r="S3061" s="187"/>
      <c r="T3061" s="187"/>
      <c r="U3061" s="187"/>
      <c r="V3061" s="187"/>
      <c r="W3061" s="187"/>
      <c r="X3061" s="187"/>
      <c r="Y3061" s="187"/>
      <c r="Z3061" s="187"/>
      <c r="AB3061" s="2"/>
      <c r="AC3061" s="2"/>
    </row>
    <row r="3062" spans="1:29" s="12" customFormat="1" ht="9.9" customHeight="1" x14ac:dyDescent="0.25">
      <c r="A3062" s="184"/>
      <c r="B3062" s="141"/>
      <c r="C3062" s="2"/>
      <c r="D3062" s="187"/>
      <c r="E3062" s="187"/>
      <c r="F3062" s="187"/>
      <c r="G3062" s="8"/>
      <c r="H3062" s="187"/>
      <c r="I3062" s="194"/>
      <c r="J3062" s="194"/>
      <c r="K3062" s="194"/>
      <c r="L3062" s="194"/>
      <c r="M3062" s="187"/>
      <c r="N3062" s="187"/>
      <c r="O3062" s="187"/>
      <c r="P3062" s="4"/>
      <c r="Q3062" s="187"/>
      <c r="R3062" s="187"/>
      <c r="S3062" s="187"/>
      <c r="T3062" s="187"/>
      <c r="U3062" s="187"/>
      <c r="V3062" s="187"/>
      <c r="W3062" s="187"/>
      <c r="X3062" s="187"/>
      <c r="Y3062" s="187"/>
      <c r="Z3062" s="187"/>
      <c r="AB3062" s="2"/>
      <c r="AC3062" s="2"/>
    </row>
    <row r="3063" spans="1:29" s="12" customFormat="1" ht="9.9" customHeight="1" x14ac:dyDescent="0.25">
      <c r="A3063" s="184"/>
      <c r="B3063" s="138"/>
      <c r="C3063" s="2"/>
      <c r="D3063" s="187"/>
      <c r="E3063" s="187"/>
      <c r="F3063" s="187"/>
      <c r="G3063" s="8"/>
      <c r="H3063" s="187"/>
      <c r="I3063" s="331"/>
      <c r="J3063" s="332"/>
      <c r="K3063" s="194"/>
      <c r="L3063" s="194"/>
      <c r="M3063" s="187"/>
      <c r="N3063" s="187"/>
      <c r="O3063" s="187"/>
      <c r="P3063" s="4"/>
      <c r="Q3063" s="187"/>
      <c r="R3063" s="187"/>
      <c r="S3063" s="187"/>
      <c r="T3063" s="187"/>
      <c r="U3063" s="187"/>
      <c r="V3063" s="187"/>
      <c r="W3063" s="187"/>
      <c r="X3063" s="187"/>
      <c r="Y3063" s="187"/>
      <c r="Z3063" s="187"/>
      <c r="AB3063" s="2"/>
      <c r="AC3063" s="2"/>
    </row>
    <row r="3064" spans="1:29" s="12" customFormat="1" ht="9.9" customHeight="1" x14ac:dyDescent="0.25">
      <c r="A3064" s="184"/>
      <c r="B3064" s="138"/>
      <c r="C3064" s="2"/>
      <c r="D3064" s="187"/>
      <c r="E3064" s="187"/>
      <c r="F3064" s="187"/>
      <c r="G3064" s="8"/>
      <c r="H3064" s="187"/>
      <c r="I3064" s="331"/>
      <c r="J3064" s="332"/>
      <c r="K3064" s="194"/>
      <c r="L3064" s="194"/>
      <c r="M3064" s="187"/>
      <c r="N3064" s="187"/>
      <c r="O3064" s="187"/>
      <c r="P3064" s="4"/>
      <c r="Q3064" s="187"/>
      <c r="R3064" s="187"/>
      <c r="S3064" s="187"/>
      <c r="T3064" s="187"/>
      <c r="U3064" s="187"/>
      <c r="V3064" s="187"/>
      <c r="W3064" s="187"/>
      <c r="X3064" s="187"/>
      <c r="Y3064" s="187"/>
      <c r="Z3064" s="187"/>
      <c r="AB3064" s="2"/>
      <c r="AC3064" s="2"/>
    </row>
    <row r="3065" spans="1:29" s="12" customFormat="1" ht="9.9" customHeight="1" x14ac:dyDescent="0.25">
      <c r="A3065" s="184"/>
      <c r="B3065" s="138"/>
      <c r="C3065" s="2"/>
      <c r="D3065" s="187"/>
      <c r="E3065" s="187"/>
      <c r="F3065" s="187"/>
      <c r="G3065" s="8"/>
      <c r="H3065" s="187"/>
      <c r="I3065" s="331"/>
      <c r="J3065" s="332"/>
      <c r="K3065" s="194"/>
      <c r="L3065" s="194"/>
      <c r="M3065" s="187"/>
      <c r="N3065" s="187"/>
      <c r="O3065" s="187"/>
      <c r="P3065" s="4"/>
      <c r="Q3065" s="187"/>
      <c r="R3065" s="187"/>
      <c r="S3065" s="187"/>
      <c r="T3065" s="187"/>
      <c r="U3065" s="187"/>
      <c r="V3065" s="187"/>
      <c r="W3065" s="187"/>
      <c r="X3065" s="187"/>
      <c r="Y3065" s="187"/>
      <c r="Z3065" s="187"/>
      <c r="AB3065" s="2"/>
      <c r="AC3065" s="2"/>
    </row>
    <row r="3066" spans="1:29" s="12" customFormat="1" ht="9.9" customHeight="1" x14ac:dyDescent="0.25">
      <c r="A3066" s="184"/>
      <c r="B3066" s="141"/>
      <c r="C3066" s="2"/>
      <c r="D3066" s="187"/>
      <c r="E3066" s="187"/>
      <c r="F3066" s="187"/>
      <c r="G3066" s="8"/>
      <c r="H3066" s="187"/>
      <c r="I3066" s="194"/>
      <c r="J3066" s="194"/>
      <c r="K3066" s="194"/>
      <c r="L3066" s="194"/>
      <c r="M3066" s="187"/>
      <c r="N3066" s="187"/>
      <c r="O3066" s="187"/>
      <c r="P3066" s="4"/>
      <c r="Q3066" s="187"/>
      <c r="R3066" s="187"/>
      <c r="S3066" s="187"/>
      <c r="T3066" s="187"/>
      <c r="U3066" s="187"/>
      <c r="V3066" s="187"/>
      <c r="W3066" s="187"/>
      <c r="X3066" s="187"/>
      <c r="Y3066" s="187"/>
      <c r="Z3066" s="187"/>
      <c r="AB3066" s="2"/>
      <c r="AC3066" s="2"/>
    </row>
    <row r="3067" spans="1:29" s="12" customFormat="1" ht="9.9" customHeight="1" x14ac:dyDescent="0.25">
      <c r="A3067" s="184"/>
      <c r="B3067" s="138"/>
      <c r="C3067" s="2"/>
      <c r="D3067" s="187"/>
      <c r="E3067" s="187"/>
      <c r="F3067" s="187"/>
      <c r="G3067" s="8"/>
      <c r="H3067" s="187"/>
      <c r="I3067" s="331"/>
      <c r="J3067" s="332"/>
      <c r="K3067" s="194"/>
      <c r="L3067" s="194"/>
      <c r="M3067" s="187"/>
      <c r="N3067" s="187"/>
      <c r="O3067" s="187"/>
      <c r="P3067" s="4"/>
      <c r="Q3067" s="187"/>
      <c r="R3067" s="187"/>
      <c r="S3067" s="187"/>
      <c r="T3067" s="187"/>
      <c r="U3067" s="187"/>
      <c r="V3067" s="187"/>
      <c r="W3067" s="187"/>
      <c r="X3067" s="187"/>
      <c r="Y3067" s="187"/>
      <c r="Z3067" s="187"/>
      <c r="AB3067" s="2"/>
      <c r="AC3067" s="2"/>
    </row>
    <row r="3068" spans="1:29" s="12" customFormat="1" ht="9.9" customHeight="1" x14ac:dyDescent="0.25">
      <c r="A3068" s="184"/>
      <c r="B3068" s="138"/>
      <c r="C3068" s="2"/>
      <c r="D3068" s="187"/>
      <c r="E3068" s="187"/>
      <c r="F3068" s="187"/>
      <c r="G3068" s="8"/>
      <c r="H3068" s="187"/>
      <c r="I3068" s="331"/>
      <c r="J3068" s="332"/>
      <c r="K3068" s="194"/>
      <c r="L3068" s="194"/>
      <c r="M3068" s="187"/>
      <c r="N3068" s="187"/>
      <c r="O3068" s="187"/>
      <c r="P3068" s="4"/>
      <c r="Q3068" s="187"/>
      <c r="R3068" s="187"/>
      <c r="S3068" s="187"/>
      <c r="T3068" s="187"/>
      <c r="U3068" s="187"/>
      <c r="V3068" s="187"/>
      <c r="W3068" s="187"/>
      <c r="X3068" s="187"/>
      <c r="Y3068" s="187"/>
      <c r="Z3068" s="187"/>
      <c r="AB3068" s="2"/>
      <c r="AC3068" s="2"/>
    </row>
    <row r="3069" spans="1:29" s="12" customFormat="1" ht="9.9" customHeight="1" x14ac:dyDescent="0.25">
      <c r="A3069" s="184"/>
      <c r="B3069" s="138"/>
      <c r="C3069" s="2"/>
      <c r="D3069" s="187"/>
      <c r="E3069" s="187"/>
      <c r="F3069" s="187"/>
      <c r="G3069" s="8"/>
      <c r="H3069" s="187"/>
      <c r="I3069" s="331"/>
      <c r="J3069" s="332"/>
      <c r="K3069" s="194"/>
      <c r="L3069" s="194"/>
      <c r="M3069" s="187"/>
      <c r="N3069" s="187"/>
      <c r="O3069" s="187"/>
      <c r="P3069" s="4"/>
      <c r="Q3069" s="187"/>
      <c r="R3069" s="187"/>
      <c r="S3069" s="187"/>
      <c r="T3069" s="187"/>
      <c r="U3069" s="187"/>
      <c r="V3069" s="187"/>
      <c r="W3069" s="187"/>
      <c r="X3069" s="187"/>
      <c r="Y3069" s="187"/>
      <c r="Z3069" s="187"/>
      <c r="AB3069" s="2"/>
      <c r="AC3069" s="2"/>
    </row>
    <row r="3070" spans="1:29" s="12" customFormat="1" ht="9.9" customHeight="1" x14ac:dyDescent="0.25">
      <c r="A3070" s="184"/>
      <c r="B3070" s="141"/>
      <c r="C3070" s="2"/>
      <c r="D3070" s="187"/>
      <c r="E3070" s="187"/>
      <c r="F3070" s="187"/>
      <c r="G3070" s="8"/>
      <c r="H3070" s="187"/>
      <c r="I3070" s="194"/>
      <c r="J3070" s="194"/>
      <c r="K3070" s="194"/>
      <c r="L3070" s="194"/>
      <c r="M3070" s="187"/>
      <c r="N3070" s="187"/>
      <c r="O3070" s="187"/>
      <c r="P3070" s="4"/>
      <c r="Q3070" s="187"/>
      <c r="R3070" s="187"/>
      <c r="S3070" s="187"/>
      <c r="T3070" s="187"/>
      <c r="U3070" s="187"/>
      <c r="V3070" s="187"/>
      <c r="W3070" s="187"/>
      <c r="X3070" s="187"/>
      <c r="Y3070" s="187"/>
      <c r="Z3070" s="187"/>
      <c r="AB3070" s="2"/>
      <c r="AC3070" s="2"/>
    </row>
    <row r="3071" spans="1:29" s="12" customFormat="1" ht="9.9" customHeight="1" x14ac:dyDescent="0.25">
      <c r="A3071" s="184"/>
      <c r="B3071" s="138"/>
      <c r="C3071" s="2"/>
      <c r="D3071" s="187"/>
      <c r="E3071" s="187"/>
      <c r="F3071" s="187"/>
      <c r="G3071" s="8"/>
      <c r="H3071" s="187"/>
      <c r="I3071" s="331"/>
      <c r="J3071" s="332"/>
      <c r="K3071" s="194"/>
      <c r="L3071" s="194"/>
      <c r="M3071" s="187"/>
      <c r="N3071" s="187"/>
      <c r="O3071" s="187"/>
      <c r="P3071" s="4"/>
      <c r="Q3071" s="187"/>
      <c r="R3071" s="187"/>
      <c r="S3071" s="187"/>
      <c r="T3071" s="187"/>
      <c r="U3071" s="187"/>
      <c r="V3071" s="187"/>
      <c r="W3071" s="187"/>
      <c r="X3071" s="187"/>
      <c r="Y3071" s="187"/>
      <c r="Z3071" s="187"/>
      <c r="AB3071" s="2"/>
      <c r="AC3071" s="2"/>
    </row>
    <row r="3072" spans="1:29" s="12" customFormat="1" ht="9.9" customHeight="1" x14ac:dyDescent="0.25">
      <c r="A3072" s="184"/>
      <c r="B3072" s="138"/>
      <c r="C3072" s="2"/>
      <c r="D3072" s="187"/>
      <c r="E3072" s="187"/>
      <c r="F3072" s="187"/>
      <c r="G3072" s="8"/>
      <c r="H3072" s="187"/>
      <c r="I3072" s="331"/>
      <c r="J3072" s="332"/>
      <c r="K3072" s="194"/>
      <c r="L3072" s="194"/>
      <c r="M3072" s="187"/>
      <c r="N3072" s="187"/>
      <c r="O3072" s="187"/>
      <c r="P3072" s="4"/>
      <c r="Q3072" s="187"/>
      <c r="R3072" s="187"/>
      <c r="S3072" s="187"/>
      <c r="T3072" s="187"/>
      <c r="U3072" s="187"/>
      <c r="V3072" s="187"/>
      <c r="W3072" s="187"/>
      <c r="X3072" s="187"/>
      <c r="Y3072" s="187"/>
      <c r="Z3072" s="187"/>
      <c r="AB3072" s="2"/>
      <c r="AC3072" s="2"/>
    </row>
    <row r="3073" spans="1:29" s="12" customFormat="1" ht="9.9" customHeight="1" x14ac:dyDescent="0.25">
      <c r="A3073" s="184"/>
      <c r="B3073" s="138"/>
      <c r="C3073" s="2"/>
      <c r="D3073" s="187"/>
      <c r="E3073" s="187"/>
      <c r="F3073" s="187"/>
      <c r="G3073" s="8"/>
      <c r="H3073" s="187"/>
      <c r="I3073" s="331"/>
      <c r="J3073" s="332"/>
      <c r="K3073" s="194"/>
      <c r="L3073" s="194"/>
      <c r="M3073" s="187"/>
      <c r="N3073" s="187"/>
      <c r="O3073" s="187"/>
      <c r="P3073" s="4"/>
      <c r="Q3073" s="187"/>
      <c r="R3073" s="187"/>
      <c r="S3073" s="187"/>
      <c r="T3073" s="187"/>
      <c r="U3073" s="187"/>
      <c r="V3073" s="187"/>
      <c r="W3073" s="187"/>
      <c r="X3073" s="187"/>
      <c r="Y3073" s="187"/>
      <c r="Z3073" s="187"/>
      <c r="AB3073" s="2"/>
      <c r="AC3073" s="2"/>
    </row>
    <row r="3074" spans="1:29" s="12" customFormat="1" ht="9.9" customHeight="1" x14ac:dyDescent="0.25">
      <c r="A3074" s="184"/>
      <c r="B3074" s="141"/>
      <c r="C3074" s="2"/>
      <c r="D3074" s="187"/>
      <c r="E3074" s="187"/>
      <c r="F3074" s="187"/>
      <c r="G3074" s="8"/>
      <c r="H3074" s="187"/>
      <c r="I3074" s="194"/>
      <c r="J3074" s="194"/>
      <c r="K3074" s="194"/>
      <c r="L3074" s="194"/>
      <c r="M3074" s="187"/>
      <c r="N3074" s="187"/>
      <c r="O3074" s="187"/>
      <c r="P3074" s="4"/>
      <c r="Q3074" s="187"/>
      <c r="R3074" s="187"/>
      <c r="S3074" s="187"/>
      <c r="T3074" s="187"/>
      <c r="U3074" s="187"/>
      <c r="V3074" s="187"/>
      <c r="W3074" s="187"/>
      <c r="X3074" s="187"/>
      <c r="Y3074" s="187"/>
      <c r="Z3074" s="187"/>
      <c r="AB3074" s="2"/>
      <c r="AC3074" s="2"/>
    </row>
    <row r="3075" spans="1:29" s="12" customFormat="1" ht="9.9" customHeight="1" x14ac:dyDescent="0.25">
      <c r="A3075" s="184"/>
      <c r="B3075" s="138"/>
      <c r="C3075" s="2"/>
      <c r="D3075" s="187"/>
      <c r="E3075" s="187"/>
      <c r="F3075" s="187"/>
      <c r="G3075" s="8"/>
      <c r="H3075" s="187"/>
      <c r="I3075" s="331"/>
      <c r="J3075" s="332"/>
      <c r="K3075" s="194"/>
      <c r="L3075" s="194"/>
      <c r="M3075" s="187"/>
      <c r="N3075" s="187"/>
      <c r="O3075" s="187"/>
      <c r="P3075" s="4"/>
      <c r="Q3075" s="187"/>
      <c r="R3075" s="187"/>
      <c r="S3075" s="187"/>
      <c r="T3075" s="187"/>
      <c r="U3075" s="187"/>
      <c r="V3075" s="187"/>
      <c r="W3075" s="187"/>
      <c r="X3075" s="187"/>
      <c r="Y3075" s="187"/>
      <c r="Z3075" s="187"/>
      <c r="AB3075" s="2"/>
      <c r="AC3075" s="2"/>
    </row>
    <row r="3076" spans="1:29" s="12" customFormat="1" ht="9.9" customHeight="1" x14ac:dyDescent="0.25">
      <c r="A3076" s="184"/>
      <c r="B3076" s="138"/>
      <c r="C3076" s="2"/>
      <c r="D3076" s="187"/>
      <c r="E3076" s="187"/>
      <c r="F3076" s="187"/>
      <c r="G3076" s="8"/>
      <c r="H3076" s="187"/>
      <c r="I3076" s="331"/>
      <c r="J3076" s="332"/>
      <c r="K3076" s="194"/>
      <c r="L3076" s="194"/>
      <c r="M3076" s="187"/>
      <c r="N3076" s="187"/>
      <c r="O3076" s="187"/>
      <c r="P3076" s="4"/>
      <c r="Q3076" s="187"/>
      <c r="R3076" s="187"/>
      <c r="S3076" s="187"/>
      <c r="T3076" s="187"/>
      <c r="U3076" s="187"/>
      <c r="V3076" s="187"/>
      <c r="W3076" s="187"/>
      <c r="X3076" s="187"/>
      <c r="Y3076" s="187"/>
      <c r="Z3076" s="187"/>
      <c r="AB3076" s="2"/>
      <c r="AC3076" s="2"/>
    </row>
    <row r="3077" spans="1:29" s="12" customFormat="1" ht="9.9" customHeight="1" x14ac:dyDescent="0.25">
      <c r="A3077" s="184"/>
      <c r="B3077" s="138"/>
      <c r="C3077" s="2"/>
      <c r="D3077" s="187"/>
      <c r="E3077" s="187"/>
      <c r="F3077" s="187"/>
      <c r="G3077" s="8"/>
      <c r="H3077" s="187"/>
      <c r="I3077" s="331"/>
      <c r="J3077" s="332"/>
      <c r="K3077" s="194"/>
      <c r="L3077" s="194"/>
      <c r="M3077" s="187"/>
      <c r="N3077" s="187"/>
      <c r="O3077" s="187"/>
      <c r="P3077" s="4"/>
      <c r="Q3077" s="187"/>
      <c r="R3077" s="187"/>
      <c r="S3077" s="187"/>
      <c r="T3077" s="187"/>
      <c r="U3077" s="187"/>
      <c r="V3077" s="187"/>
      <c r="W3077" s="187"/>
      <c r="X3077" s="187"/>
      <c r="Y3077" s="187"/>
      <c r="Z3077" s="187"/>
      <c r="AB3077" s="2"/>
      <c r="AC3077" s="2"/>
    </row>
    <row r="3078" spans="1:29" s="12" customFormat="1" ht="9.9" customHeight="1" x14ac:dyDescent="0.25">
      <c r="A3078" s="184"/>
      <c r="B3078" s="141"/>
      <c r="C3078" s="2"/>
      <c r="D3078" s="187"/>
      <c r="E3078" s="187"/>
      <c r="F3078" s="187"/>
      <c r="G3078" s="8"/>
      <c r="H3078" s="187"/>
      <c r="I3078" s="194"/>
      <c r="J3078" s="194"/>
      <c r="K3078" s="194"/>
      <c r="L3078" s="194"/>
      <c r="M3078" s="187"/>
      <c r="N3078" s="187"/>
      <c r="O3078" s="187"/>
      <c r="P3078" s="4"/>
      <c r="Q3078" s="187"/>
      <c r="R3078" s="187"/>
      <c r="S3078" s="187"/>
      <c r="T3078" s="187"/>
      <c r="U3078" s="187"/>
      <c r="V3078" s="187"/>
      <c r="W3078" s="187"/>
      <c r="X3078" s="187"/>
      <c r="Y3078" s="187"/>
      <c r="Z3078" s="187"/>
      <c r="AB3078" s="2"/>
      <c r="AC3078" s="2"/>
    </row>
    <row r="3079" spans="1:29" s="12" customFormat="1" ht="9.9" customHeight="1" x14ac:dyDescent="0.25">
      <c r="A3079" s="184"/>
      <c r="B3079" s="138"/>
      <c r="C3079" s="2"/>
      <c r="D3079" s="187"/>
      <c r="E3079" s="187"/>
      <c r="F3079" s="187"/>
      <c r="G3079" s="8"/>
      <c r="H3079" s="187"/>
      <c r="I3079" s="331"/>
      <c r="J3079" s="332"/>
      <c r="K3079" s="194"/>
      <c r="L3079" s="194"/>
      <c r="M3079" s="187"/>
      <c r="N3079" s="187"/>
      <c r="O3079" s="187"/>
      <c r="P3079" s="4"/>
      <c r="Q3079" s="187"/>
      <c r="R3079" s="187"/>
      <c r="S3079" s="187"/>
      <c r="T3079" s="187"/>
      <c r="U3079" s="187"/>
      <c r="V3079" s="187"/>
      <c r="W3079" s="187"/>
      <c r="X3079" s="187"/>
      <c r="Y3079" s="187"/>
      <c r="Z3079" s="187"/>
      <c r="AB3079" s="2"/>
      <c r="AC3079" s="2"/>
    </row>
    <row r="3080" spans="1:29" s="12" customFormat="1" ht="9.9" customHeight="1" x14ac:dyDescent="0.25">
      <c r="A3080" s="184"/>
      <c r="B3080" s="138"/>
      <c r="C3080" s="2"/>
      <c r="D3080" s="187"/>
      <c r="E3080" s="187"/>
      <c r="F3080" s="187"/>
      <c r="G3080" s="8"/>
      <c r="H3080" s="187"/>
      <c r="I3080" s="331"/>
      <c r="J3080" s="332"/>
      <c r="K3080" s="194"/>
      <c r="L3080" s="194"/>
      <c r="M3080" s="187"/>
      <c r="N3080" s="187"/>
      <c r="O3080" s="187"/>
      <c r="P3080" s="4"/>
      <c r="Q3080" s="187"/>
      <c r="R3080" s="187"/>
      <c r="S3080" s="187"/>
      <c r="T3080" s="187"/>
      <c r="U3080" s="187"/>
      <c r="V3080" s="187"/>
      <c r="W3080" s="187"/>
      <c r="X3080" s="187"/>
      <c r="Y3080" s="187"/>
      <c r="Z3080" s="187"/>
      <c r="AB3080" s="2"/>
      <c r="AC3080" s="2"/>
    </row>
    <row r="3081" spans="1:29" s="12" customFormat="1" ht="9.9" customHeight="1" x14ac:dyDescent="0.25">
      <c r="A3081" s="184"/>
      <c r="B3081" s="138"/>
      <c r="C3081" s="2"/>
      <c r="D3081" s="187"/>
      <c r="E3081" s="187"/>
      <c r="F3081" s="187"/>
      <c r="G3081" s="8"/>
      <c r="H3081" s="187"/>
      <c r="I3081" s="331"/>
      <c r="J3081" s="332"/>
      <c r="K3081" s="194"/>
      <c r="L3081" s="194"/>
      <c r="M3081" s="187"/>
      <c r="N3081" s="187"/>
      <c r="O3081" s="187"/>
      <c r="P3081" s="4"/>
      <c r="Q3081" s="187"/>
      <c r="R3081" s="187"/>
      <c r="S3081" s="187"/>
      <c r="T3081" s="187"/>
      <c r="U3081" s="187"/>
      <c r="V3081" s="187"/>
      <c r="W3081" s="187"/>
      <c r="X3081" s="187"/>
      <c r="Y3081" s="187"/>
      <c r="Z3081" s="187"/>
      <c r="AB3081" s="2"/>
      <c r="AC3081" s="2"/>
    </row>
    <row r="3082" spans="1:29" s="12" customFormat="1" ht="9.9" customHeight="1" x14ac:dyDescent="0.25">
      <c r="A3082" s="184"/>
      <c r="B3082" s="141"/>
      <c r="C3082" s="2"/>
      <c r="D3082" s="187"/>
      <c r="E3082" s="187"/>
      <c r="F3082" s="187"/>
      <c r="G3082" s="8"/>
      <c r="H3082" s="187"/>
      <c r="I3082" s="194"/>
      <c r="J3082" s="194"/>
      <c r="K3082" s="194"/>
      <c r="L3082" s="194"/>
      <c r="M3082" s="187"/>
      <c r="N3082" s="187"/>
      <c r="O3082" s="187"/>
      <c r="P3082" s="4"/>
      <c r="Q3082" s="187"/>
      <c r="R3082" s="187"/>
      <c r="S3082" s="187"/>
      <c r="T3082" s="187"/>
      <c r="U3082" s="187"/>
      <c r="V3082" s="187"/>
      <c r="W3082" s="187"/>
      <c r="X3082" s="187"/>
      <c r="Y3082" s="187"/>
      <c r="Z3082" s="187"/>
      <c r="AB3082" s="2"/>
      <c r="AC3082" s="2"/>
    </row>
    <row r="3083" spans="1:29" s="12" customFormat="1" ht="9.9" customHeight="1" x14ac:dyDescent="0.25">
      <c r="A3083" s="184"/>
      <c r="B3083" s="138"/>
      <c r="C3083" s="2"/>
      <c r="D3083" s="187"/>
      <c r="E3083" s="187"/>
      <c r="F3083" s="187"/>
      <c r="G3083" s="8"/>
      <c r="H3083" s="187"/>
      <c r="I3083" s="331"/>
      <c r="J3083" s="332"/>
      <c r="K3083" s="194"/>
      <c r="L3083" s="194"/>
      <c r="M3083" s="187"/>
      <c r="N3083" s="187"/>
      <c r="O3083" s="187"/>
      <c r="P3083" s="4"/>
      <c r="Q3083" s="187"/>
      <c r="R3083" s="187"/>
      <c r="S3083" s="187"/>
      <c r="T3083" s="187"/>
      <c r="U3083" s="187"/>
      <c r="V3083" s="187"/>
      <c r="W3083" s="187"/>
      <c r="X3083" s="187"/>
      <c r="Y3083" s="187"/>
      <c r="Z3083" s="187"/>
      <c r="AB3083" s="2"/>
      <c r="AC3083" s="2"/>
    </row>
    <row r="3084" spans="1:29" s="12" customFormat="1" ht="9.9" customHeight="1" x14ac:dyDescent="0.25">
      <c r="A3084" s="184"/>
      <c r="B3084" s="138"/>
      <c r="C3084" s="2"/>
      <c r="D3084" s="187"/>
      <c r="E3084" s="187"/>
      <c r="F3084" s="187"/>
      <c r="G3084" s="8"/>
      <c r="H3084" s="187"/>
      <c r="I3084" s="331"/>
      <c r="J3084" s="332"/>
      <c r="K3084" s="194"/>
      <c r="L3084" s="194"/>
      <c r="M3084" s="187"/>
      <c r="N3084" s="187"/>
      <c r="O3084" s="187"/>
      <c r="P3084" s="4"/>
      <c r="Q3084" s="187"/>
      <c r="R3084" s="187"/>
      <c r="S3084" s="187"/>
      <c r="T3084" s="187"/>
      <c r="U3084" s="187"/>
      <c r="V3084" s="187"/>
      <c r="W3084" s="187"/>
      <c r="X3084" s="187"/>
      <c r="Y3084" s="187"/>
      <c r="Z3084" s="187"/>
      <c r="AB3084" s="2"/>
      <c r="AC3084" s="2"/>
    </row>
    <row r="3085" spans="1:29" s="12" customFormat="1" ht="9.9" customHeight="1" x14ac:dyDescent="0.25">
      <c r="A3085" s="184"/>
      <c r="B3085" s="138"/>
      <c r="C3085" s="2"/>
      <c r="D3085" s="187"/>
      <c r="E3085" s="187"/>
      <c r="F3085" s="187"/>
      <c r="G3085" s="8"/>
      <c r="H3085" s="187"/>
      <c r="I3085" s="331"/>
      <c r="J3085" s="332"/>
      <c r="K3085" s="194"/>
      <c r="L3085" s="194"/>
      <c r="M3085" s="187"/>
      <c r="N3085" s="187"/>
      <c r="O3085" s="187"/>
      <c r="P3085" s="4"/>
      <c r="Q3085" s="187"/>
      <c r="R3085" s="187"/>
      <c r="S3085" s="187"/>
      <c r="T3085" s="187"/>
      <c r="U3085" s="187"/>
      <c r="V3085" s="187"/>
      <c r="W3085" s="187"/>
      <c r="X3085" s="187"/>
      <c r="Y3085" s="187"/>
      <c r="Z3085" s="187"/>
      <c r="AB3085" s="2"/>
      <c r="AC3085" s="2"/>
    </row>
    <row r="3086" spans="1:29" s="12" customFormat="1" ht="9.9" customHeight="1" x14ac:dyDescent="0.25">
      <c r="A3086" s="184"/>
      <c r="B3086" s="141"/>
      <c r="C3086" s="2"/>
      <c r="D3086" s="187"/>
      <c r="E3086" s="187"/>
      <c r="F3086" s="187"/>
      <c r="G3086" s="8"/>
      <c r="H3086" s="187"/>
      <c r="I3086" s="194"/>
      <c r="J3086" s="194"/>
      <c r="K3086" s="194"/>
      <c r="L3086" s="194"/>
      <c r="M3086" s="187"/>
      <c r="N3086" s="187"/>
      <c r="O3086" s="187"/>
      <c r="P3086" s="4"/>
      <c r="Q3086" s="187"/>
      <c r="R3086" s="187"/>
      <c r="S3086" s="187"/>
      <c r="T3086" s="187"/>
      <c r="U3086" s="187"/>
      <c r="V3086" s="187"/>
      <c r="W3086" s="187"/>
      <c r="X3086" s="187"/>
      <c r="Y3086" s="187"/>
      <c r="Z3086" s="187"/>
      <c r="AB3086" s="2"/>
      <c r="AC3086" s="2"/>
    </row>
    <row r="3087" spans="1:29" s="12" customFormat="1" ht="9.9" customHeight="1" x14ac:dyDescent="0.25">
      <c r="A3087" s="184"/>
      <c r="B3087" s="138"/>
      <c r="C3087" s="2"/>
      <c r="D3087" s="187"/>
      <c r="E3087" s="187"/>
      <c r="F3087" s="187"/>
      <c r="G3087" s="8"/>
      <c r="H3087" s="187"/>
      <c r="I3087" s="331"/>
      <c r="J3087" s="332"/>
      <c r="K3087" s="194"/>
      <c r="L3087" s="194"/>
      <c r="M3087" s="187"/>
      <c r="N3087" s="187"/>
      <c r="O3087" s="187"/>
      <c r="P3087" s="4"/>
      <c r="Q3087" s="187"/>
      <c r="R3087" s="187"/>
      <c r="S3087" s="187"/>
      <c r="T3087" s="187"/>
      <c r="U3087" s="187"/>
      <c r="V3087" s="187"/>
      <c r="W3087" s="187"/>
      <c r="X3087" s="187"/>
      <c r="Y3087" s="187"/>
      <c r="Z3087" s="187"/>
      <c r="AB3087" s="2"/>
      <c r="AC3087" s="2"/>
    </row>
    <row r="3088" spans="1:29" s="12" customFormat="1" ht="9.9" customHeight="1" x14ac:dyDescent="0.25">
      <c r="A3088" s="184"/>
      <c r="B3088" s="138"/>
      <c r="C3088" s="2"/>
      <c r="D3088" s="187"/>
      <c r="E3088" s="187"/>
      <c r="F3088" s="187"/>
      <c r="G3088" s="8"/>
      <c r="H3088" s="187"/>
      <c r="I3088" s="331"/>
      <c r="J3088" s="332"/>
      <c r="K3088" s="194"/>
      <c r="L3088" s="194"/>
      <c r="M3088" s="187"/>
      <c r="N3088" s="187"/>
      <c r="O3088" s="187"/>
      <c r="P3088" s="4"/>
      <c r="Q3088" s="187"/>
      <c r="R3088" s="187"/>
      <c r="S3088" s="187"/>
      <c r="T3088" s="187"/>
      <c r="U3088" s="187"/>
      <c r="V3088" s="187"/>
      <c r="W3088" s="187"/>
      <c r="X3088" s="187"/>
      <c r="Y3088" s="187"/>
      <c r="Z3088" s="187"/>
      <c r="AB3088" s="2"/>
      <c r="AC3088" s="2"/>
    </row>
    <row r="3089" spans="1:29" s="12" customFormat="1" ht="9.9" customHeight="1" x14ac:dyDescent="0.25">
      <c r="A3089" s="184"/>
      <c r="B3089" s="138"/>
      <c r="C3089" s="2"/>
      <c r="D3089" s="187"/>
      <c r="E3089" s="187"/>
      <c r="F3089" s="187"/>
      <c r="G3089" s="8"/>
      <c r="H3089" s="187"/>
      <c r="I3089" s="331"/>
      <c r="J3089" s="332"/>
      <c r="K3089" s="194"/>
      <c r="L3089" s="194"/>
      <c r="M3089" s="187"/>
      <c r="N3089" s="187"/>
      <c r="O3089" s="187"/>
      <c r="P3089" s="4"/>
      <c r="Q3089" s="187"/>
      <c r="R3089" s="187"/>
      <c r="S3089" s="187"/>
      <c r="T3089" s="187"/>
      <c r="U3089" s="187"/>
      <c r="V3089" s="187"/>
      <c r="W3089" s="187"/>
      <c r="X3089" s="187"/>
      <c r="Y3089" s="187"/>
      <c r="Z3089" s="187"/>
      <c r="AB3089" s="2"/>
      <c r="AC3089" s="2"/>
    </row>
    <row r="3090" spans="1:29" s="12" customFormat="1" ht="9.9" customHeight="1" x14ac:dyDescent="0.25">
      <c r="A3090" s="184"/>
      <c r="B3090" s="141"/>
      <c r="C3090" s="2"/>
      <c r="D3090" s="187"/>
      <c r="E3090" s="187"/>
      <c r="F3090" s="187"/>
      <c r="G3090" s="8"/>
      <c r="H3090" s="187"/>
      <c r="I3090" s="194"/>
      <c r="J3090" s="194"/>
      <c r="K3090" s="194"/>
      <c r="L3090" s="194"/>
      <c r="M3090" s="187"/>
      <c r="N3090" s="187"/>
      <c r="O3090" s="187"/>
      <c r="P3090" s="4"/>
      <c r="Q3090" s="187"/>
      <c r="R3090" s="187"/>
      <c r="S3090" s="187"/>
      <c r="T3090" s="187"/>
      <c r="U3090" s="187"/>
      <c r="V3090" s="187"/>
      <c r="W3090" s="187"/>
      <c r="X3090" s="187"/>
      <c r="Y3090" s="187"/>
      <c r="Z3090" s="187"/>
      <c r="AB3090" s="2"/>
      <c r="AC3090" s="2"/>
    </row>
    <row r="3091" spans="1:29" s="12" customFormat="1" ht="9.9" customHeight="1" x14ac:dyDescent="0.25">
      <c r="A3091" s="184"/>
      <c r="B3091" s="138"/>
      <c r="C3091" s="2"/>
      <c r="D3091" s="187"/>
      <c r="E3091" s="187"/>
      <c r="F3091" s="187"/>
      <c r="G3091" s="8"/>
      <c r="H3091" s="187"/>
      <c r="I3091" s="331"/>
      <c r="J3091" s="332"/>
      <c r="K3091" s="194"/>
      <c r="L3091" s="194"/>
      <c r="M3091" s="187"/>
      <c r="N3091" s="187"/>
      <c r="O3091" s="187"/>
      <c r="P3091" s="4"/>
      <c r="Q3091" s="187"/>
      <c r="R3091" s="187"/>
      <c r="S3091" s="187"/>
      <c r="T3091" s="187"/>
      <c r="U3091" s="187"/>
      <c r="V3091" s="187"/>
      <c r="W3091" s="187"/>
      <c r="X3091" s="187"/>
      <c r="Y3091" s="187"/>
      <c r="Z3091" s="187"/>
      <c r="AB3091" s="2"/>
      <c r="AC3091" s="2"/>
    </row>
    <row r="3092" spans="1:29" s="12" customFormat="1" ht="9.9" customHeight="1" x14ac:dyDescent="0.25">
      <c r="A3092" s="184"/>
      <c r="B3092" s="138"/>
      <c r="C3092" s="2"/>
      <c r="D3092" s="187"/>
      <c r="E3092" s="187"/>
      <c r="F3092" s="187"/>
      <c r="G3092" s="8"/>
      <c r="H3092" s="187"/>
      <c r="I3092" s="331"/>
      <c r="J3092" s="332"/>
      <c r="K3092" s="194"/>
      <c r="L3092" s="194"/>
      <c r="M3092" s="187"/>
      <c r="N3092" s="187"/>
      <c r="O3092" s="187"/>
      <c r="P3092" s="4"/>
      <c r="Q3092" s="187"/>
      <c r="R3092" s="187"/>
      <c r="S3092" s="187"/>
      <c r="T3092" s="187"/>
      <c r="U3092" s="187"/>
      <c r="V3092" s="187"/>
      <c r="W3092" s="187"/>
      <c r="X3092" s="187"/>
      <c r="Y3092" s="187"/>
      <c r="Z3092" s="187"/>
      <c r="AB3092" s="2"/>
      <c r="AC3092" s="2"/>
    </row>
    <row r="3093" spans="1:29" s="12" customFormat="1" ht="9.9" customHeight="1" x14ac:dyDescent="0.25">
      <c r="A3093" s="184"/>
      <c r="B3093" s="138"/>
      <c r="C3093" s="2"/>
      <c r="D3093" s="187"/>
      <c r="E3093" s="187"/>
      <c r="F3093" s="187"/>
      <c r="G3093" s="8"/>
      <c r="H3093" s="187"/>
      <c r="I3093" s="331"/>
      <c r="J3093" s="332"/>
      <c r="K3093" s="194"/>
      <c r="L3093" s="194"/>
      <c r="M3093" s="187"/>
      <c r="N3093" s="187"/>
      <c r="O3093" s="187"/>
      <c r="P3093" s="4"/>
      <c r="Q3093" s="187"/>
      <c r="R3093" s="187"/>
      <c r="S3093" s="187"/>
      <c r="T3093" s="187"/>
      <c r="U3093" s="187"/>
      <c r="V3093" s="187"/>
      <c r="W3093" s="187"/>
      <c r="X3093" s="187"/>
      <c r="Y3093" s="187"/>
      <c r="Z3093" s="187"/>
      <c r="AB3093" s="2"/>
      <c r="AC3093" s="2"/>
    </row>
    <row r="3094" spans="1:29" s="12" customFormat="1" ht="9.9" customHeight="1" x14ac:dyDescent="0.25">
      <c r="A3094" s="184"/>
      <c r="B3094" s="141"/>
      <c r="C3094" s="2"/>
      <c r="D3094" s="187"/>
      <c r="E3094" s="187"/>
      <c r="F3094" s="187"/>
      <c r="G3094" s="8"/>
      <c r="H3094" s="187"/>
      <c r="I3094" s="194"/>
      <c r="J3094" s="194"/>
      <c r="K3094" s="194"/>
      <c r="L3094" s="194"/>
      <c r="M3094" s="187"/>
      <c r="N3094" s="187"/>
      <c r="O3094" s="187"/>
      <c r="P3094" s="4"/>
      <c r="Q3094" s="187"/>
      <c r="R3094" s="187"/>
      <c r="S3094" s="187"/>
      <c r="T3094" s="187"/>
      <c r="U3094" s="187"/>
      <c r="V3094" s="187"/>
      <c r="W3094" s="187"/>
      <c r="X3094" s="187"/>
      <c r="Y3094" s="187"/>
      <c r="Z3094" s="187"/>
      <c r="AB3094" s="2"/>
      <c r="AC3094" s="2"/>
    </row>
    <row r="3095" spans="1:29" s="12" customFormat="1" ht="9.9" customHeight="1" x14ac:dyDescent="0.25">
      <c r="A3095" s="184"/>
      <c r="B3095" s="138"/>
      <c r="C3095" s="2"/>
      <c r="D3095" s="187"/>
      <c r="E3095" s="187"/>
      <c r="F3095" s="187"/>
      <c r="G3095" s="8"/>
      <c r="H3095" s="187"/>
      <c r="I3095" s="331"/>
      <c r="J3095" s="332"/>
      <c r="K3095" s="194"/>
      <c r="L3095" s="194"/>
      <c r="M3095" s="187"/>
      <c r="N3095" s="187"/>
      <c r="O3095" s="187"/>
      <c r="P3095" s="4"/>
      <c r="Q3095" s="187"/>
      <c r="R3095" s="187"/>
      <c r="S3095" s="187"/>
      <c r="T3095" s="187"/>
      <c r="U3095" s="187"/>
      <c r="V3095" s="187"/>
      <c r="W3095" s="187"/>
      <c r="X3095" s="187"/>
      <c r="Y3095" s="187"/>
      <c r="Z3095" s="187"/>
      <c r="AB3095" s="2"/>
      <c r="AC3095" s="2"/>
    </row>
    <row r="3096" spans="1:29" s="12" customFormat="1" ht="9.9" customHeight="1" x14ac:dyDescent="0.25">
      <c r="A3096" s="184"/>
      <c r="B3096" s="138"/>
      <c r="C3096" s="2"/>
      <c r="D3096" s="187"/>
      <c r="E3096" s="187"/>
      <c r="F3096" s="187"/>
      <c r="G3096" s="8"/>
      <c r="H3096" s="187"/>
      <c r="I3096" s="331"/>
      <c r="J3096" s="332"/>
      <c r="K3096" s="194"/>
      <c r="L3096" s="194"/>
      <c r="M3096" s="187"/>
      <c r="N3096" s="187"/>
      <c r="O3096" s="187"/>
      <c r="P3096" s="4"/>
      <c r="Q3096" s="187"/>
      <c r="R3096" s="187"/>
      <c r="S3096" s="187"/>
      <c r="T3096" s="187"/>
      <c r="U3096" s="187"/>
      <c r="V3096" s="187"/>
      <c r="W3096" s="187"/>
      <c r="X3096" s="187"/>
      <c r="Y3096" s="187"/>
      <c r="Z3096" s="187"/>
      <c r="AB3096" s="2"/>
      <c r="AC3096" s="2"/>
    </row>
    <row r="3097" spans="1:29" s="12" customFormat="1" ht="9.9" customHeight="1" x14ac:dyDescent="0.25">
      <c r="A3097" s="184"/>
      <c r="B3097" s="138"/>
      <c r="C3097" s="2"/>
      <c r="D3097" s="187"/>
      <c r="E3097" s="187"/>
      <c r="F3097" s="187"/>
      <c r="G3097" s="8"/>
      <c r="H3097" s="187"/>
      <c r="I3097" s="331"/>
      <c r="J3097" s="332"/>
      <c r="K3097" s="194"/>
      <c r="L3097" s="194"/>
      <c r="M3097" s="187"/>
      <c r="N3097" s="187"/>
      <c r="O3097" s="187"/>
      <c r="P3097" s="4"/>
      <c r="Q3097" s="187"/>
      <c r="R3097" s="187"/>
      <c r="S3097" s="187"/>
      <c r="T3097" s="187"/>
      <c r="U3097" s="187"/>
      <c r="V3097" s="187"/>
      <c r="W3097" s="187"/>
      <c r="X3097" s="187"/>
      <c r="Y3097" s="187"/>
      <c r="Z3097" s="187"/>
      <c r="AB3097" s="2"/>
      <c r="AC3097" s="2"/>
    </row>
    <row r="3098" spans="1:29" s="12" customFormat="1" ht="9.9" customHeight="1" x14ac:dyDescent="0.25">
      <c r="A3098" s="184"/>
      <c r="B3098" s="141"/>
      <c r="C3098" s="2"/>
      <c r="D3098" s="187"/>
      <c r="E3098" s="187"/>
      <c r="F3098" s="187"/>
      <c r="G3098" s="8"/>
      <c r="H3098" s="187"/>
      <c r="I3098" s="194"/>
      <c r="J3098" s="194"/>
      <c r="K3098" s="194"/>
      <c r="L3098" s="194"/>
      <c r="M3098" s="187"/>
      <c r="N3098" s="187"/>
      <c r="O3098" s="187"/>
      <c r="P3098" s="4"/>
      <c r="Q3098" s="187"/>
      <c r="R3098" s="187"/>
      <c r="S3098" s="187"/>
      <c r="T3098" s="187"/>
      <c r="U3098" s="187"/>
      <c r="V3098" s="187"/>
      <c r="W3098" s="187"/>
      <c r="X3098" s="187"/>
      <c r="Y3098" s="187"/>
      <c r="Z3098" s="187"/>
      <c r="AB3098" s="2"/>
      <c r="AC3098" s="2"/>
    </row>
    <row r="3099" spans="1:29" s="12" customFormat="1" ht="9.9" customHeight="1" x14ac:dyDescent="0.25">
      <c r="A3099" s="184"/>
      <c r="B3099" s="138"/>
      <c r="C3099" s="2"/>
      <c r="D3099" s="187"/>
      <c r="E3099" s="187"/>
      <c r="F3099" s="187"/>
      <c r="G3099" s="8"/>
      <c r="H3099" s="187"/>
      <c r="I3099" s="331"/>
      <c r="J3099" s="332"/>
      <c r="K3099" s="194"/>
      <c r="L3099" s="194"/>
      <c r="M3099" s="187"/>
      <c r="N3099" s="187"/>
      <c r="O3099" s="187"/>
      <c r="P3099" s="4"/>
      <c r="Q3099" s="187"/>
      <c r="R3099" s="187"/>
      <c r="S3099" s="187"/>
      <c r="T3099" s="187"/>
      <c r="U3099" s="187"/>
      <c r="V3099" s="187"/>
      <c r="W3099" s="187"/>
      <c r="X3099" s="187"/>
      <c r="Y3099" s="187"/>
      <c r="Z3099" s="187"/>
      <c r="AB3099" s="2"/>
      <c r="AC3099" s="2"/>
    </row>
    <row r="3100" spans="1:29" s="12" customFormat="1" ht="9.9" customHeight="1" x14ac:dyDescent="0.25">
      <c r="A3100" s="184"/>
      <c r="B3100" s="138"/>
      <c r="C3100" s="2"/>
      <c r="D3100" s="187"/>
      <c r="E3100" s="187"/>
      <c r="F3100" s="187"/>
      <c r="G3100" s="8"/>
      <c r="H3100" s="187"/>
      <c r="I3100" s="331"/>
      <c r="J3100" s="332"/>
      <c r="K3100" s="194"/>
      <c r="L3100" s="194"/>
      <c r="M3100" s="187"/>
      <c r="N3100" s="187"/>
      <c r="O3100" s="187"/>
      <c r="P3100" s="4"/>
      <c r="Q3100" s="187"/>
      <c r="R3100" s="187"/>
      <c r="S3100" s="187"/>
      <c r="T3100" s="187"/>
      <c r="U3100" s="187"/>
      <c r="V3100" s="187"/>
      <c r="W3100" s="187"/>
      <c r="X3100" s="187"/>
      <c r="Y3100" s="187"/>
      <c r="Z3100" s="187"/>
      <c r="AB3100" s="2"/>
      <c r="AC3100" s="2"/>
    </row>
    <row r="3101" spans="1:29" s="12" customFormat="1" ht="9.9" customHeight="1" x14ac:dyDescent="0.25">
      <c r="A3101" s="184"/>
      <c r="B3101" s="138"/>
      <c r="C3101" s="2"/>
      <c r="D3101" s="187"/>
      <c r="E3101" s="187"/>
      <c r="F3101" s="187"/>
      <c r="G3101" s="8"/>
      <c r="H3101" s="187"/>
      <c r="I3101" s="331"/>
      <c r="J3101" s="332"/>
      <c r="K3101" s="194"/>
      <c r="L3101" s="194"/>
      <c r="M3101" s="187"/>
      <c r="N3101" s="187"/>
      <c r="O3101" s="187"/>
      <c r="P3101" s="4"/>
      <c r="Q3101" s="187"/>
      <c r="R3101" s="187"/>
      <c r="S3101" s="187"/>
      <c r="T3101" s="187"/>
      <c r="U3101" s="187"/>
      <c r="V3101" s="187"/>
      <c r="W3101" s="187"/>
      <c r="X3101" s="187"/>
      <c r="Y3101" s="187"/>
      <c r="Z3101" s="187"/>
      <c r="AB3101" s="2"/>
      <c r="AC3101" s="2"/>
    </row>
    <row r="3102" spans="1:29" s="12" customFormat="1" ht="9.9" customHeight="1" x14ac:dyDescent="0.25">
      <c r="A3102" s="184"/>
      <c r="B3102" s="141"/>
      <c r="C3102" s="2"/>
      <c r="D3102" s="187"/>
      <c r="E3102" s="187"/>
      <c r="F3102" s="187"/>
      <c r="G3102" s="8"/>
      <c r="H3102" s="187"/>
      <c r="I3102" s="194"/>
      <c r="J3102" s="194"/>
      <c r="K3102" s="194"/>
      <c r="L3102" s="194"/>
      <c r="M3102" s="187"/>
      <c r="N3102" s="187"/>
      <c r="O3102" s="187"/>
      <c r="P3102" s="4"/>
      <c r="Q3102" s="187"/>
      <c r="R3102" s="187"/>
      <c r="S3102" s="187"/>
      <c r="T3102" s="187"/>
      <c r="U3102" s="187"/>
      <c r="V3102" s="187"/>
      <c r="W3102" s="187"/>
      <c r="X3102" s="187"/>
      <c r="Y3102" s="187"/>
      <c r="Z3102" s="187"/>
      <c r="AB3102" s="2"/>
      <c r="AC3102" s="2"/>
    </row>
    <row r="3103" spans="1:29" s="12" customFormat="1" ht="9.9" customHeight="1" x14ac:dyDescent="0.25">
      <c r="A3103" s="184"/>
      <c r="B3103" s="138"/>
      <c r="C3103" s="2"/>
      <c r="D3103" s="187"/>
      <c r="E3103" s="187"/>
      <c r="F3103" s="187"/>
      <c r="G3103" s="8"/>
      <c r="H3103" s="187"/>
      <c r="I3103" s="331"/>
      <c r="J3103" s="332"/>
      <c r="K3103" s="194"/>
      <c r="L3103" s="194"/>
      <c r="M3103" s="187"/>
      <c r="N3103" s="187"/>
      <c r="O3103" s="187"/>
      <c r="P3103" s="4"/>
      <c r="Q3103" s="187"/>
      <c r="R3103" s="187"/>
      <c r="S3103" s="187"/>
      <c r="T3103" s="187"/>
      <c r="U3103" s="187"/>
      <c r="V3103" s="187"/>
      <c r="W3103" s="187"/>
      <c r="X3103" s="187"/>
      <c r="Y3103" s="187"/>
      <c r="Z3103" s="187"/>
      <c r="AB3103" s="2"/>
      <c r="AC3103" s="2"/>
    </row>
    <row r="3104" spans="1:29" s="12" customFormat="1" ht="9.9" customHeight="1" x14ac:dyDescent="0.25">
      <c r="A3104" s="184"/>
      <c r="B3104" s="138"/>
      <c r="C3104" s="2"/>
      <c r="D3104" s="187"/>
      <c r="E3104" s="187"/>
      <c r="F3104" s="187"/>
      <c r="G3104" s="8"/>
      <c r="H3104" s="187"/>
      <c r="I3104" s="331"/>
      <c r="J3104" s="332"/>
      <c r="K3104" s="194"/>
      <c r="L3104" s="194"/>
      <c r="M3104" s="187"/>
      <c r="N3104" s="187"/>
      <c r="O3104" s="187"/>
      <c r="P3104" s="4"/>
      <c r="Q3104" s="187"/>
      <c r="R3104" s="187"/>
      <c r="S3104" s="187"/>
      <c r="T3104" s="187"/>
      <c r="U3104" s="187"/>
      <c r="V3104" s="187"/>
      <c r="W3104" s="187"/>
      <c r="X3104" s="187"/>
      <c r="Y3104" s="187"/>
      <c r="Z3104" s="187"/>
      <c r="AB3104" s="2"/>
      <c r="AC3104" s="2"/>
    </row>
    <row r="3105" spans="1:29" s="187" customFormat="1" ht="9.9" customHeight="1" x14ac:dyDescent="0.25">
      <c r="A3105" s="184"/>
      <c r="B3105" s="138"/>
      <c r="C3105" s="2"/>
      <c r="G3105" s="8"/>
      <c r="I3105" s="331"/>
      <c r="J3105" s="332"/>
      <c r="K3105" s="194"/>
      <c r="L3105" s="194"/>
      <c r="P3105" s="4"/>
      <c r="AA3105" s="12"/>
      <c r="AB3105" s="2"/>
      <c r="AC3105" s="2"/>
    </row>
    <row r="3107" spans="1:29" s="187" customFormat="1" ht="9.9" customHeight="1" x14ac:dyDescent="0.25">
      <c r="A3107" s="10"/>
      <c r="B3107" s="67"/>
      <c r="C3107" s="142"/>
      <c r="G3107" s="8"/>
      <c r="I3107" s="4"/>
      <c r="J3107" s="4"/>
      <c r="K3107" s="4"/>
      <c r="L3107" s="4"/>
      <c r="P3107" s="4"/>
      <c r="AA3107" s="12"/>
      <c r="AB3107" s="2"/>
      <c r="AC3107" s="2"/>
    </row>
    <row r="3108" spans="1:29" s="187" customFormat="1" ht="9.9" customHeight="1" x14ac:dyDescent="0.25">
      <c r="A3108" s="184"/>
      <c r="B3108" s="141"/>
      <c r="C3108" s="142"/>
      <c r="G3108" s="8"/>
      <c r="I3108" s="4"/>
      <c r="J3108" s="4"/>
      <c r="K3108" s="4"/>
      <c r="L3108" s="4"/>
      <c r="P3108" s="13"/>
      <c r="AA3108" s="12"/>
      <c r="AB3108" s="2"/>
      <c r="AC3108" s="2"/>
    </row>
    <row r="3109" spans="1:29" s="187" customFormat="1" ht="9.9" customHeight="1" x14ac:dyDescent="0.25">
      <c r="A3109" s="184"/>
      <c r="B3109" s="142"/>
      <c r="C3109" s="2"/>
      <c r="G3109" s="8"/>
      <c r="I3109" s="4"/>
      <c r="J3109" s="4"/>
      <c r="K3109" s="4"/>
      <c r="L3109" s="4"/>
      <c r="P3109" s="4"/>
      <c r="AA3109" s="12"/>
      <c r="AB3109" s="2"/>
      <c r="AC3109" s="2"/>
    </row>
    <row r="3110" spans="1:29" s="187" customFormat="1" ht="9.9" customHeight="1" x14ac:dyDescent="0.25">
      <c r="A3110" s="184"/>
      <c r="B3110" s="141"/>
      <c r="C3110" s="2"/>
      <c r="G3110" s="8"/>
      <c r="I3110" s="4"/>
      <c r="J3110" s="4"/>
      <c r="K3110" s="4"/>
      <c r="L3110" s="4"/>
      <c r="P3110" s="4"/>
      <c r="AA3110" s="12"/>
      <c r="AB3110" s="2"/>
      <c r="AC3110" s="2"/>
    </row>
    <row r="3111" spans="1:29" s="187" customFormat="1" ht="9.9" customHeight="1" x14ac:dyDescent="0.25">
      <c r="A3111" s="184"/>
      <c r="B3111" s="138"/>
      <c r="C3111" s="2"/>
      <c r="G3111" s="8"/>
      <c r="I3111" s="4"/>
      <c r="J3111" s="4"/>
      <c r="K3111" s="4"/>
      <c r="L3111" s="4"/>
      <c r="P3111" s="194"/>
      <c r="AA3111" s="12"/>
      <c r="AB3111" s="2"/>
      <c r="AC3111" s="2"/>
    </row>
    <row r="3112" spans="1:29" s="187" customFormat="1" ht="9.9" customHeight="1" x14ac:dyDescent="0.25">
      <c r="A3112" s="184"/>
      <c r="B3112" s="138"/>
      <c r="C3112" s="2"/>
      <c r="G3112" s="8"/>
      <c r="I3112" s="4"/>
      <c r="J3112" s="4"/>
      <c r="K3112" s="4"/>
      <c r="L3112" s="4"/>
      <c r="P3112" s="194"/>
      <c r="AA3112" s="12"/>
      <c r="AB3112" s="2"/>
      <c r="AC3112" s="2"/>
    </row>
    <row r="3113" spans="1:29" s="187" customFormat="1" ht="9.9" customHeight="1" x14ac:dyDescent="0.25">
      <c r="A3113" s="184"/>
      <c r="B3113" s="141"/>
      <c r="C3113" s="2"/>
      <c r="G3113" s="8"/>
      <c r="I3113" s="4"/>
      <c r="J3113" s="4"/>
      <c r="K3113" s="4"/>
      <c r="L3113" s="4"/>
      <c r="P3113" s="4"/>
      <c r="AA3113" s="12"/>
      <c r="AB3113" s="2"/>
      <c r="AC3113" s="2"/>
    </row>
    <row r="3114" spans="1:29" s="187" customFormat="1" ht="9.9" customHeight="1" x14ac:dyDescent="0.25">
      <c r="A3114" s="184"/>
      <c r="B3114" s="138"/>
      <c r="C3114" s="2"/>
      <c r="G3114" s="8"/>
      <c r="I3114" s="4"/>
      <c r="J3114" s="4"/>
      <c r="K3114" s="4"/>
      <c r="L3114" s="4"/>
      <c r="P3114" s="194"/>
      <c r="AA3114" s="12"/>
      <c r="AB3114" s="2"/>
      <c r="AC3114" s="2"/>
    </row>
    <row r="3115" spans="1:29" s="187" customFormat="1" ht="9.9" customHeight="1" x14ac:dyDescent="0.25">
      <c r="A3115" s="184"/>
      <c r="B3115" s="138"/>
      <c r="C3115" s="2"/>
      <c r="G3115" s="8"/>
      <c r="I3115" s="4"/>
      <c r="J3115" s="4"/>
      <c r="K3115" s="4"/>
      <c r="L3115" s="4"/>
      <c r="P3115" s="194"/>
      <c r="AA3115" s="12"/>
      <c r="AB3115" s="2"/>
      <c r="AC3115" s="2"/>
    </row>
    <row r="3116" spans="1:29" s="187" customFormat="1" ht="9.9" customHeight="1" x14ac:dyDescent="0.25">
      <c r="A3116" s="184"/>
      <c r="B3116" s="141"/>
      <c r="C3116" s="2"/>
      <c r="G3116" s="8"/>
      <c r="I3116" s="4"/>
      <c r="J3116" s="4"/>
      <c r="K3116" s="4"/>
      <c r="L3116" s="4"/>
      <c r="P3116" s="194"/>
      <c r="AA3116" s="12"/>
      <c r="AB3116" s="2"/>
      <c r="AC3116" s="2"/>
    </row>
    <row r="3117" spans="1:29" s="187" customFormat="1" ht="9.9" customHeight="1" x14ac:dyDescent="0.25">
      <c r="A3117" s="184"/>
      <c r="B3117" s="138"/>
      <c r="C3117" s="2"/>
      <c r="G3117" s="8"/>
      <c r="I3117" s="4"/>
      <c r="J3117" s="4"/>
      <c r="K3117" s="4"/>
      <c r="L3117" s="4"/>
      <c r="P3117" s="194"/>
      <c r="AA3117" s="12"/>
      <c r="AB3117" s="2"/>
      <c r="AC3117" s="2"/>
    </row>
    <row r="3118" spans="1:29" s="187" customFormat="1" ht="9.9" customHeight="1" x14ac:dyDescent="0.25">
      <c r="A3118" s="184"/>
      <c r="B3118" s="138"/>
      <c r="C3118" s="2"/>
      <c r="G3118" s="8"/>
      <c r="I3118" s="4"/>
      <c r="J3118" s="4"/>
      <c r="K3118" s="4"/>
      <c r="L3118" s="4"/>
      <c r="P3118" s="194"/>
      <c r="AA3118" s="12"/>
      <c r="AB3118" s="2"/>
      <c r="AC3118" s="2"/>
    </row>
    <row r="3119" spans="1:29" s="187" customFormat="1" ht="9.9" customHeight="1" x14ac:dyDescent="0.25">
      <c r="A3119" s="184"/>
      <c r="B3119" s="141"/>
      <c r="C3119" s="2"/>
      <c r="G3119" s="8"/>
      <c r="I3119" s="4"/>
      <c r="J3119" s="4"/>
      <c r="K3119" s="4"/>
      <c r="L3119" s="4"/>
      <c r="P3119" s="194"/>
      <c r="AA3119" s="12"/>
      <c r="AB3119" s="2"/>
      <c r="AC3119" s="2"/>
    </row>
    <row r="3120" spans="1:29" s="187" customFormat="1" ht="9.9" customHeight="1" x14ac:dyDescent="0.25">
      <c r="A3120" s="184"/>
      <c r="B3120" s="138"/>
      <c r="C3120" s="2"/>
      <c r="G3120" s="8"/>
      <c r="I3120" s="4"/>
      <c r="J3120" s="4"/>
      <c r="K3120" s="4"/>
      <c r="L3120" s="4"/>
      <c r="P3120" s="194"/>
      <c r="AA3120" s="12"/>
      <c r="AB3120" s="2"/>
      <c r="AC3120" s="2"/>
    </row>
    <row r="3121" spans="1:29" s="187" customFormat="1" ht="9.9" customHeight="1" x14ac:dyDescent="0.25">
      <c r="A3121" s="184"/>
      <c r="B3121" s="138"/>
      <c r="C3121" s="2"/>
      <c r="G3121" s="8"/>
      <c r="I3121" s="4"/>
      <c r="J3121" s="4"/>
      <c r="K3121" s="4"/>
      <c r="L3121" s="4"/>
      <c r="P3121" s="194"/>
      <c r="AA3121" s="12"/>
      <c r="AB3121" s="2"/>
      <c r="AC3121" s="2"/>
    </row>
    <row r="3122" spans="1:29" s="187" customFormat="1" ht="9.9" customHeight="1" x14ac:dyDescent="0.25">
      <c r="A3122" s="184"/>
      <c r="B3122" s="141"/>
      <c r="C3122" s="2"/>
      <c r="G3122" s="8"/>
      <c r="I3122" s="4"/>
      <c r="J3122" s="4"/>
      <c r="K3122" s="4"/>
      <c r="L3122" s="4"/>
      <c r="P3122" s="194"/>
      <c r="AA3122" s="12"/>
      <c r="AB3122" s="2"/>
      <c r="AC3122" s="2"/>
    </row>
    <row r="3123" spans="1:29" s="187" customFormat="1" ht="9.9" customHeight="1" x14ac:dyDescent="0.25">
      <c r="A3123" s="184"/>
      <c r="B3123" s="138"/>
      <c r="C3123" s="2"/>
      <c r="G3123" s="8"/>
      <c r="I3123" s="4"/>
      <c r="J3123" s="4"/>
      <c r="K3123" s="4"/>
      <c r="L3123" s="4"/>
      <c r="P3123" s="194"/>
      <c r="AA3123" s="12"/>
      <c r="AB3123" s="2"/>
      <c r="AC3123" s="2"/>
    </row>
    <row r="3124" spans="1:29" s="187" customFormat="1" ht="9.9" customHeight="1" x14ac:dyDescent="0.25">
      <c r="A3124" s="184"/>
      <c r="B3124" s="138"/>
      <c r="C3124" s="2"/>
      <c r="G3124" s="8"/>
      <c r="I3124" s="4"/>
      <c r="J3124" s="4"/>
      <c r="K3124" s="4"/>
      <c r="L3124" s="4"/>
      <c r="P3124" s="194"/>
      <c r="AA3124" s="12"/>
      <c r="AB3124" s="2"/>
      <c r="AC3124" s="2"/>
    </row>
    <row r="3125" spans="1:29" s="187" customFormat="1" ht="9.9" customHeight="1" x14ac:dyDescent="0.25">
      <c r="A3125" s="184"/>
      <c r="B3125" s="141"/>
      <c r="C3125" s="2"/>
      <c r="G3125" s="8"/>
      <c r="I3125" s="4"/>
      <c r="J3125" s="4"/>
      <c r="K3125" s="4"/>
      <c r="L3125" s="4"/>
      <c r="P3125" s="194"/>
      <c r="AA3125" s="12"/>
      <c r="AB3125" s="2"/>
      <c r="AC3125" s="2"/>
    </row>
    <row r="3126" spans="1:29" s="187" customFormat="1" ht="9.9" customHeight="1" x14ac:dyDescent="0.25">
      <c r="A3126" s="184"/>
      <c r="B3126" s="138"/>
      <c r="C3126" s="2"/>
      <c r="G3126" s="8"/>
      <c r="I3126" s="4"/>
      <c r="J3126" s="4"/>
      <c r="K3126" s="4"/>
      <c r="L3126" s="4"/>
      <c r="P3126" s="194"/>
      <c r="AA3126" s="12"/>
      <c r="AB3126" s="2"/>
      <c r="AC3126" s="2"/>
    </row>
    <row r="3127" spans="1:29" s="187" customFormat="1" ht="9.9" customHeight="1" x14ac:dyDescent="0.25">
      <c r="A3127" s="184"/>
      <c r="B3127" s="138"/>
      <c r="C3127" s="2"/>
      <c r="G3127" s="8"/>
      <c r="I3127" s="4"/>
      <c r="J3127" s="4"/>
      <c r="K3127" s="4"/>
      <c r="L3127" s="4"/>
      <c r="P3127" s="194"/>
      <c r="AA3127" s="12"/>
      <c r="AB3127" s="2"/>
      <c r="AC3127" s="2"/>
    </row>
    <row r="3128" spans="1:29" s="187" customFormat="1" ht="9.9" customHeight="1" x14ac:dyDescent="0.25">
      <c r="A3128" s="184"/>
      <c r="B3128" s="141"/>
      <c r="C3128" s="2"/>
      <c r="G3128" s="8"/>
      <c r="I3128" s="4"/>
      <c r="J3128" s="4"/>
      <c r="K3128" s="4"/>
      <c r="L3128" s="4"/>
      <c r="P3128" s="194"/>
      <c r="AA3128" s="12"/>
      <c r="AB3128" s="2"/>
      <c r="AC3128" s="2"/>
    </row>
    <row r="3129" spans="1:29" s="187" customFormat="1" ht="9.9" customHeight="1" x14ac:dyDescent="0.25">
      <c r="A3129" s="184"/>
      <c r="B3129" s="138"/>
      <c r="C3129" s="2"/>
      <c r="G3129" s="8"/>
      <c r="I3129" s="4"/>
      <c r="J3129" s="4"/>
      <c r="K3129" s="4"/>
      <c r="L3129" s="4"/>
      <c r="P3129" s="194"/>
      <c r="AA3129" s="12"/>
      <c r="AB3129" s="2"/>
      <c r="AC3129" s="2"/>
    </row>
    <row r="3130" spans="1:29" s="187" customFormat="1" ht="9.9" customHeight="1" x14ac:dyDescent="0.25">
      <c r="A3130" s="184"/>
      <c r="B3130" s="138"/>
      <c r="C3130" s="2"/>
      <c r="G3130" s="8"/>
      <c r="I3130" s="4"/>
      <c r="J3130" s="4"/>
      <c r="K3130" s="4"/>
      <c r="L3130" s="4"/>
      <c r="P3130" s="194"/>
      <c r="AA3130" s="12"/>
      <c r="AB3130" s="2"/>
      <c r="AC3130" s="2"/>
    </row>
    <row r="3131" spans="1:29" s="187" customFormat="1" ht="9.9" customHeight="1" x14ac:dyDescent="0.25">
      <c r="A3131" s="184"/>
      <c r="B3131" s="141"/>
      <c r="C3131" s="2"/>
      <c r="G3131" s="8"/>
      <c r="I3131" s="4"/>
      <c r="J3131" s="4"/>
      <c r="K3131" s="4"/>
      <c r="L3131" s="4"/>
      <c r="P3131" s="194"/>
      <c r="AA3131" s="12"/>
      <c r="AB3131" s="2"/>
      <c r="AC3131" s="2"/>
    </row>
    <row r="3132" spans="1:29" s="187" customFormat="1" ht="9.9" customHeight="1" x14ac:dyDescent="0.25">
      <c r="A3132" s="184"/>
      <c r="B3132" s="138"/>
      <c r="C3132" s="2"/>
      <c r="G3132" s="8"/>
      <c r="I3132" s="4"/>
      <c r="J3132" s="4"/>
      <c r="K3132" s="4"/>
      <c r="L3132" s="4"/>
      <c r="P3132" s="194"/>
      <c r="AA3132" s="12"/>
      <c r="AB3132" s="2"/>
      <c r="AC3132" s="2"/>
    </row>
    <row r="3133" spans="1:29" s="187" customFormat="1" ht="9.9" customHeight="1" x14ac:dyDescent="0.25">
      <c r="A3133" s="184"/>
      <c r="B3133" s="138"/>
      <c r="C3133" s="2"/>
      <c r="G3133" s="8"/>
      <c r="I3133" s="4"/>
      <c r="J3133" s="4"/>
      <c r="K3133" s="4"/>
      <c r="L3133" s="4"/>
      <c r="P3133" s="194"/>
      <c r="AA3133" s="12"/>
      <c r="AB3133" s="2"/>
      <c r="AC3133" s="2"/>
    </row>
    <row r="3134" spans="1:29" s="187" customFormat="1" ht="9.9" customHeight="1" x14ac:dyDescent="0.25">
      <c r="A3134" s="184"/>
      <c r="B3134" s="141"/>
      <c r="C3134" s="2"/>
      <c r="G3134" s="8"/>
      <c r="I3134" s="4"/>
      <c r="J3134" s="4"/>
      <c r="K3134" s="4"/>
      <c r="L3134" s="4"/>
      <c r="P3134" s="194"/>
      <c r="AA3134" s="12"/>
      <c r="AB3134" s="2"/>
      <c r="AC3134" s="2"/>
    </row>
    <row r="3135" spans="1:29" s="187" customFormat="1" ht="9.9" customHeight="1" x14ac:dyDescent="0.25">
      <c r="A3135" s="184"/>
      <c r="B3135" s="138"/>
      <c r="C3135" s="2"/>
      <c r="G3135" s="8"/>
      <c r="I3135" s="4"/>
      <c r="J3135" s="4"/>
      <c r="K3135" s="4"/>
      <c r="L3135" s="4"/>
      <c r="P3135" s="194"/>
      <c r="AA3135" s="12"/>
      <c r="AB3135" s="2"/>
      <c r="AC3135" s="2"/>
    </row>
    <row r="3136" spans="1:29" s="187" customFormat="1" ht="9.9" customHeight="1" x14ac:dyDescent="0.25">
      <c r="A3136" s="184"/>
      <c r="B3136" s="138"/>
      <c r="C3136" s="2"/>
      <c r="G3136" s="8"/>
      <c r="I3136" s="4"/>
      <c r="J3136" s="4"/>
      <c r="K3136" s="4"/>
      <c r="L3136" s="4"/>
      <c r="P3136" s="194"/>
      <c r="AA3136" s="12"/>
      <c r="AB3136" s="2"/>
      <c r="AC3136" s="2"/>
    </row>
    <row r="3137" spans="1:29" s="187" customFormat="1" ht="9.9" customHeight="1" x14ac:dyDescent="0.25">
      <c r="A3137" s="184"/>
      <c r="B3137" s="141"/>
      <c r="C3137" s="2"/>
      <c r="G3137" s="8"/>
      <c r="I3137" s="4"/>
      <c r="J3137" s="4"/>
      <c r="K3137" s="4"/>
      <c r="L3137" s="4"/>
      <c r="P3137" s="194"/>
      <c r="AA3137" s="12"/>
      <c r="AB3137" s="2"/>
      <c r="AC3137" s="2"/>
    </row>
    <row r="3138" spans="1:29" s="187" customFormat="1" ht="9.9" customHeight="1" x14ac:dyDescent="0.25">
      <c r="A3138" s="184"/>
      <c r="B3138" s="138"/>
      <c r="C3138" s="2"/>
      <c r="G3138" s="8"/>
      <c r="I3138" s="4"/>
      <c r="J3138" s="4"/>
      <c r="K3138" s="4"/>
      <c r="L3138" s="4"/>
      <c r="P3138" s="194"/>
      <c r="AA3138" s="12"/>
      <c r="AB3138" s="2"/>
      <c r="AC3138" s="2"/>
    </row>
    <row r="3139" spans="1:29" s="187" customFormat="1" ht="9.9" customHeight="1" x14ac:dyDescent="0.25">
      <c r="A3139" s="184"/>
      <c r="B3139" s="138"/>
      <c r="C3139" s="2"/>
      <c r="G3139" s="8"/>
      <c r="I3139" s="4"/>
      <c r="J3139" s="4"/>
      <c r="K3139" s="4"/>
      <c r="L3139" s="4"/>
      <c r="P3139" s="194"/>
      <c r="AA3139" s="12"/>
      <c r="AB3139" s="2"/>
      <c r="AC3139" s="2"/>
    </row>
    <row r="3140" spans="1:29" s="187" customFormat="1" ht="9.9" customHeight="1" x14ac:dyDescent="0.25">
      <c r="A3140" s="184"/>
      <c r="B3140" s="141"/>
      <c r="C3140" s="2"/>
      <c r="G3140" s="8"/>
      <c r="I3140" s="4"/>
      <c r="J3140" s="4"/>
      <c r="K3140" s="4"/>
      <c r="L3140" s="4"/>
      <c r="P3140" s="194"/>
      <c r="AA3140" s="12"/>
      <c r="AB3140" s="2"/>
      <c r="AC3140" s="2"/>
    </row>
    <row r="3141" spans="1:29" s="187" customFormat="1" ht="9.9" customHeight="1" x14ac:dyDescent="0.25">
      <c r="A3141" s="184"/>
      <c r="B3141" s="138"/>
      <c r="C3141" s="2"/>
      <c r="G3141" s="8"/>
      <c r="I3141" s="4"/>
      <c r="J3141" s="4"/>
      <c r="K3141" s="4"/>
      <c r="L3141" s="4"/>
      <c r="P3141" s="194"/>
      <c r="AA3141" s="12"/>
      <c r="AB3141" s="2"/>
      <c r="AC3141" s="2"/>
    </row>
    <row r="3142" spans="1:29" s="187" customFormat="1" ht="9.9" customHeight="1" x14ac:dyDescent="0.25">
      <c r="A3142" s="184"/>
      <c r="B3142" s="138"/>
      <c r="C3142" s="2"/>
      <c r="G3142" s="8"/>
      <c r="I3142" s="4"/>
      <c r="J3142" s="4"/>
      <c r="K3142" s="4"/>
      <c r="L3142" s="4"/>
      <c r="P3142" s="194"/>
      <c r="AA3142" s="12"/>
      <c r="AB3142" s="2"/>
      <c r="AC3142" s="2"/>
    </row>
    <row r="3143" spans="1:29" s="187" customFormat="1" ht="9.9" customHeight="1" x14ac:dyDescent="0.25">
      <c r="A3143" s="184"/>
      <c r="B3143" s="141"/>
      <c r="C3143" s="2"/>
      <c r="G3143" s="8"/>
      <c r="I3143" s="4"/>
      <c r="J3143" s="4"/>
      <c r="K3143" s="4"/>
      <c r="L3143" s="4"/>
      <c r="P3143" s="194"/>
      <c r="AA3143" s="12"/>
      <c r="AB3143" s="2"/>
      <c r="AC3143" s="2"/>
    </row>
    <row r="3144" spans="1:29" s="187" customFormat="1" ht="9.9" customHeight="1" x14ac:dyDescent="0.25">
      <c r="A3144" s="184"/>
      <c r="B3144" s="138"/>
      <c r="C3144" s="2"/>
      <c r="G3144" s="8"/>
      <c r="I3144" s="4"/>
      <c r="J3144" s="4"/>
      <c r="K3144" s="4"/>
      <c r="L3144" s="4"/>
      <c r="P3144" s="194"/>
      <c r="AA3144" s="12"/>
      <c r="AB3144" s="2"/>
      <c r="AC3144" s="2"/>
    </row>
    <row r="3145" spans="1:29" s="187" customFormat="1" ht="9.9" customHeight="1" x14ac:dyDescent="0.25">
      <c r="A3145" s="184"/>
      <c r="B3145" s="138"/>
      <c r="C3145" s="2"/>
      <c r="G3145" s="8"/>
      <c r="I3145" s="4"/>
      <c r="J3145" s="4"/>
      <c r="K3145" s="4"/>
      <c r="L3145" s="4"/>
      <c r="P3145" s="194"/>
      <c r="AA3145" s="12"/>
      <c r="AB3145" s="2"/>
      <c r="AC3145" s="2"/>
    </row>
    <row r="3146" spans="1:29" s="187" customFormat="1" ht="9.9" customHeight="1" x14ac:dyDescent="0.25">
      <c r="A3146" s="184"/>
      <c r="B3146" s="141"/>
      <c r="C3146" s="2"/>
      <c r="G3146" s="8"/>
      <c r="I3146" s="4"/>
      <c r="J3146" s="4"/>
      <c r="K3146" s="4"/>
      <c r="L3146" s="4"/>
      <c r="P3146" s="194"/>
      <c r="AA3146" s="12"/>
      <c r="AB3146" s="2"/>
      <c r="AC3146" s="2"/>
    </row>
    <row r="3147" spans="1:29" s="187" customFormat="1" ht="9.9" customHeight="1" x14ac:dyDescent="0.25">
      <c r="A3147" s="184"/>
      <c r="B3147" s="138"/>
      <c r="C3147" s="2"/>
      <c r="G3147" s="8"/>
      <c r="I3147" s="4"/>
      <c r="J3147" s="4"/>
      <c r="K3147" s="4"/>
      <c r="L3147" s="4"/>
      <c r="P3147" s="194"/>
      <c r="AA3147" s="12"/>
      <c r="AB3147" s="2"/>
      <c r="AC3147" s="2"/>
    </row>
    <row r="3148" spans="1:29" s="187" customFormat="1" ht="9.9" customHeight="1" x14ac:dyDescent="0.25">
      <c r="A3148" s="184"/>
      <c r="B3148" s="138"/>
      <c r="C3148" s="2"/>
      <c r="G3148" s="8"/>
      <c r="I3148" s="4"/>
      <c r="J3148" s="4"/>
      <c r="K3148" s="4"/>
      <c r="L3148" s="4"/>
      <c r="P3148" s="194"/>
      <c r="AA3148" s="12"/>
      <c r="AB3148" s="2"/>
      <c r="AC3148" s="2"/>
    </row>
    <row r="3149" spans="1:29" s="187" customFormat="1" ht="9.9" customHeight="1" x14ac:dyDescent="0.25">
      <c r="A3149" s="184"/>
      <c r="B3149" s="141"/>
      <c r="C3149" s="2"/>
      <c r="G3149" s="8"/>
      <c r="I3149" s="4"/>
      <c r="J3149" s="4"/>
      <c r="K3149" s="4"/>
      <c r="L3149" s="4"/>
      <c r="P3149" s="194"/>
      <c r="AA3149" s="12"/>
      <c r="AB3149" s="2"/>
      <c r="AC3149" s="2"/>
    </row>
    <row r="3150" spans="1:29" s="187" customFormat="1" ht="9.9" customHeight="1" x14ac:dyDescent="0.25">
      <c r="A3150" s="184"/>
      <c r="B3150" s="138"/>
      <c r="C3150" s="2"/>
      <c r="G3150" s="8"/>
      <c r="I3150" s="4"/>
      <c r="J3150" s="4"/>
      <c r="K3150" s="4"/>
      <c r="L3150" s="4"/>
      <c r="P3150" s="194"/>
      <c r="AA3150" s="12"/>
      <c r="AB3150" s="2"/>
      <c r="AC3150" s="2"/>
    </row>
    <row r="3151" spans="1:29" s="187" customFormat="1" ht="9.9" customHeight="1" x14ac:dyDescent="0.25">
      <c r="A3151" s="184"/>
      <c r="B3151" s="138"/>
      <c r="C3151" s="2"/>
      <c r="G3151" s="8"/>
      <c r="I3151" s="4"/>
      <c r="J3151" s="4"/>
      <c r="K3151" s="4"/>
      <c r="L3151" s="4"/>
      <c r="P3151" s="194"/>
      <c r="AA3151" s="12"/>
      <c r="AB3151" s="2"/>
      <c r="AC3151" s="2"/>
    </row>
    <row r="3152" spans="1:29" s="187" customFormat="1" ht="9.9" customHeight="1" x14ac:dyDescent="0.25">
      <c r="A3152" s="184"/>
      <c r="B3152" s="141"/>
      <c r="C3152" s="2"/>
      <c r="G3152" s="8"/>
      <c r="I3152" s="4"/>
      <c r="J3152" s="4"/>
      <c r="K3152" s="4"/>
      <c r="L3152" s="4"/>
      <c r="P3152" s="194"/>
      <c r="AA3152" s="12"/>
      <c r="AB3152" s="2"/>
      <c r="AC3152" s="2"/>
    </row>
    <row r="3153" spans="1:29" s="187" customFormat="1" ht="9.9" customHeight="1" x14ac:dyDescent="0.25">
      <c r="A3153" s="184"/>
      <c r="B3153" s="138"/>
      <c r="C3153" s="2"/>
      <c r="G3153" s="8"/>
      <c r="I3153" s="4"/>
      <c r="J3153" s="4"/>
      <c r="K3153" s="4"/>
      <c r="L3153" s="4"/>
      <c r="P3153" s="194"/>
      <c r="AA3153" s="12"/>
      <c r="AB3153" s="2"/>
      <c r="AC3153" s="2"/>
    </row>
    <row r="3154" spans="1:29" s="187" customFormat="1" ht="9.9" customHeight="1" x14ac:dyDescent="0.25">
      <c r="A3154" s="184"/>
      <c r="B3154" s="138"/>
      <c r="C3154" s="2"/>
      <c r="G3154" s="8"/>
      <c r="I3154" s="4"/>
      <c r="J3154" s="4"/>
      <c r="K3154" s="4"/>
      <c r="L3154" s="4"/>
      <c r="P3154" s="194"/>
      <c r="AA3154" s="12"/>
      <c r="AB3154" s="2"/>
      <c r="AC3154" s="2"/>
    </row>
    <row r="3155" spans="1:29" s="187" customFormat="1" ht="9.9" customHeight="1" x14ac:dyDescent="0.25">
      <c r="A3155" s="184"/>
      <c r="B3155" s="141"/>
      <c r="C3155" s="2"/>
      <c r="G3155" s="8"/>
      <c r="I3155" s="4"/>
      <c r="J3155" s="4"/>
      <c r="K3155" s="4"/>
      <c r="L3155" s="4"/>
      <c r="P3155" s="194"/>
      <c r="AA3155" s="12"/>
      <c r="AB3155" s="2"/>
      <c r="AC3155" s="2"/>
    </row>
    <row r="3156" spans="1:29" s="187" customFormat="1" ht="9.9" customHeight="1" x14ac:dyDescent="0.25">
      <c r="A3156" s="184"/>
      <c r="B3156" s="138"/>
      <c r="C3156" s="2"/>
      <c r="G3156" s="8"/>
      <c r="I3156" s="4"/>
      <c r="J3156" s="4"/>
      <c r="K3156" s="4"/>
      <c r="L3156" s="4"/>
      <c r="P3156" s="194"/>
      <c r="AA3156" s="12"/>
      <c r="AB3156" s="2"/>
      <c r="AC3156" s="2"/>
    </row>
    <row r="3157" spans="1:29" s="187" customFormat="1" ht="9.9" customHeight="1" x14ac:dyDescent="0.25">
      <c r="A3157" s="184"/>
      <c r="B3157" s="138"/>
      <c r="C3157" s="2"/>
      <c r="G3157" s="8"/>
      <c r="I3157" s="4"/>
      <c r="J3157" s="4"/>
      <c r="K3157" s="4"/>
      <c r="L3157" s="4"/>
      <c r="P3157" s="194"/>
      <c r="AA3157" s="12"/>
      <c r="AB3157" s="2"/>
      <c r="AC3157" s="2"/>
    </row>
    <row r="3158" spans="1:29" s="187" customFormat="1" ht="9.9" customHeight="1" x14ac:dyDescent="0.25">
      <c r="A3158" s="184"/>
      <c r="B3158" s="2"/>
      <c r="C3158" s="2"/>
      <c r="G3158" s="8"/>
      <c r="I3158" s="4"/>
      <c r="J3158" s="4"/>
      <c r="K3158" s="4"/>
      <c r="L3158" s="4"/>
      <c r="P3158" s="194"/>
      <c r="AA3158" s="12"/>
      <c r="AB3158" s="2"/>
      <c r="AC3158" s="2"/>
    </row>
    <row r="3159" spans="1:29" s="187" customFormat="1" ht="9.9" customHeight="1" x14ac:dyDescent="0.25">
      <c r="A3159" s="184"/>
      <c r="B3159" s="141"/>
      <c r="C3159" s="142"/>
      <c r="G3159" s="8"/>
      <c r="I3159" s="4"/>
      <c r="J3159" s="4"/>
      <c r="K3159" s="4"/>
      <c r="L3159" s="4"/>
      <c r="P3159" s="13"/>
      <c r="AA3159" s="12"/>
      <c r="AB3159" s="2"/>
      <c r="AC3159" s="2"/>
    </row>
    <row r="3160" spans="1:29" s="187" customFormat="1" ht="9.9" customHeight="1" x14ac:dyDescent="0.25">
      <c r="A3160" s="184"/>
      <c r="B3160" s="142"/>
      <c r="C3160" s="2"/>
      <c r="G3160" s="8"/>
      <c r="I3160" s="4"/>
      <c r="J3160" s="4"/>
      <c r="K3160" s="4"/>
      <c r="L3160" s="4"/>
      <c r="P3160" s="4"/>
      <c r="AA3160" s="12"/>
      <c r="AB3160" s="2"/>
      <c r="AC3160" s="2"/>
    </row>
    <row r="3161" spans="1:29" s="187" customFormat="1" ht="9.9" customHeight="1" x14ac:dyDescent="0.25">
      <c r="A3161" s="184"/>
      <c r="B3161" s="141"/>
      <c r="C3161" s="2"/>
      <c r="G3161" s="8"/>
      <c r="I3161" s="4"/>
      <c r="J3161" s="4"/>
      <c r="K3161" s="4"/>
      <c r="L3161" s="4"/>
      <c r="P3161" s="4"/>
      <c r="AA3161" s="12"/>
      <c r="AB3161" s="2"/>
      <c r="AC3161" s="2"/>
    </row>
    <row r="3162" spans="1:29" s="187" customFormat="1" ht="9.9" customHeight="1" x14ac:dyDescent="0.25">
      <c r="A3162" s="184"/>
      <c r="B3162" s="138"/>
      <c r="C3162" s="2"/>
      <c r="G3162" s="8"/>
      <c r="I3162" s="4"/>
      <c r="J3162" s="4"/>
      <c r="K3162" s="4"/>
      <c r="L3162" s="4"/>
      <c r="P3162" s="194"/>
      <c r="AA3162" s="12"/>
      <c r="AB3162" s="2"/>
      <c r="AC3162" s="2"/>
    </row>
    <row r="3163" spans="1:29" s="187" customFormat="1" ht="9.9" customHeight="1" x14ac:dyDescent="0.25">
      <c r="A3163" s="184"/>
      <c r="B3163" s="138"/>
      <c r="C3163" s="2"/>
      <c r="G3163" s="8"/>
      <c r="I3163" s="4"/>
      <c r="J3163" s="4"/>
      <c r="K3163" s="4"/>
      <c r="L3163" s="4"/>
      <c r="P3163" s="194"/>
      <c r="AA3163" s="12"/>
      <c r="AB3163" s="2"/>
      <c r="AC3163" s="2"/>
    </row>
    <row r="3164" spans="1:29" s="187" customFormat="1" ht="9.9" customHeight="1" x14ac:dyDescent="0.25">
      <c r="A3164" s="184"/>
      <c r="B3164" s="141"/>
      <c r="C3164" s="2"/>
      <c r="G3164" s="8"/>
      <c r="I3164" s="4"/>
      <c r="J3164" s="4"/>
      <c r="K3164" s="4"/>
      <c r="L3164" s="4"/>
      <c r="P3164" s="4"/>
      <c r="AA3164" s="12"/>
      <c r="AB3164" s="2"/>
      <c r="AC3164" s="2"/>
    </row>
    <row r="3165" spans="1:29" s="187" customFormat="1" ht="9.9" customHeight="1" x14ac:dyDescent="0.25">
      <c r="A3165" s="184"/>
      <c r="B3165" s="138"/>
      <c r="C3165" s="2"/>
      <c r="G3165" s="8"/>
      <c r="I3165" s="4"/>
      <c r="J3165" s="4"/>
      <c r="K3165" s="4"/>
      <c r="L3165" s="4"/>
      <c r="P3165" s="194"/>
      <c r="AA3165" s="12"/>
      <c r="AB3165" s="2"/>
      <c r="AC3165" s="2"/>
    </row>
    <row r="3166" spans="1:29" s="187" customFormat="1" ht="9.9" customHeight="1" x14ac:dyDescent="0.25">
      <c r="A3166" s="184"/>
      <c r="B3166" s="138"/>
      <c r="C3166" s="2"/>
      <c r="G3166" s="8"/>
      <c r="I3166" s="4"/>
      <c r="J3166" s="4"/>
      <c r="K3166" s="4"/>
      <c r="L3166" s="4"/>
      <c r="P3166" s="194"/>
      <c r="AA3166" s="12"/>
      <c r="AB3166" s="2"/>
      <c r="AC3166" s="2"/>
    </row>
    <row r="3167" spans="1:29" s="187" customFormat="1" ht="9.9" customHeight="1" x14ac:dyDescent="0.25">
      <c r="A3167" s="184"/>
      <c r="B3167" s="141"/>
      <c r="C3167" s="2"/>
      <c r="G3167" s="8"/>
      <c r="I3167" s="4"/>
      <c r="J3167" s="4"/>
      <c r="K3167" s="4"/>
      <c r="L3167" s="4"/>
      <c r="P3167" s="194"/>
      <c r="AA3167" s="12"/>
      <c r="AB3167" s="2"/>
      <c r="AC3167" s="2"/>
    </row>
    <row r="3168" spans="1:29" s="187" customFormat="1" ht="9.9" customHeight="1" x14ac:dyDescent="0.25">
      <c r="A3168" s="184"/>
      <c r="B3168" s="138"/>
      <c r="C3168" s="2"/>
      <c r="G3168" s="8"/>
      <c r="I3168" s="4"/>
      <c r="J3168" s="4"/>
      <c r="K3168" s="4"/>
      <c r="L3168" s="4"/>
      <c r="P3168" s="194"/>
      <c r="AA3168" s="12"/>
      <c r="AB3168" s="2"/>
      <c r="AC3168" s="2"/>
    </row>
    <row r="3169" spans="1:29" s="187" customFormat="1" ht="9.9" customHeight="1" x14ac:dyDescent="0.25">
      <c r="A3169" s="184"/>
      <c r="B3169" s="138"/>
      <c r="C3169" s="2"/>
      <c r="G3169" s="8"/>
      <c r="I3169" s="4"/>
      <c r="J3169" s="4"/>
      <c r="K3169" s="4"/>
      <c r="L3169" s="4"/>
      <c r="P3169" s="194"/>
      <c r="AA3169" s="12"/>
      <c r="AB3169" s="2"/>
      <c r="AC3169" s="2"/>
    </row>
    <row r="3170" spans="1:29" s="187" customFormat="1" ht="9.9" customHeight="1" x14ac:dyDescent="0.25">
      <c r="A3170" s="184"/>
      <c r="B3170" s="141"/>
      <c r="C3170" s="2"/>
      <c r="G3170" s="8"/>
      <c r="I3170" s="4"/>
      <c r="J3170" s="4"/>
      <c r="K3170" s="4"/>
      <c r="L3170" s="4"/>
      <c r="P3170" s="194"/>
      <c r="AA3170" s="12"/>
      <c r="AB3170" s="2"/>
      <c r="AC3170" s="2"/>
    </row>
    <row r="3171" spans="1:29" s="187" customFormat="1" ht="9.9" customHeight="1" x14ac:dyDescent="0.25">
      <c r="A3171" s="184"/>
      <c r="B3171" s="138"/>
      <c r="C3171" s="2"/>
      <c r="G3171" s="8"/>
      <c r="I3171" s="4"/>
      <c r="J3171" s="4"/>
      <c r="K3171" s="4"/>
      <c r="L3171" s="4"/>
      <c r="P3171" s="194"/>
      <c r="AA3171" s="12"/>
      <c r="AB3171" s="2"/>
      <c r="AC3171" s="2"/>
    </row>
    <row r="3172" spans="1:29" s="187" customFormat="1" ht="9.9" customHeight="1" x14ac:dyDescent="0.25">
      <c r="A3172" s="184"/>
      <c r="B3172" s="138"/>
      <c r="C3172" s="2"/>
      <c r="G3172" s="8"/>
      <c r="I3172" s="4"/>
      <c r="J3172" s="4"/>
      <c r="K3172" s="4"/>
      <c r="L3172" s="4"/>
      <c r="P3172" s="194"/>
      <c r="AA3172" s="12"/>
      <c r="AB3172" s="2"/>
      <c r="AC3172" s="2"/>
    </row>
    <row r="3173" spans="1:29" s="187" customFormat="1" ht="9.9" customHeight="1" x14ac:dyDescent="0.25">
      <c r="A3173" s="184"/>
      <c r="B3173" s="141"/>
      <c r="C3173" s="2"/>
      <c r="G3173" s="8"/>
      <c r="I3173" s="4"/>
      <c r="J3173" s="4"/>
      <c r="K3173" s="4"/>
      <c r="L3173" s="4"/>
      <c r="P3173" s="194"/>
      <c r="AA3173" s="12"/>
      <c r="AB3173" s="2"/>
      <c r="AC3173" s="2"/>
    </row>
    <row r="3174" spans="1:29" s="187" customFormat="1" ht="9.9" customHeight="1" x14ac:dyDescent="0.25">
      <c r="A3174" s="184"/>
      <c r="B3174" s="138"/>
      <c r="C3174" s="2"/>
      <c r="G3174" s="8"/>
      <c r="I3174" s="4"/>
      <c r="J3174" s="4"/>
      <c r="K3174" s="4"/>
      <c r="L3174" s="4"/>
      <c r="P3174" s="194"/>
      <c r="AA3174" s="12"/>
      <c r="AB3174" s="2"/>
      <c r="AC3174" s="2"/>
    </row>
    <row r="3175" spans="1:29" s="187" customFormat="1" ht="9.9" customHeight="1" x14ac:dyDescent="0.25">
      <c r="A3175" s="184"/>
      <c r="B3175" s="138"/>
      <c r="C3175" s="2"/>
      <c r="G3175" s="8"/>
      <c r="I3175" s="4"/>
      <c r="J3175" s="4"/>
      <c r="K3175" s="4"/>
      <c r="L3175" s="4"/>
      <c r="P3175" s="194"/>
      <c r="AA3175" s="12"/>
      <c r="AB3175" s="2"/>
      <c r="AC3175" s="2"/>
    </row>
    <row r="3176" spans="1:29" s="187" customFormat="1" ht="9.9" customHeight="1" x14ac:dyDescent="0.25">
      <c r="A3176" s="184"/>
      <c r="B3176" s="141"/>
      <c r="C3176" s="2"/>
      <c r="G3176" s="8"/>
      <c r="I3176" s="4"/>
      <c r="J3176" s="4"/>
      <c r="K3176" s="4"/>
      <c r="L3176" s="4"/>
      <c r="P3176" s="194"/>
      <c r="AA3176" s="12"/>
      <c r="AB3176" s="2"/>
      <c r="AC3176" s="2"/>
    </row>
    <row r="3177" spans="1:29" s="187" customFormat="1" ht="9.9" customHeight="1" x14ac:dyDescent="0.25">
      <c r="A3177" s="184"/>
      <c r="B3177" s="138"/>
      <c r="C3177" s="2"/>
      <c r="G3177" s="8"/>
      <c r="I3177" s="4"/>
      <c r="J3177" s="4"/>
      <c r="K3177" s="4"/>
      <c r="L3177" s="4"/>
      <c r="P3177" s="194"/>
      <c r="AA3177" s="12"/>
      <c r="AB3177" s="2"/>
      <c r="AC3177" s="2"/>
    </row>
    <row r="3178" spans="1:29" s="187" customFormat="1" ht="9.9" customHeight="1" x14ac:dyDescent="0.25">
      <c r="A3178" s="184"/>
      <c r="B3178" s="138"/>
      <c r="C3178" s="2"/>
      <c r="G3178" s="8"/>
      <c r="I3178" s="4"/>
      <c r="J3178" s="4"/>
      <c r="K3178" s="4"/>
      <c r="L3178" s="4"/>
      <c r="P3178" s="194"/>
      <c r="AA3178" s="12"/>
      <c r="AB3178" s="2"/>
      <c r="AC3178" s="2"/>
    </row>
    <row r="3179" spans="1:29" s="187" customFormat="1" ht="9.9" customHeight="1" x14ac:dyDescent="0.25">
      <c r="A3179" s="184"/>
      <c r="B3179" s="141"/>
      <c r="C3179" s="2"/>
      <c r="G3179" s="8"/>
      <c r="I3179" s="4"/>
      <c r="J3179" s="4"/>
      <c r="K3179" s="4"/>
      <c r="L3179" s="4"/>
      <c r="P3179" s="194"/>
      <c r="AA3179" s="12"/>
      <c r="AB3179" s="2"/>
      <c r="AC3179" s="2"/>
    </row>
    <row r="3180" spans="1:29" s="187" customFormat="1" ht="9.9" customHeight="1" x14ac:dyDescent="0.25">
      <c r="A3180" s="184"/>
      <c r="B3180" s="138"/>
      <c r="C3180" s="2"/>
      <c r="G3180" s="8"/>
      <c r="I3180" s="4"/>
      <c r="J3180" s="4"/>
      <c r="K3180" s="4"/>
      <c r="L3180" s="4"/>
      <c r="P3180" s="194"/>
      <c r="AA3180" s="12"/>
      <c r="AB3180" s="2"/>
      <c r="AC3180" s="2"/>
    </row>
    <row r="3181" spans="1:29" s="187" customFormat="1" ht="9.9" customHeight="1" x14ac:dyDescent="0.25">
      <c r="A3181" s="184"/>
      <c r="B3181" s="138"/>
      <c r="C3181" s="2"/>
      <c r="G3181" s="8"/>
      <c r="I3181" s="4"/>
      <c r="J3181" s="4"/>
      <c r="K3181" s="4"/>
      <c r="L3181" s="4"/>
      <c r="P3181" s="194"/>
      <c r="AA3181" s="12"/>
      <c r="AB3181" s="2"/>
      <c r="AC3181" s="2"/>
    </row>
    <row r="3182" spans="1:29" s="187" customFormat="1" ht="9.9" customHeight="1" x14ac:dyDescent="0.25">
      <c r="A3182" s="184"/>
      <c r="B3182" s="141"/>
      <c r="C3182" s="2"/>
      <c r="G3182" s="8"/>
      <c r="I3182" s="4"/>
      <c r="J3182" s="4"/>
      <c r="K3182" s="4"/>
      <c r="L3182" s="4"/>
      <c r="P3182" s="194"/>
      <c r="AA3182" s="12"/>
      <c r="AB3182" s="2"/>
      <c r="AC3182" s="2"/>
    </row>
    <row r="3183" spans="1:29" s="187" customFormat="1" ht="9.9" customHeight="1" x14ac:dyDescent="0.25">
      <c r="A3183" s="184"/>
      <c r="B3183" s="138"/>
      <c r="C3183" s="2"/>
      <c r="G3183" s="8"/>
      <c r="I3183" s="4"/>
      <c r="J3183" s="4"/>
      <c r="K3183" s="4"/>
      <c r="L3183" s="4"/>
      <c r="P3183" s="194"/>
      <c r="AA3183" s="12"/>
      <c r="AB3183" s="2"/>
      <c r="AC3183" s="2"/>
    </row>
    <row r="3184" spans="1:29" s="187" customFormat="1" ht="9.9" customHeight="1" x14ac:dyDescent="0.25">
      <c r="A3184" s="184"/>
      <c r="B3184" s="138"/>
      <c r="C3184" s="2"/>
      <c r="G3184" s="8"/>
      <c r="I3184" s="4"/>
      <c r="J3184" s="4"/>
      <c r="K3184" s="4"/>
      <c r="L3184" s="4"/>
      <c r="P3184" s="194"/>
      <c r="AA3184" s="12"/>
      <c r="AB3184" s="2"/>
      <c r="AC3184" s="2"/>
    </row>
    <row r="3185" spans="1:29" s="187" customFormat="1" ht="9.9" customHeight="1" x14ac:dyDescent="0.25">
      <c r="A3185" s="184"/>
      <c r="B3185" s="141"/>
      <c r="C3185" s="2"/>
      <c r="G3185" s="8"/>
      <c r="I3185" s="4"/>
      <c r="J3185" s="4"/>
      <c r="K3185" s="4"/>
      <c r="L3185" s="4"/>
      <c r="P3185" s="194"/>
      <c r="AA3185" s="12"/>
      <c r="AB3185" s="2"/>
      <c r="AC3185" s="2"/>
    </row>
    <row r="3186" spans="1:29" s="187" customFormat="1" ht="9.9" customHeight="1" x14ac:dyDescent="0.25">
      <c r="A3186" s="184"/>
      <c r="B3186" s="138"/>
      <c r="C3186" s="2"/>
      <c r="G3186" s="8"/>
      <c r="I3186" s="4"/>
      <c r="J3186" s="4"/>
      <c r="K3186" s="4"/>
      <c r="L3186" s="4"/>
      <c r="P3186" s="194"/>
      <c r="AA3186" s="12"/>
      <c r="AB3186" s="2"/>
      <c r="AC3186" s="2"/>
    </row>
    <row r="3187" spans="1:29" s="187" customFormat="1" ht="9.9" customHeight="1" x14ac:dyDescent="0.25">
      <c r="A3187" s="184"/>
      <c r="B3187" s="138"/>
      <c r="C3187" s="2"/>
      <c r="G3187" s="8"/>
      <c r="I3187" s="4"/>
      <c r="J3187" s="4"/>
      <c r="K3187" s="4"/>
      <c r="L3187" s="4"/>
      <c r="P3187" s="194"/>
      <c r="AA3187" s="12"/>
      <c r="AB3187" s="2"/>
      <c r="AC3187" s="2"/>
    </row>
    <row r="3188" spans="1:29" s="187" customFormat="1" ht="9.9" customHeight="1" x14ac:dyDescent="0.25">
      <c r="A3188" s="184"/>
      <c r="B3188" s="141"/>
      <c r="C3188" s="2"/>
      <c r="G3188" s="8"/>
      <c r="I3188" s="4"/>
      <c r="J3188" s="4"/>
      <c r="K3188" s="4"/>
      <c r="L3188" s="4"/>
      <c r="P3188" s="194"/>
      <c r="AA3188" s="12"/>
      <c r="AB3188" s="2"/>
      <c r="AC3188" s="2"/>
    </row>
    <row r="3189" spans="1:29" s="187" customFormat="1" ht="9.9" customHeight="1" x14ac:dyDescent="0.25">
      <c r="A3189" s="184"/>
      <c r="B3189" s="138"/>
      <c r="C3189" s="2"/>
      <c r="G3189" s="8"/>
      <c r="I3189" s="4"/>
      <c r="J3189" s="4"/>
      <c r="K3189" s="4"/>
      <c r="L3189" s="4"/>
      <c r="P3189" s="194"/>
      <c r="AA3189" s="12"/>
      <c r="AB3189" s="2"/>
      <c r="AC3189" s="2"/>
    </row>
    <row r="3190" spans="1:29" s="187" customFormat="1" ht="9.9" customHeight="1" x14ac:dyDescent="0.25">
      <c r="A3190" s="184"/>
      <c r="B3190" s="138"/>
      <c r="C3190" s="2"/>
      <c r="G3190" s="8"/>
      <c r="I3190" s="4"/>
      <c r="J3190" s="4"/>
      <c r="K3190" s="4"/>
      <c r="L3190" s="4"/>
      <c r="P3190" s="194"/>
      <c r="AA3190" s="12"/>
      <c r="AB3190" s="2"/>
      <c r="AC3190" s="2"/>
    </row>
    <row r="3191" spans="1:29" s="187" customFormat="1" ht="9.9" customHeight="1" x14ac:dyDescent="0.25">
      <c r="A3191" s="184"/>
      <c r="B3191" s="141"/>
      <c r="C3191" s="2"/>
      <c r="G3191" s="8"/>
      <c r="I3191" s="4"/>
      <c r="J3191" s="4"/>
      <c r="K3191" s="4"/>
      <c r="L3191" s="4"/>
      <c r="P3191" s="194"/>
      <c r="AA3191" s="12"/>
      <c r="AB3191" s="2"/>
      <c r="AC3191" s="2"/>
    </row>
    <row r="3192" spans="1:29" s="187" customFormat="1" ht="9.9" customHeight="1" x14ac:dyDescent="0.25">
      <c r="A3192" s="184"/>
      <c r="B3192" s="138"/>
      <c r="C3192" s="2"/>
      <c r="G3192" s="8"/>
      <c r="I3192" s="4"/>
      <c r="J3192" s="4"/>
      <c r="K3192" s="4"/>
      <c r="L3192" s="4"/>
      <c r="P3192" s="194"/>
      <c r="AA3192" s="12"/>
      <c r="AB3192" s="2"/>
      <c r="AC3192" s="2"/>
    </row>
    <row r="3193" spans="1:29" s="187" customFormat="1" ht="9.9" customHeight="1" x14ac:dyDescent="0.25">
      <c r="A3193" s="184"/>
      <c r="B3193" s="138"/>
      <c r="C3193" s="2"/>
      <c r="G3193" s="8"/>
      <c r="I3193" s="4"/>
      <c r="J3193" s="4"/>
      <c r="K3193" s="4"/>
      <c r="L3193" s="4"/>
      <c r="P3193" s="194"/>
      <c r="AA3193" s="12"/>
      <c r="AB3193" s="2"/>
      <c r="AC3193" s="2"/>
    </row>
    <row r="3194" spans="1:29" s="187" customFormat="1" ht="9.9" customHeight="1" x14ac:dyDescent="0.25">
      <c r="A3194" s="184"/>
      <c r="B3194" s="141"/>
      <c r="C3194" s="2"/>
      <c r="G3194" s="8"/>
      <c r="I3194" s="4"/>
      <c r="J3194" s="4"/>
      <c r="K3194" s="4"/>
      <c r="L3194" s="4"/>
      <c r="P3194" s="194"/>
      <c r="AA3194" s="12"/>
      <c r="AB3194" s="2"/>
      <c r="AC3194" s="2"/>
    </row>
    <row r="3195" spans="1:29" s="187" customFormat="1" ht="9.9" customHeight="1" x14ac:dyDescent="0.25">
      <c r="A3195" s="184"/>
      <c r="B3195" s="138"/>
      <c r="C3195" s="2"/>
      <c r="G3195" s="8"/>
      <c r="I3195" s="4"/>
      <c r="J3195" s="4"/>
      <c r="K3195" s="4"/>
      <c r="L3195" s="4"/>
      <c r="P3195" s="194"/>
      <c r="AA3195" s="12"/>
      <c r="AB3195" s="2"/>
      <c r="AC3195" s="2"/>
    </row>
    <row r="3196" spans="1:29" s="187" customFormat="1" ht="9.9" customHeight="1" x14ac:dyDescent="0.25">
      <c r="A3196" s="184"/>
      <c r="B3196" s="138"/>
      <c r="C3196" s="2"/>
      <c r="G3196" s="8"/>
      <c r="I3196" s="4"/>
      <c r="J3196" s="4"/>
      <c r="K3196" s="4"/>
      <c r="L3196" s="4"/>
      <c r="P3196" s="194"/>
      <c r="AA3196" s="12"/>
      <c r="AB3196" s="2"/>
      <c r="AC3196" s="2"/>
    </row>
    <row r="3197" spans="1:29" s="187" customFormat="1" ht="9.9" customHeight="1" x14ac:dyDescent="0.25">
      <c r="A3197" s="184"/>
      <c r="B3197" s="141"/>
      <c r="C3197" s="2"/>
      <c r="G3197" s="8"/>
      <c r="I3197" s="4"/>
      <c r="J3197" s="4"/>
      <c r="K3197" s="4"/>
      <c r="L3197" s="4"/>
      <c r="P3197" s="194"/>
      <c r="AA3197" s="12"/>
      <c r="AB3197" s="2"/>
      <c r="AC3197" s="2"/>
    </row>
    <row r="3198" spans="1:29" s="187" customFormat="1" ht="9.9" customHeight="1" x14ac:dyDescent="0.25">
      <c r="A3198" s="184"/>
      <c r="B3198" s="138"/>
      <c r="C3198" s="2"/>
      <c r="G3198" s="8"/>
      <c r="I3198" s="4"/>
      <c r="J3198" s="4"/>
      <c r="K3198" s="4"/>
      <c r="L3198" s="4"/>
      <c r="P3198" s="194"/>
      <c r="AA3198" s="12"/>
      <c r="AB3198" s="2"/>
      <c r="AC3198" s="2"/>
    </row>
    <row r="3199" spans="1:29" s="187" customFormat="1" ht="9.9" customHeight="1" x14ac:dyDescent="0.25">
      <c r="A3199" s="184"/>
      <c r="B3199" s="138"/>
      <c r="C3199" s="2"/>
      <c r="G3199" s="8"/>
      <c r="I3199" s="4"/>
      <c r="J3199" s="4"/>
      <c r="K3199" s="4"/>
      <c r="L3199" s="4"/>
      <c r="P3199" s="194"/>
      <c r="AA3199" s="12"/>
      <c r="AB3199" s="2"/>
      <c r="AC3199" s="2"/>
    </row>
    <row r="3200" spans="1:29" s="187" customFormat="1" ht="9.9" customHeight="1" x14ac:dyDescent="0.25">
      <c r="A3200" s="184"/>
      <c r="B3200" s="141"/>
      <c r="C3200" s="2"/>
      <c r="G3200" s="8"/>
      <c r="I3200" s="4"/>
      <c r="J3200" s="4"/>
      <c r="K3200" s="4"/>
      <c r="L3200" s="4"/>
      <c r="P3200" s="194"/>
      <c r="AA3200" s="12"/>
      <c r="AB3200" s="2"/>
      <c r="AC3200" s="2"/>
    </row>
    <row r="3201" spans="1:29" s="187" customFormat="1" ht="9.9" customHeight="1" x14ac:dyDescent="0.25">
      <c r="A3201" s="184"/>
      <c r="B3201" s="138"/>
      <c r="C3201" s="2"/>
      <c r="G3201" s="8"/>
      <c r="I3201" s="4"/>
      <c r="J3201" s="4"/>
      <c r="K3201" s="4"/>
      <c r="L3201" s="4"/>
      <c r="P3201" s="194"/>
      <c r="AA3201" s="12"/>
      <c r="AB3201" s="2"/>
      <c r="AC3201" s="2"/>
    </row>
    <row r="3202" spans="1:29" s="187" customFormat="1" ht="9.9" customHeight="1" x14ac:dyDescent="0.25">
      <c r="A3202" s="184"/>
      <c r="B3202" s="138"/>
      <c r="C3202" s="2"/>
      <c r="G3202" s="8"/>
      <c r="I3202" s="4"/>
      <c r="J3202" s="4"/>
      <c r="K3202" s="4"/>
      <c r="L3202" s="4"/>
      <c r="P3202" s="194"/>
      <c r="AA3202" s="12"/>
      <c r="AB3202" s="2"/>
      <c r="AC3202" s="2"/>
    </row>
    <row r="3203" spans="1:29" s="187" customFormat="1" ht="9.9" customHeight="1" x14ac:dyDescent="0.25">
      <c r="A3203" s="184"/>
      <c r="B3203" s="141"/>
      <c r="C3203" s="2"/>
      <c r="G3203" s="8"/>
      <c r="I3203" s="4"/>
      <c r="J3203" s="4"/>
      <c r="K3203" s="4"/>
      <c r="L3203" s="4"/>
      <c r="P3203" s="194"/>
      <c r="AA3203" s="12"/>
      <c r="AB3203" s="2"/>
      <c r="AC3203" s="2"/>
    </row>
    <row r="3204" spans="1:29" s="187" customFormat="1" ht="9.9" customHeight="1" x14ac:dyDescent="0.25">
      <c r="A3204" s="184"/>
      <c r="B3204" s="138"/>
      <c r="C3204" s="2"/>
      <c r="G3204" s="8"/>
      <c r="I3204" s="4"/>
      <c r="J3204" s="4"/>
      <c r="K3204" s="4"/>
      <c r="L3204" s="4"/>
      <c r="P3204" s="194"/>
      <c r="AA3204" s="12"/>
      <c r="AB3204" s="2"/>
      <c r="AC3204" s="2"/>
    </row>
    <row r="3205" spans="1:29" s="187" customFormat="1" ht="9.9" customHeight="1" x14ac:dyDescent="0.25">
      <c r="A3205" s="184"/>
      <c r="B3205" s="138"/>
      <c r="C3205" s="2"/>
      <c r="G3205" s="8"/>
      <c r="I3205" s="4"/>
      <c r="J3205" s="4"/>
      <c r="K3205" s="4"/>
      <c r="L3205" s="4"/>
      <c r="P3205" s="194"/>
      <c r="AA3205" s="12"/>
      <c r="AB3205" s="2"/>
      <c r="AC3205" s="2"/>
    </row>
    <row r="3206" spans="1:29" s="187" customFormat="1" ht="9.9" customHeight="1" x14ac:dyDescent="0.25">
      <c r="A3206" s="184"/>
      <c r="B3206" s="141"/>
      <c r="C3206" s="2"/>
      <c r="G3206" s="8"/>
      <c r="I3206" s="4"/>
      <c r="J3206" s="4"/>
      <c r="K3206" s="4"/>
      <c r="L3206" s="4"/>
      <c r="P3206" s="194"/>
      <c r="AA3206" s="12"/>
      <c r="AB3206" s="2"/>
      <c r="AC3206" s="2"/>
    </row>
    <row r="3207" spans="1:29" s="187" customFormat="1" ht="9.9" customHeight="1" x14ac:dyDescent="0.25">
      <c r="A3207" s="184"/>
      <c r="B3207" s="138"/>
      <c r="C3207" s="2"/>
      <c r="G3207" s="8"/>
      <c r="I3207" s="4"/>
      <c r="J3207" s="4"/>
      <c r="K3207" s="4"/>
      <c r="L3207" s="4"/>
      <c r="P3207" s="194"/>
      <c r="AA3207" s="12"/>
      <c r="AB3207" s="2"/>
      <c r="AC3207" s="2"/>
    </row>
    <row r="3208" spans="1:29" s="187" customFormat="1" ht="9.9" customHeight="1" x14ac:dyDescent="0.25">
      <c r="A3208" s="184"/>
      <c r="B3208" s="138"/>
      <c r="C3208" s="2"/>
      <c r="G3208" s="8"/>
      <c r="I3208" s="4"/>
      <c r="J3208" s="4"/>
      <c r="K3208" s="4"/>
      <c r="L3208" s="4"/>
      <c r="P3208" s="194"/>
      <c r="AA3208" s="12"/>
      <c r="AB3208" s="2"/>
      <c r="AC3208" s="2"/>
    </row>
    <row r="3210" spans="1:29" s="187" customFormat="1" ht="9.9" customHeight="1" x14ac:dyDescent="0.25">
      <c r="A3210" s="184"/>
      <c r="B3210" s="141"/>
      <c r="C3210" s="142"/>
      <c r="G3210" s="8"/>
      <c r="I3210" s="4"/>
      <c r="J3210" s="4"/>
      <c r="K3210" s="4"/>
      <c r="L3210" s="4"/>
      <c r="P3210" s="13"/>
      <c r="AA3210" s="12"/>
      <c r="AB3210" s="2"/>
      <c r="AC3210" s="2"/>
    </row>
    <row r="3214" spans="1:29" s="187" customFormat="1" ht="9.9" customHeight="1" x14ac:dyDescent="0.25">
      <c r="A3214" s="184"/>
      <c r="B3214" s="2"/>
      <c r="C3214" s="2"/>
      <c r="G3214" s="8"/>
      <c r="I3214" s="4"/>
      <c r="J3214" s="4"/>
      <c r="K3214" s="4"/>
      <c r="L3214" s="4"/>
      <c r="P3214" s="4"/>
      <c r="AA3214" s="12"/>
      <c r="AB3214" s="2"/>
      <c r="AC3214" s="2"/>
    </row>
  </sheetData>
  <mergeCells count="983">
    <mergeCell ref="M5:O5"/>
    <mergeCell ref="Q5:Z5"/>
    <mergeCell ref="A1:E1"/>
    <mergeCell ref="F1:H4"/>
    <mergeCell ref="J1:P1"/>
    <mergeCell ref="Z1:Z4"/>
    <mergeCell ref="B2:E4"/>
    <mergeCell ref="I2:P2"/>
    <mergeCell ref="K3:P3"/>
    <mergeCell ref="I4:P4"/>
    <mergeCell ref="I46:J46"/>
    <mergeCell ref="I47:J47"/>
    <mergeCell ref="I48:J48"/>
    <mergeCell ref="I49:J49"/>
    <mergeCell ref="I50:J50"/>
    <mergeCell ref="I51:J51"/>
    <mergeCell ref="B5:B6"/>
    <mergeCell ref="C5:C6"/>
    <mergeCell ref="D5:H5"/>
    <mergeCell ref="I5:L5"/>
    <mergeCell ref="I63:J63"/>
    <mergeCell ref="I64:J64"/>
    <mergeCell ref="I66:J66"/>
    <mergeCell ref="I67:J67"/>
    <mergeCell ref="I77:J77"/>
    <mergeCell ref="I78:J78"/>
    <mergeCell ref="I52:J52"/>
    <mergeCell ref="I53:J53"/>
    <mergeCell ref="I54:J54"/>
    <mergeCell ref="I60:J60"/>
    <mergeCell ref="I61:J61"/>
    <mergeCell ref="I62:J62"/>
    <mergeCell ref="I99:J99"/>
    <mergeCell ref="I100:J100"/>
    <mergeCell ref="I107:J107"/>
    <mergeCell ref="I108:J108"/>
    <mergeCell ref="I110:J110"/>
    <mergeCell ref="I115:J115"/>
    <mergeCell ref="I79:J79"/>
    <mergeCell ref="I80:J80"/>
    <mergeCell ref="I81:J81"/>
    <mergeCell ref="I96:J96"/>
    <mergeCell ref="I97:J97"/>
    <mergeCell ref="I98:J98"/>
    <mergeCell ref="I122:J122"/>
    <mergeCell ref="I138:J138"/>
    <mergeCell ref="I143:J143"/>
    <mergeCell ref="I156:J156"/>
    <mergeCell ref="I157:J157"/>
    <mergeCell ref="I210:J210"/>
    <mergeCell ref="I116:J116"/>
    <mergeCell ref="I117:J117"/>
    <mergeCell ref="I118:J118"/>
    <mergeCell ref="I119:J119"/>
    <mergeCell ref="I120:J120"/>
    <mergeCell ref="I121:J121"/>
    <mergeCell ref="D276:E276"/>
    <mergeCell ref="D277:E277"/>
    <mergeCell ref="I281:J281"/>
    <mergeCell ref="I211:J211"/>
    <mergeCell ref="I212:J212"/>
    <mergeCell ref="I217:J217"/>
    <mergeCell ref="I218:J218"/>
    <mergeCell ref="I219:J219"/>
    <mergeCell ref="I220:J220"/>
    <mergeCell ref="I287:J287"/>
    <mergeCell ref="I289:J289"/>
    <mergeCell ref="I290:J290"/>
    <mergeCell ref="I292:J292"/>
    <mergeCell ref="I293:J293"/>
    <mergeCell ref="I295:J295"/>
    <mergeCell ref="I221:J221"/>
    <mergeCell ref="I222:J222"/>
    <mergeCell ref="I274:J274"/>
    <mergeCell ref="I336:J336"/>
    <mergeCell ref="I341:J341"/>
    <mergeCell ref="I344:J344"/>
    <mergeCell ref="I346:J346"/>
    <mergeCell ref="I347:J347"/>
    <mergeCell ref="I353:J353"/>
    <mergeCell ref="I298:J298"/>
    <mergeCell ref="D300:E300"/>
    <mergeCell ref="I316:J316"/>
    <mergeCell ref="D318:E318"/>
    <mergeCell ref="I318:J318"/>
    <mergeCell ref="I335:J335"/>
    <mergeCell ref="I385:J385"/>
    <mergeCell ref="I398:J398"/>
    <mergeCell ref="I405:J405"/>
    <mergeCell ref="I480:J480"/>
    <mergeCell ref="I482:J482"/>
    <mergeCell ref="I490:J490"/>
    <mergeCell ref="I354:J354"/>
    <mergeCell ref="I360:J360"/>
    <mergeCell ref="I362:J362"/>
    <mergeCell ref="I365:J365"/>
    <mergeCell ref="I366:J366"/>
    <mergeCell ref="I368:J368"/>
    <mergeCell ref="I517:J517"/>
    <mergeCell ref="I518:J518"/>
    <mergeCell ref="I519:J519"/>
    <mergeCell ref="I520:J520"/>
    <mergeCell ref="I522:J522"/>
    <mergeCell ref="I523:J523"/>
    <mergeCell ref="I509:J509"/>
    <mergeCell ref="I510:J510"/>
    <mergeCell ref="I511:J511"/>
    <mergeCell ref="I512:J512"/>
    <mergeCell ref="I514:J514"/>
    <mergeCell ref="I515:J515"/>
    <mergeCell ref="I628:J628"/>
    <mergeCell ref="D630:E630"/>
    <mergeCell ref="I630:J630"/>
    <mergeCell ref="I666:J666"/>
    <mergeCell ref="I681:J681"/>
    <mergeCell ref="I697:J697"/>
    <mergeCell ref="I524:J524"/>
    <mergeCell ref="I525:J525"/>
    <mergeCell ref="I526:J526"/>
    <mergeCell ref="I527:J527"/>
    <mergeCell ref="I540:J540"/>
    <mergeCell ref="I579:J579"/>
    <mergeCell ref="I812:J812"/>
    <mergeCell ref="I813:J813"/>
    <mergeCell ref="I820:J820"/>
    <mergeCell ref="I821:J821"/>
    <mergeCell ref="I822:J822"/>
    <mergeCell ref="I824:J824"/>
    <mergeCell ref="I698:J698"/>
    <mergeCell ref="I699:J699"/>
    <mergeCell ref="I704:J704"/>
    <mergeCell ref="I705:J705"/>
    <mergeCell ref="I708:J708"/>
    <mergeCell ref="I709:J709"/>
    <mergeCell ref="I833:J833"/>
    <mergeCell ref="I837:J837"/>
    <mergeCell ref="I841:J841"/>
    <mergeCell ref="I842:J842"/>
    <mergeCell ref="I844:J844"/>
    <mergeCell ref="I845:J845"/>
    <mergeCell ref="I825:J825"/>
    <mergeCell ref="I826:J826"/>
    <mergeCell ref="I827:J827"/>
    <mergeCell ref="I829:J829"/>
    <mergeCell ref="I830:J830"/>
    <mergeCell ref="I832:J832"/>
    <mergeCell ref="I854:J854"/>
    <mergeCell ref="I856:J856"/>
    <mergeCell ref="I857:J857"/>
    <mergeCell ref="I859:J859"/>
    <mergeCell ref="I860:J860"/>
    <mergeCell ref="I861:J861"/>
    <mergeCell ref="I846:J846"/>
    <mergeCell ref="I848:J848"/>
    <mergeCell ref="I849:J849"/>
    <mergeCell ref="I851:J851"/>
    <mergeCell ref="I852:J852"/>
    <mergeCell ref="I853:J853"/>
    <mergeCell ref="I869:J869"/>
    <mergeCell ref="I871:J871"/>
    <mergeCell ref="I872:J872"/>
    <mergeCell ref="I873:J873"/>
    <mergeCell ref="I874:J874"/>
    <mergeCell ref="I876:J876"/>
    <mergeCell ref="I862:J862"/>
    <mergeCell ref="I864:J864"/>
    <mergeCell ref="I865:J865"/>
    <mergeCell ref="I866:J866"/>
    <mergeCell ref="I867:J867"/>
    <mergeCell ref="I868:J868"/>
    <mergeCell ref="I884:J884"/>
    <mergeCell ref="I886:J886"/>
    <mergeCell ref="I887:J887"/>
    <mergeCell ref="I888:J888"/>
    <mergeCell ref="I889:J889"/>
    <mergeCell ref="I891:J891"/>
    <mergeCell ref="I877:J877"/>
    <mergeCell ref="I878:J878"/>
    <mergeCell ref="I879:J879"/>
    <mergeCell ref="I881:J881"/>
    <mergeCell ref="I882:J882"/>
    <mergeCell ref="I883:J883"/>
    <mergeCell ref="I899:J899"/>
    <mergeCell ref="I901:J901"/>
    <mergeCell ref="I902:J902"/>
    <mergeCell ref="I903:J903"/>
    <mergeCell ref="I904:J904"/>
    <mergeCell ref="I906:J906"/>
    <mergeCell ref="I892:J892"/>
    <mergeCell ref="I893:J893"/>
    <mergeCell ref="I894:J894"/>
    <mergeCell ref="I896:J896"/>
    <mergeCell ref="I897:J897"/>
    <mergeCell ref="I898:J898"/>
    <mergeCell ref="I915:J915"/>
    <mergeCell ref="I916:J916"/>
    <mergeCell ref="I917:J917"/>
    <mergeCell ref="I919:J919"/>
    <mergeCell ref="I920:J920"/>
    <mergeCell ref="I969:J969"/>
    <mergeCell ref="I907:J907"/>
    <mergeCell ref="I908:J908"/>
    <mergeCell ref="I909:J909"/>
    <mergeCell ref="I911:J911"/>
    <mergeCell ref="I912:J912"/>
    <mergeCell ref="I913:J913"/>
    <mergeCell ref="I976:J976"/>
    <mergeCell ref="I977:J977"/>
    <mergeCell ref="I978:J978"/>
    <mergeCell ref="I979:J979"/>
    <mergeCell ref="I980:J980"/>
    <mergeCell ref="I981:J981"/>
    <mergeCell ref="I970:J970"/>
    <mergeCell ref="I971:J971"/>
    <mergeCell ref="I972:J972"/>
    <mergeCell ref="I973:J973"/>
    <mergeCell ref="I974:J974"/>
    <mergeCell ref="I975:J975"/>
    <mergeCell ref="I993:J993"/>
    <mergeCell ref="I995:J995"/>
    <mergeCell ref="I997:J997"/>
    <mergeCell ref="I998:J998"/>
    <mergeCell ref="I1000:J1000"/>
    <mergeCell ref="I1001:J1001"/>
    <mergeCell ref="I982:J982"/>
    <mergeCell ref="I986:J986"/>
    <mergeCell ref="I987:J987"/>
    <mergeCell ref="I989:J989"/>
    <mergeCell ref="I990:J990"/>
    <mergeCell ref="I992:J992"/>
    <mergeCell ref="I1012:J1012"/>
    <mergeCell ref="I1013:J1013"/>
    <mergeCell ref="I1015:J1015"/>
    <mergeCell ref="I1016:J1016"/>
    <mergeCell ref="I1018:J1018"/>
    <mergeCell ref="I1019:J1019"/>
    <mergeCell ref="I1003:J1003"/>
    <mergeCell ref="I1004:J1004"/>
    <mergeCell ref="I1006:J1006"/>
    <mergeCell ref="I1007:J1007"/>
    <mergeCell ref="I1009:J1009"/>
    <mergeCell ref="I1010:J1010"/>
    <mergeCell ref="I1032:J1032"/>
    <mergeCell ref="I1033:J1033"/>
    <mergeCell ref="I1035:J1035"/>
    <mergeCell ref="I1036:J1036"/>
    <mergeCell ref="I1038:J1038"/>
    <mergeCell ref="I1039:J1039"/>
    <mergeCell ref="I1021:J1021"/>
    <mergeCell ref="I1022:J1022"/>
    <mergeCell ref="I1024:J1024"/>
    <mergeCell ref="I1025:J1025"/>
    <mergeCell ref="I1029:J1029"/>
    <mergeCell ref="I1030:J1030"/>
    <mergeCell ref="I1048:J1048"/>
    <mergeCell ref="I1049:J1049"/>
    <mergeCell ref="I1051:J1051"/>
    <mergeCell ref="I1052:J1052"/>
    <mergeCell ref="I1053:J1053"/>
    <mergeCell ref="I1054:J1054"/>
    <mergeCell ref="I1040:J1040"/>
    <mergeCell ref="I1041:J1041"/>
    <mergeCell ref="I1043:J1043"/>
    <mergeCell ref="I1044:J1044"/>
    <mergeCell ref="I1046:J1046"/>
    <mergeCell ref="I1047:J1047"/>
    <mergeCell ref="I1063:J1063"/>
    <mergeCell ref="I1064:J1064"/>
    <mergeCell ref="I1066:J1066"/>
    <mergeCell ref="I1067:J1067"/>
    <mergeCell ref="I1068:J1068"/>
    <mergeCell ref="I1069:J1069"/>
    <mergeCell ref="I1056:J1056"/>
    <mergeCell ref="I1057:J1057"/>
    <mergeCell ref="I1058:J1058"/>
    <mergeCell ref="I1059:J1059"/>
    <mergeCell ref="I1061:J1061"/>
    <mergeCell ref="I1062:J1062"/>
    <mergeCell ref="I1078:J1078"/>
    <mergeCell ref="I1079:J1079"/>
    <mergeCell ref="I1081:J1081"/>
    <mergeCell ref="I1082:J1082"/>
    <mergeCell ref="I1084:J1084"/>
    <mergeCell ref="I1085:J1085"/>
    <mergeCell ref="I1071:J1071"/>
    <mergeCell ref="I1072:J1072"/>
    <mergeCell ref="I1073:J1073"/>
    <mergeCell ref="I1074:J1074"/>
    <mergeCell ref="I1076:J1076"/>
    <mergeCell ref="I1077:J1077"/>
    <mergeCell ref="I1094:J1094"/>
    <mergeCell ref="I1096:J1096"/>
    <mergeCell ref="I1097:J1097"/>
    <mergeCell ref="I1101:J1101"/>
    <mergeCell ref="I1105:J1105"/>
    <mergeCell ref="I1106:J1106"/>
    <mergeCell ref="I1086:J1086"/>
    <mergeCell ref="I1088:J1088"/>
    <mergeCell ref="I1089:J1089"/>
    <mergeCell ref="I1090:J1090"/>
    <mergeCell ref="I1091:J1091"/>
    <mergeCell ref="I1093:J1093"/>
    <mergeCell ref="I1116:J1116"/>
    <mergeCell ref="I1117:J1117"/>
    <mergeCell ref="I1118:J1118"/>
    <mergeCell ref="I1120:J1120"/>
    <mergeCell ref="I1121:J1121"/>
    <mergeCell ref="I1123:J1123"/>
    <mergeCell ref="I1108:J1108"/>
    <mergeCell ref="I1109:J1109"/>
    <mergeCell ref="I1110:J1110"/>
    <mergeCell ref="I1112:J1112"/>
    <mergeCell ref="I1113:J1113"/>
    <mergeCell ref="I1115:J1115"/>
    <mergeCell ref="I1131:J1131"/>
    <mergeCell ref="I1132:J1132"/>
    <mergeCell ref="I1133:J1133"/>
    <mergeCell ref="I1135:J1135"/>
    <mergeCell ref="I1136:J1136"/>
    <mergeCell ref="I1137:J1137"/>
    <mergeCell ref="I1124:J1124"/>
    <mergeCell ref="I1125:J1125"/>
    <mergeCell ref="I1126:J1126"/>
    <mergeCell ref="I1128:J1128"/>
    <mergeCell ref="I1129:J1129"/>
    <mergeCell ref="I1130:J1130"/>
    <mergeCell ref="I1146:J1146"/>
    <mergeCell ref="I1147:J1147"/>
    <mergeCell ref="I1148:J1148"/>
    <mergeCell ref="I1150:J1150"/>
    <mergeCell ref="I1151:J1151"/>
    <mergeCell ref="I1152:J1152"/>
    <mergeCell ref="I1138:J1138"/>
    <mergeCell ref="I1140:J1140"/>
    <mergeCell ref="I1141:J1141"/>
    <mergeCell ref="I1142:J1142"/>
    <mergeCell ref="I1143:J1143"/>
    <mergeCell ref="I1145:J1145"/>
    <mergeCell ref="I1161:J1161"/>
    <mergeCell ref="I1162:J1162"/>
    <mergeCell ref="I1163:J1163"/>
    <mergeCell ref="I1165:J1165"/>
    <mergeCell ref="I1166:J1166"/>
    <mergeCell ref="I1167:J1167"/>
    <mergeCell ref="I1153:J1153"/>
    <mergeCell ref="I1155:J1155"/>
    <mergeCell ref="I1156:J1156"/>
    <mergeCell ref="I1157:J1157"/>
    <mergeCell ref="I1158:J1158"/>
    <mergeCell ref="I1160:J1160"/>
    <mergeCell ref="I1176:J1176"/>
    <mergeCell ref="I1177:J1177"/>
    <mergeCell ref="I1179:J1179"/>
    <mergeCell ref="I1180:J1180"/>
    <mergeCell ref="I1181:J1181"/>
    <mergeCell ref="I1183:J1183"/>
    <mergeCell ref="I1168:J1168"/>
    <mergeCell ref="I1170:J1170"/>
    <mergeCell ref="I1171:J1171"/>
    <mergeCell ref="I1172:J1172"/>
    <mergeCell ref="I1173:J1173"/>
    <mergeCell ref="I1175:J1175"/>
    <mergeCell ref="I1245:J1245"/>
    <mergeCell ref="I1246:J1246"/>
    <mergeCell ref="I1247:J1247"/>
    <mergeCell ref="I1248:J1248"/>
    <mergeCell ref="I1249:J1249"/>
    <mergeCell ref="I1250:J1250"/>
    <mergeCell ref="I1184:J1184"/>
    <mergeCell ref="I1240:J1240"/>
    <mergeCell ref="I1241:J1241"/>
    <mergeCell ref="I1242:J1242"/>
    <mergeCell ref="I1243:J1243"/>
    <mergeCell ref="I1244:J1244"/>
    <mergeCell ref="I1260:J1260"/>
    <mergeCell ref="I1261:J1261"/>
    <mergeCell ref="I1262:J1262"/>
    <mergeCell ref="I1263:J1263"/>
    <mergeCell ref="I1264:J1264"/>
    <mergeCell ref="I1265:J1265"/>
    <mergeCell ref="I1251:J1251"/>
    <mergeCell ref="I1252:J1252"/>
    <mergeCell ref="I1253:J1253"/>
    <mergeCell ref="I1257:J1257"/>
    <mergeCell ref="I1258:J1258"/>
    <mergeCell ref="I1259:J1259"/>
    <mergeCell ref="I1275:J1275"/>
    <mergeCell ref="I1276:J1276"/>
    <mergeCell ref="I1277:J1277"/>
    <mergeCell ref="I1278:J1278"/>
    <mergeCell ref="I1279:J1279"/>
    <mergeCell ref="I1280:J1280"/>
    <mergeCell ref="I1266:J1266"/>
    <mergeCell ref="I1267:J1267"/>
    <mergeCell ref="I1268:J1268"/>
    <mergeCell ref="I1269:J1269"/>
    <mergeCell ref="I1270:J1270"/>
    <mergeCell ref="I1274:J1274"/>
    <mergeCell ref="I1287:J1287"/>
    <mergeCell ref="D1290:F1290"/>
    <mergeCell ref="D1291:F1291"/>
    <mergeCell ref="I1296:J1296"/>
    <mergeCell ref="I1300:J1300"/>
    <mergeCell ref="I1304:J1304"/>
    <mergeCell ref="I1281:J1281"/>
    <mergeCell ref="I1282:J1282"/>
    <mergeCell ref="I1283:J1283"/>
    <mergeCell ref="I1284:J1284"/>
    <mergeCell ref="I1285:J1285"/>
    <mergeCell ref="I1286:J1286"/>
    <mergeCell ref="I1324:J1324"/>
    <mergeCell ref="I1326:J1326"/>
    <mergeCell ref="I1327:J1327"/>
    <mergeCell ref="I1329:J1329"/>
    <mergeCell ref="I1330:J1330"/>
    <mergeCell ref="I1332:J1332"/>
    <mergeCell ref="I1315:J1315"/>
    <mergeCell ref="I1316:J1316"/>
    <mergeCell ref="I1318:J1318"/>
    <mergeCell ref="I1319:J1319"/>
    <mergeCell ref="I1321:J1321"/>
    <mergeCell ref="I1322:J1322"/>
    <mergeCell ref="I1342:J1342"/>
    <mergeCell ref="I1344:J1344"/>
    <mergeCell ref="I1345:J1345"/>
    <mergeCell ref="I1347:J1347"/>
    <mergeCell ref="I1348:J1348"/>
    <mergeCell ref="I1350:J1350"/>
    <mergeCell ref="I1333:J1333"/>
    <mergeCell ref="I1335:J1335"/>
    <mergeCell ref="I1336:J1336"/>
    <mergeCell ref="I1338:J1338"/>
    <mergeCell ref="I1339:J1339"/>
    <mergeCell ref="I1341:J1341"/>
    <mergeCell ref="I1362:J1362"/>
    <mergeCell ref="I1364:J1364"/>
    <mergeCell ref="I1365:J1365"/>
    <mergeCell ref="I1367:J1367"/>
    <mergeCell ref="I1368:J1368"/>
    <mergeCell ref="I1369:J1369"/>
    <mergeCell ref="I1351:J1351"/>
    <mergeCell ref="I1353:J1353"/>
    <mergeCell ref="I1354:J1354"/>
    <mergeCell ref="I1358:J1358"/>
    <mergeCell ref="I1359:J1359"/>
    <mergeCell ref="I1361:J1361"/>
    <mergeCell ref="I1378:J1378"/>
    <mergeCell ref="I1380:J1380"/>
    <mergeCell ref="I1381:J1381"/>
    <mergeCell ref="I1382:J1382"/>
    <mergeCell ref="I1383:J1383"/>
    <mergeCell ref="I1385:J1385"/>
    <mergeCell ref="I1370:J1370"/>
    <mergeCell ref="I1372:J1372"/>
    <mergeCell ref="I1373:J1373"/>
    <mergeCell ref="I1375:J1375"/>
    <mergeCell ref="I1376:J1376"/>
    <mergeCell ref="I1377:J1377"/>
    <mergeCell ref="I1393:J1393"/>
    <mergeCell ref="I1395:J1395"/>
    <mergeCell ref="I1396:J1396"/>
    <mergeCell ref="I1397:J1397"/>
    <mergeCell ref="I1398:J1398"/>
    <mergeCell ref="I1400:J1400"/>
    <mergeCell ref="I1386:J1386"/>
    <mergeCell ref="I1387:J1387"/>
    <mergeCell ref="I1388:J1388"/>
    <mergeCell ref="I1390:J1390"/>
    <mergeCell ref="I1391:J1391"/>
    <mergeCell ref="I1392:J1392"/>
    <mergeCell ref="I1408:J1408"/>
    <mergeCell ref="I1410:J1410"/>
    <mergeCell ref="I1411:J1411"/>
    <mergeCell ref="I1413:J1413"/>
    <mergeCell ref="I1414:J1414"/>
    <mergeCell ref="I1415:J1415"/>
    <mergeCell ref="I1401:J1401"/>
    <mergeCell ref="I1402:J1402"/>
    <mergeCell ref="I1403:J1403"/>
    <mergeCell ref="I1405:J1405"/>
    <mergeCell ref="I1406:J1406"/>
    <mergeCell ref="I1407:J1407"/>
    <mergeCell ref="I1425:J1425"/>
    <mergeCell ref="I1426:J1426"/>
    <mergeCell ref="D1429:F1429"/>
    <mergeCell ref="D1430:F1430"/>
    <mergeCell ref="D1437:E1437"/>
    <mergeCell ref="D1438:E1438"/>
    <mergeCell ref="I1417:J1417"/>
    <mergeCell ref="I1418:J1418"/>
    <mergeCell ref="I1419:J1419"/>
    <mergeCell ref="I1420:J1420"/>
    <mergeCell ref="I1422:J1422"/>
    <mergeCell ref="I1423:J1423"/>
    <mergeCell ref="D1448:E1448"/>
    <mergeCell ref="D1449:E1449"/>
    <mergeCell ref="D1450:E1450"/>
    <mergeCell ref="D1452:E1452"/>
    <mergeCell ref="D1453:E1453"/>
    <mergeCell ref="D1455:E1455"/>
    <mergeCell ref="D1440:E1440"/>
    <mergeCell ref="D1441:E1441"/>
    <mergeCell ref="D1442:E1442"/>
    <mergeCell ref="D1444:E1444"/>
    <mergeCell ref="D1445:E1445"/>
    <mergeCell ref="D1447:E1447"/>
    <mergeCell ref="D1463:E1463"/>
    <mergeCell ref="D1464:E1464"/>
    <mergeCell ref="D1465:E1465"/>
    <mergeCell ref="D1467:E1467"/>
    <mergeCell ref="D1468:E1468"/>
    <mergeCell ref="D1469:E1469"/>
    <mergeCell ref="D1456:E1456"/>
    <mergeCell ref="D1457:E1457"/>
    <mergeCell ref="D1458:E1458"/>
    <mergeCell ref="D1460:E1460"/>
    <mergeCell ref="D1461:E1461"/>
    <mergeCell ref="D1462:E1462"/>
    <mergeCell ref="D1478:E1478"/>
    <mergeCell ref="D1479:E1479"/>
    <mergeCell ref="D1480:E1480"/>
    <mergeCell ref="D1482:E1482"/>
    <mergeCell ref="D1483:E1483"/>
    <mergeCell ref="D1484:E1484"/>
    <mergeCell ref="D1470:E1470"/>
    <mergeCell ref="D1472:E1472"/>
    <mergeCell ref="D1473:E1473"/>
    <mergeCell ref="D1474:E1474"/>
    <mergeCell ref="D1475:E1475"/>
    <mergeCell ref="D1477:E1477"/>
    <mergeCell ref="D1493:E1493"/>
    <mergeCell ref="D1494:E1494"/>
    <mergeCell ref="D1495:E1495"/>
    <mergeCell ref="D1497:E1497"/>
    <mergeCell ref="D1498:E1498"/>
    <mergeCell ref="D1499:E1499"/>
    <mergeCell ref="D1485:E1485"/>
    <mergeCell ref="D1487:E1487"/>
    <mergeCell ref="D1488:E1488"/>
    <mergeCell ref="D1489:E1489"/>
    <mergeCell ref="D1490:E1490"/>
    <mergeCell ref="D1492:E1492"/>
    <mergeCell ref="D1508:E1508"/>
    <mergeCell ref="D1509:E1509"/>
    <mergeCell ref="D1511:E1511"/>
    <mergeCell ref="D1512:E1512"/>
    <mergeCell ref="D1513:E1513"/>
    <mergeCell ref="D1515:E1515"/>
    <mergeCell ref="D1500:E1500"/>
    <mergeCell ref="D1502:E1502"/>
    <mergeCell ref="D1503:E1503"/>
    <mergeCell ref="D1504:E1504"/>
    <mergeCell ref="D1505:E1505"/>
    <mergeCell ref="D1507:E1507"/>
    <mergeCell ref="I1531:J1531"/>
    <mergeCell ref="I1532:J1532"/>
    <mergeCell ref="I1534:J1534"/>
    <mergeCell ref="I1535:J1535"/>
    <mergeCell ref="I1536:J1536"/>
    <mergeCell ref="I1537:J1537"/>
    <mergeCell ref="D1516:E1516"/>
    <mergeCell ref="I1524:J1524"/>
    <mergeCell ref="I1525:J1525"/>
    <mergeCell ref="I1527:J1527"/>
    <mergeCell ref="I1528:J1528"/>
    <mergeCell ref="I1529:J1529"/>
    <mergeCell ref="I1547:J1547"/>
    <mergeCell ref="I1548:J1548"/>
    <mergeCell ref="I1549:J1549"/>
    <mergeCell ref="I1550:J1550"/>
    <mergeCell ref="I1551:J1551"/>
    <mergeCell ref="I1552:J1552"/>
    <mergeCell ref="I1539:J1539"/>
    <mergeCell ref="I1540:J1540"/>
    <mergeCell ref="I1542:J1542"/>
    <mergeCell ref="I1543:J1543"/>
    <mergeCell ref="I1544:J1544"/>
    <mergeCell ref="I1545:J1545"/>
    <mergeCell ref="I1561:J1561"/>
    <mergeCell ref="I1562:J1562"/>
    <mergeCell ref="I1564:J1564"/>
    <mergeCell ref="I1565:J1565"/>
    <mergeCell ref="I1566:J1566"/>
    <mergeCell ref="I1567:J1567"/>
    <mergeCell ref="I1554:J1554"/>
    <mergeCell ref="I1555:J1555"/>
    <mergeCell ref="I1556:J1556"/>
    <mergeCell ref="I1557:J1557"/>
    <mergeCell ref="I1559:J1559"/>
    <mergeCell ref="I1560:J1560"/>
    <mergeCell ref="I1576:J1576"/>
    <mergeCell ref="I1577:J1577"/>
    <mergeCell ref="I1579:J1579"/>
    <mergeCell ref="I1580:J1580"/>
    <mergeCell ref="I1581:J1581"/>
    <mergeCell ref="I1582:J1582"/>
    <mergeCell ref="I1569:J1569"/>
    <mergeCell ref="I1570:J1570"/>
    <mergeCell ref="I1571:J1571"/>
    <mergeCell ref="I1572:J1572"/>
    <mergeCell ref="I1574:J1574"/>
    <mergeCell ref="I1575:J1575"/>
    <mergeCell ref="D1606:F1606"/>
    <mergeCell ref="I1613:J1613"/>
    <mergeCell ref="I1591:J1591"/>
    <mergeCell ref="I1592:J1592"/>
    <mergeCell ref="I1594:J1594"/>
    <mergeCell ref="I1595:J1595"/>
    <mergeCell ref="I1596:J1596"/>
    <mergeCell ref="I1598:J1598"/>
    <mergeCell ref="I1584:J1584"/>
    <mergeCell ref="I1585:J1585"/>
    <mergeCell ref="I1586:J1586"/>
    <mergeCell ref="I1587:J1587"/>
    <mergeCell ref="I1589:J1589"/>
    <mergeCell ref="I1590:J1590"/>
    <mergeCell ref="I1614:J1614"/>
    <mergeCell ref="I1615:J1615"/>
    <mergeCell ref="I1616:J1616"/>
    <mergeCell ref="I1617:J1617"/>
    <mergeCell ref="I1618:J1618"/>
    <mergeCell ref="I1619:J1619"/>
    <mergeCell ref="I1599:J1599"/>
    <mergeCell ref="I1600:J1600"/>
    <mergeCell ref="I1602:J1602"/>
    <mergeCell ref="I1603:J1603"/>
    <mergeCell ref="I1626:J1626"/>
    <mergeCell ref="I1745:J1745"/>
    <mergeCell ref="I1746:J1746"/>
    <mergeCell ref="I1747:J1747"/>
    <mergeCell ref="I1748:J1748"/>
    <mergeCell ref="I1749:J1749"/>
    <mergeCell ref="I1620:J1620"/>
    <mergeCell ref="I1621:J1621"/>
    <mergeCell ref="I1622:J1622"/>
    <mergeCell ref="I1623:J1623"/>
    <mergeCell ref="I1624:J1624"/>
    <mergeCell ref="I1625:J1625"/>
    <mergeCell ref="I1756:J1756"/>
    <mergeCell ref="I1757:J1757"/>
    <mergeCell ref="I1758:J1758"/>
    <mergeCell ref="I1764:J1764"/>
    <mergeCell ref="I1956:J1956"/>
    <mergeCell ref="I1957:J1957"/>
    <mergeCell ref="I1750:J1750"/>
    <mergeCell ref="I1751:J1751"/>
    <mergeCell ref="I1752:J1752"/>
    <mergeCell ref="I1753:J1753"/>
    <mergeCell ref="I1754:J1754"/>
    <mergeCell ref="I1755:J1755"/>
    <mergeCell ref="I1968:J1968"/>
    <mergeCell ref="I1970:J1970"/>
    <mergeCell ref="I1971:J1971"/>
    <mergeCell ref="I1973:J1973"/>
    <mergeCell ref="I1974:J1974"/>
    <mergeCell ref="I1976:J1976"/>
    <mergeCell ref="I1959:J1959"/>
    <mergeCell ref="I1960:J1960"/>
    <mergeCell ref="I1962:J1962"/>
    <mergeCell ref="I1963:J1963"/>
    <mergeCell ref="I1965:J1965"/>
    <mergeCell ref="I1967:J1967"/>
    <mergeCell ref="I1986:J1986"/>
    <mergeCell ref="I1988:J1988"/>
    <mergeCell ref="I1989:J1989"/>
    <mergeCell ref="I1991:J1991"/>
    <mergeCell ref="I1992:J1992"/>
    <mergeCell ref="I1994:J1994"/>
    <mergeCell ref="I1977:J1977"/>
    <mergeCell ref="I1979:J1979"/>
    <mergeCell ref="I1980:J1980"/>
    <mergeCell ref="I1982:J1982"/>
    <mergeCell ref="I1983:J1983"/>
    <mergeCell ref="I1985:J1985"/>
    <mergeCell ref="I2006:J2006"/>
    <mergeCell ref="I2008:J2008"/>
    <mergeCell ref="I2009:J2009"/>
    <mergeCell ref="I2010:J2010"/>
    <mergeCell ref="I2011:J2011"/>
    <mergeCell ref="I2013:J2013"/>
    <mergeCell ref="I1995:J1995"/>
    <mergeCell ref="I1999:J1999"/>
    <mergeCell ref="I2000:J2000"/>
    <mergeCell ref="I2002:J2002"/>
    <mergeCell ref="I2003:J2003"/>
    <mergeCell ref="I2005:J2005"/>
    <mergeCell ref="I2022:J2022"/>
    <mergeCell ref="I2023:J2023"/>
    <mergeCell ref="I2024:J2024"/>
    <mergeCell ref="I2026:J2026"/>
    <mergeCell ref="I2027:J2027"/>
    <mergeCell ref="I2028:J2028"/>
    <mergeCell ref="I2014:J2014"/>
    <mergeCell ref="I2016:J2016"/>
    <mergeCell ref="I2017:J2017"/>
    <mergeCell ref="I2018:J2018"/>
    <mergeCell ref="I2019:J2019"/>
    <mergeCell ref="I2021:J2021"/>
    <mergeCell ref="I2037:J2037"/>
    <mergeCell ref="I2038:J2038"/>
    <mergeCell ref="I2039:J2039"/>
    <mergeCell ref="I2041:J2041"/>
    <mergeCell ref="I2042:J2042"/>
    <mergeCell ref="I2043:J2043"/>
    <mergeCell ref="I2029:J2029"/>
    <mergeCell ref="I2031:J2031"/>
    <mergeCell ref="I2032:J2032"/>
    <mergeCell ref="I2033:J2033"/>
    <mergeCell ref="I2034:J2034"/>
    <mergeCell ref="I2036:J2036"/>
    <mergeCell ref="I2052:J2052"/>
    <mergeCell ref="I2054:J2054"/>
    <mergeCell ref="I2055:J2055"/>
    <mergeCell ref="I2056:J2056"/>
    <mergeCell ref="I2058:J2058"/>
    <mergeCell ref="I2059:J2059"/>
    <mergeCell ref="I2044:J2044"/>
    <mergeCell ref="I2046:J2046"/>
    <mergeCell ref="I2047:J2047"/>
    <mergeCell ref="I2048:J2048"/>
    <mergeCell ref="I2049:J2049"/>
    <mergeCell ref="I2051:J2051"/>
    <mergeCell ref="I2423:J2423"/>
    <mergeCell ref="I2424:J2424"/>
    <mergeCell ref="I2426:J2426"/>
    <mergeCell ref="I2427:J2427"/>
    <mergeCell ref="I2429:J2429"/>
    <mergeCell ref="I2430:J2430"/>
    <mergeCell ref="I2060:J2060"/>
    <mergeCell ref="I2061:J2061"/>
    <mergeCell ref="I2063:J2063"/>
    <mergeCell ref="I2064:J2064"/>
    <mergeCell ref="I2066:J2066"/>
    <mergeCell ref="I2067:J2067"/>
    <mergeCell ref="I2441:J2441"/>
    <mergeCell ref="I2443:J2443"/>
    <mergeCell ref="I2444:J2444"/>
    <mergeCell ref="I2446:J2446"/>
    <mergeCell ref="I2447:J2447"/>
    <mergeCell ref="I2449:J2449"/>
    <mergeCell ref="I2432:J2432"/>
    <mergeCell ref="I2434:J2434"/>
    <mergeCell ref="I2435:J2435"/>
    <mergeCell ref="I2437:J2437"/>
    <mergeCell ref="I2438:J2438"/>
    <mergeCell ref="I2440:J2440"/>
    <mergeCell ref="I2459:J2459"/>
    <mergeCell ref="I2461:J2461"/>
    <mergeCell ref="I2462:J2462"/>
    <mergeCell ref="I2466:J2466"/>
    <mergeCell ref="I2467:J2467"/>
    <mergeCell ref="I2469:J2469"/>
    <mergeCell ref="I2450:J2450"/>
    <mergeCell ref="I2452:J2452"/>
    <mergeCell ref="I2453:J2453"/>
    <mergeCell ref="I2455:J2455"/>
    <mergeCell ref="I2456:J2456"/>
    <mergeCell ref="I2458:J2458"/>
    <mergeCell ref="I2478:J2478"/>
    <mergeCell ref="I2480:J2480"/>
    <mergeCell ref="I2481:J2481"/>
    <mergeCell ref="I2483:J2483"/>
    <mergeCell ref="I2484:J2484"/>
    <mergeCell ref="I2485:J2485"/>
    <mergeCell ref="I2470:J2470"/>
    <mergeCell ref="I2472:J2472"/>
    <mergeCell ref="I2473:J2473"/>
    <mergeCell ref="I2475:J2475"/>
    <mergeCell ref="I2476:J2476"/>
    <mergeCell ref="I2477:J2477"/>
    <mergeCell ref="I2494:J2494"/>
    <mergeCell ref="I2495:J2495"/>
    <mergeCell ref="I2496:J2496"/>
    <mergeCell ref="I2498:J2498"/>
    <mergeCell ref="I2499:J2499"/>
    <mergeCell ref="I2500:J2500"/>
    <mergeCell ref="I2486:J2486"/>
    <mergeCell ref="I2488:J2488"/>
    <mergeCell ref="I2489:J2489"/>
    <mergeCell ref="I2490:J2490"/>
    <mergeCell ref="I2491:J2491"/>
    <mergeCell ref="I2493:J2493"/>
    <mergeCell ref="I2509:J2509"/>
    <mergeCell ref="I2510:J2510"/>
    <mergeCell ref="I2511:J2511"/>
    <mergeCell ref="I2513:J2513"/>
    <mergeCell ref="I2514:J2514"/>
    <mergeCell ref="I2515:J2515"/>
    <mergeCell ref="I2501:J2501"/>
    <mergeCell ref="I2503:J2503"/>
    <mergeCell ref="I2504:J2504"/>
    <mergeCell ref="I2505:J2505"/>
    <mergeCell ref="I2506:J2506"/>
    <mergeCell ref="I2508:J2508"/>
    <mergeCell ref="I2525:J2525"/>
    <mergeCell ref="I2526:J2526"/>
    <mergeCell ref="I2527:J2527"/>
    <mergeCell ref="I2528:J2528"/>
    <mergeCell ref="I2530:J2530"/>
    <mergeCell ref="I2531:J2531"/>
    <mergeCell ref="I2516:J2516"/>
    <mergeCell ref="I2518:J2518"/>
    <mergeCell ref="I2519:J2519"/>
    <mergeCell ref="I2521:J2521"/>
    <mergeCell ref="I2522:J2522"/>
    <mergeCell ref="I2523:J2523"/>
    <mergeCell ref="I2545:J2545"/>
    <mergeCell ref="I2547:J2547"/>
    <mergeCell ref="I2548:J2548"/>
    <mergeCell ref="I2550:J2550"/>
    <mergeCell ref="I2551:J2551"/>
    <mergeCell ref="I2552:J2552"/>
    <mergeCell ref="I2533:J2533"/>
    <mergeCell ref="I2534:J2534"/>
    <mergeCell ref="I2540:J2540"/>
    <mergeCell ref="I2541:J2541"/>
    <mergeCell ref="I2543:J2543"/>
    <mergeCell ref="I2544:J2544"/>
    <mergeCell ref="I2561:J2561"/>
    <mergeCell ref="I2563:J2563"/>
    <mergeCell ref="I2564:J2564"/>
    <mergeCell ref="I2565:J2565"/>
    <mergeCell ref="I2566:J2566"/>
    <mergeCell ref="I2567:J2567"/>
    <mergeCell ref="I2553:J2553"/>
    <mergeCell ref="I2555:J2555"/>
    <mergeCell ref="I2556:J2556"/>
    <mergeCell ref="I2558:J2558"/>
    <mergeCell ref="I2559:J2559"/>
    <mergeCell ref="I2560:J2560"/>
    <mergeCell ref="I2576:J2576"/>
    <mergeCell ref="I2577:J2577"/>
    <mergeCell ref="I2578:J2578"/>
    <mergeCell ref="I2580:J2580"/>
    <mergeCell ref="I2581:J2581"/>
    <mergeCell ref="I2582:J2582"/>
    <mergeCell ref="I2568:J2568"/>
    <mergeCell ref="I2570:J2570"/>
    <mergeCell ref="I2571:J2571"/>
    <mergeCell ref="I2572:J2572"/>
    <mergeCell ref="I2573:J2573"/>
    <mergeCell ref="I2575:J2575"/>
    <mergeCell ref="I2591:J2591"/>
    <mergeCell ref="I2592:J2592"/>
    <mergeCell ref="I2593:J2593"/>
    <mergeCell ref="I2595:J2595"/>
    <mergeCell ref="I2596:J2596"/>
    <mergeCell ref="I2597:J2597"/>
    <mergeCell ref="I2583:J2583"/>
    <mergeCell ref="I2585:J2585"/>
    <mergeCell ref="I2586:J2586"/>
    <mergeCell ref="I2587:J2587"/>
    <mergeCell ref="I2588:J2588"/>
    <mergeCell ref="I2590:J2590"/>
    <mergeCell ref="I2606:J2606"/>
    <mergeCell ref="I2607:J2607"/>
    <mergeCell ref="I2608:J2608"/>
    <mergeCell ref="I2610:J2610"/>
    <mergeCell ref="I2611:J2611"/>
    <mergeCell ref="I2612:J2612"/>
    <mergeCell ref="I2598:J2598"/>
    <mergeCell ref="I2600:J2600"/>
    <mergeCell ref="I2601:J2601"/>
    <mergeCell ref="I2602:J2602"/>
    <mergeCell ref="I2603:J2603"/>
    <mergeCell ref="I2605:J2605"/>
    <mergeCell ref="I2793:J2793"/>
    <mergeCell ref="I2795:J2795"/>
    <mergeCell ref="I2796:J2796"/>
    <mergeCell ref="I2797:J2797"/>
    <mergeCell ref="I2799:J2799"/>
    <mergeCell ref="I2800:J2800"/>
    <mergeCell ref="I2614:J2614"/>
    <mergeCell ref="I2615:J2615"/>
    <mergeCell ref="I2616:J2616"/>
    <mergeCell ref="I2618:J2618"/>
    <mergeCell ref="I2619:J2619"/>
    <mergeCell ref="I2792:J2792"/>
    <mergeCell ref="I2810:J2810"/>
    <mergeCell ref="I2811:J2811"/>
    <mergeCell ref="I2812:J2812"/>
    <mergeCell ref="I2813:J2813"/>
    <mergeCell ref="I2815:J2815"/>
    <mergeCell ref="I2816:J2816"/>
    <mergeCell ref="I2802:J2802"/>
    <mergeCell ref="I2803:J2803"/>
    <mergeCell ref="I2804:J2804"/>
    <mergeCell ref="I2805:J2805"/>
    <mergeCell ref="I2807:J2807"/>
    <mergeCell ref="I2808:J2808"/>
    <mergeCell ref="I2824:J2824"/>
    <mergeCell ref="I2825:J2825"/>
    <mergeCell ref="I2827:J2827"/>
    <mergeCell ref="I2828:J2828"/>
    <mergeCell ref="I2829:J2829"/>
    <mergeCell ref="I2830:J2830"/>
    <mergeCell ref="I2817:J2817"/>
    <mergeCell ref="I2818:J2818"/>
    <mergeCell ref="I2819:J2819"/>
    <mergeCell ref="I2820:J2820"/>
    <mergeCell ref="I2822:J2822"/>
    <mergeCell ref="I2823:J2823"/>
    <mergeCell ref="I2839:J2839"/>
    <mergeCell ref="I2840:J2840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7:J2837"/>
    <mergeCell ref="I2838:J2838"/>
    <mergeCell ref="I2854:J2854"/>
    <mergeCell ref="I2855:J2855"/>
    <mergeCell ref="I2857:J2857"/>
    <mergeCell ref="I2858:J2858"/>
    <mergeCell ref="I2859:J2859"/>
    <mergeCell ref="I2860:J2860"/>
    <mergeCell ref="I2847:J2847"/>
    <mergeCell ref="I2848:J2848"/>
    <mergeCell ref="I2849:J2849"/>
    <mergeCell ref="I2850:J2850"/>
    <mergeCell ref="I2852:J2852"/>
    <mergeCell ref="I2853:J2853"/>
    <mergeCell ref="I2870:J2870"/>
    <mergeCell ref="I2871:J2871"/>
    <mergeCell ref="I3042:J3042"/>
    <mergeCell ref="I3043:J3043"/>
    <mergeCell ref="I3044:J3044"/>
    <mergeCell ref="I3046:J3046"/>
    <mergeCell ref="I2862:J2862"/>
    <mergeCell ref="I2863:J2863"/>
    <mergeCell ref="I2864:J2864"/>
    <mergeCell ref="I2866:J2866"/>
    <mergeCell ref="I2867:J2867"/>
    <mergeCell ref="I2868:J2868"/>
    <mergeCell ref="I3055:J3055"/>
    <mergeCell ref="I3056:J3056"/>
    <mergeCell ref="I3058:J3058"/>
    <mergeCell ref="I3059:J3059"/>
    <mergeCell ref="I3060:J3060"/>
    <mergeCell ref="I3061:J3061"/>
    <mergeCell ref="I3047:J3047"/>
    <mergeCell ref="I3048:J3048"/>
    <mergeCell ref="I3050:J3050"/>
    <mergeCell ref="I3051:J3051"/>
    <mergeCell ref="I3052:J3052"/>
    <mergeCell ref="I3054:J3054"/>
    <mergeCell ref="I3071:J3071"/>
    <mergeCell ref="I3072:J3072"/>
    <mergeCell ref="I3073:J3073"/>
    <mergeCell ref="I3075:J3075"/>
    <mergeCell ref="I3076:J3076"/>
    <mergeCell ref="I3077:J3077"/>
    <mergeCell ref="I3063:J3063"/>
    <mergeCell ref="I3064:J3064"/>
    <mergeCell ref="I3065:J3065"/>
    <mergeCell ref="I3067:J3067"/>
    <mergeCell ref="I3068:J3068"/>
    <mergeCell ref="I3069:J3069"/>
    <mergeCell ref="I3087:J3087"/>
    <mergeCell ref="I3088:J3088"/>
    <mergeCell ref="I3089:J3089"/>
    <mergeCell ref="I3091:J3091"/>
    <mergeCell ref="I3092:J3092"/>
    <mergeCell ref="I3093:J3093"/>
    <mergeCell ref="I3079:J3079"/>
    <mergeCell ref="I3080:J3080"/>
    <mergeCell ref="I3081:J3081"/>
    <mergeCell ref="I3083:J3083"/>
    <mergeCell ref="I3084:J3084"/>
    <mergeCell ref="I3085:J3085"/>
    <mergeCell ref="I3103:J3103"/>
    <mergeCell ref="I3104:J3104"/>
    <mergeCell ref="I3105:J3105"/>
    <mergeCell ref="I3095:J3095"/>
    <mergeCell ref="I3096:J3096"/>
    <mergeCell ref="I3097:J3097"/>
    <mergeCell ref="I3099:J3099"/>
    <mergeCell ref="I3100:J3100"/>
    <mergeCell ref="I3101:J3101"/>
  </mergeCells>
  <printOptions horizontalCentered="1"/>
  <pageMargins left="0.19685039370078741" right="0.19685039370078741" top="0.59055118110236227" bottom="0.62992125984251968" header="0" footer="0"/>
  <pageSetup paperSize="9" scale="64" fitToHeight="11" orientation="landscape" r:id="rId1"/>
  <headerFooter alignWithMargins="0"/>
  <rowBreaks count="31" manualBreakCount="31">
    <brk id="113" max="25" man="1"/>
    <brk id="209" max="25" man="1"/>
    <brk id="315" max="25" man="1"/>
    <brk id="509" max="25" man="1"/>
    <brk id="616" max="25" man="1"/>
    <brk id="671" max="25" man="1"/>
    <brk id="1206" max="25" man="1"/>
    <brk id="1427" max="25" man="1"/>
    <brk id="1519" max="25" man="1"/>
    <brk id="1553" max="25" man="1"/>
    <brk id="1587" max="25" man="1"/>
    <brk id="1645" max="25" man="1"/>
    <brk id="1715" max="25" man="1"/>
    <brk id="1757" max="25" man="1"/>
    <brk id="1792" max="25" man="1"/>
    <brk id="1826" max="25" man="1"/>
    <brk id="1860" max="25" man="1"/>
    <brk id="1894" max="25" man="1"/>
    <brk id="1928" max="25" man="1"/>
    <brk id="1962" max="25" man="1"/>
    <brk id="1996" max="25" man="1"/>
    <brk id="2030" max="25" man="1"/>
    <brk id="2064" max="25" man="1"/>
    <brk id="2098" max="25" man="1"/>
    <brk id="2132" max="25" man="1"/>
    <brk id="2165" max="25" man="1"/>
    <brk id="2200" max="25" man="1"/>
    <brk id="2234" max="25" man="1"/>
    <brk id="2268" max="25" man="1"/>
    <brk id="2504" max="25" man="1"/>
    <brk id="2574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14"/>
  <sheetViews>
    <sheetView view="pageBreakPreview" zoomScale="160" zoomScaleNormal="145" zoomScaleSheetLayoutView="160" workbookViewId="0">
      <pane xSplit="2" ySplit="6" topLeftCell="C778" activePane="bottomRight" state="frozen"/>
      <selection pane="topRight" activeCell="D1" sqref="D1"/>
      <selection pane="bottomLeft" activeCell="A7" sqref="A7"/>
      <selection pane="bottomRight" activeCell="J129" sqref="J129"/>
    </sheetView>
  </sheetViews>
  <sheetFormatPr baseColWidth="10" defaultColWidth="11.44140625" defaultRowHeight="9.9" customHeight="1" x14ac:dyDescent="0.25"/>
  <cols>
    <col min="1" max="1" width="5.6640625" style="184" customWidth="1"/>
    <col min="2" max="2" width="45.33203125" style="2" customWidth="1"/>
    <col min="3" max="3" width="6" style="2" customWidth="1"/>
    <col min="4" max="4" width="4.44140625" style="187" bestFit="1" customWidth="1"/>
    <col min="5" max="5" width="4.5546875" style="187" customWidth="1"/>
    <col min="6" max="6" width="4" style="187" customWidth="1"/>
    <col min="7" max="7" width="3.5546875" style="8" customWidth="1"/>
    <col min="8" max="8" width="4.6640625" style="187" customWidth="1"/>
    <col min="9" max="9" width="5.5546875" style="4" customWidth="1"/>
    <col min="10" max="10" width="4.88671875" style="4" customWidth="1"/>
    <col min="11" max="11" width="4.109375" style="4" customWidth="1"/>
    <col min="12" max="12" width="6.88671875" style="4" bestFit="1" customWidth="1"/>
    <col min="13" max="13" width="4.44140625" style="187" customWidth="1"/>
    <col min="14" max="14" width="6.88671875" style="187" bestFit="1" customWidth="1"/>
    <col min="15" max="15" width="5.5546875" style="187" customWidth="1"/>
    <col min="16" max="16" width="5.109375" style="4" bestFit="1" customWidth="1"/>
    <col min="17" max="17" width="6" style="187" customWidth="1"/>
    <col min="18" max="18" width="4.5546875" style="187" customWidth="1"/>
    <col min="19" max="19" width="4.33203125" style="187" customWidth="1"/>
    <col min="20" max="20" width="4.6640625" style="187" customWidth="1"/>
    <col min="21" max="21" width="4.109375" style="187" customWidth="1"/>
    <col min="22" max="22" width="5.109375" style="187" customWidth="1"/>
    <col min="23" max="23" width="4.5546875" style="187" customWidth="1"/>
    <col min="24" max="24" width="6.88671875" style="187" bestFit="1" customWidth="1"/>
    <col min="25" max="25" width="4.109375" style="187" customWidth="1"/>
    <col min="26" max="26" width="6.6640625" style="187" customWidth="1"/>
    <col min="27" max="27" width="11.44140625" style="12"/>
    <col min="28" max="16384" width="11.44140625" style="2"/>
  </cols>
  <sheetData>
    <row r="1" spans="1:29" ht="13.95" customHeight="1" x14ac:dyDescent="0.25">
      <c r="A1" s="348" t="s">
        <v>57</v>
      </c>
      <c r="B1" s="348"/>
      <c r="C1" s="348"/>
      <c r="D1" s="348"/>
      <c r="E1" s="348"/>
      <c r="F1" s="348"/>
      <c r="G1" s="348"/>
      <c r="H1" s="348"/>
      <c r="I1" s="187" t="s">
        <v>27</v>
      </c>
      <c r="J1" s="349"/>
      <c r="K1" s="350"/>
      <c r="L1" s="350"/>
      <c r="M1" s="350"/>
      <c r="N1" s="350"/>
      <c r="O1" s="350"/>
      <c r="P1" s="351"/>
      <c r="Q1" s="5" t="s">
        <v>5</v>
      </c>
      <c r="S1" s="5"/>
      <c r="T1" s="5"/>
      <c r="U1" s="187" t="s">
        <v>2</v>
      </c>
      <c r="V1" s="187" t="s">
        <v>1</v>
      </c>
      <c r="W1" s="187" t="s">
        <v>0</v>
      </c>
      <c r="X1" s="187" t="s">
        <v>6</v>
      </c>
      <c r="Y1" s="187" t="s">
        <v>3</v>
      </c>
      <c r="Z1" s="352" t="s">
        <v>7</v>
      </c>
      <c r="AA1" s="6"/>
      <c r="AB1" s="6"/>
      <c r="AC1" s="6"/>
    </row>
    <row r="2" spans="1:29" ht="13.95" customHeight="1" x14ac:dyDescent="0.25">
      <c r="B2" s="354" t="s">
        <v>503</v>
      </c>
      <c r="C2" s="354"/>
      <c r="D2" s="354"/>
      <c r="E2" s="354"/>
      <c r="F2" s="348"/>
      <c r="G2" s="348"/>
      <c r="H2" s="348"/>
      <c r="I2" s="337" t="s">
        <v>373</v>
      </c>
      <c r="J2" s="338"/>
      <c r="K2" s="338"/>
      <c r="L2" s="338"/>
      <c r="M2" s="338"/>
      <c r="N2" s="338"/>
      <c r="O2" s="338"/>
      <c r="P2" s="339"/>
      <c r="Q2" s="5" t="s">
        <v>8</v>
      </c>
      <c r="S2" s="5"/>
      <c r="T2" s="5"/>
      <c r="U2" s="187">
        <v>0.32</v>
      </c>
      <c r="V2" s="187">
        <v>0.71</v>
      </c>
      <c r="W2" s="187">
        <v>1.29</v>
      </c>
      <c r="X2" s="187">
        <v>2</v>
      </c>
      <c r="Y2" s="187">
        <v>2.84</v>
      </c>
      <c r="Z2" s="353"/>
      <c r="AA2" s="6"/>
      <c r="AB2" s="6"/>
      <c r="AC2" s="6"/>
    </row>
    <row r="3" spans="1:29" ht="13.95" customHeight="1" x14ac:dyDescent="0.25">
      <c r="B3" s="354"/>
      <c r="C3" s="354"/>
      <c r="D3" s="354"/>
      <c r="E3" s="354"/>
      <c r="F3" s="348"/>
      <c r="G3" s="348"/>
      <c r="H3" s="348"/>
      <c r="I3" s="7" t="s">
        <v>28</v>
      </c>
      <c r="K3" s="349" t="s">
        <v>117</v>
      </c>
      <c r="L3" s="350"/>
      <c r="M3" s="350"/>
      <c r="N3" s="350"/>
      <c r="O3" s="350"/>
      <c r="P3" s="351"/>
      <c r="Q3" s="5" t="s">
        <v>9</v>
      </c>
      <c r="S3" s="5"/>
      <c r="T3" s="5"/>
      <c r="U3" s="187">
        <v>0.25</v>
      </c>
      <c r="V3" s="187">
        <v>0.56000000000000005</v>
      </c>
      <c r="W3" s="187">
        <v>1.02</v>
      </c>
      <c r="X3" s="187">
        <v>1.6</v>
      </c>
      <c r="Y3" s="187">
        <v>2.2599999999999998</v>
      </c>
      <c r="Z3" s="353"/>
      <c r="AA3" s="6"/>
      <c r="AB3" s="6"/>
      <c r="AC3" s="6"/>
    </row>
    <row r="4" spans="1:29" ht="13.95" customHeight="1" x14ac:dyDescent="0.25">
      <c r="B4" s="354"/>
      <c r="C4" s="354"/>
      <c r="D4" s="354"/>
      <c r="E4" s="354"/>
      <c r="F4" s="348"/>
      <c r="G4" s="348"/>
      <c r="H4" s="348"/>
      <c r="I4" s="355">
        <v>43840</v>
      </c>
      <c r="J4" s="355"/>
      <c r="K4" s="355"/>
      <c r="L4" s="355"/>
      <c r="M4" s="355"/>
      <c r="N4" s="355"/>
      <c r="O4" s="355"/>
      <c r="P4" s="355"/>
      <c r="Q4" s="5" t="s">
        <v>10</v>
      </c>
      <c r="S4" s="5"/>
      <c r="T4" s="5"/>
      <c r="U4" s="187">
        <v>2.2999999999999998</v>
      </c>
      <c r="V4" s="187">
        <v>5.04</v>
      </c>
      <c r="W4" s="187">
        <v>9.3000000000000007</v>
      </c>
      <c r="X4" s="187">
        <v>14.6</v>
      </c>
      <c r="Y4" s="187">
        <v>20.7</v>
      </c>
      <c r="Z4" s="353"/>
      <c r="AA4" s="6"/>
      <c r="AB4" s="6"/>
      <c r="AC4" s="6"/>
    </row>
    <row r="5" spans="1:29" ht="13.95" customHeight="1" x14ac:dyDescent="0.25">
      <c r="B5" s="328" t="s">
        <v>11</v>
      </c>
      <c r="C5" s="329" t="s">
        <v>86</v>
      </c>
      <c r="D5" s="337" t="s">
        <v>12</v>
      </c>
      <c r="E5" s="338"/>
      <c r="F5" s="338"/>
      <c r="G5" s="338"/>
      <c r="H5" s="339"/>
      <c r="I5" s="337" t="s">
        <v>13</v>
      </c>
      <c r="J5" s="338"/>
      <c r="K5" s="338"/>
      <c r="L5" s="339"/>
      <c r="M5" s="347" t="s">
        <v>14</v>
      </c>
      <c r="N5" s="347"/>
      <c r="O5" s="347"/>
      <c r="P5" s="4" t="s">
        <v>4</v>
      </c>
      <c r="Q5" s="347" t="s">
        <v>15</v>
      </c>
      <c r="R5" s="347"/>
      <c r="S5" s="347"/>
      <c r="T5" s="347"/>
      <c r="U5" s="347"/>
      <c r="V5" s="347"/>
      <c r="W5" s="347"/>
      <c r="X5" s="347"/>
      <c r="Y5" s="347"/>
      <c r="Z5" s="347"/>
      <c r="AA5" s="6"/>
      <c r="AB5" s="6"/>
      <c r="AC5" s="6"/>
    </row>
    <row r="6" spans="1:29" s="184" customFormat="1" ht="13.95" customHeight="1" x14ac:dyDescent="0.25">
      <c r="B6" s="328"/>
      <c r="C6" s="330"/>
      <c r="D6" s="187" t="s">
        <v>17</v>
      </c>
      <c r="E6" s="187" t="s">
        <v>16</v>
      </c>
      <c r="F6" s="187" t="s">
        <v>18</v>
      </c>
      <c r="G6" s="8" t="s">
        <v>19</v>
      </c>
      <c r="H6" s="187" t="s">
        <v>20</v>
      </c>
      <c r="I6" s="4" t="s">
        <v>17</v>
      </c>
      <c r="J6" s="4" t="s">
        <v>16</v>
      </c>
      <c r="K6" s="4" t="s">
        <v>19</v>
      </c>
      <c r="L6" s="4" t="s">
        <v>21</v>
      </c>
      <c r="M6" s="187" t="s">
        <v>17</v>
      </c>
      <c r="N6" s="187" t="s">
        <v>19</v>
      </c>
      <c r="O6" s="187" t="s">
        <v>22</v>
      </c>
      <c r="P6" s="4" t="s">
        <v>23</v>
      </c>
      <c r="Q6" s="187" t="s">
        <v>24</v>
      </c>
      <c r="R6" s="187" t="s">
        <v>25</v>
      </c>
      <c r="S6" s="187" t="s">
        <v>17</v>
      </c>
      <c r="T6" s="187" t="s">
        <v>30</v>
      </c>
      <c r="U6" s="187" t="s">
        <v>2</v>
      </c>
      <c r="V6" s="187" t="s">
        <v>1</v>
      </c>
      <c r="W6" s="187" t="s">
        <v>0</v>
      </c>
      <c r="X6" s="187" t="s">
        <v>6</v>
      </c>
      <c r="Y6" s="187" t="s">
        <v>3</v>
      </c>
      <c r="Z6" s="187"/>
      <c r="AA6" s="9"/>
      <c r="AB6" s="9"/>
      <c r="AC6" s="9"/>
    </row>
    <row r="7" spans="1:29" s="184" customFormat="1" ht="13.95" customHeight="1" x14ac:dyDescent="0.25">
      <c r="B7" s="195"/>
      <c r="C7" s="195"/>
      <c r="D7" s="187"/>
      <c r="E7" s="187"/>
      <c r="F7" s="187"/>
      <c r="G7" s="8"/>
      <c r="H7" s="187"/>
      <c r="I7" s="4"/>
      <c r="J7" s="4"/>
      <c r="K7" s="4"/>
      <c r="L7" s="4"/>
      <c r="M7" s="187"/>
      <c r="N7" s="187"/>
      <c r="O7" s="187"/>
      <c r="P7" s="4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9"/>
      <c r="AB7" s="9"/>
      <c r="AC7" s="9"/>
    </row>
    <row r="8" spans="1:29" ht="13.95" customHeight="1" x14ac:dyDescent="0.25">
      <c r="A8" s="10" t="s">
        <v>64</v>
      </c>
      <c r="B8" s="134" t="s">
        <v>29</v>
      </c>
      <c r="C8" s="134"/>
      <c r="P8" s="2"/>
      <c r="AA8" s="6"/>
      <c r="AB8" s="6"/>
      <c r="AC8" s="6"/>
    </row>
    <row r="9" spans="1:29" ht="13.95" customHeight="1" x14ac:dyDescent="0.25">
      <c r="A9" s="10" t="s">
        <v>65</v>
      </c>
      <c r="B9" s="134" t="s">
        <v>118</v>
      </c>
      <c r="C9" s="134"/>
      <c r="P9" s="2"/>
      <c r="AA9" s="6"/>
      <c r="AB9" s="6"/>
      <c r="AC9" s="6"/>
    </row>
    <row r="10" spans="1:29" ht="13.95" customHeight="1" x14ac:dyDescent="0.25">
      <c r="A10" s="10" t="s">
        <v>120</v>
      </c>
      <c r="B10" s="24" t="s">
        <v>119</v>
      </c>
      <c r="C10" s="24" t="s">
        <v>90</v>
      </c>
      <c r="D10" s="2"/>
      <c r="H10" s="20">
        <f>+SUM(H11:H29)</f>
        <v>75.822149999999993</v>
      </c>
      <c r="I10" s="2"/>
      <c r="J10" s="2"/>
      <c r="P10" s="135"/>
      <c r="AA10" s="6"/>
      <c r="AB10" s="6"/>
      <c r="AC10" s="6"/>
    </row>
    <row r="11" spans="1:29" ht="13.95" customHeight="1" x14ac:dyDescent="0.25">
      <c r="A11" s="28"/>
      <c r="B11" s="24" t="s">
        <v>121</v>
      </c>
      <c r="C11" s="26"/>
      <c r="D11" s="2"/>
      <c r="I11" s="2"/>
      <c r="J11" s="136"/>
      <c r="P11" s="135"/>
      <c r="AA11" s="6"/>
      <c r="AB11" s="6"/>
      <c r="AC11" s="6"/>
    </row>
    <row r="12" spans="1:29" ht="13.95" customHeight="1" x14ac:dyDescent="0.25">
      <c r="A12" s="10"/>
      <c r="B12" s="24" t="s">
        <v>122</v>
      </c>
      <c r="C12" s="24"/>
      <c r="D12" s="2">
        <v>1.8</v>
      </c>
      <c r="E12" s="187">
        <v>1.8</v>
      </c>
      <c r="F12" s="187">
        <v>2.35</v>
      </c>
      <c r="G12" s="8">
        <v>4</v>
      </c>
      <c r="H12" s="187">
        <f>+D12*E12*F12*G12</f>
        <v>30.456000000000003</v>
      </c>
      <c r="I12" s="2"/>
      <c r="J12" s="2"/>
      <c r="P12" s="135"/>
      <c r="AA12" s="6"/>
      <c r="AB12" s="6"/>
      <c r="AC12" s="6"/>
    </row>
    <row r="13" spans="1:29" ht="13.95" customHeight="1" x14ac:dyDescent="0.25">
      <c r="A13" s="28"/>
      <c r="B13" s="26" t="s">
        <v>123</v>
      </c>
      <c r="C13" s="26"/>
      <c r="D13" s="2">
        <v>1.8</v>
      </c>
      <c r="E13" s="187">
        <v>1.8</v>
      </c>
      <c r="F13" s="187">
        <v>2.35</v>
      </c>
      <c r="G13" s="8">
        <v>4</v>
      </c>
      <c r="H13" s="187">
        <f>+D13*E13*F13*G13</f>
        <v>30.456000000000003</v>
      </c>
      <c r="I13" s="2"/>
      <c r="J13" s="2"/>
      <c r="P13" s="135"/>
      <c r="AA13" s="6"/>
      <c r="AB13" s="6"/>
      <c r="AC13" s="6"/>
    </row>
    <row r="14" spans="1:29" ht="13.95" customHeight="1" x14ac:dyDescent="0.25">
      <c r="A14" s="10"/>
      <c r="B14" s="24" t="s">
        <v>125</v>
      </c>
      <c r="C14" s="24"/>
      <c r="D14" s="2"/>
      <c r="I14" s="2"/>
      <c r="J14" s="2"/>
      <c r="P14" s="135"/>
      <c r="AA14" s="6"/>
      <c r="AB14" s="6"/>
      <c r="AC14" s="6"/>
    </row>
    <row r="15" spans="1:29" ht="13.95" customHeight="1" x14ac:dyDescent="0.25">
      <c r="A15" s="28"/>
      <c r="B15" s="24" t="s">
        <v>122</v>
      </c>
      <c r="C15" s="26"/>
      <c r="D15" s="2"/>
      <c r="I15" s="2"/>
      <c r="J15" s="2"/>
      <c r="P15" s="135"/>
      <c r="AA15" s="6"/>
      <c r="AB15" s="6"/>
      <c r="AC15" s="6"/>
    </row>
    <row r="16" spans="1:29" ht="13.95" customHeight="1" x14ac:dyDescent="0.25">
      <c r="A16" s="28"/>
      <c r="B16" s="26" t="s">
        <v>126</v>
      </c>
      <c r="C16" s="26"/>
      <c r="D16" s="2">
        <v>1.1299999999999999</v>
      </c>
      <c r="E16" s="187">
        <v>0.25</v>
      </c>
      <c r="F16" s="187">
        <v>1.5</v>
      </c>
      <c r="G16" s="8">
        <v>1</v>
      </c>
      <c r="H16" s="187">
        <f>+D16*E16*F16*G16</f>
        <v>0.42374999999999996</v>
      </c>
      <c r="I16" s="2"/>
      <c r="J16" s="2"/>
      <c r="P16" s="135"/>
      <c r="AA16" s="6"/>
      <c r="AB16" s="6"/>
      <c r="AC16" s="6"/>
    </row>
    <row r="17" spans="1:29" ht="13.95" customHeight="1" x14ac:dyDescent="0.25">
      <c r="A17" s="28"/>
      <c r="B17" s="26" t="s">
        <v>127</v>
      </c>
      <c r="C17" s="26"/>
      <c r="D17" s="2">
        <v>1.9</v>
      </c>
      <c r="E17" s="187">
        <v>0.25</v>
      </c>
      <c r="F17" s="187">
        <v>1.5</v>
      </c>
      <c r="G17" s="8">
        <v>1</v>
      </c>
      <c r="H17" s="187">
        <f t="shared" ref="H17:H18" si="0">+D17*E17*F17*G17</f>
        <v>0.71249999999999991</v>
      </c>
      <c r="I17" s="2"/>
      <c r="J17" s="2"/>
      <c r="P17" s="135"/>
      <c r="AA17" s="6"/>
      <c r="AB17" s="6"/>
      <c r="AC17" s="6"/>
    </row>
    <row r="18" spans="1:29" ht="13.95" customHeight="1" x14ac:dyDescent="0.25">
      <c r="A18" s="28"/>
      <c r="B18" s="26" t="s">
        <v>128</v>
      </c>
      <c r="C18" s="26"/>
      <c r="D18" s="2">
        <v>1.1299999999999999</v>
      </c>
      <c r="E18" s="187">
        <v>0.25</v>
      </c>
      <c r="F18" s="187">
        <v>1.5</v>
      </c>
      <c r="G18" s="8">
        <v>1</v>
      </c>
      <c r="H18" s="187">
        <f t="shared" si="0"/>
        <v>0.42374999999999996</v>
      </c>
      <c r="I18" s="2"/>
      <c r="J18" s="2"/>
      <c r="P18" s="135"/>
      <c r="AA18" s="6"/>
      <c r="AB18" s="6"/>
      <c r="AC18" s="6"/>
    </row>
    <row r="19" spans="1:29" ht="13.95" customHeight="1" x14ac:dyDescent="0.25">
      <c r="A19" s="10"/>
      <c r="B19" s="24" t="s">
        <v>123</v>
      </c>
      <c r="C19" s="24"/>
      <c r="D19" s="2"/>
      <c r="I19" s="2"/>
      <c r="J19" s="2"/>
      <c r="P19" s="135"/>
      <c r="AA19" s="6"/>
      <c r="AB19" s="6"/>
      <c r="AC19" s="6"/>
    </row>
    <row r="20" spans="1:29" ht="13.95" customHeight="1" x14ac:dyDescent="0.25">
      <c r="A20" s="28"/>
      <c r="B20" s="26" t="s">
        <v>126</v>
      </c>
      <c r="C20" s="26"/>
      <c r="D20" s="2">
        <v>1.1299999999999999</v>
      </c>
      <c r="E20" s="187">
        <v>0.25</v>
      </c>
      <c r="F20" s="187">
        <v>1.5</v>
      </c>
      <c r="G20" s="8">
        <v>1</v>
      </c>
      <c r="H20" s="187">
        <f>+D20*E20*F20*G20</f>
        <v>0.42374999999999996</v>
      </c>
      <c r="I20" s="2"/>
      <c r="J20" s="2"/>
      <c r="P20" s="135"/>
      <c r="AA20" s="6"/>
      <c r="AB20" s="6"/>
      <c r="AC20" s="6"/>
    </row>
    <row r="21" spans="1:29" ht="13.95" customHeight="1" x14ac:dyDescent="0.25">
      <c r="A21" s="10"/>
      <c r="B21" s="26" t="s">
        <v>127</v>
      </c>
      <c r="C21" s="26"/>
      <c r="D21" s="2">
        <v>1.9</v>
      </c>
      <c r="E21" s="187">
        <v>0.25</v>
      </c>
      <c r="F21" s="187">
        <v>1.5</v>
      </c>
      <c r="G21" s="8">
        <v>1</v>
      </c>
      <c r="H21" s="187">
        <f t="shared" ref="H21:H29" si="1">+D21*E21*F21*G21</f>
        <v>0.71249999999999991</v>
      </c>
      <c r="I21" s="2"/>
      <c r="J21" s="2"/>
      <c r="O21" s="20"/>
      <c r="P21" s="135"/>
      <c r="AA21" s="6"/>
      <c r="AB21" s="6"/>
      <c r="AC21" s="6"/>
    </row>
    <row r="22" spans="1:29" ht="13.95" customHeight="1" x14ac:dyDescent="0.25">
      <c r="A22" s="10"/>
      <c r="B22" s="26" t="s">
        <v>128</v>
      </c>
      <c r="C22" s="26"/>
      <c r="D22" s="2">
        <v>1.1299999999999999</v>
      </c>
      <c r="E22" s="187">
        <v>0.25</v>
      </c>
      <c r="F22" s="187">
        <v>1.5</v>
      </c>
      <c r="G22" s="8">
        <v>1</v>
      </c>
      <c r="H22" s="187">
        <f t="shared" si="1"/>
        <v>0.42374999999999996</v>
      </c>
      <c r="I22" s="2"/>
      <c r="J22" s="2"/>
      <c r="O22" s="20"/>
      <c r="P22" s="135"/>
      <c r="AA22" s="6"/>
      <c r="AB22" s="6"/>
      <c r="AC22" s="6"/>
    </row>
    <row r="23" spans="1:29" ht="13.95" customHeight="1" x14ac:dyDescent="0.25">
      <c r="A23" s="10"/>
      <c r="B23" s="2" t="s">
        <v>129</v>
      </c>
      <c r="P23" s="13"/>
      <c r="AA23" s="6"/>
      <c r="AB23" s="6"/>
      <c r="AC23" s="6"/>
    </row>
    <row r="24" spans="1:29" ht="13.95" customHeight="1" x14ac:dyDescent="0.25">
      <c r="A24" s="10"/>
      <c r="B24" s="138" t="s">
        <v>130</v>
      </c>
      <c r="C24" s="141"/>
      <c r="D24" s="187">
        <v>2.65</v>
      </c>
      <c r="E24" s="187">
        <v>0.25</v>
      </c>
      <c r="F24" s="187">
        <v>1.5</v>
      </c>
      <c r="G24" s="8">
        <v>1</v>
      </c>
      <c r="H24" s="187">
        <f t="shared" si="1"/>
        <v>0.99374999999999991</v>
      </c>
      <c r="P24" s="13"/>
      <c r="AA24" s="6"/>
      <c r="AB24" s="6"/>
      <c r="AC24" s="6"/>
    </row>
    <row r="25" spans="1:29" ht="13.95" customHeight="1" x14ac:dyDescent="0.25">
      <c r="A25" s="10"/>
      <c r="B25" s="134" t="s">
        <v>124</v>
      </c>
      <c r="C25" s="134"/>
      <c r="P25" s="13"/>
      <c r="AA25" s="6"/>
      <c r="AB25" s="6"/>
      <c r="AC25" s="6"/>
    </row>
    <row r="26" spans="1:29" ht="13.95" customHeight="1" x14ac:dyDescent="0.25">
      <c r="A26" s="11"/>
      <c r="B26" s="137" t="s">
        <v>131</v>
      </c>
      <c r="C26" s="137"/>
      <c r="D26" s="187">
        <v>2.65</v>
      </c>
      <c r="E26" s="187">
        <v>0.6</v>
      </c>
      <c r="F26" s="187">
        <v>1.6</v>
      </c>
      <c r="G26" s="8">
        <v>1</v>
      </c>
      <c r="H26" s="187">
        <f t="shared" si="1"/>
        <v>2.544</v>
      </c>
      <c r="P26" s="13"/>
      <c r="AA26" s="6"/>
      <c r="AB26" s="6"/>
      <c r="AC26" s="6"/>
    </row>
    <row r="27" spans="1:29" ht="13.95" customHeight="1" x14ac:dyDescent="0.25">
      <c r="A27" s="10"/>
      <c r="B27" s="141" t="s">
        <v>132</v>
      </c>
      <c r="C27" s="141"/>
      <c r="D27" s="187">
        <v>2.65</v>
      </c>
      <c r="E27" s="187">
        <v>0.6</v>
      </c>
      <c r="F27" s="187">
        <v>1.6</v>
      </c>
      <c r="G27" s="8">
        <v>1</v>
      </c>
      <c r="H27" s="187">
        <f t="shared" si="1"/>
        <v>2.544</v>
      </c>
      <c r="P27" s="13"/>
      <c r="AA27" s="6"/>
      <c r="AB27" s="6"/>
      <c r="AC27" s="6"/>
    </row>
    <row r="28" spans="1:29" ht="13.95" customHeight="1" x14ac:dyDescent="0.25">
      <c r="A28" s="10"/>
      <c r="B28" s="141" t="s">
        <v>133</v>
      </c>
      <c r="C28" s="141"/>
      <c r="D28" s="187">
        <v>2.65</v>
      </c>
      <c r="E28" s="187">
        <v>0.6</v>
      </c>
      <c r="F28" s="187">
        <v>1.6</v>
      </c>
      <c r="G28" s="8">
        <v>1</v>
      </c>
      <c r="H28" s="187">
        <f t="shared" si="1"/>
        <v>2.544</v>
      </c>
      <c r="P28" s="13"/>
      <c r="AA28" s="6"/>
      <c r="AB28" s="6"/>
      <c r="AC28" s="6"/>
    </row>
    <row r="29" spans="1:29" ht="13.95" customHeight="1" x14ac:dyDescent="0.25">
      <c r="A29" s="10"/>
      <c r="B29" s="141" t="s">
        <v>140</v>
      </c>
      <c r="C29" s="141"/>
      <c r="D29" s="187">
        <v>2.93</v>
      </c>
      <c r="E29" s="187">
        <v>0.6</v>
      </c>
      <c r="F29" s="187">
        <v>0.9</v>
      </c>
      <c r="G29" s="8">
        <v>2</v>
      </c>
      <c r="H29" s="187">
        <f t="shared" si="1"/>
        <v>3.1644000000000001</v>
      </c>
      <c r="P29" s="13"/>
      <c r="AA29" s="6"/>
      <c r="AB29" s="6"/>
      <c r="AC29" s="6"/>
    </row>
    <row r="30" spans="1:29" ht="13.95" customHeight="1" x14ac:dyDescent="0.25">
      <c r="A30" s="10"/>
      <c r="B30" s="141"/>
      <c r="C30" s="141"/>
      <c r="P30" s="13"/>
      <c r="AA30" s="6"/>
      <c r="AB30" s="6"/>
      <c r="AC30" s="6"/>
    </row>
    <row r="31" spans="1:29" ht="13.95" customHeight="1" x14ac:dyDescent="0.25">
      <c r="A31" s="10"/>
      <c r="B31" s="141"/>
      <c r="C31" s="141"/>
      <c r="P31" s="13"/>
      <c r="AA31" s="6"/>
      <c r="AB31" s="6"/>
      <c r="AC31" s="6"/>
    </row>
    <row r="32" spans="1:29" ht="13.95" customHeight="1" x14ac:dyDescent="0.25">
      <c r="A32" s="10"/>
      <c r="B32" s="141"/>
      <c r="C32" s="141"/>
      <c r="P32" s="13"/>
      <c r="AA32" s="6"/>
      <c r="AB32" s="6"/>
      <c r="AC32" s="6"/>
    </row>
    <row r="33" spans="1:29" ht="13.95" customHeight="1" x14ac:dyDescent="0.25">
      <c r="A33" s="10" t="s">
        <v>135</v>
      </c>
      <c r="B33" s="141" t="s">
        <v>134</v>
      </c>
      <c r="C33" s="141"/>
      <c r="P33" s="13"/>
      <c r="AA33" s="6"/>
      <c r="AB33" s="6"/>
      <c r="AC33" s="6"/>
    </row>
    <row r="34" spans="1:29" ht="13.95" customHeight="1" x14ac:dyDescent="0.25">
      <c r="A34" s="10" t="s">
        <v>136</v>
      </c>
      <c r="B34" s="141" t="s">
        <v>137</v>
      </c>
      <c r="C34" s="141" t="s">
        <v>90</v>
      </c>
      <c r="H34" s="187">
        <f>+SUM(H35:H57)</f>
        <v>37.185549999999992</v>
      </c>
      <c r="P34" s="13"/>
      <c r="AA34" s="6"/>
      <c r="AB34" s="6"/>
      <c r="AC34" s="6"/>
    </row>
    <row r="35" spans="1:29" ht="13.95" customHeight="1" x14ac:dyDescent="0.25">
      <c r="A35" s="10"/>
      <c r="B35" s="24" t="s">
        <v>121</v>
      </c>
      <c r="C35" s="26"/>
      <c r="D35" s="2"/>
      <c r="P35" s="13"/>
      <c r="AA35" s="6"/>
      <c r="AB35" s="6"/>
      <c r="AC35" s="6"/>
    </row>
    <row r="36" spans="1:29" ht="13.95" customHeight="1" x14ac:dyDescent="0.25">
      <c r="A36" s="11"/>
      <c r="B36" s="24" t="s">
        <v>122</v>
      </c>
      <c r="C36" s="24"/>
      <c r="D36" s="2">
        <v>1.8</v>
      </c>
      <c r="E36" s="187">
        <v>1.8</v>
      </c>
      <c r="F36" s="187">
        <v>1.4</v>
      </c>
      <c r="G36" s="8">
        <v>4</v>
      </c>
      <c r="H36" s="187">
        <f>+D36*E36*F36*G36</f>
        <v>18.143999999999998</v>
      </c>
      <c r="P36" s="13"/>
      <c r="AA36" s="6"/>
      <c r="AB36" s="6"/>
      <c r="AC36" s="6"/>
    </row>
    <row r="37" spans="1:29" ht="13.95" customHeight="1" x14ac:dyDescent="0.25">
      <c r="A37" s="10"/>
      <c r="B37" s="26" t="s">
        <v>123</v>
      </c>
      <c r="C37" s="26"/>
      <c r="D37" s="2">
        <v>1.8</v>
      </c>
      <c r="E37" s="187">
        <v>1.8</v>
      </c>
      <c r="F37" s="187">
        <v>1.4</v>
      </c>
      <c r="G37" s="8">
        <v>4</v>
      </c>
      <c r="H37" s="187">
        <f>+D37*E37*F37*G37</f>
        <v>18.143999999999998</v>
      </c>
      <c r="P37" s="13"/>
      <c r="AA37" s="6"/>
      <c r="AB37" s="6"/>
      <c r="AC37" s="6"/>
    </row>
    <row r="38" spans="1:29" ht="13.95" customHeight="1" x14ac:dyDescent="0.25">
      <c r="A38" s="10"/>
      <c r="B38" s="166" t="s">
        <v>138</v>
      </c>
      <c r="C38" s="166"/>
      <c r="D38" s="167">
        <v>0.48</v>
      </c>
      <c r="E38" s="168">
        <v>0.25</v>
      </c>
      <c r="F38" s="168">
        <v>1.4</v>
      </c>
      <c r="G38" s="169">
        <v>4</v>
      </c>
      <c r="H38" s="168">
        <f>-D38*E38*F38*G38</f>
        <v>-0.67199999999999993</v>
      </c>
      <c r="P38" s="13"/>
      <c r="AA38" s="6"/>
      <c r="AB38" s="6"/>
      <c r="AC38" s="6"/>
    </row>
    <row r="39" spans="1:29" ht="13.95" customHeight="1" x14ac:dyDescent="0.25">
      <c r="A39" s="10"/>
      <c r="B39" s="166" t="s">
        <v>138</v>
      </c>
      <c r="C39" s="166"/>
      <c r="D39" s="167">
        <v>0.23</v>
      </c>
      <c r="E39" s="168">
        <v>0.25</v>
      </c>
      <c r="F39" s="168">
        <v>1.4</v>
      </c>
      <c r="G39" s="169">
        <v>4</v>
      </c>
      <c r="H39" s="168">
        <f t="shared" ref="H39:H41" si="2">-D39*E39*F39*G39</f>
        <v>-0.32200000000000001</v>
      </c>
      <c r="P39" s="13"/>
      <c r="AA39" s="6"/>
      <c r="AB39" s="6"/>
      <c r="AC39" s="6"/>
    </row>
    <row r="40" spans="1:29" ht="13.95" customHeight="1" x14ac:dyDescent="0.25">
      <c r="A40" s="10"/>
      <c r="B40" s="166" t="s">
        <v>139</v>
      </c>
      <c r="C40" s="166"/>
      <c r="D40" s="167">
        <v>0.7</v>
      </c>
      <c r="E40" s="168">
        <v>0.25</v>
      </c>
      <c r="F40" s="168">
        <v>1.4</v>
      </c>
      <c r="G40" s="169">
        <v>4</v>
      </c>
      <c r="H40" s="168">
        <f t="shared" si="2"/>
        <v>-0.97999999999999987</v>
      </c>
      <c r="P40" s="13"/>
      <c r="AA40" s="6"/>
      <c r="AB40" s="6"/>
      <c r="AC40" s="6"/>
    </row>
    <row r="41" spans="1:29" ht="13.95" customHeight="1" x14ac:dyDescent="0.25">
      <c r="A41" s="10"/>
      <c r="B41" s="166" t="s">
        <v>139</v>
      </c>
      <c r="C41" s="166"/>
      <c r="D41" s="167">
        <v>0.2</v>
      </c>
      <c r="E41" s="168">
        <v>0.25</v>
      </c>
      <c r="F41" s="168">
        <v>1.4</v>
      </c>
      <c r="G41" s="169">
        <v>4</v>
      </c>
      <c r="H41" s="168">
        <f t="shared" si="2"/>
        <v>-0.27999999999999997</v>
      </c>
      <c r="P41" s="13"/>
      <c r="AA41" s="6"/>
      <c r="AB41" s="6"/>
      <c r="AC41" s="6"/>
    </row>
    <row r="42" spans="1:29" ht="13.95" customHeight="1" x14ac:dyDescent="0.25">
      <c r="A42" s="10"/>
      <c r="B42" s="24" t="s">
        <v>125</v>
      </c>
      <c r="C42" s="24"/>
      <c r="D42" s="2"/>
      <c r="P42" s="13"/>
      <c r="AA42" s="6"/>
      <c r="AB42" s="6"/>
      <c r="AC42" s="6"/>
    </row>
    <row r="43" spans="1:29" ht="13.95" customHeight="1" x14ac:dyDescent="0.25">
      <c r="A43" s="10"/>
      <c r="B43" s="24" t="s">
        <v>122</v>
      </c>
      <c r="C43" s="26"/>
      <c r="D43" s="2"/>
      <c r="P43" s="2"/>
      <c r="AA43" s="6"/>
      <c r="AB43" s="6"/>
      <c r="AC43" s="6"/>
    </row>
    <row r="44" spans="1:29" ht="13.95" customHeight="1" x14ac:dyDescent="0.25">
      <c r="A44" s="11"/>
      <c r="B44" s="26" t="s">
        <v>126</v>
      </c>
      <c r="C44" s="26"/>
      <c r="D44" s="2">
        <v>1.1299999999999999</v>
      </c>
      <c r="E44" s="187">
        <v>0.25</v>
      </c>
      <c r="F44" s="187">
        <v>0</v>
      </c>
      <c r="G44" s="8">
        <v>1</v>
      </c>
      <c r="H44" s="187">
        <f>+D44*E44*F44*G44</f>
        <v>0</v>
      </c>
      <c r="L44" s="13"/>
      <c r="P44" s="2"/>
      <c r="AA44" s="6"/>
      <c r="AB44" s="6"/>
      <c r="AC44" s="6"/>
    </row>
    <row r="45" spans="1:29" ht="13.95" customHeight="1" x14ac:dyDescent="0.25">
      <c r="B45" s="26" t="s">
        <v>127</v>
      </c>
      <c r="C45" s="26"/>
      <c r="D45" s="2">
        <v>1.9</v>
      </c>
      <c r="E45" s="187">
        <v>0.25</v>
      </c>
      <c r="F45" s="187">
        <v>0</v>
      </c>
      <c r="G45" s="8">
        <v>1</v>
      </c>
      <c r="H45" s="187">
        <f t="shared" ref="H45:H46" si="3">+D45*E45*F45*G45</f>
        <v>0</v>
      </c>
      <c r="L45" s="13"/>
      <c r="P45" s="2"/>
      <c r="AA45" s="6"/>
      <c r="AB45" s="6"/>
      <c r="AC45" s="6"/>
    </row>
    <row r="46" spans="1:29" ht="13.95" customHeight="1" x14ac:dyDescent="0.25">
      <c r="B46" s="26" t="s">
        <v>128</v>
      </c>
      <c r="C46" s="26"/>
      <c r="D46" s="2">
        <v>1.1299999999999999</v>
      </c>
      <c r="E46" s="187">
        <v>0.25</v>
      </c>
      <c r="F46" s="187">
        <v>0</v>
      </c>
      <c r="G46" s="8">
        <v>1</v>
      </c>
      <c r="H46" s="187">
        <f t="shared" si="3"/>
        <v>0</v>
      </c>
      <c r="I46" s="331"/>
      <c r="J46" s="332"/>
      <c r="K46" s="194"/>
      <c r="L46" s="194"/>
      <c r="P46" s="2"/>
      <c r="AA46" s="6"/>
      <c r="AB46" s="6"/>
      <c r="AC46" s="6"/>
    </row>
    <row r="47" spans="1:29" ht="13.95" customHeight="1" x14ac:dyDescent="0.25">
      <c r="B47" s="24" t="s">
        <v>123</v>
      </c>
      <c r="C47" s="24"/>
      <c r="D47" s="2"/>
      <c r="I47" s="331"/>
      <c r="J47" s="332"/>
      <c r="K47" s="194"/>
      <c r="L47" s="194"/>
      <c r="P47" s="2"/>
      <c r="AA47" s="6"/>
      <c r="AB47" s="6"/>
      <c r="AC47" s="6"/>
    </row>
    <row r="48" spans="1:29" ht="13.95" customHeight="1" x14ac:dyDescent="0.25">
      <c r="B48" s="26" t="s">
        <v>126</v>
      </c>
      <c r="C48" s="26"/>
      <c r="D48" s="2">
        <v>1.1299999999999999</v>
      </c>
      <c r="E48" s="187">
        <v>0.25</v>
      </c>
      <c r="F48" s="187">
        <v>0</v>
      </c>
      <c r="G48" s="8">
        <v>1</v>
      </c>
      <c r="H48" s="187">
        <f>+D48*E48*F48*G48</f>
        <v>0</v>
      </c>
      <c r="I48" s="331"/>
      <c r="J48" s="332"/>
      <c r="K48" s="194"/>
      <c r="L48" s="194"/>
      <c r="P48" s="2"/>
      <c r="AA48" s="6"/>
      <c r="AB48" s="6"/>
      <c r="AC48" s="6"/>
    </row>
    <row r="49" spans="1:29" ht="13.95" customHeight="1" x14ac:dyDescent="0.25">
      <c r="B49" s="26" t="s">
        <v>127</v>
      </c>
      <c r="C49" s="26"/>
      <c r="D49" s="2">
        <v>1.9</v>
      </c>
      <c r="E49" s="187">
        <v>0.25</v>
      </c>
      <c r="F49" s="187">
        <v>0</v>
      </c>
      <c r="G49" s="8">
        <v>1</v>
      </c>
      <c r="H49" s="187">
        <f t="shared" ref="H49:H50" si="4">+D49*E49*F49*G49</f>
        <v>0</v>
      </c>
      <c r="I49" s="331"/>
      <c r="J49" s="332"/>
      <c r="K49" s="194"/>
      <c r="L49" s="194"/>
      <c r="P49" s="2"/>
      <c r="AA49" s="6"/>
      <c r="AB49" s="6"/>
      <c r="AC49" s="6"/>
    </row>
    <row r="50" spans="1:29" ht="13.95" customHeight="1" x14ac:dyDescent="0.25">
      <c r="B50" s="26" t="s">
        <v>128</v>
      </c>
      <c r="C50" s="26"/>
      <c r="D50" s="2">
        <v>1.1299999999999999</v>
      </c>
      <c r="E50" s="187">
        <v>0.25</v>
      </c>
      <c r="F50" s="187">
        <v>0</v>
      </c>
      <c r="G50" s="8">
        <v>1</v>
      </c>
      <c r="H50" s="187">
        <f t="shared" si="4"/>
        <v>0</v>
      </c>
      <c r="I50" s="331"/>
      <c r="J50" s="332"/>
      <c r="K50" s="194"/>
      <c r="L50" s="194"/>
      <c r="P50" s="2"/>
      <c r="AA50" s="6"/>
      <c r="AB50" s="6"/>
      <c r="AC50" s="6"/>
    </row>
    <row r="51" spans="1:29" ht="13.95" customHeight="1" x14ac:dyDescent="0.25">
      <c r="B51" s="2" t="s">
        <v>129</v>
      </c>
      <c r="I51" s="331"/>
      <c r="J51" s="332"/>
      <c r="K51" s="194"/>
      <c r="L51" s="194"/>
      <c r="P51" s="2"/>
      <c r="AA51" s="6"/>
      <c r="AB51" s="6"/>
      <c r="AC51" s="6"/>
    </row>
    <row r="52" spans="1:29" ht="13.95" customHeight="1" x14ac:dyDescent="0.25">
      <c r="B52" s="138" t="s">
        <v>130</v>
      </c>
      <c r="C52" s="141"/>
      <c r="D52" s="187">
        <v>2.65</v>
      </c>
      <c r="E52" s="187">
        <v>0.25</v>
      </c>
      <c r="F52" s="187">
        <v>0.8</v>
      </c>
      <c r="G52" s="8">
        <v>1</v>
      </c>
      <c r="H52" s="187">
        <f t="shared" ref="H52" si="5">+D52*E52*F52*G52</f>
        <v>0.53</v>
      </c>
      <c r="I52" s="331"/>
      <c r="J52" s="332"/>
      <c r="K52" s="194"/>
      <c r="L52" s="194"/>
      <c r="P52" s="2"/>
      <c r="AA52" s="6"/>
      <c r="AB52" s="6"/>
      <c r="AC52" s="6"/>
    </row>
    <row r="53" spans="1:29" ht="13.95" customHeight="1" x14ac:dyDescent="0.25">
      <c r="B53" s="134" t="s">
        <v>124</v>
      </c>
      <c r="C53" s="134"/>
      <c r="I53" s="331"/>
      <c r="J53" s="332"/>
      <c r="K53" s="194"/>
      <c r="L53" s="194"/>
      <c r="P53" s="2"/>
      <c r="AA53" s="6"/>
      <c r="AB53" s="6"/>
      <c r="AC53" s="6"/>
    </row>
    <row r="54" spans="1:29" ht="13.95" customHeight="1" x14ac:dyDescent="0.25">
      <c r="B54" s="137" t="s">
        <v>131</v>
      </c>
      <c r="C54" s="137"/>
      <c r="D54" s="187">
        <v>2.65</v>
      </c>
      <c r="E54" s="187">
        <v>0.35</v>
      </c>
      <c r="F54" s="187">
        <v>0.8</v>
      </c>
      <c r="G54" s="8">
        <v>1</v>
      </c>
      <c r="H54" s="187">
        <f t="shared" ref="H54:H57" si="6">+D54*E54*F54*G54</f>
        <v>0.74199999999999999</v>
      </c>
      <c r="I54" s="331"/>
      <c r="J54" s="332"/>
      <c r="K54" s="194"/>
      <c r="L54" s="194"/>
      <c r="P54" s="2"/>
      <c r="AA54" s="6"/>
      <c r="AB54" s="6"/>
      <c r="AC54" s="6"/>
    </row>
    <row r="55" spans="1:29" ht="13.95" customHeight="1" x14ac:dyDescent="0.25">
      <c r="B55" s="141" t="s">
        <v>132</v>
      </c>
      <c r="C55" s="141"/>
      <c r="D55" s="187">
        <v>2.65</v>
      </c>
      <c r="E55" s="187">
        <v>0.35</v>
      </c>
      <c r="F55" s="187">
        <v>0.8</v>
      </c>
      <c r="G55" s="8">
        <v>1</v>
      </c>
      <c r="H55" s="187">
        <f t="shared" si="6"/>
        <v>0.74199999999999999</v>
      </c>
      <c r="I55" s="187"/>
      <c r="J55" s="187"/>
      <c r="K55" s="194"/>
      <c r="L55" s="194"/>
      <c r="P55" s="2"/>
      <c r="AA55" s="6"/>
      <c r="AB55" s="6"/>
      <c r="AC55" s="6"/>
    </row>
    <row r="56" spans="1:29" ht="13.95" customHeight="1" x14ac:dyDescent="0.25">
      <c r="B56" s="141" t="s">
        <v>133</v>
      </c>
      <c r="C56" s="141"/>
      <c r="D56" s="187">
        <v>2.65</v>
      </c>
      <c r="E56" s="187">
        <v>0.35</v>
      </c>
      <c r="F56" s="187">
        <v>0.8</v>
      </c>
      <c r="G56" s="8">
        <v>1</v>
      </c>
      <c r="H56" s="187">
        <f t="shared" si="6"/>
        <v>0.74199999999999999</v>
      </c>
      <c r="I56" s="187"/>
      <c r="J56" s="187"/>
      <c r="K56" s="194"/>
      <c r="L56" s="194"/>
      <c r="P56" s="2"/>
      <c r="AA56" s="6"/>
      <c r="AB56" s="6"/>
      <c r="AC56" s="6"/>
    </row>
    <row r="57" spans="1:29" ht="13.95" customHeight="1" x14ac:dyDescent="0.25">
      <c r="A57" s="11"/>
      <c r="B57" s="141" t="s">
        <v>140</v>
      </c>
      <c r="C57" s="141"/>
      <c r="D57" s="187">
        <v>2.93</v>
      </c>
      <c r="E57" s="187">
        <v>0.45</v>
      </c>
      <c r="F57" s="187">
        <v>0.15</v>
      </c>
      <c r="G57" s="8">
        <v>2</v>
      </c>
      <c r="H57" s="187">
        <f t="shared" si="6"/>
        <v>0.39555000000000001</v>
      </c>
      <c r="L57" s="13"/>
      <c r="P57" s="2"/>
      <c r="AA57" s="6"/>
      <c r="AB57" s="6"/>
      <c r="AC57" s="6"/>
    </row>
    <row r="58" spans="1:29" ht="13.95" customHeight="1" x14ac:dyDescent="0.25">
      <c r="B58" s="142"/>
      <c r="C58" s="142"/>
      <c r="D58" s="2"/>
      <c r="I58" s="187"/>
      <c r="J58" s="187"/>
      <c r="K58" s="194"/>
      <c r="L58" s="194"/>
      <c r="P58" s="2"/>
      <c r="AA58" s="6"/>
      <c r="AB58" s="6"/>
      <c r="AC58" s="6"/>
    </row>
    <row r="59" spans="1:29" ht="13.95" customHeight="1" x14ac:dyDescent="0.25">
      <c r="A59" s="184" t="s">
        <v>143</v>
      </c>
      <c r="B59" s="141" t="s">
        <v>141</v>
      </c>
      <c r="C59" s="142"/>
      <c r="D59" s="2"/>
      <c r="I59" s="187"/>
      <c r="J59" s="187"/>
      <c r="K59" s="194"/>
      <c r="L59" s="194"/>
      <c r="P59" s="2"/>
      <c r="AA59" s="6"/>
      <c r="AB59" s="6"/>
      <c r="AC59" s="6"/>
    </row>
    <row r="60" spans="1:29" ht="13.95" customHeight="1" x14ac:dyDescent="0.25">
      <c r="A60" s="184" t="s">
        <v>144</v>
      </c>
      <c r="B60" s="141" t="s">
        <v>142</v>
      </c>
      <c r="C60" s="142" t="s">
        <v>89</v>
      </c>
      <c r="I60" s="359" t="s">
        <v>145</v>
      </c>
      <c r="J60" s="341"/>
      <c r="K60" s="194"/>
      <c r="L60" s="13">
        <f>+SUM(L61:L64)</f>
        <v>61.279999999999994</v>
      </c>
      <c r="P60" s="2"/>
      <c r="AA60" s="6"/>
      <c r="AB60" s="6"/>
      <c r="AC60" s="6"/>
    </row>
    <row r="61" spans="1:29" ht="13.95" customHeight="1" x14ac:dyDescent="0.25">
      <c r="B61" s="138" t="s">
        <v>146</v>
      </c>
      <c r="C61" s="142"/>
      <c r="I61" s="344">
        <v>42.06</v>
      </c>
      <c r="J61" s="336"/>
      <c r="K61" s="194">
        <v>1</v>
      </c>
      <c r="L61" s="4">
        <f>+I61*K61</f>
        <v>42.06</v>
      </c>
      <c r="P61" s="2"/>
      <c r="AA61" s="6"/>
      <c r="AB61" s="6"/>
      <c r="AC61" s="6"/>
    </row>
    <row r="62" spans="1:29" ht="13.95" customHeight="1" x14ac:dyDescent="0.25">
      <c r="B62" s="138" t="s">
        <v>149</v>
      </c>
      <c r="C62" s="142"/>
      <c r="I62" s="344">
        <v>6.41</v>
      </c>
      <c r="J62" s="336"/>
      <c r="K62" s="194">
        <v>1</v>
      </c>
      <c r="L62" s="4">
        <f t="shared" ref="L62:L64" si="7">+I62*K62</f>
        <v>6.41</v>
      </c>
      <c r="P62" s="2"/>
      <c r="AA62" s="6"/>
      <c r="AB62" s="6"/>
      <c r="AC62" s="6"/>
    </row>
    <row r="63" spans="1:29" ht="13.95" customHeight="1" x14ac:dyDescent="0.25">
      <c r="B63" s="138" t="s">
        <v>147</v>
      </c>
      <c r="C63" s="142"/>
      <c r="I63" s="344">
        <v>6.55</v>
      </c>
      <c r="J63" s="336"/>
      <c r="K63" s="194">
        <v>1</v>
      </c>
      <c r="L63" s="4">
        <f t="shared" si="7"/>
        <v>6.55</v>
      </c>
      <c r="P63" s="2"/>
      <c r="AA63" s="6"/>
      <c r="AB63" s="6"/>
      <c r="AC63" s="6"/>
    </row>
    <row r="64" spans="1:29" ht="13.95" customHeight="1" x14ac:dyDescent="0.25">
      <c r="B64" s="138" t="s">
        <v>148</v>
      </c>
      <c r="C64" s="142"/>
      <c r="I64" s="344">
        <v>6.26</v>
      </c>
      <c r="J64" s="336"/>
      <c r="K64" s="194">
        <v>1</v>
      </c>
      <c r="L64" s="4">
        <f t="shared" si="7"/>
        <v>6.26</v>
      </c>
      <c r="P64" s="2"/>
      <c r="AA64" s="6"/>
      <c r="AB64" s="6"/>
      <c r="AC64" s="6"/>
    </row>
    <row r="65" spans="1:29" ht="13.95" customHeight="1" x14ac:dyDescent="0.25">
      <c r="B65" s="138"/>
      <c r="C65" s="142"/>
      <c r="D65" s="2"/>
      <c r="I65" s="187"/>
      <c r="J65" s="187"/>
      <c r="K65" s="194"/>
      <c r="L65" s="194"/>
      <c r="P65" s="2"/>
      <c r="AA65" s="6"/>
      <c r="AB65" s="6"/>
      <c r="AC65" s="6"/>
    </row>
    <row r="66" spans="1:29" ht="13.95" customHeight="1" x14ac:dyDescent="0.25">
      <c r="A66" s="184" t="s">
        <v>150</v>
      </c>
      <c r="B66" s="141" t="s">
        <v>151</v>
      </c>
      <c r="C66" s="139"/>
      <c r="D66" s="2"/>
      <c r="I66" s="333"/>
      <c r="J66" s="334"/>
      <c r="K66" s="194"/>
      <c r="L66" s="194"/>
      <c r="P66" s="2"/>
      <c r="AA66" s="6"/>
      <c r="AB66" s="6"/>
      <c r="AC66" s="6"/>
    </row>
    <row r="67" spans="1:29" ht="13.95" customHeight="1" x14ac:dyDescent="0.25">
      <c r="A67" s="184" t="s">
        <v>154</v>
      </c>
      <c r="B67" s="141" t="s">
        <v>152</v>
      </c>
      <c r="C67" s="139" t="s">
        <v>89</v>
      </c>
      <c r="D67" s="2"/>
      <c r="I67" s="333"/>
      <c r="J67" s="334"/>
      <c r="K67" s="194"/>
      <c r="L67" s="13">
        <f>+SUM(L68:L70)</f>
        <v>25.92</v>
      </c>
      <c r="P67" s="2"/>
      <c r="AA67" s="6"/>
      <c r="AB67" s="6"/>
      <c r="AC67" s="6"/>
    </row>
    <row r="68" spans="1:29" ht="13.95" customHeight="1" x14ac:dyDescent="0.25">
      <c r="B68" s="24" t="s">
        <v>121</v>
      </c>
      <c r="C68" s="142"/>
      <c r="D68" s="2"/>
      <c r="I68" s="193"/>
      <c r="J68" s="193"/>
      <c r="K68" s="194"/>
      <c r="L68" s="194"/>
      <c r="P68" s="2"/>
      <c r="AA68" s="6"/>
      <c r="AB68" s="6"/>
      <c r="AC68" s="6"/>
    </row>
    <row r="69" spans="1:29" ht="13.95" customHeight="1" x14ac:dyDescent="0.25">
      <c r="B69" s="26" t="s">
        <v>122</v>
      </c>
      <c r="C69" s="142"/>
      <c r="D69" s="2"/>
      <c r="I69" s="193">
        <v>1.8</v>
      </c>
      <c r="J69" s="193">
        <v>1.8</v>
      </c>
      <c r="K69" s="194">
        <v>4</v>
      </c>
      <c r="L69" s="194">
        <f>+I69*J69*K69</f>
        <v>12.96</v>
      </c>
      <c r="P69" s="2"/>
      <c r="AA69" s="6"/>
      <c r="AB69" s="6"/>
      <c r="AC69" s="6"/>
    </row>
    <row r="70" spans="1:29" ht="13.95" customHeight="1" x14ac:dyDescent="0.25">
      <c r="B70" s="26" t="s">
        <v>123</v>
      </c>
      <c r="C70" s="142"/>
      <c r="D70" s="2"/>
      <c r="I70" s="193">
        <v>1.8</v>
      </c>
      <c r="J70" s="193">
        <v>1.8</v>
      </c>
      <c r="K70" s="194">
        <v>4</v>
      </c>
      <c r="L70" s="194">
        <f>+I70*J70*K70</f>
        <v>12.96</v>
      </c>
      <c r="P70" s="2"/>
      <c r="AA70" s="6"/>
      <c r="AB70" s="6"/>
      <c r="AC70" s="6"/>
    </row>
    <row r="71" spans="1:29" ht="13.95" customHeight="1" x14ac:dyDescent="0.25">
      <c r="B71" s="138"/>
      <c r="C71" s="142"/>
      <c r="D71" s="2"/>
      <c r="I71" s="190"/>
      <c r="J71" s="191"/>
      <c r="K71" s="194"/>
      <c r="L71" s="194"/>
      <c r="P71" s="2"/>
      <c r="AA71" s="6"/>
      <c r="AB71" s="6"/>
      <c r="AC71" s="6"/>
    </row>
    <row r="72" spans="1:29" ht="13.95" customHeight="1" x14ac:dyDescent="0.25">
      <c r="A72" s="184" t="s">
        <v>155</v>
      </c>
      <c r="B72" s="141" t="s">
        <v>153</v>
      </c>
      <c r="C72" s="139" t="s">
        <v>89</v>
      </c>
      <c r="D72" s="2"/>
      <c r="I72" s="194"/>
      <c r="J72" s="194"/>
      <c r="K72" s="194"/>
      <c r="L72" s="13">
        <f>+SUM(L73:L75)</f>
        <v>25.92</v>
      </c>
      <c r="P72" s="2"/>
      <c r="AA72" s="6"/>
      <c r="AB72" s="6"/>
      <c r="AC72" s="6"/>
    </row>
    <row r="73" spans="1:29" ht="13.95" customHeight="1" x14ac:dyDescent="0.25">
      <c r="B73" s="24" t="s">
        <v>121</v>
      </c>
      <c r="C73" s="142"/>
      <c r="D73" s="2"/>
      <c r="I73" s="193"/>
      <c r="J73" s="193"/>
      <c r="K73" s="194"/>
      <c r="L73" s="194"/>
      <c r="P73" s="2"/>
      <c r="AA73" s="6"/>
      <c r="AB73" s="6"/>
      <c r="AC73" s="6"/>
    </row>
    <row r="74" spans="1:29" ht="13.95" customHeight="1" x14ac:dyDescent="0.25">
      <c r="B74" s="26" t="s">
        <v>122</v>
      </c>
      <c r="C74" s="142"/>
      <c r="D74" s="2"/>
      <c r="I74" s="193">
        <v>1.8</v>
      </c>
      <c r="J74" s="193">
        <v>1.8</v>
      </c>
      <c r="K74" s="194">
        <v>4</v>
      </c>
      <c r="L74" s="194">
        <f>+I74*J74*K74</f>
        <v>12.96</v>
      </c>
      <c r="P74" s="2"/>
      <c r="AA74" s="6"/>
      <c r="AB74" s="6"/>
      <c r="AC74" s="6"/>
    </row>
    <row r="75" spans="1:29" ht="13.95" customHeight="1" x14ac:dyDescent="0.25">
      <c r="B75" s="26" t="s">
        <v>123</v>
      </c>
      <c r="C75" s="142"/>
      <c r="D75" s="2"/>
      <c r="I75" s="193">
        <v>1.8</v>
      </c>
      <c r="J75" s="193">
        <v>1.8</v>
      </c>
      <c r="K75" s="194">
        <v>4</v>
      </c>
      <c r="L75" s="194">
        <f>+I75*J75*K75</f>
        <v>12.96</v>
      </c>
      <c r="P75" s="2"/>
      <c r="AA75" s="6"/>
      <c r="AB75" s="6"/>
      <c r="AC75" s="6"/>
    </row>
    <row r="76" spans="1:29" ht="13.95" customHeight="1" x14ac:dyDescent="0.25">
      <c r="B76" s="141"/>
      <c r="C76" s="139"/>
      <c r="D76" s="2"/>
      <c r="I76" s="188"/>
      <c r="J76" s="189"/>
      <c r="K76" s="194"/>
      <c r="L76" s="140"/>
      <c r="P76" s="2"/>
      <c r="AA76" s="6"/>
      <c r="AB76" s="6"/>
      <c r="AC76" s="6"/>
    </row>
    <row r="77" spans="1:29" ht="13.95" customHeight="1" x14ac:dyDescent="0.25">
      <c r="A77" s="184" t="s">
        <v>156</v>
      </c>
      <c r="B77" s="141" t="s">
        <v>159</v>
      </c>
      <c r="C77" s="139" t="s">
        <v>89</v>
      </c>
      <c r="D77" s="2"/>
      <c r="I77" s="333"/>
      <c r="J77" s="334"/>
      <c r="K77" s="194"/>
      <c r="L77" s="13">
        <f>+SUM(L78:L81)</f>
        <v>61.279999999999994</v>
      </c>
      <c r="P77" s="2"/>
      <c r="AA77" s="6"/>
      <c r="AB77" s="6"/>
      <c r="AC77" s="6"/>
    </row>
    <row r="78" spans="1:29" ht="13.95" customHeight="1" x14ac:dyDescent="0.25">
      <c r="B78" s="138" t="s">
        <v>146</v>
      </c>
      <c r="C78" s="142"/>
      <c r="I78" s="344">
        <v>42.06</v>
      </c>
      <c r="J78" s="336"/>
      <c r="K78" s="194">
        <v>1</v>
      </c>
      <c r="L78" s="4">
        <f>+I78*K78</f>
        <v>42.06</v>
      </c>
      <c r="P78" s="2"/>
      <c r="AA78" s="6"/>
      <c r="AB78" s="6"/>
      <c r="AC78" s="6"/>
    </row>
    <row r="79" spans="1:29" ht="13.95" customHeight="1" x14ac:dyDescent="0.25">
      <c r="B79" s="138" t="s">
        <v>149</v>
      </c>
      <c r="C79" s="142"/>
      <c r="I79" s="344">
        <v>6.41</v>
      </c>
      <c r="J79" s="336"/>
      <c r="K79" s="194">
        <v>1</v>
      </c>
      <c r="L79" s="4">
        <f t="shared" ref="L79:L81" si="8">+I79*K79</f>
        <v>6.41</v>
      </c>
      <c r="P79" s="2"/>
      <c r="AA79" s="6"/>
      <c r="AB79" s="6"/>
      <c r="AC79" s="6"/>
    </row>
    <row r="80" spans="1:29" ht="13.95" customHeight="1" x14ac:dyDescent="0.25">
      <c r="B80" s="138" t="s">
        <v>147</v>
      </c>
      <c r="C80" s="142"/>
      <c r="I80" s="344">
        <v>6.55</v>
      </c>
      <c r="J80" s="336"/>
      <c r="K80" s="194">
        <v>1</v>
      </c>
      <c r="L80" s="4">
        <f t="shared" si="8"/>
        <v>6.55</v>
      </c>
      <c r="P80" s="2"/>
      <c r="AA80" s="6"/>
      <c r="AB80" s="6"/>
      <c r="AC80" s="6"/>
    </row>
    <row r="81" spans="1:29" ht="13.95" customHeight="1" x14ac:dyDescent="0.25">
      <c r="B81" s="138" t="s">
        <v>148</v>
      </c>
      <c r="C81" s="142"/>
      <c r="I81" s="344">
        <v>6.26</v>
      </c>
      <c r="J81" s="336"/>
      <c r="K81" s="194">
        <v>1</v>
      </c>
      <c r="L81" s="4">
        <f t="shared" si="8"/>
        <v>6.26</v>
      </c>
      <c r="P81" s="2"/>
      <c r="AA81" s="6"/>
      <c r="AB81" s="6"/>
      <c r="AC81" s="6"/>
    </row>
    <row r="82" spans="1:29" ht="13.95" customHeight="1" x14ac:dyDescent="0.25">
      <c r="B82" s="141"/>
      <c r="C82" s="139"/>
      <c r="D82" s="2"/>
      <c r="I82" s="190"/>
      <c r="J82" s="191"/>
      <c r="K82" s="194"/>
      <c r="L82" s="194"/>
      <c r="P82" s="2"/>
      <c r="AA82" s="6"/>
      <c r="AB82" s="6"/>
      <c r="AC82" s="6"/>
    </row>
    <row r="83" spans="1:29" ht="13.95" customHeight="1" x14ac:dyDescent="0.25">
      <c r="A83" s="184" t="s">
        <v>157</v>
      </c>
      <c r="B83" s="141" t="s">
        <v>165</v>
      </c>
      <c r="C83" s="139" t="s">
        <v>89</v>
      </c>
      <c r="D83" s="2"/>
      <c r="I83" s="193"/>
      <c r="J83" s="193"/>
      <c r="K83" s="194"/>
      <c r="L83" s="13">
        <f>+SUM(L84:L94)</f>
        <v>2.7425000000000002</v>
      </c>
      <c r="P83" s="2"/>
      <c r="AA83" s="6"/>
      <c r="AB83" s="6"/>
      <c r="AC83" s="6"/>
    </row>
    <row r="84" spans="1:29" ht="13.95" customHeight="1" x14ac:dyDescent="0.25">
      <c r="B84" s="24" t="s">
        <v>125</v>
      </c>
      <c r="C84" s="139"/>
      <c r="D84" s="2"/>
      <c r="I84" s="193"/>
      <c r="J84" s="193"/>
      <c r="K84" s="194"/>
      <c r="L84" s="194"/>
      <c r="P84" s="2"/>
      <c r="AA84" s="6"/>
      <c r="AB84" s="6"/>
      <c r="AC84" s="6"/>
    </row>
    <row r="85" spans="1:29" ht="13.95" customHeight="1" x14ac:dyDescent="0.25">
      <c r="B85" s="24" t="s">
        <v>122</v>
      </c>
      <c r="C85" s="139"/>
      <c r="D85" s="2"/>
      <c r="I85" s="2"/>
      <c r="J85" s="2"/>
      <c r="K85" s="2"/>
      <c r="L85" s="194"/>
      <c r="P85" s="2"/>
      <c r="AA85" s="6"/>
      <c r="AB85" s="6"/>
      <c r="AC85" s="6"/>
    </row>
    <row r="86" spans="1:29" ht="13.95" customHeight="1" x14ac:dyDescent="0.25">
      <c r="B86" s="26" t="s">
        <v>126</v>
      </c>
      <c r="C86" s="139"/>
      <c r="D86" s="2"/>
      <c r="I86" s="193">
        <v>1.1299999999999999</v>
      </c>
      <c r="J86" s="193">
        <v>0.25</v>
      </c>
      <c r="K86" s="194">
        <v>1</v>
      </c>
      <c r="L86" s="194">
        <f>+I86*J86*K86</f>
        <v>0.28249999999999997</v>
      </c>
      <c r="P86" s="2"/>
      <c r="AA86" s="6"/>
      <c r="AB86" s="6"/>
      <c r="AC86" s="6"/>
    </row>
    <row r="87" spans="1:29" ht="13.95" customHeight="1" x14ac:dyDescent="0.25">
      <c r="B87" s="26" t="s">
        <v>127</v>
      </c>
      <c r="C87" s="139"/>
      <c r="D87" s="2"/>
      <c r="I87" s="193">
        <v>1.9</v>
      </c>
      <c r="J87" s="193">
        <v>0.25</v>
      </c>
      <c r="K87" s="194">
        <v>1</v>
      </c>
      <c r="L87" s="194">
        <f t="shared" ref="L87:L94" si="9">+I87*J87*K87</f>
        <v>0.47499999999999998</v>
      </c>
      <c r="P87" s="2"/>
      <c r="AA87" s="6"/>
      <c r="AB87" s="6"/>
      <c r="AC87" s="6"/>
    </row>
    <row r="88" spans="1:29" ht="13.95" customHeight="1" x14ac:dyDescent="0.25">
      <c r="B88" s="26" t="s">
        <v>128</v>
      </c>
      <c r="C88" s="139"/>
      <c r="D88" s="2"/>
      <c r="I88" s="193">
        <v>1.1299999999999999</v>
      </c>
      <c r="J88" s="193">
        <v>0.25</v>
      </c>
      <c r="K88" s="194">
        <v>1</v>
      </c>
      <c r="L88" s="194">
        <f t="shared" si="9"/>
        <v>0.28249999999999997</v>
      </c>
      <c r="P88" s="2"/>
      <c r="AA88" s="6"/>
      <c r="AB88" s="6"/>
      <c r="AC88" s="6"/>
    </row>
    <row r="89" spans="1:29" ht="13.95" customHeight="1" x14ac:dyDescent="0.25">
      <c r="B89" s="24" t="s">
        <v>123</v>
      </c>
      <c r="C89" s="139"/>
      <c r="D89" s="2"/>
      <c r="I89" s="193"/>
      <c r="J89" s="193"/>
      <c r="K89" s="194"/>
      <c r="L89" s="194"/>
      <c r="P89" s="2"/>
      <c r="AA89" s="6"/>
      <c r="AB89" s="6"/>
      <c r="AC89" s="6"/>
    </row>
    <row r="90" spans="1:29" ht="13.95" customHeight="1" x14ac:dyDescent="0.25">
      <c r="B90" s="26" t="s">
        <v>126</v>
      </c>
      <c r="C90" s="139"/>
      <c r="D90" s="2"/>
      <c r="I90" s="193">
        <v>1.1299999999999999</v>
      </c>
      <c r="J90" s="193">
        <v>0.25</v>
      </c>
      <c r="K90" s="194">
        <v>1</v>
      </c>
      <c r="L90" s="194">
        <f t="shared" si="9"/>
        <v>0.28249999999999997</v>
      </c>
      <c r="P90" s="2"/>
      <c r="AA90" s="6"/>
      <c r="AB90" s="6"/>
      <c r="AC90" s="6"/>
    </row>
    <row r="91" spans="1:29" ht="13.95" customHeight="1" x14ac:dyDescent="0.25">
      <c r="B91" s="26" t="s">
        <v>127</v>
      </c>
      <c r="C91" s="139"/>
      <c r="D91" s="2"/>
      <c r="I91" s="193">
        <v>1.9</v>
      </c>
      <c r="J91" s="193">
        <v>0.25</v>
      </c>
      <c r="K91" s="194">
        <v>1</v>
      </c>
      <c r="L91" s="194">
        <f t="shared" si="9"/>
        <v>0.47499999999999998</v>
      </c>
      <c r="P91" s="2"/>
      <c r="AA91" s="6"/>
      <c r="AB91" s="6"/>
      <c r="AC91" s="6"/>
    </row>
    <row r="92" spans="1:29" ht="13.95" customHeight="1" x14ac:dyDescent="0.25">
      <c r="B92" s="26" t="s">
        <v>128</v>
      </c>
      <c r="C92" s="139"/>
      <c r="D92" s="2"/>
      <c r="I92" s="193">
        <v>1.1299999999999999</v>
      </c>
      <c r="J92" s="193">
        <v>0.25</v>
      </c>
      <c r="K92" s="194">
        <v>1</v>
      </c>
      <c r="L92" s="194">
        <f t="shared" si="9"/>
        <v>0.28249999999999997</v>
      </c>
      <c r="P92" s="2"/>
      <c r="AA92" s="6"/>
      <c r="AB92" s="6"/>
      <c r="AC92" s="6"/>
    </row>
    <row r="93" spans="1:29" ht="13.95" customHeight="1" x14ac:dyDescent="0.25">
      <c r="B93" s="2" t="s">
        <v>129</v>
      </c>
      <c r="C93" s="139"/>
      <c r="D93" s="2"/>
      <c r="I93" s="193"/>
      <c r="J93" s="193"/>
      <c r="K93" s="194"/>
      <c r="L93" s="194"/>
      <c r="P93" s="2"/>
      <c r="AA93" s="6"/>
      <c r="AB93" s="6"/>
      <c r="AC93" s="6"/>
    </row>
    <row r="94" spans="1:29" ht="13.95" customHeight="1" x14ac:dyDescent="0.25">
      <c r="B94" s="138" t="s">
        <v>130</v>
      </c>
      <c r="C94" s="139"/>
      <c r="D94" s="2"/>
      <c r="I94" s="193">
        <v>2.65</v>
      </c>
      <c r="J94" s="193">
        <v>0.25</v>
      </c>
      <c r="K94" s="194">
        <v>1</v>
      </c>
      <c r="L94" s="194">
        <f t="shared" si="9"/>
        <v>0.66249999999999998</v>
      </c>
      <c r="P94" s="2"/>
      <c r="AA94" s="6"/>
      <c r="AB94" s="6"/>
      <c r="AC94" s="6"/>
    </row>
    <row r="95" spans="1:29" ht="13.95" customHeight="1" x14ac:dyDescent="0.25">
      <c r="B95" s="141"/>
      <c r="C95" s="139"/>
      <c r="D95" s="2"/>
      <c r="I95" s="193"/>
      <c r="J95" s="193"/>
      <c r="K95" s="194"/>
      <c r="L95" s="194"/>
      <c r="P95" s="2"/>
      <c r="AA95" s="6"/>
      <c r="AB95" s="6"/>
      <c r="AC95" s="6"/>
    </row>
    <row r="96" spans="1:29" ht="13.95" customHeight="1" x14ac:dyDescent="0.25">
      <c r="A96" s="184" t="s">
        <v>166</v>
      </c>
      <c r="B96" s="141" t="s">
        <v>160</v>
      </c>
      <c r="C96" s="139" t="s">
        <v>89</v>
      </c>
      <c r="D96" s="2"/>
      <c r="I96" s="345"/>
      <c r="J96" s="345"/>
      <c r="K96" s="194"/>
      <c r="L96" s="13">
        <f>+SUM(L97:L100)</f>
        <v>61.279999999999994</v>
      </c>
      <c r="P96" s="2"/>
      <c r="AA96" s="6"/>
      <c r="AB96" s="6"/>
      <c r="AC96" s="6"/>
    </row>
    <row r="97" spans="1:29" ht="13.95" customHeight="1" x14ac:dyDescent="0.25">
      <c r="B97" s="138" t="s">
        <v>146</v>
      </c>
      <c r="C97" s="142"/>
      <c r="I97" s="358">
        <v>42.06</v>
      </c>
      <c r="J97" s="358"/>
      <c r="K97" s="194">
        <v>1</v>
      </c>
      <c r="L97" s="4">
        <f>+I97*K97</f>
        <v>42.06</v>
      </c>
      <c r="P97" s="2"/>
      <c r="AA97" s="6"/>
      <c r="AB97" s="6"/>
      <c r="AC97" s="6"/>
    </row>
    <row r="98" spans="1:29" ht="13.95" customHeight="1" x14ac:dyDescent="0.25">
      <c r="B98" s="138" t="s">
        <v>149</v>
      </c>
      <c r="C98" s="142"/>
      <c r="I98" s="358">
        <v>6.41</v>
      </c>
      <c r="J98" s="358"/>
      <c r="K98" s="194">
        <v>1</v>
      </c>
      <c r="L98" s="4">
        <f t="shared" ref="L98:L100" si="10">+I98*K98</f>
        <v>6.41</v>
      </c>
      <c r="P98" s="2"/>
      <c r="AA98" s="6"/>
      <c r="AB98" s="6"/>
      <c r="AC98" s="6"/>
    </row>
    <row r="99" spans="1:29" ht="13.95" customHeight="1" x14ac:dyDescent="0.25">
      <c r="B99" s="138" t="s">
        <v>147</v>
      </c>
      <c r="C99" s="142"/>
      <c r="I99" s="358">
        <v>6.55</v>
      </c>
      <c r="J99" s="358"/>
      <c r="K99" s="194">
        <v>1</v>
      </c>
      <c r="L99" s="4">
        <f t="shared" si="10"/>
        <v>6.55</v>
      </c>
      <c r="P99" s="2"/>
      <c r="AA99" s="6"/>
      <c r="AB99" s="6"/>
      <c r="AC99" s="6"/>
    </row>
    <row r="100" spans="1:29" ht="13.95" customHeight="1" x14ac:dyDescent="0.25">
      <c r="B100" s="138" t="s">
        <v>148</v>
      </c>
      <c r="C100" s="142"/>
      <c r="I100" s="358">
        <v>6.26</v>
      </c>
      <c r="J100" s="358"/>
      <c r="K100" s="194">
        <v>1</v>
      </c>
      <c r="L100" s="4">
        <f t="shared" si="10"/>
        <v>6.26</v>
      </c>
      <c r="P100" s="2"/>
      <c r="AA100" s="6"/>
      <c r="AB100" s="6"/>
      <c r="AC100" s="6"/>
    </row>
    <row r="101" spans="1:29" ht="13.95" customHeight="1" x14ac:dyDescent="0.25">
      <c r="A101" s="247"/>
      <c r="B101" s="138"/>
      <c r="C101" s="142"/>
      <c r="D101" s="248"/>
      <c r="E101" s="248"/>
      <c r="F101" s="248"/>
      <c r="H101" s="248"/>
      <c r="I101" s="251"/>
      <c r="J101" s="251"/>
      <c r="K101" s="253"/>
      <c r="M101" s="248"/>
      <c r="N101" s="248"/>
      <c r="O101" s="248"/>
      <c r="P101" s="2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6"/>
      <c r="AB101" s="6"/>
      <c r="AC101" s="6"/>
    </row>
    <row r="102" spans="1:29" ht="13.95" customHeight="1" x14ac:dyDescent="0.25">
      <c r="A102" s="247" t="s">
        <v>479</v>
      </c>
      <c r="B102" s="141" t="s">
        <v>478</v>
      </c>
      <c r="C102" s="139"/>
      <c r="D102" s="2"/>
      <c r="E102" s="248"/>
      <c r="F102" s="248"/>
      <c r="H102" s="248"/>
      <c r="I102" s="247"/>
      <c r="J102" s="247"/>
      <c r="M102" s="248"/>
      <c r="N102" s="248"/>
      <c r="O102" s="248"/>
      <c r="P102" s="2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6"/>
      <c r="AB102" s="6"/>
      <c r="AC102" s="6"/>
    </row>
    <row r="103" spans="1:29" ht="13.95" customHeight="1" x14ac:dyDescent="0.25">
      <c r="A103" s="247" t="s">
        <v>482</v>
      </c>
      <c r="B103" s="141" t="s">
        <v>35</v>
      </c>
      <c r="C103" s="139" t="s">
        <v>90</v>
      </c>
      <c r="D103" s="2"/>
      <c r="E103" s="248"/>
      <c r="F103" s="248"/>
      <c r="H103" s="20">
        <f>+SUM(H104:H105)</f>
        <v>61.383245000000002</v>
      </c>
      <c r="I103" s="247"/>
      <c r="J103" s="247"/>
      <c r="M103" s="248"/>
      <c r="N103" s="248"/>
      <c r="O103" s="248"/>
      <c r="P103" s="2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6"/>
      <c r="AB103" s="6"/>
      <c r="AC103" s="6"/>
    </row>
    <row r="104" spans="1:29" ht="13.95" customHeight="1" x14ac:dyDescent="0.25">
      <c r="A104" s="247"/>
      <c r="B104" s="138" t="s">
        <v>480</v>
      </c>
      <c r="C104" s="142"/>
      <c r="D104" s="256">
        <f>+H10</f>
        <v>75.822149999999993</v>
      </c>
      <c r="E104" s="248">
        <v>1.3</v>
      </c>
      <c r="F104" s="248"/>
      <c r="H104" s="248">
        <f>+D104*E104</f>
        <v>98.568794999999994</v>
      </c>
      <c r="I104" s="251"/>
      <c r="J104" s="251"/>
      <c r="K104" s="253"/>
      <c r="M104" s="248"/>
      <c r="N104" s="248"/>
      <c r="O104" s="248"/>
      <c r="P104" s="2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6"/>
      <c r="AB104" s="6"/>
      <c r="AC104" s="6"/>
    </row>
    <row r="105" spans="1:29" ht="13.95" customHeight="1" x14ac:dyDescent="0.25">
      <c r="A105" s="247"/>
      <c r="B105" s="138" t="s">
        <v>481</v>
      </c>
      <c r="C105" s="142"/>
      <c r="D105" s="256">
        <f>+H34</f>
        <v>37.185549999999992</v>
      </c>
      <c r="E105" s="248">
        <v>-1</v>
      </c>
      <c r="F105" s="248"/>
      <c r="H105" s="248">
        <f>+D105*E105</f>
        <v>-37.185549999999992</v>
      </c>
      <c r="I105" s="251"/>
      <c r="J105" s="251"/>
      <c r="K105" s="253"/>
      <c r="M105" s="248"/>
      <c r="N105" s="248"/>
      <c r="O105" s="248"/>
      <c r="P105" s="2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6"/>
      <c r="AB105" s="6"/>
      <c r="AC105" s="6"/>
    </row>
    <row r="106" spans="1:29" ht="13.95" customHeight="1" x14ac:dyDescent="0.25">
      <c r="A106" s="247"/>
      <c r="B106" s="138"/>
      <c r="C106" s="142"/>
      <c r="D106" s="248"/>
      <c r="E106" s="248"/>
      <c r="F106" s="248"/>
      <c r="H106" s="248"/>
      <c r="I106" s="251"/>
      <c r="J106" s="251"/>
      <c r="K106" s="253"/>
      <c r="M106" s="248"/>
      <c r="N106" s="248"/>
      <c r="O106" s="248"/>
      <c r="P106" s="2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6"/>
      <c r="AB106" s="6"/>
      <c r="AC106" s="6"/>
    </row>
    <row r="107" spans="1:29" ht="13.95" customHeight="1" x14ac:dyDescent="0.25">
      <c r="B107" s="138"/>
      <c r="C107" s="142"/>
      <c r="D107" s="2"/>
      <c r="I107" s="345"/>
      <c r="J107" s="345"/>
      <c r="K107" s="194"/>
      <c r="L107" s="194"/>
      <c r="P107" s="2"/>
      <c r="AA107" s="6"/>
      <c r="AB107" s="6"/>
      <c r="AC107" s="6"/>
    </row>
    <row r="108" spans="1:29" ht="13.95" customHeight="1" x14ac:dyDescent="0.25">
      <c r="A108" s="184" t="s">
        <v>68</v>
      </c>
      <c r="B108" s="141" t="s">
        <v>161</v>
      </c>
      <c r="C108" s="142"/>
      <c r="D108" s="2"/>
      <c r="I108" s="345"/>
      <c r="J108" s="345"/>
      <c r="K108" s="194"/>
      <c r="L108" s="194"/>
      <c r="P108" s="2"/>
      <c r="AA108" s="6"/>
      <c r="AB108" s="6"/>
      <c r="AC108" s="6"/>
    </row>
    <row r="109" spans="1:29" ht="13.95" customHeight="1" x14ac:dyDescent="0.25">
      <c r="A109" s="184" t="s">
        <v>69</v>
      </c>
      <c r="B109" s="141" t="s">
        <v>162</v>
      </c>
      <c r="C109" s="142"/>
      <c r="D109" s="2"/>
      <c r="I109" s="194"/>
      <c r="J109" s="194"/>
      <c r="K109" s="194"/>
      <c r="L109" s="140"/>
      <c r="P109" s="2"/>
      <c r="AA109" s="6"/>
      <c r="AB109" s="6"/>
      <c r="AC109" s="6"/>
    </row>
    <row r="110" spans="1:29" ht="13.95" customHeight="1" x14ac:dyDescent="0.25">
      <c r="A110" s="184" t="s">
        <v>164</v>
      </c>
      <c r="B110" s="141" t="s">
        <v>163</v>
      </c>
      <c r="C110" s="139" t="s">
        <v>89</v>
      </c>
      <c r="D110" s="2"/>
      <c r="I110" s="345"/>
      <c r="J110" s="345"/>
      <c r="K110" s="194"/>
      <c r="L110" s="13">
        <f>+SUM(L111:L113)</f>
        <v>25.92</v>
      </c>
      <c r="P110" s="2"/>
      <c r="AA110" s="6"/>
      <c r="AB110" s="6"/>
      <c r="AC110" s="6"/>
    </row>
    <row r="111" spans="1:29" ht="13.95" customHeight="1" x14ac:dyDescent="0.25">
      <c r="B111" s="24" t="s">
        <v>121</v>
      </c>
      <c r="C111" s="142"/>
      <c r="D111" s="2"/>
      <c r="I111" s="193"/>
      <c r="J111" s="193"/>
      <c r="K111" s="194"/>
      <c r="L111" s="194"/>
      <c r="P111" s="2"/>
      <c r="AA111" s="6"/>
      <c r="AB111" s="6"/>
      <c r="AC111" s="6"/>
    </row>
    <row r="112" spans="1:29" ht="13.95" customHeight="1" x14ac:dyDescent="0.25">
      <c r="B112" s="26" t="s">
        <v>122</v>
      </c>
      <c r="C112" s="142"/>
      <c r="D112" s="2"/>
      <c r="I112" s="193">
        <v>1.8</v>
      </c>
      <c r="J112" s="193">
        <v>1.8</v>
      </c>
      <c r="K112" s="194">
        <v>4</v>
      </c>
      <c r="L112" s="194">
        <f>+I112*J112*K112</f>
        <v>12.96</v>
      </c>
      <c r="P112" s="2"/>
      <c r="AA112" s="6"/>
      <c r="AB112" s="6"/>
      <c r="AC112" s="6"/>
    </row>
    <row r="113" spans="1:29" ht="13.95" customHeight="1" x14ac:dyDescent="0.25">
      <c r="B113" s="26" t="s">
        <v>123</v>
      </c>
      <c r="C113" s="142"/>
      <c r="D113" s="2"/>
      <c r="I113" s="193">
        <v>1.8</v>
      </c>
      <c r="J113" s="193">
        <v>1.8</v>
      </c>
      <c r="K113" s="194">
        <v>4</v>
      </c>
      <c r="L113" s="194">
        <f>+I113*J113*K113</f>
        <v>12.96</v>
      </c>
      <c r="P113" s="2"/>
      <c r="AA113" s="6"/>
      <c r="AB113" s="6"/>
      <c r="AC113" s="6"/>
    </row>
    <row r="114" spans="1:29" ht="13.95" customHeight="1" x14ac:dyDescent="0.25">
      <c r="B114" s="138"/>
      <c r="C114" s="142"/>
      <c r="D114" s="2"/>
      <c r="I114" s="194"/>
      <c r="J114" s="194"/>
      <c r="K114" s="194"/>
      <c r="L114" s="140"/>
      <c r="P114" s="2"/>
      <c r="AA114" s="6"/>
      <c r="AB114" s="6"/>
      <c r="AC114" s="6"/>
    </row>
    <row r="115" spans="1:29" ht="13.95" customHeight="1" x14ac:dyDescent="0.25">
      <c r="A115" s="184" t="s">
        <v>66</v>
      </c>
      <c r="B115" s="141" t="s">
        <v>167</v>
      </c>
      <c r="C115" s="142"/>
      <c r="D115" s="2"/>
      <c r="I115" s="345"/>
      <c r="J115" s="345"/>
      <c r="K115" s="194"/>
      <c r="L115" s="194"/>
      <c r="P115" s="2"/>
      <c r="AA115" s="6"/>
      <c r="AB115" s="6"/>
      <c r="AC115" s="6"/>
    </row>
    <row r="116" spans="1:29" ht="13.95" customHeight="1" x14ac:dyDescent="0.25">
      <c r="A116" s="184" t="s">
        <v>168</v>
      </c>
      <c r="B116" s="141" t="s">
        <v>169</v>
      </c>
      <c r="C116" s="139" t="s">
        <v>89</v>
      </c>
      <c r="D116" s="2"/>
      <c r="I116" s="345"/>
      <c r="J116" s="345"/>
      <c r="K116" s="194"/>
      <c r="L116" s="13">
        <f>+SUM(L117:L120)</f>
        <v>61.279999999999994</v>
      </c>
      <c r="P116" s="2"/>
      <c r="AA116" s="6"/>
      <c r="AB116" s="6"/>
      <c r="AC116" s="6"/>
    </row>
    <row r="117" spans="1:29" ht="13.95" customHeight="1" x14ac:dyDescent="0.25">
      <c r="B117" s="138" t="s">
        <v>146</v>
      </c>
      <c r="C117" s="142"/>
      <c r="I117" s="358">
        <v>42.06</v>
      </c>
      <c r="J117" s="358"/>
      <c r="K117" s="194">
        <v>1</v>
      </c>
      <c r="L117" s="4">
        <f>+I117*K117</f>
        <v>42.06</v>
      </c>
      <c r="P117" s="2"/>
      <c r="AA117" s="6"/>
      <c r="AB117" s="6"/>
      <c r="AC117" s="6"/>
    </row>
    <row r="118" spans="1:29" ht="13.95" customHeight="1" x14ac:dyDescent="0.25">
      <c r="B118" s="138" t="s">
        <v>149</v>
      </c>
      <c r="C118" s="142"/>
      <c r="I118" s="358">
        <v>6.41</v>
      </c>
      <c r="J118" s="358"/>
      <c r="K118" s="194">
        <v>1</v>
      </c>
      <c r="L118" s="4">
        <f t="shared" ref="L118:L120" si="11">+I118*K118</f>
        <v>6.41</v>
      </c>
      <c r="P118" s="2"/>
      <c r="AA118" s="6"/>
      <c r="AB118" s="6"/>
      <c r="AC118" s="6"/>
    </row>
    <row r="119" spans="1:29" ht="13.95" customHeight="1" x14ac:dyDescent="0.25">
      <c r="B119" s="138" t="s">
        <v>147</v>
      </c>
      <c r="C119" s="142"/>
      <c r="I119" s="358">
        <v>6.55</v>
      </c>
      <c r="J119" s="358"/>
      <c r="K119" s="194">
        <v>1</v>
      </c>
      <c r="L119" s="4">
        <f t="shared" si="11"/>
        <v>6.55</v>
      </c>
      <c r="P119" s="2"/>
      <c r="AA119" s="6"/>
      <c r="AB119" s="6"/>
      <c r="AC119" s="6"/>
    </row>
    <row r="120" spans="1:29" ht="13.95" customHeight="1" x14ac:dyDescent="0.25">
      <c r="B120" s="138" t="s">
        <v>148</v>
      </c>
      <c r="C120" s="142"/>
      <c r="I120" s="358">
        <v>6.26</v>
      </c>
      <c r="J120" s="358"/>
      <c r="K120" s="194">
        <v>1</v>
      </c>
      <c r="L120" s="4">
        <f t="shared" si="11"/>
        <v>6.26</v>
      </c>
      <c r="P120" s="2"/>
      <c r="AA120" s="6"/>
      <c r="AB120" s="6"/>
      <c r="AC120" s="6"/>
    </row>
    <row r="121" spans="1:29" ht="13.95" customHeight="1" x14ac:dyDescent="0.25">
      <c r="B121" s="138"/>
      <c r="C121" s="142"/>
      <c r="D121" s="2"/>
      <c r="I121" s="345"/>
      <c r="J121" s="345"/>
      <c r="K121" s="194"/>
      <c r="L121" s="194"/>
      <c r="P121" s="2"/>
      <c r="AA121" s="6"/>
      <c r="AB121" s="6"/>
      <c r="AC121" s="6"/>
    </row>
    <row r="122" spans="1:29" ht="13.95" customHeight="1" x14ac:dyDescent="0.25">
      <c r="A122" s="184" t="s">
        <v>67</v>
      </c>
      <c r="B122" s="141" t="s">
        <v>170</v>
      </c>
      <c r="C122" s="142"/>
      <c r="D122" s="2"/>
      <c r="I122" s="345"/>
      <c r="J122" s="345"/>
      <c r="K122" s="194"/>
      <c r="L122" s="194"/>
      <c r="P122" s="2"/>
      <c r="AA122" s="6"/>
      <c r="AB122" s="6"/>
      <c r="AC122" s="6"/>
    </row>
    <row r="123" spans="1:29" ht="13.95" customHeight="1" x14ac:dyDescent="0.25">
      <c r="A123" s="184" t="s">
        <v>172</v>
      </c>
      <c r="B123" s="141" t="s">
        <v>171</v>
      </c>
      <c r="C123" s="139" t="s">
        <v>90</v>
      </c>
      <c r="D123" s="2"/>
      <c r="H123" s="20">
        <f>+SUM(H124:H128)</f>
        <v>11.0928</v>
      </c>
      <c r="I123" s="194"/>
      <c r="J123" s="194"/>
      <c r="K123" s="194"/>
      <c r="L123" s="140"/>
      <c r="P123" s="2"/>
      <c r="AA123" s="6"/>
      <c r="AB123" s="6"/>
      <c r="AC123" s="6"/>
    </row>
    <row r="124" spans="1:29" ht="13.95" customHeight="1" x14ac:dyDescent="0.25">
      <c r="B124" s="134" t="s">
        <v>124</v>
      </c>
      <c r="C124" s="134"/>
      <c r="I124" s="194"/>
      <c r="J124" s="194"/>
      <c r="K124" s="194"/>
      <c r="L124" s="140"/>
      <c r="P124" s="2"/>
      <c r="AA124" s="6"/>
      <c r="AB124" s="6"/>
      <c r="AC124" s="6"/>
    </row>
    <row r="125" spans="1:29" ht="13.95" customHeight="1" x14ac:dyDescent="0.25">
      <c r="B125" s="137" t="s">
        <v>131</v>
      </c>
      <c r="C125" s="137"/>
      <c r="D125" s="187">
        <v>5.75</v>
      </c>
      <c r="E125" s="187">
        <v>0.6</v>
      </c>
      <c r="F125" s="187">
        <v>0.8</v>
      </c>
      <c r="G125" s="8">
        <v>1</v>
      </c>
      <c r="H125" s="187">
        <f t="shared" ref="H125:H128" si="12">+D125*E125*F125*G125</f>
        <v>2.76</v>
      </c>
      <c r="I125" s="194"/>
      <c r="J125" s="194"/>
      <c r="K125" s="194"/>
      <c r="L125" s="140"/>
      <c r="P125" s="2"/>
      <c r="AA125" s="6"/>
      <c r="AB125" s="6"/>
      <c r="AC125" s="6"/>
    </row>
    <row r="126" spans="1:29" ht="13.95" customHeight="1" x14ac:dyDescent="0.25">
      <c r="B126" s="141" t="s">
        <v>132</v>
      </c>
      <c r="C126" s="141"/>
      <c r="D126" s="187">
        <v>5.75</v>
      </c>
      <c r="E126" s="187">
        <v>0.6</v>
      </c>
      <c r="F126" s="187">
        <v>0.8</v>
      </c>
      <c r="G126" s="8">
        <v>1</v>
      </c>
      <c r="H126" s="187">
        <f t="shared" si="12"/>
        <v>2.76</v>
      </c>
      <c r="I126" s="194"/>
      <c r="J126" s="194"/>
      <c r="K126" s="194"/>
      <c r="L126" s="140"/>
      <c r="P126" s="2"/>
      <c r="AA126" s="6"/>
      <c r="AB126" s="6"/>
      <c r="AC126" s="6"/>
    </row>
    <row r="127" spans="1:29" ht="13.95" customHeight="1" x14ac:dyDescent="0.25">
      <c r="B127" s="141" t="s">
        <v>133</v>
      </c>
      <c r="C127" s="141"/>
      <c r="D127" s="187">
        <v>5.75</v>
      </c>
      <c r="E127" s="187">
        <v>0.6</v>
      </c>
      <c r="F127" s="187">
        <v>0.8</v>
      </c>
      <c r="G127" s="8">
        <v>1</v>
      </c>
      <c r="H127" s="187">
        <f t="shared" si="12"/>
        <v>2.76</v>
      </c>
      <c r="I127" s="194"/>
      <c r="J127" s="194"/>
      <c r="K127" s="194"/>
      <c r="L127" s="140"/>
      <c r="P127" s="2"/>
      <c r="AA127" s="6"/>
      <c r="AB127" s="6"/>
      <c r="AC127" s="6"/>
    </row>
    <row r="128" spans="1:29" ht="13.95" customHeight="1" x14ac:dyDescent="0.25">
      <c r="B128" s="141" t="s">
        <v>140</v>
      </c>
      <c r="C128" s="141"/>
      <c r="D128" s="187">
        <v>2.93</v>
      </c>
      <c r="E128" s="187">
        <v>0.6</v>
      </c>
      <c r="F128" s="187">
        <v>0.8</v>
      </c>
      <c r="G128" s="8">
        <v>2</v>
      </c>
      <c r="H128" s="187">
        <f t="shared" si="12"/>
        <v>2.8128000000000002</v>
      </c>
      <c r="I128" s="194"/>
      <c r="J128" s="194"/>
      <c r="K128" s="194"/>
      <c r="L128" s="140"/>
      <c r="P128" s="2"/>
      <c r="AA128" s="6"/>
      <c r="AB128" s="6"/>
      <c r="AC128" s="6"/>
    </row>
    <row r="129" spans="1:29" ht="13.95" customHeight="1" x14ac:dyDescent="0.25">
      <c r="B129" s="141"/>
      <c r="C129" s="142"/>
      <c r="D129" s="2"/>
      <c r="I129" s="194"/>
      <c r="J129" s="194"/>
      <c r="K129" s="194"/>
      <c r="L129" s="140"/>
      <c r="P129" s="2"/>
      <c r="AA129" s="6"/>
      <c r="AB129" s="6"/>
      <c r="AC129" s="6"/>
    </row>
    <row r="130" spans="1:29" ht="13.95" customHeight="1" x14ac:dyDescent="0.25">
      <c r="A130" s="184" t="s">
        <v>91</v>
      </c>
      <c r="B130" s="141" t="s">
        <v>294</v>
      </c>
      <c r="C130" s="142"/>
      <c r="D130" s="2"/>
      <c r="I130" s="194"/>
      <c r="J130" s="194"/>
      <c r="K130" s="194"/>
      <c r="L130" s="140"/>
      <c r="P130" s="2"/>
      <c r="AA130" s="6"/>
      <c r="AB130" s="6"/>
      <c r="AC130" s="6"/>
    </row>
    <row r="131" spans="1:29" ht="13.95" customHeight="1" x14ac:dyDescent="0.25">
      <c r="A131" s="184" t="s">
        <v>293</v>
      </c>
      <c r="B131" s="141" t="s">
        <v>295</v>
      </c>
      <c r="C131" s="142" t="s">
        <v>90</v>
      </c>
      <c r="D131" s="2"/>
      <c r="H131" s="187">
        <f>+H132</f>
        <v>0.26250000000000001</v>
      </c>
      <c r="I131" s="194"/>
      <c r="J131" s="194"/>
      <c r="K131" s="194"/>
      <c r="L131" s="140"/>
      <c r="P131" s="2"/>
      <c r="AA131" s="6"/>
      <c r="AB131" s="6"/>
      <c r="AC131" s="6"/>
    </row>
    <row r="132" spans="1:29" ht="13.95" customHeight="1" x14ac:dyDescent="0.25">
      <c r="B132" s="141"/>
      <c r="C132" s="142"/>
      <c r="D132" s="2">
        <v>0.25</v>
      </c>
      <c r="E132" s="187">
        <v>0.25</v>
      </c>
      <c r="F132" s="187">
        <v>2.1</v>
      </c>
      <c r="G132" s="8">
        <v>2</v>
      </c>
      <c r="H132" s="187">
        <f>+D132*E132*F132*G132</f>
        <v>0.26250000000000001</v>
      </c>
      <c r="I132" s="194"/>
      <c r="J132" s="194"/>
      <c r="K132" s="194"/>
      <c r="L132" s="140"/>
      <c r="P132" s="2"/>
      <c r="AA132" s="6"/>
      <c r="AB132" s="6"/>
      <c r="AC132" s="6"/>
    </row>
    <row r="133" spans="1:29" ht="13.95" customHeight="1" x14ac:dyDescent="0.25">
      <c r="B133" s="141"/>
      <c r="C133" s="142"/>
      <c r="D133" s="2"/>
      <c r="I133" s="194"/>
      <c r="J133" s="194"/>
      <c r="K133" s="194"/>
      <c r="L133" s="140"/>
      <c r="P133" s="2"/>
      <c r="AA133" s="6"/>
      <c r="AB133" s="6"/>
      <c r="AC133" s="6"/>
    </row>
    <row r="134" spans="1:29" ht="13.95" customHeight="1" x14ac:dyDescent="0.25">
      <c r="A134" s="184" t="s">
        <v>297</v>
      </c>
      <c r="B134" s="141" t="s">
        <v>296</v>
      </c>
      <c r="C134" s="142" t="s">
        <v>89</v>
      </c>
      <c r="D134" s="2"/>
      <c r="I134" s="194"/>
      <c r="J134" s="194"/>
      <c r="K134" s="194"/>
      <c r="L134" s="13">
        <f>+L135</f>
        <v>3</v>
      </c>
      <c r="P134" s="2"/>
      <c r="AA134" s="6"/>
      <c r="AB134" s="6"/>
      <c r="AC134" s="6"/>
    </row>
    <row r="135" spans="1:29" ht="13.95" customHeight="1" x14ac:dyDescent="0.25">
      <c r="B135" s="141"/>
      <c r="C135" s="142"/>
      <c r="D135" s="2"/>
      <c r="I135" s="194">
        <v>1</v>
      </c>
      <c r="J135" s="194">
        <v>1.5</v>
      </c>
      <c r="K135" s="194">
        <v>2</v>
      </c>
      <c r="L135" s="194">
        <f>+I135*J135*K135</f>
        <v>3</v>
      </c>
      <c r="P135" s="2"/>
      <c r="AA135" s="6"/>
      <c r="AB135" s="6"/>
      <c r="AC135" s="6"/>
    </row>
    <row r="136" spans="1:29" ht="13.95" customHeight="1" x14ac:dyDescent="0.25">
      <c r="B136" s="141"/>
      <c r="C136" s="142"/>
      <c r="D136" s="2"/>
      <c r="I136" s="194"/>
      <c r="J136" s="194"/>
      <c r="K136" s="194"/>
      <c r="L136" s="140"/>
      <c r="P136" s="2"/>
      <c r="AA136" s="6"/>
      <c r="AB136" s="6"/>
      <c r="AC136" s="6"/>
    </row>
    <row r="137" spans="1:29" ht="13.95" customHeight="1" x14ac:dyDescent="0.25">
      <c r="B137" s="141"/>
      <c r="C137" s="142"/>
      <c r="D137" s="2"/>
      <c r="I137" s="194"/>
      <c r="J137" s="194"/>
      <c r="K137" s="194"/>
      <c r="L137" s="140"/>
      <c r="P137" s="2"/>
      <c r="AA137" s="6"/>
      <c r="AB137" s="6"/>
      <c r="AC137" s="6"/>
    </row>
    <row r="138" spans="1:29" ht="13.95" customHeight="1" x14ac:dyDescent="0.25">
      <c r="A138" s="184" t="s">
        <v>70</v>
      </c>
      <c r="B138" s="141" t="s">
        <v>36</v>
      </c>
      <c r="C138" s="142"/>
      <c r="D138" s="2"/>
      <c r="I138" s="345"/>
      <c r="J138" s="345"/>
      <c r="K138" s="194"/>
      <c r="L138" s="194"/>
      <c r="P138" s="2"/>
      <c r="AA138" s="6"/>
      <c r="AB138" s="6"/>
      <c r="AC138" s="6"/>
    </row>
    <row r="139" spans="1:29" ht="13.95" customHeight="1" x14ac:dyDescent="0.25">
      <c r="A139" s="184" t="s">
        <v>71</v>
      </c>
      <c r="B139" s="141" t="s">
        <v>173</v>
      </c>
      <c r="C139" s="142"/>
      <c r="D139" s="2"/>
      <c r="I139" s="194"/>
      <c r="J139" s="194"/>
      <c r="K139" s="194"/>
      <c r="L139" s="140"/>
      <c r="P139" s="2"/>
      <c r="AA139" s="6"/>
      <c r="AB139" s="6"/>
      <c r="AC139" s="6"/>
    </row>
    <row r="140" spans="1:29" ht="13.95" customHeight="1" x14ac:dyDescent="0.25">
      <c r="A140" s="184" t="s">
        <v>181</v>
      </c>
      <c r="B140" s="141" t="s">
        <v>174</v>
      </c>
      <c r="C140" s="142"/>
      <c r="D140" s="151" t="s">
        <v>90</v>
      </c>
      <c r="H140" s="20">
        <f>+SUM(H141:H157)</f>
        <v>11.003749999999998</v>
      </c>
      <c r="I140" s="194"/>
      <c r="J140" s="194"/>
      <c r="K140" s="194"/>
      <c r="L140" s="140"/>
      <c r="P140" s="2"/>
      <c r="AA140" s="6"/>
      <c r="AB140" s="6"/>
      <c r="AC140" s="6"/>
    </row>
    <row r="141" spans="1:29" ht="13.95" customHeight="1" x14ac:dyDescent="0.25">
      <c r="A141" s="11"/>
      <c r="B141" s="137" t="s">
        <v>122</v>
      </c>
      <c r="C141" s="141"/>
      <c r="D141" s="2"/>
      <c r="L141" s="13"/>
      <c r="P141" s="2"/>
      <c r="AA141" s="6"/>
      <c r="AB141" s="6"/>
      <c r="AC141" s="6"/>
    </row>
    <row r="142" spans="1:29" ht="13.95" customHeight="1" x14ac:dyDescent="0.25">
      <c r="B142" s="142" t="s">
        <v>175</v>
      </c>
      <c r="C142" s="142"/>
      <c r="D142" s="181">
        <v>3</v>
      </c>
      <c r="E142" s="182">
        <v>0.25</v>
      </c>
      <c r="F142" s="182">
        <v>1.3</v>
      </c>
      <c r="G142" s="182">
        <v>1</v>
      </c>
      <c r="H142" s="182">
        <f>+D142*E142*F142*G142</f>
        <v>0.97500000000000009</v>
      </c>
      <c r="L142" s="13"/>
      <c r="P142" s="2"/>
      <c r="AA142" s="6"/>
      <c r="AB142" s="6"/>
      <c r="AC142" s="6"/>
    </row>
    <row r="143" spans="1:29" ht="13.95" customHeight="1" x14ac:dyDescent="0.25">
      <c r="B143" s="138" t="s">
        <v>176</v>
      </c>
      <c r="C143" s="142"/>
      <c r="D143" s="181">
        <v>3</v>
      </c>
      <c r="E143" s="182">
        <v>0.25</v>
      </c>
      <c r="F143" s="182">
        <v>1.3</v>
      </c>
      <c r="G143" s="182">
        <v>1</v>
      </c>
      <c r="H143" s="182">
        <f>+D143*E143*F143*G143</f>
        <v>0.97500000000000009</v>
      </c>
      <c r="I143" s="346"/>
      <c r="J143" s="346"/>
      <c r="K143" s="194"/>
      <c r="L143" s="194"/>
      <c r="P143" s="2"/>
      <c r="AA143" s="6"/>
      <c r="AB143" s="6"/>
      <c r="AC143" s="6"/>
    </row>
    <row r="144" spans="1:29" ht="13.95" customHeight="1" x14ac:dyDescent="0.25">
      <c r="B144" s="138" t="s">
        <v>177</v>
      </c>
      <c r="C144" s="142"/>
      <c r="D144" s="181">
        <v>3</v>
      </c>
      <c r="E144" s="182">
        <v>0.25</v>
      </c>
      <c r="F144" s="182">
        <v>1.3</v>
      </c>
      <c r="G144" s="182">
        <v>1</v>
      </c>
      <c r="H144" s="182">
        <f>+D144*E144*F144*G144</f>
        <v>0.97500000000000009</v>
      </c>
      <c r="I144" s="194"/>
      <c r="J144" s="194"/>
      <c r="K144" s="194"/>
      <c r="L144" s="140"/>
      <c r="P144" s="2"/>
      <c r="AA144" s="6"/>
      <c r="AB144" s="6"/>
      <c r="AC144" s="6"/>
    </row>
    <row r="145" spans="1:29" ht="13.95" customHeight="1" x14ac:dyDescent="0.25">
      <c r="A145" s="11"/>
      <c r="B145" s="137" t="s">
        <v>123</v>
      </c>
      <c r="C145" s="141"/>
      <c r="D145" s="181"/>
      <c r="E145" s="182"/>
      <c r="F145" s="182"/>
      <c r="G145" s="182"/>
      <c r="H145" s="182"/>
      <c r="I145" s="194"/>
      <c r="J145" s="194"/>
      <c r="K145" s="194"/>
      <c r="L145" s="140"/>
      <c r="P145" s="2"/>
      <c r="AA145" s="6"/>
      <c r="AB145" s="6"/>
      <c r="AC145" s="6"/>
    </row>
    <row r="146" spans="1:29" ht="13.95" customHeight="1" x14ac:dyDescent="0.25">
      <c r="B146" s="142" t="s">
        <v>175</v>
      </c>
      <c r="C146" s="142"/>
      <c r="D146" s="181">
        <v>1.9</v>
      </c>
      <c r="E146" s="182">
        <v>0.25</v>
      </c>
      <c r="F146" s="182">
        <v>1.3</v>
      </c>
      <c r="G146" s="182">
        <v>1</v>
      </c>
      <c r="H146" s="182">
        <f>+D146*E146*F146*G146</f>
        <v>0.61749999999999994</v>
      </c>
      <c r="I146" s="194"/>
      <c r="J146" s="194"/>
      <c r="K146" s="194"/>
      <c r="L146" s="140"/>
      <c r="P146" s="2"/>
      <c r="AA146" s="6"/>
      <c r="AB146" s="6"/>
      <c r="AC146" s="6"/>
    </row>
    <row r="147" spans="1:29" ht="13.95" customHeight="1" x14ac:dyDescent="0.25">
      <c r="B147" s="142"/>
      <c r="C147" s="142"/>
      <c r="D147" s="181">
        <v>1.1499999999999999</v>
      </c>
      <c r="E147" s="182">
        <v>0.25</v>
      </c>
      <c r="F147" s="182">
        <v>1.1000000000000001</v>
      </c>
      <c r="G147" s="182">
        <v>1</v>
      </c>
      <c r="H147" s="182">
        <f>+D147*E147*F147*G147</f>
        <v>0.31624999999999998</v>
      </c>
      <c r="I147" s="194"/>
      <c r="J147" s="194"/>
      <c r="K147" s="194"/>
      <c r="L147" s="140"/>
      <c r="P147" s="2"/>
      <c r="AA147" s="6"/>
      <c r="AB147" s="6"/>
      <c r="AC147" s="6"/>
    </row>
    <row r="148" spans="1:29" ht="13.95" customHeight="1" x14ac:dyDescent="0.25">
      <c r="B148" s="138" t="s">
        <v>176</v>
      </c>
      <c r="C148" s="142"/>
      <c r="D148" s="181">
        <v>3</v>
      </c>
      <c r="E148" s="182">
        <v>0.25</v>
      </c>
      <c r="F148" s="182">
        <v>1.3</v>
      </c>
      <c r="G148" s="182">
        <v>1</v>
      </c>
      <c r="H148" s="182">
        <f>+D148*E148*F148*G148</f>
        <v>0.97500000000000009</v>
      </c>
      <c r="I148" s="194"/>
      <c r="J148" s="194"/>
      <c r="K148" s="194"/>
      <c r="L148" s="140"/>
      <c r="P148" s="2"/>
      <c r="AA148" s="6"/>
      <c r="AB148" s="6"/>
      <c r="AC148" s="6"/>
    </row>
    <row r="149" spans="1:29" ht="13.95" customHeight="1" x14ac:dyDescent="0.25">
      <c r="B149" s="138" t="s">
        <v>177</v>
      </c>
      <c r="C149" s="142"/>
      <c r="D149" s="181">
        <v>3</v>
      </c>
      <c r="E149" s="182">
        <v>0.25</v>
      </c>
      <c r="F149" s="182">
        <v>1.3</v>
      </c>
      <c r="G149" s="182">
        <v>1</v>
      </c>
      <c r="H149" s="182">
        <f>+D149*E149*F149*G149</f>
        <v>0.97500000000000009</v>
      </c>
      <c r="I149" s="194"/>
      <c r="J149" s="194"/>
      <c r="K149" s="194"/>
      <c r="L149" s="140"/>
      <c r="P149" s="2"/>
      <c r="AA149" s="6"/>
      <c r="AB149" s="6"/>
      <c r="AC149" s="6"/>
    </row>
    <row r="150" spans="1:29" ht="13.95" customHeight="1" x14ac:dyDescent="0.25">
      <c r="B150" s="141" t="s">
        <v>131</v>
      </c>
      <c r="C150" s="142"/>
      <c r="D150" s="181"/>
      <c r="E150" s="182"/>
      <c r="F150" s="182"/>
      <c r="G150" s="182"/>
      <c r="H150" s="183"/>
      <c r="I150" s="194"/>
      <c r="J150" s="194"/>
      <c r="K150" s="194"/>
      <c r="L150" s="140"/>
      <c r="P150" s="2"/>
      <c r="AA150" s="6"/>
      <c r="AB150" s="6"/>
      <c r="AC150" s="6"/>
    </row>
    <row r="151" spans="1:29" ht="13.95" customHeight="1" x14ac:dyDescent="0.25">
      <c r="B151" s="138" t="s">
        <v>178</v>
      </c>
      <c r="C151" s="142"/>
      <c r="D151" s="181">
        <v>5.3</v>
      </c>
      <c r="E151" s="182">
        <v>0.25</v>
      </c>
      <c r="F151" s="182">
        <v>1.3</v>
      </c>
      <c r="G151" s="182">
        <v>1</v>
      </c>
      <c r="H151" s="182">
        <f>+D151*E151*F151*G151</f>
        <v>1.7224999999999999</v>
      </c>
      <c r="I151" s="194"/>
      <c r="J151" s="194"/>
      <c r="K151" s="194"/>
      <c r="L151" s="140"/>
      <c r="P151" s="2"/>
      <c r="AA151" s="6"/>
      <c r="AB151" s="6"/>
      <c r="AC151" s="6"/>
    </row>
    <row r="152" spans="1:29" ht="13.95" customHeight="1" x14ac:dyDescent="0.25">
      <c r="A152" s="10"/>
      <c r="B152" s="141" t="s">
        <v>179</v>
      </c>
      <c r="C152" s="142"/>
      <c r="D152" s="181"/>
      <c r="E152" s="182"/>
      <c r="F152" s="182"/>
      <c r="G152" s="182"/>
      <c r="H152" s="183"/>
      <c r="P152" s="2"/>
      <c r="AA152" s="6"/>
      <c r="AB152" s="6"/>
      <c r="AC152" s="6"/>
    </row>
    <row r="153" spans="1:29" ht="13.95" customHeight="1" x14ac:dyDescent="0.25">
      <c r="A153" s="11"/>
      <c r="B153" s="138" t="s">
        <v>178</v>
      </c>
      <c r="C153" s="142"/>
      <c r="D153" s="181">
        <f>2.6+1.85</f>
        <v>4.45</v>
      </c>
      <c r="E153" s="182">
        <v>0.25</v>
      </c>
      <c r="F153" s="182">
        <v>1.3</v>
      </c>
      <c r="G153" s="182">
        <v>1</v>
      </c>
      <c r="H153" s="182">
        <f>+D153*E153*F153*G153</f>
        <v>1.44625</v>
      </c>
      <c r="L153" s="13"/>
      <c r="P153" s="2"/>
      <c r="AA153" s="6"/>
      <c r="AB153" s="6"/>
      <c r="AC153" s="6"/>
    </row>
    <row r="154" spans="1:29" ht="13.95" customHeight="1" x14ac:dyDescent="0.25">
      <c r="A154" s="11"/>
      <c r="B154" s="134"/>
      <c r="C154" s="142"/>
      <c r="D154" s="2">
        <v>0.9</v>
      </c>
      <c r="E154" s="187">
        <v>0.25</v>
      </c>
      <c r="F154" s="187">
        <v>1.1000000000000001</v>
      </c>
      <c r="G154" s="8">
        <v>1</v>
      </c>
      <c r="H154" s="182">
        <f>+D154*E154*F154*G154</f>
        <v>0.24750000000000003</v>
      </c>
      <c r="L154" s="13"/>
      <c r="P154" s="2"/>
      <c r="AA154" s="6"/>
      <c r="AB154" s="6"/>
      <c r="AC154" s="6"/>
    </row>
    <row r="155" spans="1:29" ht="13.95" customHeight="1" x14ac:dyDescent="0.25">
      <c r="B155" s="141" t="s">
        <v>180</v>
      </c>
      <c r="C155" s="142"/>
      <c r="D155" s="181"/>
      <c r="E155" s="182"/>
      <c r="F155" s="182"/>
      <c r="G155" s="182"/>
      <c r="H155" s="183"/>
      <c r="L155" s="13"/>
      <c r="P155" s="2"/>
      <c r="AA155" s="6"/>
      <c r="AB155" s="6"/>
      <c r="AC155" s="6"/>
    </row>
    <row r="156" spans="1:29" ht="13.95" customHeight="1" x14ac:dyDescent="0.25">
      <c r="B156" s="138" t="s">
        <v>178</v>
      </c>
      <c r="C156" s="142"/>
      <c r="D156" s="181">
        <v>3.95</v>
      </c>
      <c r="E156" s="182">
        <v>0.25</v>
      </c>
      <c r="F156" s="182">
        <v>1.3</v>
      </c>
      <c r="G156" s="182">
        <v>1</v>
      </c>
      <c r="H156" s="182">
        <f>+D156*E156*F156*G156</f>
        <v>1.2837500000000002</v>
      </c>
      <c r="I156" s="331"/>
      <c r="J156" s="332"/>
      <c r="K156" s="194"/>
      <c r="L156" s="194"/>
      <c r="P156" s="2"/>
      <c r="AA156" s="6"/>
      <c r="AB156" s="6"/>
      <c r="AC156" s="6"/>
    </row>
    <row r="157" spans="1:29" ht="13.95" customHeight="1" x14ac:dyDescent="0.25">
      <c r="B157" s="134"/>
      <c r="C157" s="142"/>
      <c r="D157" s="2">
        <v>1.8</v>
      </c>
      <c r="E157" s="187">
        <v>0.25</v>
      </c>
      <c r="F157" s="187">
        <v>1.1000000000000001</v>
      </c>
      <c r="G157" s="8">
        <v>1</v>
      </c>
      <c r="H157" s="182">
        <f>+D157*E157*F157*G157</f>
        <v>0.49500000000000005</v>
      </c>
      <c r="I157" s="331"/>
      <c r="J157" s="332"/>
      <c r="K157" s="194"/>
      <c r="L157" s="194"/>
      <c r="P157" s="2"/>
      <c r="AA157" s="6"/>
      <c r="AB157" s="6"/>
      <c r="AC157" s="6"/>
    </row>
    <row r="158" spans="1:29" ht="13.95" customHeight="1" x14ac:dyDescent="0.25">
      <c r="B158" s="134"/>
      <c r="C158" s="142"/>
      <c r="D158" s="2"/>
      <c r="H158" s="182"/>
      <c r="I158" s="188"/>
      <c r="J158" s="189"/>
      <c r="K158" s="194"/>
      <c r="L158" s="194"/>
      <c r="P158" s="2"/>
      <c r="AA158" s="6"/>
      <c r="AB158" s="6"/>
      <c r="AC158" s="6"/>
    </row>
    <row r="159" spans="1:29" ht="13.95" customHeight="1" x14ac:dyDescent="0.25">
      <c r="A159" s="184" t="s">
        <v>368</v>
      </c>
      <c r="B159" s="137" t="s">
        <v>366</v>
      </c>
      <c r="C159" s="142"/>
      <c r="D159" s="2"/>
      <c r="H159" s="182"/>
      <c r="I159" s="188"/>
      <c r="J159" s="189"/>
      <c r="K159" s="194"/>
      <c r="L159" s="13">
        <f>+SUM(L160:L176)</f>
        <v>88.029999999999987</v>
      </c>
      <c r="P159" s="2"/>
      <c r="AA159" s="6"/>
      <c r="AB159" s="6"/>
      <c r="AC159" s="6"/>
    </row>
    <row r="160" spans="1:29" s="14" customFormat="1" ht="13.95" customHeight="1" x14ac:dyDescent="0.25">
      <c r="A160" s="192"/>
      <c r="B160" s="137" t="s">
        <v>122</v>
      </c>
      <c r="C160" s="142"/>
      <c r="E160" s="193"/>
      <c r="F160" s="193"/>
      <c r="G160" s="22"/>
      <c r="H160" s="183"/>
      <c r="I160" s="2"/>
      <c r="J160" s="187"/>
      <c r="K160" s="194"/>
      <c r="L160" s="194"/>
      <c r="M160" s="193"/>
      <c r="N160" s="193"/>
      <c r="O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57"/>
      <c r="AB160" s="57"/>
      <c r="AC160" s="57"/>
    </row>
    <row r="161" spans="1:29" s="14" customFormat="1" ht="13.95" customHeight="1" x14ac:dyDescent="0.25">
      <c r="A161" s="192"/>
      <c r="B161" s="142" t="s">
        <v>175</v>
      </c>
      <c r="C161" s="142"/>
      <c r="E161" s="193"/>
      <c r="F161" s="193"/>
      <c r="G161" s="22"/>
      <c r="H161" s="183"/>
      <c r="I161" s="181">
        <v>3</v>
      </c>
      <c r="J161" s="182">
        <v>1.3</v>
      </c>
      <c r="K161" s="194">
        <v>2</v>
      </c>
      <c r="L161" s="194">
        <f>+I161*J161*K161</f>
        <v>7.8000000000000007</v>
      </c>
      <c r="M161" s="193"/>
      <c r="N161" s="193"/>
      <c r="O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57"/>
      <c r="AB161" s="57"/>
      <c r="AC161" s="57"/>
    </row>
    <row r="162" spans="1:29" s="14" customFormat="1" ht="13.95" customHeight="1" x14ac:dyDescent="0.25">
      <c r="A162" s="192"/>
      <c r="B162" s="138" t="s">
        <v>176</v>
      </c>
      <c r="C162" s="142"/>
      <c r="E162" s="193"/>
      <c r="F162" s="193"/>
      <c r="G162" s="22"/>
      <c r="H162" s="183"/>
      <c r="I162" s="181">
        <v>3</v>
      </c>
      <c r="J162" s="182">
        <v>1.3</v>
      </c>
      <c r="K162" s="194">
        <v>2</v>
      </c>
      <c r="L162" s="194">
        <f t="shared" ref="L162:L176" si="13">+I162*J162*K162</f>
        <v>7.8000000000000007</v>
      </c>
      <c r="M162" s="193"/>
      <c r="N162" s="193"/>
      <c r="O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57"/>
      <c r="AB162" s="57"/>
      <c r="AC162" s="57"/>
    </row>
    <row r="163" spans="1:29" s="14" customFormat="1" ht="13.95" customHeight="1" x14ac:dyDescent="0.25">
      <c r="A163" s="192"/>
      <c r="B163" s="138" t="s">
        <v>177</v>
      </c>
      <c r="C163" s="142"/>
      <c r="E163" s="193"/>
      <c r="F163" s="193"/>
      <c r="G163" s="22"/>
      <c r="H163" s="183"/>
      <c r="I163" s="181">
        <v>3</v>
      </c>
      <c r="J163" s="182">
        <v>1.3</v>
      </c>
      <c r="K163" s="194">
        <v>2</v>
      </c>
      <c r="L163" s="194">
        <f t="shared" si="13"/>
        <v>7.8000000000000007</v>
      </c>
      <c r="M163" s="193"/>
      <c r="N163" s="193"/>
      <c r="O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57"/>
      <c r="AB163" s="57"/>
      <c r="AC163" s="57"/>
    </row>
    <row r="164" spans="1:29" s="14" customFormat="1" ht="13.95" customHeight="1" x14ac:dyDescent="0.25">
      <c r="A164" s="192"/>
      <c r="B164" s="137" t="s">
        <v>123</v>
      </c>
      <c r="C164" s="142"/>
      <c r="E164" s="193"/>
      <c r="F164" s="193"/>
      <c r="G164" s="22"/>
      <c r="H164" s="183"/>
      <c r="I164" s="181"/>
      <c r="J164" s="182"/>
      <c r="K164" s="194"/>
      <c r="L164" s="194"/>
      <c r="M164" s="193"/>
      <c r="N164" s="193"/>
      <c r="O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57"/>
      <c r="AB164" s="57"/>
      <c r="AC164" s="57"/>
    </row>
    <row r="165" spans="1:29" s="14" customFormat="1" ht="13.95" customHeight="1" x14ac:dyDescent="0.25">
      <c r="A165" s="192"/>
      <c r="B165" s="142" t="s">
        <v>175</v>
      </c>
      <c r="C165" s="142"/>
      <c r="E165" s="193"/>
      <c r="F165" s="193"/>
      <c r="G165" s="22"/>
      <c r="H165" s="183"/>
      <c r="I165" s="181">
        <v>1.9</v>
      </c>
      <c r="J165" s="182">
        <v>1.3</v>
      </c>
      <c r="K165" s="194">
        <v>2</v>
      </c>
      <c r="L165" s="194">
        <f t="shared" si="13"/>
        <v>4.9399999999999995</v>
      </c>
      <c r="M165" s="193"/>
      <c r="N165" s="193"/>
      <c r="O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57"/>
      <c r="AB165" s="57"/>
      <c r="AC165" s="57"/>
    </row>
    <row r="166" spans="1:29" s="14" customFormat="1" ht="13.95" customHeight="1" x14ac:dyDescent="0.25">
      <c r="A166" s="192"/>
      <c r="B166" s="142"/>
      <c r="C166" s="142"/>
      <c r="E166" s="193"/>
      <c r="F166" s="193"/>
      <c r="G166" s="22"/>
      <c r="H166" s="183"/>
      <c r="I166" s="181">
        <v>1.1499999999999999</v>
      </c>
      <c r="J166" s="182">
        <v>1.1000000000000001</v>
      </c>
      <c r="K166" s="194">
        <v>2</v>
      </c>
      <c r="L166" s="194">
        <f t="shared" si="13"/>
        <v>2.5299999999999998</v>
      </c>
      <c r="M166" s="193"/>
      <c r="N166" s="193"/>
      <c r="O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57"/>
      <c r="AB166" s="57"/>
      <c r="AC166" s="57"/>
    </row>
    <row r="167" spans="1:29" s="14" customFormat="1" ht="13.95" customHeight="1" x14ac:dyDescent="0.25">
      <c r="A167" s="192"/>
      <c r="B167" s="138" t="s">
        <v>176</v>
      </c>
      <c r="C167" s="142"/>
      <c r="E167" s="193"/>
      <c r="F167" s="193"/>
      <c r="G167" s="22"/>
      <c r="H167" s="183"/>
      <c r="I167" s="181">
        <v>3</v>
      </c>
      <c r="J167" s="182">
        <v>1.3</v>
      </c>
      <c r="K167" s="194">
        <v>2</v>
      </c>
      <c r="L167" s="194">
        <f t="shared" si="13"/>
        <v>7.8000000000000007</v>
      </c>
      <c r="M167" s="193"/>
      <c r="N167" s="193"/>
      <c r="O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57"/>
      <c r="AB167" s="57"/>
      <c r="AC167" s="57"/>
    </row>
    <row r="168" spans="1:29" s="14" customFormat="1" ht="13.95" customHeight="1" x14ac:dyDescent="0.25">
      <c r="A168" s="192"/>
      <c r="B168" s="138" t="s">
        <v>177</v>
      </c>
      <c r="C168" s="142"/>
      <c r="E168" s="193"/>
      <c r="F168" s="193"/>
      <c r="G168" s="22"/>
      <c r="H168" s="183"/>
      <c r="I168" s="181">
        <v>3</v>
      </c>
      <c r="J168" s="182">
        <v>1.3</v>
      </c>
      <c r="K168" s="194">
        <v>2</v>
      </c>
      <c r="L168" s="194">
        <f t="shared" si="13"/>
        <v>7.8000000000000007</v>
      </c>
      <c r="M168" s="193"/>
      <c r="N168" s="193"/>
      <c r="O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57"/>
      <c r="AB168" s="57"/>
      <c r="AC168" s="57"/>
    </row>
    <row r="169" spans="1:29" s="14" customFormat="1" ht="13.95" customHeight="1" x14ac:dyDescent="0.25">
      <c r="A169" s="192"/>
      <c r="B169" s="141" t="s">
        <v>131</v>
      </c>
      <c r="C169" s="142"/>
      <c r="E169" s="193"/>
      <c r="F169" s="193"/>
      <c r="G169" s="22"/>
      <c r="H169" s="183"/>
      <c r="I169" s="181"/>
      <c r="J169" s="182"/>
      <c r="K169" s="194"/>
      <c r="L169" s="194"/>
      <c r="M169" s="193"/>
      <c r="N169" s="193"/>
      <c r="O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57"/>
      <c r="AB169" s="57"/>
      <c r="AC169" s="57"/>
    </row>
    <row r="170" spans="1:29" s="14" customFormat="1" ht="13.95" customHeight="1" x14ac:dyDescent="0.25">
      <c r="A170" s="192"/>
      <c r="B170" s="138" t="s">
        <v>178</v>
      </c>
      <c r="C170" s="142"/>
      <c r="E170" s="193"/>
      <c r="F170" s="193"/>
      <c r="G170" s="22"/>
      <c r="H170" s="183"/>
      <c r="I170" s="181">
        <v>5.3</v>
      </c>
      <c r="J170" s="182">
        <v>1.3</v>
      </c>
      <c r="K170" s="194">
        <v>2</v>
      </c>
      <c r="L170" s="194">
        <f t="shared" si="13"/>
        <v>13.78</v>
      </c>
      <c r="M170" s="193"/>
      <c r="N170" s="193"/>
      <c r="O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57"/>
      <c r="AB170" s="57"/>
      <c r="AC170" s="57"/>
    </row>
    <row r="171" spans="1:29" s="14" customFormat="1" ht="13.95" customHeight="1" x14ac:dyDescent="0.25">
      <c r="A171" s="192"/>
      <c r="B171" s="141" t="s">
        <v>179</v>
      </c>
      <c r="C171" s="142"/>
      <c r="E171" s="193"/>
      <c r="F171" s="193"/>
      <c r="G171" s="22"/>
      <c r="H171" s="183"/>
      <c r="I171" s="181"/>
      <c r="J171" s="182"/>
      <c r="K171" s="194"/>
      <c r="L171" s="194"/>
      <c r="M171" s="193"/>
      <c r="N171" s="193"/>
      <c r="O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57"/>
      <c r="AB171" s="57"/>
      <c r="AC171" s="57"/>
    </row>
    <row r="172" spans="1:29" s="14" customFormat="1" ht="13.95" customHeight="1" x14ac:dyDescent="0.25">
      <c r="A172" s="192"/>
      <c r="B172" s="138" t="s">
        <v>178</v>
      </c>
      <c r="C172" s="142"/>
      <c r="E172" s="193"/>
      <c r="F172" s="193"/>
      <c r="G172" s="22"/>
      <c r="H172" s="183"/>
      <c r="I172" s="181">
        <f>2.6+1.85</f>
        <v>4.45</v>
      </c>
      <c r="J172" s="182">
        <v>1.3</v>
      </c>
      <c r="K172" s="194">
        <v>2</v>
      </c>
      <c r="L172" s="194">
        <f t="shared" si="13"/>
        <v>11.57</v>
      </c>
      <c r="M172" s="193"/>
      <c r="N172" s="193"/>
      <c r="O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57"/>
      <c r="AB172" s="57"/>
      <c r="AC172" s="57"/>
    </row>
    <row r="173" spans="1:29" s="14" customFormat="1" ht="13.95" customHeight="1" x14ac:dyDescent="0.25">
      <c r="A173" s="192"/>
      <c r="B173" s="134"/>
      <c r="C173" s="142"/>
      <c r="E173" s="193"/>
      <c r="F173" s="193"/>
      <c r="G173" s="22"/>
      <c r="H173" s="183"/>
      <c r="I173" s="2">
        <v>0.9</v>
      </c>
      <c r="J173" s="187">
        <v>1.1000000000000001</v>
      </c>
      <c r="K173" s="194">
        <v>2</v>
      </c>
      <c r="L173" s="194">
        <f t="shared" si="13"/>
        <v>1.9800000000000002</v>
      </c>
      <c r="M173" s="193"/>
      <c r="N173" s="193"/>
      <c r="O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57"/>
      <c r="AB173" s="57"/>
      <c r="AC173" s="57"/>
    </row>
    <row r="174" spans="1:29" s="14" customFormat="1" ht="13.95" customHeight="1" x14ac:dyDescent="0.25">
      <c r="A174" s="192"/>
      <c r="B174" s="141" t="s">
        <v>180</v>
      </c>
      <c r="C174" s="142"/>
      <c r="E174" s="193"/>
      <c r="F174" s="193"/>
      <c r="G174" s="22"/>
      <c r="H174" s="183"/>
      <c r="I174" s="181"/>
      <c r="J174" s="182"/>
      <c r="K174" s="194"/>
      <c r="L174" s="194"/>
      <c r="M174" s="193"/>
      <c r="N174" s="193"/>
      <c r="O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57"/>
      <c r="AB174" s="57"/>
      <c r="AC174" s="57"/>
    </row>
    <row r="175" spans="1:29" s="14" customFormat="1" ht="13.95" customHeight="1" x14ac:dyDescent="0.25">
      <c r="A175" s="192"/>
      <c r="B175" s="138" t="s">
        <v>178</v>
      </c>
      <c r="C175" s="142"/>
      <c r="E175" s="193"/>
      <c r="F175" s="193"/>
      <c r="G175" s="22"/>
      <c r="H175" s="183"/>
      <c r="I175" s="181">
        <v>3.95</v>
      </c>
      <c r="J175" s="182">
        <v>1.3</v>
      </c>
      <c r="K175" s="194">
        <v>2</v>
      </c>
      <c r="L175" s="194">
        <f t="shared" si="13"/>
        <v>10.270000000000001</v>
      </c>
      <c r="M175" s="193"/>
      <c r="N175" s="193"/>
      <c r="O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57"/>
      <c r="AB175" s="57"/>
      <c r="AC175" s="57"/>
    </row>
    <row r="176" spans="1:29" s="14" customFormat="1" ht="13.95" customHeight="1" x14ac:dyDescent="0.25">
      <c r="A176" s="192"/>
      <c r="B176" s="27"/>
      <c r="C176" s="142"/>
      <c r="E176" s="193"/>
      <c r="F176" s="193"/>
      <c r="G176" s="22"/>
      <c r="H176" s="183"/>
      <c r="I176" s="2">
        <v>1.8</v>
      </c>
      <c r="J176" s="187">
        <v>1.1000000000000001</v>
      </c>
      <c r="K176" s="194">
        <v>2</v>
      </c>
      <c r="L176" s="194">
        <f t="shared" si="13"/>
        <v>3.9600000000000004</v>
      </c>
      <c r="M176" s="193"/>
      <c r="N176" s="193"/>
      <c r="O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57"/>
      <c r="AB176" s="57"/>
      <c r="AC176" s="57"/>
    </row>
    <row r="177" spans="1:29" s="14" customFormat="1" ht="13.95" customHeight="1" x14ac:dyDescent="0.25">
      <c r="A177" s="192"/>
      <c r="B177" s="27"/>
      <c r="C177" s="142"/>
      <c r="E177" s="193"/>
      <c r="F177" s="193"/>
      <c r="G177" s="22"/>
      <c r="H177" s="183"/>
      <c r="I177" s="188"/>
      <c r="J177" s="189"/>
      <c r="K177" s="194"/>
      <c r="L177" s="194"/>
      <c r="M177" s="193"/>
      <c r="N177" s="193"/>
      <c r="O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57"/>
      <c r="AB177" s="57"/>
      <c r="AC177" s="57"/>
    </row>
    <row r="178" spans="1:29" s="14" customFormat="1" ht="13.95" customHeight="1" x14ac:dyDescent="0.25">
      <c r="A178" s="192"/>
      <c r="B178" s="27"/>
      <c r="C178" s="142"/>
      <c r="E178" s="193"/>
      <c r="F178" s="193"/>
      <c r="G178" s="22"/>
      <c r="H178" s="183"/>
      <c r="I178" s="188"/>
      <c r="J178" s="189"/>
      <c r="K178" s="194"/>
      <c r="L178" s="194"/>
      <c r="M178" s="193"/>
      <c r="N178" s="193"/>
      <c r="O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57"/>
      <c r="AB178" s="57"/>
      <c r="AC178" s="57"/>
    </row>
    <row r="179" spans="1:29" ht="13.95" customHeight="1" x14ac:dyDescent="0.25">
      <c r="A179" s="184" t="s">
        <v>369</v>
      </c>
      <c r="B179" s="137" t="s">
        <v>367</v>
      </c>
      <c r="C179" s="142"/>
      <c r="D179" s="2"/>
      <c r="H179" s="182"/>
      <c r="I179" s="188"/>
      <c r="J179" s="189"/>
      <c r="K179" s="194"/>
      <c r="L179" s="194"/>
      <c r="P179" s="2"/>
      <c r="Z179" s="187">
        <f>+SUM(U180:Y208)</f>
        <v>637.19600000000014</v>
      </c>
      <c r="AA179" s="6"/>
      <c r="AB179" s="6"/>
      <c r="AC179" s="6"/>
    </row>
    <row r="180" spans="1:29" s="14" customFormat="1" ht="13.95" customHeight="1" x14ac:dyDescent="0.25">
      <c r="A180" s="192"/>
      <c r="B180" s="137" t="s">
        <v>122</v>
      </c>
      <c r="C180" s="142"/>
      <c r="E180" s="193"/>
      <c r="F180" s="193"/>
      <c r="G180" s="22"/>
      <c r="H180" s="183"/>
      <c r="I180" s="188"/>
      <c r="J180" s="189"/>
      <c r="K180" s="194"/>
      <c r="L180" s="194"/>
      <c r="M180" s="193"/>
      <c r="N180" s="193"/>
      <c r="O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57"/>
      <c r="AB180" s="57"/>
      <c r="AC180" s="57"/>
    </row>
    <row r="181" spans="1:29" s="14" customFormat="1" ht="13.95" customHeight="1" x14ac:dyDescent="0.25">
      <c r="A181" s="192"/>
      <c r="B181" s="142" t="s">
        <v>175</v>
      </c>
      <c r="C181" s="142"/>
      <c r="E181" s="193"/>
      <c r="F181" s="193"/>
      <c r="G181" s="22"/>
      <c r="H181" s="183"/>
      <c r="I181" s="188"/>
      <c r="J181" s="189"/>
      <c r="K181" s="194"/>
      <c r="L181" s="194"/>
      <c r="M181" s="193"/>
      <c r="N181" s="193"/>
      <c r="O181" s="193"/>
      <c r="Q181" s="193">
        <v>1</v>
      </c>
      <c r="R181" s="193">
        <v>9</v>
      </c>
      <c r="S181" s="193">
        <v>4.2</v>
      </c>
      <c r="T181" s="193">
        <f t="shared" ref="T181:T186" si="14">+Q181*R181*S181</f>
        <v>37.800000000000004</v>
      </c>
      <c r="U181" s="193"/>
      <c r="V181" s="193">
        <f t="shared" ref="V181:V186" si="15">+T181*$V$3</f>
        <v>21.168000000000003</v>
      </c>
      <c r="W181" s="193"/>
      <c r="X181" s="193"/>
      <c r="Y181" s="193"/>
      <c r="Z181" s="193"/>
      <c r="AA181" s="57"/>
      <c r="AB181" s="57"/>
      <c r="AC181" s="57"/>
    </row>
    <row r="182" spans="1:29" s="14" customFormat="1" ht="13.95" customHeight="1" x14ac:dyDescent="0.25">
      <c r="A182" s="192"/>
      <c r="B182" s="142"/>
      <c r="C182" s="142"/>
      <c r="E182" s="193"/>
      <c r="F182" s="193"/>
      <c r="G182" s="22"/>
      <c r="H182" s="183"/>
      <c r="I182" s="188"/>
      <c r="J182" s="189"/>
      <c r="K182" s="194"/>
      <c r="L182" s="194"/>
      <c r="M182" s="193"/>
      <c r="N182" s="193"/>
      <c r="O182" s="193"/>
      <c r="Q182" s="193">
        <v>1</v>
      </c>
      <c r="R182" s="193">
        <v>20</v>
      </c>
      <c r="S182" s="193">
        <v>3.05</v>
      </c>
      <c r="T182" s="193">
        <f t="shared" si="14"/>
        <v>61</v>
      </c>
      <c r="U182" s="193"/>
      <c r="V182" s="193">
        <f t="shared" si="15"/>
        <v>34.160000000000004</v>
      </c>
      <c r="W182" s="193"/>
      <c r="X182" s="193"/>
      <c r="Y182" s="193"/>
      <c r="Z182" s="193"/>
      <c r="AA182" s="57"/>
      <c r="AB182" s="57"/>
      <c r="AC182" s="57"/>
    </row>
    <row r="183" spans="1:29" s="14" customFormat="1" ht="13.95" customHeight="1" x14ac:dyDescent="0.25">
      <c r="A183" s="192"/>
      <c r="B183" s="138" t="s">
        <v>176</v>
      </c>
      <c r="C183" s="142"/>
      <c r="E183" s="193"/>
      <c r="F183" s="193"/>
      <c r="G183" s="22"/>
      <c r="H183" s="183"/>
      <c r="I183" s="188"/>
      <c r="J183" s="189"/>
      <c r="K183" s="194"/>
      <c r="L183" s="194"/>
      <c r="M183" s="193"/>
      <c r="N183" s="193"/>
      <c r="O183" s="193"/>
      <c r="Q183" s="193">
        <v>1</v>
      </c>
      <c r="R183" s="193">
        <v>9</v>
      </c>
      <c r="S183" s="193">
        <v>4.2</v>
      </c>
      <c r="T183" s="193">
        <f t="shared" si="14"/>
        <v>37.800000000000004</v>
      </c>
      <c r="U183" s="193"/>
      <c r="V183" s="193">
        <f t="shared" si="15"/>
        <v>21.168000000000003</v>
      </c>
      <c r="W183" s="193"/>
      <c r="X183" s="193"/>
      <c r="Y183" s="193"/>
      <c r="Z183" s="193"/>
      <c r="AA183" s="57"/>
      <c r="AB183" s="57"/>
      <c r="AC183" s="57"/>
    </row>
    <row r="184" spans="1:29" s="14" customFormat="1" ht="13.95" customHeight="1" x14ac:dyDescent="0.25">
      <c r="A184" s="192"/>
      <c r="B184" s="138"/>
      <c r="C184" s="142"/>
      <c r="E184" s="193"/>
      <c r="F184" s="193"/>
      <c r="G184" s="22"/>
      <c r="H184" s="183"/>
      <c r="I184" s="188"/>
      <c r="J184" s="189"/>
      <c r="K184" s="194"/>
      <c r="L184" s="194"/>
      <c r="M184" s="193"/>
      <c r="N184" s="193"/>
      <c r="O184" s="193"/>
      <c r="Q184" s="193">
        <v>1</v>
      </c>
      <c r="R184" s="193">
        <v>20</v>
      </c>
      <c r="S184" s="193">
        <v>3.05</v>
      </c>
      <c r="T184" s="193">
        <f t="shared" si="14"/>
        <v>61</v>
      </c>
      <c r="U184" s="193"/>
      <c r="V184" s="193">
        <f t="shared" si="15"/>
        <v>34.160000000000004</v>
      </c>
      <c r="W184" s="193"/>
      <c r="X184" s="193"/>
      <c r="Y184" s="193"/>
      <c r="Z184" s="193"/>
      <c r="AA184" s="57"/>
      <c r="AB184" s="57"/>
      <c r="AC184" s="57"/>
    </row>
    <row r="185" spans="1:29" s="14" customFormat="1" ht="13.95" customHeight="1" x14ac:dyDescent="0.25">
      <c r="A185" s="192"/>
      <c r="B185" s="138" t="s">
        <v>177</v>
      </c>
      <c r="C185" s="142"/>
      <c r="E185" s="193"/>
      <c r="F185" s="193"/>
      <c r="G185" s="22"/>
      <c r="H185" s="183"/>
      <c r="I185" s="188"/>
      <c r="J185" s="189"/>
      <c r="K185" s="194"/>
      <c r="L185" s="194"/>
      <c r="M185" s="193"/>
      <c r="N185" s="193"/>
      <c r="O185" s="193"/>
      <c r="Q185" s="193">
        <v>1</v>
      </c>
      <c r="R185" s="193">
        <v>9</v>
      </c>
      <c r="S185" s="193">
        <v>4.2</v>
      </c>
      <c r="T185" s="193">
        <f t="shared" si="14"/>
        <v>37.800000000000004</v>
      </c>
      <c r="U185" s="193"/>
      <c r="V185" s="193">
        <f t="shared" si="15"/>
        <v>21.168000000000003</v>
      </c>
      <c r="W185" s="193"/>
      <c r="X185" s="193"/>
      <c r="Y185" s="193"/>
      <c r="Z185" s="193"/>
      <c r="AA185" s="57"/>
      <c r="AB185" s="57"/>
      <c r="AC185" s="57"/>
    </row>
    <row r="186" spans="1:29" s="14" customFormat="1" ht="13.95" customHeight="1" x14ac:dyDescent="0.25">
      <c r="A186" s="192"/>
      <c r="B186" s="138"/>
      <c r="C186" s="142"/>
      <c r="E186" s="193"/>
      <c r="F186" s="193"/>
      <c r="G186" s="22"/>
      <c r="H186" s="183"/>
      <c r="I186" s="188"/>
      <c r="J186" s="189"/>
      <c r="K186" s="194"/>
      <c r="L186" s="194"/>
      <c r="M186" s="193"/>
      <c r="N186" s="193"/>
      <c r="O186" s="193"/>
      <c r="Q186" s="193">
        <v>1</v>
      </c>
      <c r="R186" s="193">
        <v>20</v>
      </c>
      <c r="S186" s="193">
        <v>3.05</v>
      </c>
      <c r="T186" s="193">
        <f t="shared" si="14"/>
        <v>61</v>
      </c>
      <c r="U186" s="193"/>
      <c r="V186" s="193">
        <f t="shared" si="15"/>
        <v>34.160000000000004</v>
      </c>
      <c r="W186" s="193"/>
      <c r="X186" s="193"/>
      <c r="Y186" s="193"/>
      <c r="Z186" s="193"/>
      <c r="AA186" s="57"/>
      <c r="AB186" s="57"/>
      <c r="AC186" s="57"/>
    </row>
    <row r="187" spans="1:29" s="14" customFormat="1" ht="13.95" customHeight="1" x14ac:dyDescent="0.25">
      <c r="A187" s="192"/>
      <c r="B187" s="137" t="s">
        <v>123</v>
      </c>
      <c r="C187" s="142"/>
      <c r="E187" s="193"/>
      <c r="F187" s="193"/>
      <c r="G187" s="22"/>
      <c r="H187" s="183"/>
      <c r="I187" s="188"/>
      <c r="J187" s="189"/>
      <c r="K187" s="194"/>
      <c r="L187" s="194"/>
      <c r="M187" s="193"/>
      <c r="N187" s="193"/>
      <c r="O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57"/>
      <c r="AB187" s="57"/>
      <c r="AC187" s="57"/>
    </row>
    <row r="188" spans="1:29" s="14" customFormat="1" ht="13.95" customHeight="1" x14ac:dyDescent="0.25">
      <c r="A188" s="192"/>
      <c r="B188" s="142" t="s">
        <v>175</v>
      </c>
      <c r="C188" s="142"/>
      <c r="E188" s="193"/>
      <c r="F188" s="193"/>
      <c r="G188" s="22"/>
      <c r="H188" s="183"/>
      <c r="I188" s="188"/>
      <c r="J188" s="189"/>
      <c r="K188" s="194"/>
      <c r="L188" s="194"/>
      <c r="M188" s="193"/>
      <c r="N188" s="193"/>
      <c r="O188" s="193"/>
      <c r="Q188" s="193">
        <v>1</v>
      </c>
      <c r="R188" s="193">
        <v>9</v>
      </c>
      <c r="S188" s="193">
        <v>3.1</v>
      </c>
      <c r="T188" s="193">
        <f t="shared" ref="T188:T195" si="16">+Q188*R188*S188</f>
        <v>27.900000000000002</v>
      </c>
      <c r="U188" s="193"/>
      <c r="V188" s="193">
        <f t="shared" ref="V188:V195" si="17">+T188*$V$3</f>
        <v>15.624000000000002</v>
      </c>
      <c r="W188" s="193"/>
      <c r="X188" s="193"/>
      <c r="Y188" s="193"/>
      <c r="Z188" s="193"/>
      <c r="AA188" s="57"/>
      <c r="AB188" s="57"/>
      <c r="AC188" s="57"/>
    </row>
    <row r="189" spans="1:29" s="14" customFormat="1" ht="13.95" customHeight="1" x14ac:dyDescent="0.25">
      <c r="A189" s="192"/>
      <c r="B189" s="142"/>
      <c r="C189" s="142"/>
      <c r="E189" s="193"/>
      <c r="F189" s="193"/>
      <c r="G189" s="22"/>
      <c r="H189" s="183"/>
      <c r="I189" s="188"/>
      <c r="J189" s="189"/>
      <c r="K189" s="194"/>
      <c r="L189" s="194"/>
      <c r="M189" s="193"/>
      <c r="N189" s="193"/>
      <c r="O189" s="193"/>
      <c r="Q189" s="193">
        <v>1</v>
      </c>
      <c r="R189" s="193">
        <v>15</v>
      </c>
      <c r="S189" s="193">
        <v>3.05</v>
      </c>
      <c r="T189" s="193">
        <f t="shared" si="16"/>
        <v>45.75</v>
      </c>
      <c r="U189" s="193"/>
      <c r="V189" s="193">
        <f t="shared" si="17"/>
        <v>25.62</v>
      </c>
      <c r="W189" s="193"/>
      <c r="X189" s="193"/>
      <c r="Y189" s="193"/>
      <c r="Z189" s="193"/>
      <c r="AA189" s="57"/>
      <c r="AB189" s="57"/>
      <c r="AC189" s="57"/>
    </row>
    <row r="190" spans="1:29" s="14" customFormat="1" ht="13.95" customHeight="1" x14ac:dyDescent="0.25">
      <c r="A190" s="192"/>
      <c r="B190" s="142"/>
      <c r="C190" s="142"/>
      <c r="E190" s="193"/>
      <c r="F190" s="193"/>
      <c r="G190" s="22"/>
      <c r="H190" s="183"/>
      <c r="I190" s="188"/>
      <c r="J190" s="189"/>
      <c r="K190" s="194"/>
      <c r="L190" s="194"/>
      <c r="M190" s="193"/>
      <c r="N190" s="193"/>
      <c r="O190" s="193"/>
      <c r="Q190" s="193">
        <v>1</v>
      </c>
      <c r="R190" s="193">
        <v>8</v>
      </c>
      <c r="S190" s="193">
        <v>3.1</v>
      </c>
      <c r="T190" s="193">
        <f t="shared" si="16"/>
        <v>24.8</v>
      </c>
      <c r="U190" s="193"/>
      <c r="V190" s="193">
        <f t="shared" si="17"/>
        <v>13.888000000000002</v>
      </c>
      <c r="W190" s="193"/>
      <c r="X190" s="193"/>
      <c r="Y190" s="193"/>
      <c r="Z190" s="193"/>
      <c r="AA190" s="57"/>
      <c r="AB190" s="57"/>
      <c r="AC190" s="57"/>
    </row>
    <row r="191" spans="1:29" s="14" customFormat="1" ht="13.95" customHeight="1" x14ac:dyDescent="0.25">
      <c r="A191" s="192"/>
      <c r="B191" s="142"/>
      <c r="C191" s="142"/>
      <c r="E191" s="193"/>
      <c r="F191" s="193"/>
      <c r="G191" s="22"/>
      <c r="H191" s="183"/>
      <c r="I191" s="188"/>
      <c r="J191" s="189"/>
      <c r="K191" s="194"/>
      <c r="L191" s="194"/>
      <c r="M191" s="193"/>
      <c r="N191" s="193"/>
      <c r="O191" s="193"/>
      <c r="Q191" s="193">
        <v>1</v>
      </c>
      <c r="R191" s="193">
        <v>11</v>
      </c>
      <c r="S191" s="193">
        <v>3.05</v>
      </c>
      <c r="T191" s="193">
        <f t="shared" si="16"/>
        <v>33.549999999999997</v>
      </c>
      <c r="U191" s="193"/>
      <c r="V191" s="193">
        <f t="shared" si="17"/>
        <v>18.788</v>
      </c>
      <c r="W191" s="193"/>
      <c r="X191" s="193"/>
      <c r="Y191" s="193"/>
      <c r="Z191" s="193"/>
      <c r="AA191" s="57"/>
      <c r="AB191" s="57"/>
      <c r="AC191" s="57"/>
    </row>
    <row r="192" spans="1:29" s="14" customFormat="1" ht="13.95" customHeight="1" x14ac:dyDescent="0.25">
      <c r="A192" s="192"/>
      <c r="B192" s="138" t="s">
        <v>176</v>
      </c>
      <c r="C192" s="142"/>
      <c r="E192" s="193"/>
      <c r="F192" s="193"/>
      <c r="G192" s="22"/>
      <c r="H192" s="183"/>
      <c r="I192" s="188"/>
      <c r="J192" s="189"/>
      <c r="K192" s="194"/>
      <c r="L192" s="194"/>
      <c r="M192" s="193"/>
      <c r="N192" s="193"/>
      <c r="O192" s="193"/>
      <c r="Q192" s="193">
        <v>1</v>
      </c>
      <c r="R192" s="193">
        <v>9</v>
      </c>
      <c r="S192" s="193">
        <v>3.1</v>
      </c>
      <c r="T192" s="193">
        <f t="shared" si="16"/>
        <v>27.900000000000002</v>
      </c>
      <c r="U192" s="193"/>
      <c r="V192" s="193">
        <f t="shared" si="17"/>
        <v>15.624000000000002</v>
      </c>
      <c r="W192" s="193"/>
      <c r="X192" s="193"/>
      <c r="Y192" s="193"/>
      <c r="Z192" s="193"/>
      <c r="AA192" s="57"/>
      <c r="AB192" s="57"/>
      <c r="AC192" s="57"/>
    </row>
    <row r="193" spans="1:29" s="14" customFormat="1" ht="13.95" customHeight="1" x14ac:dyDescent="0.25">
      <c r="A193" s="192"/>
      <c r="B193" s="138"/>
      <c r="C193" s="142"/>
      <c r="E193" s="193"/>
      <c r="F193" s="193"/>
      <c r="G193" s="22"/>
      <c r="H193" s="183"/>
      <c r="I193" s="188"/>
      <c r="J193" s="189"/>
      <c r="K193" s="194"/>
      <c r="L193" s="194"/>
      <c r="M193" s="193"/>
      <c r="N193" s="193"/>
      <c r="O193" s="193"/>
      <c r="Q193" s="193">
        <v>1</v>
      </c>
      <c r="R193" s="193">
        <v>20</v>
      </c>
      <c r="S193" s="193">
        <v>3.05</v>
      </c>
      <c r="T193" s="193">
        <f t="shared" si="16"/>
        <v>61</v>
      </c>
      <c r="U193" s="193"/>
      <c r="V193" s="193">
        <f t="shared" si="17"/>
        <v>34.160000000000004</v>
      </c>
      <c r="W193" s="193"/>
      <c r="X193" s="193"/>
      <c r="Y193" s="193"/>
      <c r="Z193" s="193"/>
      <c r="AA193" s="57"/>
      <c r="AB193" s="57"/>
      <c r="AC193" s="57"/>
    </row>
    <row r="194" spans="1:29" s="14" customFormat="1" ht="13.95" customHeight="1" x14ac:dyDescent="0.25">
      <c r="A194" s="192"/>
      <c r="B194" s="138" t="s">
        <v>177</v>
      </c>
      <c r="C194" s="142"/>
      <c r="E194" s="193"/>
      <c r="F194" s="193"/>
      <c r="G194" s="22"/>
      <c r="H194" s="183"/>
      <c r="I194" s="188"/>
      <c r="J194" s="189"/>
      <c r="K194" s="194"/>
      <c r="L194" s="194"/>
      <c r="M194" s="193"/>
      <c r="N194" s="193"/>
      <c r="O194" s="193"/>
      <c r="Q194" s="193">
        <v>1</v>
      </c>
      <c r="R194" s="193">
        <v>9</v>
      </c>
      <c r="S194" s="193">
        <v>3.1</v>
      </c>
      <c r="T194" s="193">
        <f t="shared" si="16"/>
        <v>27.900000000000002</v>
      </c>
      <c r="U194" s="193"/>
      <c r="V194" s="193">
        <f t="shared" si="17"/>
        <v>15.624000000000002</v>
      </c>
      <c r="W194" s="193"/>
      <c r="X194" s="193"/>
      <c r="Y194" s="193"/>
      <c r="Z194" s="193"/>
      <c r="AA194" s="57"/>
      <c r="AB194" s="57"/>
      <c r="AC194" s="57"/>
    </row>
    <row r="195" spans="1:29" s="14" customFormat="1" ht="13.95" customHeight="1" x14ac:dyDescent="0.25">
      <c r="A195" s="192"/>
      <c r="B195" s="138"/>
      <c r="C195" s="142"/>
      <c r="E195" s="193"/>
      <c r="F195" s="193"/>
      <c r="G195" s="22"/>
      <c r="H195" s="183"/>
      <c r="I195" s="188"/>
      <c r="J195" s="189"/>
      <c r="K195" s="194"/>
      <c r="L195" s="194"/>
      <c r="M195" s="193"/>
      <c r="N195" s="193"/>
      <c r="O195" s="193"/>
      <c r="Q195" s="193">
        <v>1</v>
      </c>
      <c r="R195" s="193">
        <v>20</v>
      </c>
      <c r="S195" s="193">
        <v>3.05</v>
      </c>
      <c r="T195" s="193">
        <f t="shared" si="16"/>
        <v>61</v>
      </c>
      <c r="U195" s="193"/>
      <c r="V195" s="193">
        <f t="shared" si="17"/>
        <v>34.160000000000004</v>
      </c>
      <c r="W195" s="193"/>
      <c r="X195" s="193"/>
      <c r="Y195" s="193"/>
      <c r="Z195" s="193"/>
      <c r="AA195" s="57"/>
      <c r="AB195" s="57"/>
      <c r="AC195" s="57"/>
    </row>
    <row r="196" spans="1:29" s="14" customFormat="1" ht="13.95" customHeight="1" x14ac:dyDescent="0.25">
      <c r="A196" s="192"/>
      <c r="B196" s="141" t="s">
        <v>131</v>
      </c>
      <c r="C196" s="142"/>
      <c r="E196" s="193"/>
      <c r="F196" s="193"/>
      <c r="G196" s="22"/>
      <c r="H196" s="183"/>
      <c r="I196" s="188"/>
      <c r="J196" s="189"/>
      <c r="K196" s="194"/>
      <c r="L196" s="194"/>
      <c r="M196" s="193"/>
      <c r="N196" s="193"/>
      <c r="O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57"/>
      <c r="AB196" s="57"/>
      <c r="AC196" s="57"/>
    </row>
    <row r="197" spans="1:29" s="14" customFormat="1" ht="13.95" customHeight="1" x14ac:dyDescent="0.25">
      <c r="A197" s="192"/>
      <c r="B197" s="138" t="s">
        <v>178</v>
      </c>
      <c r="C197" s="142"/>
      <c r="E197" s="193"/>
      <c r="F197" s="193"/>
      <c r="G197" s="22"/>
      <c r="H197" s="183"/>
      <c r="I197" s="188"/>
      <c r="J197" s="189"/>
      <c r="K197" s="194"/>
      <c r="L197" s="194"/>
      <c r="M197" s="193"/>
      <c r="N197" s="193"/>
      <c r="O197" s="193"/>
      <c r="Q197" s="193">
        <v>1</v>
      </c>
      <c r="R197" s="193">
        <v>9</v>
      </c>
      <c r="S197" s="193">
        <f>5.3+1.2</f>
        <v>6.5</v>
      </c>
      <c r="T197" s="193">
        <f>+Q197*R197*S197</f>
        <v>58.5</v>
      </c>
      <c r="U197" s="193"/>
      <c r="V197" s="193">
        <f>+T197*$V$3</f>
        <v>32.760000000000005</v>
      </c>
      <c r="W197" s="193"/>
      <c r="X197" s="193"/>
      <c r="Y197" s="193"/>
      <c r="Z197" s="193"/>
      <c r="AA197" s="57"/>
      <c r="AB197" s="57"/>
      <c r="AC197" s="57"/>
    </row>
    <row r="198" spans="1:29" s="14" customFormat="1" ht="13.95" customHeight="1" x14ac:dyDescent="0.25">
      <c r="A198" s="192"/>
      <c r="B198" s="138"/>
      <c r="C198" s="142"/>
      <c r="E198" s="193"/>
      <c r="F198" s="193"/>
      <c r="G198" s="22"/>
      <c r="H198" s="183"/>
      <c r="I198" s="188"/>
      <c r="J198" s="189"/>
      <c r="K198" s="194"/>
      <c r="L198" s="194"/>
      <c r="M198" s="193"/>
      <c r="N198" s="193"/>
      <c r="O198" s="193"/>
      <c r="Q198" s="193">
        <v>1</v>
      </c>
      <c r="R198" s="193">
        <v>32</v>
      </c>
      <c r="S198" s="193">
        <v>3.05</v>
      </c>
      <c r="T198" s="193">
        <f>+Q198*R198*S198</f>
        <v>97.6</v>
      </c>
      <c r="U198" s="193"/>
      <c r="V198" s="193">
        <f>+T198*$V$3</f>
        <v>54.655999999999999</v>
      </c>
      <c r="W198" s="193"/>
      <c r="X198" s="193"/>
      <c r="Y198" s="193"/>
      <c r="Z198" s="193"/>
      <c r="AA198" s="57"/>
      <c r="AB198" s="57"/>
      <c r="AC198" s="57"/>
    </row>
    <row r="199" spans="1:29" s="14" customFormat="1" ht="13.95" customHeight="1" x14ac:dyDescent="0.25">
      <c r="A199" s="192"/>
      <c r="B199" s="141" t="s">
        <v>179</v>
      </c>
      <c r="C199" s="142"/>
      <c r="E199" s="193"/>
      <c r="F199" s="193"/>
      <c r="G199" s="22"/>
      <c r="H199" s="183"/>
      <c r="I199" s="188"/>
      <c r="J199" s="189"/>
      <c r="K199" s="194"/>
      <c r="L199" s="194"/>
      <c r="M199" s="193"/>
      <c r="N199" s="193"/>
      <c r="O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57"/>
      <c r="AB199" s="57"/>
      <c r="AC199" s="57"/>
    </row>
    <row r="200" spans="1:29" s="14" customFormat="1" ht="13.95" customHeight="1" x14ac:dyDescent="0.25">
      <c r="A200" s="192"/>
      <c r="B200" s="138" t="s">
        <v>178</v>
      </c>
      <c r="C200" s="142"/>
      <c r="E200" s="193"/>
      <c r="F200" s="193"/>
      <c r="G200" s="22"/>
      <c r="H200" s="183"/>
      <c r="I200" s="188"/>
      <c r="J200" s="189"/>
      <c r="K200" s="194"/>
      <c r="L200" s="194"/>
      <c r="M200" s="193"/>
      <c r="N200" s="193"/>
      <c r="O200" s="193"/>
      <c r="Q200" s="193">
        <v>1</v>
      </c>
      <c r="R200" s="193">
        <v>9</v>
      </c>
      <c r="S200" s="193">
        <f>4.45+1.2</f>
        <v>5.65</v>
      </c>
      <c r="T200" s="193">
        <f>+Q200*R200*S200</f>
        <v>50.85</v>
      </c>
      <c r="U200" s="193"/>
      <c r="V200" s="193">
        <f>+T200*$V$3</f>
        <v>28.476000000000003</v>
      </c>
      <c r="W200" s="193"/>
      <c r="X200" s="193"/>
      <c r="Y200" s="193"/>
      <c r="Z200" s="193"/>
      <c r="AA200" s="57"/>
      <c r="AB200" s="57"/>
      <c r="AC200" s="57"/>
    </row>
    <row r="201" spans="1:29" s="14" customFormat="1" ht="13.95" customHeight="1" x14ac:dyDescent="0.25">
      <c r="A201" s="192"/>
      <c r="B201" s="138"/>
      <c r="C201" s="142"/>
      <c r="E201" s="193"/>
      <c r="F201" s="193"/>
      <c r="G201" s="22"/>
      <c r="H201" s="183"/>
      <c r="I201" s="188"/>
      <c r="J201" s="189"/>
      <c r="K201" s="194"/>
      <c r="L201" s="194"/>
      <c r="M201" s="193"/>
      <c r="N201" s="193"/>
      <c r="O201" s="193"/>
      <c r="Q201" s="193">
        <v>1</v>
      </c>
      <c r="R201" s="193">
        <v>26</v>
      </c>
      <c r="S201" s="193">
        <v>3.05</v>
      </c>
      <c r="T201" s="193">
        <f>+Q201*R201*S201</f>
        <v>79.3</v>
      </c>
      <c r="U201" s="193"/>
      <c r="V201" s="193">
        <f>+T201*$V$3</f>
        <v>44.408000000000001</v>
      </c>
      <c r="W201" s="193"/>
      <c r="X201" s="193"/>
      <c r="Y201" s="193"/>
      <c r="Z201" s="193"/>
      <c r="AA201" s="57"/>
      <c r="AB201" s="57"/>
      <c r="AC201" s="57"/>
    </row>
    <row r="202" spans="1:29" s="14" customFormat="1" ht="13.95" customHeight="1" x14ac:dyDescent="0.25">
      <c r="A202" s="192"/>
      <c r="B202" s="138"/>
      <c r="C202" s="142"/>
      <c r="E202" s="193"/>
      <c r="F202" s="193"/>
      <c r="G202" s="22"/>
      <c r="H202" s="183"/>
      <c r="I202" s="188"/>
      <c r="J202" s="189"/>
      <c r="K202" s="194"/>
      <c r="L202" s="194"/>
      <c r="M202" s="193"/>
      <c r="N202" s="193"/>
      <c r="O202" s="193"/>
      <c r="Q202" s="193">
        <v>1</v>
      </c>
      <c r="R202" s="193">
        <v>8</v>
      </c>
      <c r="S202" s="193">
        <v>3.1</v>
      </c>
      <c r="T202" s="193">
        <f>+Q202*R202*S202</f>
        <v>24.8</v>
      </c>
      <c r="U202" s="193"/>
      <c r="V202" s="193">
        <f>+T202*$V$3</f>
        <v>13.888000000000002</v>
      </c>
      <c r="W202" s="193"/>
      <c r="X202" s="193"/>
      <c r="Y202" s="193"/>
      <c r="Z202" s="193"/>
      <c r="AA202" s="57"/>
      <c r="AB202" s="57"/>
      <c r="AC202" s="57"/>
    </row>
    <row r="203" spans="1:29" s="14" customFormat="1" ht="13.95" customHeight="1" x14ac:dyDescent="0.25">
      <c r="A203" s="192"/>
      <c r="B203" s="134"/>
      <c r="C203" s="142"/>
      <c r="E203" s="193"/>
      <c r="F203" s="193"/>
      <c r="G203" s="22"/>
      <c r="H203" s="183"/>
      <c r="I203" s="188"/>
      <c r="J203" s="189"/>
      <c r="K203" s="194"/>
      <c r="L203" s="194"/>
      <c r="M203" s="193"/>
      <c r="N203" s="193"/>
      <c r="O203" s="193"/>
      <c r="Q203" s="193">
        <v>1</v>
      </c>
      <c r="R203" s="193">
        <v>10</v>
      </c>
      <c r="S203" s="193">
        <v>3.05</v>
      </c>
      <c r="T203" s="193">
        <f>+Q203*R203*S203</f>
        <v>30.5</v>
      </c>
      <c r="U203" s="193"/>
      <c r="V203" s="193">
        <f>+T203*$V$3</f>
        <v>17.080000000000002</v>
      </c>
      <c r="W203" s="193"/>
      <c r="X203" s="193"/>
      <c r="Y203" s="193"/>
      <c r="Z203" s="193"/>
      <c r="AA203" s="57"/>
      <c r="AB203" s="57"/>
      <c r="AC203" s="57"/>
    </row>
    <row r="204" spans="1:29" s="14" customFormat="1" ht="13.95" customHeight="1" x14ac:dyDescent="0.25">
      <c r="A204" s="192"/>
      <c r="B204" s="141" t="s">
        <v>180</v>
      </c>
      <c r="C204" s="142"/>
      <c r="E204" s="193"/>
      <c r="F204" s="193"/>
      <c r="G204" s="22"/>
      <c r="H204" s="183"/>
      <c r="I204" s="188"/>
      <c r="J204" s="189"/>
      <c r="K204" s="194"/>
      <c r="L204" s="194"/>
      <c r="M204" s="193"/>
      <c r="N204" s="193"/>
      <c r="O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57"/>
      <c r="AB204" s="57"/>
      <c r="AC204" s="57"/>
    </row>
    <row r="205" spans="1:29" s="14" customFormat="1" ht="13.95" customHeight="1" x14ac:dyDescent="0.25">
      <c r="A205" s="192"/>
      <c r="B205" s="138" t="s">
        <v>178</v>
      </c>
      <c r="C205" s="142"/>
      <c r="E205" s="193"/>
      <c r="F205" s="193"/>
      <c r="G205" s="22"/>
      <c r="H205" s="183"/>
      <c r="I205" s="188"/>
      <c r="J205" s="189"/>
      <c r="K205" s="194"/>
      <c r="L205" s="194"/>
      <c r="M205" s="193"/>
      <c r="N205" s="193"/>
      <c r="O205" s="193"/>
      <c r="Q205" s="193">
        <v>1</v>
      </c>
      <c r="R205" s="193">
        <v>9</v>
      </c>
      <c r="S205" s="193">
        <f>3.95+1.2</f>
        <v>5.15</v>
      </c>
      <c r="T205" s="193">
        <f>+Q205*R205*S205</f>
        <v>46.35</v>
      </c>
      <c r="U205" s="193"/>
      <c r="V205" s="193">
        <f>+T205*$V$3</f>
        <v>25.956000000000003</v>
      </c>
      <c r="W205" s="193"/>
      <c r="X205" s="193"/>
      <c r="Y205" s="193"/>
      <c r="Z205" s="193"/>
      <c r="AA205" s="57"/>
      <c r="AB205" s="57"/>
      <c r="AC205" s="57"/>
    </row>
    <row r="206" spans="1:29" s="14" customFormat="1" ht="13.95" customHeight="1" x14ac:dyDescent="0.25">
      <c r="A206" s="192"/>
      <c r="B206" s="211"/>
      <c r="C206" s="142"/>
      <c r="E206" s="193"/>
      <c r="F206" s="193"/>
      <c r="G206" s="22"/>
      <c r="H206" s="183"/>
      <c r="I206" s="188"/>
      <c r="J206" s="189"/>
      <c r="K206" s="194"/>
      <c r="L206" s="194"/>
      <c r="M206" s="193"/>
      <c r="N206" s="193"/>
      <c r="O206" s="193"/>
      <c r="Q206" s="193">
        <v>1</v>
      </c>
      <c r="R206" s="193">
        <v>24</v>
      </c>
      <c r="S206" s="193">
        <v>3.05</v>
      </c>
      <c r="T206" s="193">
        <f>+Q206*R206*S206</f>
        <v>73.199999999999989</v>
      </c>
      <c r="U206" s="193"/>
      <c r="V206" s="193">
        <f>+T206*$V$3</f>
        <v>40.991999999999997</v>
      </c>
      <c r="W206" s="193"/>
      <c r="X206" s="193"/>
      <c r="Y206" s="193"/>
      <c r="Z206" s="193"/>
      <c r="AA206" s="57"/>
      <c r="AB206" s="57"/>
      <c r="AC206" s="57"/>
    </row>
    <row r="207" spans="1:29" s="14" customFormat="1" ht="13.95" customHeight="1" x14ac:dyDescent="0.25">
      <c r="A207" s="192"/>
      <c r="B207" s="211"/>
      <c r="C207" s="142"/>
      <c r="E207" s="193"/>
      <c r="F207" s="193"/>
      <c r="G207" s="22"/>
      <c r="H207" s="183"/>
      <c r="I207" s="188"/>
      <c r="J207" s="189"/>
      <c r="K207" s="194"/>
      <c r="L207" s="194"/>
      <c r="M207" s="193"/>
      <c r="N207" s="193"/>
      <c r="O207" s="193"/>
      <c r="Q207" s="193">
        <v>1</v>
      </c>
      <c r="R207" s="193">
        <v>8</v>
      </c>
      <c r="S207" s="193">
        <v>3.1</v>
      </c>
      <c r="T207" s="193">
        <f>+Q207*R207*S207</f>
        <v>24.8</v>
      </c>
      <c r="U207" s="193"/>
      <c r="V207" s="193">
        <f>+T207*$V$3</f>
        <v>13.888000000000002</v>
      </c>
      <c r="W207" s="193"/>
      <c r="X207" s="193"/>
      <c r="Y207" s="193"/>
      <c r="Z207" s="193"/>
      <c r="AA207" s="57"/>
      <c r="AB207" s="57"/>
      <c r="AC207" s="57"/>
    </row>
    <row r="208" spans="1:29" s="14" customFormat="1" ht="13.95" customHeight="1" x14ac:dyDescent="0.25">
      <c r="A208" s="192"/>
      <c r="B208" s="211"/>
      <c r="C208" s="142"/>
      <c r="E208" s="193"/>
      <c r="F208" s="193"/>
      <c r="G208" s="22"/>
      <c r="H208" s="183"/>
      <c r="I208" s="188"/>
      <c r="J208" s="189"/>
      <c r="K208" s="194"/>
      <c r="L208" s="194"/>
      <c r="M208" s="193"/>
      <c r="N208" s="193"/>
      <c r="O208" s="193"/>
      <c r="Q208" s="193">
        <v>1</v>
      </c>
      <c r="R208" s="193">
        <v>15</v>
      </c>
      <c r="S208" s="193">
        <v>3.05</v>
      </c>
      <c r="T208" s="193">
        <f>+Q208*R208*S208</f>
        <v>45.75</v>
      </c>
      <c r="U208" s="193"/>
      <c r="V208" s="193">
        <f>+T208*$V$3</f>
        <v>25.62</v>
      </c>
      <c r="W208" s="193"/>
      <c r="X208" s="193"/>
      <c r="Y208" s="193"/>
      <c r="Z208" s="193"/>
      <c r="AA208" s="57"/>
      <c r="AB208" s="57"/>
      <c r="AC208" s="57"/>
    </row>
    <row r="209" spans="1:29" s="14" customFormat="1" ht="13.95" customHeight="1" x14ac:dyDescent="0.25">
      <c r="A209" s="192"/>
      <c r="B209" s="211"/>
      <c r="C209" s="142"/>
      <c r="E209" s="193"/>
      <c r="F209" s="193"/>
      <c r="G209" s="22"/>
      <c r="H209" s="183"/>
      <c r="I209" s="188"/>
      <c r="J209" s="189"/>
      <c r="K209" s="194"/>
      <c r="L209" s="194"/>
      <c r="M209" s="193"/>
      <c r="N209" s="193"/>
      <c r="O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57"/>
      <c r="AB209" s="57"/>
      <c r="AC209" s="57"/>
    </row>
    <row r="210" spans="1:29" s="14" customFormat="1" ht="13.95" customHeight="1" x14ac:dyDescent="0.25">
      <c r="A210" s="192"/>
      <c r="B210" s="138"/>
      <c r="C210" s="142"/>
      <c r="E210" s="193"/>
      <c r="F210" s="193"/>
      <c r="G210" s="22"/>
      <c r="H210" s="193"/>
      <c r="I210" s="331"/>
      <c r="J210" s="332"/>
      <c r="K210" s="194"/>
      <c r="L210" s="194"/>
      <c r="M210" s="193"/>
      <c r="N210" s="193"/>
      <c r="O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57"/>
      <c r="AB210" s="57"/>
      <c r="AC210" s="57"/>
    </row>
    <row r="211" spans="1:29" ht="13.95" customHeight="1" x14ac:dyDescent="0.25">
      <c r="A211" s="184" t="s">
        <v>58</v>
      </c>
      <c r="B211" s="141" t="s">
        <v>121</v>
      </c>
      <c r="C211" s="142"/>
      <c r="D211" s="2"/>
      <c r="I211" s="331"/>
      <c r="J211" s="332"/>
      <c r="K211" s="194"/>
      <c r="L211" s="194"/>
      <c r="P211" s="2"/>
      <c r="AA211" s="6"/>
      <c r="AB211" s="6"/>
      <c r="AC211" s="6"/>
    </row>
    <row r="212" spans="1:29" ht="13.95" customHeight="1" x14ac:dyDescent="0.25">
      <c r="A212" s="184" t="s">
        <v>184</v>
      </c>
      <c r="B212" s="141" t="s">
        <v>182</v>
      </c>
      <c r="C212" s="139" t="s">
        <v>90</v>
      </c>
      <c r="D212" s="2"/>
      <c r="H212" s="20">
        <f>+SUM(H214:H215)</f>
        <v>15.552</v>
      </c>
      <c r="I212" s="331"/>
      <c r="J212" s="332"/>
      <c r="K212" s="194"/>
      <c r="L212" s="194"/>
      <c r="P212" s="2"/>
      <c r="AA212" s="6"/>
      <c r="AB212" s="6"/>
      <c r="AC212" s="6"/>
    </row>
    <row r="213" spans="1:29" ht="13.95" customHeight="1" x14ac:dyDescent="0.25">
      <c r="B213" s="24" t="s">
        <v>121</v>
      </c>
      <c r="C213" s="26"/>
      <c r="D213" s="2"/>
      <c r="I213" s="188"/>
      <c r="J213" s="189"/>
      <c r="K213" s="194"/>
      <c r="L213" s="194"/>
      <c r="P213" s="2"/>
      <c r="AA213" s="6"/>
      <c r="AB213" s="6"/>
      <c r="AC213" s="6"/>
    </row>
    <row r="214" spans="1:29" ht="13.95" customHeight="1" x14ac:dyDescent="0.25">
      <c r="B214" s="24" t="s">
        <v>122</v>
      </c>
      <c r="C214" s="24"/>
      <c r="D214" s="2">
        <v>1.8</v>
      </c>
      <c r="E214" s="187">
        <v>1.8</v>
      </c>
      <c r="F214" s="187">
        <v>0.6</v>
      </c>
      <c r="G214" s="8">
        <v>4</v>
      </c>
      <c r="H214" s="187">
        <f>+D214*E214*F214*G214</f>
        <v>7.7759999999999998</v>
      </c>
      <c r="I214" s="188"/>
      <c r="J214" s="189"/>
      <c r="K214" s="194"/>
      <c r="L214" s="194"/>
      <c r="P214" s="2"/>
      <c r="AA214" s="6"/>
      <c r="AB214" s="6"/>
      <c r="AC214" s="6"/>
    </row>
    <row r="215" spans="1:29" ht="13.95" customHeight="1" x14ac:dyDescent="0.25">
      <c r="B215" s="26" t="s">
        <v>123</v>
      </c>
      <c r="C215" s="26"/>
      <c r="D215" s="2">
        <v>1.8</v>
      </c>
      <c r="E215" s="187">
        <v>1.8</v>
      </c>
      <c r="F215" s="187">
        <v>0.6</v>
      </c>
      <c r="G215" s="8">
        <v>4</v>
      </c>
      <c r="H215" s="187">
        <f>+D215*E215*F215*G215</f>
        <v>7.7759999999999998</v>
      </c>
      <c r="I215" s="188"/>
      <c r="J215" s="189"/>
      <c r="K215" s="194"/>
      <c r="L215" s="194"/>
      <c r="P215" s="2"/>
      <c r="AA215" s="6"/>
      <c r="AB215" s="6"/>
      <c r="AC215" s="6"/>
    </row>
    <row r="216" spans="1:29" ht="13.95" customHeight="1" x14ac:dyDescent="0.25">
      <c r="B216" s="141"/>
      <c r="C216" s="142"/>
      <c r="D216" s="2"/>
      <c r="I216" s="188"/>
      <c r="J216" s="189"/>
      <c r="K216" s="194"/>
      <c r="L216" s="194"/>
      <c r="P216" s="2"/>
      <c r="AA216" s="6"/>
      <c r="AB216" s="6"/>
      <c r="AC216" s="6"/>
    </row>
    <row r="217" spans="1:29" ht="13.95" customHeight="1" x14ac:dyDescent="0.25">
      <c r="A217" s="184" t="s">
        <v>185</v>
      </c>
      <c r="B217" s="141" t="s">
        <v>183</v>
      </c>
      <c r="C217" s="139" t="s">
        <v>102</v>
      </c>
      <c r="D217" s="2"/>
      <c r="I217" s="331"/>
      <c r="J217" s="332"/>
      <c r="K217" s="194"/>
      <c r="L217" s="194"/>
      <c r="P217" s="2"/>
      <c r="Z217" s="20">
        <f>+SUM(X218:X219)</f>
        <v>537.6</v>
      </c>
      <c r="AA217" s="6"/>
      <c r="AB217" s="6"/>
      <c r="AC217" s="6"/>
    </row>
    <row r="218" spans="1:29" ht="13.95" customHeight="1" x14ac:dyDescent="0.25">
      <c r="B218" s="138"/>
      <c r="C218" s="142"/>
      <c r="D218" s="2"/>
      <c r="I218" s="331"/>
      <c r="J218" s="332"/>
      <c r="K218" s="194"/>
      <c r="L218" s="194"/>
      <c r="P218" s="2"/>
      <c r="Q218" s="187">
        <v>8</v>
      </c>
      <c r="R218" s="187">
        <v>12</v>
      </c>
      <c r="S218" s="187">
        <v>1.75</v>
      </c>
      <c r="T218" s="187">
        <f>+Q218*R218*S218</f>
        <v>168</v>
      </c>
      <c r="X218" s="187">
        <f>+T218*X3</f>
        <v>268.8</v>
      </c>
      <c r="AA218" s="6"/>
      <c r="AB218" s="6"/>
      <c r="AC218" s="6"/>
    </row>
    <row r="219" spans="1:29" ht="13.95" customHeight="1" x14ac:dyDescent="0.25">
      <c r="B219" s="138"/>
      <c r="C219" s="142"/>
      <c r="D219" s="2"/>
      <c r="I219" s="331"/>
      <c r="J219" s="332"/>
      <c r="K219" s="194"/>
      <c r="L219" s="194"/>
      <c r="P219" s="2"/>
      <c r="Q219" s="187">
        <v>8</v>
      </c>
      <c r="R219" s="187">
        <v>12</v>
      </c>
      <c r="S219" s="187">
        <v>1.75</v>
      </c>
      <c r="T219" s="187">
        <f>+Q219*R219*S219</f>
        <v>168</v>
      </c>
      <c r="X219" s="187">
        <f>+T219*X3</f>
        <v>268.8</v>
      </c>
      <c r="AA219" s="6"/>
      <c r="AB219" s="6"/>
      <c r="AC219" s="6"/>
    </row>
    <row r="220" spans="1:29" ht="13.95" customHeight="1" x14ac:dyDescent="0.25">
      <c r="B220" s="138"/>
      <c r="C220" s="142"/>
      <c r="D220" s="2"/>
      <c r="I220" s="331"/>
      <c r="J220" s="332"/>
      <c r="K220" s="194"/>
      <c r="L220" s="194"/>
      <c r="P220" s="2"/>
      <c r="AA220" s="6"/>
      <c r="AB220" s="6"/>
      <c r="AC220" s="6"/>
    </row>
    <row r="221" spans="1:29" ht="13.95" customHeight="1" x14ac:dyDescent="0.25">
      <c r="A221" s="184" t="s">
        <v>190</v>
      </c>
      <c r="B221" s="141" t="s">
        <v>186</v>
      </c>
      <c r="C221" s="142"/>
      <c r="D221" s="2"/>
      <c r="I221" s="331"/>
      <c r="J221" s="332"/>
      <c r="K221" s="194"/>
      <c r="L221" s="194"/>
      <c r="P221" s="2"/>
      <c r="AA221" s="6"/>
      <c r="AB221" s="6"/>
      <c r="AC221" s="6"/>
    </row>
    <row r="222" spans="1:29" ht="13.95" customHeight="1" x14ac:dyDescent="0.25">
      <c r="A222" s="184" t="s">
        <v>191</v>
      </c>
      <c r="B222" s="141" t="s">
        <v>189</v>
      </c>
      <c r="C222" s="139" t="s">
        <v>90</v>
      </c>
      <c r="D222" s="2"/>
      <c r="H222" s="20">
        <f>+SUM(H223:H233)</f>
        <v>3.5024999999999999</v>
      </c>
      <c r="I222" s="331"/>
      <c r="J222" s="332"/>
      <c r="K222" s="194"/>
      <c r="L222" s="194"/>
      <c r="P222" s="2"/>
      <c r="AA222" s="6"/>
      <c r="AB222" s="6"/>
      <c r="AC222" s="6"/>
    </row>
    <row r="223" spans="1:29" ht="13.95" customHeight="1" x14ac:dyDescent="0.25">
      <c r="B223" s="24" t="s">
        <v>125</v>
      </c>
      <c r="C223" s="24"/>
      <c r="D223" s="2"/>
      <c r="I223" s="188"/>
      <c r="J223" s="189"/>
      <c r="K223" s="194"/>
      <c r="L223" s="194"/>
      <c r="P223" s="2"/>
      <c r="AA223" s="6"/>
      <c r="AB223" s="6"/>
      <c r="AC223" s="6"/>
    </row>
    <row r="224" spans="1:29" ht="13.95" customHeight="1" x14ac:dyDescent="0.25">
      <c r="B224" s="24" t="s">
        <v>122</v>
      </c>
      <c r="C224" s="26"/>
      <c r="D224" s="2"/>
      <c r="I224" s="188"/>
      <c r="J224" s="189"/>
      <c r="K224" s="194"/>
      <c r="L224" s="194"/>
      <c r="P224" s="2"/>
      <c r="AA224" s="6"/>
      <c r="AB224" s="6"/>
      <c r="AC224" s="6"/>
    </row>
    <row r="225" spans="1:29" ht="13.95" customHeight="1" x14ac:dyDescent="0.25">
      <c r="B225" s="26" t="s">
        <v>126</v>
      </c>
      <c r="C225" s="26"/>
      <c r="D225" s="181">
        <v>3</v>
      </c>
      <c r="E225" s="187">
        <v>0.25</v>
      </c>
      <c r="F225" s="187">
        <v>0.6</v>
      </c>
      <c r="G225" s="8">
        <v>1</v>
      </c>
      <c r="H225" s="187">
        <f>+D225*E225*F225*G225</f>
        <v>0.44999999999999996</v>
      </c>
      <c r="I225" s="188"/>
      <c r="J225" s="189"/>
      <c r="K225" s="194"/>
      <c r="L225" s="194"/>
      <c r="P225" s="2"/>
      <c r="AA225" s="6"/>
      <c r="AB225" s="6"/>
      <c r="AC225" s="6"/>
    </row>
    <row r="226" spans="1:29" ht="13.95" customHeight="1" x14ac:dyDescent="0.25">
      <c r="B226" s="26" t="s">
        <v>127</v>
      </c>
      <c r="C226" s="26"/>
      <c r="D226" s="181">
        <v>3</v>
      </c>
      <c r="E226" s="187">
        <v>0.25</v>
      </c>
      <c r="F226" s="187">
        <v>0.6</v>
      </c>
      <c r="G226" s="8">
        <v>1</v>
      </c>
      <c r="H226" s="187">
        <f t="shared" ref="H226:H227" si="18">+D226*E226*F226*G226</f>
        <v>0.44999999999999996</v>
      </c>
      <c r="I226" s="188"/>
      <c r="J226" s="189"/>
      <c r="K226" s="194"/>
      <c r="L226" s="194"/>
      <c r="P226" s="2"/>
      <c r="AA226" s="6"/>
      <c r="AB226" s="6"/>
      <c r="AC226" s="6"/>
    </row>
    <row r="227" spans="1:29" ht="13.95" customHeight="1" x14ac:dyDescent="0.25">
      <c r="B227" s="26" t="s">
        <v>128</v>
      </c>
      <c r="C227" s="26"/>
      <c r="D227" s="181">
        <v>3</v>
      </c>
      <c r="E227" s="187">
        <v>0.25</v>
      </c>
      <c r="F227" s="187">
        <v>0.6</v>
      </c>
      <c r="G227" s="8">
        <v>1</v>
      </c>
      <c r="H227" s="187">
        <f t="shared" si="18"/>
        <v>0.44999999999999996</v>
      </c>
      <c r="I227" s="188"/>
      <c r="J227" s="189"/>
      <c r="K227" s="194"/>
      <c r="L227" s="194"/>
      <c r="P227" s="2"/>
      <c r="AA227" s="6"/>
      <c r="AB227" s="6"/>
      <c r="AC227" s="6"/>
    </row>
    <row r="228" spans="1:29" ht="13.95" customHeight="1" x14ac:dyDescent="0.25">
      <c r="B228" s="24" t="s">
        <v>123</v>
      </c>
      <c r="C228" s="24"/>
      <c r="D228" s="181"/>
      <c r="I228" s="188"/>
      <c r="J228" s="189"/>
      <c r="K228" s="194"/>
      <c r="L228" s="194"/>
      <c r="P228" s="2"/>
      <c r="AA228" s="6"/>
      <c r="AB228" s="6"/>
      <c r="AC228" s="6"/>
    </row>
    <row r="229" spans="1:29" ht="13.95" customHeight="1" x14ac:dyDescent="0.25">
      <c r="B229" s="26" t="s">
        <v>126</v>
      </c>
      <c r="C229" s="26"/>
      <c r="D229" s="181">
        <v>3</v>
      </c>
      <c r="E229" s="187">
        <v>0.25</v>
      </c>
      <c r="F229" s="187">
        <v>0.6</v>
      </c>
      <c r="G229" s="8">
        <v>1</v>
      </c>
      <c r="H229" s="187">
        <f>+D229*E229*F229*G229</f>
        <v>0.44999999999999996</v>
      </c>
      <c r="I229" s="188"/>
      <c r="J229" s="189"/>
      <c r="K229" s="194"/>
      <c r="L229" s="194"/>
      <c r="P229" s="2"/>
      <c r="AA229" s="6"/>
      <c r="AB229" s="6"/>
      <c r="AC229" s="6"/>
    </row>
    <row r="230" spans="1:29" ht="13.95" customHeight="1" x14ac:dyDescent="0.25">
      <c r="B230" s="26" t="s">
        <v>127</v>
      </c>
      <c r="C230" s="26"/>
      <c r="D230" s="181">
        <v>3</v>
      </c>
      <c r="E230" s="187">
        <v>0.25</v>
      </c>
      <c r="F230" s="187">
        <v>0.6</v>
      </c>
      <c r="G230" s="8">
        <v>1</v>
      </c>
      <c r="H230" s="187">
        <f t="shared" ref="H230:H231" si="19">+D230*E230*F230*G230</f>
        <v>0.44999999999999996</v>
      </c>
      <c r="I230" s="188"/>
      <c r="J230" s="189"/>
      <c r="K230" s="194"/>
      <c r="L230" s="194"/>
      <c r="P230" s="2"/>
      <c r="AA230" s="6"/>
      <c r="AB230" s="6"/>
      <c r="AC230" s="6"/>
    </row>
    <row r="231" spans="1:29" ht="13.95" customHeight="1" x14ac:dyDescent="0.25">
      <c r="B231" s="26" t="s">
        <v>128</v>
      </c>
      <c r="C231" s="26"/>
      <c r="D231" s="181">
        <v>3</v>
      </c>
      <c r="E231" s="187">
        <v>0.25</v>
      </c>
      <c r="F231" s="187">
        <v>0.6</v>
      </c>
      <c r="G231" s="8">
        <v>1</v>
      </c>
      <c r="H231" s="187">
        <f t="shared" si="19"/>
        <v>0.44999999999999996</v>
      </c>
      <c r="I231" s="188"/>
      <c r="J231" s="189"/>
      <c r="K231" s="194"/>
      <c r="L231" s="194"/>
      <c r="P231" s="2"/>
      <c r="AA231" s="6"/>
      <c r="AB231" s="6"/>
      <c r="AC231" s="6"/>
    </row>
    <row r="232" spans="1:29" ht="13.95" customHeight="1" x14ac:dyDescent="0.25">
      <c r="B232" s="2" t="s">
        <v>129</v>
      </c>
      <c r="I232" s="188"/>
      <c r="J232" s="189"/>
      <c r="K232" s="194"/>
      <c r="L232" s="194"/>
      <c r="P232" s="2"/>
      <c r="AA232" s="6"/>
      <c r="AB232" s="6"/>
      <c r="AC232" s="6"/>
    </row>
    <row r="233" spans="1:29" ht="13.95" customHeight="1" x14ac:dyDescent="0.25">
      <c r="B233" s="138" t="s">
        <v>130</v>
      </c>
      <c r="C233" s="141"/>
      <c r="D233" s="187">
        <v>5.35</v>
      </c>
      <c r="E233" s="187">
        <v>0.25</v>
      </c>
      <c r="F233" s="187">
        <v>0.6</v>
      </c>
      <c r="G233" s="8">
        <v>1</v>
      </c>
      <c r="H233" s="187">
        <f t="shared" ref="H233" si="20">+D233*E233*F233*G233</f>
        <v>0.80249999999999988</v>
      </c>
      <c r="I233" s="188"/>
      <c r="J233" s="189"/>
      <c r="K233" s="194"/>
      <c r="L233" s="194"/>
      <c r="P233" s="2"/>
      <c r="AA233" s="6"/>
      <c r="AB233" s="6"/>
      <c r="AC233" s="6"/>
    </row>
    <row r="234" spans="1:29" ht="13.95" customHeight="1" x14ac:dyDescent="0.25">
      <c r="B234" s="141"/>
      <c r="C234" s="142"/>
      <c r="D234" s="2"/>
      <c r="I234" s="188"/>
      <c r="J234" s="189"/>
      <c r="K234" s="194"/>
      <c r="L234" s="194"/>
      <c r="P234" s="2"/>
      <c r="AA234" s="6"/>
      <c r="AB234" s="6"/>
      <c r="AC234" s="6"/>
    </row>
    <row r="235" spans="1:29" ht="13.95" customHeight="1" x14ac:dyDescent="0.25">
      <c r="A235" s="184" t="s">
        <v>192</v>
      </c>
      <c r="B235" s="141" t="s">
        <v>187</v>
      </c>
      <c r="C235" s="139" t="s">
        <v>89</v>
      </c>
      <c r="D235" s="2"/>
      <c r="I235" s="194"/>
      <c r="J235" s="194"/>
      <c r="K235" s="194"/>
      <c r="L235" s="13">
        <f>+SUM(L236:L245)</f>
        <v>14.904000000000002</v>
      </c>
      <c r="P235" s="2"/>
      <c r="AA235" s="6"/>
      <c r="AB235" s="6"/>
      <c r="AC235" s="6"/>
    </row>
    <row r="236" spans="1:29" ht="13.95" customHeight="1" x14ac:dyDescent="0.25">
      <c r="B236" s="24" t="s">
        <v>122</v>
      </c>
      <c r="C236" s="142"/>
      <c r="D236" s="2"/>
      <c r="I236" s="194"/>
      <c r="J236" s="194"/>
      <c r="K236" s="194"/>
      <c r="L236" s="194"/>
      <c r="P236" s="2"/>
      <c r="AA236" s="6"/>
      <c r="AB236" s="6"/>
      <c r="AC236" s="6"/>
    </row>
    <row r="237" spans="1:29" ht="13.95" customHeight="1" x14ac:dyDescent="0.25">
      <c r="B237" s="26" t="s">
        <v>126</v>
      </c>
      <c r="C237" s="142"/>
      <c r="D237" s="2"/>
      <c r="I237" s="194">
        <f>1.33+0.55</f>
        <v>1.8800000000000001</v>
      </c>
      <c r="J237" s="194">
        <v>0.6</v>
      </c>
      <c r="K237" s="194">
        <v>2</v>
      </c>
      <c r="L237" s="194">
        <f>+I237*J237*K237</f>
        <v>2.2560000000000002</v>
      </c>
      <c r="P237" s="2"/>
      <c r="AA237" s="6"/>
      <c r="AB237" s="6"/>
      <c r="AC237" s="6"/>
    </row>
    <row r="238" spans="1:29" ht="13.95" customHeight="1" x14ac:dyDescent="0.25">
      <c r="B238" s="26" t="s">
        <v>127</v>
      </c>
      <c r="C238" s="142"/>
      <c r="D238" s="2"/>
      <c r="I238" s="194">
        <v>1.1000000000000001</v>
      </c>
      <c r="J238" s="194">
        <v>0.6</v>
      </c>
      <c r="K238" s="194">
        <v>2</v>
      </c>
      <c r="L238" s="194">
        <f t="shared" ref="L238:L239" si="21">+I238*J238*K238</f>
        <v>1.32</v>
      </c>
      <c r="P238" s="2"/>
      <c r="AA238" s="6"/>
      <c r="AB238" s="6"/>
      <c r="AC238" s="6"/>
    </row>
    <row r="239" spans="1:29" ht="13.95" customHeight="1" x14ac:dyDescent="0.25">
      <c r="B239" s="26" t="s">
        <v>128</v>
      </c>
      <c r="C239" s="142"/>
      <c r="D239" s="2"/>
      <c r="I239" s="194">
        <v>1.88</v>
      </c>
      <c r="J239" s="194">
        <v>0.6</v>
      </c>
      <c r="K239" s="194">
        <v>2</v>
      </c>
      <c r="L239" s="194">
        <f t="shared" si="21"/>
        <v>2.2559999999999998</v>
      </c>
      <c r="P239" s="2"/>
      <c r="AA239" s="6"/>
      <c r="AB239" s="6"/>
      <c r="AC239" s="6"/>
    </row>
    <row r="240" spans="1:29" ht="13.95" customHeight="1" x14ac:dyDescent="0.25">
      <c r="B240" s="24" t="s">
        <v>123</v>
      </c>
      <c r="C240" s="142"/>
      <c r="D240" s="2"/>
      <c r="I240" s="194"/>
      <c r="J240" s="194"/>
      <c r="K240" s="194"/>
      <c r="L240" s="194"/>
      <c r="P240" s="2"/>
      <c r="AA240" s="6"/>
      <c r="AB240" s="6"/>
      <c r="AC240" s="6"/>
    </row>
    <row r="241" spans="1:29" ht="13.95" customHeight="1" x14ac:dyDescent="0.25">
      <c r="B241" s="26" t="s">
        <v>126</v>
      </c>
      <c r="C241" s="142"/>
      <c r="D241" s="2"/>
      <c r="I241" s="194">
        <f>1.33+0.55</f>
        <v>1.8800000000000001</v>
      </c>
      <c r="J241" s="194">
        <v>0.6</v>
      </c>
      <c r="K241" s="194">
        <v>2</v>
      </c>
      <c r="L241" s="194">
        <f>+I241*J241*K241</f>
        <v>2.2560000000000002</v>
      </c>
      <c r="P241" s="2"/>
      <c r="AA241" s="6"/>
      <c r="AB241" s="6"/>
      <c r="AC241" s="6"/>
    </row>
    <row r="242" spans="1:29" ht="13.95" customHeight="1" x14ac:dyDescent="0.25">
      <c r="B242" s="26" t="s">
        <v>127</v>
      </c>
      <c r="C242" s="142"/>
      <c r="D242" s="2"/>
      <c r="I242" s="194">
        <v>1.1000000000000001</v>
      </c>
      <c r="J242" s="194">
        <v>0.6</v>
      </c>
      <c r="K242" s="194">
        <v>2</v>
      </c>
      <c r="L242" s="194">
        <f t="shared" ref="L242:L245" si="22">+I242*J242*K242</f>
        <v>1.32</v>
      </c>
      <c r="P242" s="2"/>
      <c r="AA242" s="6"/>
      <c r="AB242" s="6"/>
      <c r="AC242" s="6"/>
    </row>
    <row r="243" spans="1:29" ht="13.95" customHeight="1" x14ac:dyDescent="0.25">
      <c r="B243" s="26" t="s">
        <v>128</v>
      </c>
      <c r="C243" s="142"/>
      <c r="D243" s="2"/>
      <c r="I243" s="194">
        <v>1.88</v>
      </c>
      <c r="J243" s="194">
        <v>0.6</v>
      </c>
      <c r="K243" s="194">
        <v>2</v>
      </c>
      <c r="L243" s="194">
        <f t="shared" si="22"/>
        <v>2.2559999999999998</v>
      </c>
      <c r="P243" s="2"/>
      <c r="AA243" s="6"/>
      <c r="AB243" s="6"/>
      <c r="AC243" s="6"/>
    </row>
    <row r="244" spans="1:29" ht="13.95" customHeight="1" x14ac:dyDescent="0.25">
      <c r="B244" s="2" t="s">
        <v>129</v>
      </c>
      <c r="C244" s="142"/>
      <c r="D244" s="2"/>
      <c r="I244" s="194"/>
      <c r="J244" s="194"/>
      <c r="K244" s="194"/>
      <c r="L244" s="194"/>
      <c r="P244" s="2"/>
      <c r="AA244" s="6"/>
      <c r="AB244" s="6"/>
      <c r="AC244" s="6"/>
    </row>
    <row r="245" spans="1:29" ht="13.95" customHeight="1" x14ac:dyDescent="0.25">
      <c r="B245" s="138" t="s">
        <v>130</v>
      </c>
      <c r="C245" s="142"/>
      <c r="D245" s="2"/>
      <c r="I245" s="194">
        <f>1.35*2</f>
        <v>2.7</v>
      </c>
      <c r="J245" s="194">
        <v>0.6</v>
      </c>
      <c r="K245" s="194">
        <v>2</v>
      </c>
      <c r="L245" s="194">
        <f t="shared" si="22"/>
        <v>3.24</v>
      </c>
      <c r="P245" s="2"/>
      <c r="AA245" s="6"/>
      <c r="AB245" s="6"/>
      <c r="AC245" s="6"/>
    </row>
    <row r="246" spans="1:29" ht="13.95" customHeight="1" x14ac:dyDescent="0.25">
      <c r="B246" s="141"/>
      <c r="C246" s="142"/>
      <c r="D246" s="2"/>
      <c r="I246" s="194"/>
      <c r="J246" s="194"/>
      <c r="K246" s="194"/>
      <c r="L246" s="194"/>
      <c r="P246" s="2"/>
      <c r="AA246" s="6"/>
      <c r="AB246" s="6"/>
      <c r="AC246" s="6"/>
    </row>
    <row r="247" spans="1:29" ht="13.95" customHeight="1" x14ac:dyDescent="0.25">
      <c r="B247" s="141"/>
      <c r="C247" s="142"/>
      <c r="D247" s="2"/>
      <c r="I247" s="194"/>
      <c r="J247" s="194"/>
      <c r="K247" s="194"/>
      <c r="L247" s="194"/>
      <c r="P247" s="2"/>
      <c r="AA247" s="6"/>
      <c r="AB247" s="6"/>
      <c r="AC247" s="6"/>
    </row>
    <row r="248" spans="1:29" ht="13.95" customHeight="1" x14ac:dyDescent="0.25">
      <c r="A248" s="184" t="s">
        <v>193</v>
      </c>
      <c r="B248" s="141" t="s">
        <v>188</v>
      </c>
      <c r="C248" s="139" t="s">
        <v>102</v>
      </c>
      <c r="D248" s="2"/>
      <c r="I248" s="194"/>
      <c r="J248" s="194"/>
      <c r="K248" s="194"/>
      <c r="L248" s="194"/>
      <c r="P248" s="2"/>
      <c r="Z248" s="20">
        <f>+SUM(U250:Y272)</f>
        <v>510.01800000000003</v>
      </c>
      <c r="AA248" s="6"/>
      <c r="AB248" s="6"/>
      <c r="AC248" s="6"/>
    </row>
    <row r="249" spans="1:29" ht="13.95" customHeight="1" x14ac:dyDescent="0.25">
      <c r="B249" s="24" t="s">
        <v>122</v>
      </c>
      <c r="C249" s="142"/>
      <c r="D249" s="2"/>
      <c r="I249" s="194"/>
      <c r="J249" s="194"/>
      <c r="K249" s="194"/>
      <c r="L249" s="194"/>
      <c r="P249" s="2"/>
      <c r="AA249" s="6"/>
      <c r="AB249" s="6"/>
      <c r="AC249" s="6"/>
    </row>
    <row r="250" spans="1:29" ht="13.95" customHeight="1" x14ac:dyDescent="0.25">
      <c r="B250" s="26" t="s">
        <v>126</v>
      </c>
      <c r="C250" s="142"/>
      <c r="D250" s="2"/>
      <c r="I250" s="188"/>
      <c r="J250" s="189"/>
      <c r="K250" s="194"/>
      <c r="L250" s="194"/>
      <c r="P250" s="2"/>
      <c r="Q250" s="187">
        <v>1</v>
      </c>
      <c r="R250" s="187">
        <v>6</v>
      </c>
      <c r="S250" s="187">
        <f>+D225+1.2</f>
        <v>4.2</v>
      </c>
      <c r="T250" s="187">
        <f>+R250*S250</f>
        <v>25.200000000000003</v>
      </c>
      <c r="X250" s="187">
        <f>+T250*X3</f>
        <v>40.320000000000007</v>
      </c>
      <c r="AA250" s="6"/>
      <c r="AB250" s="6"/>
      <c r="AC250" s="6"/>
    </row>
    <row r="251" spans="1:29" ht="13.95" customHeight="1" x14ac:dyDescent="0.25">
      <c r="B251" s="26"/>
      <c r="C251" s="142"/>
      <c r="D251" s="2"/>
      <c r="I251" s="188"/>
      <c r="J251" s="189"/>
      <c r="K251" s="194"/>
      <c r="L251" s="194"/>
      <c r="P251" s="2"/>
      <c r="Q251" s="187">
        <v>1</v>
      </c>
      <c r="R251" s="187">
        <v>2</v>
      </c>
      <c r="S251" s="187">
        <f>+S250</f>
        <v>4.2</v>
      </c>
      <c r="T251" s="187">
        <f t="shared" ref="T251:T252" si="23">+R251*S251</f>
        <v>8.4</v>
      </c>
      <c r="W251" s="187">
        <f>+T251*W3</f>
        <v>8.5680000000000014</v>
      </c>
      <c r="AA251" s="6"/>
      <c r="AB251" s="6"/>
      <c r="AC251" s="6"/>
    </row>
    <row r="252" spans="1:29" ht="13.95" customHeight="1" x14ac:dyDescent="0.25">
      <c r="B252" s="26"/>
      <c r="C252" s="142"/>
      <c r="D252" s="2"/>
      <c r="I252" s="188"/>
      <c r="J252" s="189"/>
      <c r="K252" s="194"/>
      <c r="L252" s="194"/>
      <c r="P252" s="2"/>
      <c r="Q252" s="187">
        <v>1</v>
      </c>
      <c r="R252" s="187">
        <v>20</v>
      </c>
      <c r="S252" s="187">
        <v>1.65</v>
      </c>
      <c r="T252" s="187">
        <f t="shared" si="23"/>
        <v>33</v>
      </c>
      <c r="V252" s="187">
        <f>+T252*V3</f>
        <v>18.48</v>
      </c>
      <c r="AA252" s="6"/>
      <c r="AB252" s="6"/>
      <c r="AC252" s="6"/>
    </row>
    <row r="253" spans="1:29" ht="13.95" customHeight="1" x14ac:dyDescent="0.25">
      <c r="B253" s="26" t="s">
        <v>127</v>
      </c>
      <c r="C253" s="142"/>
      <c r="D253" s="2"/>
      <c r="I253" s="188"/>
      <c r="J253" s="189"/>
      <c r="K253" s="194"/>
      <c r="L253" s="194"/>
      <c r="P253" s="2"/>
      <c r="Q253" s="187">
        <v>1</v>
      </c>
      <c r="R253" s="187">
        <v>6</v>
      </c>
      <c r="S253" s="187">
        <f>+D226+1.2</f>
        <v>4.2</v>
      </c>
      <c r="T253" s="187">
        <f>+R253*S253</f>
        <v>25.200000000000003</v>
      </c>
      <c r="X253" s="187">
        <f>+T253*X3</f>
        <v>40.320000000000007</v>
      </c>
      <c r="AA253" s="6"/>
      <c r="AB253" s="6"/>
      <c r="AC253" s="6"/>
    </row>
    <row r="254" spans="1:29" ht="13.95" customHeight="1" x14ac:dyDescent="0.25">
      <c r="B254" s="26"/>
      <c r="C254" s="142"/>
      <c r="D254" s="2"/>
      <c r="I254" s="188"/>
      <c r="J254" s="189"/>
      <c r="K254" s="194"/>
      <c r="L254" s="194"/>
      <c r="P254" s="2"/>
      <c r="Q254" s="187">
        <v>1</v>
      </c>
      <c r="R254" s="187">
        <v>2</v>
      </c>
      <c r="S254" s="187">
        <f>+S253</f>
        <v>4.2</v>
      </c>
      <c r="T254" s="187">
        <f t="shared" ref="T254:T255" si="24">+R254*S254</f>
        <v>8.4</v>
      </c>
      <c r="W254" s="187">
        <f>+T254*W3</f>
        <v>8.5680000000000014</v>
      </c>
      <c r="AA254" s="6"/>
      <c r="AB254" s="6"/>
      <c r="AC254" s="6"/>
    </row>
    <row r="255" spans="1:29" ht="13.95" customHeight="1" x14ac:dyDescent="0.25">
      <c r="B255" s="26"/>
      <c r="C255" s="142"/>
      <c r="D255" s="2"/>
      <c r="I255" s="188"/>
      <c r="J255" s="189"/>
      <c r="K255" s="194"/>
      <c r="L255" s="194"/>
      <c r="P255" s="2"/>
      <c r="Q255" s="187">
        <v>1</v>
      </c>
      <c r="R255" s="187">
        <v>20</v>
      </c>
      <c r="S255" s="187">
        <v>1.65</v>
      </c>
      <c r="T255" s="187">
        <f t="shared" si="24"/>
        <v>33</v>
      </c>
      <c r="V255" s="187">
        <f>+T255*V3</f>
        <v>18.48</v>
      </c>
      <c r="AA255" s="6"/>
      <c r="AB255" s="6"/>
      <c r="AC255" s="6"/>
    </row>
    <row r="256" spans="1:29" ht="13.95" customHeight="1" x14ac:dyDescent="0.25">
      <c r="B256" s="26" t="s">
        <v>128</v>
      </c>
      <c r="C256" s="142"/>
      <c r="D256" s="2"/>
      <c r="I256" s="188"/>
      <c r="J256" s="189"/>
      <c r="K256" s="194"/>
      <c r="L256" s="194"/>
      <c r="P256" s="2"/>
      <c r="Q256" s="187">
        <v>1</v>
      </c>
      <c r="R256" s="187">
        <v>6</v>
      </c>
      <c r="S256" s="187">
        <f>+D229+1.2</f>
        <v>4.2</v>
      </c>
      <c r="T256" s="187">
        <f>+R256*S256</f>
        <v>25.200000000000003</v>
      </c>
      <c r="X256" s="187">
        <f>+T256*X3</f>
        <v>40.320000000000007</v>
      </c>
      <c r="AA256" s="6"/>
      <c r="AB256" s="6"/>
      <c r="AC256" s="6"/>
    </row>
    <row r="257" spans="2:29" ht="13.95" customHeight="1" x14ac:dyDescent="0.25">
      <c r="B257" s="26"/>
      <c r="C257" s="142"/>
      <c r="D257" s="2"/>
      <c r="I257" s="188"/>
      <c r="J257" s="189"/>
      <c r="K257" s="194"/>
      <c r="L257" s="194"/>
      <c r="P257" s="2"/>
      <c r="Q257" s="187">
        <v>1</v>
      </c>
      <c r="R257" s="187">
        <v>2</v>
      </c>
      <c r="S257" s="187">
        <f>+S256</f>
        <v>4.2</v>
      </c>
      <c r="T257" s="187">
        <f t="shared" ref="T257:T258" si="25">+R257*S257</f>
        <v>8.4</v>
      </c>
      <c r="W257" s="187">
        <f>+T257*W3</f>
        <v>8.5680000000000014</v>
      </c>
      <c r="AA257" s="6"/>
      <c r="AB257" s="6"/>
      <c r="AC257" s="6"/>
    </row>
    <row r="258" spans="2:29" ht="13.95" customHeight="1" x14ac:dyDescent="0.25">
      <c r="B258" s="26"/>
      <c r="C258" s="142"/>
      <c r="D258" s="2"/>
      <c r="I258" s="188"/>
      <c r="J258" s="189"/>
      <c r="K258" s="194"/>
      <c r="L258" s="194"/>
      <c r="P258" s="2"/>
      <c r="Q258" s="187">
        <v>1</v>
      </c>
      <c r="R258" s="187">
        <v>20</v>
      </c>
      <c r="S258" s="187">
        <v>1.65</v>
      </c>
      <c r="T258" s="187">
        <f t="shared" si="25"/>
        <v>33</v>
      </c>
      <c r="V258" s="187">
        <f>+T258*V3</f>
        <v>18.48</v>
      </c>
      <c r="AA258" s="6"/>
      <c r="AB258" s="6"/>
      <c r="AC258" s="6"/>
    </row>
    <row r="259" spans="2:29" ht="13.95" customHeight="1" x14ac:dyDescent="0.25">
      <c r="B259" s="24" t="s">
        <v>123</v>
      </c>
      <c r="C259" s="142"/>
      <c r="D259" s="2"/>
      <c r="I259" s="188"/>
      <c r="J259" s="189"/>
      <c r="K259" s="194"/>
      <c r="L259" s="194"/>
      <c r="P259" s="2"/>
      <c r="AA259" s="6"/>
      <c r="AB259" s="6"/>
      <c r="AC259" s="6"/>
    </row>
    <row r="260" spans="2:29" ht="13.95" customHeight="1" x14ac:dyDescent="0.25">
      <c r="B260" s="26" t="s">
        <v>126</v>
      </c>
      <c r="C260" s="142"/>
      <c r="D260" s="2"/>
      <c r="I260" s="188"/>
      <c r="J260" s="189"/>
      <c r="K260" s="194"/>
      <c r="L260" s="194"/>
      <c r="P260" s="2"/>
      <c r="Q260" s="187">
        <v>1</v>
      </c>
      <c r="R260" s="187">
        <v>6</v>
      </c>
      <c r="S260" s="187">
        <f>+D229+1.2</f>
        <v>4.2</v>
      </c>
      <c r="T260" s="187">
        <f>+R260*S260</f>
        <v>25.200000000000003</v>
      </c>
      <c r="X260" s="187">
        <f>+T260*X3</f>
        <v>40.320000000000007</v>
      </c>
      <c r="AA260" s="6"/>
      <c r="AB260" s="6"/>
      <c r="AC260" s="6"/>
    </row>
    <row r="261" spans="2:29" ht="13.95" customHeight="1" x14ac:dyDescent="0.25">
      <c r="B261" s="26"/>
      <c r="C261" s="142"/>
      <c r="D261" s="2"/>
      <c r="I261" s="188"/>
      <c r="J261" s="189"/>
      <c r="K261" s="194"/>
      <c r="L261" s="194"/>
      <c r="P261" s="2"/>
      <c r="Q261" s="187">
        <v>1</v>
      </c>
      <c r="R261" s="187">
        <v>2</v>
      </c>
      <c r="S261" s="187">
        <f>+S260</f>
        <v>4.2</v>
      </c>
      <c r="T261" s="187">
        <f t="shared" ref="T261:T262" si="26">+R261*S261</f>
        <v>8.4</v>
      </c>
      <c r="W261" s="187">
        <f>+T261*W3</f>
        <v>8.5680000000000014</v>
      </c>
      <c r="AA261" s="6"/>
      <c r="AB261" s="6"/>
      <c r="AC261" s="6"/>
    </row>
    <row r="262" spans="2:29" ht="13.95" customHeight="1" x14ac:dyDescent="0.25">
      <c r="B262" s="26"/>
      <c r="C262" s="142"/>
      <c r="D262" s="2"/>
      <c r="I262" s="188"/>
      <c r="J262" s="189"/>
      <c r="K262" s="194"/>
      <c r="L262" s="194"/>
      <c r="P262" s="2"/>
      <c r="Q262" s="187">
        <v>1</v>
      </c>
      <c r="R262" s="187">
        <v>20</v>
      </c>
      <c r="S262" s="187">
        <v>1.65</v>
      </c>
      <c r="T262" s="187">
        <f t="shared" si="26"/>
        <v>33</v>
      </c>
      <c r="V262" s="187">
        <f>+T262*V3</f>
        <v>18.48</v>
      </c>
      <c r="AA262" s="6"/>
      <c r="AB262" s="6"/>
      <c r="AC262" s="6"/>
    </row>
    <row r="263" spans="2:29" ht="13.95" customHeight="1" x14ac:dyDescent="0.25">
      <c r="B263" s="26" t="s">
        <v>127</v>
      </c>
      <c r="C263" s="142"/>
      <c r="D263" s="2"/>
      <c r="I263" s="188"/>
      <c r="J263" s="189"/>
      <c r="K263" s="194"/>
      <c r="L263" s="194"/>
      <c r="P263" s="2"/>
      <c r="Q263" s="187">
        <v>1</v>
      </c>
      <c r="R263" s="187">
        <v>6</v>
      </c>
      <c r="S263" s="187">
        <f>+D230+1.2</f>
        <v>4.2</v>
      </c>
      <c r="T263" s="187">
        <f>+R263*S263</f>
        <v>25.200000000000003</v>
      </c>
      <c r="X263" s="187">
        <f>+T263*X3</f>
        <v>40.320000000000007</v>
      </c>
      <c r="AA263" s="6"/>
      <c r="AB263" s="6"/>
      <c r="AC263" s="6"/>
    </row>
    <row r="264" spans="2:29" ht="13.95" customHeight="1" x14ac:dyDescent="0.25">
      <c r="B264" s="26"/>
      <c r="C264" s="142"/>
      <c r="D264" s="2"/>
      <c r="I264" s="188"/>
      <c r="J264" s="189"/>
      <c r="K264" s="194"/>
      <c r="L264" s="194"/>
      <c r="P264" s="2"/>
      <c r="Q264" s="187">
        <v>1</v>
      </c>
      <c r="R264" s="187">
        <v>2</v>
      </c>
      <c r="S264" s="187">
        <f>+S263</f>
        <v>4.2</v>
      </c>
      <c r="T264" s="187">
        <f t="shared" ref="T264:T265" si="27">+R264*S264</f>
        <v>8.4</v>
      </c>
      <c r="W264" s="187">
        <f>+T264*W3</f>
        <v>8.5680000000000014</v>
      </c>
      <c r="AA264" s="6"/>
      <c r="AB264" s="6"/>
      <c r="AC264" s="6"/>
    </row>
    <row r="265" spans="2:29" ht="13.95" customHeight="1" x14ac:dyDescent="0.25">
      <c r="B265" s="26"/>
      <c r="C265" s="142"/>
      <c r="D265" s="2"/>
      <c r="I265" s="188"/>
      <c r="J265" s="189"/>
      <c r="K265" s="194"/>
      <c r="L265" s="194"/>
      <c r="P265" s="2"/>
      <c r="Q265" s="187">
        <v>1</v>
      </c>
      <c r="R265" s="187">
        <v>20</v>
      </c>
      <c r="S265" s="187">
        <v>1.65</v>
      </c>
      <c r="T265" s="187">
        <f t="shared" si="27"/>
        <v>33</v>
      </c>
      <c r="V265" s="187">
        <f>+T265*V3</f>
        <v>18.48</v>
      </c>
      <c r="AA265" s="6"/>
      <c r="AB265" s="6"/>
      <c r="AC265" s="6"/>
    </row>
    <row r="266" spans="2:29" ht="13.95" customHeight="1" x14ac:dyDescent="0.25">
      <c r="B266" s="26" t="s">
        <v>128</v>
      </c>
      <c r="C266" s="142"/>
      <c r="D266" s="2"/>
      <c r="I266" s="188"/>
      <c r="J266" s="189"/>
      <c r="K266" s="194"/>
      <c r="L266" s="194"/>
      <c r="P266" s="2"/>
      <c r="Q266" s="187">
        <v>1</v>
      </c>
      <c r="R266" s="187">
        <v>6</v>
      </c>
      <c r="S266" s="187">
        <f>+D230+1.2</f>
        <v>4.2</v>
      </c>
      <c r="T266" s="187">
        <f>+R266*S266</f>
        <v>25.200000000000003</v>
      </c>
      <c r="X266" s="187">
        <f>+T266*X3</f>
        <v>40.320000000000007</v>
      </c>
      <c r="AA266" s="6"/>
      <c r="AB266" s="6"/>
      <c r="AC266" s="6"/>
    </row>
    <row r="267" spans="2:29" ht="13.95" customHeight="1" x14ac:dyDescent="0.25">
      <c r="B267" s="26"/>
      <c r="C267" s="142"/>
      <c r="D267" s="2"/>
      <c r="I267" s="188"/>
      <c r="J267" s="189"/>
      <c r="K267" s="194"/>
      <c r="L267" s="194"/>
      <c r="P267" s="2"/>
      <c r="Q267" s="187">
        <v>1</v>
      </c>
      <c r="R267" s="187">
        <v>2</v>
      </c>
      <c r="S267" s="187">
        <f>+S266</f>
        <v>4.2</v>
      </c>
      <c r="T267" s="187">
        <f t="shared" ref="T267:T268" si="28">+R267*S267</f>
        <v>8.4</v>
      </c>
      <c r="W267" s="187">
        <f>+T267*W3</f>
        <v>8.5680000000000014</v>
      </c>
      <c r="AA267" s="6"/>
      <c r="AB267" s="6"/>
      <c r="AC267" s="6"/>
    </row>
    <row r="268" spans="2:29" ht="13.95" customHeight="1" x14ac:dyDescent="0.25">
      <c r="B268" s="26"/>
      <c r="C268" s="142"/>
      <c r="D268" s="2"/>
      <c r="I268" s="188"/>
      <c r="J268" s="189"/>
      <c r="K268" s="194"/>
      <c r="L268" s="194"/>
      <c r="P268" s="2"/>
      <c r="Q268" s="187">
        <v>1</v>
      </c>
      <c r="R268" s="187">
        <v>20</v>
      </c>
      <c r="S268" s="187">
        <v>1.65</v>
      </c>
      <c r="T268" s="187">
        <f t="shared" si="28"/>
        <v>33</v>
      </c>
      <c r="V268" s="187">
        <f>+T268*V3</f>
        <v>18.48</v>
      </c>
      <c r="AA268" s="6"/>
      <c r="AB268" s="6"/>
      <c r="AC268" s="6"/>
    </row>
    <row r="269" spans="2:29" ht="13.95" customHeight="1" x14ac:dyDescent="0.25">
      <c r="B269" s="2" t="s">
        <v>129</v>
      </c>
      <c r="C269" s="142"/>
      <c r="D269" s="2"/>
      <c r="I269" s="188"/>
      <c r="J269" s="189"/>
      <c r="K269" s="194"/>
      <c r="L269" s="194"/>
      <c r="P269" s="2"/>
      <c r="AA269" s="6"/>
      <c r="AB269" s="6"/>
      <c r="AC269" s="6"/>
    </row>
    <row r="270" spans="2:29" ht="13.95" customHeight="1" x14ac:dyDescent="0.25">
      <c r="B270" s="138" t="s">
        <v>130</v>
      </c>
      <c r="C270" s="142"/>
      <c r="D270" s="2"/>
      <c r="I270" s="188"/>
      <c r="J270" s="189"/>
      <c r="K270" s="194"/>
      <c r="L270" s="194"/>
      <c r="P270" s="2"/>
      <c r="Q270" s="187">
        <v>1</v>
      </c>
      <c r="R270" s="187">
        <v>6</v>
      </c>
      <c r="S270" s="187">
        <f>+D233+1.2</f>
        <v>6.55</v>
      </c>
      <c r="T270" s="187">
        <f>+R270*S270</f>
        <v>39.299999999999997</v>
      </c>
      <c r="X270" s="187">
        <f>+T270*X3</f>
        <v>62.879999999999995</v>
      </c>
      <c r="AA270" s="6"/>
      <c r="AB270" s="6"/>
      <c r="AC270" s="6"/>
    </row>
    <row r="271" spans="2:29" ht="13.95" customHeight="1" x14ac:dyDescent="0.25">
      <c r="B271" s="138"/>
      <c r="C271" s="142"/>
      <c r="D271" s="2"/>
      <c r="I271" s="188"/>
      <c r="J271" s="189"/>
      <c r="K271" s="194"/>
      <c r="L271" s="194"/>
      <c r="P271" s="2"/>
      <c r="Q271" s="187">
        <v>1</v>
      </c>
      <c r="R271" s="187">
        <v>2</v>
      </c>
      <c r="S271" s="187">
        <f>+S270</f>
        <v>6.55</v>
      </c>
      <c r="T271" s="187">
        <f t="shared" ref="T271:T272" si="29">+R271*S271</f>
        <v>13.1</v>
      </c>
      <c r="W271" s="187">
        <f>+T271*W3</f>
        <v>13.362</v>
      </c>
      <c r="AA271" s="6"/>
      <c r="AB271" s="6"/>
      <c r="AC271" s="6"/>
    </row>
    <row r="272" spans="2:29" ht="13.95" customHeight="1" x14ac:dyDescent="0.25">
      <c r="B272" s="138"/>
      <c r="C272" s="142"/>
      <c r="D272" s="2"/>
      <c r="I272" s="188"/>
      <c r="J272" s="189"/>
      <c r="K272" s="194"/>
      <c r="L272" s="194"/>
      <c r="P272" s="2"/>
      <c r="Q272" s="187">
        <v>1</v>
      </c>
      <c r="R272" s="187">
        <v>32</v>
      </c>
      <c r="S272" s="187">
        <v>1.65</v>
      </c>
      <c r="T272" s="187">
        <f t="shared" si="29"/>
        <v>52.8</v>
      </c>
      <c r="V272" s="187">
        <f>+T272*V3</f>
        <v>29.568000000000001</v>
      </c>
      <c r="AA272" s="6"/>
      <c r="AB272" s="6"/>
      <c r="AC272" s="6"/>
    </row>
    <row r="273" spans="1:29" ht="13.95" customHeight="1" x14ac:dyDescent="0.25">
      <c r="B273" s="138"/>
      <c r="C273" s="142"/>
      <c r="D273" s="2"/>
      <c r="I273" s="188"/>
      <c r="J273" s="189"/>
      <c r="K273" s="194"/>
      <c r="L273" s="194"/>
      <c r="P273" s="2"/>
      <c r="AA273" s="6"/>
      <c r="AB273" s="6"/>
      <c r="AC273" s="6"/>
    </row>
    <row r="274" spans="1:29" ht="13.95" customHeight="1" x14ac:dyDescent="0.25">
      <c r="A274" s="184" t="s">
        <v>197</v>
      </c>
      <c r="B274" s="141" t="s">
        <v>194</v>
      </c>
      <c r="C274" s="142"/>
      <c r="D274" s="2"/>
      <c r="I274" s="333"/>
      <c r="J274" s="334"/>
      <c r="K274" s="194"/>
      <c r="L274" s="194"/>
      <c r="P274" s="2"/>
      <c r="AA274" s="6"/>
      <c r="AB274" s="6"/>
      <c r="AC274" s="6"/>
    </row>
    <row r="275" spans="1:29" ht="13.95" customHeight="1" x14ac:dyDescent="0.25">
      <c r="A275" s="184" t="s">
        <v>198</v>
      </c>
      <c r="B275" s="141" t="s">
        <v>199</v>
      </c>
      <c r="C275" s="142" t="s">
        <v>90</v>
      </c>
      <c r="D275" s="2"/>
      <c r="H275" s="20">
        <f>+SUM(H276:H279)</f>
        <v>8.2277500000000003</v>
      </c>
      <c r="I275" s="194"/>
      <c r="J275" s="194"/>
      <c r="K275" s="194"/>
      <c r="L275" s="194"/>
      <c r="P275" s="2"/>
      <c r="AA275" s="6"/>
      <c r="AB275" s="6"/>
      <c r="AC275" s="6"/>
    </row>
    <row r="276" spans="1:29" ht="13.95" customHeight="1" x14ac:dyDescent="0.25">
      <c r="B276" s="141" t="s">
        <v>202</v>
      </c>
      <c r="C276" s="142"/>
      <c r="D276" s="344">
        <v>0.17749999999999999</v>
      </c>
      <c r="E276" s="336"/>
      <c r="F276" s="193">
        <f>1.4+0.15+3.35</f>
        <v>4.9000000000000004</v>
      </c>
      <c r="G276" s="22">
        <v>2</v>
      </c>
      <c r="H276" s="193">
        <f>+D276*F276*G276</f>
        <v>1.7395</v>
      </c>
      <c r="I276" s="188"/>
      <c r="J276" s="189"/>
      <c r="K276" s="194"/>
      <c r="L276" s="194"/>
      <c r="P276" s="2"/>
      <c r="AA276" s="6"/>
      <c r="AB276" s="6"/>
      <c r="AC276" s="6"/>
    </row>
    <row r="277" spans="1:29" ht="13.95" customHeight="1" x14ac:dyDescent="0.25">
      <c r="B277" s="141" t="s">
        <v>203</v>
      </c>
      <c r="C277" s="142"/>
      <c r="D277" s="344">
        <v>0.23499999999999999</v>
      </c>
      <c r="E277" s="336"/>
      <c r="F277" s="193">
        <f>1.4+0.15+3.35</f>
        <v>4.9000000000000004</v>
      </c>
      <c r="G277" s="22">
        <v>4</v>
      </c>
      <c r="H277" s="193">
        <f t="shared" ref="H277" si="30">+D277*F277*G277</f>
        <v>4.6059999999999999</v>
      </c>
      <c r="I277" s="188"/>
      <c r="J277" s="189"/>
      <c r="K277" s="194"/>
      <c r="L277" s="194"/>
      <c r="P277" s="2"/>
      <c r="AA277" s="6"/>
      <c r="AB277" s="6"/>
      <c r="AC277" s="6"/>
    </row>
    <row r="278" spans="1:29" ht="13.95" customHeight="1" x14ac:dyDescent="0.25">
      <c r="B278" s="141" t="s">
        <v>204</v>
      </c>
      <c r="C278" s="142"/>
      <c r="D278" s="14">
        <v>0.25</v>
      </c>
      <c r="E278" s="193">
        <v>0.48</v>
      </c>
      <c r="F278" s="193">
        <v>4.9000000000000004</v>
      </c>
      <c r="G278" s="22">
        <v>2</v>
      </c>
      <c r="H278" s="193">
        <f>+D278*F278*G278*E278</f>
        <v>1.1759999999999999</v>
      </c>
      <c r="I278" s="188"/>
      <c r="J278" s="189"/>
      <c r="K278" s="194"/>
      <c r="L278" s="194"/>
      <c r="P278" s="2"/>
      <c r="AA278" s="6"/>
      <c r="AB278" s="6"/>
      <c r="AC278" s="6"/>
    </row>
    <row r="279" spans="1:29" ht="13.95" customHeight="1" x14ac:dyDescent="0.25">
      <c r="B279" s="141" t="s">
        <v>205</v>
      </c>
      <c r="C279" s="142"/>
      <c r="D279" s="14">
        <v>0.25</v>
      </c>
      <c r="E279" s="193">
        <v>0.25</v>
      </c>
      <c r="F279" s="193">
        <f>1.4+0.15+4.1</f>
        <v>5.6499999999999995</v>
      </c>
      <c r="G279" s="22">
        <v>2</v>
      </c>
      <c r="H279" s="193">
        <f>+D279*F279*G279*E279</f>
        <v>0.70624999999999993</v>
      </c>
      <c r="I279" s="188"/>
      <c r="J279" s="189"/>
      <c r="K279" s="194"/>
      <c r="L279" s="194"/>
      <c r="P279" s="2"/>
      <c r="AA279" s="6"/>
      <c r="AB279" s="6"/>
      <c r="AC279" s="6"/>
    </row>
    <row r="280" spans="1:29" ht="13.95" customHeight="1" x14ac:dyDescent="0.25">
      <c r="B280" s="141"/>
      <c r="C280" s="142"/>
      <c r="D280" s="2"/>
      <c r="I280" s="188"/>
      <c r="J280" s="189"/>
      <c r="K280" s="194"/>
      <c r="L280" s="194"/>
      <c r="P280" s="2"/>
      <c r="AA280" s="6"/>
      <c r="AB280" s="6"/>
      <c r="AC280" s="6"/>
    </row>
    <row r="281" spans="1:29" ht="13.95" customHeight="1" x14ac:dyDescent="0.25">
      <c r="A281" s="184" t="s">
        <v>200</v>
      </c>
      <c r="B281" s="141" t="s">
        <v>195</v>
      </c>
      <c r="C281" s="142" t="s">
        <v>89</v>
      </c>
      <c r="D281" s="2"/>
      <c r="I281" s="333"/>
      <c r="J281" s="334"/>
      <c r="K281" s="194"/>
      <c r="L281" s="13">
        <f>+SUM(L282:L285)</f>
        <v>89.504000000000005</v>
      </c>
      <c r="P281" s="2"/>
      <c r="AA281" s="6"/>
      <c r="AB281" s="6"/>
      <c r="AC281" s="6"/>
    </row>
    <row r="282" spans="1:29" ht="13.95" customHeight="1" x14ac:dyDescent="0.25">
      <c r="B282" s="141" t="s">
        <v>202</v>
      </c>
      <c r="C282" s="142"/>
      <c r="D282" s="2"/>
      <c r="I282" s="190">
        <v>1.92</v>
      </c>
      <c r="J282" s="191">
        <v>4.9000000000000004</v>
      </c>
      <c r="K282" s="194">
        <v>2</v>
      </c>
      <c r="L282" s="194">
        <f>+I282*J282*K282</f>
        <v>18.815999999999999</v>
      </c>
      <c r="P282" s="2"/>
      <c r="AA282" s="6"/>
      <c r="AB282" s="6"/>
      <c r="AC282" s="6"/>
    </row>
    <row r="283" spans="1:29" ht="13.95" customHeight="1" x14ac:dyDescent="0.25">
      <c r="B283" s="141" t="s">
        <v>203</v>
      </c>
      <c r="C283" s="142"/>
      <c r="D283" s="2"/>
      <c r="I283" s="190">
        <v>2.2999999999999998</v>
      </c>
      <c r="J283" s="191">
        <v>4.9000000000000004</v>
      </c>
      <c r="K283" s="194">
        <v>4</v>
      </c>
      <c r="L283" s="194">
        <f t="shared" ref="L283:L285" si="31">+I283*J283*K283</f>
        <v>45.08</v>
      </c>
      <c r="P283" s="2"/>
      <c r="AA283" s="6"/>
      <c r="AB283" s="6"/>
      <c r="AC283" s="6"/>
    </row>
    <row r="284" spans="1:29" ht="13.95" customHeight="1" x14ac:dyDescent="0.25">
      <c r="B284" s="141" t="s">
        <v>204</v>
      </c>
      <c r="C284" s="142"/>
      <c r="D284" s="2"/>
      <c r="I284" s="190">
        <f>0.25*2+0.48*2</f>
        <v>1.46</v>
      </c>
      <c r="J284" s="191">
        <v>4.9000000000000004</v>
      </c>
      <c r="K284" s="194">
        <v>2</v>
      </c>
      <c r="L284" s="194">
        <f t="shared" si="31"/>
        <v>14.308</v>
      </c>
      <c r="P284" s="2"/>
      <c r="AA284" s="6"/>
      <c r="AB284" s="6"/>
      <c r="AC284" s="6"/>
    </row>
    <row r="285" spans="1:29" ht="13.95" customHeight="1" x14ac:dyDescent="0.25">
      <c r="B285" s="141" t="s">
        <v>205</v>
      </c>
      <c r="C285" s="142"/>
      <c r="D285" s="2"/>
      <c r="I285" s="190">
        <v>1</v>
      </c>
      <c r="J285" s="191">
        <v>5.65</v>
      </c>
      <c r="K285" s="194">
        <v>2</v>
      </c>
      <c r="L285" s="194">
        <f t="shared" si="31"/>
        <v>11.3</v>
      </c>
      <c r="P285" s="2"/>
      <c r="AA285" s="6"/>
      <c r="AB285" s="6"/>
      <c r="AC285" s="6"/>
    </row>
    <row r="286" spans="1:29" ht="13.95" customHeight="1" x14ac:dyDescent="0.25">
      <c r="B286" s="141"/>
      <c r="C286" s="142"/>
      <c r="D286" s="2"/>
      <c r="I286" s="190"/>
      <c r="J286" s="191"/>
      <c r="K286" s="194"/>
      <c r="L286" s="194"/>
      <c r="P286" s="2"/>
      <c r="AA286" s="6"/>
      <c r="AB286" s="6"/>
      <c r="AC286" s="6"/>
    </row>
    <row r="287" spans="1:29" ht="13.95" customHeight="1" x14ac:dyDescent="0.25">
      <c r="A287" s="184" t="s">
        <v>201</v>
      </c>
      <c r="B287" s="141" t="s">
        <v>196</v>
      </c>
      <c r="C287" s="142" t="s">
        <v>102</v>
      </c>
      <c r="D287" s="2"/>
      <c r="I287" s="333"/>
      <c r="J287" s="334"/>
      <c r="K287" s="194"/>
      <c r="L287" s="194"/>
      <c r="P287" s="2"/>
      <c r="Z287" s="187">
        <f>+SUM(U288:Y296)</f>
        <v>1322.2320000000002</v>
      </c>
      <c r="AA287" s="6"/>
      <c r="AB287" s="6"/>
      <c r="AC287" s="6"/>
    </row>
    <row r="288" spans="1:29" ht="13.95" customHeight="1" x14ac:dyDescent="0.25">
      <c r="B288" s="138" t="s">
        <v>206</v>
      </c>
      <c r="C288" s="142"/>
      <c r="D288" s="2"/>
      <c r="I288" s="194"/>
      <c r="J288" s="194"/>
      <c r="K288" s="194"/>
      <c r="L288" s="194"/>
      <c r="P288" s="2"/>
      <c r="Q288" s="187">
        <v>2</v>
      </c>
      <c r="R288" s="187">
        <v>10</v>
      </c>
      <c r="S288" s="187">
        <f>+J282+1.2</f>
        <v>6.1000000000000005</v>
      </c>
      <c r="T288" s="187">
        <f t="shared" ref="T288:T296" si="32">+R288*S288*Q288</f>
        <v>122.00000000000001</v>
      </c>
      <c r="X288" s="187">
        <f>+T288*$X$3</f>
        <v>195.20000000000005</v>
      </c>
      <c r="AA288" s="6"/>
      <c r="AB288" s="6"/>
      <c r="AC288" s="6"/>
    </row>
    <row r="289" spans="1:29" ht="13.95" customHeight="1" x14ac:dyDescent="0.25">
      <c r="D289" s="2"/>
      <c r="E289" s="2"/>
      <c r="I289" s="333"/>
      <c r="J289" s="334"/>
      <c r="K289" s="194"/>
      <c r="L289" s="194"/>
      <c r="P289" s="2"/>
      <c r="Q289" s="187">
        <v>4</v>
      </c>
      <c r="R289" s="187">
        <v>30</v>
      </c>
      <c r="S289" s="187">
        <v>1.26</v>
      </c>
      <c r="T289" s="187">
        <f t="shared" si="32"/>
        <v>151.19999999999999</v>
      </c>
      <c r="V289" s="187">
        <f>+T289*$V$3</f>
        <v>84.671999999999997</v>
      </c>
      <c r="AA289" s="6"/>
      <c r="AB289" s="6"/>
      <c r="AC289" s="6"/>
    </row>
    <row r="290" spans="1:29" ht="13.95" customHeight="1" x14ac:dyDescent="0.25">
      <c r="B290" s="2" t="s">
        <v>207</v>
      </c>
      <c r="D290" s="2"/>
      <c r="E290" s="2"/>
      <c r="I290" s="333"/>
      <c r="J290" s="334"/>
      <c r="K290" s="194"/>
      <c r="L290" s="194"/>
      <c r="P290" s="2"/>
      <c r="Q290" s="187">
        <v>4</v>
      </c>
      <c r="R290" s="187">
        <v>12</v>
      </c>
      <c r="S290" s="187">
        <f>+J283+1.2</f>
        <v>6.1000000000000005</v>
      </c>
      <c r="T290" s="187">
        <f t="shared" si="32"/>
        <v>292.8</v>
      </c>
      <c r="X290" s="187">
        <f>+T290*$X$3</f>
        <v>468.48</v>
      </c>
      <c r="AA290" s="6"/>
      <c r="AB290" s="6"/>
      <c r="AC290" s="6"/>
    </row>
    <row r="291" spans="1:29" ht="13.95" customHeight="1" x14ac:dyDescent="0.25">
      <c r="B291" s="138"/>
      <c r="C291" s="142"/>
      <c r="D291" s="2"/>
      <c r="I291" s="194"/>
      <c r="J291" s="194"/>
      <c r="K291" s="194"/>
      <c r="L291" s="194"/>
      <c r="P291" s="2"/>
      <c r="Q291" s="187">
        <v>4</v>
      </c>
      <c r="R291" s="187">
        <v>30</v>
      </c>
      <c r="S291" s="187">
        <v>1.75</v>
      </c>
      <c r="T291" s="187">
        <f t="shared" si="32"/>
        <v>210</v>
      </c>
      <c r="V291" s="187">
        <f>+T291*$V$3</f>
        <v>117.60000000000001</v>
      </c>
      <c r="AA291" s="6"/>
      <c r="AB291" s="6"/>
      <c r="AC291" s="6"/>
    </row>
    <row r="292" spans="1:29" ht="13.95" customHeight="1" x14ac:dyDescent="0.25">
      <c r="B292" s="138"/>
      <c r="C292" s="142"/>
      <c r="D292" s="2"/>
      <c r="I292" s="333"/>
      <c r="J292" s="334"/>
      <c r="K292" s="194"/>
      <c r="L292" s="194"/>
      <c r="P292" s="2"/>
      <c r="Q292" s="187">
        <v>4</v>
      </c>
      <c r="R292" s="187">
        <v>30</v>
      </c>
      <c r="S292" s="187">
        <v>1.65</v>
      </c>
      <c r="T292" s="187">
        <f t="shared" si="32"/>
        <v>198</v>
      </c>
      <c r="V292" s="187">
        <f>+T292*$V$3</f>
        <v>110.88000000000001</v>
      </c>
      <c r="AA292" s="6"/>
      <c r="AB292" s="6"/>
      <c r="AC292" s="6"/>
    </row>
    <row r="293" spans="1:29" ht="13.95" customHeight="1" x14ac:dyDescent="0.25">
      <c r="B293" s="2" t="s">
        <v>208</v>
      </c>
      <c r="D293" s="2"/>
      <c r="E293" s="2"/>
      <c r="I293" s="333"/>
      <c r="J293" s="334"/>
      <c r="K293" s="194"/>
      <c r="L293" s="194"/>
      <c r="P293" s="2"/>
      <c r="Q293" s="187">
        <v>2</v>
      </c>
      <c r="R293" s="187">
        <v>8</v>
      </c>
      <c r="S293" s="187">
        <f>+J284+1.2</f>
        <v>6.1000000000000005</v>
      </c>
      <c r="T293" s="187">
        <f t="shared" si="32"/>
        <v>97.600000000000009</v>
      </c>
      <c r="X293" s="187">
        <f>+T293*$X$3</f>
        <v>156.16000000000003</v>
      </c>
      <c r="AA293" s="6"/>
      <c r="AB293" s="6"/>
      <c r="AC293" s="6"/>
    </row>
    <row r="294" spans="1:29" ht="13.95" customHeight="1" x14ac:dyDescent="0.25">
      <c r="B294" s="138"/>
      <c r="C294" s="142"/>
      <c r="D294" s="2"/>
      <c r="I294" s="194"/>
      <c r="J294" s="194"/>
      <c r="K294" s="194"/>
      <c r="L294" s="194"/>
      <c r="P294" s="2"/>
      <c r="Q294" s="187">
        <v>2</v>
      </c>
      <c r="R294" s="187">
        <v>30</v>
      </c>
      <c r="S294" s="187">
        <v>1.26</v>
      </c>
      <c r="T294" s="187">
        <f t="shared" si="32"/>
        <v>75.599999999999994</v>
      </c>
      <c r="V294" s="187">
        <f>+T294*$V$3</f>
        <v>42.335999999999999</v>
      </c>
      <c r="AA294" s="6"/>
      <c r="AB294" s="6"/>
      <c r="AC294" s="6"/>
    </row>
    <row r="295" spans="1:29" ht="13.95" customHeight="1" x14ac:dyDescent="0.25">
      <c r="B295" s="2" t="s">
        <v>209</v>
      </c>
      <c r="D295" s="2"/>
      <c r="E295" s="2"/>
      <c r="I295" s="333"/>
      <c r="J295" s="334"/>
      <c r="K295" s="194"/>
      <c r="L295" s="194"/>
      <c r="P295" s="2"/>
      <c r="Q295" s="187">
        <v>2</v>
      </c>
      <c r="R295" s="187">
        <v>8</v>
      </c>
      <c r="S295" s="187">
        <f>+J285+1.2</f>
        <v>6.8500000000000005</v>
      </c>
      <c r="T295" s="187">
        <f t="shared" si="32"/>
        <v>109.60000000000001</v>
      </c>
      <c r="W295" s="187">
        <f>+T295*$W$3</f>
        <v>111.79200000000002</v>
      </c>
      <c r="AA295" s="6"/>
      <c r="AB295" s="6"/>
      <c r="AC295" s="6"/>
    </row>
    <row r="296" spans="1:29" s="14" customFormat="1" ht="13.95" customHeight="1" x14ac:dyDescent="0.25">
      <c r="A296" s="192"/>
      <c r="B296" s="138"/>
      <c r="C296" s="142"/>
      <c r="E296" s="193"/>
      <c r="F296" s="193"/>
      <c r="G296" s="22"/>
      <c r="H296" s="193"/>
      <c r="I296" s="194"/>
      <c r="J296" s="194"/>
      <c r="K296" s="194"/>
      <c r="L296" s="194"/>
      <c r="M296" s="193"/>
      <c r="N296" s="193"/>
      <c r="O296" s="193"/>
      <c r="Q296" s="193">
        <v>2</v>
      </c>
      <c r="R296" s="193">
        <v>33</v>
      </c>
      <c r="S296" s="193">
        <v>0.95</v>
      </c>
      <c r="T296" s="193">
        <f t="shared" si="32"/>
        <v>62.699999999999996</v>
      </c>
      <c r="U296" s="193"/>
      <c r="V296" s="193">
        <f>+T296*$V$3</f>
        <v>35.112000000000002</v>
      </c>
      <c r="W296" s="193"/>
      <c r="X296" s="193"/>
      <c r="Y296" s="193"/>
      <c r="Z296" s="193"/>
      <c r="AA296" s="57"/>
      <c r="AB296" s="57"/>
      <c r="AC296" s="57"/>
    </row>
    <row r="297" spans="1:29" s="14" customFormat="1" ht="13.95" customHeight="1" x14ac:dyDescent="0.25">
      <c r="A297" s="184" t="s">
        <v>214</v>
      </c>
      <c r="B297" s="141" t="s">
        <v>210</v>
      </c>
      <c r="C297" s="142"/>
      <c r="E297" s="193"/>
      <c r="F297" s="193"/>
      <c r="G297" s="22"/>
      <c r="H297" s="193"/>
      <c r="I297" s="188"/>
      <c r="J297" s="189"/>
      <c r="K297" s="194"/>
      <c r="L297" s="194"/>
      <c r="M297" s="193"/>
      <c r="N297" s="193"/>
      <c r="O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57"/>
      <c r="AB297" s="57"/>
      <c r="AC297" s="57"/>
    </row>
    <row r="298" spans="1:29" ht="13.95" customHeight="1" x14ac:dyDescent="0.25">
      <c r="A298" s="184" t="s">
        <v>215</v>
      </c>
      <c r="B298" s="141" t="s">
        <v>212</v>
      </c>
      <c r="C298" s="142" t="s">
        <v>90</v>
      </c>
      <c r="D298" s="2"/>
      <c r="H298" s="20">
        <f>+SUM(H299:H314)</f>
        <v>13.392200000000001</v>
      </c>
      <c r="I298" s="333"/>
      <c r="J298" s="334"/>
      <c r="K298" s="194"/>
      <c r="L298" s="194"/>
      <c r="P298" s="2"/>
      <c r="AA298" s="6"/>
      <c r="AB298" s="6"/>
      <c r="AC298" s="6"/>
    </row>
    <row r="299" spans="1:29" ht="13.95" customHeight="1" x14ac:dyDescent="0.25">
      <c r="B299" s="138" t="s">
        <v>218</v>
      </c>
      <c r="C299" s="142"/>
      <c r="D299" s="196"/>
      <c r="E299" s="196"/>
      <c r="F299" s="196"/>
      <c r="G299" s="196"/>
      <c r="H299" s="196"/>
      <c r="I299" s="190"/>
      <c r="J299" s="191"/>
      <c r="K299" s="194"/>
      <c r="L299" s="194"/>
      <c r="P299" s="2"/>
      <c r="AA299" s="6"/>
      <c r="AB299" s="6"/>
      <c r="AC299" s="6"/>
    </row>
    <row r="300" spans="1:29" ht="13.95" customHeight="1" x14ac:dyDescent="0.25">
      <c r="B300" s="138" t="s">
        <v>219</v>
      </c>
      <c r="C300" s="142"/>
      <c r="D300" s="356">
        <v>8.2200000000000006</v>
      </c>
      <c r="E300" s="357"/>
      <c r="F300" s="196">
        <v>0.25</v>
      </c>
      <c r="G300" s="196">
        <v>3</v>
      </c>
      <c r="H300" s="196">
        <f>+D300*F300*G300</f>
        <v>6.1650000000000009</v>
      </c>
      <c r="I300" s="190"/>
      <c r="J300" s="191"/>
      <c r="K300" s="194"/>
      <c r="L300" s="194"/>
      <c r="P300" s="2"/>
      <c r="AA300" s="6"/>
      <c r="AB300" s="6"/>
      <c r="AC300" s="6"/>
    </row>
    <row r="301" spans="1:29" ht="13.95" customHeight="1" x14ac:dyDescent="0.25">
      <c r="B301" s="138" t="s">
        <v>179</v>
      </c>
      <c r="C301" s="142"/>
      <c r="D301" s="196"/>
      <c r="E301" s="196"/>
      <c r="F301" s="196"/>
      <c r="G301" s="196"/>
      <c r="H301" s="196"/>
      <c r="I301" s="190"/>
      <c r="J301" s="191"/>
      <c r="K301" s="194"/>
      <c r="L301" s="194"/>
      <c r="P301" s="2"/>
      <c r="AA301" s="6"/>
      <c r="AB301" s="6"/>
      <c r="AC301" s="6"/>
    </row>
    <row r="302" spans="1:29" ht="13.95" customHeight="1" x14ac:dyDescent="0.25">
      <c r="B302" s="138" t="s">
        <v>220</v>
      </c>
      <c r="C302" s="142"/>
      <c r="D302" s="196">
        <v>5.42</v>
      </c>
      <c r="E302" s="196">
        <v>0.25</v>
      </c>
      <c r="F302" s="196">
        <v>0.6</v>
      </c>
      <c r="G302" s="196">
        <v>2</v>
      </c>
      <c r="H302" s="196">
        <f>+D302*E302*F302*G302</f>
        <v>1.6259999999999999</v>
      </c>
      <c r="I302" s="190"/>
      <c r="J302" s="191"/>
      <c r="K302" s="194"/>
      <c r="L302" s="194"/>
      <c r="P302" s="2"/>
      <c r="AA302" s="6"/>
      <c r="AB302" s="6"/>
      <c r="AC302" s="6"/>
    </row>
    <row r="303" spans="1:29" ht="13.95" customHeight="1" x14ac:dyDescent="0.25">
      <c r="B303" s="138" t="s">
        <v>122</v>
      </c>
      <c r="C303" s="142"/>
      <c r="D303" s="196"/>
      <c r="E303" s="196"/>
      <c r="F303" s="196"/>
      <c r="G303" s="196"/>
      <c r="H303" s="196"/>
      <c r="I303" s="190"/>
      <c r="J303" s="191"/>
      <c r="K303" s="194"/>
      <c r="L303" s="194"/>
      <c r="P303" s="2"/>
      <c r="AA303" s="6"/>
      <c r="AB303" s="6"/>
      <c r="AC303" s="6"/>
    </row>
    <row r="304" spans="1:29" ht="13.95" customHeight="1" x14ac:dyDescent="0.25">
      <c r="B304" s="138" t="s">
        <v>222</v>
      </c>
      <c r="C304" s="142"/>
      <c r="D304" s="196"/>
      <c r="E304" s="196"/>
      <c r="F304" s="196"/>
      <c r="G304" s="196"/>
      <c r="H304" s="196"/>
      <c r="I304" s="190"/>
      <c r="J304" s="191"/>
      <c r="K304" s="194"/>
      <c r="L304" s="194"/>
      <c r="P304" s="2"/>
      <c r="AA304" s="6"/>
      <c r="AB304" s="6"/>
      <c r="AC304" s="6"/>
    </row>
    <row r="305" spans="1:29" ht="13.95" customHeight="1" x14ac:dyDescent="0.25">
      <c r="B305" s="138" t="s">
        <v>221</v>
      </c>
      <c r="C305" s="142"/>
      <c r="D305" s="196">
        <v>3</v>
      </c>
      <c r="E305" s="196">
        <v>0.25</v>
      </c>
      <c r="F305" s="196">
        <v>0.5</v>
      </c>
      <c r="G305" s="196">
        <v>3</v>
      </c>
      <c r="H305" s="196">
        <f>+D305*E305*F305*G305</f>
        <v>1.125</v>
      </c>
      <c r="I305" s="190"/>
      <c r="J305" s="191"/>
      <c r="K305" s="194"/>
      <c r="L305" s="194"/>
      <c r="P305" s="2"/>
      <c r="AA305" s="6"/>
      <c r="AB305" s="6"/>
      <c r="AC305" s="6"/>
    </row>
    <row r="306" spans="1:29" ht="13.95" customHeight="1" x14ac:dyDescent="0.25">
      <c r="B306" s="138"/>
      <c r="C306" s="142"/>
      <c r="D306" s="197">
        <v>0.5</v>
      </c>
      <c r="E306" s="98">
        <v>0.25</v>
      </c>
      <c r="F306" s="98">
        <v>0.3</v>
      </c>
      <c r="G306" s="198">
        <v>2</v>
      </c>
      <c r="H306" s="196">
        <f>+D306*E306*F306*G306</f>
        <v>7.4999999999999997E-2</v>
      </c>
      <c r="I306" s="190"/>
      <c r="J306" s="191"/>
      <c r="K306" s="194"/>
      <c r="L306" s="194"/>
      <c r="P306" s="2"/>
      <c r="AA306" s="6"/>
      <c r="AB306" s="6"/>
      <c r="AC306" s="6"/>
    </row>
    <row r="307" spans="1:29" ht="13.95" customHeight="1" x14ac:dyDescent="0.25">
      <c r="B307" s="138" t="s">
        <v>123</v>
      </c>
      <c r="C307" s="142"/>
      <c r="D307" s="196"/>
      <c r="E307" s="196"/>
      <c r="F307" s="196"/>
      <c r="G307" s="196"/>
      <c r="H307" s="196"/>
      <c r="I307" s="190"/>
      <c r="J307" s="191"/>
      <c r="K307" s="194"/>
      <c r="L307" s="194"/>
      <c r="P307" s="2"/>
      <c r="AA307" s="6"/>
      <c r="AB307" s="6"/>
      <c r="AC307" s="6"/>
    </row>
    <row r="308" spans="1:29" ht="13.95" customHeight="1" x14ac:dyDescent="0.25">
      <c r="B308" s="138" t="s">
        <v>222</v>
      </c>
      <c r="C308" s="142"/>
      <c r="D308" s="196"/>
      <c r="E308" s="196"/>
      <c r="F308" s="196"/>
      <c r="G308" s="196"/>
      <c r="H308" s="196"/>
      <c r="I308" s="190"/>
      <c r="J308" s="191"/>
      <c r="K308" s="194"/>
      <c r="L308" s="194"/>
      <c r="P308" s="2"/>
      <c r="AA308" s="6"/>
      <c r="AB308" s="6"/>
      <c r="AC308" s="6"/>
    </row>
    <row r="309" spans="1:29" ht="13.95" customHeight="1" x14ac:dyDescent="0.25">
      <c r="B309" s="138" t="s">
        <v>221</v>
      </c>
      <c r="C309" s="142"/>
      <c r="D309" s="196">
        <v>3</v>
      </c>
      <c r="E309" s="196">
        <v>0.25</v>
      </c>
      <c r="F309" s="196">
        <v>0.5</v>
      </c>
      <c r="G309" s="196">
        <v>3</v>
      </c>
      <c r="H309" s="196">
        <f t="shared" ref="H309:H314" si="33">+D309*E309*F309*G309</f>
        <v>1.125</v>
      </c>
      <c r="I309" s="190"/>
      <c r="J309" s="191"/>
      <c r="K309" s="194"/>
      <c r="L309" s="194"/>
      <c r="P309" s="2"/>
      <c r="AA309" s="6"/>
      <c r="AB309" s="6"/>
      <c r="AC309" s="6"/>
    </row>
    <row r="310" spans="1:29" ht="13.95" customHeight="1" x14ac:dyDescent="0.25">
      <c r="B310" s="138"/>
      <c r="C310" s="142"/>
      <c r="D310" s="197">
        <v>0.5</v>
      </c>
      <c r="E310" s="98">
        <v>0.25</v>
      </c>
      <c r="F310" s="98">
        <v>0.5</v>
      </c>
      <c r="G310" s="198">
        <v>2</v>
      </c>
      <c r="H310" s="196">
        <f t="shared" si="33"/>
        <v>0.125</v>
      </c>
      <c r="I310" s="190"/>
      <c r="J310" s="191"/>
      <c r="K310" s="194"/>
      <c r="L310" s="194"/>
      <c r="P310" s="2"/>
      <c r="AA310" s="6"/>
      <c r="AB310" s="6"/>
      <c r="AC310" s="6"/>
    </row>
    <row r="311" spans="1:29" ht="13.95" customHeight="1" x14ac:dyDescent="0.25">
      <c r="B311" s="138" t="s">
        <v>223</v>
      </c>
      <c r="C311" s="142"/>
      <c r="D311" s="196">
        <v>3</v>
      </c>
      <c r="E311" s="196">
        <v>0.2</v>
      </c>
      <c r="F311" s="196">
        <v>0.5</v>
      </c>
      <c r="G311" s="196">
        <v>3</v>
      </c>
      <c r="H311" s="196">
        <f t="shared" si="33"/>
        <v>0.90000000000000013</v>
      </c>
      <c r="I311" s="190"/>
      <c r="J311" s="191"/>
      <c r="K311" s="194"/>
      <c r="L311" s="194"/>
      <c r="P311" s="2"/>
      <c r="AA311" s="6"/>
      <c r="AB311" s="6"/>
      <c r="AC311" s="6"/>
    </row>
    <row r="312" spans="1:29" ht="13.95" customHeight="1" x14ac:dyDescent="0.25">
      <c r="B312" s="138"/>
      <c r="C312" s="142"/>
      <c r="D312" s="197">
        <v>0.5</v>
      </c>
      <c r="E312" s="98">
        <v>0.2</v>
      </c>
      <c r="F312" s="98">
        <v>0.5</v>
      </c>
      <c r="G312" s="198">
        <v>2</v>
      </c>
      <c r="H312" s="196">
        <f t="shared" si="33"/>
        <v>0.1</v>
      </c>
      <c r="I312" s="190"/>
      <c r="J312" s="191"/>
      <c r="K312" s="194"/>
      <c r="L312" s="194"/>
      <c r="P312" s="2"/>
      <c r="AA312" s="6"/>
      <c r="AB312" s="6"/>
      <c r="AC312" s="6"/>
    </row>
    <row r="313" spans="1:29" ht="13.95" customHeight="1" x14ac:dyDescent="0.25">
      <c r="B313" s="138" t="s">
        <v>224</v>
      </c>
      <c r="C313" s="142"/>
      <c r="D313" s="197">
        <v>16.05</v>
      </c>
      <c r="E313" s="98">
        <v>0.2</v>
      </c>
      <c r="F313" s="98">
        <v>0.2</v>
      </c>
      <c r="G313" s="198">
        <v>2</v>
      </c>
      <c r="H313" s="196">
        <f t="shared" si="33"/>
        <v>1.2840000000000003</v>
      </c>
      <c r="I313" s="190"/>
      <c r="J313" s="191"/>
      <c r="K313" s="194"/>
      <c r="L313" s="194"/>
      <c r="P313" s="2"/>
      <c r="AA313" s="6"/>
      <c r="AB313" s="6"/>
      <c r="AC313" s="6"/>
    </row>
    <row r="314" spans="1:29" ht="13.95" customHeight="1" x14ac:dyDescent="0.25">
      <c r="B314" s="138"/>
      <c r="C314" s="142"/>
      <c r="D314" s="197">
        <v>5.42</v>
      </c>
      <c r="E314" s="98">
        <v>0.2</v>
      </c>
      <c r="F314" s="98">
        <v>0.2</v>
      </c>
      <c r="G314" s="198">
        <v>4</v>
      </c>
      <c r="H314" s="196">
        <f t="shared" si="33"/>
        <v>0.86720000000000008</v>
      </c>
      <c r="I314" s="190"/>
      <c r="J314" s="191"/>
      <c r="K314" s="194"/>
      <c r="L314" s="194"/>
      <c r="P314" s="2"/>
      <c r="AA314" s="6"/>
      <c r="AB314" s="6"/>
      <c r="AC314" s="6"/>
    </row>
    <row r="315" spans="1:29" ht="13.95" customHeight="1" x14ac:dyDescent="0.25">
      <c r="B315" s="138"/>
      <c r="C315" s="142"/>
      <c r="D315" s="197"/>
      <c r="E315" s="98"/>
      <c r="F315" s="98"/>
      <c r="G315" s="198"/>
      <c r="H315" s="196"/>
      <c r="I315" s="190"/>
      <c r="J315" s="191"/>
      <c r="K315" s="194"/>
      <c r="L315" s="194"/>
      <c r="P315" s="2"/>
      <c r="AA315" s="6"/>
      <c r="AB315" s="6"/>
      <c r="AC315" s="6"/>
    </row>
    <row r="316" spans="1:29" ht="13.95" customHeight="1" x14ac:dyDescent="0.25">
      <c r="A316" s="184" t="s">
        <v>216</v>
      </c>
      <c r="B316" s="141" t="s">
        <v>211</v>
      </c>
      <c r="C316" s="142" t="s">
        <v>89</v>
      </c>
      <c r="D316" s="197"/>
      <c r="E316" s="98"/>
      <c r="F316" s="98"/>
      <c r="G316" s="198"/>
      <c r="H316" s="196"/>
      <c r="I316" s="333"/>
      <c r="J316" s="334"/>
      <c r="K316" s="194"/>
      <c r="L316" s="13">
        <f>+SUM(L317:L332)</f>
        <v>98.084000000000003</v>
      </c>
      <c r="P316" s="2"/>
      <c r="AA316" s="6"/>
      <c r="AB316" s="6"/>
      <c r="AC316" s="6"/>
    </row>
    <row r="317" spans="1:29" ht="13.95" customHeight="1" x14ac:dyDescent="0.25">
      <c r="B317" s="138" t="s">
        <v>218</v>
      </c>
      <c r="C317" s="142"/>
      <c r="D317" s="196"/>
      <c r="E317" s="196"/>
      <c r="F317" s="196"/>
      <c r="G317" s="196"/>
      <c r="H317" s="196"/>
      <c r="I317" s="190"/>
      <c r="J317" s="191"/>
      <c r="K317" s="194"/>
      <c r="L317" s="194"/>
      <c r="P317" s="2"/>
      <c r="AA317" s="6"/>
      <c r="AB317" s="6"/>
      <c r="AC317" s="6"/>
    </row>
    <row r="318" spans="1:29" ht="13.95" customHeight="1" x14ac:dyDescent="0.25">
      <c r="B318" s="138" t="s">
        <v>219</v>
      </c>
      <c r="C318" s="142"/>
      <c r="D318" s="356"/>
      <c r="E318" s="357"/>
      <c r="F318" s="196"/>
      <c r="G318" s="196"/>
      <c r="H318" s="196"/>
      <c r="I318" s="333">
        <v>8.2200000000000006</v>
      </c>
      <c r="J318" s="334"/>
      <c r="K318" s="194">
        <v>6</v>
      </c>
      <c r="L318" s="194">
        <f>+I318*K318</f>
        <v>49.320000000000007</v>
      </c>
      <c r="P318" s="2"/>
      <c r="AA318" s="6"/>
      <c r="AB318" s="6"/>
      <c r="AC318" s="6"/>
    </row>
    <row r="319" spans="1:29" ht="13.95" customHeight="1" x14ac:dyDescent="0.25">
      <c r="B319" s="138" t="s">
        <v>179</v>
      </c>
      <c r="C319" s="142"/>
      <c r="D319" s="196"/>
      <c r="E319" s="196"/>
      <c r="F319" s="196"/>
      <c r="G319" s="196"/>
      <c r="H319" s="196"/>
      <c r="I319" s="190"/>
      <c r="J319" s="191"/>
      <c r="K319" s="194"/>
      <c r="L319" s="194"/>
      <c r="P319" s="2"/>
      <c r="AA319" s="6"/>
      <c r="AB319" s="6"/>
      <c r="AC319" s="6"/>
    </row>
    <row r="320" spans="1:29" ht="13.95" customHeight="1" x14ac:dyDescent="0.25">
      <c r="B320" s="138" t="s">
        <v>220</v>
      </c>
      <c r="C320" s="142"/>
      <c r="D320" s="196"/>
      <c r="E320" s="196"/>
      <c r="F320" s="196"/>
      <c r="G320" s="196"/>
      <c r="H320" s="196"/>
      <c r="I320" s="190">
        <v>0.6</v>
      </c>
      <c r="J320" s="191">
        <v>5.42</v>
      </c>
      <c r="K320" s="194">
        <v>4</v>
      </c>
      <c r="L320" s="194">
        <f>+I320*K320*J320</f>
        <v>13.007999999999999</v>
      </c>
      <c r="P320" s="2"/>
      <c r="AA320" s="6"/>
      <c r="AB320" s="6"/>
      <c r="AC320" s="6"/>
    </row>
    <row r="321" spans="1:29" ht="13.95" customHeight="1" x14ac:dyDescent="0.25">
      <c r="B321" s="138" t="s">
        <v>122</v>
      </c>
      <c r="C321" s="142"/>
      <c r="D321" s="196"/>
      <c r="E321" s="196"/>
      <c r="F321" s="196"/>
      <c r="G321" s="196"/>
      <c r="H321" s="196"/>
      <c r="I321" s="190"/>
      <c r="J321" s="191"/>
      <c r="K321" s="194"/>
      <c r="L321" s="241">
        <f t="shared" ref="L321:L332" si="34">+I321*K321*J321</f>
        <v>0</v>
      </c>
      <c r="P321" s="2"/>
      <c r="AA321" s="6"/>
      <c r="AB321" s="6"/>
      <c r="AC321" s="6"/>
    </row>
    <row r="322" spans="1:29" ht="13.95" customHeight="1" x14ac:dyDescent="0.25">
      <c r="B322" s="138" t="s">
        <v>222</v>
      </c>
      <c r="C322" s="142"/>
      <c r="D322" s="196"/>
      <c r="E322" s="196"/>
      <c r="F322" s="196"/>
      <c r="G322" s="196"/>
      <c r="H322" s="196"/>
      <c r="I322" s="190"/>
      <c r="J322" s="191"/>
      <c r="K322" s="194"/>
      <c r="L322" s="241">
        <f t="shared" si="34"/>
        <v>0</v>
      </c>
      <c r="P322" s="2"/>
      <c r="AA322" s="6"/>
      <c r="AB322" s="6"/>
      <c r="AC322" s="6"/>
    </row>
    <row r="323" spans="1:29" ht="13.95" customHeight="1" x14ac:dyDescent="0.25">
      <c r="B323" s="138" t="s">
        <v>221</v>
      </c>
      <c r="C323" s="142"/>
      <c r="D323" s="196"/>
      <c r="E323" s="196"/>
      <c r="F323" s="196"/>
      <c r="G323" s="196"/>
      <c r="H323" s="196"/>
      <c r="I323" s="190">
        <v>0.5</v>
      </c>
      <c r="J323" s="191">
        <v>3</v>
      </c>
      <c r="K323" s="194">
        <v>6</v>
      </c>
      <c r="L323" s="241">
        <f t="shared" si="34"/>
        <v>9</v>
      </c>
      <c r="P323" s="2"/>
      <c r="AA323" s="6"/>
      <c r="AB323" s="6"/>
      <c r="AC323" s="6"/>
    </row>
    <row r="324" spans="1:29" ht="13.95" customHeight="1" x14ac:dyDescent="0.25">
      <c r="B324" s="138"/>
      <c r="C324" s="142"/>
      <c r="D324" s="197"/>
      <c r="E324" s="98"/>
      <c r="F324" s="98"/>
      <c r="G324" s="198"/>
      <c r="H324" s="196"/>
      <c r="I324" s="190">
        <v>0.5</v>
      </c>
      <c r="J324" s="191">
        <v>0.5</v>
      </c>
      <c r="K324" s="194">
        <v>4</v>
      </c>
      <c r="L324" s="241">
        <f t="shared" si="34"/>
        <v>1</v>
      </c>
      <c r="P324" s="2"/>
      <c r="AA324" s="6"/>
      <c r="AB324" s="6"/>
      <c r="AC324" s="6"/>
    </row>
    <row r="325" spans="1:29" ht="13.95" customHeight="1" x14ac:dyDescent="0.25">
      <c r="B325" s="138" t="s">
        <v>123</v>
      </c>
      <c r="C325" s="142"/>
      <c r="D325" s="196"/>
      <c r="E325" s="196"/>
      <c r="F325" s="196"/>
      <c r="G325" s="196"/>
      <c r="H325" s="196"/>
      <c r="I325" s="190"/>
      <c r="J325" s="191"/>
      <c r="K325" s="194"/>
      <c r="L325" s="241">
        <f t="shared" si="34"/>
        <v>0</v>
      </c>
      <c r="P325" s="2"/>
      <c r="AA325" s="6"/>
      <c r="AB325" s="6"/>
      <c r="AC325" s="6"/>
    </row>
    <row r="326" spans="1:29" ht="13.95" customHeight="1" x14ac:dyDescent="0.25">
      <c r="B326" s="138" t="s">
        <v>222</v>
      </c>
      <c r="C326" s="142"/>
      <c r="D326" s="196"/>
      <c r="E326" s="196"/>
      <c r="F326" s="196"/>
      <c r="G326" s="196"/>
      <c r="H326" s="196"/>
      <c r="I326" s="190"/>
      <c r="J326" s="191"/>
      <c r="K326" s="194"/>
      <c r="L326" s="241">
        <f t="shared" si="34"/>
        <v>0</v>
      </c>
      <c r="P326" s="2"/>
      <c r="AA326" s="6"/>
      <c r="AB326" s="6"/>
      <c r="AC326" s="6"/>
    </row>
    <row r="327" spans="1:29" ht="13.95" customHeight="1" x14ac:dyDescent="0.25">
      <c r="B327" s="138" t="s">
        <v>221</v>
      </c>
      <c r="C327" s="142"/>
      <c r="D327" s="196"/>
      <c r="E327" s="196"/>
      <c r="F327" s="196"/>
      <c r="G327" s="196"/>
      <c r="H327" s="196"/>
      <c r="I327" s="190">
        <v>0.5</v>
      </c>
      <c r="J327" s="191">
        <v>3</v>
      </c>
      <c r="K327" s="194">
        <v>6</v>
      </c>
      <c r="L327" s="241">
        <f t="shared" si="34"/>
        <v>9</v>
      </c>
      <c r="P327" s="2"/>
      <c r="AA327" s="6"/>
      <c r="AB327" s="6"/>
      <c r="AC327" s="6"/>
    </row>
    <row r="328" spans="1:29" ht="13.95" customHeight="1" x14ac:dyDescent="0.25">
      <c r="B328" s="138"/>
      <c r="C328" s="142"/>
      <c r="D328" s="197"/>
      <c r="E328" s="98"/>
      <c r="F328" s="98"/>
      <c r="G328" s="198"/>
      <c r="H328" s="196"/>
      <c r="I328" s="190">
        <v>0.5</v>
      </c>
      <c r="J328" s="191">
        <v>0.5</v>
      </c>
      <c r="K328" s="194">
        <v>4</v>
      </c>
      <c r="L328" s="241">
        <f t="shared" si="34"/>
        <v>1</v>
      </c>
      <c r="P328" s="2"/>
      <c r="AA328" s="6"/>
      <c r="AB328" s="6"/>
      <c r="AC328" s="6"/>
    </row>
    <row r="329" spans="1:29" ht="13.95" customHeight="1" x14ac:dyDescent="0.25">
      <c r="B329" s="138" t="s">
        <v>223</v>
      </c>
      <c r="C329" s="142"/>
      <c r="D329" s="196"/>
      <c r="E329" s="196"/>
      <c r="F329" s="196"/>
      <c r="G329" s="196"/>
      <c r="H329" s="196"/>
      <c r="I329" s="190">
        <v>0.5</v>
      </c>
      <c r="J329" s="191">
        <v>3</v>
      </c>
      <c r="K329" s="194">
        <v>3</v>
      </c>
      <c r="L329" s="241">
        <f t="shared" si="34"/>
        <v>4.5</v>
      </c>
      <c r="P329" s="2"/>
      <c r="AA329" s="6"/>
      <c r="AB329" s="6"/>
      <c r="AC329" s="6"/>
    </row>
    <row r="330" spans="1:29" ht="13.95" customHeight="1" x14ac:dyDescent="0.25">
      <c r="B330" s="138"/>
      <c r="C330" s="142"/>
      <c r="D330" s="197"/>
      <c r="E330" s="98"/>
      <c r="F330" s="98"/>
      <c r="G330" s="198"/>
      <c r="H330" s="196"/>
      <c r="I330" s="190">
        <v>0.5</v>
      </c>
      <c r="J330" s="191">
        <v>0.5</v>
      </c>
      <c r="K330" s="194">
        <v>2</v>
      </c>
      <c r="L330" s="241">
        <f t="shared" si="34"/>
        <v>0.5</v>
      </c>
      <c r="P330" s="2"/>
      <c r="AA330" s="6"/>
      <c r="AB330" s="6"/>
      <c r="AC330" s="6"/>
    </row>
    <row r="331" spans="1:29" ht="13.95" customHeight="1" x14ac:dyDescent="0.25">
      <c r="B331" s="138" t="s">
        <v>224</v>
      </c>
      <c r="C331" s="142"/>
      <c r="D331" s="197"/>
      <c r="E331" s="98"/>
      <c r="F331" s="98"/>
      <c r="G331" s="198"/>
      <c r="H331" s="196"/>
      <c r="I331" s="190">
        <v>0.2</v>
      </c>
      <c r="J331" s="191">
        <v>16.05</v>
      </c>
      <c r="K331" s="194">
        <v>2</v>
      </c>
      <c r="L331" s="241">
        <f t="shared" si="34"/>
        <v>6.4200000000000008</v>
      </c>
      <c r="P331" s="2"/>
      <c r="AA331" s="6"/>
      <c r="AB331" s="6"/>
      <c r="AC331" s="6"/>
    </row>
    <row r="332" spans="1:29" ht="13.95" customHeight="1" x14ac:dyDescent="0.25">
      <c r="B332" s="138"/>
      <c r="C332" s="142"/>
      <c r="D332" s="197"/>
      <c r="E332" s="98"/>
      <c r="F332" s="98"/>
      <c r="G332" s="198"/>
      <c r="H332" s="196"/>
      <c r="I332" s="190">
        <v>0.2</v>
      </c>
      <c r="J332" s="191">
        <v>5.42</v>
      </c>
      <c r="K332" s="194">
        <v>4</v>
      </c>
      <c r="L332" s="241">
        <f t="shared" si="34"/>
        <v>4.3360000000000003</v>
      </c>
      <c r="P332" s="2"/>
      <c r="AA332" s="6"/>
      <c r="AB332" s="6"/>
      <c r="AC332" s="6"/>
    </row>
    <row r="333" spans="1:29" ht="13.95" customHeight="1" x14ac:dyDescent="0.25">
      <c r="B333" s="138"/>
      <c r="C333" s="142"/>
      <c r="D333" s="197"/>
      <c r="E333" s="98"/>
      <c r="F333" s="98"/>
      <c r="G333" s="198"/>
      <c r="H333" s="196"/>
      <c r="I333" s="190"/>
      <c r="J333" s="191"/>
      <c r="K333" s="194"/>
      <c r="L333" s="194"/>
      <c r="P333" s="2"/>
      <c r="AA333" s="6"/>
      <c r="AB333" s="6"/>
      <c r="AC333" s="6"/>
    </row>
    <row r="334" spans="1:29" ht="13.95" customHeight="1" x14ac:dyDescent="0.25">
      <c r="A334" s="184" t="s">
        <v>217</v>
      </c>
      <c r="B334" s="141" t="s">
        <v>213</v>
      </c>
      <c r="C334" s="142"/>
      <c r="D334" s="2"/>
      <c r="I334" s="194"/>
      <c r="J334" s="194"/>
      <c r="K334" s="194"/>
      <c r="L334" s="194"/>
      <c r="P334" s="2"/>
      <c r="Z334" s="20">
        <f>+SUM(U335:Y367)</f>
        <v>1601.8432</v>
      </c>
      <c r="AA334" s="6"/>
      <c r="AB334" s="6"/>
      <c r="AC334" s="6"/>
    </row>
    <row r="335" spans="1:29" ht="13.95" customHeight="1" x14ac:dyDescent="0.25">
      <c r="B335" s="138" t="s">
        <v>218</v>
      </c>
      <c r="C335" s="142"/>
      <c r="D335" s="2"/>
      <c r="I335" s="333"/>
      <c r="J335" s="334"/>
      <c r="K335" s="194"/>
      <c r="L335" s="194"/>
      <c r="P335" s="2"/>
      <c r="AA335" s="6"/>
      <c r="AB335" s="6"/>
      <c r="AC335" s="6"/>
    </row>
    <row r="336" spans="1:29" ht="13.95" customHeight="1" x14ac:dyDescent="0.25">
      <c r="B336" s="138" t="s">
        <v>219</v>
      </c>
      <c r="C336" s="142"/>
      <c r="D336" s="2"/>
      <c r="I336" s="333"/>
      <c r="J336" s="334"/>
      <c r="K336" s="194"/>
      <c r="L336" s="194"/>
      <c r="P336" s="2"/>
      <c r="Q336" s="187">
        <v>3</v>
      </c>
      <c r="R336" s="187">
        <v>6</v>
      </c>
      <c r="S336" s="187">
        <f>1.2+5.42+5.42</f>
        <v>12.04</v>
      </c>
      <c r="T336" s="187">
        <f>+Q336*R336*S336</f>
        <v>216.71999999999997</v>
      </c>
      <c r="X336" s="187">
        <f>+T336*$X$3</f>
        <v>346.75199999999995</v>
      </c>
      <c r="AA336" s="6"/>
      <c r="AB336" s="6"/>
      <c r="AC336" s="6"/>
    </row>
    <row r="337" spans="2:29" ht="13.95" customHeight="1" x14ac:dyDescent="0.25">
      <c r="B337" s="138"/>
      <c r="C337" s="142"/>
      <c r="D337" s="2"/>
      <c r="I337" s="190"/>
      <c r="J337" s="191"/>
      <c r="K337" s="194"/>
      <c r="L337" s="194"/>
      <c r="P337" s="2"/>
      <c r="Q337" s="187">
        <v>3</v>
      </c>
      <c r="R337" s="187">
        <v>6</v>
      </c>
      <c r="S337" s="187">
        <f>+S336</f>
        <v>12.04</v>
      </c>
      <c r="T337" s="187">
        <f>+Q337*R337*S337</f>
        <v>216.71999999999997</v>
      </c>
      <c r="W337" s="187">
        <f>+T337*$W$3</f>
        <v>221.05439999999999</v>
      </c>
      <c r="AA337" s="6"/>
      <c r="AB337" s="6"/>
      <c r="AC337" s="6"/>
    </row>
    <row r="338" spans="2:29" ht="13.95" customHeight="1" x14ac:dyDescent="0.25">
      <c r="B338" s="138" t="s">
        <v>225</v>
      </c>
      <c r="C338" s="142"/>
      <c r="D338" s="2"/>
      <c r="I338" s="190"/>
      <c r="J338" s="191"/>
      <c r="K338" s="194"/>
      <c r="L338" s="194"/>
      <c r="P338" s="2"/>
      <c r="Q338" s="187">
        <v>3</v>
      </c>
      <c r="R338" s="187">
        <v>40</v>
      </c>
      <c r="S338" s="187">
        <v>2.4500000000000002</v>
      </c>
      <c r="T338" s="187">
        <f>+Q338*R338*S338</f>
        <v>294</v>
      </c>
      <c r="V338" s="187">
        <f>+T338*$V$3</f>
        <v>164.64000000000001</v>
      </c>
      <c r="AA338" s="6"/>
      <c r="AB338" s="6"/>
      <c r="AC338" s="6"/>
    </row>
    <row r="339" spans="2:29" ht="13.95" customHeight="1" x14ac:dyDescent="0.25">
      <c r="B339" s="138"/>
      <c r="C339" s="142"/>
      <c r="D339" s="2"/>
      <c r="I339" s="190"/>
      <c r="J339" s="191"/>
      <c r="K339" s="194"/>
      <c r="L339" s="194"/>
      <c r="P339" s="2"/>
      <c r="Q339" s="187">
        <v>6</v>
      </c>
      <c r="R339" s="187">
        <v>15</v>
      </c>
      <c r="S339" s="187">
        <v>1.65</v>
      </c>
      <c r="T339" s="187">
        <f>+Q339*R339*S339</f>
        <v>148.5</v>
      </c>
      <c r="V339" s="187">
        <f>+T339*$V$3</f>
        <v>83.160000000000011</v>
      </c>
      <c r="AA339" s="6"/>
      <c r="AB339" s="6"/>
      <c r="AC339" s="6"/>
    </row>
    <row r="340" spans="2:29" ht="13.95" customHeight="1" x14ac:dyDescent="0.25">
      <c r="B340" s="138" t="s">
        <v>179</v>
      </c>
      <c r="C340" s="142"/>
      <c r="D340" s="2"/>
      <c r="I340" s="194"/>
      <c r="J340" s="194"/>
      <c r="K340" s="194"/>
      <c r="L340" s="194"/>
      <c r="P340" s="2"/>
      <c r="AA340" s="6"/>
      <c r="AB340" s="6"/>
      <c r="AC340" s="6"/>
    </row>
    <row r="341" spans="2:29" ht="13.95" customHeight="1" x14ac:dyDescent="0.25">
      <c r="B341" s="138" t="s">
        <v>220</v>
      </c>
      <c r="C341" s="142"/>
      <c r="D341" s="2"/>
      <c r="I341" s="333"/>
      <c r="J341" s="334"/>
      <c r="K341" s="194"/>
      <c r="L341" s="194"/>
      <c r="P341" s="2"/>
      <c r="Q341" s="187">
        <v>1</v>
      </c>
      <c r="R341" s="187">
        <v>4</v>
      </c>
      <c r="S341" s="187">
        <f>1.2+5.42+5.42</f>
        <v>12.04</v>
      </c>
      <c r="T341" s="187">
        <f>+Q341*R341*S341</f>
        <v>48.16</v>
      </c>
      <c r="X341" s="187">
        <f>+T341*$X$3</f>
        <v>77.055999999999997</v>
      </c>
      <c r="AA341" s="6"/>
      <c r="AB341" s="6"/>
      <c r="AC341" s="6"/>
    </row>
    <row r="342" spans="2:29" ht="13.95" customHeight="1" x14ac:dyDescent="0.25">
      <c r="B342" s="138"/>
      <c r="C342" s="142"/>
      <c r="D342" s="2"/>
      <c r="I342" s="190"/>
      <c r="J342" s="191"/>
      <c r="K342" s="194"/>
      <c r="L342" s="194"/>
      <c r="P342" s="2"/>
      <c r="Q342" s="187">
        <v>1</v>
      </c>
      <c r="R342" s="187">
        <v>4</v>
      </c>
      <c r="S342" s="187">
        <f>+S341</f>
        <v>12.04</v>
      </c>
      <c r="T342" s="187">
        <f>+Q342*R342*S342</f>
        <v>48.16</v>
      </c>
      <c r="W342" s="187">
        <f>+T342*$W$3</f>
        <v>49.123199999999997</v>
      </c>
      <c r="AA342" s="6"/>
      <c r="AB342" s="6"/>
      <c r="AC342" s="6"/>
    </row>
    <row r="343" spans="2:29" ht="13.95" customHeight="1" x14ac:dyDescent="0.25">
      <c r="B343" s="138"/>
      <c r="C343" s="142"/>
      <c r="D343" s="2"/>
      <c r="I343" s="190"/>
      <c r="J343" s="191"/>
      <c r="K343" s="194"/>
      <c r="L343" s="194"/>
      <c r="P343" s="2"/>
      <c r="Q343" s="187">
        <v>1</v>
      </c>
      <c r="R343" s="187">
        <v>40</v>
      </c>
      <c r="S343" s="187">
        <v>1.65</v>
      </c>
      <c r="T343" s="187">
        <f>+Q343*R343*S343</f>
        <v>66</v>
      </c>
      <c r="V343" s="187">
        <f>+T343*$V$3</f>
        <v>36.96</v>
      </c>
      <c r="AA343" s="6"/>
      <c r="AB343" s="6"/>
      <c r="AC343" s="6"/>
    </row>
    <row r="344" spans="2:29" ht="13.95" customHeight="1" x14ac:dyDescent="0.25">
      <c r="B344" s="138" t="s">
        <v>122</v>
      </c>
      <c r="C344" s="142"/>
      <c r="D344" s="2"/>
      <c r="I344" s="333"/>
      <c r="J344" s="334"/>
      <c r="K344" s="194"/>
      <c r="L344" s="194"/>
      <c r="M344" s="199"/>
      <c r="P344" s="2"/>
      <c r="AA344" s="6"/>
      <c r="AB344" s="6"/>
      <c r="AC344" s="6"/>
    </row>
    <row r="345" spans="2:29" ht="13.95" customHeight="1" x14ac:dyDescent="0.25">
      <c r="B345" s="138" t="s">
        <v>222</v>
      </c>
      <c r="C345" s="142"/>
      <c r="D345" s="2"/>
      <c r="I345" s="194"/>
      <c r="J345" s="194"/>
      <c r="K345" s="194"/>
      <c r="L345" s="194"/>
      <c r="P345" s="2"/>
      <c r="AA345" s="6"/>
      <c r="AB345" s="6"/>
      <c r="AC345" s="6"/>
    </row>
    <row r="346" spans="2:29" ht="13.95" customHeight="1" x14ac:dyDescent="0.25">
      <c r="B346" s="138" t="s">
        <v>221</v>
      </c>
      <c r="C346" s="142"/>
      <c r="D346" s="2"/>
      <c r="I346" s="333"/>
      <c r="J346" s="334"/>
      <c r="K346" s="194"/>
      <c r="L346" s="194"/>
      <c r="P346" s="2"/>
      <c r="Q346" s="187">
        <v>3</v>
      </c>
      <c r="R346" s="187">
        <v>4</v>
      </c>
      <c r="S346" s="187">
        <f>1.2+3</f>
        <v>4.2</v>
      </c>
      <c r="T346" s="187">
        <f t="shared" ref="T346:T351" si="35">+Q346*R346*S346</f>
        <v>50.400000000000006</v>
      </c>
      <c r="X346" s="187">
        <f>+T346*$X$3</f>
        <v>80.640000000000015</v>
      </c>
      <c r="AA346" s="6"/>
      <c r="AB346" s="6"/>
      <c r="AC346" s="6"/>
    </row>
    <row r="347" spans="2:29" ht="13.95" customHeight="1" x14ac:dyDescent="0.25">
      <c r="B347" s="138"/>
      <c r="C347" s="142"/>
      <c r="D347" s="2"/>
      <c r="I347" s="333"/>
      <c r="J347" s="334"/>
      <c r="K347" s="194"/>
      <c r="L347" s="194"/>
      <c r="P347" s="2"/>
      <c r="Q347" s="187">
        <v>3</v>
      </c>
      <c r="R347" s="187">
        <v>1</v>
      </c>
      <c r="S347" s="187">
        <f>+S346</f>
        <v>4.2</v>
      </c>
      <c r="T347" s="187">
        <f t="shared" si="35"/>
        <v>12.600000000000001</v>
      </c>
      <c r="W347" s="187">
        <f>+T347*$W$3</f>
        <v>12.852000000000002</v>
      </c>
      <c r="AA347" s="6"/>
      <c r="AB347" s="6"/>
      <c r="AC347" s="6"/>
    </row>
    <row r="348" spans="2:29" ht="13.95" customHeight="1" x14ac:dyDescent="0.25">
      <c r="B348" s="138"/>
      <c r="C348" s="142"/>
      <c r="D348" s="2"/>
      <c r="I348" s="190"/>
      <c r="J348" s="191"/>
      <c r="K348" s="194"/>
      <c r="L348" s="194"/>
      <c r="P348" s="2"/>
      <c r="Q348" s="187">
        <v>3</v>
      </c>
      <c r="R348" s="187">
        <v>20</v>
      </c>
      <c r="S348" s="187">
        <v>1.55</v>
      </c>
      <c r="T348" s="187">
        <f t="shared" si="35"/>
        <v>93</v>
      </c>
      <c r="V348" s="187">
        <f>+T348*$V$3</f>
        <v>52.080000000000005</v>
      </c>
      <c r="AA348" s="6"/>
      <c r="AB348" s="6"/>
      <c r="AC348" s="6"/>
    </row>
    <row r="349" spans="2:29" ht="13.95" customHeight="1" x14ac:dyDescent="0.25">
      <c r="B349" s="138"/>
      <c r="C349" s="142"/>
      <c r="D349" s="2"/>
      <c r="I349" s="190"/>
      <c r="J349" s="191"/>
      <c r="K349" s="194"/>
      <c r="L349" s="194"/>
      <c r="P349" s="2"/>
      <c r="Q349" s="187">
        <v>2</v>
      </c>
      <c r="R349" s="187">
        <v>4</v>
      </c>
      <c r="S349" s="187">
        <f>0.6+0.5</f>
        <v>1.1000000000000001</v>
      </c>
      <c r="T349" s="187">
        <f t="shared" si="35"/>
        <v>8.8000000000000007</v>
      </c>
      <c r="X349" s="187">
        <f>+T349*$X$3</f>
        <v>14.080000000000002</v>
      </c>
      <c r="AA349" s="6"/>
      <c r="AB349" s="6"/>
      <c r="AC349" s="6"/>
    </row>
    <row r="350" spans="2:29" ht="13.95" customHeight="1" x14ac:dyDescent="0.25">
      <c r="B350" s="138"/>
      <c r="C350" s="142"/>
      <c r="D350" s="2"/>
      <c r="I350" s="190"/>
      <c r="J350" s="191"/>
      <c r="K350" s="194"/>
      <c r="L350" s="194"/>
      <c r="P350" s="2"/>
      <c r="Q350" s="187">
        <v>2</v>
      </c>
      <c r="R350" s="187">
        <v>1</v>
      </c>
      <c r="S350" s="187">
        <f>+S349</f>
        <v>1.1000000000000001</v>
      </c>
      <c r="T350" s="187">
        <f t="shared" si="35"/>
        <v>2.2000000000000002</v>
      </c>
      <c r="W350" s="187">
        <f>+T350*$W$3</f>
        <v>2.2440000000000002</v>
      </c>
      <c r="AA350" s="6"/>
      <c r="AB350" s="6"/>
      <c r="AC350" s="6"/>
    </row>
    <row r="351" spans="2:29" ht="13.95" customHeight="1" x14ac:dyDescent="0.25">
      <c r="B351" s="138"/>
      <c r="C351" s="142"/>
      <c r="D351" s="2"/>
      <c r="I351" s="190"/>
      <c r="J351" s="191"/>
      <c r="K351" s="194"/>
      <c r="L351" s="194"/>
      <c r="P351" s="2"/>
      <c r="Q351" s="187">
        <v>2</v>
      </c>
      <c r="R351" s="187">
        <v>5</v>
      </c>
      <c r="S351" s="187">
        <v>1.55</v>
      </c>
      <c r="T351" s="187">
        <f t="shared" si="35"/>
        <v>15.5</v>
      </c>
      <c r="V351" s="187">
        <f>+T351*$V$3</f>
        <v>8.6800000000000015</v>
      </c>
      <c r="AA351" s="6"/>
      <c r="AB351" s="6"/>
      <c r="AC351" s="6"/>
    </row>
    <row r="352" spans="2:29" ht="13.95" customHeight="1" x14ac:dyDescent="0.25">
      <c r="B352" s="138" t="s">
        <v>123</v>
      </c>
      <c r="C352" s="142"/>
      <c r="D352" s="2"/>
      <c r="I352" s="194"/>
      <c r="J352" s="194"/>
      <c r="K352" s="194"/>
      <c r="L352" s="140"/>
      <c r="P352" s="2"/>
      <c r="AA352" s="6"/>
      <c r="AB352" s="6"/>
      <c r="AC352" s="6"/>
    </row>
    <row r="353" spans="1:29" ht="13.95" customHeight="1" x14ac:dyDescent="0.25">
      <c r="B353" s="138" t="s">
        <v>222</v>
      </c>
      <c r="C353" s="142"/>
      <c r="D353" s="2"/>
      <c r="I353" s="333"/>
      <c r="J353" s="334"/>
      <c r="K353" s="194"/>
      <c r="L353" s="194"/>
      <c r="P353" s="2"/>
      <c r="AA353" s="6"/>
      <c r="AB353" s="6"/>
      <c r="AC353" s="6"/>
    </row>
    <row r="354" spans="1:29" ht="13.95" customHeight="1" x14ac:dyDescent="0.25">
      <c r="B354" s="138" t="s">
        <v>221</v>
      </c>
      <c r="C354" s="142"/>
      <c r="D354" s="2"/>
      <c r="I354" s="333"/>
      <c r="J354" s="334"/>
      <c r="K354" s="194"/>
      <c r="L354" s="194"/>
      <c r="P354" s="2"/>
      <c r="Q354" s="187">
        <v>3</v>
      </c>
      <c r="R354" s="187">
        <v>4</v>
      </c>
      <c r="S354" s="187">
        <f>1.2+3</f>
        <v>4.2</v>
      </c>
      <c r="T354" s="187">
        <f t="shared" ref="T354:T367" si="36">+Q354*R354*S354</f>
        <v>50.400000000000006</v>
      </c>
      <c r="X354" s="187">
        <f>+T354*$X$3</f>
        <v>80.640000000000015</v>
      </c>
      <c r="AA354" s="6"/>
      <c r="AB354" s="6"/>
      <c r="AC354" s="6"/>
    </row>
    <row r="355" spans="1:29" ht="13.95" customHeight="1" x14ac:dyDescent="0.25">
      <c r="B355" s="138"/>
      <c r="C355" s="142"/>
      <c r="D355" s="2"/>
      <c r="I355" s="194"/>
      <c r="J355" s="194"/>
      <c r="K355" s="194"/>
      <c r="L355" s="194"/>
      <c r="P355" s="2"/>
      <c r="Q355" s="187">
        <v>3</v>
      </c>
      <c r="R355" s="187">
        <v>1</v>
      </c>
      <c r="S355" s="187">
        <f>+S354</f>
        <v>4.2</v>
      </c>
      <c r="T355" s="187">
        <f t="shared" si="36"/>
        <v>12.600000000000001</v>
      </c>
      <c r="W355" s="187">
        <f>+T355*$W$3</f>
        <v>12.852000000000002</v>
      </c>
      <c r="AA355" s="6"/>
      <c r="AB355" s="6"/>
      <c r="AC355" s="6"/>
    </row>
    <row r="356" spans="1:29" ht="13.95" customHeight="1" x14ac:dyDescent="0.25">
      <c r="B356" s="138"/>
      <c r="C356" s="142"/>
      <c r="D356" s="2"/>
      <c r="I356" s="188"/>
      <c r="J356" s="189"/>
      <c r="K356" s="194"/>
      <c r="L356" s="194"/>
      <c r="P356" s="2"/>
      <c r="Q356" s="187">
        <v>3</v>
      </c>
      <c r="R356" s="187">
        <v>20</v>
      </c>
      <c r="S356" s="187">
        <v>1.55</v>
      </c>
      <c r="T356" s="187">
        <f t="shared" si="36"/>
        <v>93</v>
      </c>
      <c r="V356" s="187">
        <f>+T356*$V$3</f>
        <v>52.080000000000005</v>
      </c>
      <c r="AA356" s="6"/>
      <c r="AB356" s="6"/>
      <c r="AC356" s="6"/>
    </row>
    <row r="357" spans="1:29" ht="13.95" customHeight="1" x14ac:dyDescent="0.25">
      <c r="B357" s="138"/>
      <c r="C357" s="142"/>
      <c r="D357" s="2"/>
      <c r="I357" s="188"/>
      <c r="J357" s="189"/>
      <c r="K357" s="194"/>
      <c r="L357" s="194"/>
      <c r="P357" s="2"/>
      <c r="Q357" s="187">
        <v>2</v>
      </c>
      <c r="R357" s="187">
        <v>4</v>
      </c>
      <c r="S357" s="187">
        <f>0.6+0.5</f>
        <v>1.1000000000000001</v>
      </c>
      <c r="T357" s="187">
        <f t="shared" si="36"/>
        <v>8.8000000000000007</v>
      </c>
      <c r="X357" s="187">
        <f>+T357*$X$3</f>
        <v>14.080000000000002</v>
      </c>
      <c r="AA357" s="6"/>
      <c r="AB357" s="6"/>
      <c r="AC357" s="6"/>
    </row>
    <row r="358" spans="1:29" ht="13.95" customHeight="1" x14ac:dyDescent="0.25">
      <c r="B358" s="138"/>
      <c r="C358" s="142"/>
      <c r="D358" s="2"/>
      <c r="I358" s="188"/>
      <c r="J358" s="189"/>
      <c r="K358" s="194"/>
      <c r="L358" s="194"/>
      <c r="P358" s="2"/>
      <c r="Q358" s="187">
        <v>2</v>
      </c>
      <c r="R358" s="187">
        <v>1</v>
      </c>
      <c r="S358" s="187">
        <f>+S357</f>
        <v>1.1000000000000001</v>
      </c>
      <c r="T358" s="187">
        <f t="shared" si="36"/>
        <v>2.2000000000000002</v>
      </c>
      <c r="W358" s="187">
        <f>+T358*$W$3</f>
        <v>2.2440000000000002</v>
      </c>
      <c r="AA358" s="6"/>
      <c r="AB358" s="6"/>
      <c r="AC358" s="6"/>
    </row>
    <row r="359" spans="1:29" ht="13.95" customHeight="1" x14ac:dyDescent="0.25">
      <c r="B359" s="138"/>
      <c r="C359" s="142"/>
      <c r="D359" s="2"/>
      <c r="I359" s="188"/>
      <c r="J359" s="189"/>
      <c r="K359" s="194"/>
      <c r="L359" s="194"/>
      <c r="P359" s="2"/>
      <c r="Q359" s="187">
        <v>2</v>
      </c>
      <c r="R359" s="187">
        <v>5</v>
      </c>
      <c r="S359" s="187">
        <v>1.55</v>
      </c>
      <c r="T359" s="187">
        <f t="shared" si="36"/>
        <v>15.5</v>
      </c>
      <c r="V359" s="187">
        <f>+T359*$V$3</f>
        <v>8.6800000000000015</v>
      </c>
      <c r="AA359" s="6"/>
      <c r="AB359" s="6"/>
      <c r="AC359" s="6"/>
    </row>
    <row r="360" spans="1:29" ht="13.95" customHeight="1" x14ac:dyDescent="0.25">
      <c r="B360" s="138" t="s">
        <v>223</v>
      </c>
      <c r="C360" s="142"/>
      <c r="D360" s="2"/>
      <c r="I360" s="333"/>
      <c r="J360" s="334"/>
      <c r="K360" s="194"/>
      <c r="L360" s="194"/>
      <c r="P360" s="2"/>
      <c r="Q360" s="187">
        <v>3</v>
      </c>
      <c r="R360" s="187">
        <v>6</v>
      </c>
      <c r="S360" s="187">
        <f>1.2+3</f>
        <v>4.2</v>
      </c>
      <c r="T360" s="187">
        <f t="shared" si="36"/>
        <v>75.600000000000009</v>
      </c>
      <c r="W360" s="187">
        <f>+T360*$W$3</f>
        <v>77.112000000000009</v>
      </c>
      <c r="AA360" s="6"/>
      <c r="AB360" s="6"/>
      <c r="AC360" s="6"/>
    </row>
    <row r="361" spans="1:29" ht="13.95" customHeight="1" x14ac:dyDescent="0.25">
      <c r="B361" s="138"/>
      <c r="C361" s="142"/>
      <c r="D361" s="2"/>
      <c r="I361" s="190"/>
      <c r="J361" s="191"/>
      <c r="K361" s="194"/>
      <c r="L361" s="194"/>
      <c r="P361" s="2"/>
      <c r="Q361" s="187">
        <v>3</v>
      </c>
      <c r="R361" s="187">
        <v>20</v>
      </c>
      <c r="S361" s="187">
        <v>1.35</v>
      </c>
      <c r="T361" s="187">
        <f t="shared" si="36"/>
        <v>81</v>
      </c>
      <c r="V361" s="187">
        <f>+T361*$V$3</f>
        <v>45.360000000000007</v>
      </c>
      <c r="AA361" s="6"/>
      <c r="AB361" s="6"/>
      <c r="AC361" s="6"/>
    </row>
    <row r="362" spans="1:29" ht="13.95" customHeight="1" x14ac:dyDescent="0.25">
      <c r="B362" s="138"/>
      <c r="C362" s="142"/>
      <c r="D362" s="2"/>
      <c r="I362" s="333"/>
      <c r="J362" s="334"/>
      <c r="K362" s="194"/>
      <c r="L362" s="194"/>
      <c r="P362" s="2"/>
      <c r="Q362" s="187">
        <v>3</v>
      </c>
      <c r="R362" s="187">
        <v>6</v>
      </c>
      <c r="S362" s="187">
        <f>0.6+0.5</f>
        <v>1.1000000000000001</v>
      </c>
      <c r="T362" s="187">
        <f t="shared" si="36"/>
        <v>19.8</v>
      </c>
      <c r="W362" s="187">
        <f>+T362*$W$3</f>
        <v>20.196000000000002</v>
      </c>
      <c r="AA362" s="6"/>
      <c r="AB362" s="6"/>
      <c r="AC362" s="6"/>
    </row>
    <row r="363" spans="1:29" ht="13.95" customHeight="1" x14ac:dyDescent="0.25">
      <c r="B363" s="138"/>
      <c r="C363" s="142"/>
      <c r="D363" s="2"/>
      <c r="I363" s="190"/>
      <c r="J363" s="191"/>
      <c r="K363" s="194"/>
      <c r="L363" s="194"/>
      <c r="P363" s="2"/>
      <c r="Q363" s="187">
        <v>3</v>
      </c>
      <c r="R363" s="187">
        <v>5</v>
      </c>
      <c r="S363" s="187">
        <v>1.35</v>
      </c>
      <c r="T363" s="187">
        <f t="shared" si="36"/>
        <v>20.25</v>
      </c>
      <c r="V363" s="187">
        <f>+T363*$V$3</f>
        <v>11.340000000000002</v>
      </c>
      <c r="AA363" s="6"/>
      <c r="AB363" s="6"/>
      <c r="AC363" s="6"/>
    </row>
    <row r="364" spans="1:29" ht="13.95" customHeight="1" x14ac:dyDescent="0.25">
      <c r="B364" s="138" t="s">
        <v>224</v>
      </c>
      <c r="C364" s="142"/>
      <c r="D364" s="2"/>
      <c r="I364" s="194"/>
      <c r="J364" s="194"/>
      <c r="K364" s="194"/>
      <c r="L364" s="194"/>
      <c r="P364" s="2"/>
      <c r="Q364" s="187">
        <v>1</v>
      </c>
      <c r="R364" s="187">
        <v>4</v>
      </c>
      <c r="S364" s="187">
        <f>16.05+1.2</f>
        <v>17.25</v>
      </c>
      <c r="T364" s="187">
        <f t="shared" si="36"/>
        <v>69</v>
      </c>
      <c r="V364" s="187">
        <f>+T364*$V$3</f>
        <v>38.64</v>
      </c>
      <c r="AA364" s="6"/>
      <c r="AB364" s="6"/>
      <c r="AC364" s="6"/>
    </row>
    <row r="365" spans="1:29" ht="13.95" customHeight="1" x14ac:dyDescent="0.25">
      <c r="B365" s="138"/>
      <c r="C365" s="142"/>
      <c r="D365" s="2"/>
      <c r="I365" s="333"/>
      <c r="J365" s="334"/>
      <c r="K365" s="194"/>
      <c r="L365" s="194"/>
      <c r="P365" s="2"/>
      <c r="Q365" s="187">
        <v>1</v>
      </c>
      <c r="R365" s="187">
        <v>82</v>
      </c>
      <c r="S365" s="187">
        <v>0.75</v>
      </c>
      <c r="T365" s="187">
        <f t="shared" si="36"/>
        <v>61.5</v>
      </c>
      <c r="V365" s="187">
        <f>+T365*$V$3</f>
        <v>34.440000000000005</v>
      </c>
      <c r="AA365" s="6"/>
      <c r="AB365" s="6"/>
      <c r="AC365" s="6"/>
    </row>
    <row r="366" spans="1:29" ht="13.95" customHeight="1" x14ac:dyDescent="0.25">
      <c r="B366" s="138"/>
      <c r="C366" s="142"/>
      <c r="D366" s="2"/>
      <c r="I366" s="333"/>
      <c r="J366" s="334"/>
      <c r="K366" s="194"/>
      <c r="L366" s="194"/>
      <c r="P366" s="2"/>
      <c r="Q366" s="187">
        <v>2</v>
      </c>
      <c r="R366" s="187">
        <v>4</v>
      </c>
      <c r="S366" s="187">
        <f>5.42+1.2</f>
        <v>6.62</v>
      </c>
      <c r="T366" s="187">
        <f t="shared" si="36"/>
        <v>52.96</v>
      </c>
      <c r="V366" s="187">
        <f>+T366*$V$3</f>
        <v>29.657600000000002</v>
      </c>
      <c r="AA366" s="6"/>
      <c r="AB366" s="6"/>
      <c r="AC366" s="6"/>
    </row>
    <row r="367" spans="1:29" ht="13.95" customHeight="1" x14ac:dyDescent="0.25">
      <c r="C367" s="142"/>
      <c r="D367" s="2"/>
      <c r="I367" s="194"/>
      <c r="J367" s="194"/>
      <c r="K367" s="194"/>
      <c r="L367" s="194"/>
      <c r="P367" s="2"/>
      <c r="Q367" s="187">
        <v>2</v>
      </c>
      <c r="R367" s="187">
        <v>30</v>
      </c>
      <c r="S367" s="187">
        <v>0.75</v>
      </c>
      <c r="T367" s="187">
        <f t="shared" si="36"/>
        <v>45</v>
      </c>
      <c r="V367" s="187">
        <f>+T367*$V$3</f>
        <v>25.200000000000003</v>
      </c>
      <c r="AA367" s="6"/>
      <c r="AB367" s="6"/>
      <c r="AC367" s="6"/>
    </row>
    <row r="368" spans="1:29" ht="13.95" customHeight="1" x14ac:dyDescent="0.25">
      <c r="A368" s="184" t="s">
        <v>231</v>
      </c>
      <c r="B368" s="141" t="s">
        <v>226</v>
      </c>
      <c r="C368" s="142"/>
      <c r="D368" s="2"/>
      <c r="I368" s="333"/>
      <c r="J368" s="334"/>
      <c r="K368" s="194"/>
      <c r="L368" s="194"/>
      <c r="P368" s="2"/>
      <c r="AA368" s="6"/>
      <c r="AB368" s="6"/>
      <c r="AC368" s="6"/>
    </row>
    <row r="369" spans="1:29" ht="13.95" customHeight="1" x14ac:dyDescent="0.25">
      <c r="A369" s="184" t="s">
        <v>232</v>
      </c>
      <c r="B369" s="141" t="s">
        <v>227</v>
      </c>
      <c r="C369" s="139" t="s">
        <v>90</v>
      </c>
      <c r="D369" s="2"/>
      <c r="H369" s="20">
        <f>+SUM(H370:H383)</f>
        <v>8.2999200000000002</v>
      </c>
      <c r="I369" s="194"/>
      <c r="J369" s="194"/>
      <c r="K369" s="194"/>
      <c r="L369" s="194"/>
      <c r="P369" s="2"/>
      <c r="AA369" s="6"/>
      <c r="AB369" s="6"/>
      <c r="AC369" s="6"/>
    </row>
    <row r="370" spans="1:29" ht="13.95" customHeight="1" x14ac:dyDescent="0.25">
      <c r="B370" s="141"/>
      <c r="C370" s="142"/>
      <c r="D370" s="181">
        <v>3.43</v>
      </c>
      <c r="E370" s="187">
        <v>3</v>
      </c>
      <c r="F370" s="187">
        <v>0.05</v>
      </c>
      <c r="G370" s="8">
        <v>1</v>
      </c>
      <c r="H370" s="187">
        <f>+PRODUCT(D370:G370)</f>
        <v>0.51450000000000007</v>
      </c>
      <c r="I370" s="188"/>
      <c r="J370" s="189"/>
      <c r="K370" s="194"/>
      <c r="L370" s="194"/>
      <c r="P370" s="2"/>
      <c r="AA370" s="6"/>
      <c r="AB370" s="6"/>
      <c r="AC370" s="6"/>
    </row>
    <row r="371" spans="1:29" ht="13.95" customHeight="1" x14ac:dyDescent="0.25">
      <c r="B371" s="141"/>
      <c r="C371" s="142"/>
      <c r="D371" s="181">
        <v>3.4</v>
      </c>
      <c r="E371" s="187">
        <v>3</v>
      </c>
      <c r="F371" s="187">
        <v>0.05</v>
      </c>
      <c r="G371" s="8">
        <v>1</v>
      </c>
      <c r="H371" s="187">
        <f t="shared" ref="H371:H381" si="37">+PRODUCT(D371:G371)</f>
        <v>0.51</v>
      </c>
      <c r="I371" s="188"/>
      <c r="J371" s="189"/>
      <c r="K371" s="194"/>
      <c r="L371" s="194"/>
      <c r="P371" s="2"/>
      <c r="AA371" s="6"/>
      <c r="AB371" s="6"/>
      <c r="AC371" s="6"/>
    </row>
    <row r="372" spans="1:29" ht="13.95" customHeight="1" x14ac:dyDescent="0.25">
      <c r="B372" s="141"/>
      <c r="C372" s="142"/>
      <c r="D372" s="181">
        <v>3.43</v>
      </c>
      <c r="E372" s="187">
        <v>3</v>
      </c>
      <c r="F372" s="187">
        <v>0.05</v>
      </c>
      <c r="G372" s="8">
        <v>1</v>
      </c>
      <c r="H372" s="187">
        <f t="shared" si="37"/>
        <v>0.51450000000000007</v>
      </c>
      <c r="I372" s="188"/>
      <c r="J372" s="189"/>
      <c r="K372" s="194"/>
      <c r="L372" s="194"/>
      <c r="P372" s="2"/>
      <c r="AA372" s="6"/>
      <c r="AB372" s="6"/>
      <c r="AC372" s="6"/>
    </row>
    <row r="373" spans="1:29" ht="13.95" customHeight="1" x14ac:dyDescent="0.25">
      <c r="B373" s="141"/>
      <c r="C373" s="142"/>
      <c r="D373" s="181">
        <v>3.43</v>
      </c>
      <c r="E373" s="187">
        <v>1.92</v>
      </c>
      <c r="F373" s="187">
        <v>0.05</v>
      </c>
      <c r="G373" s="8">
        <v>2</v>
      </c>
      <c r="H373" s="187">
        <f t="shared" si="37"/>
        <v>0.65856000000000003</v>
      </c>
      <c r="I373" s="188"/>
      <c r="J373" s="189"/>
      <c r="K373" s="194"/>
      <c r="L373" s="194"/>
      <c r="P373" s="2"/>
      <c r="AA373" s="6"/>
      <c r="AB373" s="6"/>
      <c r="AC373" s="6"/>
    </row>
    <row r="374" spans="1:29" ht="13.95" customHeight="1" x14ac:dyDescent="0.25">
      <c r="B374" s="141"/>
      <c r="C374" s="142"/>
      <c r="D374" s="181">
        <v>3.4</v>
      </c>
      <c r="E374" s="187">
        <v>1.92</v>
      </c>
      <c r="F374" s="187">
        <v>0.05</v>
      </c>
      <c r="G374" s="8">
        <v>2</v>
      </c>
      <c r="H374" s="187">
        <f t="shared" si="37"/>
        <v>0.65280000000000005</v>
      </c>
      <c r="I374" s="188"/>
      <c r="J374" s="189"/>
      <c r="K374" s="194"/>
      <c r="L374" s="194"/>
      <c r="P374" s="2"/>
      <c r="AA374" s="6"/>
      <c r="AB374" s="6"/>
      <c r="AC374" s="6"/>
    </row>
    <row r="375" spans="1:29" ht="13.95" customHeight="1" x14ac:dyDescent="0.25">
      <c r="B375" s="141"/>
      <c r="C375" s="142"/>
      <c r="D375" s="181">
        <v>3.43</v>
      </c>
      <c r="E375" s="187">
        <v>1.92</v>
      </c>
      <c r="F375" s="187">
        <v>0.05</v>
      </c>
      <c r="G375" s="8">
        <v>2</v>
      </c>
      <c r="H375" s="187">
        <f t="shared" si="37"/>
        <v>0.65856000000000003</v>
      </c>
      <c r="I375" s="188"/>
      <c r="J375" s="189"/>
      <c r="K375" s="194"/>
      <c r="L375" s="194"/>
      <c r="P375" s="2"/>
      <c r="AA375" s="6"/>
      <c r="AB375" s="6"/>
      <c r="AC375" s="6"/>
    </row>
    <row r="376" spans="1:29" ht="13.95" customHeight="1" x14ac:dyDescent="0.25">
      <c r="B376" s="141"/>
      <c r="C376" s="142"/>
      <c r="D376" s="181">
        <v>0.7</v>
      </c>
      <c r="E376" s="187">
        <v>3</v>
      </c>
      <c r="F376" s="187">
        <v>0.05</v>
      </c>
      <c r="G376" s="8">
        <v>1</v>
      </c>
      <c r="H376" s="187">
        <f t="shared" si="37"/>
        <v>0.10499999999999998</v>
      </c>
      <c r="I376" s="188"/>
      <c r="J376" s="189"/>
      <c r="K376" s="194"/>
      <c r="L376" s="194"/>
      <c r="P376" s="2"/>
      <c r="AA376" s="6"/>
      <c r="AB376" s="6"/>
      <c r="AC376" s="6"/>
    </row>
    <row r="377" spans="1:29" ht="13.95" customHeight="1" x14ac:dyDescent="0.25">
      <c r="B377" s="141"/>
      <c r="C377" s="142"/>
      <c r="D377" s="181">
        <v>0.7</v>
      </c>
      <c r="E377" s="187">
        <v>3</v>
      </c>
      <c r="F377" s="187">
        <v>0.05</v>
      </c>
      <c r="G377" s="8">
        <v>1</v>
      </c>
      <c r="H377" s="187">
        <f t="shared" si="37"/>
        <v>0.10499999999999998</v>
      </c>
      <c r="I377" s="188"/>
      <c r="J377" s="189"/>
      <c r="K377" s="194"/>
      <c r="L377" s="194"/>
      <c r="P377" s="2"/>
      <c r="AA377" s="6"/>
      <c r="AB377" s="6"/>
      <c r="AC377" s="6"/>
    </row>
    <row r="378" spans="1:29" ht="13.95" customHeight="1" x14ac:dyDescent="0.25">
      <c r="B378" s="141"/>
      <c r="C378" s="142"/>
      <c r="D378" s="181">
        <v>0.7</v>
      </c>
      <c r="E378" s="187">
        <v>3</v>
      </c>
      <c r="F378" s="187">
        <v>0.05</v>
      </c>
      <c r="G378" s="8">
        <v>1</v>
      </c>
      <c r="H378" s="187">
        <f t="shared" si="37"/>
        <v>0.10499999999999998</v>
      </c>
      <c r="I378" s="188"/>
      <c r="J378" s="189"/>
      <c r="K378" s="194"/>
      <c r="L378" s="194"/>
      <c r="P378" s="2"/>
      <c r="AA378" s="6"/>
      <c r="AB378" s="6"/>
      <c r="AC378" s="6"/>
    </row>
    <row r="379" spans="1:29" ht="13.95" customHeight="1" x14ac:dyDescent="0.25">
      <c r="B379" s="141"/>
      <c r="C379" s="142"/>
      <c r="D379" s="181">
        <v>0.7</v>
      </c>
      <c r="E379" s="187">
        <v>1.92</v>
      </c>
      <c r="F379" s="187">
        <v>0.05</v>
      </c>
      <c r="G379" s="8">
        <v>1</v>
      </c>
      <c r="H379" s="187">
        <f t="shared" si="37"/>
        <v>6.7199999999999996E-2</v>
      </c>
      <c r="I379" s="188"/>
      <c r="J379" s="189"/>
      <c r="K379" s="194"/>
      <c r="L379" s="194"/>
      <c r="P379" s="2"/>
      <c r="AA379" s="6"/>
      <c r="AB379" s="6"/>
      <c r="AC379" s="6"/>
    </row>
    <row r="380" spans="1:29" ht="13.95" customHeight="1" x14ac:dyDescent="0.25">
      <c r="B380" s="141"/>
      <c r="C380" s="142"/>
      <c r="D380" s="181">
        <v>0.7</v>
      </c>
      <c r="E380" s="187">
        <v>1.92</v>
      </c>
      <c r="F380" s="187">
        <v>0.05</v>
      </c>
      <c r="G380" s="8">
        <v>1</v>
      </c>
      <c r="H380" s="187">
        <f t="shared" si="37"/>
        <v>6.7199999999999996E-2</v>
      </c>
      <c r="I380" s="188"/>
      <c r="J380" s="189"/>
      <c r="K380" s="194"/>
      <c r="L380" s="194"/>
      <c r="P380" s="2"/>
      <c r="AA380" s="6"/>
      <c r="AB380" s="6"/>
      <c r="AC380" s="6"/>
    </row>
    <row r="381" spans="1:29" ht="13.95" customHeight="1" x14ac:dyDescent="0.25">
      <c r="B381" s="141"/>
      <c r="C381" s="142"/>
      <c r="D381" s="181">
        <v>0.7</v>
      </c>
      <c r="E381" s="187">
        <v>1.92</v>
      </c>
      <c r="F381" s="187">
        <v>0.05</v>
      </c>
      <c r="G381" s="8">
        <v>1</v>
      </c>
      <c r="H381" s="187">
        <f t="shared" si="37"/>
        <v>6.7199999999999996E-2</v>
      </c>
      <c r="I381" s="188"/>
      <c r="J381" s="189"/>
      <c r="K381" s="194"/>
      <c r="L381" s="194"/>
      <c r="P381" s="2"/>
      <c r="AA381" s="6"/>
      <c r="AB381" s="6"/>
      <c r="AC381" s="6"/>
    </row>
    <row r="382" spans="1:29" ht="13.95" customHeight="1" x14ac:dyDescent="0.25">
      <c r="B382" s="141" t="s">
        <v>236</v>
      </c>
      <c r="C382" s="142"/>
      <c r="D382" s="181"/>
      <c r="I382" s="188"/>
      <c r="J382" s="189"/>
      <c r="K382" s="194"/>
      <c r="L382" s="194"/>
      <c r="P382" s="2"/>
      <c r="AA382" s="6"/>
      <c r="AB382" s="6"/>
      <c r="AC382" s="6"/>
    </row>
    <row r="383" spans="1:29" ht="13.95" customHeight="1" x14ac:dyDescent="0.25">
      <c r="B383" s="141"/>
      <c r="C383" s="142"/>
      <c r="D383" s="181">
        <f>3.43*2+3.4+0.7</f>
        <v>10.959999999999999</v>
      </c>
      <c r="E383" s="187">
        <v>0.15</v>
      </c>
      <c r="F383" s="187">
        <v>0.1</v>
      </c>
      <c r="G383" s="8">
        <v>26</v>
      </c>
      <c r="H383" s="187">
        <f>+D383*E383*F383*G383</f>
        <v>4.2744</v>
      </c>
      <c r="I383" s="188"/>
      <c r="J383" s="189"/>
      <c r="K383" s="194"/>
      <c r="L383" s="194"/>
      <c r="P383" s="2"/>
      <c r="AA383" s="6"/>
      <c r="AB383" s="6"/>
      <c r="AC383" s="6"/>
    </row>
    <row r="384" spans="1:29" ht="13.95" customHeight="1" x14ac:dyDescent="0.25">
      <c r="B384" s="141"/>
      <c r="C384" s="142"/>
      <c r="D384" s="2"/>
      <c r="I384" s="188"/>
      <c r="J384" s="189"/>
      <c r="K384" s="194"/>
      <c r="L384" s="194"/>
      <c r="P384" s="2"/>
      <c r="AA384" s="6"/>
      <c r="AB384" s="6"/>
      <c r="AC384" s="6"/>
    </row>
    <row r="385" spans="1:29" ht="13.95" customHeight="1" x14ac:dyDescent="0.25">
      <c r="A385" s="184" t="s">
        <v>233</v>
      </c>
      <c r="B385" s="141" t="s">
        <v>228</v>
      </c>
      <c r="C385" s="139" t="s">
        <v>89</v>
      </c>
      <c r="D385" s="2"/>
      <c r="I385" s="333"/>
      <c r="J385" s="334"/>
      <c r="K385" s="194"/>
      <c r="L385" s="13">
        <f>+SUM(L386:L397)</f>
        <v>80.510399999999962</v>
      </c>
      <c r="P385" s="2"/>
      <c r="AA385" s="6"/>
      <c r="AB385" s="6"/>
      <c r="AC385" s="6"/>
    </row>
    <row r="386" spans="1:29" ht="13.95" customHeight="1" x14ac:dyDescent="0.25">
      <c r="B386" s="141"/>
      <c r="C386" s="142"/>
      <c r="D386" s="2"/>
      <c r="I386" s="181">
        <v>3.43</v>
      </c>
      <c r="J386" s="187">
        <v>3</v>
      </c>
      <c r="K386" s="8">
        <v>1</v>
      </c>
      <c r="L386" s="194">
        <f>+I386*J386*K386</f>
        <v>10.290000000000001</v>
      </c>
      <c r="P386" s="2"/>
      <c r="AA386" s="6"/>
      <c r="AB386" s="6"/>
      <c r="AC386" s="6"/>
    </row>
    <row r="387" spans="1:29" ht="13.95" customHeight="1" x14ac:dyDescent="0.25">
      <c r="B387" s="141"/>
      <c r="C387" s="142"/>
      <c r="D387" s="2"/>
      <c r="I387" s="181">
        <v>3.4</v>
      </c>
      <c r="J387" s="187">
        <v>3</v>
      </c>
      <c r="K387" s="8">
        <v>1</v>
      </c>
      <c r="L387" s="194">
        <f t="shared" ref="L387:L397" si="38">+I387*J387*K387</f>
        <v>10.199999999999999</v>
      </c>
      <c r="P387" s="2"/>
      <c r="AA387" s="6"/>
      <c r="AB387" s="6"/>
      <c r="AC387" s="6"/>
    </row>
    <row r="388" spans="1:29" ht="13.95" customHeight="1" x14ac:dyDescent="0.25">
      <c r="B388" s="141"/>
      <c r="C388" s="142"/>
      <c r="D388" s="2"/>
      <c r="I388" s="181">
        <v>3.43</v>
      </c>
      <c r="J388" s="187">
        <v>3</v>
      </c>
      <c r="K388" s="8">
        <v>1</v>
      </c>
      <c r="L388" s="194">
        <f t="shared" si="38"/>
        <v>10.290000000000001</v>
      </c>
      <c r="P388" s="2"/>
      <c r="AA388" s="6"/>
      <c r="AB388" s="6"/>
      <c r="AC388" s="6"/>
    </row>
    <row r="389" spans="1:29" ht="13.95" customHeight="1" x14ac:dyDescent="0.25">
      <c r="B389" s="141"/>
      <c r="C389" s="142"/>
      <c r="D389" s="2"/>
      <c r="I389" s="181">
        <v>3.43</v>
      </c>
      <c r="J389" s="187">
        <v>1.92</v>
      </c>
      <c r="K389" s="8">
        <v>2</v>
      </c>
      <c r="L389" s="194">
        <f t="shared" si="38"/>
        <v>13.171200000000001</v>
      </c>
      <c r="P389" s="2"/>
      <c r="AA389" s="6"/>
      <c r="AB389" s="6"/>
      <c r="AC389" s="6"/>
    </row>
    <row r="390" spans="1:29" ht="13.95" customHeight="1" x14ac:dyDescent="0.25">
      <c r="B390" s="141"/>
      <c r="C390" s="142"/>
      <c r="D390" s="2"/>
      <c r="I390" s="181">
        <v>3.4</v>
      </c>
      <c r="J390" s="187">
        <v>1.92</v>
      </c>
      <c r="K390" s="8">
        <v>2</v>
      </c>
      <c r="L390" s="194">
        <f t="shared" si="38"/>
        <v>13.055999999999999</v>
      </c>
      <c r="P390" s="2"/>
      <c r="AA390" s="6"/>
      <c r="AB390" s="6"/>
      <c r="AC390" s="6"/>
    </row>
    <row r="391" spans="1:29" ht="13.95" customHeight="1" x14ac:dyDescent="0.25">
      <c r="B391" s="141"/>
      <c r="C391" s="142"/>
      <c r="D391" s="2"/>
      <c r="I391" s="181">
        <v>3.43</v>
      </c>
      <c r="J391" s="187">
        <v>1.92</v>
      </c>
      <c r="K391" s="8">
        <v>2</v>
      </c>
      <c r="L391" s="194">
        <f t="shared" si="38"/>
        <v>13.171200000000001</v>
      </c>
      <c r="P391" s="2"/>
      <c r="AA391" s="6"/>
      <c r="AB391" s="6"/>
      <c r="AC391" s="6"/>
    </row>
    <row r="392" spans="1:29" ht="13.95" customHeight="1" x14ac:dyDescent="0.25">
      <c r="B392" s="141"/>
      <c r="C392" s="142"/>
      <c r="D392" s="2"/>
      <c r="I392" s="181">
        <v>0.7</v>
      </c>
      <c r="J392" s="187">
        <v>3</v>
      </c>
      <c r="K392" s="8">
        <v>1</v>
      </c>
      <c r="L392" s="194">
        <f t="shared" si="38"/>
        <v>2.0999999999999996</v>
      </c>
      <c r="P392" s="2"/>
      <c r="AA392" s="6"/>
      <c r="AB392" s="6"/>
      <c r="AC392" s="6"/>
    </row>
    <row r="393" spans="1:29" ht="13.95" customHeight="1" x14ac:dyDescent="0.25">
      <c r="B393" s="141"/>
      <c r="C393" s="142"/>
      <c r="D393" s="2"/>
      <c r="I393" s="181">
        <v>0.7</v>
      </c>
      <c r="J393" s="187">
        <v>3</v>
      </c>
      <c r="K393" s="8">
        <v>1</v>
      </c>
      <c r="L393" s="194">
        <f t="shared" si="38"/>
        <v>2.0999999999999996</v>
      </c>
      <c r="P393" s="2"/>
      <c r="AA393" s="6"/>
      <c r="AB393" s="6"/>
      <c r="AC393" s="6"/>
    </row>
    <row r="394" spans="1:29" ht="13.95" customHeight="1" x14ac:dyDescent="0.25">
      <c r="B394" s="141"/>
      <c r="C394" s="142"/>
      <c r="D394" s="2"/>
      <c r="I394" s="181">
        <v>0.7</v>
      </c>
      <c r="J394" s="187">
        <v>3</v>
      </c>
      <c r="K394" s="8">
        <v>1</v>
      </c>
      <c r="L394" s="194">
        <f t="shared" si="38"/>
        <v>2.0999999999999996</v>
      </c>
      <c r="P394" s="2"/>
      <c r="AA394" s="6"/>
      <c r="AB394" s="6"/>
      <c r="AC394" s="6"/>
    </row>
    <row r="395" spans="1:29" ht="13.95" customHeight="1" x14ac:dyDescent="0.25">
      <c r="B395" s="141"/>
      <c r="C395" s="142"/>
      <c r="D395" s="2"/>
      <c r="I395" s="181">
        <v>0.7</v>
      </c>
      <c r="J395" s="187">
        <v>1.92</v>
      </c>
      <c r="K395" s="8">
        <v>1</v>
      </c>
      <c r="L395" s="194">
        <f t="shared" si="38"/>
        <v>1.3439999999999999</v>
      </c>
      <c r="P395" s="2"/>
      <c r="AA395" s="6"/>
      <c r="AB395" s="6"/>
      <c r="AC395" s="6"/>
    </row>
    <row r="396" spans="1:29" ht="13.95" customHeight="1" x14ac:dyDescent="0.25">
      <c r="B396" s="141"/>
      <c r="C396" s="142"/>
      <c r="D396" s="2"/>
      <c r="I396" s="181">
        <v>0.7</v>
      </c>
      <c r="J396" s="187">
        <v>1.92</v>
      </c>
      <c r="K396" s="8">
        <v>1</v>
      </c>
      <c r="L396" s="194">
        <f t="shared" si="38"/>
        <v>1.3439999999999999</v>
      </c>
      <c r="P396" s="2"/>
      <c r="AA396" s="6"/>
      <c r="AB396" s="6"/>
      <c r="AC396" s="6"/>
    </row>
    <row r="397" spans="1:29" ht="13.95" customHeight="1" x14ac:dyDescent="0.25">
      <c r="B397" s="141"/>
      <c r="C397" s="142"/>
      <c r="D397" s="2"/>
      <c r="I397" s="181">
        <v>0.7</v>
      </c>
      <c r="J397" s="187">
        <v>1.92</v>
      </c>
      <c r="K397" s="8">
        <v>1</v>
      </c>
      <c r="L397" s="194">
        <f t="shared" si="38"/>
        <v>1.3439999999999999</v>
      </c>
      <c r="P397" s="2"/>
      <c r="AA397" s="6"/>
      <c r="AB397" s="6"/>
      <c r="AC397" s="6"/>
    </row>
    <row r="398" spans="1:29" ht="13.95" customHeight="1" x14ac:dyDescent="0.25">
      <c r="A398" s="184" t="s">
        <v>234</v>
      </c>
      <c r="B398" s="141" t="s">
        <v>229</v>
      </c>
      <c r="C398" s="139" t="s">
        <v>102</v>
      </c>
      <c r="D398" s="2"/>
      <c r="I398" s="333"/>
      <c r="J398" s="334"/>
      <c r="K398" s="194"/>
      <c r="L398" s="194"/>
      <c r="P398" s="2"/>
      <c r="Z398" s="187">
        <f>+SUM(U399:Y402)</f>
        <v>620.70899999999995</v>
      </c>
      <c r="AA398" s="6"/>
      <c r="AB398" s="6"/>
      <c r="AC398" s="6"/>
    </row>
    <row r="399" spans="1:29" ht="13.95" customHeight="1" x14ac:dyDescent="0.25">
      <c r="B399" s="141"/>
      <c r="C399" s="139"/>
      <c r="D399" s="2"/>
      <c r="I399" s="190"/>
      <c r="J399" s="191"/>
      <c r="K399" s="194"/>
      <c r="L399" s="194"/>
      <c r="P399" s="2"/>
      <c r="Q399" s="187">
        <v>1</v>
      </c>
      <c r="R399" s="187">
        <v>26</v>
      </c>
      <c r="S399" s="187">
        <v>12.35</v>
      </c>
      <c r="T399" s="187">
        <f>+Q399*R399*S399</f>
        <v>321.09999999999997</v>
      </c>
      <c r="W399" s="187">
        <f>+T399*$W$3</f>
        <v>327.52199999999999</v>
      </c>
      <c r="AA399" s="6"/>
      <c r="AB399" s="6"/>
      <c r="AC399" s="6"/>
    </row>
    <row r="400" spans="1:29" ht="13.95" customHeight="1" x14ac:dyDescent="0.25">
      <c r="B400" s="141" t="s">
        <v>237</v>
      </c>
      <c r="C400" s="139"/>
      <c r="D400" s="2"/>
      <c r="I400" s="190"/>
      <c r="J400" s="191"/>
      <c r="K400" s="194"/>
      <c r="L400" s="194"/>
      <c r="P400" s="2"/>
      <c r="Q400" s="187">
        <v>2</v>
      </c>
      <c r="R400" s="187">
        <v>26</v>
      </c>
      <c r="S400" s="187">
        <v>1.75</v>
      </c>
      <c r="T400" s="187">
        <f t="shared" ref="T400:T402" si="39">+Q400*R400*S400</f>
        <v>91</v>
      </c>
      <c r="W400" s="187">
        <f t="shared" ref="W400:W401" si="40">+T400*$W$3</f>
        <v>92.820000000000007</v>
      </c>
      <c r="AA400" s="6"/>
      <c r="AB400" s="6"/>
      <c r="AC400" s="6"/>
    </row>
    <row r="401" spans="1:29" ht="13.95" customHeight="1" x14ac:dyDescent="0.25">
      <c r="B401" s="141"/>
      <c r="C401" s="139"/>
      <c r="D401" s="2"/>
      <c r="I401" s="190"/>
      <c r="J401" s="191"/>
      <c r="K401" s="194"/>
      <c r="L401" s="194"/>
      <c r="P401" s="2"/>
      <c r="Q401" s="187">
        <v>2</v>
      </c>
      <c r="R401" s="187">
        <v>26</v>
      </c>
      <c r="S401" s="187">
        <v>2.2999999999999998</v>
      </c>
      <c r="T401" s="187">
        <f t="shared" si="39"/>
        <v>119.6</v>
      </c>
      <c r="W401" s="187">
        <f t="shared" si="40"/>
        <v>121.99199999999999</v>
      </c>
      <c r="AA401" s="6"/>
      <c r="AB401" s="6"/>
      <c r="AC401" s="6"/>
    </row>
    <row r="402" spans="1:29" ht="13.95" customHeight="1" x14ac:dyDescent="0.25">
      <c r="B402" s="141" t="s">
        <v>238</v>
      </c>
      <c r="C402" s="139"/>
      <c r="D402" s="2"/>
      <c r="I402" s="190"/>
      <c r="J402" s="191"/>
      <c r="K402" s="194"/>
      <c r="L402" s="194"/>
      <c r="P402" s="2"/>
      <c r="Q402" s="187">
        <v>1</v>
      </c>
      <c r="R402" s="187">
        <v>30</v>
      </c>
      <c r="S402" s="187">
        <v>10.45</v>
      </c>
      <c r="T402" s="187">
        <f t="shared" si="39"/>
        <v>313.5</v>
      </c>
      <c r="U402" s="187">
        <f>+T402*U3</f>
        <v>78.375</v>
      </c>
      <c r="AA402" s="6"/>
      <c r="AB402" s="6"/>
      <c r="AC402" s="6"/>
    </row>
    <row r="403" spans="1:29" ht="13.95" customHeight="1" x14ac:dyDescent="0.25">
      <c r="B403" s="141"/>
      <c r="C403" s="139"/>
      <c r="D403" s="2"/>
      <c r="I403" s="190"/>
      <c r="J403" s="191"/>
      <c r="K403" s="194"/>
      <c r="L403" s="194"/>
      <c r="P403" s="2"/>
      <c r="AA403" s="6"/>
      <c r="AB403" s="6"/>
      <c r="AC403" s="6"/>
    </row>
    <row r="404" spans="1:29" ht="13.95" customHeight="1" x14ac:dyDescent="0.25">
      <c r="A404" s="184" t="s">
        <v>235</v>
      </c>
      <c r="B404" s="141" t="s">
        <v>230</v>
      </c>
      <c r="C404" s="139" t="s">
        <v>4</v>
      </c>
      <c r="D404" s="2"/>
      <c r="I404" s="194"/>
      <c r="J404" s="194"/>
      <c r="K404" s="194"/>
      <c r="L404" s="194"/>
      <c r="P404" s="2">
        <f>26*36</f>
        <v>936</v>
      </c>
      <c r="AA404" s="6"/>
      <c r="AB404" s="6"/>
      <c r="AC404" s="6"/>
    </row>
    <row r="405" spans="1:29" ht="13.95" customHeight="1" x14ac:dyDescent="0.25">
      <c r="B405" s="138"/>
      <c r="C405" s="142"/>
      <c r="D405" s="2"/>
      <c r="I405" s="333"/>
      <c r="J405" s="334"/>
      <c r="K405" s="194"/>
      <c r="L405" s="194"/>
      <c r="AA405" s="6"/>
      <c r="AB405" s="6"/>
      <c r="AC405" s="6"/>
    </row>
    <row r="406" spans="1:29" ht="13.95" customHeight="1" x14ac:dyDescent="0.25">
      <c r="A406" s="184" t="s">
        <v>279</v>
      </c>
      <c r="B406" s="141" t="s">
        <v>276</v>
      </c>
      <c r="C406" s="142"/>
      <c r="D406" s="2"/>
      <c r="I406" s="190"/>
      <c r="J406" s="191"/>
      <c r="K406" s="194"/>
      <c r="L406" s="194"/>
      <c r="AA406" s="6"/>
      <c r="AB406" s="6"/>
      <c r="AC406" s="6"/>
    </row>
    <row r="407" spans="1:29" ht="13.95" customHeight="1" x14ac:dyDescent="0.25">
      <c r="A407" s="184" t="s">
        <v>280</v>
      </c>
      <c r="B407" s="141" t="s">
        <v>285</v>
      </c>
      <c r="C407" s="139" t="s">
        <v>90</v>
      </c>
      <c r="D407" s="2"/>
      <c r="H407" s="20">
        <f>+SUM(H408:H432)</f>
        <v>2.5784999999999987</v>
      </c>
      <c r="I407" s="190"/>
      <c r="J407" s="191"/>
      <c r="K407" s="194"/>
      <c r="L407" s="194"/>
      <c r="AA407" s="6"/>
      <c r="AB407" s="6"/>
      <c r="AC407" s="6"/>
    </row>
    <row r="408" spans="1:29" ht="13.95" customHeight="1" x14ac:dyDescent="0.25">
      <c r="B408" s="138" t="s">
        <v>284</v>
      </c>
      <c r="C408" s="142"/>
      <c r="D408" s="14"/>
      <c r="E408" s="193"/>
      <c r="F408" s="193"/>
      <c r="G408" s="22"/>
      <c r="H408" s="193"/>
      <c r="I408" s="190"/>
      <c r="J408" s="191"/>
      <c r="K408" s="194"/>
      <c r="L408" s="194"/>
      <c r="AA408" s="6"/>
      <c r="AB408" s="6"/>
      <c r="AC408" s="6"/>
    </row>
    <row r="409" spans="1:29" ht="13.95" customHeight="1" x14ac:dyDescent="0.25">
      <c r="B409" s="138" t="s">
        <v>122</v>
      </c>
      <c r="C409" s="142"/>
      <c r="D409" s="14"/>
      <c r="E409" s="193"/>
      <c r="F409" s="193"/>
      <c r="G409" s="22"/>
      <c r="H409" s="193"/>
      <c r="I409" s="190"/>
      <c r="J409" s="191"/>
      <c r="K409" s="194"/>
      <c r="L409" s="194"/>
      <c r="AA409" s="6"/>
      <c r="AB409" s="6"/>
      <c r="AC409" s="6"/>
    </row>
    <row r="410" spans="1:29" ht="13.95" customHeight="1" x14ac:dyDescent="0.25">
      <c r="B410" s="138" t="s">
        <v>283</v>
      </c>
      <c r="C410" s="142"/>
      <c r="D410" s="200">
        <v>2.0499999999999998</v>
      </c>
      <c r="E410" s="183">
        <v>0.25</v>
      </c>
      <c r="F410" s="183">
        <v>0.15</v>
      </c>
      <c r="G410" s="183">
        <v>2</v>
      </c>
      <c r="H410" s="183">
        <f>+D410*E410*F410*G410</f>
        <v>0.15374999999999997</v>
      </c>
      <c r="I410" s="190"/>
      <c r="J410" s="191"/>
      <c r="K410" s="194"/>
      <c r="L410" s="194"/>
      <c r="AA410" s="6"/>
      <c r="AB410" s="6"/>
      <c r="AC410" s="6"/>
    </row>
    <row r="411" spans="1:29" ht="13.95" customHeight="1" x14ac:dyDescent="0.25">
      <c r="B411" s="138" t="s">
        <v>286</v>
      </c>
      <c r="C411" s="142"/>
      <c r="D411" s="200">
        <v>2.0499999999999998</v>
      </c>
      <c r="E411" s="183">
        <v>0.25</v>
      </c>
      <c r="F411" s="183">
        <v>0.15</v>
      </c>
      <c r="G411" s="183">
        <v>2</v>
      </c>
      <c r="H411" s="183">
        <f>+D411*E411*F411*G411</f>
        <v>0.15374999999999997</v>
      </c>
      <c r="I411" s="190"/>
      <c r="J411" s="191"/>
      <c r="K411" s="194"/>
      <c r="L411" s="194"/>
      <c r="AA411" s="6"/>
      <c r="AB411" s="6"/>
      <c r="AC411" s="6"/>
    </row>
    <row r="412" spans="1:29" ht="13.95" customHeight="1" x14ac:dyDescent="0.25">
      <c r="B412" s="138" t="s">
        <v>287</v>
      </c>
      <c r="C412" s="142"/>
      <c r="D412" s="200">
        <f>3.35+0.8</f>
        <v>4.1500000000000004</v>
      </c>
      <c r="E412" s="183">
        <v>0.25</v>
      </c>
      <c r="F412" s="183">
        <v>0.15</v>
      </c>
      <c r="G412" s="183">
        <v>2</v>
      </c>
      <c r="H412" s="183">
        <f>+D412*E412*F412*G412</f>
        <v>0.31125000000000003</v>
      </c>
      <c r="I412" s="190"/>
      <c r="J412" s="191"/>
      <c r="K412" s="194"/>
      <c r="L412" s="194"/>
      <c r="AA412" s="6"/>
      <c r="AB412" s="6"/>
      <c r="AC412" s="6"/>
    </row>
    <row r="413" spans="1:29" ht="13.95" customHeight="1" x14ac:dyDescent="0.25">
      <c r="B413" s="138" t="s">
        <v>123</v>
      </c>
      <c r="C413" s="142"/>
      <c r="D413" s="200"/>
      <c r="E413" s="183"/>
      <c r="F413" s="183"/>
      <c r="G413" s="183"/>
      <c r="H413" s="183"/>
      <c r="I413" s="190"/>
      <c r="J413" s="191"/>
      <c r="K413" s="194"/>
      <c r="L413" s="194"/>
      <c r="AA413" s="6"/>
      <c r="AB413" s="6"/>
      <c r="AC413" s="6"/>
    </row>
    <row r="414" spans="1:29" ht="13.95" customHeight="1" x14ac:dyDescent="0.25">
      <c r="B414" s="138" t="s">
        <v>283</v>
      </c>
      <c r="C414" s="142"/>
      <c r="D414" s="200">
        <v>2.0499999999999998</v>
      </c>
      <c r="E414" s="183">
        <v>0.25</v>
      </c>
      <c r="F414" s="183">
        <v>0.15</v>
      </c>
      <c r="G414" s="183">
        <v>2</v>
      </c>
      <c r="H414" s="183">
        <f t="shared" ref="H414:H421" si="41">+D414*E414*F414*G414</f>
        <v>0.15374999999999997</v>
      </c>
      <c r="I414" s="190"/>
      <c r="J414" s="191"/>
      <c r="K414" s="194"/>
      <c r="L414" s="194"/>
      <c r="AA414" s="6"/>
      <c r="AB414" s="6"/>
      <c r="AC414" s="6"/>
    </row>
    <row r="415" spans="1:29" ht="13.95" customHeight="1" x14ac:dyDescent="0.25">
      <c r="B415" s="138" t="s">
        <v>286</v>
      </c>
      <c r="C415" s="142"/>
      <c r="D415" s="200">
        <v>2.0499999999999998</v>
      </c>
      <c r="E415" s="183">
        <v>0.25</v>
      </c>
      <c r="F415" s="183">
        <v>0.15</v>
      </c>
      <c r="G415" s="183">
        <v>2</v>
      </c>
      <c r="H415" s="183">
        <f t="shared" si="41"/>
        <v>0.15374999999999997</v>
      </c>
      <c r="I415" s="190"/>
      <c r="J415" s="191"/>
      <c r="K415" s="194"/>
      <c r="L415" s="194"/>
      <c r="AA415" s="6"/>
      <c r="AB415" s="6"/>
      <c r="AC415" s="6"/>
    </row>
    <row r="416" spans="1:29" ht="13.95" customHeight="1" x14ac:dyDescent="0.25">
      <c r="B416" s="138" t="s">
        <v>287</v>
      </c>
      <c r="C416" s="142"/>
      <c r="D416" s="200">
        <f>3.35+0.8</f>
        <v>4.1500000000000004</v>
      </c>
      <c r="E416" s="183">
        <v>0.25</v>
      </c>
      <c r="F416" s="183">
        <v>0.15</v>
      </c>
      <c r="G416" s="183">
        <v>2</v>
      </c>
      <c r="H416" s="183">
        <f t="shared" si="41"/>
        <v>0.31125000000000003</v>
      </c>
      <c r="I416" s="190"/>
      <c r="J416" s="191"/>
      <c r="K416" s="194"/>
      <c r="L416" s="194"/>
      <c r="AA416" s="6"/>
      <c r="AB416" s="6"/>
      <c r="AC416" s="6"/>
    </row>
    <row r="417" spans="1:29" ht="13.95" customHeight="1" x14ac:dyDescent="0.25">
      <c r="B417" s="138" t="s">
        <v>179</v>
      </c>
      <c r="C417" s="142"/>
      <c r="D417" s="200">
        <v>3.8</v>
      </c>
      <c r="E417" s="183">
        <v>0.25</v>
      </c>
      <c r="F417" s="183">
        <v>0.15</v>
      </c>
      <c r="G417" s="183">
        <v>1</v>
      </c>
      <c r="H417" s="183">
        <f t="shared" si="41"/>
        <v>0.14249999999999999</v>
      </c>
      <c r="I417" s="190"/>
      <c r="J417" s="191"/>
      <c r="K417" s="194"/>
      <c r="L417" s="194"/>
      <c r="AA417" s="6"/>
      <c r="AB417" s="6"/>
      <c r="AC417" s="6"/>
    </row>
    <row r="418" spans="1:29" ht="13.95" customHeight="1" x14ac:dyDescent="0.25">
      <c r="B418" s="138"/>
      <c r="C418" s="142"/>
      <c r="D418" s="200">
        <v>3.8</v>
      </c>
      <c r="E418" s="183">
        <v>0.25</v>
      </c>
      <c r="F418" s="183">
        <v>0.15</v>
      </c>
      <c r="G418" s="183">
        <v>1</v>
      </c>
      <c r="H418" s="183">
        <f t="shared" si="41"/>
        <v>0.14249999999999999</v>
      </c>
      <c r="I418" s="190"/>
      <c r="J418" s="191"/>
      <c r="K418" s="194"/>
      <c r="L418" s="194"/>
      <c r="AA418" s="6"/>
      <c r="AB418" s="6"/>
      <c r="AC418" s="6"/>
    </row>
    <row r="419" spans="1:29" ht="13.95" customHeight="1" x14ac:dyDescent="0.25">
      <c r="B419" s="138"/>
      <c r="C419" s="142"/>
      <c r="D419" s="200">
        <f>3.85+0.8</f>
        <v>4.6500000000000004</v>
      </c>
      <c r="E419" s="183">
        <v>0.25</v>
      </c>
      <c r="F419" s="183">
        <v>0.15</v>
      </c>
      <c r="G419" s="183">
        <v>1</v>
      </c>
      <c r="H419" s="183">
        <f t="shared" si="41"/>
        <v>0.174375</v>
      </c>
      <c r="I419" s="190"/>
      <c r="J419" s="191"/>
      <c r="K419" s="194"/>
      <c r="L419" s="194"/>
      <c r="AA419" s="6"/>
      <c r="AB419" s="6"/>
      <c r="AC419" s="6"/>
    </row>
    <row r="420" spans="1:29" ht="13.95" customHeight="1" x14ac:dyDescent="0.25">
      <c r="B420" s="138" t="s">
        <v>180</v>
      </c>
      <c r="C420" s="142"/>
      <c r="D420" s="200">
        <f>2.6+0.8</f>
        <v>3.4000000000000004</v>
      </c>
      <c r="E420" s="183">
        <v>0.25</v>
      </c>
      <c r="F420" s="183">
        <v>0.15</v>
      </c>
      <c r="G420" s="183">
        <v>1</v>
      </c>
      <c r="H420" s="183">
        <f t="shared" si="41"/>
        <v>0.1275</v>
      </c>
      <c r="I420" s="190"/>
      <c r="J420" s="191"/>
      <c r="K420" s="194"/>
      <c r="L420" s="194"/>
      <c r="AA420" s="6"/>
      <c r="AB420" s="6"/>
      <c r="AC420" s="6"/>
    </row>
    <row r="421" spans="1:29" ht="13.95" customHeight="1" x14ac:dyDescent="0.25">
      <c r="B421" s="138"/>
      <c r="C421" s="142"/>
      <c r="D421" s="200">
        <v>3.4</v>
      </c>
      <c r="E421" s="183">
        <v>0.25</v>
      </c>
      <c r="F421" s="183">
        <v>0.15</v>
      </c>
      <c r="G421" s="183">
        <v>1</v>
      </c>
      <c r="H421" s="183">
        <f t="shared" si="41"/>
        <v>0.1275</v>
      </c>
      <c r="I421" s="190"/>
      <c r="J421" s="191"/>
      <c r="K421" s="194"/>
      <c r="L421" s="194"/>
      <c r="AA421" s="6"/>
      <c r="AB421" s="6"/>
      <c r="AC421" s="6"/>
    </row>
    <row r="422" spans="1:29" ht="13.95" customHeight="1" x14ac:dyDescent="0.25">
      <c r="B422" s="138" t="s">
        <v>288</v>
      </c>
      <c r="C422" s="142"/>
      <c r="D422" s="200"/>
      <c r="E422" s="183"/>
      <c r="F422" s="183"/>
      <c r="G422" s="183"/>
      <c r="H422" s="183"/>
      <c r="I422" s="190"/>
      <c r="J422" s="191"/>
      <c r="K422" s="194"/>
      <c r="L422" s="194"/>
      <c r="AA422" s="6"/>
      <c r="AB422" s="6"/>
      <c r="AC422" s="6"/>
    </row>
    <row r="423" spans="1:29" ht="13.95" customHeight="1" x14ac:dyDescent="0.25">
      <c r="B423" s="138" t="s">
        <v>122</v>
      </c>
      <c r="C423" s="142"/>
      <c r="D423" s="200"/>
      <c r="E423" s="183"/>
      <c r="F423" s="183"/>
      <c r="G423" s="183"/>
      <c r="H423" s="183"/>
      <c r="I423" s="190"/>
      <c r="J423" s="191"/>
      <c r="K423" s="194"/>
      <c r="L423" s="194"/>
      <c r="AA423" s="6"/>
      <c r="AB423" s="6"/>
      <c r="AC423" s="6"/>
    </row>
    <row r="424" spans="1:29" ht="13.95" customHeight="1" x14ac:dyDescent="0.25">
      <c r="B424" s="138" t="s">
        <v>283</v>
      </c>
      <c r="C424" s="142"/>
      <c r="D424" s="200">
        <v>3</v>
      </c>
      <c r="E424" s="183">
        <v>0.15</v>
      </c>
      <c r="F424" s="183">
        <v>0.15</v>
      </c>
      <c r="G424" s="183">
        <v>1</v>
      </c>
      <c r="H424" s="183">
        <f>+D424*E424*F424*G424</f>
        <v>6.7499999999999991E-2</v>
      </c>
      <c r="I424" s="190"/>
      <c r="J424" s="191"/>
      <c r="K424" s="194"/>
      <c r="L424" s="194"/>
      <c r="AA424" s="6"/>
      <c r="AB424" s="6"/>
      <c r="AC424" s="6"/>
    </row>
    <row r="425" spans="1:29" ht="13.95" customHeight="1" x14ac:dyDescent="0.25">
      <c r="B425" s="138" t="s">
        <v>286</v>
      </c>
      <c r="C425" s="142"/>
      <c r="D425" s="200">
        <v>3</v>
      </c>
      <c r="E425" s="183">
        <v>0.15</v>
      </c>
      <c r="F425" s="183">
        <v>0.15</v>
      </c>
      <c r="G425" s="183">
        <v>1</v>
      </c>
      <c r="H425" s="183">
        <f t="shared" ref="H425:H426" si="42">+D425*E425*F425*G425</f>
        <v>6.7499999999999991E-2</v>
      </c>
      <c r="I425" s="190"/>
      <c r="J425" s="191"/>
      <c r="K425" s="194"/>
      <c r="L425" s="194"/>
      <c r="AA425" s="6"/>
      <c r="AB425" s="6"/>
      <c r="AC425" s="6"/>
    </row>
    <row r="426" spans="1:29" ht="13.95" customHeight="1" x14ac:dyDescent="0.25">
      <c r="B426" s="138" t="s">
        <v>287</v>
      </c>
      <c r="C426" s="142"/>
      <c r="D426" s="200">
        <v>3</v>
      </c>
      <c r="E426" s="183">
        <v>0.15</v>
      </c>
      <c r="F426" s="183">
        <v>0.15</v>
      </c>
      <c r="G426" s="183">
        <v>1</v>
      </c>
      <c r="H426" s="183">
        <f t="shared" si="42"/>
        <v>6.7499999999999991E-2</v>
      </c>
      <c r="I426" s="190"/>
      <c r="J426" s="191"/>
      <c r="K426" s="194"/>
      <c r="L426" s="194"/>
      <c r="AA426" s="6"/>
      <c r="AB426" s="6"/>
      <c r="AC426" s="6"/>
    </row>
    <row r="427" spans="1:29" s="14" customFormat="1" ht="13.95" customHeight="1" x14ac:dyDescent="0.25">
      <c r="A427" s="192"/>
      <c r="B427" s="138" t="s">
        <v>123</v>
      </c>
      <c r="C427" s="142"/>
      <c r="D427" s="200"/>
      <c r="E427" s="183"/>
      <c r="F427" s="183"/>
      <c r="G427" s="183"/>
      <c r="H427" s="183"/>
      <c r="I427" s="190"/>
      <c r="J427" s="191"/>
      <c r="K427" s="194"/>
      <c r="L427" s="194"/>
      <c r="M427" s="193"/>
      <c r="N427" s="193"/>
      <c r="O427" s="193"/>
      <c r="P427" s="194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57"/>
      <c r="AB427" s="57"/>
      <c r="AC427" s="57"/>
    </row>
    <row r="428" spans="1:29" s="14" customFormat="1" ht="13.95" customHeight="1" x14ac:dyDescent="0.25">
      <c r="A428" s="192"/>
      <c r="B428" s="138" t="s">
        <v>283</v>
      </c>
      <c r="C428" s="142"/>
      <c r="D428" s="200">
        <v>1.85</v>
      </c>
      <c r="E428" s="183">
        <v>0.15</v>
      </c>
      <c r="F428" s="183">
        <v>0.15</v>
      </c>
      <c r="G428" s="183">
        <v>1</v>
      </c>
      <c r="H428" s="183">
        <f>+D428*E428*F428*G428</f>
        <v>4.1625000000000002E-2</v>
      </c>
      <c r="I428" s="190"/>
      <c r="J428" s="191"/>
      <c r="K428" s="194"/>
      <c r="L428" s="194"/>
      <c r="M428" s="193"/>
      <c r="N428" s="193"/>
      <c r="O428" s="193"/>
      <c r="P428" s="194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57"/>
      <c r="AB428" s="57"/>
      <c r="AC428" s="57"/>
    </row>
    <row r="429" spans="1:29" s="14" customFormat="1" ht="13.95" customHeight="1" x14ac:dyDescent="0.25">
      <c r="A429" s="192"/>
      <c r="B429" s="138" t="s">
        <v>286</v>
      </c>
      <c r="C429" s="142"/>
      <c r="D429" s="200">
        <v>3</v>
      </c>
      <c r="E429" s="183">
        <v>0.15</v>
      </c>
      <c r="F429" s="183">
        <v>0.15</v>
      </c>
      <c r="G429" s="183">
        <v>1</v>
      </c>
      <c r="H429" s="183">
        <f t="shared" ref="H429:H432" si="43">+D429*E429*F429*G429</f>
        <v>6.7499999999999991E-2</v>
      </c>
      <c r="I429" s="190"/>
      <c r="J429" s="191"/>
      <c r="K429" s="194"/>
      <c r="L429" s="194"/>
      <c r="M429" s="193"/>
      <c r="N429" s="193"/>
      <c r="O429" s="193"/>
      <c r="P429" s="194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57"/>
      <c r="AB429" s="57"/>
      <c r="AC429" s="57"/>
    </row>
    <row r="430" spans="1:29" s="14" customFormat="1" ht="13.95" customHeight="1" x14ac:dyDescent="0.25">
      <c r="A430" s="192"/>
      <c r="B430" s="138" t="s">
        <v>287</v>
      </c>
      <c r="C430" s="142"/>
      <c r="D430" s="200">
        <v>3</v>
      </c>
      <c r="E430" s="183">
        <v>0.15</v>
      </c>
      <c r="F430" s="183">
        <v>0.15</v>
      </c>
      <c r="G430" s="183">
        <v>1</v>
      </c>
      <c r="H430" s="183">
        <f t="shared" si="43"/>
        <v>6.7499999999999991E-2</v>
      </c>
      <c r="I430" s="190"/>
      <c r="J430" s="191"/>
      <c r="K430" s="194"/>
      <c r="L430" s="194"/>
      <c r="M430" s="193"/>
      <c r="N430" s="193"/>
      <c r="O430" s="193"/>
      <c r="P430" s="194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57"/>
      <c r="AB430" s="57"/>
      <c r="AC430" s="57"/>
    </row>
    <row r="431" spans="1:29" s="14" customFormat="1" ht="13.95" customHeight="1" x14ac:dyDescent="0.25">
      <c r="A431" s="192"/>
      <c r="B431" s="138" t="s">
        <v>179</v>
      </c>
      <c r="C431" s="142"/>
      <c r="D431" s="200">
        <v>5.5</v>
      </c>
      <c r="E431" s="183">
        <v>0.15</v>
      </c>
      <c r="F431" s="183">
        <v>0.15</v>
      </c>
      <c r="G431" s="183">
        <v>1</v>
      </c>
      <c r="H431" s="183">
        <f t="shared" si="43"/>
        <v>0.12374999999999999</v>
      </c>
      <c r="I431" s="190"/>
      <c r="J431" s="191"/>
      <c r="K431" s="194"/>
      <c r="L431" s="194"/>
      <c r="M431" s="193"/>
      <c r="N431" s="193"/>
      <c r="O431" s="193"/>
      <c r="P431" s="194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57"/>
      <c r="AB431" s="57"/>
      <c r="AC431" s="57"/>
    </row>
    <row r="432" spans="1:29" s="14" customFormat="1" ht="13.95" customHeight="1" x14ac:dyDescent="0.25">
      <c r="A432" s="192"/>
      <c r="B432" s="138" t="s">
        <v>180</v>
      </c>
      <c r="C432" s="142"/>
      <c r="D432" s="200">
        <v>5.5</v>
      </c>
      <c r="E432" s="183">
        <v>0.15</v>
      </c>
      <c r="F432" s="183">
        <v>0.15</v>
      </c>
      <c r="G432" s="183">
        <v>1</v>
      </c>
      <c r="H432" s="183">
        <f t="shared" si="43"/>
        <v>0.12374999999999999</v>
      </c>
      <c r="I432" s="190"/>
      <c r="J432" s="191"/>
      <c r="K432" s="194"/>
      <c r="L432" s="194"/>
      <c r="M432" s="193"/>
      <c r="N432" s="193"/>
      <c r="O432" s="193"/>
      <c r="P432" s="194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57"/>
      <c r="AB432" s="57"/>
      <c r="AC432" s="57"/>
    </row>
    <row r="433" spans="1:29" s="14" customFormat="1" ht="13.95" customHeight="1" x14ac:dyDescent="0.25">
      <c r="A433" s="192"/>
      <c r="B433" s="138"/>
      <c r="C433" s="142"/>
      <c r="D433" s="200"/>
      <c r="E433" s="183"/>
      <c r="F433" s="183"/>
      <c r="G433" s="183"/>
      <c r="H433" s="183"/>
      <c r="I433" s="190"/>
      <c r="J433" s="191"/>
      <c r="K433" s="194"/>
      <c r="L433" s="194"/>
      <c r="M433" s="193"/>
      <c r="N433" s="193"/>
      <c r="O433" s="193"/>
      <c r="P433" s="194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57"/>
      <c r="AB433" s="57"/>
      <c r="AC433" s="57"/>
    </row>
    <row r="434" spans="1:29" ht="13.95" customHeight="1" x14ac:dyDescent="0.25">
      <c r="A434" s="184" t="s">
        <v>281</v>
      </c>
      <c r="B434" s="141" t="s">
        <v>277</v>
      </c>
      <c r="C434" s="139" t="s">
        <v>89</v>
      </c>
      <c r="D434" s="181"/>
      <c r="E434" s="182"/>
      <c r="F434" s="182"/>
      <c r="G434" s="182"/>
      <c r="H434" s="182"/>
      <c r="I434" s="190"/>
      <c r="J434" s="191"/>
      <c r="K434" s="194"/>
      <c r="L434" s="13">
        <f>+SUM(L435:L459)</f>
        <v>42.187499999999986</v>
      </c>
      <c r="AA434" s="6"/>
      <c r="AB434" s="6"/>
      <c r="AC434" s="6"/>
    </row>
    <row r="435" spans="1:29" ht="13.95" customHeight="1" x14ac:dyDescent="0.25">
      <c r="B435" s="138" t="s">
        <v>284</v>
      </c>
      <c r="C435" s="142"/>
      <c r="D435" s="14"/>
      <c r="E435" s="193"/>
      <c r="F435" s="193"/>
      <c r="G435" s="22"/>
      <c r="H435" s="193"/>
      <c r="I435" s="190"/>
      <c r="J435" s="191"/>
      <c r="K435" s="194"/>
      <c r="L435" s="194"/>
      <c r="AA435" s="6"/>
      <c r="AB435" s="6"/>
      <c r="AC435" s="6"/>
    </row>
    <row r="436" spans="1:29" ht="13.95" customHeight="1" x14ac:dyDescent="0.25">
      <c r="B436" s="138" t="s">
        <v>122</v>
      </c>
      <c r="C436" s="142"/>
      <c r="D436" s="14"/>
      <c r="E436" s="193"/>
      <c r="F436" s="193"/>
      <c r="G436" s="22"/>
      <c r="H436" s="193"/>
      <c r="I436" s="190"/>
      <c r="J436" s="191"/>
      <c r="K436" s="194"/>
      <c r="L436" s="194"/>
      <c r="AA436" s="6"/>
      <c r="AB436" s="6"/>
      <c r="AC436" s="6"/>
    </row>
    <row r="437" spans="1:29" ht="13.95" customHeight="1" x14ac:dyDescent="0.25">
      <c r="B437" s="138" t="s">
        <v>283</v>
      </c>
      <c r="C437" s="142"/>
      <c r="D437" s="2"/>
      <c r="E437" s="183"/>
      <c r="F437" s="183"/>
      <c r="G437" s="183"/>
      <c r="H437" s="183"/>
      <c r="I437" s="200">
        <v>2.0499999999999998</v>
      </c>
      <c r="J437" s="191">
        <f>0.25*2+0.15</f>
        <v>0.65</v>
      </c>
      <c r="K437" s="194">
        <v>2</v>
      </c>
      <c r="L437" s="194">
        <f>+I437*J437*K437</f>
        <v>2.665</v>
      </c>
      <c r="AA437" s="6"/>
      <c r="AB437" s="6"/>
      <c r="AC437" s="6"/>
    </row>
    <row r="438" spans="1:29" ht="13.95" customHeight="1" x14ac:dyDescent="0.25">
      <c r="B438" s="138" t="s">
        <v>286</v>
      </c>
      <c r="C438" s="142"/>
      <c r="D438" s="2"/>
      <c r="E438" s="183"/>
      <c r="F438" s="183"/>
      <c r="G438" s="183"/>
      <c r="H438" s="183"/>
      <c r="I438" s="200">
        <v>2.0499999999999998</v>
      </c>
      <c r="J438" s="191">
        <f t="shared" ref="J438:J448" si="44">0.25*2+0.15</f>
        <v>0.65</v>
      </c>
      <c r="K438" s="194">
        <v>2</v>
      </c>
      <c r="L438" s="194">
        <f t="shared" ref="L438:L459" si="45">+I438*J438*K438</f>
        <v>2.665</v>
      </c>
      <c r="AA438" s="6"/>
      <c r="AB438" s="6"/>
      <c r="AC438" s="6"/>
    </row>
    <row r="439" spans="1:29" ht="13.95" customHeight="1" x14ac:dyDescent="0.25">
      <c r="B439" s="138" t="s">
        <v>287</v>
      </c>
      <c r="C439" s="142"/>
      <c r="D439" s="2"/>
      <c r="E439" s="183"/>
      <c r="F439" s="183"/>
      <c r="G439" s="183"/>
      <c r="H439" s="183"/>
      <c r="I439" s="200">
        <f>3.35+0.8</f>
        <v>4.1500000000000004</v>
      </c>
      <c r="J439" s="191">
        <f t="shared" si="44"/>
        <v>0.65</v>
      </c>
      <c r="K439" s="194">
        <v>2</v>
      </c>
      <c r="L439" s="194">
        <f t="shared" si="45"/>
        <v>5.3950000000000005</v>
      </c>
      <c r="AA439" s="6"/>
      <c r="AB439" s="6"/>
      <c r="AC439" s="6"/>
    </row>
    <row r="440" spans="1:29" ht="13.95" customHeight="1" x14ac:dyDescent="0.25">
      <c r="B440" s="138" t="s">
        <v>123</v>
      </c>
      <c r="C440" s="142"/>
      <c r="D440" s="2"/>
      <c r="E440" s="183"/>
      <c r="F440" s="183"/>
      <c r="G440" s="183"/>
      <c r="H440" s="183"/>
      <c r="I440" s="200"/>
      <c r="J440" s="191"/>
      <c r="K440" s="194"/>
      <c r="L440" s="194">
        <f t="shared" si="45"/>
        <v>0</v>
      </c>
      <c r="AA440" s="6"/>
      <c r="AB440" s="6"/>
      <c r="AC440" s="6"/>
    </row>
    <row r="441" spans="1:29" ht="13.95" customHeight="1" x14ac:dyDescent="0.25">
      <c r="B441" s="138" t="s">
        <v>283</v>
      </c>
      <c r="C441" s="142"/>
      <c r="D441" s="2"/>
      <c r="E441" s="183"/>
      <c r="F441" s="183"/>
      <c r="G441" s="183"/>
      <c r="H441" s="183"/>
      <c r="I441" s="200">
        <v>2.0499999999999998</v>
      </c>
      <c r="J441" s="191">
        <f t="shared" si="44"/>
        <v>0.65</v>
      </c>
      <c r="K441" s="194">
        <v>2</v>
      </c>
      <c r="L441" s="194">
        <f t="shared" si="45"/>
        <v>2.665</v>
      </c>
      <c r="AA441" s="6"/>
      <c r="AB441" s="6"/>
      <c r="AC441" s="6"/>
    </row>
    <row r="442" spans="1:29" ht="13.95" customHeight="1" x14ac:dyDescent="0.25">
      <c r="B442" s="138" t="s">
        <v>286</v>
      </c>
      <c r="C442" s="142"/>
      <c r="D442" s="2"/>
      <c r="E442" s="183"/>
      <c r="F442" s="183"/>
      <c r="G442" s="183"/>
      <c r="H442" s="183"/>
      <c r="I442" s="200">
        <v>2.0499999999999998</v>
      </c>
      <c r="J442" s="191">
        <f t="shared" si="44"/>
        <v>0.65</v>
      </c>
      <c r="K442" s="194">
        <v>2</v>
      </c>
      <c r="L442" s="194">
        <f t="shared" si="45"/>
        <v>2.665</v>
      </c>
      <c r="AA442" s="6"/>
      <c r="AB442" s="6"/>
      <c r="AC442" s="6"/>
    </row>
    <row r="443" spans="1:29" ht="13.95" customHeight="1" x14ac:dyDescent="0.25">
      <c r="B443" s="138" t="s">
        <v>287</v>
      </c>
      <c r="C443" s="142"/>
      <c r="D443" s="2"/>
      <c r="E443" s="183"/>
      <c r="F443" s="183"/>
      <c r="G443" s="183"/>
      <c r="H443" s="183"/>
      <c r="I443" s="200">
        <f>3.35+0.8</f>
        <v>4.1500000000000004</v>
      </c>
      <c r="J443" s="191">
        <f t="shared" si="44"/>
        <v>0.65</v>
      </c>
      <c r="K443" s="194">
        <v>2</v>
      </c>
      <c r="L443" s="194">
        <f t="shared" si="45"/>
        <v>5.3950000000000005</v>
      </c>
      <c r="AA443" s="6"/>
      <c r="AB443" s="6"/>
      <c r="AC443" s="6"/>
    </row>
    <row r="444" spans="1:29" ht="13.95" customHeight="1" x14ac:dyDescent="0.25">
      <c r="B444" s="138" t="s">
        <v>179</v>
      </c>
      <c r="C444" s="142"/>
      <c r="D444" s="2"/>
      <c r="E444" s="183"/>
      <c r="F444" s="183"/>
      <c r="G444" s="183"/>
      <c r="H444" s="183"/>
      <c r="I444" s="200">
        <v>3.8</v>
      </c>
      <c r="J444" s="191">
        <f t="shared" si="44"/>
        <v>0.65</v>
      </c>
      <c r="K444" s="194">
        <v>1</v>
      </c>
      <c r="L444" s="194">
        <f t="shared" si="45"/>
        <v>2.4699999999999998</v>
      </c>
      <c r="AA444" s="6"/>
      <c r="AB444" s="6"/>
      <c r="AC444" s="6"/>
    </row>
    <row r="445" spans="1:29" ht="13.95" customHeight="1" x14ac:dyDescent="0.25">
      <c r="B445" s="138"/>
      <c r="C445" s="142"/>
      <c r="D445" s="2"/>
      <c r="E445" s="183"/>
      <c r="F445" s="183"/>
      <c r="G445" s="183"/>
      <c r="H445" s="183"/>
      <c r="I445" s="200">
        <v>3.8</v>
      </c>
      <c r="J445" s="191">
        <f t="shared" si="44"/>
        <v>0.65</v>
      </c>
      <c r="K445" s="194">
        <v>1</v>
      </c>
      <c r="L445" s="194">
        <f t="shared" si="45"/>
        <v>2.4699999999999998</v>
      </c>
      <c r="AA445" s="6"/>
      <c r="AB445" s="6"/>
      <c r="AC445" s="6"/>
    </row>
    <row r="446" spans="1:29" ht="13.95" customHeight="1" x14ac:dyDescent="0.25">
      <c r="B446" s="138"/>
      <c r="C446" s="142"/>
      <c r="D446" s="2"/>
      <c r="E446" s="183"/>
      <c r="F446" s="183"/>
      <c r="G446" s="183"/>
      <c r="H446" s="183"/>
      <c r="I446" s="200">
        <f>3.85+0.8</f>
        <v>4.6500000000000004</v>
      </c>
      <c r="J446" s="191">
        <f t="shared" si="44"/>
        <v>0.65</v>
      </c>
      <c r="K446" s="194">
        <v>1</v>
      </c>
      <c r="L446" s="194">
        <f t="shared" si="45"/>
        <v>3.0225000000000004</v>
      </c>
      <c r="AA446" s="6"/>
      <c r="AB446" s="6"/>
      <c r="AC446" s="6"/>
    </row>
    <row r="447" spans="1:29" ht="13.95" customHeight="1" x14ac:dyDescent="0.25">
      <c r="B447" s="138" t="s">
        <v>180</v>
      </c>
      <c r="C447" s="142"/>
      <c r="D447" s="2"/>
      <c r="E447" s="183"/>
      <c r="F447" s="183"/>
      <c r="G447" s="183"/>
      <c r="H447" s="183"/>
      <c r="I447" s="200">
        <f>2.6+0.8</f>
        <v>3.4000000000000004</v>
      </c>
      <c r="J447" s="191">
        <f t="shared" si="44"/>
        <v>0.65</v>
      </c>
      <c r="K447" s="194">
        <v>1</v>
      </c>
      <c r="L447" s="194">
        <f t="shared" si="45"/>
        <v>2.2100000000000004</v>
      </c>
      <c r="AA447" s="6"/>
      <c r="AB447" s="6"/>
      <c r="AC447" s="6"/>
    </row>
    <row r="448" spans="1:29" ht="13.95" customHeight="1" x14ac:dyDescent="0.25">
      <c r="B448" s="138"/>
      <c r="C448" s="142"/>
      <c r="D448" s="2"/>
      <c r="E448" s="183"/>
      <c r="F448" s="183"/>
      <c r="G448" s="183"/>
      <c r="H448" s="183"/>
      <c r="I448" s="200">
        <v>3.4</v>
      </c>
      <c r="J448" s="191">
        <f t="shared" si="44"/>
        <v>0.65</v>
      </c>
      <c r="K448" s="194">
        <v>1</v>
      </c>
      <c r="L448" s="194">
        <f t="shared" si="45"/>
        <v>2.21</v>
      </c>
      <c r="AA448" s="6"/>
      <c r="AB448" s="6"/>
      <c r="AC448" s="6"/>
    </row>
    <row r="449" spans="1:29" ht="13.95" customHeight="1" x14ac:dyDescent="0.25">
      <c r="B449" s="138" t="s">
        <v>288</v>
      </c>
      <c r="C449" s="142"/>
      <c r="D449" s="2"/>
      <c r="E449" s="183"/>
      <c r="F449" s="183"/>
      <c r="G449" s="183"/>
      <c r="H449" s="183"/>
      <c r="I449" s="200"/>
      <c r="J449" s="191"/>
      <c r="K449" s="194"/>
      <c r="L449" s="194">
        <f t="shared" si="45"/>
        <v>0</v>
      </c>
      <c r="AA449" s="6"/>
      <c r="AB449" s="6"/>
      <c r="AC449" s="6"/>
    </row>
    <row r="450" spans="1:29" ht="13.95" customHeight="1" x14ac:dyDescent="0.25">
      <c r="B450" s="138" t="s">
        <v>122</v>
      </c>
      <c r="C450" s="142"/>
      <c r="D450" s="2"/>
      <c r="E450" s="183"/>
      <c r="F450" s="183"/>
      <c r="G450" s="183"/>
      <c r="H450" s="183"/>
      <c r="I450" s="200"/>
      <c r="J450" s="191"/>
      <c r="K450" s="194"/>
      <c r="L450" s="194">
        <f t="shared" si="45"/>
        <v>0</v>
      </c>
      <c r="AA450" s="6"/>
      <c r="AB450" s="6"/>
      <c r="AC450" s="6"/>
    </row>
    <row r="451" spans="1:29" ht="13.95" customHeight="1" x14ac:dyDescent="0.25">
      <c r="B451" s="138" t="s">
        <v>283</v>
      </c>
      <c r="C451" s="142"/>
      <c r="D451" s="2"/>
      <c r="E451" s="183"/>
      <c r="F451" s="183"/>
      <c r="G451" s="2"/>
      <c r="H451" s="183"/>
      <c r="I451" s="200">
        <v>3</v>
      </c>
      <c r="J451" s="191">
        <v>0.3</v>
      </c>
      <c r="K451" s="183">
        <v>1</v>
      </c>
      <c r="L451" s="194">
        <f t="shared" si="45"/>
        <v>0.89999999999999991</v>
      </c>
      <c r="AA451" s="6"/>
      <c r="AB451" s="6"/>
      <c r="AC451" s="6"/>
    </row>
    <row r="452" spans="1:29" ht="13.95" customHeight="1" x14ac:dyDescent="0.25">
      <c r="B452" s="138" t="s">
        <v>286</v>
      </c>
      <c r="C452" s="142"/>
      <c r="D452" s="2"/>
      <c r="E452" s="183"/>
      <c r="F452" s="183"/>
      <c r="G452" s="2"/>
      <c r="H452" s="183"/>
      <c r="I452" s="200">
        <v>3</v>
      </c>
      <c r="J452" s="191">
        <v>0.3</v>
      </c>
      <c r="K452" s="183">
        <v>1</v>
      </c>
      <c r="L452" s="194">
        <f t="shared" si="45"/>
        <v>0.89999999999999991</v>
      </c>
      <c r="AA452" s="6"/>
      <c r="AB452" s="6"/>
      <c r="AC452" s="6"/>
    </row>
    <row r="453" spans="1:29" ht="13.95" customHeight="1" x14ac:dyDescent="0.25">
      <c r="B453" s="138" t="s">
        <v>287</v>
      </c>
      <c r="C453" s="142"/>
      <c r="D453" s="2"/>
      <c r="E453" s="183"/>
      <c r="F453" s="183"/>
      <c r="G453" s="2"/>
      <c r="H453" s="183"/>
      <c r="I453" s="200">
        <v>3</v>
      </c>
      <c r="J453" s="191">
        <v>0.3</v>
      </c>
      <c r="K453" s="183">
        <v>1</v>
      </c>
      <c r="L453" s="194">
        <f t="shared" si="45"/>
        <v>0.89999999999999991</v>
      </c>
      <c r="AA453" s="6"/>
      <c r="AB453" s="6"/>
      <c r="AC453" s="6"/>
    </row>
    <row r="454" spans="1:29" ht="13.95" customHeight="1" x14ac:dyDescent="0.25">
      <c r="B454" s="138" t="s">
        <v>123</v>
      </c>
      <c r="C454" s="142"/>
      <c r="D454" s="2"/>
      <c r="E454" s="183"/>
      <c r="F454" s="183"/>
      <c r="G454" s="2"/>
      <c r="H454" s="183"/>
      <c r="I454" s="200"/>
      <c r="J454" s="191"/>
      <c r="K454" s="183"/>
      <c r="L454" s="194">
        <f t="shared" si="45"/>
        <v>0</v>
      </c>
      <c r="AA454" s="6"/>
      <c r="AB454" s="6"/>
      <c r="AC454" s="6"/>
    </row>
    <row r="455" spans="1:29" ht="13.95" customHeight="1" x14ac:dyDescent="0.25">
      <c r="B455" s="138" t="s">
        <v>283</v>
      </c>
      <c r="C455" s="142"/>
      <c r="D455" s="2"/>
      <c r="E455" s="183"/>
      <c r="F455" s="183"/>
      <c r="G455" s="2"/>
      <c r="H455" s="183"/>
      <c r="I455" s="200">
        <v>1.85</v>
      </c>
      <c r="J455" s="191">
        <v>0.3</v>
      </c>
      <c r="K455" s="183">
        <v>1</v>
      </c>
      <c r="L455" s="194">
        <f t="shared" si="45"/>
        <v>0.55500000000000005</v>
      </c>
      <c r="AA455" s="6"/>
      <c r="AB455" s="6"/>
      <c r="AC455" s="6"/>
    </row>
    <row r="456" spans="1:29" ht="13.95" customHeight="1" x14ac:dyDescent="0.25">
      <c r="B456" s="138" t="s">
        <v>286</v>
      </c>
      <c r="C456" s="142"/>
      <c r="D456" s="2"/>
      <c r="E456" s="183"/>
      <c r="F456" s="183"/>
      <c r="G456" s="2"/>
      <c r="H456" s="183"/>
      <c r="I456" s="200">
        <v>3</v>
      </c>
      <c r="J456" s="191">
        <v>0.3</v>
      </c>
      <c r="K456" s="183">
        <v>1</v>
      </c>
      <c r="L456" s="194">
        <f t="shared" si="45"/>
        <v>0.89999999999999991</v>
      </c>
      <c r="AA456" s="6"/>
      <c r="AB456" s="6"/>
      <c r="AC456" s="6"/>
    </row>
    <row r="457" spans="1:29" ht="13.95" customHeight="1" x14ac:dyDescent="0.25">
      <c r="B457" s="138" t="s">
        <v>287</v>
      </c>
      <c r="C457" s="142"/>
      <c r="D457" s="2"/>
      <c r="E457" s="183"/>
      <c r="F457" s="183"/>
      <c r="G457" s="2"/>
      <c r="H457" s="183"/>
      <c r="I457" s="200">
        <v>3</v>
      </c>
      <c r="J457" s="191">
        <v>0.3</v>
      </c>
      <c r="K457" s="183">
        <v>1</v>
      </c>
      <c r="L457" s="194">
        <f t="shared" si="45"/>
        <v>0.89999999999999991</v>
      </c>
      <c r="AA457" s="6"/>
      <c r="AB457" s="6"/>
      <c r="AC457" s="6"/>
    </row>
    <row r="458" spans="1:29" ht="13.95" customHeight="1" x14ac:dyDescent="0.25">
      <c r="B458" s="138" t="s">
        <v>179</v>
      </c>
      <c r="C458" s="142"/>
      <c r="D458" s="2"/>
      <c r="E458" s="183"/>
      <c r="F458" s="183"/>
      <c r="G458" s="2"/>
      <c r="H458" s="183"/>
      <c r="I458" s="200">
        <v>5.5</v>
      </c>
      <c r="J458" s="191">
        <v>0.3</v>
      </c>
      <c r="K458" s="183">
        <v>1</v>
      </c>
      <c r="L458" s="194">
        <f t="shared" si="45"/>
        <v>1.65</v>
      </c>
      <c r="AA458" s="6"/>
      <c r="AB458" s="6"/>
      <c r="AC458" s="6"/>
    </row>
    <row r="459" spans="1:29" ht="13.95" customHeight="1" x14ac:dyDescent="0.25">
      <c r="B459" s="138" t="s">
        <v>180</v>
      </c>
      <c r="C459" s="142"/>
      <c r="D459" s="2"/>
      <c r="E459" s="183"/>
      <c r="F459" s="183"/>
      <c r="G459" s="2"/>
      <c r="H459" s="183"/>
      <c r="I459" s="200">
        <v>5.5</v>
      </c>
      <c r="J459" s="191">
        <v>0.3</v>
      </c>
      <c r="K459" s="183">
        <v>1</v>
      </c>
      <c r="L459" s="194">
        <f t="shared" si="45"/>
        <v>1.65</v>
      </c>
      <c r="AA459" s="6"/>
      <c r="AB459" s="6"/>
      <c r="AC459" s="6"/>
    </row>
    <row r="460" spans="1:29" ht="13.95" customHeight="1" x14ac:dyDescent="0.25">
      <c r="A460" s="184" t="s">
        <v>282</v>
      </c>
      <c r="B460" s="141" t="s">
        <v>278</v>
      </c>
      <c r="C460" s="142" t="s">
        <v>102</v>
      </c>
      <c r="D460" s="181"/>
      <c r="E460" s="182"/>
      <c r="F460" s="182"/>
      <c r="G460" s="182"/>
      <c r="H460" s="182"/>
      <c r="I460" s="190"/>
      <c r="J460" s="191"/>
      <c r="K460" s="194"/>
      <c r="L460" s="194"/>
      <c r="Z460" s="20">
        <f>+SUM(U461:Y476)</f>
        <v>456.5800000000001</v>
      </c>
      <c r="AA460" s="6"/>
      <c r="AB460" s="6"/>
      <c r="AC460" s="6"/>
    </row>
    <row r="461" spans="1:29" ht="13.95" customHeight="1" x14ac:dyDescent="0.25">
      <c r="B461" s="138" t="s">
        <v>289</v>
      </c>
      <c r="C461" s="142"/>
      <c r="D461" s="181"/>
      <c r="E461" s="182"/>
      <c r="F461" s="182"/>
      <c r="G461" s="182"/>
      <c r="H461" s="182"/>
      <c r="I461" s="190"/>
      <c r="J461" s="191"/>
      <c r="K461" s="194"/>
      <c r="L461" s="194"/>
      <c r="Q461" s="193">
        <v>4</v>
      </c>
      <c r="R461" s="193">
        <v>4</v>
      </c>
      <c r="S461" s="193">
        <f>2.05+0.6</f>
        <v>2.65</v>
      </c>
      <c r="T461" s="193">
        <f t="shared" ref="T461:T476" si="46">+Q461*R461*S461</f>
        <v>42.4</v>
      </c>
      <c r="U461" s="193"/>
      <c r="V461" s="193"/>
      <c r="W461" s="193">
        <f>+T461*$W$3</f>
        <v>43.247999999999998</v>
      </c>
      <c r="AA461" s="6"/>
      <c r="AB461" s="6"/>
      <c r="AC461" s="6"/>
    </row>
    <row r="462" spans="1:29" ht="13.95" customHeight="1" x14ac:dyDescent="0.25">
      <c r="B462" s="138"/>
      <c r="C462" s="142"/>
      <c r="D462" s="181"/>
      <c r="E462" s="182"/>
      <c r="F462" s="182"/>
      <c r="G462" s="182"/>
      <c r="H462" s="182"/>
      <c r="I462" s="190"/>
      <c r="J462" s="191"/>
      <c r="K462" s="194"/>
      <c r="L462" s="194"/>
      <c r="Q462" s="193">
        <v>4</v>
      </c>
      <c r="R462" s="193">
        <v>15</v>
      </c>
      <c r="S462" s="193">
        <f>0.2*2+0.1*2+0.15</f>
        <v>0.75000000000000011</v>
      </c>
      <c r="T462" s="193">
        <f t="shared" si="46"/>
        <v>45.000000000000007</v>
      </c>
      <c r="U462" s="193"/>
      <c r="V462" s="193">
        <f>+T462*$V$3</f>
        <v>25.200000000000006</v>
      </c>
      <c r="W462" s="193"/>
      <c r="AA462" s="6"/>
      <c r="AB462" s="6"/>
      <c r="AC462" s="6"/>
    </row>
    <row r="463" spans="1:29" ht="13.95" customHeight="1" x14ac:dyDescent="0.25">
      <c r="B463" s="138"/>
      <c r="C463" s="142"/>
      <c r="D463" s="181"/>
      <c r="E463" s="182"/>
      <c r="F463" s="182"/>
      <c r="G463" s="182"/>
      <c r="H463" s="182"/>
      <c r="I463" s="190"/>
      <c r="J463" s="191"/>
      <c r="K463" s="194"/>
      <c r="L463" s="194"/>
      <c r="Q463" s="193">
        <v>2</v>
      </c>
      <c r="R463" s="193">
        <v>4</v>
      </c>
      <c r="S463" s="193">
        <f>4.15+0.6</f>
        <v>4.75</v>
      </c>
      <c r="T463" s="193">
        <f t="shared" si="46"/>
        <v>38</v>
      </c>
      <c r="U463" s="193"/>
      <c r="V463" s="193"/>
      <c r="W463" s="193">
        <f>+T463*$W$3</f>
        <v>38.76</v>
      </c>
      <c r="AA463" s="6"/>
      <c r="AB463" s="6"/>
      <c r="AC463" s="6"/>
    </row>
    <row r="464" spans="1:29" ht="13.95" customHeight="1" x14ac:dyDescent="0.25">
      <c r="B464" s="138"/>
      <c r="C464" s="142"/>
      <c r="D464" s="181"/>
      <c r="E464" s="182"/>
      <c r="F464" s="182"/>
      <c r="G464" s="182"/>
      <c r="H464" s="182"/>
      <c r="I464" s="190"/>
      <c r="J464" s="191"/>
      <c r="K464" s="194"/>
      <c r="L464" s="194"/>
      <c r="Q464" s="193">
        <v>2</v>
      </c>
      <c r="R464" s="193">
        <v>25</v>
      </c>
      <c r="S464" s="193">
        <f>0.2*2+0.1*2+0.15</f>
        <v>0.75000000000000011</v>
      </c>
      <c r="T464" s="193">
        <f t="shared" si="46"/>
        <v>37.500000000000007</v>
      </c>
      <c r="U464" s="193"/>
      <c r="V464" s="193">
        <f>+T464*$V$3</f>
        <v>21.000000000000007</v>
      </c>
      <c r="W464" s="193"/>
      <c r="AA464" s="6"/>
      <c r="AB464" s="6"/>
      <c r="AC464" s="6"/>
    </row>
    <row r="465" spans="1:29" ht="13.95" customHeight="1" x14ac:dyDescent="0.25">
      <c r="B465" s="138"/>
      <c r="C465" s="142"/>
      <c r="D465" s="181"/>
      <c r="E465" s="182"/>
      <c r="F465" s="182"/>
      <c r="G465" s="182"/>
      <c r="H465" s="182"/>
      <c r="I465" s="190"/>
      <c r="J465" s="191"/>
      <c r="K465" s="194"/>
      <c r="L465" s="194"/>
      <c r="Q465" s="193">
        <v>2</v>
      </c>
      <c r="R465" s="193">
        <v>4</v>
      </c>
      <c r="S465" s="193">
        <f>3.8+0.6</f>
        <v>4.3999999999999995</v>
      </c>
      <c r="T465" s="193">
        <f t="shared" si="46"/>
        <v>35.199999999999996</v>
      </c>
      <c r="U465" s="193"/>
      <c r="V465" s="193"/>
      <c r="W465" s="193">
        <f>+T465*$W$3</f>
        <v>35.903999999999996</v>
      </c>
      <c r="AA465" s="6"/>
      <c r="AB465" s="6"/>
      <c r="AC465" s="6"/>
    </row>
    <row r="466" spans="1:29" ht="13.95" customHeight="1" x14ac:dyDescent="0.25">
      <c r="B466" s="138"/>
      <c r="C466" s="142"/>
      <c r="D466" s="181"/>
      <c r="E466" s="182"/>
      <c r="F466" s="182"/>
      <c r="G466" s="182"/>
      <c r="H466" s="182"/>
      <c r="I466" s="190"/>
      <c r="J466" s="191"/>
      <c r="K466" s="194"/>
      <c r="L466" s="194"/>
      <c r="Q466" s="193">
        <v>2</v>
      </c>
      <c r="R466" s="193">
        <v>23</v>
      </c>
      <c r="S466" s="193">
        <f>0.2*2+0.1*2+0.15</f>
        <v>0.75000000000000011</v>
      </c>
      <c r="T466" s="193">
        <f t="shared" si="46"/>
        <v>34.500000000000007</v>
      </c>
      <c r="U466" s="193"/>
      <c r="V466" s="193">
        <f>+T466*$V$3</f>
        <v>19.320000000000007</v>
      </c>
      <c r="W466" s="193"/>
      <c r="AA466" s="6"/>
      <c r="AB466" s="6"/>
      <c r="AC466" s="6"/>
    </row>
    <row r="467" spans="1:29" ht="13.95" customHeight="1" x14ac:dyDescent="0.25">
      <c r="B467" s="138"/>
      <c r="C467" s="142"/>
      <c r="D467" s="2"/>
      <c r="I467" s="190"/>
      <c r="J467" s="191"/>
      <c r="K467" s="194"/>
      <c r="L467" s="194"/>
      <c r="Q467" s="193">
        <v>1</v>
      </c>
      <c r="R467" s="193">
        <v>4</v>
      </c>
      <c r="S467" s="193">
        <f>4.65+0.6</f>
        <v>5.25</v>
      </c>
      <c r="T467" s="193">
        <f t="shared" si="46"/>
        <v>21</v>
      </c>
      <c r="U467" s="193"/>
      <c r="V467" s="193"/>
      <c r="W467" s="193">
        <f>+T467*$W$3</f>
        <v>21.42</v>
      </c>
      <c r="AA467" s="6"/>
      <c r="AB467" s="6"/>
      <c r="AC467" s="6"/>
    </row>
    <row r="468" spans="1:29" ht="13.95" customHeight="1" x14ac:dyDescent="0.25">
      <c r="B468" s="138"/>
      <c r="C468" s="142"/>
      <c r="D468" s="2"/>
      <c r="I468" s="190"/>
      <c r="J468" s="191"/>
      <c r="K468" s="194"/>
      <c r="L468" s="194"/>
      <c r="Q468" s="193">
        <v>1</v>
      </c>
      <c r="R468" s="193">
        <v>27</v>
      </c>
      <c r="S468" s="193">
        <f>0.2*2+0.1*2+0.15</f>
        <v>0.75000000000000011</v>
      </c>
      <c r="T468" s="193">
        <f t="shared" si="46"/>
        <v>20.250000000000004</v>
      </c>
      <c r="U468" s="193"/>
      <c r="V468" s="193">
        <f>+T468*$V$3</f>
        <v>11.340000000000003</v>
      </c>
      <c r="W468" s="193"/>
      <c r="AA468" s="6"/>
      <c r="AB468" s="6"/>
      <c r="AC468" s="6"/>
    </row>
    <row r="469" spans="1:29" ht="13.95" customHeight="1" x14ac:dyDescent="0.25">
      <c r="B469" s="138"/>
      <c r="C469" s="142"/>
      <c r="D469" s="2"/>
      <c r="I469" s="190"/>
      <c r="J469" s="191"/>
      <c r="K469" s="194"/>
      <c r="L469" s="194"/>
      <c r="Q469" s="193">
        <v>2</v>
      </c>
      <c r="R469" s="193">
        <v>4</v>
      </c>
      <c r="S469" s="193">
        <f>3.4+0.6</f>
        <v>4</v>
      </c>
      <c r="T469" s="193">
        <f t="shared" si="46"/>
        <v>32</v>
      </c>
      <c r="U469" s="193"/>
      <c r="V469" s="193"/>
      <c r="W469" s="193">
        <f>+T469*$W$3</f>
        <v>32.64</v>
      </c>
      <c r="AA469" s="6"/>
      <c r="AB469" s="6"/>
      <c r="AC469" s="6"/>
    </row>
    <row r="470" spans="1:29" ht="13.95" customHeight="1" x14ac:dyDescent="0.25">
      <c r="B470" s="138"/>
      <c r="C470" s="142"/>
      <c r="D470" s="2"/>
      <c r="I470" s="190"/>
      <c r="J470" s="191"/>
      <c r="K470" s="194"/>
      <c r="L470" s="194"/>
      <c r="Q470" s="193">
        <v>2</v>
      </c>
      <c r="R470" s="193">
        <v>22</v>
      </c>
      <c r="S470" s="193">
        <f>0.2*2+0.1*2+0.15</f>
        <v>0.75000000000000011</v>
      </c>
      <c r="T470" s="193">
        <f t="shared" si="46"/>
        <v>33.000000000000007</v>
      </c>
      <c r="U470" s="193"/>
      <c r="V470" s="193">
        <f>+T470*$V$3</f>
        <v>18.480000000000004</v>
      </c>
      <c r="W470" s="193"/>
      <c r="AA470" s="6"/>
      <c r="AB470" s="6"/>
      <c r="AC470" s="6"/>
    </row>
    <row r="471" spans="1:29" ht="13.95" customHeight="1" x14ac:dyDescent="0.25">
      <c r="B471" s="138" t="s">
        <v>290</v>
      </c>
      <c r="C471" s="142"/>
      <c r="D471" s="2"/>
      <c r="I471" s="190"/>
      <c r="J471" s="191"/>
      <c r="K471" s="194"/>
      <c r="L471" s="194"/>
      <c r="Q471" s="193">
        <v>5</v>
      </c>
      <c r="R471" s="193">
        <v>4</v>
      </c>
      <c r="S471" s="193">
        <f>3+0.6</f>
        <v>3.6</v>
      </c>
      <c r="T471" s="193">
        <f t="shared" si="46"/>
        <v>72</v>
      </c>
      <c r="U471" s="193"/>
      <c r="V471" s="193"/>
      <c r="W471" s="193">
        <f>+T471*$W$3</f>
        <v>73.44</v>
      </c>
      <c r="AA471" s="6"/>
      <c r="AB471" s="6"/>
      <c r="AC471" s="6"/>
    </row>
    <row r="472" spans="1:29" ht="13.95" customHeight="1" x14ac:dyDescent="0.25">
      <c r="B472" s="138"/>
      <c r="C472" s="142"/>
      <c r="D472" s="2"/>
      <c r="I472" s="190"/>
      <c r="J472" s="191"/>
      <c r="K472" s="194"/>
      <c r="L472" s="194"/>
      <c r="Q472" s="193">
        <v>5</v>
      </c>
      <c r="R472" s="193">
        <v>20</v>
      </c>
      <c r="S472" s="193">
        <f>0.1*2+0.1*2+0.15</f>
        <v>0.55000000000000004</v>
      </c>
      <c r="T472" s="193">
        <f t="shared" si="46"/>
        <v>55.000000000000007</v>
      </c>
      <c r="U472" s="193"/>
      <c r="V472" s="193">
        <f>+T472*$V$3</f>
        <v>30.800000000000008</v>
      </c>
      <c r="W472" s="193"/>
      <c r="AA472" s="6"/>
      <c r="AB472" s="6"/>
      <c r="AC472" s="6"/>
    </row>
    <row r="473" spans="1:29" ht="13.95" customHeight="1" x14ac:dyDescent="0.25">
      <c r="B473" s="138"/>
      <c r="C473" s="142"/>
      <c r="D473" s="2"/>
      <c r="I473" s="190"/>
      <c r="J473" s="191"/>
      <c r="K473" s="194"/>
      <c r="L473" s="194"/>
      <c r="Q473" s="193">
        <v>1</v>
      </c>
      <c r="R473" s="193">
        <v>4</v>
      </c>
      <c r="S473" s="193">
        <f>1.85+0.6</f>
        <v>2.4500000000000002</v>
      </c>
      <c r="T473" s="193">
        <f t="shared" si="46"/>
        <v>9.8000000000000007</v>
      </c>
      <c r="U473" s="193"/>
      <c r="V473" s="193"/>
      <c r="W473" s="193">
        <f>+T473*$W$3</f>
        <v>9.9960000000000004</v>
      </c>
      <c r="AA473" s="6"/>
      <c r="AB473" s="6"/>
      <c r="AC473" s="6"/>
    </row>
    <row r="474" spans="1:29" ht="13.95" customHeight="1" x14ac:dyDescent="0.25">
      <c r="B474" s="138"/>
      <c r="C474" s="142"/>
      <c r="D474" s="2"/>
      <c r="I474" s="190"/>
      <c r="J474" s="191"/>
      <c r="K474" s="194"/>
      <c r="L474" s="194"/>
      <c r="Q474" s="193">
        <v>1</v>
      </c>
      <c r="R474" s="193">
        <v>14</v>
      </c>
      <c r="S474" s="193">
        <f>0.1*2+0.1*2+0.15</f>
        <v>0.55000000000000004</v>
      </c>
      <c r="T474" s="193">
        <f t="shared" si="46"/>
        <v>7.7000000000000011</v>
      </c>
      <c r="U474" s="193"/>
      <c r="V474" s="193">
        <f>+T474*$V$3</f>
        <v>4.3120000000000012</v>
      </c>
      <c r="W474" s="193"/>
      <c r="AA474" s="6"/>
      <c r="AB474" s="6"/>
      <c r="AC474" s="6"/>
    </row>
    <row r="475" spans="1:29" ht="13.95" customHeight="1" x14ac:dyDescent="0.25">
      <c r="B475" s="138"/>
      <c r="C475" s="142"/>
      <c r="D475" s="2"/>
      <c r="I475" s="190"/>
      <c r="J475" s="191"/>
      <c r="K475" s="194"/>
      <c r="L475" s="194"/>
      <c r="Q475" s="193">
        <v>2</v>
      </c>
      <c r="R475" s="193">
        <v>4</v>
      </c>
      <c r="S475" s="193">
        <f>5.5+0.6</f>
        <v>6.1</v>
      </c>
      <c r="T475" s="193">
        <f t="shared" si="46"/>
        <v>48.8</v>
      </c>
      <c r="U475" s="193"/>
      <c r="V475" s="193"/>
      <c r="W475" s="193">
        <f>+T475*$W$3</f>
        <v>49.775999999999996</v>
      </c>
      <c r="AA475" s="6"/>
      <c r="AB475" s="6"/>
      <c r="AC475" s="6"/>
    </row>
    <row r="476" spans="1:29" ht="13.95" customHeight="1" x14ac:dyDescent="0.25">
      <c r="B476" s="138"/>
      <c r="C476" s="142"/>
      <c r="D476" s="2"/>
      <c r="I476" s="190"/>
      <c r="J476" s="191"/>
      <c r="K476" s="194"/>
      <c r="L476" s="194"/>
      <c r="Q476" s="193">
        <v>2</v>
      </c>
      <c r="R476" s="193">
        <v>34</v>
      </c>
      <c r="S476" s="193">
        <f>0.1*2+0.1*2+0.15</f>
        <v>0.55000000000000004</v>
      </c>
      <c r="T476" s="193">
        <f t="shared" si="46"/>
        <v>37.400000000000006</v>
      </c>
      <c r="U476" s="193"/>
      <c r="V476" s="193">
        <f>+T476*$V$3</f>
        <v>20.944000000000006</v>
      </c>
      <c r="W476" s="193"/>
      <c r="AA476" s="6"/>
      <c r="AB476" s="6"/>
      <c r="AC476" s="6"/>
    </row>
    <row r="477" spans="1:29" ht="13.95" customHeight="1" x14ac:dyDescent="0.25">
      <c r="B477" s="138"/>
      <c r="C477" s="142"/>
      <c r="D477" s="2"/>
      <c r="I477" s="190"/>
      <c r="J477" s="191"/>
      <c r="K477" s="194"/>
      <c r="L477" s="194"/>
      <c r="AA477" s="6"/>
      <c r="AB477" s="6"/>
      <c r="AC477" s="6"/>
    </row>
    <row r="478" spans="1:29" ht="13.95" customHeight="1" x14ac:dyDescent="0.25">
      <c r="B478" s="138"/>
      <c r="C478" s="142"/>
      <c r="D478" s="2"/>
      <c r="I478" s="190"/>
      <c r="J478" s="191"/>
      <c r="K478" s="194"/>
      <c r="L478" s="194"/>
      <c r="AA478" s="6"/>
      <c r="AB478" s="6"/>
      <c r="AC478" s="6"/>
    </row>
    <row r="479" spans="1:29" ht="13.95" customHeight="1" x14ac:dyDescent="0.25">
      <c r="B479" s="138"/>
      <c r="C479" s="142"/>
      <c r="D479" s="2"/>
      <c r="I479" s="190"/>
      <c r="J479" s="191"/>
      <c r="K479" s="194"/>
      <c r="L479" s="194"/>
      <c r="AA479" s="6"/>
      <c r="AB479" s="6"/>
      <c r="AC479" s="6"/>
    </row>
    <row r="480" spans="1:29" ht="13.95" customHeight="1" x14ac:dyDescent="0.25">
      <c r="A480" s="184" t="s">
        <v>80</v>
      </c>
      <c r="B480" s="141" t="s">
        <v>239</v>
      </c>
      <c r="C480" s="142"/>
      <c r="D480" s="2"/>
      <c r="I480" s="333"/>
      <c r="J480" s="334"/>
      <c r="K480" s="194"/>
      <c r="L480" s="194"/>
      <c r="P480" s="2"/>
      <c r="AA480" s="6"/>
      <c r="AB480" s="6"/>
      <c r="AC480" s="6"/>
    </row>
    <row r="481" spans="1:29" ht="13.95" customHeight="1" x14ac:dyDescent="0.25">
      <c r="A481" s="184" t="s">
        <v>81</v>
      </c>
      <c r="B481" s="141" t="s">
        <v>240</v>
      </c>
      <c r="C481" s="142"/>
      <c r="D481" s="2"/>
      <c r="I481" s="194"/>
      <c r="J481" s="194"/>
      <c r="K481" s="194"/>
      <c r="L481" s="194"/>
      <c r="P481" s="2"/>
      <c r="AA481" s="6"/>
      <c r="AB481" s="6"/>
      <c r="AC481" s="6"/>
    </row>
    <row r="482" spans="1:29" ht="13.95" customHeight="1" x14ac:dyDescent="0.25">
      <c r="A482" s="184" t="s">
        <v>110</v>
      </c>
      <c r="B482" s="141" t="s">
        <v>242</v>
      </c>
      <c r="C482" s="142" t="s">
        <v>89</v>
      </c>
      <c r="D482" s="2"/>
      <c r="H482" s="20">
        <f>+SUM(H483:H492)</f>
        <v>32.225499999999997</v>
      </c>
      <c r="I482" s="333"/>
      <c r="J482" s="334"/>
      <c r="K482" s="194"/>
      <c r="L482" s="194"/>
      <c r="P482" s="2"/>
      <c r="AA482" s="6"/>
      <c r="AB482" s="6"/>
      <c r="AC482" s="6"/>
    </row>
    <row r="483" spans="1:29" ht="13.95" customHeight="1" x14ac:dyDescent="0.25">
      <c r="B483" s="138" t="s">
        <v>244</v>
      </c>
      <c r="C483" s="142"/>
      <c r="D483" s="14"/>
      <c r="E483" s="193"/>
      <c r="F483" s="193"/>
      <c r="G483" s="22"/>
      <c r="H483" s="193"/>
      <c r="I483" s="190"/>
      <c r="J483" s="191"/>
      <c r="K483" s="194"/>
      <c r="L483" s="194"/>
      <c r="P483" s="2"/>
      <c r="AA483" s="6"/>
      <c r="AB483" s="6"/>
      <c r="AC483" s="6"/>
    </row>
    <row r="484" spans="1:29" ht="13.95" customHeight="1" x14ac:dyDescent="0.25">
      <c r="B484" s="138" t="s">
        <v>245</v>
      </c>
      <c r="C484" s="142"/>
      <c r="D484" s="14">
        <f>2.74+2.77</f>
        <v>5.51</v>
      </c>
      <c r="E484" s="193"/>
      <c r="F484" s="193">
        <v>2.6</v>
      </c>
      <c r="G484" s="22">
        <v>1</v>
      </c>
      <c r="H484" s="193">
        <f>+D484*F484*G484</f>
        <v>14.326000000000001</v>
      </c>
      <c r="I484" s="190"/>
      <c r="J484" s="191"/>
      <c r="K484" s="194"/>
      <c r="L484" s="194"/>
      <c r="P484" s="2"/>
      <c r="AA484" s="6"/>
      <c r="AB484" s="6"/>
      <c r="AC484" s="6"/>
    </row>
    <row r="485" spans="1:29" ht="13.95" customHeight="1" x14ac:dyDescent="0.25">
      <c r="B485" s="138" t="s">
        <v>179</v>
      </c>
      <c r="C485" s="142"/>
      <c r="D485" s="14"/>
      <c r="E485" s="193"/>
      <c r="F485" s="193"/>
      <c r="G485" s="22"/>
      <c r="H485" s="193"/>
      <c r="I485" s="190"/>
      <c r="J485" s="191"/>
      <c r="K485" s="194"/>
      <c r="L485" s="194"/>
      <c r="P485" s="2"/>
      <c r="AA485" s="6"/>
      <c r="AB485" s="6"/>
      <c r="AC485" s="6"/>
    </row>
    <row r="486" spans="1:29" ht="13.95" customHeight="1" x14ac:dyDescent="0.25">
      <c r="B486" s="138" t="s">
        <v>245</v>
      </c>
      <c r="C486" s="142"/>
      <c r="D486" s="14">
        <f>2.74+2.77</f>
        <v>5.51</v>
      </c>
      <c r="E486" s="193"/>
      <c r="F486" s="193">
        <v>2.6</v>
      </c>
      <c r="G486" s="22">
        <v>1</v>
      </c>
      <c r="H486" s="193">
        <f>+D486*F486*G486</f>
        <v>14.326000000000001</v>
      </c>
      <c r="I486" s="190"/>
      <c r="J486" s="191"/>
      <c r="K486" s="194"/>
      <c r="L486" s="194"/>
      <c r="P486" s="2"/>
      <c r="AA486" s="6"/>
      <c r="AB486" s="6"/>
      <c r="AC486" s="6"/>
    </row>
    <row r="487" spans="1:29" ht="13.95" customHeight="1" x14ac:dyDescent="0.25">
      <c r="B487" s="138" t="s">
        <v>246</v>
      </c>
      <c r="C487" s="142"/>
      <c r="D487" s="14">
        <v>0.9</v>
      </c>
      <c r="E487" s="193"/>
      <c r="F487" s="193">
        <v>2.1</v>
      </c>
      <c r="G487" s="22">
        <v>-1</v>
      </c>
      <c r="H487" s="193">
        <f>+D487*F487*G487</f>
        <v>-1.8900000000000001</v>
      </c>
      <c r="I487" s="190"/>
      <c r="J487" s="191"/>
      <c r="K487" s="194"/>
      <c r="L487" s="194"/>
      <c r="P487" s="2"/>
      <c r="AA487" s="6"/>
      <c r="AB487" s="6"/>
      <c r="AC487" s="6"/>
    </row>
    <row r="488" spans="1:29" ht="13.95" customHeight="1" x14ac:dyDescent="0.25">
      <c r="B488" s="138" t="s">
        <v>180</v>
      </c>
      <c r="C488" s="142"/>
      <c r="D488" s="14"/>
      <c r="E488" s="193"/>
      <c r="F488" s="193"/>
      <c r="G488" s="22"/>
      <c r="H488" s="193"/>
      <c r="I488" s="190"/>
      <c r="J488" s="191"/>
      <c r="K488" s="194"/>
      <c r="L488" s="194"/>
      <c r="P488" s="2"/>
      <c r="AA488" s="6"/>
      <c r="AB488" s="6"/>
      <c r="AC488" s="6"/>
    </row>
    <row r="489" spans="1:29" ht="13.95" customHeight="1" x14ac:dyDescent="0.25">
      <c r="B489" s="138" t="s">
        <v>245</v>
      </c>
      <c r="C489" s="142"/>
      <c r="D489" s="14">
        <f>2.74+2.77</f>
        <v>5.51</v>
      </c>
      <c r="E489" s="193"/>
      <c r="F489" s="193">
        <v>2.6</v>
      </c>
      <c r="G489" s="22">
        <v>1</v>
      </c>
      <c r="H489" s="193">
        <f>+D489*F489*G489</f>
        <v>14.326000000000001</v>
      </c>
      <c r="I489" s="190"/>
      <c r="J489" s="191"/>
      <c r="K489" s="194"/>
      <c r="L489" s="194"/>
      <c r="P489" s="2"/>
      <c r="AA489" s="6"/>
      <c r="AB489" s="6"/>
      <c r="AC489" s="6"/>
    </row>
    <row r="490" spans="1:29" ht="13.95" customHeight="1" x14ac:dyDescent="0.25">
      <c r="B490" s="138" t="s">
        <v>247</v>
      </c>
      <c r="C490" s="142"/>
      <c r="D490" s="14">
        <v>0.9</v>
      </c>
      <c r="E490" s="193"/>
      <c r="F490" s="193">
        <v>2.1</v>
      </c>
      <c r="G490" s="22">
        <v>-2</v>
      </c>
      <c r="H490" s="193">
        <f>+D490*F490*G490</f>
        <v>-3.7800000000000002</v>
      </c>
      <c r="I490" s="333"/>
      <c r="J490" s="334"/>
      <c r="K490" s="194"/>
      <c r="L490" s="194"/>
      <c r="P490" s="2"/>
      <c r="AA490" s="6"/>
      <c r="AB490" s="6"/>
      <c r="AC490" s="6"/>
    </row>
    <row r="491" spans="1:29" ht="13.95" customHeight="1" x14ac:dyDescent="0.25">
      <c r="B491" s="138" t="s">
        <v>248</v>
      </c>
      <c r="C491" s="142"/>
      <c r="D491" s="14">
        <v>1.8</v>
      </c>
      <c r="E491" s="193"/>
      <c r="F491" s="193">
        <v>0.95</v>
      </c>
      <c r="G491" s="22">
        <v>-2</v>
      </c>
      <c r="H491" s="193">
        <f t="shared" ref="H491:H492" si="47">+D491*F491*G491</f>
        <v>-3.42</v>
      </c>
      <c r="I491" s="190"/>
      <c r="J491" s="191"/>
      <c r="K491" s="194"/>
      <c r="L491" s="194"/>
      <c r="P491" s="2"/>
      <c r="AA491" s="6"/>
      <c r="AB491" s="6"/>
      <c r="AC491" s="6"/>
    </row>
    <row r="492" spans="1:29" ht="13.95" customHeight="1" x14ac:dyDescent="0.25">
      <c r="B492" s="138" t="s">
        <v>249</v>
      </c>
      <c r="C492" s="142"/>
      <c r="D492" s="14">
        <v>1.75</v>
      </c>
      <c r="E492" s="193"/>
      <c r="F492" s="193">
        <v>0.95</v>
      </c>
      <c r="G492" s="22">
        <v>-1</v>
      </c>
      <c r="H492" s="193">
        <f t="shared" si="47"/>
        <v>-1.6624999999999999</v>
      </c>
      <c r="I492" s="190"/>
      <c r="J492" s="191"/>
      <c r="K492" s="194"/>
      <c r="L492" s="194"/>
      <c r="P492" s="2"/>
      <c r="AA492" s="6"/>
      <c r="AB492" s="6"/>
      <c r="AC492" s="6"/>
    </row>
    <row r="493" spans="1:29" ht="13.95" customHeight="1" x14ac:dyDescent="0.25">
      <c r="B493" s="141"/>
      <c r="C493" s="142"/>
      <c r="D493" s="2"/>
      <c r="I493" s="190"/>
      <c r="J493" s="191"/>
      <c r="K493" s="194"/>
      <c r="L493" s="194"/>
      <c r="P493" s="2"/>
      <c r="AA493" s="6"/>
      <c r="AB493" s="6"/>
      <c r="AC493" s="6"/>
    </row>
    <row r="494" spans="1:29" ht="13.95" customHeight="1" x14ac:dyDescent="0.25">
      <c r="A494" s="184" t="s">
        <v>111</v>
      </c>
      <c r="B494" s="141" t="s">
        <v>241</v>
      </c>
      <c r="C494" s="142" t="s">
        <v>89</v>
      </c>
      <c r="D494" s="2"/>
      <c r="H494" s="20">
        <f>+SUM(H496:H502)</f>
        <v>51.989500000000007</v>
      </c>
      <c r="I494" s="190"/>
      <c r="J494" s="191"/>
      <c r="K494" s="194"/>
      <c r="L494" s="194"/>
      <c r="P494" s="2"/>
      <c r="AA494" s="6"/>
      <c r="AB494" s="6"/>
      <c r="AC494" s="6"/>
    </row>
    <row r="495" spans="1:29" ht="13.95" customHeight="1" x14ac:dyDescent="0.25">
      <c r="B495" s="141" t="s">
        <v>122</v>
      </c>
      <c r="C495" s="142"/>
      <c r="D495" s="2"/>
      <c r="I495" s="190"/>
      <c r="J495" s="191"/>
      <c r="K495" s="194"/>
      <c r="L495" s="194"/>
      <c r="P495" s="2"/>
      <c r="AA495" s="6"/>
      <c r="AB495" s="6"/>
      <c r="AC495" s="6"/>
    </row>
    <row r="496" spans="1:29" ht="13.95" customHeight="1" x14ac:dyDescent="0.25">
      <c r="B496" s="141" t="s">
        <v>250</v>
      </c>
      <c r="C496" s="142"/>
      <c r="D496" s="193">
        <v>3</v>
      </c>
      <c r="F496" s="193">
        <v>0.95</v>
      </c>
      <c r="G496" s="22">
        <v>2</v>
      </c>
      <c r="H496" s="193">
        <f>+D496*F496*G496</f>
        <v>5.6999999999999993</v>
      </c>
      <c r="I496" s="190"/>
      <c r="J496" s="191"/>
      <c r="K496" s="194"/>
      <c r="L496" s="194"/>
      <c r="P496" s="2"/>
      <c r="AA496" s="6"/>
      <c r="AB496" s="6"/>
      <c r="AC496" s="6"/>
    </row>
    <row r="497" spans="1:29" ht="13.95" customHeight="1" x14ac:dyDescent="0.25">
      <c r="B497" s="141" t="s">
        <v>177</v>
      </c>
      <c r="C497" s="142"/>
      <c r="D497" s="193">
        <v>3</v>
      </c>
      <c r="F497" s="193">
        <v>2.6</v>
      </c>
      <c r="G497" s="22">
        <v>1</v>
      </c>
      <c r="H497" s="193">
        <f>+D497*F497*G497</f>
        <v>7.8000000000000007</v>
      </c>
      <c r="I497" s="190"/>
      <c r="J497" s="191"/>
      <c r="K497" s="194"/>
      <c r="L497" s="194"/>
      <c r="P497" s="2"/>
      <c r="AA497" s="6"/>
      <c r="AB497" s="6"/>
      <c r="AC497" s="6"/>
    </row>
    <row r="498" spans="1:29" ht="13.95" customHeight="1" x14ac:dyDescent="0.25">
      <c r="B498" s="141" t="s">
        <v>123</v>
      </c>
      <c r="C498" s="142"/>
      <c r="D498" s="2"/>
      <c r="F498" s="193"/>
      <c r="G498" s="22"/>
      <c r="H498" s="193"/>
      <c r="I498" s="190"/>
      <c r="J498" s="191"/>
      <c r="K498" s="194"/>
      <c r="L498" s="194"/>
      <c r="P498" s="2"/>
      <c r="AA498" s="6"/>
      <c r="AB498" s="6"/>
      <c r="AC498" s="6"/>
    </row>
    <row r="499" spans="1:29" ht="13.95" customHeight="1" x14ac:dyDescent="0.25">
      <c r="B499" s="141" t="s">
        <v>175</v>
      </c>
      <c r="C499" s="142"/>
      <c r="D499" s="193">
        <v>1.85</v>
      </c>
      <c r="F499" s="193">
        <v>0.95</v>
      </c>
      <c r="G499" s="22">
        <v>1</v>
      </c>
      <c r="H499" s="193">
        <f>+D499*F499*G499</f>
        <v>1.7575000000000001</v>
      </c>
      <c r="I499" s="190"/>
      <c r="J499" s="191"/>
      <c r="K499" s="194"/>
      <c r="L499" s="194"/>
      <c r="P499" s="2"/>
      <c r="AA499" s="6"/>
      <c r="AB499" s="6"/>
      <c r="AC499" s="6"/>
    </row>
    <row r="500" spans="1:29" ht="13.95" customHeight="1" x14ac:dyDescent="0.25">
      <c r="B500" s="141" t="s">
        <v>176</v>
      </c>
      <c r="C500" s="142"/>
      <c r="D500" s="193">
        <v>3</v>
      </c>
      <c r="F500" s="193">
        <v>0.95</v>
      </c>
      <c r="G500" s="22">
        <v>1</v>
      </c>
      <c r="H500" s="193">
        <f>+D500*F500*G500</f>
        <v>2.8499999999999996</v>
      </c>
      <c r="I500" s="190"/>
      <c r="J500" s="191"/>
      <c r="K500" s="194"/>
      <c r="L500" s="194"/>
      <c r="P500" s="2"/>
      <c r="AA500" s="6"/>
      <c r="AB500" s="6"/>
      <c r="AC500" s="6"/>
    </row>
    <row r="501" spans="1:29" ht="13.95" customHeight="1" x14ac:dyDescent="0.25">
      <c r="B501" s="141" t="s">
        <v>177</v>
      </c>
      <c r="C501" s="142"/>
      <c r="D501" s="193">
        <v>3</v>
      </c>
      <c r="F501" s="193">
        <v>2.6</v>
      </c>
      <c r="G501" s="22">
        <v>1</v>
      </c>
      <c r="H501" s="193">
        <f>+D501*F501*G501</f>
        <v>7.8000000000000007</v>
      </c>
      <c r="I501" s="190"/>
      <c r="J501" s="191"/>
      <c r="K501" s="194"/>
      <c r="L501" s="194"/>
      <c r="P501" s="2"/>
      <c r="AA501" s="6"/>
      <c r="AB501" s="6"/>
      <c r="AC501" s="6"/>
    </row>
    <row r="502" spans="1:29" ht="13.95" customHeight="1" x14ac:dyDescent="0.25">
      <c r="B502" s="141" t="s">
        <v>251</v>
      </c>
      <c r="C502" s="142"/>
      <c r="D502" s="193">
        <v>3.45</v>
      </c>
      <c r="F502" s="187">
        <v>3.78</v>
      </c>
      <c r="G502" s="8">
        <v>2</v>
      </c>
      <c r="H502" s="187">
        <f>+D502*F502*G502</f>
        <v>26.082000000000001</v>
      </c>
      <c r="I502" s="190"/>
      <c r="J502" s="191"/>
      <c r="K502" s="194"/>
      <c r="L502" s="194"/>
      <c r="P502" s="2"/>
      <c r="AA502" s="6"/>
      <c r="AB502" s="6"/>
      <c r="AC502" s="6"/>
    </row>
    <row r="503" spans="1:29" ht="13.95" customHeight="1" x14ac:dyDescent="0.25">
      <c r="B503" s="141"/>
      <c r="C503" s="142"/>
      <c r="D503" s="193"/>
      <c r="I503" s="190"/>
      <c r="J503" s="191"/>
      <c r="K503" s="194"/>
      <c r="L503" s="194"/>
      <c r="P503" s="2"/>
      <c r="AA503" s="6"/>
      <c r="AB503" s="6"/>
      <c r="AC503" s="6"/>
    </row>
    <row r="504" spans="1:29" ht="13.95" customHeight="1" x14ac:dyDescent="0.25">
      <c r="A504" s="184" t="s">
        <v>112</v>
      </c>
      <c r="B504" s="141" t="s">
        <v>370</v>
      </c>
      <c r="C504" s="139" t="s">
        <v>89</v>
      </c>
      <c r="I504" s="185"/>
      <c r="J504" s="186"/>
      <c r="L504" s="4">
        <f>+L505</f>
        <v>2.64</v>
      </c>
      <c r="P504" s="2"/>
      <c r="AA504" s="6"/>
      <c r="AB504" s="6"/>
      <c r="AC504" s="6"/>
    </row>
    <row r="505" spans="1:29" ht="13.95" customHeight="1" x14ac:dyDescent="0.25">
      <c r="B505" s="141" t="s">
        <v>371</v>
      </c>
      <c r="C505" s="142"/>
      <c r="D505" s="193"/>
      <c r="I505" s="193">
        <v>1.1000000000000001</v>
      </c>
      <c r="J505" s="193">
        <v>1.2</v>
      </c>
      <c r="K505" s="194">
        <v>2</v>
      </c>
      <c r="L505" s="194">
        <f>+I505*J505*K505</f>
        <v>2.64</v>
      </c>
      <c r="P505" s="2"/>
      <c r="AA505" s="6"/>
      <c r="AB505" s="6"/>
      <c r="AC505" s="6"/>
    </row>
    <row r="506" spans="1:29" ht="13.95" customHeight="1" x14ac:dyDescent="0.25">
      <c r="B506" s="141"/>
      <c r="C506" s="142"/>
      <c r="D506" s="193"/>
      <c r="I506" s="190"/>
      <c r="J506" s="191"/>
      <c r="K506" s="194"/>
      <c r="L506" s="194"/>
      <c r="P506" s="2"/>
      <c r="AA506" s="6"/>
      <c r="AB506" s="6"/>
      <c r="AC506" s="6"/>
    </row>
    <row r="507" spans="1:29" ht="13.95" customHeight="1" x14ac:dyDescent="0.25">
      <c r="B507" s="141"/>
      <c r="C507" s="142"/>
      <c r="D507" s="193"/>
      <c r="I507" s="190"/>
      <c r="J507" s="191"/>
      <c r="K507" s="194"/>
      <c r="L507" s="194"/>
      <c r="P507" s="2"/>
      <c r="AA507" s="6"/>
      <c r="AB507" s="6"/>
      <c r="AC507" s="6"/>
    </row>
    <row r="508" spans="1:29" ht="13.95" customHeight="1" x14ac:dyDescent="0.25">
      <c r="B508" s="141"/>
      <c r="C508" s="142"/>
      <c r="D508" s="193"/>
      <c r="I508" s="190"/>
      <c r="J508" s="191"/>
      <c r="K508" s="194"/>
      <c r="L508" s="194"/>
      <c r="P508" s="2"/>
      <c r="AA508" s="6"/>
      <c r="AB508" s="6"/>
      <c r="AC508" s="6"/>
    </row>
    <row r="509" spans="1:29" ht="13.95" customHeight="1" x14ac:dyDescent="0.25">
      <c r="A509" s="184" t="s">
        <v>113</v>
      </c>
      <c r="B509" s="141" t="s">
        <v>243</v>
      </c>
      <c r="C509" s="139" t="s">
        <v>252</v>
      </c>
      <c r="D509" s="2"/>
      <c r="I509" s="333"/>
      <c r="J509" s="334"/>
      <c r="K509" s="194"/>
      <c r="L509" s="194"/>
      <c r="P509" s="2"/>
      <c r="Z509" s="20">
        <f>+SUM(U511:Y524)</f>
        <v>85.74</v>
      </c>
      <c r="AA509" s="6"/>
      <c r="AB509" s="6"/>
      <c r="AC509" s="6"/>
    </row>
    <row r="510" spans="1:29" ht="13.95" customHeight="1" x14ac:dyDescent="0.25">
      <c r="B510" s="138" t="s">
        <v>244</v>
      </c>
      <c r="C510" s="142"/>
      <c r="D510" s="2"/>
      <c r="I510" s="333"/>
      <c r="J510" s="334"/>
      <c r="K510" s="194"/>
      <c r="L510" s="194"/>
      <c r="P510" s="2"/>
      <c r="AA510" s="6"/>
      <c r="AB510" s="6"/>
      <c r="AC510" s="6"/>
    </row>
    <row r="511" spans="1:29" ht="13.95" customHeight="1" x14ac:dyDescent="0.25">
      <c r="B511" s="138" t="s">
        <v>245</v>
      </c>
      <c r="C511" s="142"/>
      <c r="D511" s="14"/>
      <c r="I511" s="333"/>
      <c r="J511" s="334"/>
      <c r="K511" s="194"/>
      <c r="L511" s="194"/>
      <c r="P511" s="2"/>
      <c r="Q511" s="187">
        <v>1</v>
      </c>
      <c r="R511" s="187">
        <v>7</v>
      </c>
      <c r="S511" s="14">
        <f>2.74+2.77+1.2</f>
        <v>6.71</v>
      </c>
      <c r="T511" s="187">
        <f>+Q511*R511*S511</f>
        <v>46.97</v>
      </c>
      <c r="U511" s="187">
        <f>+T511*$U$3</f>
        <v>11.7425</v>
      </c>
      <c r="AA511" s="6"/>
      <c r="AB511" s="6"/>
      <c r="AC511" s="6"/>
    </row>
    <row r="512" spans="1:29" ht="13.95" customHeight="1" x14ac:dyDescent="0.25">
      <c r="B512" s="138" t="s">
        <v>179</v>
      </c>
      <c r="C512" s="142"/>
      <c r="D512" s="14"/>
      <c r="I512" s="333"/>
      <c r="J512" s="334"/>
      <c r="K512" s="194"/>
      <c r="L512" s="194"/>
      <c r="P512" s="2"/>
      <c r="S512" s="14"/>
      <c r="AA512" s="6"/>
      <c r="AB512" s="6"/>
      <c r="AC512" s="6"/>
    </row>
    <row r="513" spans="1:29" ht="13.95" customHeight="1" x14ac:dyDescent="0.25">
      <c r="B513" s="138" t="s">
        <v>245</v>
      </c>
      <c r="C513" s="142"/>
      <c r="D513" s="14"/>
      <c r="I513" s="194"/>
      <c r="J513" s="194"/>
      <c r="K513" s="194"/>
      <c r="L513" s="194"/>
      <c r="P513" s="2"/>
      <c r="Q513" s="187">
        <v>1</v>
      </c>
      <c r="R513" s="187">
        <v>7</v>
      </c>
      <c r="S513" s="14">
        <f>2.74+2.77+1.2</f>
        <v>6.71</v>
      </c>
      <c r="T513" s="187">
        <f t="shared" ref="T513:T524" si="48">+Q513*R513*S513</f>
        <v>46.97</v>
      </c>
      <c r="U513" s="187">
        <f t="shared" ref="U513:U524" si="49">+T513*$U$3</f>
        <v>11.7425</v>
      </c>
      <c r="AA513" s="6"/>
      <c r="AB513" s="6"/>
      <c r="AC513" s="6"/>
    </row>
    <row r="514" spans="1:29" ht="13.95" customHeight="1" x14ac:dyDescent="0.25">
      <c r="B514" s="138" t="s">
        <v>246</v>
      </c>
      <c r="C514" s="142"/>
      <c r="D514" s="14"/>
      <c r="I514" s="333"/>
      <c r="J514" s="334"/>
      <c r="K514" s="194"/>
      <c r="L514" s="194"/>
      <c r="P514" s="2"/>
      <c r="Q514" s="187">
        <v>1</v>
      </c>
      <c r="R514" s="187">
        <v>6</v>
      </c>
      <c r="S514" s="14">
        <f>0.9+1.2</f>
        <v>2.1</v>
      </c>
      <c r="T514" s="187">
        <f t="shared" si="48"/>
        <v>12.600000000000001</v>
      </c>
      <c r="U514" s="187">
        <f t="shared" si="49"/>
        <v>3.1500000000000004</v>
      </c>
      <c r="AA514" s="6"/>
      <c r="AB514" s="6"/>
      <c r="AC514" s="6"/>
    </row>
    <row r="515" spans="1:29" ht="13.95" customHeight="1" x14ac:dyDescent="0.25">
      <c r="B515" s="138" t="s">
        <v>180</v>
      </c>
      <c r="C515" s="142"/>
      <c r="D515" s="14"/>
      <c r="I515" s="333"/>
      <c r="J515" s="334"/>
      <c r="K515" s="194"/>
      <c r="L515" s="194"/>
      <c r="P515" s="2"/>
      <c r="S515" s="14"/>
      <c r="AA515" s="6"/>
      <c r="AB515" s="6"/>
      <c r="AC515" s="6"/>
    </row>
    <row r="516" spans="1:29" ht="13.95" customHeight="1" x14ac:dyDescent="0.25">
      <c r="B516" s="138" t="s">
        <v>245</v>
      </c>
      <c r="C516" s="142"/>
      <c r="D516" s="14"/>
      <c r="I516" s="194"/>
      <c r="J516" s="194"/>
      <c r="K516" s="194"/>
      <c r="L516" s="194"/>
      <c r="P516" s="2"/>
      <c r="Q516" s="187">
        <v>1</v>
      </c>
      <c r="R516" s="187">
        <v>7</v>
      </c>
      <c r="S516" s="14">
        <f>2.74+2.77+1.2</f>
        <v>6.71</v>
      </c>
      <c r="T516" s="187">
        <f t="shared" si="48"/>
        <v>46.97</v>
      </c>
      <c r="U516" s="187">
        <f t="shared" si="49"/>
        <v>11.7425</v>
      </c>
      <c r="AA516" s="6"/>
      <c r="AB516" s="6"/>
      <c r="AC516" s="6"/>
    </row>
    <row r="517" spans="1:29" ht="13.95" customHeight="1" x14ac:dyDescent="0.25">
      <c r="B517" s="138" t="s">
        <v>122</v>
      </c>
      <c r="C517" s="142"/>
      <c r="D517" s="14"/>
      <c r="I517" s="333"/>
      <c r="J517" s="334"/>
      <c r="K517" s="194"/>
      <c r="L517" s="194"/>
      <c r="P517" s="2"/>
      <c r="AA517" s="6"/>
      <c r="AB517" s="6"/>
      <c r="AC517" s="6"/>
    </row>
    <row r="518" spans="1:29" ht="13.95" customHeight="1" x14ac:dyDescent="0.25">
      <c r="B518" s="138" t="s">
        <v>250</v>
      </c>
      <c r="C518" s="142"/>
      <c r="D518" s="193"/>
      <c r="I518" s="333"/>
      <c r="J518" s="334"/>
      <c r="K518" s="194"/>
      <c r="L518" s="194"/>
      <c r="P518" s="2"/>
      <c r="Q518" s="187">
        <v>2</v>
      </c>
      <c r="R518" s="187">
        <v>3</v>
      </c>
      <c r="S518" s="193">
        <f>3+1.2</f>
        <v>4.2</v>
      </c>
      <c r="T518" s="187">
        <f t="shared" si="48"/>
        <v>25.200000000000003</v>
      </c>
      <c r="U518" s="187">
        <f t="shared" si="49"/>
        <v>6.3000000000000007</v>
      </c>
      <c r="AA518" s="6"/>
      <c r="AB518" s="6"/>
      <c r="AC518" s="6"/>
    </row>
    <row r="519" spans="1:29" ht="13.95" customHeight="1" x14ac:dyDescent="0.25">
      <c r="B519" s="138" t="s">
        <v>177</v>
      </c>
      <c r="C519" s="142"/>
      <c r="D519" s="193"/>
      <c r="I519" s="333"/>
      <c r="J519" s="334"/>
      <c r="K519" s="194"/>
      <c r="L519" s="194"/>
      <c r="P519" s="2"/>
      <c r="Q519" s="187">
        <v>1</v>
      </c>
      <c r="R519" s="187">
        <v>7</v>
      </c>
      <c r="S519" s="193">
        <f>3+1.2</f>
        <v>4.2</v>
      </c>
      <c r="T519" s="187">
        <f t="shared" si="48"/>
        <v>29.400000000000002</v>
      </c>
      <c r="U519" s="187">
        <f t="shared" si="49"/>
        <v>7.3500000000000005</v>
      </c>
      <c r="AA519" s="6"/>
      <c r="AB519" s="6"/>
      <c r="AC519" s="6"/>
    </row>
    <row r="520" spans="1:29" ht="13.95" customHeight="1" x14ac:dyDescent="0.25">
      <c r="B520" s="138" t="s">
        <v>123</v>
      </c>
      <c r="C520" s="142"/>
      <c r="D520" s="14"/>
      <c r="I520" s="333"/>
      <c r="J520" s="334"/>
      <c r="K520" s="194"/>
      <c r="L520" s="194"/>
      <c r="P520" s="2"/>
      <c r="S520" s="14"/>
      <c r="AA520" s="6"/>
      <c r="AB520" s="6"/>
      <c r="AC520" s="6"/>
    </row>
    <row r="521" spans="1:29" ht="13.95" customHeight="1" x14ac:dyDescent="0.25">
      <c r="B521" s="138" t="s">
        <v>175</v>
      </c>
      <c r="C521" s="142"/>
      <c r="D521" s="193"/>
      <c r="I521" s="194"/>
      <c r="J521" s="194"/>
      <c r="K521" s="194"/>
      <c r="L521" s="194"/>
      <c r="P521" s="2"/>
      <c r="Q521" s="187">
        <v>1</v>
      </c>
      <c r="R521" s="187">
        <v>3</v>
      </c>
      <c r="S521" s="193">
        <f>1.85+1.2</f>
        <v>3.05</v>
      </c>
      <c r="T521" s="187">
        <f t="shared" si="48"/>
        <v>9.1499999999999986</v>
      </c>
      <c r="U521" s="187">
        <f t="shared" si="49"/>
        <v>2.2874999999999996</v>
      </c>
      <c r="AA521" s="6"/>
      <c r="AB521" s="6"/>
      <c r="AC521" s="6"/>
    </row>
    <row r="522" spans="1:29" ht="13.95" customHeight="1" x14ac:dyDescent="0.25">
      <c r="B522" s="138" t="s">
        <v>176</v>
      </c>
      <c r="C522" s="142"/>
      <c r="D522" s="193"/>
      <c r="I522" s="333"/>
      <c r="J522" s="334"/>
      <c r="K522" s="194"/>
      <c r="L522" s="194"/>
      <c r="P522" s="2"/>
      <c r="Q522" s="187">
        <v>1</v>
      </c>
      <c r="R522" s="187">
        <v>3</v>
      </c>
      <c r="S522" s="193">
        <f>3+1.2</f>
        <v>4.2</v>
      </c>
      <c r="T522" s="187">
        <f t="shared" si="48"/>
        <v>12.600000000000001</v>
      </c>
      <c r="U522" s="187">
        <f t="shared" si="49"/>
        <v>3.1500000000000004</v>
      </c>
      <c r="AA522" s="6"/>
      <c r="AB522" s="6"/>
      <c r="AC522" s="6"/>
    </row>
    <row r="523" spans="1:29" ht="13.95" customHeight="1" x14ac:dyDescent="0.25">
      <c r="B523" s="138" t="s">
        <v>177</v>
      </c>
      <c r="C523" s="142"/>
      <c r="D523" s="193"/>
      <c r="I523" s="333"/>
      <c r="J523" s="334"/>
      <c r="K523" s="194"/>
      <c r="L523" s="194"/>
      <c r="P523" s="2"/>
      <c r="Q523" s="187">
        <v>1</v>
      </c>
      <c r="R523" s="187">
        <v>7</v>
      </c>
      <c r="S523" s="193">
        <f>3+1.2</f>
        <v>4.2</v>
      </c>
      <c r="T523" s="187">
        <f t="shared" si="48"/>
        <v>29.400000000000002</v>
      </c>
      <c r="U523" s="187">
        <f t="shared" si="49"/>
        <v>7.3500000000000005</v>
      </c>
      <c r="AA523" s="6"/>
      <c r="AB523" s="6"/>
      <c r="AC523" s="6"/>
    </row>
    <row r="524" spans="1:29" ht="13.95" customHeight="1" x14ac:dyDescent="0.25">
      <c r="B524" s="138" t="s">
        <v>251</v>
      </c>
      <c r="C524" s="142"/>
      <c r="D524" s="193"/>
      <c r="I524" s="333"/>
      <c r="J524" s="334"/>
      <c r="K524" s="194"/>
      <c r="L524" s="194"/>
      <c r="P524" s="2"/>
      <c r="Q524" s="187">
        <v>2</v>
      </c>
      <c r="R524" s="187">
        <v>9</v>
      </c>
      <c r="S524" s="193">
        <f>3.45+1.2</f>
        <v>4.6500000000000004</v>
      </c>
      <c r="T524" s="187">
        <f t="shared" si="48"/>
        <v>83.7</v>
      </c>
      <c r="U524" s="187">
        <f t="shared" si="49"/>
        <v>20.925000000000001</v>
      </c>
      <c r="AA524" s="6"/>
      <c r="AB524" s="6"/>
      <c r="AC524" s="6"/>
    </row>
    <row r="525" spans="1:29" ht="13.95" customHeight="1" x14ac:dyDescent="0.25">
      <c r="B525" s="138"/>
      <c r="C525" s="142"/>
      <c r="D525" s="2"/>
      <c r="I525" s="333"/>
      <c r="J525" s="334"/>
      <c r="K525" s="194"/>
      <c r="L525" s="194"/>
      <c r="P525" s="2"/>
      <c r="AA525" s="6"/>
      <c r="AB525" s="6"/>
      <c r="AC525" s="6"/>
    </row>
    <row r="526" spans="1:29" ht="13.95" customHeight="1" x14ac:dyDescent="0.25">
      <c r="A526" s="184" t="s">
        <v>82</v>
      </c>
      <c r="B526" s="141" t="s">
        <v>253</v>
      </c>
      <c r="C526" s="142"/>
      <c r="D526" s="2"/>
      <c r="I526" s="333"/>
      <c r="J526" s="334"/>
      <c r="K526" s="194"/>
      <c r="L526" s="194"/>
      <c r="P526" s="2"/>
      <c r="AA526" s="6"/>
      <c r="AB526" s="6"/>
      <c r="AC526" s="6"/>
    </row>
    <row r="527" spans="1:29" ht="13.95" customHeight="1" x14ac:dyDescent="0.25">
      <c r="A527" s="184" t="s">
        <v>92</v>
      </c>
      <c r="B527" s="141" t="s">
        <v>260</v>
      </c>
      <c r="C527" s="139" t="s">
        <v>89</v>
      </c>
      <c r="D527" s="2"/>
      <c r="I527" s="333"/>
      <c r="J527" s="334"/>
      <c r="K527" s="194"/>
      <c r="L527" s="13">
        <f>+SUM(L528:L538)</f>
        <v>35.82</v>
      </c>
      <c r="P527" s="2"/>
      <c r="AA527" s="6"/>
      <c r="AB527" s="6"/>
      <c r="AC527" s="6"/>
    </row>
    <row r="528" spans="1:29" ht="13.95" customHeight="1" x14ac:dyDescent="0.25">
      <c r="B528" s="141" t="s">
        <v>265</v>
      </c>
      <c r="C528" s="142"/>
      <c r="D528" s="2"/>
      <c r="I528" s="190"/>
      <c r="J528" s="191"/>
      <c r="K528" s="194"/>
      <c r="L528" s="194"/>
      <c r="P528" s="2"/>
      <c r="AA528" s="6"/>
      <c r="AB528" s="6"/>
      <c r="AC528" s="6"/>
    </row>
    <row r="529" spans="1:29" ht="13.95" customHeight="1" x14ac:dyDescent="0.25">
      <c r="B529" s="141" t="s">
        <v>179</v>
      </c>
      <c r="C529" s="142"/>
      <c r="D529" s="2"/>
      <c r="I529" s="193">
        <v>1.9</v>
      </c>
      <c r="J529" s="193">
        <v>1.5</v>
      </c>
      <c r="K529" s="194">
        <v>1</v>
      </c>
      <c r="L529" s="194">
        <f>+I529*J529*K529</f>
        <v>2.8499999999999996</v>
      </c>
      <c r="P529" s="2"/>
      <c r="AA529" s="6"/>
      <c r="AB529" s="6"/>
      <c r="AC529" s="6"/>
    </row>
    <row r="530" spans="1:29" ht="13.95" customHeight="1" x14ac:dyDescent="0.25">
      <c r="B530" s="141" t="s">
        <v>266</v>
      </c>
      <c r="C530" s="142"/>
      <c r="D530" s="2"/>
      <c r="I530" s="193">
        <v>1</v>
      </c>
      <c r="J530" s="193">
        <v>1.5</v>
      </c>
      <c r="K530" s="194">
        <v>1</v>
      </c>
      <c r="L530" s="194">
        <f>+I530*J530*K530</f>
        <v>1.5</v>
      </c>
      <c r="P530" s="2"/>
      <c r="AA530" s="6"/>
      <c r="AB530" s="6"/>
      <c r="AC530" s="6"/>
    </row>
    <row r="531" spans="1:29" ht="13.95" customHeight="1" x14ac:dyDescent="0.25">
      <c r="B531" s="141" t="s">
        <v>122</v>
      </c>
      <c r="C531" s="142"/>
      <c r="D531" s="2"/>
      <c r="I531" s="193">
        <f>2.95+0.48+0.1+0.2+0.1</f>
        <v>3.8300000000000005</v>
      </c>
      <c r="J531" s="193">
        <v>1.5</v>
      </c>
      <c r="K531" s="194">
        <v>1</v>
      </c>
      <c r="L531" s="194">
        <f>+I531*J531*K531</f>
        <v>5.745000000000001</v>
      </c>
      <c r="P531" s="2"/>
      <c r="AA531" s="6"/>
      <c r="AB531" s="6"/>
      <c r="AC531" s="6"/>
    </row>
    <row r="532" spans="1:29" ht="13.95" customHeight="1" x14ac:dyDescent="0.25">
      <c r="B532" s="141" t="s">
        <v>267</v>
      </c>
      <c r="C532" s="142"/>
      <c r="D532" s="2"/>
      <c r="I532" s="193">
        <v>3.45</v>
      </c>
      <c r="J532" s="193">
        <v>1.5</v>
      </c>
      <c r="K532" s="194">
        <v>1</v>
      </c>
      <c r="L532" s="194">
        <f>+I532*J532*K532</f>
        <v>5.1750000000000007</v>
      </c>
      <c r="P532" s="2"/>
      <c r="AA532" s="6"/>
      <c r="AB532" s="6"/>
      <c r="AC532" s="6"/>
    </row>
    <row r="533" spans="1:29" ht="13.95" customHeight="1" x14ac:dyDescent="0.25">
      <c r="B533" s="141" t="s">
        <v>147</v>
      </c>
      <c r="C533" s="142"/>
      <c r="D533" s="2"/>
      <c r="I533" s="190"/>
      <c r="J533" s="191"/>
      <c r="K533" s="194"/>
      <c r="L533" s="194"/>
      <c r="P533" s="2"/>
      <c r="AA533" s="6"/>
      <c r="AB533" s="6"/>
      <c r="AC533" s="6"/>
    </row>
    <row r="534" spans="1:29" ht="13.95" customHeight="1" x14ac:dyDescent="0.25">
      <c r="B534" s="141" t="s">
        <v>179</v>
      </c>
      <c r="C534" s="142"/>
      <c r="D534" s="2"/>
      <c r="I534" s="193">
        <v>1.9</v>
      </c>
      <c r="J534" s="193">
        <v>1.5</v>
      </c>
      <c r="K534" s="194">
        <v>1</v>
      </c>
      <c r="L534" s="194">
        <f>+I534*J534*K534</f>
        <v>2.8499999999999996</v>
      </c>
      <c r="P534" s="2"/>
      <c r="AA534" s="6"/>
      <c r="AB534" s="6"/>
      <c r="AC534" s="6"/>
    </row>
    <row r="535" spans="1:29" ht="13.95" customHeight="1" x14ac:dyDescent="0.25">
      <c r="B535" s="141" t="s">
        <v>266</v>
      </c>
      <c r="C535" s="142"/>
      <c r="D535" s="2"/>
      <c r="I535" s="193">
        <v>1</v>
      </c>
      <c r="J535" s="193">
        <v>1.5</v>
      </c>
      <c r="K535" s="194">
        <v>1</v>
      </c>
      <c r="L535" s="194">
        <f>+I535*J535*K535</f>
        <v>1.5</v>
      </c>
      <c r="P535" s="2"/>
      <c r="AA535" s="6"/>
      <c r="AB535" s="6"/>
      <c r="AC535" s="6"/>
    </row>
    <row r="536" spans="1:29" ht="13.95" customHeight="1" x14ac:dyDescent="0.25">
      <c r="B536" s="141" t="s">
        <v>123</v>
      </c>
      <c r="C536" s="142"/>
      <c r="D536" s="2"/>
      <c r="I536" s="193">
        <f>2.95+0.48+0.1+0.2+0.1</f>
        <v>3.8300000000000005</v>
      </c>
      <c r="J536" s="193">
        <v>1.5</v>
      </c>
      <c r="K536" s="194">
        <v>1</v>
      </c>
      <c r="L536" s="194">
        <f>+I536*J536*K536</f>
        <v>5.745000000000001</v>
      </c>
      <c r="P536" s="2"/>
      <c r="AA536" s="6"/>
      <c r="AB536" s="6"/>
      <c r="AC536" s="6"/>
    </row>
    <row r="537" spans="1:29" ht="13.95" customHeight="1" x14ac:dyDescent="0.25">
      <c r="B537" s="141" t="s">
        <v>267</v>
      </c>
      <c r="C537" s="142"/>
      <c r="D537" s="2"/>
      <c r="I537" s="193">
        <v>3.45</v>
      </c>
      <c r="J537" s="193">
        <v>1.5</v>
      </c>
      <c r="K537" s="194">
        <v>1</v>
      </c>
      <c r="L537" s="194">
        <f>+I537*J537*K537</f>
        <v>5.1750000000000007</v>
      </c>
      <c r="P537" s="2"/>
      <c r="AA537" s="6"/>
      <c r="AB537" s="6"/>
      <c r="AC537" s="6"/>
    </row>
    <row r="538" spans="1:29" ht="13.95" customHeight="1" x14ac:dyDescent="0.25">
      <c r="B538" s="141" t="s">
        <v>371</v>
      </c>
      <c r="C538" s="142"/>
      <c r="D538" s="193"/>
      <c r="I538" s="193">
        <v>1.1000000000000001</v>
      </c>
      <c r="J538" s="193">
        <v>1.2</v>
      </c>
      <c r="K538" s="194">
        <v>4</v>
      </c>
      <c r="L538" s="194">
        <f>+I538*J538*K538</f>
        <v>5.28</v>
      </c>
      <c r="P538" s="2"/>
      <c r="AA538" s="6"/>
      <c r="AB538" s="6"/>
      <c r="AC538" s="6"/>
    </row>
    <row r="539" spans="1:29" ht="13.95" customHeight="1" x14ac:dyDescent="0.25">
      <c r="B539" s="141"/>
      <c r="C539" s="142"/>
      <c r="D539" s="2"/>
      <c r="I539" s="190"/>
      <c r="J539" s="191"/>
      <c r="K539" s="194"/>
      <c r="L539" s="194"/>
      <c r="P539" s="2"/>
      <c r="AA539" s="6"/>
      <c r="AB539" s="6"/>
      <c r="AC539" s="6"/>
    </row>
    <row r="540" spans="1:29" ht="13.95" customHeight="1" x14ac:dyDescent="0.25">
      <c r="A540" s="184" t="s">
        <v>93</v>
      </c>
      <c r="B540" s="141" t="s">
        <v>254</v>
      </c>
      <c r="C540" s="139" t="s">
        <v>89</v>
      </c>
      <c r="D540" s="2"/>
      <c r="I540" s="333"/>
      <c r="J540" s="334"/>
      <c r="K540" s="194"/>
      <c r="L540" s="13">
        <f>+SUM(L541:L563)</f>
        <v>97.08750000000002</v>
      </c>
      <c r="P540" s="2"/>
      <c r="AA540" s="6"/>
      <c r="AB540" s="6"/>
      <c r="AC540" s="6"/>
    </row>
    <row r="541" spans="1:29" ht="13.95" customHeight="1" x14ac:dyDescent="0.25">
      <c r="B541" s="141" t="s">
        <v>268</v>
      </c>
      <c r="C541" s="142"/>
      <c r="D541" s="2"/>
      <c r="I541" s="190"/>
      <c r="J541" s="191"/>
      <c r="K541" s="194"/>
      <c r="L541" s="194"/>
      <c r="P541" s="2"/>
      <c r="AA541" s="6"/>
      <c r="AB541" s="6"/>
      <c r="AC541" s="6"/>
    </row>
    <row r="542" spans="1:29" ht="13.95" customHeight="1" x14ac:dyDescent="0.25">
      <c r="B542" s="141" t="s">
        <v>122</v>
      </c>
      <c r="C542" s="142"/>
      <c r="D542" s="2"/>
      <c r="I542" s="190">
        <v>2.4500000000000002</v>
      </c>
      <c r="J542" s="191">
        <v>0.95</v>
      </c>
      <c r="K542" s="194">
        <v>1</v>
      </c>
      <c r="L542" s="194">
        <f t="shared" ref="L542:L548" si="50">+I542*J542*K542</f>
        <v>2.3275000000000001</v>
      </c>
      <c r="P542" s="2"/>
      <c r="AA542" s="6"/>
      <c r="AB542" s="6"/>
      <c r="AC542" s="6"/>
    </row>
    <row r="543" spans="1:29" ht="13.95" customHeight="1" x14ac:dyDescent="0.25">
      <c r="B543" s="141"/>
      <c r="C543" s="142"/>
      <c r="D543" s="2"/>
      <c r="I543" s="190">
        <v>2.4500000000000002</v>
      </c>
      <c r="J543" s="191">
        <v>0.95</v>
      </c>
      <c r="K543" s="194">
        <v>1</v>
      </c>
      <c r="L543" s="194">
        <f t="shared" si="50"/>
        <v>2.3275000000000001</v>
      </c>
      <c r="P543" s="2"/>
      <c r="AA543" s="6"/>
      <c r="AB543" s="6"/>
      <c r="AC543" s="6"/>
    </row>
    <row r="544" spans="1:29" ht="13.95" customHeight="1" x14ac:dyDescent="0.25">
      <c r="B544" s="141" t="s">
        <v>123</v>
      </c>
      <c r="C544" s="142"/>
      <c r="D544" s="2"/>
      <c r="I544" s="190">
        <v>2.4500000000000002</v>
      </c>
      <c r="J544" s="191">
        <v>0.95</v>
      </c>
      <c r="K544" s="194">
        <v>1</v>
      </c>
      <c r="L544" s="194">
        <f t="shared" si="50"/>
        <v>2.3275000000000001</v>
      </c>
      <c r="P544" s="2"/>
      <c r="AA544" s="6"/>
      <c r="AB544" s="6"/>
      <c r="AC544" s="6"/>
    </row>
    <row r="545" spans="2:29" ht="13.95" customHeight="1" x14ac:dyDescent="0.25">
      <c r="B545" s="141"/>
      <c r="C545" s="142"/>
      <c r="D545" s="2"/>
      <c r="I545" s="190">
        <v>2.4500000000000002</v>
      </c>
      <c r="J545" s="191">
        <v>0.95</v>
      </c>
      <c r="K545" s="194">
        <v>1</v>
      </c>
      <c r="L545" s="194">
        <f t="shared" si="50"/>
        <v>2.3275000000000001</v>
      </c>
      <c r="P545" s="2"/>
      <c r="AA545" s="6"/>
      <c r="AB545" s="6"/>
      <c r="AC545" s="6"/>
    </row>
    <row r="546" spans="2:29" ht="13.95" customHeight="1" x14ac:dyDescent="0.25">
      <c r="B546" s="141" t="s">
        <v>131</v>
      </c>
      <c r="C546" s="142"/>
      <c r="D546" s="2"/>
      <c r="I546" s="190">
        <v>5.5</v>
      </c>
      <c r="J546" s="191">
        <v>2.6</v>
      </c>
      <c r="K546" s="194">
        <v>1</v>
      </c>
      <c r="L546" s="194">
        <f t="shared" si="50"/>
        <v>14.3</v>
      </c>
      <c r="P546" s="2"/>
      <c r="AA546" s="6"/>
      <c r="AB546" s="6"/>
      <c r="AC546" s="6"/>
    </row>
    <row r="547" spans="2:29" ht="13.95" customHeight="1" x14ac:dyDescent="0.25">
      <c r="B547" s="141" t="s">
        <v>179</v>
      </c>
      <c r="C547" s="142"/>
      <c r="D547" s="2"/>
      <c r="I547" s="190">
        <v>5.5</v>
      </c>
      <c r="J547" s="190">
        <v>2.6</v>
      </c>
      <c r="K547" s="190">
        <v>1</v>
      </c>
      <c r="L547" s="190">
        <f t="shared" si="50"/>
        <v>14.3</v>
      </c>
      <c r="P547" s="2"/>
      <c r="AA547" s="6"/>
      <c r="AB547" s="6"/>
      <c r="AC547" s="6"/>
    </row>
    <row r="548" spans="2:29" ht="13.95" customHeight="1" x14ac:dyDescent="0.25">
      <c r="B548" s="141" t="s">
        <v>269</v>
      </c>
      <c r="C548" s="142"/>
      <c r="D548" s="2"/>
      <c r="I548" s="190">
        <v>0.9</v>
      </c>
      <c r="J548" s="191">
        <v>2.1</v>
      </c>
      <c r="K548" s="194">
        <v>-1</v>
      </c>
      <c r="L548" s="194">
        <f t="shared" si="50"/>
        <v>-1.8900000000000001</v>
      </c>
      <c r="P548" s="2"/>
      <c r="AA548" s="6"/>
      <c r="AB548" s="6"/>
      <c r="AC548" s="6"/>
    </row>
    <row r="549" spans="2:29" ht="13.95" customHeight="1" x14ac:dyDescent="0.25">
      <c r="B549" s="141" t="s">
        <v>265</v>
      </c>
      <c r="C549" s="142"/>
      <c r="D549" s="2"/>
      <c r="I549" s="190"/>
      <c r="J549" s="191"/>
      <c r="K549" s="194"/>
      <c r="L549" s="194"/>
      <c r="P549" s="2"/>
      <c r="AA549" s="6"/>
      <c r="AB549" s="6"/>
      <c r="AC549" s="6"/>
    </row>
    <row r="550" spans="2:29" ht="13.95" customHeight="1" x14ac:dyDescent="0.25">
      <c r="B550" s="141" t="s">
        <v>179</v>
      </c>
      <c r="C550" s="142"/>
      <c r="D550" s="2"/>
      <c r="I550" s="193">
        <v>1.9</v>
      </c>
      <c r="J550" s="193">
        <v>1.1000000000000001</v>
      </c>
      <c r="K550" s="194">
        <v>1</v>
      </c>
      <c r="L550" s="194">
        <f>+I550*J550*K550</f>
        <v>2.09</v>
      </c>
      <c r="P550" s="2"/>
      <c r="AA550" s="6"/>
      <c r="AB550" s="6"/>
      <c r="AC550" s="6"/>
    </row>
    <row r="551" spans="2:29" ht="13.95" customHeight="1" x14ac:dyDescent="0.25">
      <c r="B551" s="141" t="s">
        <v>180</v>
      </c>
      <c r="C551" s="142"/>
      <c r="D551" s="2"/>
      <c r="I551" s="193">
        <v>1</v>
      </c>
      <c r="J551" s="193">
        <v>1.1000000000000001</v>
      </c>
      <c r="K551" s="194">
        <v>1</v>
      </c>
      <c r="L551" s="194">
        <f>+I551*J551*K551</f>
        <v>1.1000000000000001</v>
      </c>
      <c r="P551" s="2"/>
      <c r="AA551" s="6"/>
      <c r="AB551" s="6"/>
      <c r="AC551" s="6"/>
    </row>
    <row r="552" spans="2:29" ht="13.95" customHeight="1" x14ac:dyDescent="0.25">
      <c r="B552" s="141" t="s">
        <v>122</v>
      </c>
      <c r="C552" s="142"/>
      <c r="D552" s="2"/>
      <c r="I552" s="193">
        <f>2.95+0.48+0.1+0.2+0.1</f>
        <v>3.8300000000000005</v>
      </c>
      <c r="J552" s="193">
        <v>1.1000000000000001</v>
      </c>
      <c r="K552" s="194">
        <v>1</v>
      </c>
      <c r="L552" s="194">
        <f>+I552*J552*K552</f>
        <v>4.213000000000001</v>
      </c>
      <c r="P552" s="2"/>
      <c r="AA552" s="6"/>
      <c r="AB552" s="6"/>
      <c r="AC552" s="6"/>
    </row>
    <row r="553" spans="2:29" ht="13.95" customHeight="1" x14ac:dyDescent="0.25">
      <c r="B553" s="141" t="s">
        <v>270</v>
      </c>
      <c r="C553" s="142"/>
      <c r="D553" s="2"/>
      <c r="I553" s="193">
        <v>3.45</v>
      </c>
      <c r="J553" s="193">
        <f>3.78-1.5</f>
        <v>2.2799999999999998</v>
      </c>
      <c r="K553" s="194">
        <v>1</v>
      </c>
      <c r="L553" s="194">
        <f>+I553*J553*K553</f>
        <v>7.8659999999999997</v>
      </c>
      <c r="P553" s="2"/>
      <c r="AA553" s="6"/>
      <c r="AB553" s="6"/>
      <c r="AC553" s="6"/>
    </row>
    <row r="554" spans="2:29" ht="13.95" customHeight="1" x14ac:dyDescent="0.25">
      <c r="B554" s="141" t="s">
        <v>147</v>
      </c>
      <c r="C554" s="142"/>
      <c r="D554" s="2"/>
      <c r="I554" s="190"/>
      <c r="J554" s="191"/>
      <c r="K554" s="194"/>
      <c r="L554" s="194"/>
      <c r="P554" s="2"/>
      <c r="AA554" s="6"/>
      <c r="AB554" s="6"/>
      <c r="AC554" s="6"/>
    </row>
    <row r="555" spans="2:29" ht="13.95" customHeight="1" x14ac:dyDescent="0.25">
      <c r="B555" s="141" t="s">
        <v>179</v>
      </c>
      <c r="C555" s="142"/>
      <c r="D555" s="2"/>
      <c r="I555" s="193">
        <v>1.9</v>
      </c>
      <c r="J555" s="193">
        <v>1.1000000000000001</v>
      </c>
      <c r="K555" s="194">
        <v>1</v>
      </c>
      <c r="L555" s="194">
        <f>+I555*J555*K555</f>
        <v>2.09</v>
      </c>
      <c r="P555" s="2"/>
      <c r="AA555" s="6"/>
      <c r="AB555" s="6"/>
      <c r="AC555" s="6"/>
    </row>
    <row r="556" spans="2:29" ht="13.95" customHeight="1" x14ac:dyDescent="0.25">
      <c r="B556" s="141" t="s">
        <v>180</v>
      </c>
      <c r="C556" s="142"/>
      <c r="D556" s="2"/>
      <c r="I556" s="193">
        <v>1</v>
      </c>
      <c r="J556" s="193">
        <v>1.1000000000000001</v>
      </c>
      <c r="K556" s="194">
        <v>1</v>
      </c>
      <c r="L556" s="194">
        <f>+I556*J556*K556</f>
        <v>1.1000000000000001</v>
      </c>
      <c r="P556" s="2"/>
      <c r="AA556" s="6"/>
      <c r="AB556" s="6"/>
      <c r="AC556" s="6"/>
    </row>
    <row r="557" spans="2:29" ht="13.95" customHeight="1" x14ac:dyDescent="0.25">
      <c r="B557" s="141" t="s">
        <v>123</v>
      </c>
      <c r="C557" s="142"/>
      <c r="D557" s="2"/>
      <c r="I557" s="193">
        <f>2.95+0.48+0.1+0.2+0.1</f>
        <v>3.8300000000000005</v>
      </c>
      <c r="J557" s="193">
        <v>1.1000000000000001</v>
      </c>
      <c r="K557" s="194">
        <v>1</v>
      </c>
      <c r="L557" s="194">
        <f>+I557*J557*K557</f>
        <v>4.213000000000001</v>
      </c>
      <c r="P557" s="2"/>
      <c r="AA557" s="6"/>
      <c r="AB557" s="6"/>
      <c r="AC557" s="6"/>
    </row>
    <row r="558" spans="2:29" ht="13.95" customHeight="1" x14ac:dyDescent="0.25">
      <c r="B558" s="141" t="s">
        <v>270</v>
      </c>
      <c r="C558" s="142"/>
      <c r="D558" s="2"/>
      <c r="I558" s="193">
        <v>3.45</v>
      </c>
      <c r="J558" s="193">
        <v>2.2799999999999998</v>
      </c>
      <c r="K558" s="194">
        <v>1</v>
      </c>
      <c r="L558" s="194">
        <f>+I558*J558*K558</f>
        <v>7.8659999999999997</v>
      </c>
      <c r="P558" s="2"/>
      <c r="AA558" s="6"/>
      <c r="AB558" s="6"/>
      <c r="AC558" s="6"/>
    </row>
    <row r="559" spans="2:29" ht="13.95" customHeight="1" x14ac:dyDescent="0.25">
      <c r="B559" s="141" t="s">
        <v>148</v>
      </c>
      <c r="C559" s="142"/>
      <c r="D559" s="2"/>
      <c r="I559" s="193"/>
      <c r="J559" s="193"/>
      <c r="K559" s="194"/>
      <c r="L559" s="194"/>
      <c r="P559" s="2"/>
      <c r="AA559" s="6"/>
      <c r="AB559" s="6"/>
      <c r="AC559" s="6"/>
    </row>
    <row r="560" spans="2:29" ht="13.95" customHeight="1" x14ac:dyDescent="0.25">
      <c r="B560" s="141" t="s">
        <v>270</v>
      </c>
      <c r="C560" s="142"/>
      <c r="D560" s="2"/>
      <c r="I560" s="193">
        <v>3.45</v>
      </c>
      <c r="J560" s="193">
        <v>3.78</v>
      </c>
      <c r="K560" s="194">
        <v>2</v>
      </c>
      <c r="L560" s="194">
        <f>+I560*J560*K560</f>
        <v>26.082000000000001</v>
      </c>
      <c r="P560" s="2"/>
      <c r="AA560" s="6"/>
      <c r="AB560" s="6"/>
      <c r="AC560" s="6"/>
    </row>
    <row r="561" spans="1:29" ht="13.95" customHeight="1" x14ac:dyDescent="0.25">
      <c r="B561" s="141" t="s">
        <v>179</v>
      </c>
      <c r="C561" s="142"/>
      <c r="D561" s="2"/>
      <c r="I561" s="193">
        <v>0.7</v>
      </c>
      <c r="J561" s="193">
        <v>2.6</v>
      </c>
      <c r="K561" s="194">
        <v>1</v>
      </c>
      <c r="L561" s="194">
        <f>+I561*J561*K561</f>
        <v>1.8199999999999998</v>
      </c>
      <c r="P561" s="2"/>
      <c r="AA561" s="6"/>
      <c r="AB561" s="6"/>
      <c r="AC561" s="6"/>
    </row>
    <row r="562" spans="1:29" ht="13.95" customHeight="1" x14ac:dyDescent="0.25">
      <c r="B562" s="141" t="s">
        <v>180</v>
      </c>
      <c r="C562" s="142"/>
      <c r="D562" s="2"/>
      <c r="I562" s="193">
        <v>1.65</v>
      </c>
      <c r="J562" s="193">
        <v>2.6</v>
      </c>
      <c r="K562" s="194">
        <v>1</v>
      </c>
      <c r="L562" s="194">
        <f>+I562*J562*K562</f>
        <v>4.29</v>
      </c>
      <c r="P562" s="2"/>
      <c r="AA562" s="6"/>
      <c r="AB562" s="6"/>
      <c r="AC562" s="6"/>
    </row>
    <row r="563" spans="1:29" ht="13.95" customHeight="1" x14ac:dyDescent="0.25">
      <c r="B563" s="141" t="s">
        <v>271</v>
      </c>
      <c r="C563" s="142"/>
      <c r="D563" s="2"/>
      <c r="I563" s="193">
        <v>1.75</v>
      </c>
      <c r="J563" s="193">
        <v>0.95</v>
      </c>
      <c r="K563" s="194">
        <v>-1</v>
      </c>
      <c r="L563" s="194">
        <f>+I563*J563*K563</f>
        <v>-1.6624999999999999</v>
      </c>
      <c r="P563" s="2"/>
      <c r="AA563" s="6"/>
      <c r="AB563" s="6"/>
      <c r="AC563" s="6"/>
    </row>
    <row r="564" spans="1:29" ht="13.95" customHeight="1" x14ac:dyDescent="0.25">
      <c r="B564" s="141"/>
      <c r="C564" s="142"/>
      <c r="D564" s="2"/>
      <c r="I564" s="193"/>
      <c r="J564" s="193"/>
      <c r="K564" s="194"/>
      <c r="L564" s="194"/>
      <c r="P564" s="2"/>
      <c r="AA564" s="6"/>
      <c r="AB564" s="6"/>
      <c r="AC564" s="6"/>
    </row>
    <row r="565" spans="1:29" ht="13.95" customHeight="1" x14ac:dyDescent="0.25">
      <c r="B565" s="141"/>
      <c r="C565" s="142"/>
      <c r="D565" s="2"/>
      <c r="I565" s="193"/>
      <c r="J565" s="193"/>
      <c r="K565" s="194"/>
      <c r="L565" s="194"/>
      <c r="P565" s="2"/>
      <c r="AA565" s="6"/>
      <c r="AB565" s="6"/>
      <c r="AC565" s="6"/>
    </row>
    <row r="566" spans="1:29" ht="13.95" customHeight="1" x14ac:dyDescent="0.25">
      <c r="A566" s="184" t="s">
        <v>94</v>
      </c>
      <c r="B566" s="141" t="s">
        <v>255</v>
      </c>
      <c r="C566" s="139" t="s">
        <v>89</v>
      </c>
      <c r="D566" s="2"/>
      <c r="L566" s="13">
        <f>+SUM(L567:L575)</f>
        <v>52.672499999999999</v>
      </c>
      <c r="P566" s="2"/>
      <c r="AA566" s="6"/>
      <c r="AB566" s="6"/>
      <c r="AC566" s="6"/>
    </row>
    <row r="567" spans="1:29" ht="13.95" customHeight="1" x14ac:dyDescent="0.25">
      <c r="B567" s="141" t="s">
        <v>131</v>
      </c>
      <c r="C567" s="142"/>
      <c r="D567" s="2"/>
      <c r="I567" s="188">
        <v>5.5</v>
      </c>
      <c r="J567" s="189">
        <v>2.6</v>
      </c>
      <c r="K567" s="194">
        <v>1</v>
      </c>
      <c r="L567" s="194">
        <f>+I567*J567*K567</f>
        <v>14.3</v>
      </c>
      <c r="P567" s="2"/>
      <c r="AA567" s="6"/>
      <c r="AB567" s="6"/>
      <c r="AC567" s="6"/>
    </row>
    <row r="568" spans="1:29" ht="13.95" customHeight="1" x14ac:dyDescent="0.25">
      <c r="B568" s="141" t="s">
        <v>180</v>
      </c>
      <c r="C568" s="142"/>
      <c r="D568" s="2"/>
      <c r="I568" s="188">
        <v>5.5</v>
      </c>
      <c r="J568" s="189">
        <v>2.6</v>
      </c>
      <c r="K568" s="194">
        <v>1</v>
      </c>
      <c r="L568" s="194">
        <f>+I568*J568*K568</f>
        <v>14.3</v>
      </c>
      <c r="P568" s="2"/>
      <c r="AA568" s="6"/>
      <c r="AB568" s="6"/>
      <c r="AC568" s="6"/>
    </row>
    <row r="569" spans="1:29" ht="13.95" customHeight="1" x14ac:dyDescent="0.25">
      <c r="B569" s="141" t="s">
        <v>272</v>
      </c>
      <c r="C569" s="142"/>
      <c r="D569" s="2"/>
      <c r="I569" s="194">
        <v>0.9</v>
      </c>
      <c r="J569" s="194">
        <v>2.1</v>
      </c>
      <c r="K569" s="194">
        <v>1</v>
      </c>
      <c r="L569" s="194">
        <f t="shared" ref="L569:L571" si="51">+I569*J569*K569</f>
        <v>1.8900000000000001</v>
      </c>
      <c r="P569" s="2"/>
      <c r="AA569" s="6"/>
      <c r="AB569" s="6"/>
      <c r="AC569" s="6"/>
    </row>
    <row r="570" spans="1:29" ht="13.95" customHeight="1" x14ac:dyDescent="0.25">
      <c r="B570" s="141" t="s">
        <v>273</v>
      </c>
      <c r="C570" s="142"/>
      <c r="D570" s="2"/>
      <c r="I570" s="188">
        <v>1.8</v>
      </c>
      <c r="J570" s="189">
        <v>0.95</v>
      </c>
      <c r="K570" s="194">
        <v>2</v>
      </c>
      <c r="L570" s="194">
        <f t="shared" si="51"/>
        <v>3.42</v>
      </c>
      <c r="P570" s="2"/>
      <c r="AA570" s="6"/>
      <c r="AB570" s="6"/>
      <c r="AC570" s="6"/>
    </row>
    <row r="571" spans="1:29" ht="13.95" customHeight="1" x14ac:dyDescent="0.25">
      <c r="B571" s="141" t="s">
        <v>274</v>
      </c>
      <c r="C571" s="142"/>
      <c r="D571" s="2"/>
      <c r="I571" s="188">
        <v>1.75</v>
      </c>
      <c r="J571" s="189">
        <v>0.95</v>
      </c>
      <c r="K571" s="194">
        <v>1</v>
      </c>
      <c r="L571" s="194">
        <f t="shared" si="51"/>
        <v>1.6624999999999999</v>
      </c>
      <c r="P571" s="2"/>
      <c r="AA571" s="6"/>
      <c r="AB571" s="6"/>
      <c r="AC571" s="6"/>
    </row>
    <row r="572" spans="1:29" ht="13.95" customHeight="1" x14ac:dyDescent="0.25">
      <c r="B572" s="141" t="s">
        <v>122</v>
      </c>
      <c r="C572" s="142"/>
      <c r="D572" s="2"/>
      <c r="I572" s="188"/>
      <c r="J572" s="189"/>
      <c r="K572" s="194"/>
      <c r="L572" s="194"/>
      <c r="P572" s="2"/>
      <c r="AA572" s="6"/>
      <c r="AB572" s="6"/>
      <c r="AC572" s="6"/>
    </row>
    <row r="573" spans="1:29" ht="13.95" customHeight="1" x14ac:dyDescent="0.25">
      <c r="B573" s="141" t="s">
        <v>222</v>
      </c>
      <c r="C573" s="142"/>
      <c r="D573" s="2"/>
      <c r="I573" s="188">
        <v>3</v>
      </c>
      <c r="J573" s="189">
        <v>0.95</v>
      </c>
      <c r="K573" s="194">
        <v>3</v>
      </c>
      <c r="L573" s="194">
        <f>+I573*J573*K573</f>
        <v>8.5499999999999989</v>
      </c>
      <c r="P573" s="2"/>
      <c r="AA573" s="6"/>
      <c r="AB573" s="6"/>
      <c r="AC573" s="6"/>
    </row>
    <row r="574" spans="1:29" ht="13.95" customHeight="1" x14ac:dyDescent="0.25">
      <c r="B574" s="141" t="s">
        <v>123</v>
      </c>
      <c r="C574" s="142"/>
      <c r="D574" s="2"/>
      <c r="I574" s="188"/>
      <c r="J574" s="189"/>
      <c r="K574" s="194"/>
      <c r="L574" s="194"/>
      <c r="P574" s="2"/>
      <c r="AA574" s="6"/>
      <c r="AB574" s="6"/>
      <c r="AC574" s="6"/>
    </row>
    <row r="575" spans="1:29" ht="13.95" customHeight="1" x14ac:dyDescent="0.25">
      <c r="B575" s="141" t="s">
        <v>222</v>
      </c>
      <c r="C575" s="142"/>
      <c r="D575" s="2"/>
      <c r="I575" s="188">
        <v>3</v>
      </c>
      <c r="J575" s="189">
        <v>0.95</v>
      </c>
      <c r="K575" s="194">
        <v>3</v>
      </c>
      <c r="L575" s="194">
        <f>+I575*J575*K575</f>
        <v>8.5499999999999989</v>
      </c>
      <c r="P575" s="2"/>
      <c r="AA575" s="6"/>
      <c r="AB575" s="6"/>
      <c r="AC575" s="6"/>
    </row>
    <row r="576" spans="1:29" ht="13.95" customHeight="1" x14ac:dyDescent="0.25">
      <c r="B576" s="141"/>
      <c r="C576" s="142"/>
      <c r="D576" s="2"/>
      <c r="I576" s="188"/>
      <c r="J576" s="189"/>
      <c r="K576" s="194"/>
      <c r="L576" s="194"/>
      <c r="P576" s="2"/>
      <c r="AA576" s="6"/>
      <c r="AB576" s="6"/>
      <c r="AC576" s="6"/>
    </row>
    <row r="577" spans="1:29" ht="13.95" customHeight="1" x14ac:dyDescent="0.25">
      <c r="B577" s="141"/>
      <c r="C577" s="142"/>
      <c r="D577" s="2"/>
      <c r="I577" s="188"/>
      <c r="J577" s="189"/>
      <c r="K577" s="194"/>
      <c r="L577" s="194"/>
      <c r="P577" s="2"/>
      <c r="AA577" s="6"/>
      <c r="AB577" s="6"/>
      <c r="AC577" s="6"/>
    </row>
    <row r="578" spans="1:29" ht="13.95" customHeight="1" x14ac:dyDescent="0.25">
      <c r="B578" s="141"/>
      <c r="C578" s="142"/>
      <c r="D578" s="2"/>
      <c r="I578" s="188"/>
      <c r="J578" s="189"/>
      <c r="K578" s="194"/>
      <c r="L578" s="194"/>
      <c r="P578" s="2"/>
      <c r="AA578" s="6"/>
      <c r="AB578" s="6"/>
      <c r="AC578" s="6"/>
    </row>
    <row r="579" spans="1:29" ht="13.95" customHeight="1" x14ac:dyDescent="0.25">
      <c r="A579" s="184" t="s">
        <v>261</v>
      </c>
      <c r="B579" s="141" t="s">
        <v>256</v>
      </c>
      <c r="C579" s="139" t="s">
        <v>89</v>
      </c>
      <c r="D579" s="2"/>
      <c r="I579" s="333"/>
      <c r="J579" s="334"/>
      <c r="K579" s="194"/>
      <c r="L579" s="13">
        <f>+SUM(L580:L625)</f>
        <v>61.833500000000008</v>
      </c>
      <c r="P579" s="2"/>
      <c r="AA579" s="6"/>
      <c r="AB579" s="6"/>
      <c r="AC579" s="6"/>
    </row>
    <row r="580" spans="1:29" ht="13.95" customHeight="1" x14ac:dyDescent="0.25">
      <c r="B580" s="141" t="s">
        <v>122</v>
      </c>
      <c r="C580" s="142"/>
      <c r="D580" s="2"/>
      <c r="I580" s="190"/>
      <c r="J580" s="191"/>
      <c r="K580" s="194"/>
      <c r="L580" s="194"/>
      <c r="P580" s="2"/>
      <c r="AA580" s="6"/>
      <c r="AB580" s="6"/>
      <c r="AC580" s="6"/>
    </row>
    <row r="581" spans="1:29" ht="13.95" customHeight="1" x14ac:dyDescent="0.25">
      <c r="B581" s="141" t="s">
        <v>131</v>
      </c>
      <c r="C581" s="142"/>
      <c r="D581" s="2"/>
      <c r="I581" s="190">
        <v>0.48</v>
      </c>
      <c r="J581" s="191">
        <v>3.35</v>
      </c>
      <c r="K581" s="194">
        <v>1</v>
      </c>
      <c r="L581" s="194">
        <f>+I581*J581*K581</f>
        <v>1.6079999999999999</v>
      </c>
      <c r="P581" s="2"/>
      <c r="AA581" s="6"/>
      <c r="AB581" s="6"/>
      <c r="AC581" s="6"/>
    </row>
    <row r="582" spans="1:29" ht="13.95" customHeight="1" x14ac:dyDescent="0.25">
      <c r="B582" s="141"/>
      <c r="C582" s="142"/>
      <c r="D582" s="2"/>
      <c r="I582" s="190">
        <v>0.48</v>
      </c>
      <c r="J582" s="191">
        <v>3.35</v>
      </c>
      <c r="K582" s="194">
        <v>1</v>
      </c>
      <c r="L582" s="194">
        <f t="shared" ref="L582:L595" si="52">+I582*J582*K582</f>
        <v>1.6079999999999999</v>
      </c>
      <c r="P582" s="2"/>
      <c r="AA582" s="6"/>
      <c r="AB582" s="6"/>
      <c r="AC582" s="6"/>
    </row>
    <row r="583" spans="1:29" ht="13.95" customHeight="1" x14ac:dyDescent="0.25">
      <c r="B583" s="141"/>
      <c r="C583" s="142"/>
      <c r="D583" s="2"/>
      <c r="I583" s="190">
        <v>0.1</v>
      </c>
      <c r="J583" s="191">
        <v>3.35</v>
      </c>
      <c r="K583" s="194">
        <v>1</v>
      </c>
      <c r="L583" s="194">
        <f t="shared" si="52"/>
        <v>0.33500000000000002</v>
      </c>
      <c r="P583" s="2"/>
      <c r="AA583" s="6"/>
      <c r="AB583" s="6"/>
      <c r="AC583" s="6"/>
    </row>
    <row r="584" spans="1:29" ht="13.95" customHeight="1" x14ac:dyDescent="0.25">
      <c r="B584" s="141"/>
      <c r="C584" s="142"/>
      <c r="D584" s="2"/>
      <c r="I584" s="190">
        <v>0.23</v>
      </c>
      <c r="J584" s="191">
        <v>3.35</v>
      </c>
      <c r="K584" s="194">
        <v>2</v>
      </c>
      <c r="L584" s="194">
        <f t="shared" si="52"/>
        <v>1.5410000000000001</v>
      </c>
      <c r="P584" s="2"/>
      <c r="AA584" s="6"/>
      <c r="AB584" s="6"/>
      <c r="AC584" s="6"/>
    </row>
    <row r="585" spans="1:29" ht="13.95" customHeight="1" x14ac:dyDescent="0.25">
      <c r="B585" s="141" t="s">
        <v>275</v>
      </c>
      <c r="C585" s="142"/>
      <c r="D585" s="2"/>
      <c r="I585" s="190">
        <v>0.7</v>
      </c>
      <c r="J585" s="191">
        <v>3.35</v>
      </c>
      <c r="K585" s="194">
        <v>1</v>
      </c>
      <c r="L585" s="194">
        <f t="shared" si="52"/>
        <v>2.3449999999999998</v>
      </c>
      <c r="P585" s="2"/>
      <c r="AA585" s="6"/>
      <c r="AB585" s="6"/>
      <c r="AC585" s="6"/>
    </row>
    <row r="586" spans="1:29" ht="13.95" customHeight="1" x14ac:dyDescent="0.25">
      <c r="B586" s="141"/>
      <c r="C586" s="142"/>
      <c r="D586" s="2"/>
      <c r="I586" s="190">
        <v>0.1</v>
      </c>
      <c r="J586" s="191">
        <v>3.35</v>
      </c>
      <c r="K586" s="194">
        <v>2</v>
      </c>
      <c r="L586" s="194">
        <f t="shared" si="52"/>
        <v>0.67</v>
      </c>
      <c r="P586" s="2"/>
      <c r="AA586" s="6"/>
      <c r="AB586" s="6"/>
      <c r="AC586" s="6"/>
    </row>
    <row r="587" spans="1:29" ht="13.95" customHeight="1" x14ac:dyDescent="0.25">
      <c r="B587" s="141"/>
      <c r="C587" s="142"/>
      <c r="D587" s="2"/>
      <c r="I587" s="190">
        <v>0.2</v>
      </c>
      <c r="J587" s="191">
        <v>3.35</v>
      </c>
      <c r="K587" s="194">
        <v>2</v>
      </c>
      <c r="L587" s="194">
        <f t="shared" si="52"/>
        <v>1.34</v>
      </c>
      <c r="P587" s="2"/>
      <c r="AA587" s="6"/>
      <c r="AB587" s="6"/>
      <c r="AC587" s="6"/>
    </row>
    <row r="588" spans="1:29" ht="13.95" customHeight="1" x14ac:dyDescent="0.25">
      <c r="B588" s="141"/>
      <c r="C588" s="142"/>
      <c r="D588" s="2"/>
      <c r="I588" s="190">
        <v>0.3</v>
      </c>
      <c r="J588" s="191">
        <v>3.35</v>
      </c>
      <c r="K588" s="194">
        <v>1</v>
      </c>
      <c r="L588" s="194">
        <f t="shared" si="52"/>
        <v>1.0049999999999999</v>
      </c>
      <c r="P588" s="2"/>
      <c r="AA588" s="6"/>
      <c r="AB588" s="6"/>
      <c r="AC588" s="6"/>
    </row>
    <row r="589" spans="1:29" ht="13.95" customHeight="1" x14ac:dyDescent="0.25">
      <c r="B589" s="141" t="s">
        <v>179</v>
      </c>
      <c r="C589" s="142"/>
      <c r="D589" s="2"/>
      <c r="I589" s="190">
        <v>0.7</v>
      </c>
      <c r="J589" s="191">
        <v>3.35</v>
      </c>
      <c r="K589" s="194">
        <v>1</v>
      </c>
      <c r="L589" s="194">
        <f t="shared" si="52"/>
        <v>2.3449999999999998</v>
      </c>
      <c r="P589" s="2"/>
      <c r="AA589" s="6"/>
      <c r="AB589" s="6"/>
      <c r="AC589" s="6"/>
    </row>
    <row r="590" spans="1:29" ht="13.95" customHeight="1" x14ac:dyDescent="0.25">
      <c r="B590" s="141"/>
      <c r="C590" s="142"/>
      <c r="D590" s="2"/>
      <c r="I590" s="190">
        <v>0.1</v>
      </c>
      <c r="J590" s="191">
        <v>3.35</v>
      </c>
      <c r="K590" s="194">
        <v>2</v>
      </c>
      <c r="L590" s="194">
        <f t="shared" si="52"/>
        <v>0.67</v>
      </c>
      <c r="P590" s="2"/>
      <c r="AA590" s="6"/>
      <c r="AB590" s="6"/>
      <c r="AC590" s="6"/>
    </row>
    <row r="591" spans="1:29" ht="13.95" customHeight="1" x14ac:dyDescent="0.25">
      <c r="B591" s="141"/>
      <c r="C591" s="142"/>
      <c r="D591" s="2"/>
      <c r="I591" s="190">
        <v>0.2</v>
      </c>
      <c r="J591" s="191">
        <v>3.35</v>
      </c>
      <c r="K591" s="194">
        <v>2</v>
      </c>
      <c r="L591" s="194">
        <f t="shared" si="52"/>
        <v>1.34</v>
      </c>
      <c r="P591" s="2"/>
      <c r="AA591" s="6"/>
      <c r="AB591" s="6"/>
      <c r="AC591" s="6"/>
    </row>
    <row r="592" spans="1:29" ht="13.95" customHeight="1" x14ac:dyDescent="0.25">
      <c r="B592" s="141"/>
      <c r="C592" s="142"/>
      <c r="D592" s="2"/>
      <c r="I592" s="190">
        <v>0.05</v>
      </c>
      <c r="J592" s="191">
        <v>3.35</v>
      </c>
      <c r="K592" s="194">
        <v>1</v>
      </c>
      <c r="L592" s="194">
        <f t="shared" si="52"/>
        <v>0.16750000000000001</v>
      </c>
      <c r="P592" s="2"/>
      <c r="AA592" s="6"/>
      <c r="AB592" s="6"/>
      <c r="AC592" s="6"/>
    </row>
    <row r="593" spans="2:29" ht="13.95" customHeight="1" x14ac:dyDescent="0.25">
      <c r="B593" s="141" t="s">
        <v>180</v>
      </c>
      <c r="C593" s="142"/>
      <c r="D593" s="2"/>
      <c r="I593" s="193">
        <v>0.48</v>
      </c>
      <c r="J593" s="193">
        <v>3.35</v>
      </c>
      <c r="K593" s="193">
        <v>2</v>
      </c>
      <c r="L593" s="193">
        <f t="shared" si="52"/>
        <v>3.2159999999999997</v>
      </c>
      <c r="P593" s="2"/>
      <c r="AA593" s="6"/>
      <c r="AB593" s="6"/>
      <c r="AC593" s="6"/>
    </row>
    <row r="594" spans="2:29" ht="13.95" customHeight="1" x14ac:dyDescent="0.25">
      <c r="B594" s="141"/>
      <c r="C594" s="142"/>
      <c r="D594" s="2"/>
      <c r="I594" s="190">
        <v>0.25</v>
      </c>
      <c r="J594" s="191">
        <v>3.35</v>
      </c>
      <c r="K594" s="194">
        <v>1</v>
      </c>
      <c r="L594" s="194">
        <f t="shared" si="52"/>
        <v>0.83750000000000002</v>
      </c>
      <c r="P594" s="2"/>
      <c r="AA594" s="6"/>
      <c r="AB594" s="6"/>
      <c r="AC594" s="6"/>
    </row>
    <row r="595" spans="2:29" ht="13.95" customHeight="1" x14ac:dyDescent="0.25">
      <c r="B595" s="141"/>
      <c r="C595" s="142"/>
      <c r="D595" s="2"/>
      <c r="I595" s="190">
        <v>0.1</v>
      </c>
      <c r="J595" s="191">
        <v>3.35</v>
      </c>
      <c r="K595" s="194">
        <v>1</v>
      </c>
      <c r="L595" s="194">
        <f t="shared" si="52"/>
        <v>0.33500000000000002</v>
      </c>
      <c r="P595" s="2"/>
      <c r="AA595" s="6"/>
      <c r="AB595" s="6"/>
      <c r="AC595" s="6"/>
    </row>
    <row r="596" spans="2:29" ht="13.95" customHeight="1" x14ac:dyDescent="0.25">
      <c r="B596" s="141" t="s">
        <v>123</v>
      </c>
      <c r="C596" s="142"/>
      <c r="D596" s="2"/>
      <c r="I596" s="190"/>
      <c r="J596" s="191"/>
      <c r="K596" s="194"/>
      <c r="L596" s="194"/>
      <c r="P596" s="2"/>
      <c r="AA596" s="6"/>
      <c r="AB596" s="6"/>
      <c r="AC596" s="6"/>
    </row>
    <row r="597" spans="2:29" ht="13.95" customHeight="1" x14ac:dyDescent="0.25">
      <c r="B597" s="141" t="s">
        <v>131</v>
      </c>
      <c r="C597" s="142"/>
      <c r="D597" s="2"/>
      <c r="I597" s="190">
        <v>0.48</v>
      </c>
      <c r="J597" s="191">
        <v>3.35</v>
      </c>
      <c r="K597" s="194">
        <v>1</v>
      </c>
      <c r="L597" s="194">
        <f>+I597*J597*K597</f>
        <v>1.6079999999999999</v>
      </c>
      <c r="P597" s="2"/>
      <c r="AA597" s="6"/>
      <c r="AB597" s="6"/>
      <c r="AC597" s="6"/>
    </row>
    <row r="598" spans="2:29" ht="13.95" customHeight="1" x14ac:dyDescent="0.25">
      <c r="B598" s="141"/>
      <c r="C598" s="142"/>
      <c r="D598" s="2"/>
      <c r="I598" s="190">
        <v>0.48</v>
      </c>
      <c r="J598" s="191">
        <v>3.35</v>
      </c>
      <c r="K598" s="194">
        <v>1</v>
      </c>
      <c r="L598" s="194">
        <f t="shared" ref="L598:L611" si="53">+I598*J598*K598</f>
        <v>1.6079999999999999</v>
      </c>
      <c r="P598" s="2"/>
      <c r="AA598" s="6"/>
      <c r="AB598" s="6"/>
      <c r="AC598" s="6"/>
    </row>
    <row r="599" spans="2:29" ht="13.95" customHeight="1" x14ac:dyDescent="0.25">
      <c r="B599" s="141"/>
      <c r="C599" s="142"/>
      <c r="D599" s="2"/>
      <c r="I599" s="190">
        <v>0.1</v>
      </c>
      <c r="J599" s="191">
        <v>3.35</v>
      </c>
      <c r="K599" s="194">
        <v>1</v>
      </c>
      <c r="L599" s="194">
        <f t="shared" si="53"/>
        <v>0.33500000000000002</v>
      </c>
      <c r="P599" s="2"/>
      <c r="AA599" s="6"/>
      <c r="AB599" s="6"/>
      <c r="AC599" s="6"/>
    </row>
    <row r="600" spans="2:29" ht="13.95" customHeight="1" x14ac:dyDescent="0.25">
      <c r="B600" s="141"/>
      <c r="C600" s="142"/>
      <c r="D600" s="2"/>
      <c r="I600" s="190">
        <v>0.23</v>
      </c>
      <c r="J600" s="191">
        <v>3.35</v>
      </c>
      <c r="K600" s="194">
        <v>2</v>
      </c>
      <c r="L600" s="194">
        <f t="shared" si="53"/>
        <v>1.5410000000000001</v>
      </c>
      <c r="P600" s="2"/>
      <c r="AA600" s="6"/>
      <c r="AB600" s="6"/>
      <c r="AC600" s="6"/>
    </row>
    <row r="601" spans="2:29" ht="13.95" customHeight="1" x14ac:dyDescent="0.25">
      <c r="B601" s="141" t="s">
        <v>275</v>
      </c>
      <c r="C601" s="142"/>
      <c r="D601" s="2"/>
      <c r="I601" s="190">
        <v>0.7</v>
      </c>
      <c r="J601" s="191">
        <v>3.35</v>
      </c>
      <c r="K601" s="194">
        <v>1</v>
      </c>
      <c r="L601" s="194">
        <f t="shared" si="53"/>
        <v>2.3449999999999998</v>
      </c>
      <c r="P601" s="2"/>
      <c r="AA601" s="6"/>
      <c r="AB601" s="6"/>
      <c r="AC601" s="6"/>
    </row>
    <row r="602" spans="2:29" ht="13.95" customHeight="1" x14ac:dyDescent="0.25">
      <c r="B602" s="141"/>
      <c r="C602" s="142"/>
      <c r="D602" s="2"/>
      <c r="I602" s="190">
        <v>0.1</v>
      </c>
      <c r="J602" s="191">
        <v>3.35</v>
      </c>
      <c r="K602" s="194">
        <v>2</v>
      </c>
      <c r="L602" s="194">
        <f t="shared" si="53"/>
        <v>0.67</v>
      </c>
      <c r="P602" s="2"/>
      <c r="AA602" s="6"/>
      <c r="AB602" s="6"/>
      <c r="AC602" s="6"/>
    </row>
    <row r="603" spans="2:29" ht="13.95" customHeight="1" x14ac:dyDescent="0.25">
      <c r="B603" s="141"/>
      <c r="C603" s="142"/>
      <c r="D603" s="2"/>
      <c r="I603" s="190">
        <v>0.2</v>
      </c>
      <c r="J603" s="191">
        <v>3.35</v>
      </c>
      <c r="K603" s="194">
        <v>2</v>
      </c>
      <c r="L603" s="194">
        <f t="shared" si="53"/>
        <v>1.34</v>
      </c>
      <c r="P603" s="2"/>
      <c r="AA603" s="6"/>
      <c r="AB603" s="6"/>
      <c r="AC603" s="6"/>
    </row>
    <row r="604" spans="2:29" ht="13.95" customHeight="1" x14ac:dyDescent="0.25">
      <c r="B604" s="141"/>
      <c r="C604" s="142"/>
      <c r="D604" s="2"/>
      <c r="I604" s="190">
        <v>0.3</v>
      </c>
      <c r="J604" s="191">
        <v>3.35</v>
      </c>
      <c r="K604" s="194">
        <v>1</v>
      </c>
      <c r="L604" s="194">
        <f t="shared" si="53"/>
        <v>1.0049999999999999</v>
      </c>
      <c r="P604" s="2"/>
      <c r="AA604" s="6"/>
      <c r="AB604" s="6"/>
      <c r="AC604" s="6"/>
    </row>
    <row r="605" spans="2:29" ht="13.95" customHeight="1" x14ac:dyDescent="0.25">
      <c r="B605" s="141" t="s">
        <v>179</v>
      </c>
      <c r="C605" s="142"/>
      <c r="D605" s="2"/>
      <c r="I605" s="190">
        <v>0.7</v>
      </c>
      <c r="J605" s="191">
        <v>3.35</v>
      </c>
      <c r="K605" s="194">
        <v>1</v>
      </c>
      <c r="L605" s="194">
        <f t="shared" si="53"/>
        <v>2.3449999999999998</v>
      </c>
      <c r="P605" s="2"/>
      <c r="AA605" s="6"/>
      <c r="AB605" s="6"/>
      <c r="AC605" s="6"/>
    </row>
    <row r="606" spans="2:29" ht="13.95" customHeight="1" x14ac:dyDescent="0.25">
      <c r="B606" s="141"/>
      <c r="C606" s="142"/>
      <c r="D606" s="2"/>
      <c r="I606" s="190">
        <v>0.1</v>
      </c>
      <c r="J606" s="191">
        <v>3.35</v>
      </c>
      <c r="K606" s="194">
        <v>2</v>
      </c>
      <c r="L606" s="194">
        <f t="shared" si="53"/>
        <v>0.67</v>
      </c>
      <c r="P606" s="2"/>
      <c r="AA606" s="6"/>
      <c r="AB606" s="6"/>
      <c r="AC606" s="6"/>
    </row>
    <row r="607" spans="2:29" ht="13.95" customHeight="1" x14ac:dyDescent="0.25">
      <c r="B607" s="141"/>
      <c r="C607" s="142"/>
      <c r="D607" s="2"/>
      <c r="I607" s="190">
        <v>0.2</v>
      </c>
      <c r="J607" s="191">
        <v>3.35</v>
      </c>
      <c r="K607" s="194">
        <v>2</v>
      </c>
      <c r="L607" s="194">
        <f t="shared" si="53"/>
        <v>1.34</v>
      </c>
      <c r="P607" s="2"/>
      <c r="AA607" s="6"/>
      <c r="AB607" s="6"/>
      <c r="AC607" s="6"/>
    </row>
    <row r="608" spans="2:29" ht="13.95" customHeight="1" x14ac:dyDescent="0.25">
      <c r="B608" s="141"/>
      <c r="C608" s="142"/>
      <c r="D608" s="2"/>
      <c r="I608" s="190">
        <v>0.05</v>
      </c>
      <c r="J608" s="191">
        <v>3.35</v>
      </c>
      <c r="K608" s="194">
        <v>1</v>
      </c>
      <c r="L608" s="194">
        <f t="shared" si="53"/>
        <v>0.16750000000000001</v>
      </c>
      <c r="P608" s="2"/>
      <c r="AA608" s="6"/>
      <c r="AB608" s="6"/>
      <c r="AC608" s="6"/>
    </row>
    <row r="609" spans="2:29" ht="13.95" customHeight="1" x14ac:dyDescent="0.25">
      <c r="B609" s="141" t="s">
        <v>180</v>
      </c>
      <c r="C609" s="142"/>
      <c r="D609" s="2"/>
      <c r="I609" s="193">
        <v>0.48</v>
      </c>
      <c r="J609" s="193">
        <v>3.35</v>
      </c>
      <c r="K609" s="193">
        <v>2</v>
      </c>
      <c r="L609" s="193">
        <f t="shared" si="53"/>
        <v>3.2159999999999997</v>
      </c>
      <c r="P609" s="2"/>
      <c r="AA609" s="6"/>
      <c r="AB609" s="6"/>
      <c r="AC609" s="6"/>
    </row>
    <row r="610" spans="2:29" ht="13.95" customHeight="1" x14ac:dyDescent="0.25">
      <c r="B610" s="141"/>
      <c r="C610" s="142"/>
      <c r="D610" s="2"/>
      <c r="I610" s="190">
        <v>0.25</v>
      </c>
      <c r="J610" s="191">
        <v>3.35</v>
      </c>
      <c r="K610" s="194">
        <v>1</v>
      </c>
      <c r="L610" s="194">
        <f t="shared" si="53"/>
        <v>0.83750000000000002</v>
      </c>
      <c r="P610" s="2"/>
      <c r="AA610" s="6"/>
      <c r="AB610" s="6"/>
      <c r="AC610" s="6"/>
    </row>
    <row r="611" spans="2:29" ht="13.95" customHeight="1" x14ac:dyDescent="0.25">
      <c r="B611" s="141"/>
      <c r="C611" s="142"/>
      <c r="D611" s="2"/>
      <c r="I611" s="190">
        <v>0.1</v>
      </c>
      <c r="J611" s="191">
        <v>3.35</v>
      </c>
      <c r="K611" s="194">
        <v>1</v>
      </c>
      <c r="L611" s="194">
        <f t="shared" si="53"/>
        <v>0.33500000000000002</v>
      </c>
      <c r="P611" s="2"/>
      <c r="AA611" s="6"/>
      <c r="AB611" s="6"/>
      <c r="AC611" s="6"/>
    </row>
    <row r="612" spans="2:29" ht="13.95" customHeight="1" x14ac:dyDescent="0.25">
      <c r="B612" s="138" t="s">
        <v>284</v>
      </c>
      <c r="C612" s="142"/>
      <c r="D612" s="14"/>
      <c r="E612" s="193"/>
      <c r="F612" s="193"/>
      <c r="G612" s="22"/>
      <c r="H612" s="193"/>
      <c r="I612" s="190"/>
      <c r="J612" s="191"/>
      <c r="K612" s="194"/>
      <c r="L612" s="194"/>
      <c r="P612" s="2"/>
      <c r="AA612" s="6"/>
      <c r="AB612" s="6"/>
      <c r="AC612" s="6"/>
    </row>
    <row r="613" spans="2:29" ht="13.95" customHeight="1" x14ac:dyDescent="0.25">
      <c r="B613" s="138" t="s">
        <v>122</v>
      </c>
      <c r="C613" s="142"/>
      <c r="D613" s="14"/>
      <c r="E613" s="193"/>
      <c r="F613" s="193"/>
      <c r="G613" s="22"/>
      <c r="H613" s="193"/>
      <c r="I613" s="190"/>
      <c r="J613" s="191"/>
      <c r="K613" s="194"/>
      <c r="L613" s="194"/>
      <c r="P613" s="2"/>
      <c r="AA613" s="6"/>
      <c r="AB613" s="6"/>
      <c r="AC613" s="6"/>
    </row>
    <row r="614" spans="2:29" ht="13.95" customHeight="1" x14ac:dyDescent="0.25">
      <c r="B614" s="138" t="s">
        <v>283</v>
      </c>
      <c r="C614" s="142"/>
      <c r="D614" s="2"/>
      <c r="E614" s="183"/>
      <c r="F614" s="183"/>
      <c r="G614" s="183"/>
      <c r="H614" s="183"/>
      <c r="I614" s="200">
        <v>2.0499999999999998</v>
      </c>
      <c r="J614" s="191">
        <f>0.25*2+0.15</f>
        <v>0.65</v>
      </c>
      <c r="K614" s="194">
        <v>1</v>
      </c>
      <c r="L614" s="194">
        <f>+I614*J614</f>
        <v>1.3325</v>
      </c>
      <c r="P614" s="2"/>
      <c r="AA614" s="6"/>
      <c r="AB614" s="6"/>
      <c r="AC614" s="6"/>
    </row>
    <row r="615" spans="2:29" ht="13.95" customHeight="1" x14ac:dyDescent="0.25">
      <c r="B615" s="138" t="s">
        <v>286</v>
      </c>
      <c r="C615" s="142"/>
      <c r="D615" s="2"/>
      <c r="E615" s="183"/>
      <c r="F615" s="183"/>
      <c r="G615" s="183"/>
      <c r="H615" s="183"/>
      <c r="I615" s="200">
        <v>2.0499999999999998</v>
      </c>
      <c r="J615" s="191">
        <f t="shared" ref="J615:J625" si="54">0.25*2+0.15</f>
        <v>0.65</v>
      </c>
      <c r="K615" s="194">
        <v>1</v>
      </c>
      <c r="L615" s="194">
        <f t="shared" ref="L615:L616" si="55">+I615*J615</f>
        <v>1.3325</v>
      </c>
      <c r="P615" s="2"/>
      <c r="AA615" s="6"/>
      <c r="AB615" s="6"/>
      <c r="AC615" s="6"/>
    </row>
    <row r="616" spans="2:29" ht="13.95" customHeight="1" x14ac:dyDescent="0.25">
      <c r="B616" s="138" t="s">
        <v>287</v>
      </c>
      <c r="C616" s="142"/>
      <c r="D616" s="2"/>
      <c r="E616" s="183"/>
      <c r="F616" s="183"/>
      <c r="G616" s="183"/>
      <c r="H616" s="183"/>
      <c r="I616" s="200">
        <f>3.35+0.8</f>
        <v>4.1500000000000004</v>
      </c>
      <c r="J616" s="191">
        <f t="shared" si="54"/>
        <v>0.65</v>
      </c>
      <c r="K616" s="194">
        <v>1</v>
      </c>
      <c r="L616" s="194">
        <f t="shared" si="55"/>
        <v>2.6975000000000002</v>
      </c>
      <c r="P616" s="2"/>
      <c r="AA616" s="6"/>
      <c r="AB616" s="6"/>
      <c r="AC616" s="6"/>
    </row>
    <row r="617" spans="2:29" ht="13.95" customHeight="1" x14ac:dyDescent="0.25">
      <c r="B617" s="138" t="s">
        <v>123</v>
      </c>
      <c r="C617" s="142"/>
      <c r="D617" s="2"/>
      <c r="E617" s="183"/>
      <c r="F617" s="183"/>
      <c r="G617" s="183"/>
      <c r="H617" s="183"/>
      <c r="I617" s="200"/>
      <c r="J617" s="191"/>
      <c r="K617" s="194"/>
      <c r="L617" s="194"/>
      <c r="P617" s="2"/>
      <c r="AA617" s="6"/>
      <c r="AB617" s="6"/>
      <c r="AC617" s="6"/>
    </row>
    <row r="618" spans="2:29" ht="13.95" customHeight="1" x14ac:dyDescent="0.25">
      <c r="B618" s="138" t="s">
        <v>283</v>
      </c>
      <c r="C618" s="142"/>
      <c r="D618" s="2"/>
      <c r="E618" s="183"/>
      <c r="F618" s="183"/>
      <c r="G618" s="183"/>
      <c r="H618" s="183"/>
      <c r="I618" s="200">
        <v>2.0499999999999998</v>
      </c>
      <c r="J618" s="191">
        <f t="shared" si="54"/>
        <v>0.65</v>
      </c>
      <c r="K618" s="194">
        <v>1</v>
      </c>
      <c r="L618" s="194">
        <f t="shared" ref="L618:L625" si="56">+I618*J618</f>
        <v>1.3325</v>
      </c>
      <c r="P618" s="2"/>
      <c r="AA618" s="6"/>
      <c r="AB618" s="6"/>
      <c r="AC618" s="6"/>
    </row>
    <row r="619" spans="2:29" ht="13.95" customHeight="1" x14ac:dyDescent="0.25">
      <c r="B619" s="138" t="s">
        <v>286</v>
      </c>
      <c r="C619" s="142"/>
      <c r="D619" s="2"/>
      <c r="E619" s="183"/>
      <c r="F619" s="183"/>
      <c r="G619" s="183"/>
      <c r="H619" s="183"/>
      <c r="I619" s="200">
        <v>2.0499999999999998</v>
      </c>
      <c r="J619" s="191">
        <f t="shared" si="54"/>
        <v>0.65</v>
      </c>
      <c r="K619" s="194">
        <v>1</v>
      </c>
      <c r="L619" s="194">
        <f t="shared" si="56"/>
        <v>1.3325</v>
      </c>
      <c r="P619" s="2"/>
      <c r="AA619" s="6"/>
      <c r="AB619" s="6"/>
      <c r="AC619" s="6"/>
    </row>
    <row r="620" spans="2:29" ht="13.95" customHeight="1" x14ac:dyDescent="0.25">
      <c r="B620" s="138" t="s">
        <v>287</v>
      </c>
      <c r="C620" s="142"/>
      <c r="D620" s="2"/>
      <c r="E620" s="183"/>
      <c r="F620" s="183"/>
      <c r="G620" s="183"/>
      <c r="H620" s="183"/>
      <c r="I620" s="200">
        <f>3.35+0.8</f>
        <v>4.1500000000000004</v>
      </c>
      <c r="J620" s="191">
        <f t="shared" si="54"/>
        <v>0.65</v>
      </c>
      <c r="K620" s="194">
        <v>1</v>
      </c>
      <c r="L620" s="194">
        <f t="shared" si="56"/>
        <v>2.6975000000000002</v>
      </c>
      <c r="P620" s="2"/>
      <c r="AA620" s="6"/>
      <c r="AB620" s="6"/>
      <c r="AC620" s="6"/>
    </row>
    <row r="621" spans="2:29" ht="13.95" customHeight="1" x14ac:dyDescent="0.25">
      <c r="B621" s="138" t="s">
        <v>179</v>
      </c>
      <c r="C621" s="142"/>
      <c r="D621" s="2"/>
      <c r="E621" s="183"/>
      <c r="F621" s="183"/>
      <c r="G621" s="183"/>
      <c r="H621" s="183"/>
      <c r="I621" s="200">
        <v>3.8</v>
      </c>
      <c r="J621" s="191">
        <f t="shared" si="54"/>
        <v>0.65</v>
      </c>
      <c r="K621" s="194">
        <v>1</v>
      </c>
      <c r="L621" s="194">
        <f t="shared" si="56"/>
        <v>2.4699999999999998</v>
      </c>
      <c r="P621" s="2"/>
      <c r="AA621" s="6"/>
      <c r="AB621" s="6"/>
      <c r="AC621" s="6"/>
    </row>
    <row r="622" spans="2:29" ht="13.95" customHeight="1" x14ac:dyDescent="0.25">
      <c r="B622" s="138"/>
      <c r="C622" s="142"/>
      <c r="D622" s="2"/>
      <c r="E622" s="183"/>
      <c r="F622" s="183"/>
      <c r="G622" s="183"/>
      <c r="H622" s="183"/>
      <c r="I622" s="200">
        <v>3.8</v>
      </c>
      <c r="J622" s="191">
        <f t="shared" si="54"/>
        <v>0.65</v>
      </c>
      <c r="K622" s="194">
        <v>1</v>
      </c>
      <c r="L622" s="194">
        <f t="shared" si="56"/>
        <v>2.4699999999999998</v>
      </c>
      <c r="P622" s="2"/>
      <c r="AA622" s="6"/>
      <c r="AB622" s="6"/>
      <c r="AC622" s="6"/>
    </row>
    <row r="623" spans="2:29" ht="13.95" customHeight="1" x14ac:dyDescent="0.25">
      <c r="B623" s="138"/>
      <c r="C623" s="142"/>
      <c r="D623" s="2"/>
      <c r="E623" s="183"/>
      <c r="F623" s="183"/>
      <c r="G623" s="183"/>
      <c r="H623" s="183"/>
      <c r="I623" s="200">
        <f>3.85+0.8</f>
        <v>4.6500000000000004</v>
      </c>
      <c r="J623" s="191">
        <f t="shared" si="54"/>
        <v>0.65</v>
      </c>
      <c r="K623" s="194">
        <v>1</v>
      </c>
      <c r="L623" s="194">
        <f t="shared" si="56"/>
        <v>3.0225000000000004</v>
      </c>
      <c r="P623" s="2"/>
      <c r="AA623" s="6"/>
      <c r="AB623" s="6"/>
      <c r="AC623" s="6"/>
    </row>
    <row r="624" spans="2:29" ht="13.95" customHeight="1" x14ac:dyDescent="0.25">
      <c r="B624" s="138" t="s">
        <v>180</v>
      </c>
      <c r="C624" s="142"/>
      <c r="D624" s="2"/>
      <c r="E624" s="183"/>
      <c r="F624" s="183"/>
      <c r="G624" s="183"/>
      <c r="H624" s="183"/>
      <c r="I624" s="200">
        <f>2.6+0.8</f>
        <v>3.4000000000000004</v>
      </c>
      <c r="J624" s="191">
        <f t="shared" si="54"/>
        <v>0.65</v>
      </c>
      <c r="K624" s="194">
        <v>1</v>
      </c>
      <c r="L624" s="194">
        <f t="shared" si="56"/>
        <v>2.2100000000000004</v>
      </c>
      <c r="P624" s="2"/>
      <c r="AA624" s="6"/>
      <c r="AB624" s="6"/>
      <c r="AC624" s="6"/>
    </row>
    <row r="625" spans="1:29" ht="13.95" customHeight="1" x14ac:dyDescent="0.25">
      <c r="B625" s="138"/>
      <c r="C625" s="142"/>
      <c r="D625" s="2"/>
      <c r="E625" s="183"/>
      <c r="F625" s="183"/>
      <c r="G625" s="183"/>
      <c r="H625" s="183"/>
      <c r="I625" s="200">
        <v>3.4</v>
      </c>
      <c r="J625" s="191">
        <f t="shared" si="54"/>
        <v>0.65</v>
      </c>
      <c r="K625" s="194">
        <v>1</v>
      </c>
      <c r="L625" s="194">
        <f t="shared" si="56"/>
        <v>2.21</v>
      </c>
      <c r="P625" s="2"/>
      <c r="AA625" s="6"/>
      <c r="AB625" s="6"/>
      <c r="AC625" s="6"/>
    </row>
    <row r="626" spans="1:29" ht="13.95" customHeight="1" x14ac:dyDescent="0.25">
      <c r="B626" s="141"/>
      <c r="C626" s="142"/>
      <c r="D626" s="2"/>
      <c r="I626" s="190"/>
      <c r="J626" s="191"/>
      <c r="K626" s="194"/>
      <c r="L626" s="194"/>
      <c r="P626" s="2"/>
      <c r="AA626" s="6"/>
      <c r="AB626" s="6"/>
      <c r="AC626" s="6"/>
    </row>
    <row r="627" spans="1:29" ht="13.95" customHeight="1" x14ac:dyDescent="0.25">
      <c r="B627" s="141"/>
      <c r="C627" s="142"/>
      <c r="D627" s="2"/>
      <c r="I627" s="190"/>
      <c r="J627" s="191"/>
      <c r="K627" s="194"/>
      <c r="L627" s="194"/>
      <c r="P627" s="2"/>
      <c r="AA627" s="6"/>
      <c r="AB627" s="6"/>
      <c r="AC627" s="6"/>
    </row>
    <row r="628" spans="1:29" ht="13.95" customHeight="1" x14ac:dyDescent="0.25">
      <c r="A628" s="184" t="s">
        <v>262</v>
      </c>
      <c r="B628" s="141" t="s">
        <v>257</v>
      </c>
      <c r="C628" s="142" t="s">
        <v>89</v>
      </c>
      <c r="D628" s="2"/>
      <c r="I628" s="333"/>
      <c r="J628" s="334"/>
      <c r="K628" s="194"/>
      <c r="L628" s="13">
        <f>+SUM(L629:L655)</f>
        <v>106.43900000000005</v>
      </c>
      <c r="P628" s="2"/>
      <c r="AA628" s="6"/>
      <c r="AB628" s="6"/>
      <c r="AC628" s="6"/>
    </row>
    <row r="629" spans="1:29" s="14" customFormat="1" ht="13.95" customHeight="1" x14ac:dyDescent="0.25">
      <c r="A629" s="192"/>
      <c r="B629" s="138" t="s">
        <v>218</v>
      </c>
      <c r="C629" s="142"/>
      <c r="D629" s="196"/>
      <c r="E629" s="196"/>
      <c r="F629" s="196"/>
      <c r="G629" s="196"/>
      <c r="H629" s="196"/>
      <c r="I629" s="190"/>
      <c r="J629" s="191"/>
      <c r="K629" s="194"/>
      <c r="L629" s="194"/>
      <c r="M629" s="193"/>
      <c r="N629" s="193"/>
      <c r="O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57"/>
      <c r="AB629" s="57"/>
      <c r="AC629" s="57"/>
    </row>
    <row r="630" spans="1:29" s="14" customFormat="1" ht="13.95" customHeight="1" x14ac:dyDescent="0.25">
      <c r="A630" s="192"/>
      <c r="B630" s="138" t="s">
        <v>219</v>
      </c>
      <c r="C630" s="142"/>
      <c r="D630" s="356"/>
      <c r="E630" s="357"/>
      <c r="F630" s="196"/>
      <c r="G630" s="196"/>
      <c r="H630" s="196"/>
      <c r="I630" s="333">
        <v>8.2200000000000006</v>
      </c>
      <c r="J630" s="334"/>
      <c r="K630" s="194">
        <v>6</v>
      </c>
      <c r="L630" s="194">
        <f>+I630*K630</f>
        <v>49.320000000000007</v>
      </c>
      <c r="M630" s="193"/>
      <c r="N630" s="193"/>
      <c r="O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57"/>
      <c r="AB630" s="57"/>
      <c r="AC630" s="57"/>
    </row>
    <row r="631" spans="1:29" s="14" customFormat="1" ht="13.95" customHeight="1" x14ac:dyDescent="0.25">
      <c r="A631" s="192"/>
      <c r="B631" s="138" t="s">
        <v>179</v>
      </c>
      <c r="C631" s="142"/>
      <c r="D631" s="196"/>
      <c r="E631" s="196"/>
      <c r="F631" s="196"/>
      <c r="G631" s="196"/>
      <c r="H631" s="196"/>
      <c r="I631" s="190"/>
      <c r="J631" s="191"/>
      <c r="K631" s="194"/>
      <c r="L631" s="194"/>
      <c r="M631" s="193"/>
      <c r="N631" s="193"/>
      <c r="O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57"/>
      <c r="AB631" s="57"/>
      <c r="AC631" s="57"/>
    </row>
    <row r="632" spans="1:29" s="14" customFormat="1" ht="13.95" customHeight="1" x14ac:dyDescent="0.25">
      <c r="A632" s="192"/>
      <c r="B632" s="138" t="s">
        <v>220</v>
      </c>
      <c r="C632" s="142"/>
      <c r="D632" s="196"/>
      <c r="E632" s="196"/>
      <c r="F632" s="196"/>
      <c r="G632" s="196"/>
      <c r="H632" s="196"/>
      <c r="I632" s="190">
        <v>0.6</v>
      </c>
      <c r="J632" s="191">
        <v>5.42</v>
      </c>
      <c r="K632" s="194">
        <v>4</v>
      </c>
      <c r="L632" s="194">
        <f>+I632*K632*J632</f>
        <v>13.007999999999999</v>
      </c>
      <c r="M632" s="193"/>
      <c r="N632" s="193"/>
      <c r="O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57"/>
      <c r="AB632" s="57"/>
      <c r="AC632" s="57"/>
    </row>
    <row r="633" spans="1:29" s="14" customFormat="1" ht="13.95" customHeight="1" x14ac:dyDescent="0.25">
      <c r="A633" s="192"/>
      <c r="B633" s="138" t="s">
        <v>122</v>
      </c>
      <c r="C633" s="142"/>
      <c r="D633" s="196"/>
      <c r="E633" s="196"/>
      <c r="F633" s="196"/>
      <c r="G633" s="196"/>
      <c r="H633" s="196"/>
      <c r="I633" s="190"/>
      <c r="J633" s="191"/>
      <c r="K633" s="194"/>
      <c r="L633" s="194"/>
      <c r="M633" s="193"/>
      <c r="N633" s="193"/>
      <c r="O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57"/>
      <c r="AB633" s="57"/>
      <c r="AC633" s="57"/>
    </row>
    <row r="634" spans="1:29" s="14" customFormat="1" ht="13.95" customHeight="1" x14ac:dyDescent="0.25">
      <c r="A634" s="192"/>
      <c r="B634" s="138" t="s">
        <v>222</v>
      </c>
      <c r="C634" s="142"/>
      <c r="D634" s="196"/>
      <c r="E634" s="196"/>
      <c r="F634" s="196"/>
      <c r="G634" s="196"/>
      <c r="H634" s="196"/>
      <c r="I634" s="190"/>
      <c r="J634" s="191"/>
      <c r="K634" s="194"/>
      <c r="L634" s="194"/>
      <c r="M634" s="193"/>
      <c r="N634" s="193"/>
      <c r="O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57"/>
      <c r="AB634" s="57"/>
      <c r="AC634" s="57"/>
    </row>
    <row r="635" spans="1:29" s="14" customFormat="1" ht="13.95" customHeight="1" x14ac:dyDescent="0.25">
      <c r="A635" s="192"/>
      <c r="B635" s="138" t="s">
        <v>221</v>
      </c>
      <c r="C635" s="142"/>
      <c r="D635" s="196"/>
      <c r="E635" s="196"/>
      <c r="F635" s="196"/>
      <c r="G635" s="196"/>
      <c r="H635" s="196"/>
      <c r="I635" s="190">
        <v>0.5</v>
      </c>
      <c r="J635" s="191">
        <v>3</v>
      </c>
      <c r="K635" s="194">
        <v>6</v>
      </c>
      <c r="L635" s="194">
        <f>+I635*K635*J635</f>
        <v>9</v>
      </c>
      <c r="M635" s="193"/>
      <c r="N635" s="193"/>
      <c r="O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57"/>
      <c r="AB635" s="57"/>
      <c r="AC635" s="57"/>
    </row>
    <row r="636" spans="1:29" s="14" customFormat="1" ht="13.95" customHeight="1" x14ac:dyDescent="0.25">
      <c r="A636" s="192"/>
      <c r="B636" s="138"/>
      <c r="C636" s="142"/>
      <c r="D636" s="197"/>
      <c r="E636" s="98"/>
      <c r="F636" s="98"/>
      <c r="G636" s="198"/>
      <c r="H636" s="196"/>
      <c r="I636" s="190">
        <v>0.5</v>
      </c>
      <c r="J636" s="191">
        <v>0.5</v>
      </c>
      <c r="K636" s="194">
        <v>4</v>
      </c>
      <c r="L636" s="241">
        <f>+I636*K636*J636</f>
        <v>1</v>
      </c>
      <c r="M636" s="193"/>
      <c r="N636" s="193"/>
      <c r="O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57"/>
      <c r="AB636" s="57"/>
      <c r="AC636" s="57"/>
    </row>
    <row r="637" spans="1:29" s="14" customFormat="1" ht="13.95" customHeight="1" x14ac:dyDescent="0.25">
      <c r="A637" s="192"/>
      <c r="B637" s="138" t="s">
        <v>123</v>
      </c>
      <c r="C637" s="142"/>
      <c r="D637" s="196"/>
      <c r="E637" s="196"/>
      <c r="F637" s="196"/>
      <c r="G637" s="196"/>
      <c r="H637" s="196"/>
      <c r="I637" s="190"/>
      <c r="J637" s="191"/>
      <c r="K637" s="194"/>
      <c r="L637" s="194"/>
      <c r="M637" s="193"/>
      <c r="N637" s="193"/>
      <c r="O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57"/>
      <c r="AB637" s="57"/>
      <c r="AC637" s="57"/>
    </row>
    <row r="638" spans="1:29" s="14" customFormat="1" ht="13.95" customHeight="1" x14ac:dyDescent="0.25">
      <c r="A638" s="192"/>
      <c r="B638" s="138" t="s">
        <v>222</v>
      </c>
      <c r="C638" s="142"/>
      <c r="D638" s="196"/>
      <c r="E638" s="196"/>
      <c r="F638" s="196"/>
      <c r="G638" s="196"/>
      <c r="H638" s="196"/>
      <c r="I638" s="190"/>
      <c r="J638" s="191"/>
      <c r="K638" s="194"/>
      <c r="L638" s="194"/>
      <c r="M638" s="193"/>
      <c r="N638" s="193"/>
      <c r="O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57"/>
      <c r="AB638" s="57"/>
      <c r="AC638" s="57"/>
    </row>
    <row r="639" spans="1:29" s="14" customFormat="1" ht="13.95" customHeight="1" x14ac:dyDescent="0.25">
      <c r="A639" s="192"/>
      <c r="B639" s="138" t="s">
        <v>221</v>
      </c>
      <c r="C639" s="142"/>
      <c r="D639" s="196"/>
      <c r="E639" s="196"/>
      <c r="F639" s="196"/>
      <c r="G639" s="196"/>
      <c r="H639" s="196"/>
      <c r="I639" s="190">
        <v>0.5</v>
      </c>
      <c r="J639" s="191">
        <v>3</v>
      </c>
      <c r="K639" s="194">
        <v>6</v>
      </c>
      <c r="L639" s="194">
        <f>+I639*K639*J639</f>
        <v>9</v>
      </c>
      <c r="M639" s="193"/>
      <c r="N639" s="193"/>
      <c r="O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57"/>
      <c r="AB639" s="57"/>
      <c r="AC639" s="57"/>
    </row>
    <row r="640" spans="1:29" s="14" customFormat="1" ht="13.95" customHeight="1" x14ac:dyDescent="0.25">
      <c r="A640" s="192"/>
      <c r="B640" s="138"/>
      <c r="C640" s="142"/>
      <c r="D640" s="197"/>
      <c r="E640" s="98"/>
      <c r="F640" s="98"/>
      <c r="G640" s="198"/>
      <c r="H640" s="196"/>
      <c r="I640" s="190">
        <v>0.5</v>
      </c>
      <c r="J640" s="191">
        <v>0.5</v>
      </c>
      <c r="K640" s="194">
        <v>4</v>
      </c>
      <c r="L640" s="241">
        <f t="shared" ref="L640:L644" si="57">+I640*K640*J640</f>
        <v>1</v>
      </c>
      <c r="M640" s="193"/>
      <c r="N640" s="193"/>
      <c r="O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57"/>
      <c r="AB640" s="57"/>
      <c r="AC640" s="57"/>
    </row>
    <row r="641" spans="1:29" s="14" customFormat="1" ht="13.95" customHeight="1" x14ac:dyDescent="0.25">
      <c r="A641" s="192"/>
      <c r="B641" s="138" t="s">
        <v>223</v>
      </c>
      <c r="C641" s="142"/>
      <c r="D641" s="196"/>
      <c r="E641" s="196"/>
      <c r="F641" s="196"/>
      <c r="G641" s="196"/>
      <c r="H641" s="196"/>
      <c r="I641" s="190">
        <v>0.5</v>
      </c>
      <c r="J641" s="191">
        <v>3</v>
      </c>
      <c r="K641" s="194">
        <v>3</v>
      </c>
      <c r="L641" s="241">
        <f t="shared" si="57"/>
        <v>4.5</v>
      </c>
      <c r="M641" s="193"/>
      <c r="N641" s="193"/>
      <c r="O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57"/>
      <c r="AB641" s="57"/>
      <c r="AC641" s="57"/>
    </row>
    <row r="642" spans="1:29" s="14" customFormat="1" ht="13.95" customHeight="1" x14ac:dyDescent="0.25">
      <c r="A642" s="192"/>
      <c r="B642" s="138"/>
      <c r="C642" s="142"/>
      <c r="D642" s="197"/>
      <c r="E642" s="98"/>
      <c r="F642" s="98"/>
      <c r="G642" s="198"/>
      <c r="H642" s="196"/>
      <c r="I642" s="190">
        <v>0.5</v>
      </c>
      <c r="J642" s="191">
        <v>0.5</v>
      </c>
      <c r="K642" s="194">
        <v>2</v>
      </c>
      <c r="L642" s="241">
        <f t="shared" si="57"/>
        <v>0.5</v>
      </c>
      <c r="M642" s="193"/>
      <c r="N642" s="193"/>
      <c r="O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57"/>
      <c r="AB642" s="57"/>
      <c r="AC642" s="57"/>
    </row>
    <row r="643" spans="1:29" s="14" customFormat="1" ht="13.95" customHeight="1" x14ac:dyDescent="0.25">
      <c r="A643" s="192"/>
      <c r="B643" s="138" t="s">
        <v>224</v>
      </c>
      <c r="C643" s="142"/>
      <c r="D643" s="197"/>
      <c r="E643" s="98"/>
      <c r="F643" s="98"/>
      <c r="G643" s="198"/>
      <c r="H643" s="196"/>
      <c r="I643" s="190">
        <v>0.2</v>
      </c>
      <c r="J643" s="191">
        <v>16.05</v>
      </c>
      <c r="K643" s="194">
        <v>2</v>
      </c>
      <c r="L643" s="241">
        <f t="shared" si="57"/>
        <v>6.4200000000000008</v>
      </c>
      <c r="M643" s="193"/>
      <c r="N643" s="193"/>
      <c r="O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57"/>
      <c r="AB643" s="57"/>
      <c r="AC643" s="57"/>
    </row>
    <row r="644" spans="1:29" s="14" customFormat="1" ht="13.95" customHeight="1" x14ac:dyDescent="0.25">
      <c r="A644" s="192"/>
      <c r="B644" s="138"/>
      <c r="C644" s="142"/>
      <c r="D644" s="197"/>
      <c r="E644" s="98"/>
      <c r="F644" s="98"/>
      <c r="G644" s="198"/>
      <c r="H644" s="196"/>
      <c r="I644" s="190">
        <v>0.2</v>
      </c>
      <c r="J644" s="191">
        <v>5.42</v>
      </c>
      <c r="K644" s="194">
        <v>4</v>
      </c>
      <c r="L644" s="241">
        <f t="shared" si="57"/>
        <v>4.3360000000000003</v>
      </c>
      <c r="M644" s="193"/>
      <c r="N644" s="193"/>
      <c r="O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57"/>
      <c r="AB644" s="57"/>
      <c r="AC644" s="57"/>
    </row>
    <row r="645" spans="1:29" s="14" customFormat="1" ht="13.95" customHeight="1" x14ac:dyDescent="0.25">
      <c r="A645" s="192"/>
      <c r="B645" s="138" t="s">
        <v>288</v>
      </c>
      <c r="C645" s="142"/>
      <c r="D645" s="2"/>
      <c r="E645" s="183"/>
      <c r="F645" s="183"/>
      <c r="G645" s="183"/>
      <c r="H645" s="183"/>
      <c r="I645" s="200"/>
      <c r="J645" s="191"/>
      <c r="K645" s="194"/>
      <c r="L645" s="194"/>
      <c r="M645" s="193"/>
      <c r="N645" s="193"/>
      <c r="O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57"/>
      <c r="AB645" s="57"/>
      <c r="AC645" s="57"/>
    </row>
    <row r="646" spans="1:29" s="14" customFormat="1" ht="13.95" customHeight="1" x14ac:dyDescent="0.25">
      <c r="A646" s="192"/>
      <c r="B646" s="138" t="s">
        <v>122</v>
      </c>
      <c r="C646" s="142"/>
      <c r="D646" s="2"/>
      <c r="E646" s="183"/>
      <c r="F646" s="183"/>
      <c r="G646" s="183"/>
      <c r="H646" s="183"/>
      <c r="I646" s="200"/>
      <c r="J646" s="191"/>
      <c r="K646" s="194"/>
      <c r="L646" s="194"/>
      <c r="M646" s="193"/>
      <c r="N646" s="193"/>
      <c r="O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57"/>
      <c r="AB646" s="57"/>
      <c r="AC646" s="57"/>
    </row>
    <row r="647" spans="1:29" s="14" customFormat="1" ht="13.95" customHeight="1" x14ac:dyDescent="0.25">
      <c r="A647" s="192"/>
      <c r="B647" s="138" t="s">
        <v>283</v>
      </c>
      <c r="C647" s="142"/>
      <c r="D647" s="2"/>
      <c r="E647" s="183"/>
      <c r="F647" s="183"/>
      <c r="G647" s="2"/>
      <c r="H647" s="183"/>
      <c r="I647" s="200">
        <v>3</v>
      </c>
      <c r="J647" s="191">
        <v>0.3</v>
      </c>
      <c r="K647" s="183">
        <v>1</v>
      </c>
      <c r="L647" s="194">
        <f>+I647*J647*K647</f>
        <v>0.89999999999999991</v>
      </c>
      <c r="M647" s="193"/>
      <c r="N647" s="193"/>
      <c r="O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57"/>
      <c r="AB647" s="57"/>
      <c r="AC647" s="57"/>
    </row>
    <row r="648" spans="1:29" s="14" customFormat="1" ht="13.95" customHeight="1" x14ac:dyDescent="0.25">
      <c r="A648" s="192"/>
      <c r="B648" s="138" t="s">
        <v>286</v>
      </c>
      <c r="C648" s="142"/>
      <c r="D648" s="2"/>
      <c r="E648" s="183"/>
      <c r="F648" s="183"/>
      <c r="G648" s="2"/>
      <c r="H648" s="183"/>
      <c r="I648" s="200">
        <v>3</v>
      </c>
      <c r="J648" s="191">
        <v>0.3</v>
      </c>
      <c r="K648" s="183">
        <v>1</v>
      </c>
      <c r="L648" s="241">
        <f t="shared" ref="L648:L649" si="58">+I648*J648*K648</f>
        <v>0.89999999999999991</v>
      </c>
      <c r="M648" s="193"/>
      <c r="N648" s="193"/>
      <c r="O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57"/>
      <c r="AB648" s="57"/>
      <c r="AC648" s="57"/>
    </row>
    <row r="649" spans="1:29" s="14" customFormat="1" ht="13.95" customHeight="1" x14ac:dyDescent="0.25">
      <c r="A649" s="192"/>
      <c r="B649" s="138" t="s">
        <v>287</v>
      </c>
      <c r="C649" s="142"/>
      <c r="D649" s="2"/>
      <c r="E649" s="183"/>
      <c r="F649" s="183"/>
      <c r="G649" s="2"/>
      <c r="H649" s="183"/>
      <c r="I649" s="200">
        <v>3</v>
      </c>
      <c r="J649" s="191">
        <v>0.3</v>
      </c>
      <c r="K649" s="183">
        <v>1</v>
      </c>
      <c r="L649" s="241">
        <f t="shared" si="58"/>
        <v>0.89999999999999991</v>
      </c>
      <c r="M649" s="193"/>
      <c r="N649" s="193"/>
      <c r="O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57"/>
      <c r="AB649" s="57"/>
      <c r="AC649" s="57"/>
    </row>
    <row r="650" spans="1:29" s="14" customFormat="1" ht="13.95" customHeight="1" x14ac:dyDescent="0.25">
      <c r="A650" s="192"/>
      <c r="B650" s="138" t="s">
        <v>123</v>
      </c>
      <c r="C650" s="142"/>
      <c r="D650" s="2"/>
      <c r="E650" s="183"/>
      <c r="F650" s="183"/>
      <c r="G650" s="2"/>
      <c r="H650" s="183"/>
      <c r="I650" s="200"/>
      <c r="J650" s="191"/>
      <c r="K650" s="183"/>
      <c r="L650" s="194"/>
      <c r="M650" s="193"/>
      <c r="N650" s="193"/>
      <c r="O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57"/>
      <c r="AB650" s="57"/>
      <c r="AC650" s="57"/>
    </row>
    <row r="651" spans="1:29" s="14" customFormat="1" ht="13.95" customHeight="1" x14ac:dyDescent="0.25">
      <c r="A651" s="192"/>
      <c r="B651" s="138" t="s">
        <v>283</v>
      </c>
      <c r="C651" s="142"/>
      <c r="D651" s="2"/>
      <c r="E651" s="183"/>
      <c r="F651" s="183"/>
      <c r="G651" s="2"/>
      <c r="H651" s="183"/>
      <c r="I651" s="200">
        <v>1.85</v>
      </c>
      <c r="J651" s="191">
        <v>0.3</v>
      </c>
      <c r="K651" s="183">
        <v>1</v>
      </c>
      <c r="L651" s="194">
        <f>+I651*J651*K651</f>
        <v>0.55500000000000005</v>
      </c>
      <c r="M651" s="193"/>
      <c r="N651" s="193"/>
      <c r="O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57"/>
      <c r="AB651" s="57"/>
      <c r="AC651" s="57"/>
    </row>
    <row r="652" spans="1:29" s="14" customFormat="1" ht="13.95" customHeight="1" x14ac:dyDescent="0.25">
      <c r="A652" s="192"/>
      <c r="B652" s="138" t="s">
        <v>286</v>
      </c>
      <c r="C652" s="142"/>
      <c r="D652" s="2"/>
      <c r="E652" s="183"/>
      <c r="F652" s="183"/>
      <c r="G652" s="2"/>
      <c r="H652" s="183"/>
      <c r="I652" s="200">
        <v>3</v>
      </c>
      <c r="J652" s="191">
        <v>0.3</v>
      </c>
      <c r="K652" s="183">
        <v>1</v>
      </c>
      <c r="L652" s="241">
        <f t="shared" ref="L652:L655" si="59">+I652*J652*K652</f>
        <v>0.89999999999999991</v>
      </c>
      <c r="M652" s="193"/>
      <c r="N652" s="193"/>
      <c r="O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57"/>
      <c r="AB652" s="57"/>
      <c r="AC652" s="57"/>
    </row>
    <row r="653" spans="1:29" s="14" customFormat="1" ht="13.95" customHeight="1" x14ac:dyDescent="0.25">
      <c r="A653" s="192"/>
      <c r="B653" s="138" t="s">
        <v>287</v>
      </c>
      <c r="C653" s="142"/>
      <c r="D653" s="2"/>
      <c r="E653" s="183"/>
      <c r="F653" s="183"/>
      <c r="G653" s="2"/>
      <c r="H653" s="183"/>
      <c r="I653" s="200">
        <v>3</v>
      </c>
      <c r="J653" s="191">
        <v>0.3</v>
      </c>
      <c r="K653" s="183">
        <v>1</v>
      </c>
      <c r="L653" s="241">
        <f t="shared" si="59"/>
        <v>0.89999999999999991</v>
      </c>
      <c r="M653" s="193"/>
      <c r="N653" s="193"/>
      <c r="O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57"/>
      <c r="AB653" s="57"/>
      <c r="AC653" s="57"/>
    </row>
    <row r="654" spans="1:29" s="14" customFormat="1" ht="13.95" customHeight="1" x14ac:dyDescent="0.25">
      <c r="A654" s="192"/>
      <c r="B654" s="138" t="s">
        <v>179</v>
      </c>
      <c r="C654" s="142"/>
      <c r="D654" s="2"/>
      <c r="E654" s="183"/>
      <c r="F654" s="183"/>
      <c r="G654" s="2"/>
      <c r="H654" s="183"/>
      <c r="I654" s="200">
        <v>5.5</v>
      </c>
      <c r="J654" s="191">
        <v>0.3</v>
      </c>
      <c r="K654" s="183">
        <v>1</v>
      </c>
      <c r="L654" s="241">
        <f t="shared" si="59"/>
        <v>1.65</v>
      </c>
      <c r="M654" s="193"/>
      <c r="N654" s="193"/>
      <c r="O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57"/>
      <c r="AB654" s="57"/>
      <c r="AC654" s="57"/>
    </row>
    <row r="655" spans="1:29" s="14" customFormat="1" ht="13.95" customHeight="1" x14ac:dyDescent="0.25">
      <c r="A655" s="192"/>
      <c r="B655" s="138" t="s">
        <v>180</v>
      </c>
      <c r="C655" s="142"/>
      <c r="D655" s="2"/>
      <c r="E655" s="183"/>
      <c r="F655" s="183"/>
      <c r="G655" s="2"/>
      <c r="H655" s="183"/>
      <c r="I655" s="200">
        <v>5.5</v>
      </c>
      <c r="J655" s="191">
        <v>0.3</v>
      </c>
      <c r="K655" s="183">
        <v>1</v>
      </c>
      <c r="L655" s="241">
        <f t="shared" si="59"/>
        <v>1.65</v>
      </c>
      <c r="M655" s="193"/>
      <c r="N655" s="193"/>
      <c r="O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57"/>
      <c r="AB655" s="57"/>
      <c r="AC655" s="57"/>
    </row>
    <row r="656" spans="1:29" ht="13.95" customHeight="1" x14ac:dyDescent="0.25">
      <c r="A656" s="184" t="s">
        <v>263</v>
      </c>
      <c r="B656" s="141" t="s">
        <v>258</v>
      </c>
      <c r="C656" s="139" t="s">
        <v>104</v>
      </c>
      <c r="D656" s="2"/>
      <c r="I656" s="194"/>
      <c r="J656" s="194"/>
      <c r="K656" s="194"/>
      <c r="L656" s="194"/>
      <c r="O656" s="187">
        <f>+SUM(O657:O664)</f>
        <v>48.9</v>
      </c>
      <c r="P656" s="2"/>
      <c r="AA656" s="6"/>
      <c r="AB656" s="6"/>
      <c r="AC656" s="6"/>
    </row>
    <row r="657" spans="1:29" ht="13.95" customHeight="1" x14ac:dyDescent="0.25">
      <c r="B657" s="138" t="s">
        <v>122</v>
      </c>
      <c r="C657" s="142"/>
      <c r="D657" s="14"/>
      <c r="E657" s="193"/>
      <c r="F657" s="193"/>
      <c r="G657" s="22"/>
      <c r="H657" s="193"/>
      <c r="I657" s="188"/>
      <c r="J657" s="189"/>
      <c r="K657" s="194"/>
      <c r="L657" s="194"/>
      <c r="M657" s="193"/>
      <c r="N657" s="193"/>
      <c r="O657" s="193"/>
      <c r="P657" s="2"/>
      <c r="AA657" s="6"/>
      <c r="AB657" s="6"/>
      <c r="AC657" s="6"/>
    </row>
    <row r="658" spans="1:29" ht="13.95" customHeight="1" x14ac:dyDescent="0.25">
      <c r="B658" s="138" t="s">
        <v>292</v>
      </c>
      <c r="C658" s="142"/>
      <c r="D658" s="14"/>
      <c r="E658" s="193"/>
      <c r="F658" s="193"/>
      <c r="G658" s="22"/>
      <c r="H658" s="193"/>
      <c r="I658" s="188"/>
      <c r="J658" s="189"/>
      <c r="K658" s="194"/>
      <c r="L658" s="194"/>
      <c r="M658" s="193">
        <v>3</v>
      </c>
      <c r="N658" s="193">
        <v>4</v>
      </c>
      <c r="O658" s="193">
        <f>+M658*N658</f>
        <v>12</v>
      </c>
      <c r="P658" s="2"/>
      <c r="AA658" s="6"/>
      <c r="AB658" s="6"/>
      <c r="AC658" s="6"/>
    </row>
    <row r="659" spans="1:29" ht="13.95" customHeight="1" x14ac:dyDescent="0.25">
      <c r="B659" s="138"/>
      <c r="C659" s="142"/>
      <c r="D659" s="14"/>
      <c r="E659" s="193"/>
      <c r="F659" s="193"/>
      <c r="G659" s="22"/>
      <c r="H659" s="193"/>
      <c r="I659" s="188"/>
      <c r="J659" s="189"/>
      <c r="K659" s="194"/>
      <c r="L659" s="194"/>
      <c r="M659" s="193">
        <v>1.5</v>
      </c>
      <c r="N659" s="193">
        <v>4</v>
      </c>
      <c r="O659" s="193">
        <f>+M659*N659</f>
        <v>6</v>
      </c>
      <c r="P659" s="2"/>
      <c r="AA659" s="6"/>
      <c r="AB659" s="6"/>
      <c r="AC659" s="6"/>
    </row>
    <row r="660" spans="1:29" ht="13.95" customHeight="1" x14ac:dyDescent="0.25">
      <c r="B660" s="138" t="s">
        <v>123</v>
      </c>
      <c r="C660" s="142"/>
      <c r="D660" s="14"/>
      <c r="E660" s="193"/>
      <c r="F660" s="193"/>
      <c r="G660" s="22"/>
      <c r="H660" s="193"/>
      <c r="I660" s="188"/>
      <c r="J660" s="189"/>
      <c r="K660" s="194"/>
      <c r="L660" s="194"/>
      <c r="M660" s="193"/>
      <c r="N660" s="193"/>
      <c r="O660" s="193"/>
      <c r="P660" s="2"/>
      <c r="AA660" s="6"/>
      <c r="AB660" s="6"/>
      <c r="AC660" s="6"/>
    </row>
    <row r="661" spans="1:29" ht="13.95" customHeight="1" x14ac:dyDescent="0.25">
      <c r="B661" s="138" t="s">
        <v>291</v>
      </c>
      <c r="C661" s="142"/>
      <c r="D661" s="14"/>
      <c r="E661" s="193"/>
      <c r="F661" s="193"/>
      <c r="G661" s="22"/>
      <c r="H661" s="193"/>
      <c r="I661" s="188"/>
      <c r="J661" s="189"/>
      <c r="K661" s="194"/>
      <c r="L661" s="194"/>
      <c r="M661" s="193">
        <v>3</v>
      </c>
      <c r="N661" s="193">
        <v>4</v>
      </c>
      <c r="O661" s="193">
        <f>+M661*N661</f>
        <v>12</v>
      </c>
      <c r="P661" s="2"/>
      <c r="AA661" s="6"/>
      <c r="AB661" s="6"/>
      <c r="AC661" s="6"/>
    </row>
    <row r="662" spans="1:29" ht="13.95" customHeight="1" x14ac:dyDescent="0.25">
      <c r="B662" s="138"/>
      <c r="C662" s="142"/>
      <c r="D662" s="14"/>
      <c r="E662" s="193"/>
      <c r="F662" s="193"/>
      <c r="G662" s="22"/>
      <c r="H662" s="193"/>
      <c r="I662" s="188"/>
      <c r="J662" s="189"/>
      <c r="K662" s="194"/>
      <c r="L662" s="194"/>
      <c r="M662" s="193">
        <v>1.5</v>
      </c>
      <c r="N662" s="193">
        <v>4</v>
      </c>
      <c r="O662" s="193">
        <f>+M662*N662</f>
        <v>6</v>
      </c>
      <c r="P662" s="2"/>
      <c r="AA662" s="6"/>
      <c r="AB662" s="6"/>
      <c r="AC662" s="6"/>
    </row>
    <row r="663" spans="1:29" ht="13.95" customHeight="1" x14ac:dyDescent="0.25">
      <c r="B663" s="138" t="s">
        <v>180</v>
      </c>
      <c r="C663" s="142"/>
      <c r="D663" s="14"/>
      <c r="E663" s="193"/>
      <c r="F663" s="193"/>
      <c r="G663" s="22"/>
      <c r="H663" s="193"/>
      <c r="I663" s="188"/>
      <c r="J663" s="189"/>
      <c r="K663" s="194"/>
      <c r="L663" s="194"/>
      <c r="M663" s="193">
        <v>5.5</v>
      </c>
      <c r="N663" s="193">
        <v>2</v>
      </c>
      <c r="O663" s="193">
        <f>+M663*N663</f>
        <v>11</v>
      </c>
      <c r="P663" s="2"/>
      <c r="AA663" s="6"/>
      <c r="AB663" s="6"/>
      <c r="AC663" s="6"/>
    </row>
    <row r="664" spans="1:29" ht="13.95" customHeight="1" x14ac:dyDescent="0.25">
      <c r="B664" s="138"/>
      <c r="C664" s="142"/>
      <c r="D664" s="14"/>
      <c r="E664" s="193"/>
      <c r="F664" s="193"/>
      <c r="G664" s="22"/>
      <c r="H664" s="193"/>
      <c r="I664" s="188"/>
      <c r="J664" s="189"/>
      <c r="K664" s="194"/>
      <c r="L664" s="194"/>
      <c r="M664" s="193">
        <v>0.95</v>
      </c>
      <c r="N664" s="193">
        <v>2</v>
      </c>
      <c r="O664" s="193">
        <f>+M664*N664</f>
        <v>1.9</v>
      </c>
      <c r="P664" s="2"/>
      <c r="AA664" s="6"/>
      <c r="AB664" s="6"/>
      <c r="AC664" s="6"/>
    </row>
    <row r="665" spans="1:29" ht="13.95" customHeight="1" x14ac:dyDescent="0.25">
      <c r="B665" s="138"/>
      <c r="C665" s="142"/>
      <c r="D665" s="14"/>
      <c r="E665" s="193"/>
      <c r="F665" s="193"/>
      <c r="G665" s="22"/>
      <c r="H665" s="193"/>
      <c r="I665" s="188"/>
      <c r="J665" s="189"/>
      <c r="K665" s="194"/>
      <c r="L665" s="194"/>
      <c r="M665" s="193"/>
      <c r="N665" s="193"/>
      <c r="O665" s="193"/>
      <c r="P665" s="2"/>
      <c r="AA665" s="6"/>
      <c r="AB665" s="6"/>
      <c r="AC665" s="6"/>
    </row>
    <row r="666" spans="1:29" ht="13.95" customHeight="1" x14ac:dyDescent="0.25">
      <c r="A666" s="184" t="s">
        <v>264</v>
      </c>
      <c r="B666" s="141" t="s">
        <v>259</v>
      </c>
      <c r="C666" s="139" t="s">
        <v>104</v>
      </c>
      <c r="D666" s="2"/>
      <c r="I666" s="333"/>
      <c r="J666" s="334"/>
      <c r="K666" s="194"/>
      <c r="L666" s="194"/>
      <c r="O666" s="20">
        <f>+SUM(O667:O678)</f>
        <v>88.09999999999998</v>
      </c>
      <c r="P666" s="2"/>
      <c r="AA666" s="6"/>
      <c r="AB666" s="6"/>
      <c r="AC666" s="6"/>
    </row>
    <row r="667" spans="1:29" ht="13.95" customHeight="1" x14ac:dyDescent="0.25">
      <c r="B667" s="138" t="s">
        <v>131</v>
      </c>
      <c r="C667" s="142"/>
      <c r="D667" s="14"/>
      <c r="E667" s="193"/>
      <c r="F667" s="193"/>
      <c r="G667" s="22"/>
      <c r="H667" s="193"/>
      <c r="I667" s="190"/>
      <c r="J667" s="191"/>
      <c r="K667" s="194"/>
      <c r="L667" s="194"/>
      <c r="M667" s="193">
        <v>2.75</v>
      </c>
      <c r="N667" s="193">
        <v>4</v>
      </c>
      <c r="O667" s="193">
        <f t="shared" ref="O667:O678" si="60">+M667*N667</f>
        <v>11</v>
      </c>
      <c r="P667" s="14"/>
      <c r="AA667" s="6"/>
      <c r="AB667" s="6"/>
      <c r="AC667" s="6"/>
    </row>
    <row r="668" spans="1:29" ht="13.95" customHeight="1" x14ac:dyDescent="0.25">
      <c r="B668" s="138"/>
      <c r="C668" s="142"/>
      <c r="D668" s="14"/>
      <c r="E668" s="193"/>
      <c r="F668" s="193"/>
      <c r="G668" s="22"/>
      <c r="H668" s="193"/>
      <c r="I668" s="190"/>
      <c r="J668" s="191"/>
      <c r="K668" s="194"/>
      <c r="L668" s="194"/>
      <c r="M668" s="193">
        <v>2.6</v>
      </c>
      <c r="N668" s="193">
        <v>4</v>
      </c>
      <c r="O668" s="193">
        <f t="shared" si="60"/>
        <v>10.4</v>
      </c>
      <c r="P668" s="14"/>
      <c r="AA668" s="6"/>
      <c r="AB668" s="6"/>
      <c r="AC668" s="6"/>
    </row>
    <row r="669" spans="1:29" ht="13.95" customHeight="1" x14ac:dyDescent="0.25">
      <c r="B669" s="138" t="s">
        <v>180</v>
      </c>
      <c r="C669" s="142"/>
      <c r="D669" s="14"/>
      <c r="E669" s="193"/>
      <c r="F669" s="193"/>
      <c r="G669" s="22"/>
      <c r="H669" s="193"/>
      <c r="I669" s="190"/>
      <c r="J669" s="191"/>
      <c r="K669" s="194"/>
      <c r="L669" s="194"/>
      <c r="M669" s="193">
        <v>3.95</v>
      </c>
      <c r="N669" s="193">
        <v>2</v>
      </c>
      <c r="O669" s="193">
        <f t="shared" si="60"/>
        <v>7.9</v>
      </c>
      <c r="P669" s="14"/>
      <c r="AA669" s="6"/>
      <c r="AB669" s="6"/>
      <c r="AC669" s="6"/>
    </row>
    <row r="670" spans="1:29" ht="13.95" customHeight="1" x14ac:dyDescent="0.25">
      <c r="B670" s="138"/>
      <c r="C670" s="142"/>
      <c r="D670" s="14"/>
      <c r="E670" s="193"/>
      <c r="F670" s="193"/>
      <c r="G670" s="22"/>
      <c r="H670" s="193"/>
      <c r="I670" s="190"/>
      <c r="J670" s="191"/>
      <c r="K670" s="194"/>
      <c r="L670" s="194"/>
      <c r="M670" s="193">
        <v>2.6</v>
      </c>
      <c r="N670" s="193">
        <v>4</v>
      </c>
      <c r="O670" s="193">
        <f t="shared" si="60"/>
        <v>10.4</v>
      </c>
      <c r="P670" s="14"/>
      <c r="AA670" s="6"/>
      <c r="AB670" s="6"/>
      <c r="AC670" s="6"/>
    </row>
    <row r="671" spans="1:29" ht="13.95" customHeight="1" x14ac:dyDescent="0.25">
      <c r="B671" s="138" t="s">
        <v>122</v>
      </c>
      <c r="C671" s="142"/>
      <c r="D671" s="14"/>
      <c r="E671" s="193"/>
      <c r="F671" s="193"/>
      <c r="G671" s="22"/>
      <c r="H671" s="193"/>
      <c r="I671" s="190"/>
      <c r="J671" s="191"/>
      <c r="K671" s="194"/>
      <c r="L671" s="194"/>
      <c r="M671" s="193">
        <v>3</v>
      </c>
      <c r="N671" s="193">
        <v>2</v>
      </c>
      <c r="O671" s="193">
        <f t="shared" si="60"/>
        <v>6</v>
      </c>
      <c r="P671" s="14"/>
      <c r="AA671" s="6"/>
      <c r="AB671" s="6"/>
      <c r="AC671" s="6"/>
    </row>
    <row r="672" spans="1:29" ht="13.95" customHeight="1" x14ac:dyDescent="0.25">
      <c r="B672" s="138"/>
      <c r="C672" s="142"/>
      <c r="D672" s="14"/>
      <c r="E672" s="193"/>
      <c r="F672" s="193"/>
      <c r="G672" s="22"/>
      <c r="H672" s="193"/>
      <c r="I672" s="190"/>
      <c r="J672" s="191"/>
      <c r="K672" s="194"/>
      <c r="L672" s="194"/>
      <c r="M672" s="193">
        <v>2.4</v>
      </c>
      <c r="N672" s="193">
        <v>2</v>
      </c>
      <c r="O672" s="193">
        <f t="shared" si="60"/>
        <v>4.8</v>
      </c>
      <c r="P672" s="14"/>
      <c r="AA672" s="6"/>
      <c r="AB672" s="6"/>
      <c r="AC672" s="6"/>
    </row>
    <row r="673" spans="1:29" ht="13.95" customHeight="1" x14ac:dyDescent="0.25">
      <c r="B673" s="138"/>
      <c r="C673" s="142"/>
      <c r="D673" s="14"/>
      <c r="E673" s="193"/>
      <c r="F673" s="193"/>
      <c r="G673" s="22"/>
      <c r="H673" s="193"/>
      <c r="I673" s="190"/>
      <c r="J673" s="191"/>
      <c r="K673" s="194"/>
      <c r="L673" s="194"/>
      <c r="M673" s="193">
        <v>0.95</v>
      </c>
      <c r="N673" s="193">
        <v>4</v>
      </c>
      <c r="O673" s="193">
        <f t="shared" si="60"/>
        <v>3.8</v>
      </c>
      <c r="P673" s="14"/>
      <c r="AA673" s="6"/>
      <c r="AB673" s="6"/>
      <c r="AC673" s="6"/>
    </row>
    <row r="674" spans="1:29" ht="13.95" customHeight="1" x14ac:dyDescent="0.25">
      <c r="B674" s="138"/>
      <c r="C674" s="142"/>
      <c r="D674" s="14"/>
      <c r="E674" s="193"/>
      <c r="F674" s="193"/>
      <c r="G674" s="22"/>
      <c r="H674" s="193"/>
      <c r="I674" s="190"/>
      <c r="J674" s="191"/>
      <c r="K674" s="194"/>
      <c r="L674" s="194"/>
      <c r="M674" s="193">
        <v>3</v>
      </c>
      <c r="N674" s="193">
        <v>4</v>
      </c>
      <c r="O674" s="193">
        <f t="shared" si="60"/>
        <v>12</v>
      </c>
      <c r="P674" s="14"/>
      <c r="AA674" s="6"/>
      <c r="AB674" s="6"/>
      <c r="AC674" s="6"/>
    </row>
    <row r="675" spans="1:29" ht="13.95" customHeight="1" x14ac:dyDescent="0.25">
      <c r="B675" s="138" t="s">
        <v>123</v>
      </c>
      <c r="C675" s="142"/>
      <c r="D675" s="14"/>
      <c r="E675" s="193"/>
      <c r="F675" s="193"/>
      <c r="G675" s="22"/>
      <c r="H675" s="193"/>
      <c r="I675" s="190"/>
      <c r="J675" s="191"/>
      <c r="K675" s="194"/>
      <c r="L675" s="194"/>
      <c r="M675" s="193">
        <v>3</v>
      </c>
      <c r="N675" s="193">
        <v>2</v>
      </c>
      <c r="O675" s="193">
        <f t="shared" si="60"/>
        <v>6</v>
      </c>
      <c r="P675" s="14"/>
      <c r="AA675" s="6"/>
      <c r="AB675" s="6"/>
      <c r="AC675" s="6"/>
    </row>
    <row r="676" spans="1:29" ht="13.95" customHeight="1" x14ac:dyDescent="0.25">
      <c r="B676" s="138"/>
      <c r="C676" s="142"/>
      <c r="D676" s="14"/>
      <c r="E676" s="193"/>
      <c r="F676" s="193"/>
      <c r="G676" s="22"/>
      <c r="H676" s="193"/>
      <c r="I676" s="190"/>
      <c r="J676" s="191"/>
      <c r="K676" s="194"/>
      <c r="L676" s="194"/>
      <c r="M676" s="193">
        <v>2.4</v>
      </c>
      <c r="N676" s="193">
        <v>2</v>
      </c>
      <c r="O676" s="193">
        <f t="shared" si="60"/>
        <v>4.8</v>
      </c>
      <c r="P676" s="14"/>
      <c r="AA676" s="6"/>
      <c r="AB676" s="6"/>
      <c r="AC676" s="6"/>
    </row>
    <row r="677" spans="1:29" ht="13.95" customHeight="1" x14ac:dyDescent="0.25">
      <c r="B677" s="138"/>
      <c r="C677" s="142"/>
      <c r="D677" s="14"/>
      <c r="E677" s="193"/>
      <c r="F677" s="193"/>
      <c r="G677" s="22"/>
      <c r="H677" s="193"/>
      <c r="I677" s="190"/>
      <c r="J677" s="191"/>
      <c r="K677" s="194"/>
      <c r="L677" s="194"/>
      <c r="M677" s="193">
        <v>0.95</v>
      </c>
      <c r="N677" s="193">
        <v>4</v>
      </c>
      <c r="O677" s="193">
        <f t="shared" si="60"/>
        <v>3.8</v>
      </c>
      <c r="P677" s="14"/>
      <c r="AA677" s="6"/>
      <c r="AB677" s="6"/>
      <c r="AC677" s="6"/>
    </row>
    <row r="678" spans="1:29" ht="13.95" customHeight="1" x14ac:dyDescent="0.25">
      <c r="B678" s="138"/>
      <c r="C678" s="142"/>
      <c r="D678" s="14"/>
      <c r="E678" s="193"/>
      <c r="F678" s="193"/>
      <c r="G678" s="22"/>
      <c r="H678" s="193"/>
      <c r="I678" s="190"/>
      <c r="J678" s="191"/>
      <c r="K678" s="194"/>
      <c r="L678" s="194"/>
      <c r="M678" s="193">
        <v>1.8</v>
      </c>
      <c r="N678" s="193">
        <v>4</v>
      </c>
      <c r="O678" s="193">
        <f t="shared" si="60"/>
        <v>7.2</v>
      </c>
      <c r="P678" s="14"/>
      <c r="AA678" s="6"/>
      <c r="AB678" s="6"/>
      <c r="AC678" s="6"/>
    </row>
    <row r="679" spans="1:29" ht="13.95" customHeight="1" x14ac:dyDescent="0.25">
      <c r="B679" s="138"/>
      <c r="C679" s="142"/>
      <c r="D679" s="14"/>
      <c r="E679" s="193"/>
      <c r="F679" s="193"/>
      <c r="G679" s="22"/>
      <c r="H679" s="193"/>
      <c r="I679" s="190"/>
      <c r="J679" s="191"/>
      <c r="K679" s="194"/>
      <c r="L679" s="194"/>
      <c r="M679" s="193"/>
      <c r="N679" s="193"/>
      <c r="O679" s="193"/>
      <c r="P679" s="14"/>
      <c r="AA679" s="6"/>
      <c r="AB679" s="6"/>
      <c r="AC679" s="6"/>
    </row>
    <row r="680" spans="1:29" ht="13.95" customHeight="1" x14ac:dyDescent="0.25">
      <c r="A680" s="184" t="s">
        <v>83</v>
      </c>
      <c r="B680" s="141" t="s">
        <v>298</v>
      </c>
      <c r="C680" s="142"/>
      <c r="D680" s="14"/>
      <c r="E680" s="193"/>
      <c r="F680" s="193"/>
      <c r="G680" s="22"/>
      <c r="H680" s="193"/>
      <c r="I680" s="190"/>
      <c r="J680" s="191"/>
      <c r="K680" s="194"/>
      <c r="L680" s="194"/>
      <c r="M680" s="193"/>
      <c r="N680" s="193"/>
      <c r="O680" s="193"/>
      <c r="P680" s="14"/>
      <c r="AA680" s="6"/>
      <c r="AB680" s="6"/>
      <c r="AC680" s="6"/>
    </row>
    <row r="681" spans="1:29" ht="13.95" customHeight="1" x14ac:dyDescent="0.25">
      <c r="A681" s="184" t="s">
        <v>95</v>
      </c>
      <c r="B681" s="141" t="s">
        <v>299</v>
      </c>
      <c r="C681" s="139" t="s">
        <v>89</v>
      </c>
      <c r="D681" s="2"/>
      <c r="I681" s="333"/>
      <c r="J681" s="334"/>
      <c r="K681" s="194"/>
      <c r="L681" s="13">
        <f>+SUM(L682:L693)</f>
        <v>80.510399999999962</v>
      </c>
      <c r="P681" s="2"/>
      <c r="AA681" s="6"/>
      <c r="AB681" s="6"/>
      <c r="AC681" s="6"/>
    </row>
    <row r="682" spans="1:29" ht="13.95" customHeight="1" x14ac:dyDescent="0.25">
      <c r="B682" s="141"/>
      <c r="C682" s="139"/>
      <c r="D682" s="2"/>
      <c r="I682" s="181">
        <v>3.43</v>
      </c>
      <c r="J682" s="187">
        <v>3</v>
      </c>
      <c r="K682" s="8">
        <v>1</v>
      </c>
      <c r="L682" s="194">
        <f>+I682*J682*K682</f>
        <v>10.290000000000001</v>
      </c>
      <c r="P682" s="2"/>
      <c r="AA682" s="6"/>
      <c r="AB682" s="6"/>
      <c r="AC682" s="6"/>
    </row>
    <row r="683" spans="1:29" ht="13.95" customHeight="1" x14ac:dyDescent="0.25">
      <c r="B683" s="141"/>
      <c r="C683" s="139"/>
      <c r="D683" s="2"/>
      <c r="I683" s="181">
        <v>3.4</v>
      </c>
      <c r="J683" s="187">
        <v>3</v>
      </c>
      <c r="K683" s="8">
        <v>1</v>
      </c>
      <c r="L683" s="194">
        <f t="shared" ref="L683:L693" si="61">+I683*J683*K683</f>
        <v>10.199999999999999</v>
      </c>
      <c r="P683" s="2"/>
      <c r="AA683" s="6"/>
      <c r="AB683" s="6"/>
      <c r="AC683" s="6"/>
    </row>
    <row r="684" spans="1:29" ht="13.95" customHeight="1" x14ac:dyDescent="0.25">
      <c r="B684" s="141"/>
      <c r="C684" s="139"/>
      <c r="D684" s="2"/>
      <c r="I684" s="181">
        <v>3.43</v>
      </c>
      <c r="J684" s="187">
        <v>3</v>
      </c>
      <c r="K684" s="8">
        <v>1</v>
      </c>
      <c r="L684" s="194">
        <f t="shared" si="61"/>
        <v>10.290000000000001</v>
      </c>
      <c r="P684" s="2"/>
      <c r="AA684" s="6"/>
      <c r="AB684" s="6"/>
      <c r="AC684" s="6"/>
    </row>
    <row r="685" spans="1:29" ht="13.95" customHeight="1" x14ac:dyDescent="0.25">
      <c r="B685" s="141"/>
      <c r="C685" s="139"/>
      <c r="D685" s="2"/>
      <c r="I685" s="181">
        <v>3.43</v>
      </c>
      <c r="J685" s="187">
        <v>1.92</v>
      </c>
      <c r="K685" s="8">
        <v>2</v>
      </c>
      <c r="L685" s="194">
        <f t="shared" si="61"/>
        <v>13.171200000000001</v>
      </c>
      <c r="P685" s="2"/>
      <c r="AA685" s="6"/>
      <c r="AB685" s="6"/>
      <c r="AC685" s="6"/>
    </row>
    <row r="686" spans="1:29" ht="13.95" customHeight="1" x14ac:dyDescent="0.25">
      <c r="B686" s="141"/>
      <c r="C686" s="139"/>
      <c r="D686" s="2"/>
      <c r="I686" s="181">
        <v>3.4</v>
      </c>
      <c r="J686" s="187">
        <v>1.92</v>
      </c>
      <c r="K686" s="8">
        <v>2</v>
      </c>
      <c r="L686" s="194">
        <f t="shared" si="61"/>
        <v>13.055999999999999</v>
      </c>
      <c r="P686" s="2"/>
      <c r="AA686" s="6"/>
      <c r="AB686" s="6"/>
      <c r="AC686" s="6"/>
    </row>
    <row r="687" spans="1:29" ht="13.95" customHeight="1" x14ac:dyDescent="0.25">
      <c r="B687" s="141"/>
      <c r="C687" s="139"/>
      <c r="D687" s="2"/>
      <c r="I687" s="181">
        <v>3.43</v>
      </c>
      <c r="J687" s="187">
        <v>1.92</v>
      </c>
      <c r="K687" s="8">
        <v>2</v>
      </c>
      <c r="L687" s="194">
        <f t="shared" si="61"/>
        <v>13.171200000000001</v>
      </c>
      <c r="P687" s="2"/>
      <c r="AA687" s="6"/>
      <c r="AB687" s="6"/>
      <c r="AC687" s="6"/>
    </row>
    <row r="688" spans="1:29" ht="13.95" customHeight="1" x14ac:dyDescent="0.25">
      <c r="B688" s="141"/>
      <c r="C688" s="139"/>
      <c r="D688" s="2"/>
      <c r="I688" s="181">
        <v>0.7</v>
      </c>
      <c r="J688" s="187">
        <v>3</v>
      </c>
      <c r="K688" s="8">
        <v>1</v>
      </c>
      <c r="L688" s="194">
        <f t="shared" si="61"/>
        <v>2.0999999999999996</v>
      </c>
      <c r="P688" s="2"/>
      <c r="AA688" s="6"/>
      <c r="AB688" s="6"/>
      <c r="AC688" s="6"/>
    </row>
    <row r="689" spans="1:29" ht="13.95" customHeight="1" x14ac:dyDescent="0.25">
      <c r="B689" s="141"/>
      <c r="C689" s="139"/>
      <c r="D689" s="2"/>
      <c r="I689" s="181">
        <v>0.7</v>
      </c>
      <c r="J689" s="187">
        <v>3</v>
      </c>
      <c r="K689" s="8">
        <v>1</v>
      </c>
      <c r="L689" s="194">
        <f t="shared" si="61"/>
        <v>2.0999999999999996</v>
      </c>
      <c r="P689" s="2"/>
      <c r="AA689" s="6"/>
      <c r="AB689" s="6"/>
      <c r="AC689" s="6"/>
    </row>
    <row r="690" spans="1:29" ht="13.95" customHeight="1" x14ac:dyDescent="0.25">
      <c r="B690" s="141"/>
      <c r="C690" s="139"/>
      <c r="D690" s="2"/>
      <c r="I690" s="181">
        <v>0.7</v>
      </c>
      <c r="J690" s="187">
        <v>3</v>
      </c>
      <c r="K690" s="8">
        <v>1</v>
      </c>
      <c r="L690" s="194">
        <f t="shared" si="61"/>
        <v>2.0999999999999996</v>
      </c>
      <c r="P690" s="2"/>
      <c r="AA690" s="6"/>
      <c r="AB690" s="6"/>
      <c r="AC690" s="6"/>
    </row>
    <row r="691" spans="1:29" ht="13.95" customHeight="1" x14ac:dyDescent="0.25">
      <c r="B691" s="141"/>
      <c r="C691" s="139"/>
      <c r="D691" s="2"/>
      <c r="I691" s="181">
        <v>0.7</v>
      </c>
      <c r="J691" s="187">
        <v>1.92</v>
      </c>
      <c r="K691" s="8">
        <v>1</v>
      </c>
      <c r="L691" s="194">
        <f t="shared" si="61"/>
        <v>1.3439999999999999</v>
      </c>
      <c r="P691" s="2"/>
      <c r="AA691" s="6"/>
      <c r="AB691" s="6"/>
      <c r="AC691" s="6"/>
    </row>
    <row r="692" spans="1:29" ht="13.95" customHeight="1" x14ac:dyDescent="0.25">
      <c r="B692" s="141"/>
      <c r="C692" s="139"/>
      <c r="D692" s="2"/>
      <c r="I692" s="181">
        <v>0.7</v>
      </c>
      <c r="J692" s="187">
        <v>1.92</v>
      </c>
      <c r="K692" s="8">
        <v>1</v>
      </c>
      <c r="L692" s="194">
        <f t="shared" si="61"/>
        <v>1.3439999999999999</v>
      </c>
      <c r="P692" s="2"/>
      <c r="AA692" s="6"/>
      <c r="AB692" s="6"/>
      <c r="AC692" s="6"/>
    </row>
    <row r="693" spans="1:29" ht="13.95" customHeight="1" x14ac:dyDescent="0.25">
      <c r="B693" s="141"/>
      <c r="C693" s="139"/>
      <c r="D693" s="2"/>
      <c r="I693" s="181">
        <v>0.7</v>
      </c>
      <c r="J693" s="187">
        <v>1.92</v>
      </c>
      <c r="K693" s="8">
        <v>1</v>
      </c>
      <c r="L693" s="194">
        <f t="shared" si="61"/>
        <v>1.3439999999999999</v>
      </c>
      <c r="P693" s="2"/>
      <c r="AA693" s="6"/>
      <c r="AB693" s="6"/>
      <c r="AC693" s="6"/>
    </row>
    <row r="694" spans="1:29" ht="13.95" customHeight="1" x14ac:dyDescent="0.25">
      <c r="A694" s="184" t="s">
        <v>84</v>
      </c>
      <c r="B694" s="141" t="s">
        <v>301</v>
      </c>
      <c r="C694" s="139"/>
      <c r="D694" s="2"/>
      <c r="I694" s="203"/>
      <c r="J694" s="186"/>
      <c r="K694" s="8"/>
      <c r="L694" s="194"/>
      <c r="P694" s="2"/>
      <c r="AA694" s="6"/>
      <c r="AB694" s="6"/>
      <c r="AC694" s="6"/>
    </row>
    <row r="695" spans="1:29" ht="13.95" customHeight="1" x14ac:dyDescent="0.25">
      <c r="A695" s="184" t="s">
        <v>114</v>
      </c>
      <c r="B695" s="141" t="s">
        <v>300</v>
      </c>
      <c r="C695" s="139"/>
      <c r="D695" s="2"/>
      <c r="I695" s="203"/>
      <c r="J695" s="186"/>
      <c r="K695" s="8"/>
      <c r="L695" s="194"/>
      <c r="P695" s="2"/>
      <c r="AA695" s="6"/>
      <c r="AB695" s="6"/>
      <c r="AC695" s="6"/>
    </row>
    <row r="696" spans="1:29" ht="13.95" customHeight="1" x14ac:dyDescent="0.25">
      <c r="A696" s="184" t="s">
        <v>306</v>
      </c>
      <c r="B696" s="141" t="s">
        <v>302</v>
      </c>
      <c r="C696" s="139" t="s">
        <v>89</v>
      </c>
      <c r="D696" s="2"/>
      <c r="I696" s="203"/>
      <c r="J696" s="186"/>
      <c r="K696" s="8"/>
      <c r="L696" s="13">
        <f>+SUM(L697:L700)</f>
        <v>55.019999999999996</v>
      </c>
      <c r="P696" s="2"/>
      <c r="AA696" s="6"/>
      <c r="AB696" s="6"/>
      <c r="AC696" s="6"/>
    </row>
    <row r="697" spans="1:29" s="14" customFormat="1" ht="13.95" customHeight="1" x14ac:dyDescent="0.25">
      <c r="A697" s="192"/>
      <c r="B697" s="138" t="s">
        <v>146</v>
      </c>
      <c r="C697" s="142"/>
      <c r="D697" s="187"/>
      <c r="E697" s="187"/>
      <c r="F697" s="187"/>
      <c r="G697" s="8"/>
      <c r="H697" s="187"/>
      <c r="I697" s="358">
        <v>42.06</v>
      </c>
      <c r="J697" s="358"/>
      <c r="K697" s="194">
        <v>1</v>
      </c>
      <c r="L697" s="4">
        <f>+I697*K697</f>
        <v>42.06</v>
      </c>
      <c r="M697" s="193"/>
      <c r="N697" s="193"/>
      <c r="O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57"/>
      <c r="AB697" s="57"/>
      <c r="AC697" s="57"/>
    </row>
    <row r="698" spans="1:29" s="14" customFormat="1" ht="13.95" customHeight="1" x14ac:dyDescent="0.25">
      <c r="A698" s="192"/>
      <c r="B698" s="138" t="s">
        <v>149</v>
      </c>
      <c r="C698" s="142"/>
      <c r="D698" s="187"/>
      <c r="E698" s="187"/>
      <c r="F698" s="187"/>
      <c r="G698" s="8"/>
      <c r="H698" s="187"/>
      <c r="I698" s="358">
        <v>6.41</v>
      </c>
      <c r="J698" s="358"/>
      <c r="K698" s="194">
        <v>1</v>
      </c>
      <c r="L698" s="4">
        <f t="shared" ref="L698:L699" si="62">+I698*K698</f>
        <v>6.41</v>
      </c>
      <c r="M698" s="193"/>
      <c r="N698" s="193"/>
      <c r="O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57"/>
      <c r="AB698" s="57"/>
      <c r="AC698" s="57"/>
    </row>
    <row r="699" spans="1:29" s="14" customFormat="1" ht="13.95" customHeight="1" x14ac:dyDescent="0.25">
      <c r="A699" s="192"/>
      <c r="B699" s="138" t="s">
        <v>147</v>
      </c>
      <c r="C699" s="142"/>
      <c r="D699" s="187"/>
      <c r="E699" s="187"/>
      <c r="F699" s="187"/>
      <c r="G699" s="8"/>
      <c r="H699" s="187"/>
      <c r="I699" s="358">
        <v>6.55</v>
      </c>
      <c r="J699" s="358"/>
      <c r="K699" s="194">
        <v>1</v>
      </c>
      <c r="L699" s="4">
        <f t="shared" si="62"/>
        <v>6.55</v>
      </c>
      <c r="M699" s="193"/>
      <c r="N699" s="193"/>
      <c r="O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57"/>
      <c r="AB699" s="57"/>
      <c r="AC699" s="57"/>
    </row>
    <row r="700" spans="1:29" s="14" customFormat="1" ht="13.95" customHeight="1" x14ac:dyDescent="0.25">
      <c r="A700" s="192"/>
      <c r="M700" s="193"/>
      <c r="N700" s="193"/>
      <c r="O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57"/>
      <c r="AB700" s="57"/>
      <c r="AC700" s="57"/>
    </row>
    <row r="701" spans="1:29" s="14" customFormat="1" ht="13.95" customHeight="1" x14ac:dyDescent="0.25">
      <c r="A701" s="192"/>
      <c r="B701" s="138"/>
      <c r="C701" s="142"/>
      <c r="E701" s="193"/>
      <c r="F701" s="193"/>
      <c r="G701" s="22"/>
      <c r="H701" s="193"/>
      <c r="I701" s="205"/>
      <c r="J701" s="191"/>
      <c r="K701" s="22"/>
      <c r="L701" s="194"/>
      <c r="M701" s="193"/>
      <c r="N701" s="193"/>
      <c r="O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57"/>
      <c r="AB701" s="57"/>
      <c r="AC701" s="57"/>
    </row>
    <row r="702" spans="1:29" ht="13.95" customHeight="1" x14ac:dyDescent="0.25">
      <c r="A702" s="184" t="s">
        <v>115</v>
      </c>
      <c r="B702" s="141" t="s">
        <v>303</v>
      </c>
      <c r="C702" s="139"/>
      <c r="D702" s="2"/>
      <c r="I702" s="203"/>
      <c r="J702" s="186"/>
      <c r="K702" s="8"/>
      <c r="L702" s="194"/>
      <c r="P702" s="2"/>
      <c r="AA702" s="6"/>
      <c r="AB702" s="6"/>
      <c r="AC702" s="6"/>
    </row>
    <row r="703" spans="1:29" ht="13.2" x14ac:dyDescent="0.25">
      <c r="A703" s="184" t="s">
        <v>307</v>
      </c>
      <c r="B703" s="137" t="s">
        <v>304</v>
      </c>
      <c r="C703" s="139" t="s">
        <v>89</v>
      </c>
      <c r="D703" s="2"/>
      <c r="I703" s="203"/>
      <c r="J703" s="186"/>
      <c r="K703" s="8"/>
      <c r="L703" s="13">
        <f>+SUM(L704:L705)</f>
        <v>12.96</v>
      </c>
      <c r="P703" s="2"/>
      <c r="AA703" s="6"/>
      <c r="AB703" s="6"/>
      <c r="AC703" s="6"/>
    </row>
    <row r="704" spans="1:29" ht="13.95" customHeight="1" x14ac:dyDescent="0.25">
      <c r="B704" s="138" t="s">
        <v>149</v>
      </c>
      <c r="C704" s="142"/>
      <c r="I704" s="358">
        <v>6.41</v>
      </c>
      <c r="J704" s="358"/>
      <c r="K704" s="194">
        <v>1</v>
      </c>
      <c r="L704" s="4">
        <f t="shared" ref="L704:L705" si="63">+I704*K704</f>
        <v>6.41</v>
      </c>
      <c r="P704" s="2"/>
      <c r="AA704" s="6"/>
      <c r="AB704" s="6"/>
      <c r="AC704" s="6"/>
    </row>
    <row r="705" spans="1:29" ht="13.95" customHeight="1" x14ac:dyDescent="0.25">
      <c r="B705" s="138" t="s">
        <v>147</v>
      </c>
      <c r="C705" s="142"/>
      <c r="I705" s="358">
        <v>6.55</v>
      </c>
      <c r="J705" s="358"/>
      <c r="K705" s="194">
        <v>1</v>
      </c>
      <c r="L705" s="4">
        <f t="shared" si="63"/>
        <v>6.55</v>
      </c>
      <c r="P705" s="2"/>
      <c r="AA705" s="6"/>
      <c r="AB705" s="6"/>
      <c r="AC705" s="6"/>
    </row>
    <row r="706" spans="1:29" ht="13.95" customHeight="1" x14ac:dyDescent="0.25">
      <c r="B706" s="204"/>
      <c r="C706" s="139"/>
      <c r="D706" s="2"/>
      <c r="I706" s="203"/>
      <c r="J706" s="186"/>
      <c r="K706" s="8"/>
      <c r="L706" s="194"/>
      <c r="P706" s="2"/>
      <c r="AA706" s="6"/>
      <c r="AB706" s="6"/>
      <c r="AC706" s="6"/>
    </row>
    <row r="707" spans="1:29" ht="13.95" customHeight="1" x14ac:dyDescent="0.25">
      <c r="A707" s="184" t="s">
        <v>308</v>
      </c>
      <c r="B707" s="204" t="s">
        <v>305</v>
      </c>
      <c r="C707" s="139" t="s">
        <v>89</v>
      </c>
      <c r="D707" s="2"/>
      <c r="I707" s="203"/>
      <c r="J707" s="186"/>
      <c r="K707" s="8"/>
      <c r="L707" s="13">
        <f>+SUM(L708:L709)</f>
        <v>48.32</v>
      </c>
      <c r="P707" s="2"/>
      <c r="AA707" s="6"/>
      <c r="AB707" s="6"/>
      <c r="AC707" s="6"/>
    </row>
    <row r="708" spans="1:29" ht="13.95" customHeight="1" x14ac:dyDescent="0.25">
      <c r="B708" s="138" t="s">
        <v>146</v>
      </c>
      <c r="C708" s="142"/>
      <c r="I708" s="358">
        <v>42.06</v>
      </c>
      <c r="J708" s="358"/>
      <c r="K708" s="194">
        <v>1</v>
      </c>
      <c r="L708" s="4">
        <f>+I708*K708</f>
        <v>42.06</v>
      </c>
      <c r="P708" s="2"/>
      <c r="AA708" s="6"/>
      <c r="AB708" s="6"/>
      <c r="AC708" s="6"/>
    </row>
    <row r="709" spans="1:29" ht="13.95" customHeight="1" x14ac:dyDescent="0.25">
      <c r="B709" s="138" t="s">
        <v>148</v>
      </c>
      <c r="C709" s="142"/>
      <c r="I709" s="358">
        <v>6.26</v>
      </c>
      <c r="J709" s="358"/>
      <c r="K709" s="194">
        <v>1</v>
      </c>
      <c r="L709" s="4">
        <f>+I709*K709</f>
        <v>6.26</v>
      </c>
      <c r="P709" s="2"/>
      <c r="AA709" s="6"/>
      <c r="AB709" s="6"/>
      <c r="AC709" s="6"/>
    </row>
    <row r="710" spans="1:29" ht="13.95" customHeight="1" x14ac:dyDescent="0.25">
      <c r="B710" s="141"/>
      <c r="C710" s="139"/>
      <c r="D710" s="2"/>
      <c r="I710" s="203"/>
      <c r="J710" s="186"/>
      <c r="K710" s="8"/>
      <c r="L710" s="194"/>
      <c r="P710" s="2"/>
      <c r="AA710" s="6"/>
      <c r="AB710" s="6"/>
      <c r="AC710" s="6"/>
    </row>
    <row r="711" spans="1:29" ht="13.95" customHeight="1" x14ac:dyDescent="0.25">
      <c r="A711" s="184" t="s">
        <v>312</v>
      </c>
      <c r="B711" s="141" t="s">
        <v>309</v>
      </c>
      <c r="C711" s="139"/>
      <c r="D711" s="2"/>
      <c r="I711" s="203"/>
      <c r="J711" s="186"/>
      <c r="K711" s="8"/>
      <c r="L711" s="194"/>
      <c r="P711" s="2"/>
      <c r="AA711" s="6"/>
      <c r="AB711" s="6"/>
      <c r="AC711" s="6"/>
    </row>
    <row r="712" spans="1:29" ht="13.95" customHeight="1" x14ac:dyDescent="0.25">
      <c r="A712" s="184" t="s">
        <v>313</v>
      </c>
      <c r="B712" s="141" t="s">
        <v>310</v>
      </c>
      <c r="C712" s="139"/>
      <c r="D712" s="2"/>
      <c r="I712" s="203"/>
      <c r="J712" s="186"/>
      <c r="K712" s="8"/>
      <c r="L712" s="194"/>
      <c r="P712" s="2"/>
      <c r="AA712" s="6"/>
      <c r="AB712" s="6"/>
      <c r="AC712" s="6"/>
    </row>
    <row r="713" spans="1:29" ht="13.95" customHeight="1" x14ac:dyDescent="0.25">
      <c r="A713" s="184" t="s">
        <v>314</v>
      </c>
      <c r="B713" s="141" t="s">
        <v>311</v>
      </c>
      <c r="C713" s="139" t="s">
        <v>89</v>
      </c>
      <c r="D713" s="2"/>
      <c r="I713" s="203"/>
      <c r="J713" s="186"/>
      <c r="K713" s="8"/>
      <c r="L713" s="13">
        <f>+SUM(L714:L724)</f>
        <v>35.82</v>
      </c>
      <c r="P713" s="2"/>
      <c r="AA713" s="6"/>
      <c r="AB713" s="6"/>
      <c r="AC713" s="6"/>
    </row>
    <row r="714" spans="1:29" ht="13.95" customHeight="1" x14ac:dyDescent="0.25">
      <c r="B714" s="141" t="s">
        <v>265</v>
      </c>
      <c r="C714" s="142"/>
      <c r="D714" s="2"/>
      <c r="I714" s="190"/>
      <c r="J714" s="191"/>
      <c r="K714" s="194"/>
      <c r="L714" s="194"/>
      <c r="P714" s="2"/>
      <c r="AA714" s="6"/>
      <c r="AB714" s="6"/>
      <c r="AC714" s="6"/>
    </row>
    <row r="715" spans="1:29" ht="13.95" customHeight="1" x14ac:dyDescent="0.25">
      <c r="B715" s="141" t="s">
        <v>179</v>
      </c>
      <c r="C715" s="142"/>
      <c r="D715" s="2"/>
      <c r="I715" s="193">
        <v>1.9</v>
      </c>
      <c r="J715" s="193">
        <v>1.5</v>
      </c>
      <c r="K715" s="194">
        <v>1</v>
      </c>
      <c r="L715" s="194">
        <f>+I715*J715*K715</f>
        <v>2.8499999999999996</v>
      </c>
      <c r="P715" s="2"/>
      <c r="AA715" s="6"/>
      <c r="AB715" s="6"/>
      <c r="AC715" s="6"/>
    </row>
    <row r="716" spans="1:29" ht="13.95" customHeight="1" x14ac:dyDescent="0.25">
      <c r="B716" s="141" t="s">
        <v>266</v>
      </c>
      <c r="C716" s="142"/>
      <c r="D716" s="2"/>
      <c r="I716" s="193">
        <v>1</v>
      </c>
      <c r="J716" s="193">
        <v>1.5</v>
      </c>
      <c r="K716" s="194">
        <v>1</v>
      </c>
      <c r="L716" s="194">
        <f>+I716*J716*K716</f>
        <v>1.5</v>
      </c>
      <c r="P716" s="2"/>
      <c r="AA716" s="6"/>
      <c r="AB716" s="6"/>
      <c r="AC716" s="6"/>
    </row>
    <row r="717" spans="1:29" ht="13.95" customHeight="1" x14ac:dyDescent="0.25">
      <c r="B717" s="141" t="s">
        <v>122</v>
      </c>
      <c r="C717" s="142"/>
      <c r="D717" s="2"/>
      <c r="I717" s="193">
        <f>2.95+0.48+0.1+0.2+0.1</f>
        <v>3.8300000000000005</v>
      </c>
      <c r="J717" s="193">
        <v>1.5</v>
      </c>
      <c r="K717" s="194">
        <v>1</v>
      </c>
      <c r="L717" s="194">
        <f>+I717*J717*K717</f>
        <v>5.745000000000001</v>
      </c>
      <c r="P717" s="2"/>
      <c r="AA717" s="6"/>
      <c r="AB717" s="6"/>
      <c r="AC717" s="6"/>
    </row>
    <row r="718" spans="1:29" ht="13.95" customHeight="1" x14ac:dyDescent="0.25">
      <c r="B718" s="141" t="s">
        <v>267</v>
      </c>
      <c r="C718" s="142"/>
      <c r="D718" s="2"/>
      <c r="I718" s="193">
        <v>3.45</v>
      </c>
      <c r="J718" s="193">
        <v>1.5</v>
      </c>
      <c r="K718" s="194">
        <v>1</v>
      </c>
      <c r="L718" s="194">
        <f>+I718*J718*K718</f>
        <v>5.1750000000000007</v>
      </c>
      <c r="P718" s="2"/>
      <c r="AA718" s="6"/>
      <c r="AB718" s="6"/>
      <c r="AC718" s="6"/>
    </row>
    <row r="719" spans="1:29" ht="13.95" customHeight="1" x14ac:dyDescent="0.25">
      <c r="B719" s="141" t="s">
        <v>147</v>
      </c>
      <c r="C719" s="142"/>
      <c r="D719" s="2"/>
      <c r="I719" s="190"/>
      <c r="J719" s="191"/>
      <c r="K719" s="194"/>
      <c r="L719" s="194"/>
      <c r="P719" s="2"/>
      <c r="AA719" s="6"/>
      <c r="AB719" s="6"/>
      <c r="AC719" s="6"/>
    </row>
    <row r="720" spans="1:29" ht="13.95" customHeight="1" x14ac:dyDescent="0.25">
      <c r="B720" s="141" t="s">
        <v>179</v>
      </c>
      <c r="C720" s="142"/>
      <c r="D720" s="2"/>
      <c r="I720" s="193">
        <v>1.9</v>
      </c>
      <c r="J720" s="193">
        <v>1.5</v>
      </c>
      <c r="K720" s="194">
        <v>1</v>
      </c>
      <c r="L720" s="194">
        <f>+I720*J720*K720</f>
        <v>2.8499999999999996</v>
      </c>
      <c r="P720" s="2"/>
      <c r="AA720" s="6"/>
      <c r="AB720" s="6"/>
      <c r="AC720" s="6"/>
    </row>
    <row r="721" spans="1:29" ht="13.95" customHeight="1" x14ac:dyDescent="0.25">
      <c r="B721" s="141" t="s">
        <v>266</v>
      </c>
      <c r="C721" s="142"/>
      <c r="D721" s="2"/>
      <c r="I721" s="193">
        <v>1</v>
      </c>
      <c r="J721" s="193">
        <v>1.5</v>
      </c>
      <c r="K721" s="194">
        <v>1</v>
      </c>
      <c r="L721" s="194">
        <f>+I721*J721*K721</f>
        <v>1.5</v>
      </c>
      <c r="P721" s="2"/>
      <c r="AA721" s="6"/>
      <c r="AB721" s="6"/>
      <c r="AC721" s="6"/>
    </row>
    <row r="722" spans="1:29" ht="13.95" customHeight="1" x14ac:dyDescent="0.25">
      <c r="B722" s="141" t="s">
        <v>123</v>
      </c>
      <c r="C722" s="142"/>
      <c r="D722" s="2"/>
      <c r="I722" s="193">
        <f>2.95+0.48+0.1+0.2+0.1</f>
        <v>3.8300000000000005</v>
      </c>
      <c r="J722" s="193">
        <v>1.5</v>
      </c>
      <c r="K722" s="194">
        <v>1</v>
      </c>
      <c r="L722" s="194">
        <f>+I722*J722*K722</f>
        <v>5.745000000000001</v>
      </c>
      <c r="P722" s="2"/>
      <c r="AA722" s="6"/>
      <c r="AB722" s="6"/>
      <c r="AC722" s="6"/>
    </row>
    <row r="723" spans="1:29" ht="13.95" customHeight="1" x14ac:dyDescent="0.25">
      <c r="B723" s="141" t="s">
        <v>267</v>
      </c>
      <c r="C723" s="142"/>
      <c r="D723" s="2"/>
      <c r="I723" s="193">
        <v>3.45</v>
      </c>
      <c r="J723" s="193">
        <v>1.5</v>
      </c>
      <c r="K723" s="194">
        <v>1</v>
      </c>
      <c r="L723" s="194">
        <f>+I723*J723*K723</f>
        <v>5.1750000000000007</v>
      </c>
      <c r="P723" s="2"/>
      <c r="AA723" s="6"/>
      <c r="AB723" s="6"/>
      <c r="AC723" s="6"/>
    </row>
    <row r="724" spans="1:29" ht="13.95" customHeight="1" x14ac:dyDescent="0.25">
      <c r="B724" s="141"/>
      <c r="C724" s="142"/>
      <c r="D724" s="2"/>
      <c r="I724" s="190">
        <v>1.1000000000000001</v>
      </c>
      <c r="J724" s="191">
        <v>1.2</v>
      </c>
      <c r="K724" s="194">
        <v>4</v>
      </c>
      <c r="L724" s="194">
        <f>+I724*J724*K724</f>
        <v>5.28</v>
      </c>
      <c r="P724" s="2"/>
      <c r="AA724" s="6"/>
      <c r="AB724" s="6"/>
      <c r="AC724" s="6"/>
    </row>
    <row r="725" spans="1:29" ht="13.95" customHeight="1" x14ac:dyDescent="0.25">
      <c r="B725" s="141"/>
      <c r="C725" s="139"/>
      <c r="D725" s="2"/>
      <c r="I725" s="203"/>
      <c r="J725" s="186"/>
      <c r="K725" s="8"/>
      <c r="L725" s="194"/>
      <c r="P725" s="2"/>
      <c r="AA725" s="6"/>
      <c r="AB725" s="6"/>
      <c r="AC725" s="6"/>
    </row>
    <row r="726" spans="1:29" ht="13.95" customHeight="1" x14ac:dyDescent="0.25">
      <c r="A726" s="184" t="s">
        <v>318</v>
      </c>
      <c r="B726" s="141" t="s">
        <v>315</v>
      </c>
      <c r="C726" s="139"/>
      <c r="D726" s="2"/>
      <c r="I726" s="203"/>
      <c r="J726" s="186"/>
      <c r="K726" s="8"/>
      <c r="L726" s="194"/>
      <c r="P726" s="2"/>
      <c r="AA726" s="6"/>
      <c r="AB726" s="6"/>
      <c r="AC726" s="6"/>
    </row>
    <row r="727" spans="1:29" ht="13.95" customHeight="1" x14ac:dyDescent="0.25">
      <c r="A727" s="184" t="s">
        <v>319</v>
      </c>
      <c r="B727" s="141" t="s">
        <v>316</v>
      </c>
      <c r="C727" s="139" t="s">
        <v>104</v>
      </c>
      <c r="D727" s="2"/>
      <c r="I727" s="203"/>
      <c r="J727" s="186"/>
      <c r="K727" s="8"/>
      <c r="L727" s="194"/>
      <c r="P727" s="2"/>
      <c r="AA727" s="6"/>
      <c r="AB727" s="6"/>
      <c r="AC727" s="6"/>
    </row>
    <row r="728" spans="1:29" ht="13.95" customHeight="1" x14ac:dyDescent="0.25">
      <c r="B728" s="138" t="s">
        <v>268</v>
      </c>
      <c r="C728" s="142"/>
      <c r="D728" s="14"/>
      <c r="E728" s="193"/>
      <c r="F728" s="193"/>
      <c r="G728" s="22"/>
      <c r="H728" s="193"/>
      <c r="I728" s="205"/>
      <c r="J728" s="191"/>
      <c r="K728" s="22"/>
      <c r="L728" s="194"/>
      <c r="M728" s="193"/>
      <c r="N728" s="193"/>
      <c r="O728" s="20">
        <f>+SUM(O729:O733)</f>
        <v>35.650000000000006</v>
      </c>
      <c r="P728" s="2"/>
      <c r="AA728" s="6"/>
      <c r="AB728" s="6"/>
      <c r="AC728" s="6"/>
    </row>
    <row r="729" spans="1:29" ht="13.95" customHeight="1" x14ac:dyDescent="0.25">
      <c r="B729" s="138" t="s">
        <v>122</v>
      </c>
      <c r="C729" s="142"/>
      <c r="D729" s="14"/>
      <c r="E729" s="193"/>
      <c r="F729" s="193"/>
      <c r="G729" s="22"/>
      <c r="H729" s="193"/>
      <c r="I729" s="205"/>
      <c r="J729" s="191"/>
      <c r="K729" s="22"/>
      <c r="L729" s="194"/>
      <c r="M729" s="193">
        <v>8.15</v>
      </c>
      <c r="N729" s="193">
        <v>1</v>
      </c>
      <c r="O729" s="193">
        <f>+M729*N729</f>
        <v>8.15</v>
      </c>
      <c r="P729" s="2"/>
      <c r="AA729" s="6"/>
      <c r="AB729" s="6"/>
      <c r="AC729" s="6"/>
    </row>
    <row r="730" spans="1:29" ht="13.95" customHeight="1" x14ac:dyDescent="0.25">
      <c r="B730" s="138" t="s">
        <v>123</v>
      </c>
      <c r="C730" s="142"/>
      <c r="D730" s="14"/>
      <c r="E730" s="193"/>
      <c r="F730" s="193"/>
      <c r="G730" s="22"/>
      <c r="H730" s="193"/>
      <c r="I730" s="205"/>
      <c r="J730" s="191"/>
      <c r="K730" s="22"/>
      <c r="L730" s="194"/>
      <c r="M730" s="193">
        <f>8.15-1.1+0.15</f>
        <v>7.2000000000000011</v>
      </c>
      <c r="N730" s="193">
        <v>1</v>
      </c>
      <c r="O730" s="193">
        <f>+M730*N730</f>
        <v>7.2000000000000011</v>
      </c>
      <c r="P730" s="2"/>
      <c r="AA730" s="6"/>
      <c r="AB730" s="6"/>
      <c r="AC730" s="6"/>
    </row>
    <row r="731" spans="1:29" ht="13.95" customHeight="1" x14ac:dyDescent="0.25">
      <c r="B731" s="138" t="s">
        <v>131</v>
      </c>
      <c r="C731" s="142"/>
      <c r="D731" s="14"/>
      <c r="E731" s="193"/>
      <c r="F731" s="193"/>
      <c r="G731" s="22"/>
      <c r="H731" s="193"/>
      <c r="I731" s="205"/>
      <c r="J731" s="191"/>
      <c r="K731" s="22"/>
      <c r="L731" s="194"/>
      <c r="M731" s="193">
        <v>5.75</v>
      </c>
      <c r="N731" s="193">
        <v>1</v>
      </c>
      <c r="O731" s="193">
        <f>+M731*N731</f>
        <v>5.75</v>
      </c>
      <c r="P731" s="2"/>
      <c r="AA731" s="6"/>
      <c r="AB731" s="6"/>
      <c r="AC731" s="6"/>
    </row>
    <row r="732" spans="1:29" ht="13.95" customHeight="1" x14ac:dyDescent="0.25">
      <c r="B732" s="138" t="s">
        <v>179</v>
      </c>
      <c r="C732" s="142"/>
      <c r="D732" s="14"/>
      <c r="E732" s="193"/>
      <c r="F732" s="193"/>
      <c r="G732" s="22"/>
      <c r="H732" s="193"/>
      <c r="I732" s="205"/>
      <c r="J732" s="191"/>
      <c r="K732" s="22"/>
      <c r="L732" s="194"/>
      <c r="M732" s="193">
        <f>5.75-0.9+0.15</f>
        <v>5</v>
      </c>
      <c r="N732" s="193">
        <v>1</v>
      </c>
      <c r="O732" s="193">
        <f>+M732*N732</f>
        <v>5</v>
      </c>
      <c r="P732" s="2"/>
      <c r="AA732" s="6"/>
      <c r="AB732" s="6"/>
      <c r="AC732" s="6"/>
    </row>
    <row r="733" spans="1:29" s="14" customFormat="1" ht="13.95" customHeight="1" x14ac:dyDescent="0.25">
      <c r="A733" s="192"/>
      <c r="B733" s="138" t="s">
        <v>148</v>
      </c>
      <c r="C733" s="142"/>
      <c r="E733" s="193"/>
      <c r="F733" s="193"/>
      <c r="G733" s="22"/>
      <c r="H733" s="193"/>
      <c r="I733" s="205"/>
      <c r="J733" s="191"/>
      <c r="K733" s="22"/>
      <c r="L733" s="194"/>
      <c r="M733" s="193">
        <v>9.5500000000000007</v>
      </c>
      <c r="N733" s="193">
        <v>1</v>
      </c>
      <c r="O733" s="193">
        <f>+M733*N733</f>
        <v>9.5500000000000007</v>
      </c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57"/>
      <c r="AB733" s="57"/>
      <c r="AC733" s="57"/>
    </row>
    <row r="734" spans="1:29" s="14" customFormat="1" ht="13.95" customHeight="1" x14ac:dyDescent="0.25">
      <c r="A734" s="192"/>
      <c r="B734" s="138"/>
      <c r="C734" s="142"/>
      <c r="E734" s="193"/>
      <c r="F734" s="193"/>
      <c r="G734" s="22"/>
      <c r="H734" s="193"/>
      <c r="I734" s="205"/>
      <c r="J734" s="191"/>
      <c r="K734" s="22"/>
      <c r="L734" s="194"/>
      <c r="M734" s="193"/>
      <c r="N734" s="193"/>
      <c r="O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57"/>
      <c r="AB734" s="57"/>
      <c r="AC734" s="57"/>
    </row>
    <row r="735" spans="1:29" ht="13.95" customHeight="1" x14ac:dyDescent="0.25">
      <c r="A735" s="184" t="s">
        <v>320</v>
      </c>
      <c r="B735" s="141" t="s">
        <v>317</v>
      </c>
      <c r="C735" s="139" t="s">
        <v>104</v>
      </c>
      <c r="D735" s="2"/>
      <c r="I735" s="203"/>
      <c r="J735" s="186"/>
      <c r="K735" s="8"/>
      <c r="L735" s="194"/>
      <c r="O735" s="20">
        <f>+SUM(O736:O739)</f>
        <v>31.400000000000002</v>
      </c>
      <c r="P735" s="2"/>
      <c r="AA735" s="6"/>
      <c r="AB735" s="6"/>
      <c r="AC735" s="6"/>
    </row>
    <row r="736" spans="1:29" s="14" customFormat="1" ht="13.95" customHeight="1" x14ac:dyDescent="0.25">
      <c r="A736" s="192"/>
      <c r="B736" s="138" t="s">
        <v>122</v>
      </c>
      <c r="C736" s="142"/>
      <c r="E736" s="193"/>
      <c r="F736" s="193"/>
      <c r="G736" s="22"/>
      <c r="H736" s="193"/>
      <c r="I736" s="205"/>
      <c r="J736" s="191"/>
      <c r="K736" s="22"/>
      <c r="L736" s="194"/>
      <c r="M736" s="193">
        <v>10.9</v>
      </c>
      <c r="N736" s="193">
        <v>1</v>
      </c>
      <c r="O736" s="193">
        <f>+M736*N736</f>
        <v>10.9</v>
      </c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57"/>
      <c r="AB736" s="57"/>
      <c r="AC736" s="57"/>
    </row>
    <row r="737" spans="1:29" s="14" customFormat="1" ht="13.95" customHeight="1" x14ac:dyDescent="0.25">
      <c r="A737" s="192"/>
      <c r="B737" s="138" t="s">
        <v>123</v>
      </c>
      <c r="C737" s="142"/>
      <c r="E737" s="193"/>
      <c r="F737" s="193"/>
      <c r="G737" s="22"/>
      <c r="H737" s="193"/>
      <c r="I737" s="205"/>
      <c r="J737" s="191"/>
      <c r="K737" s="22"/>
      <c r="L737" s="194"/>
      <c r="M737" s="193">
        <v>9.8000000000000007</v>
      </c>
      <c r="N737" s="193">
        <v>1</v>
      </c>
      <c r="O737" s="193">
        <f t="shared" ref="O737:O739" si="64">+M737*N737</f>
        <v>9.8000000000000007</v>
      </c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57"/>
      <c r="AB737" s="57"/>
      <c r="AC737" s="57"/>
    </row>
    <row r="738" spans="1:29" s="14" customFormat="1" ht="13.95" customHeight="1" x14ac:dyDescent="0.25">
      <c r="A738" s="192"/>
      <c r="B738" s="138" t="s">
        <v>131</v>
      </c>
      <c r="C738" s="142"/>
      <c r="E738" s="193"/>
      <c r="F738" s="193"/>
      <c r="G738" s="22"/>
      <c r="H738" s="193"/>
      <c r="I738" s="205"/>
      <c r="J738" s="191"/>
      <c r="K738" s="22"/>
      <c r="L738" s="194"/>
      <c r="M738" s="193">
        <v>6.25</v>
      </c>
      <c r="N738" s="193">
        <v>1</v>
      </c>
      <c r="O738" s="193">
        <f t="shared" si="64"/>
        <v>6.25</v>
      </c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57"/>
      <c r="AB738" s="57"/>
      <c r="AC738" s="57"/>
    </row>
    <row r="739" spans="1:29" s="14" customFormat="1" ht="13.95" customHeight="1" x14ac:dyDescent="0.25">
      <c r="A739" s="192"/>
      <c r="B739" s="138" t="s">
        <v>180</v>
      </c>
      <c r="C739" s="142"/>
      <c r="E739" s="193"/>
      <c r="F739" s="193"/>
      <c r="G739" s="22"/>
      <c r="H739" s="193"/>
      <c r="I739" s="205"/>
      <c r="J739" s="191"/>
      <c r="K739" s="22"/>
      <c r="L739" s="194"/>
      <c r="M739" s="193">
        <f>6.25-1.8</f>
        <v>4.45</v>
      </c>
      <c r="N739" s="193">
        <v>1</v>
      </c>
      <c r="O739" s="193">
        <f t="shared" si="64"/>
        <v>4.45</v>
      </c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57"/>
      <c r="AB739" s="57"/>
      <c r="AC739" s="57"/>
    </row>
    <row r="740" spans="1:29" s="14" customFormat="1" ht="13.95" customHeight="1" x14ac:dyDescent="0.25">
      <c r="A740" s="192"/>
      <c r="B740" s="138"/>
      <c r="C740" s="142"/>
      <c r="E740" s="193"/>
      <c r="F740" s="193"/>
      <c r="G740" s="22"/>
      <c r="H740" s="193"/>
      <c r="I740" s="205"/>
      <c r="J740" s="191"/>
      <c r="K740" s="22"/>
      <c r="L740" s="194"/>
      <c r="M740" s="193"/>
      <c r="N740" s="193"/>
      <c r="O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57"/>
      <c r="AB740" s="57"/>
      <c r="AC740" s="57"/>
    </row>
    <row r="741" spans="1:29" s="14" customFormat="1" ht="13.95" customHeight="1" x14ac:dyDescent="0.25">
      <c r="A741" s="184" t="s">
        <v>322</v>
      </c>
      <c r="B741" s="141" t="s">
        <v>321</v>
      </c>
      <c r="C741" s="139"/>
      <c r="E741" s="193"/>
      <c r="F741" s="193"/>
      <c r="G741" s="22"/>
      <c r="H741" s="193"/>
      <c r="I741" s="205"/>
      <c r="J741" s="191"/>
      <c r="K741" s="22"/>
      <c r="L741" s="194"/>
      <c r="M741" s="193"/>
      <c r="N741" s="193"/>
      <c r="O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57"/>
      <c r="AB741" s="57"/>
      <c r="AC741" s="57"/>
    </row>
    <row r="742" spans="1:29" s="14" customFormat="1" ht="13.95" customHeight="1" x14ac:dyDescent="0.25">
      <c r="A742" s="184" t="s">
        <v>323</v>
      </c>
      <c r="B742" s="141" t="s">
        <v>324</v>
      </c>
      <c r="C742" s="139" t="s">
        <v>89</v>
      </c>
      <c r="E742" s="193"/>
      <c r="F742" s="193"/>
      <c r="G742" s="22"/>
      <c r="H742" s="193"/>
      <c r="I742" s="205"/>
      <c r="J742" s="191"/>
      <c r="K742" s="22"/>
      <c r="L742" s="13">
        <f>+L743</f>
        <v>134.86199999999999</v>
      </c>
      <c r="M742" s="193"/>
      <c r="N742" s="193"/>
      <c r="O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57"/>
      <c r="AB742" s="57"/>
      <c r="AC742" s="57"/>
    </row>
    <row r="743" spans="1:29" s="14" customFormat="1" ht="13.95" customHeight="1" x14ac:dyDescent="0.25">
      <c r="A743" s="192"/>
      <c r="B743" s="138"/>
      <c r="C743" s="142"/>
      <c r="E743" s="193"/>
      <c r="F743" s="193"/>
      <c r="G743" s="22"/>
      <c r="H743" s="193"/>
      <c r="I743" s="205">
        <v>5.46</v>
      </c>
      <c r="J743" s="191">
        <v>12.35</v>
      </c>
      <c r="K743" s="22">
        <v>2</v>
      </c>
      <c r="L743" s="194">
        <f>+I743*J743*K743</f>
        <v>134.86199999999999</v>
      </c>
      <c r="M743" s="193"/>
      <c r="N743" s="193"/>
      <c r="O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57"/>
      <c r="AB743" s="57"/>
      <c r="AC743" s="57"/>
    </row>
    <row r="744" spans="1:29" ht="13.95" customHeight="1" x14ac:dyDescent="0.25">
      <c r="A744" s="184" t="s">
        <v>325</v>
      </c>
      <c r="B744" s="141" t="s">
        <v>326</v>
      </c>
      <c r="C744" s="139" t="s">
        <v>104</v>
      </c>
      <c r="D744" s="2"/>
      <c r="I744" s="203"/>
      <c r="J744" s="186"/>
      <c r="K744" s="8"/>
      <c r="O744" s="20">
        <f>+O745</f>
        <v>12.35</v>
      </c>
      <c r="P744" s="2"/>
      <c r="AA744" s="6"/>
      <c r="AB744" s="6"/>
      <c r="AC744" s="6"/>
    </row>
    <row r="745" spans="1:29" s="14" customFormat="1" ht="13.95" customHeight="1" x14ac:dyDescent="0.25">
      <c r="A745" s="192"/>
      <c r="B745" s="138"/>
      <c r="C745" s="142"/>
      <c r="E745" s="193"/>
      <c r="F745" s="193"/>
      <c r="G745" s="22"/>
      <c r="H745" s="193"/>
      <c r="I745" s="205"/>
      <c r="J745" s="191"/>
      <c r="K745" s="22"/>
      <c r="L745" s="194"/>
      <c r="M745" s="193">
        <v>12.35</v>
      </c>
      <c r="N745" s="193">
        <v>1</v>
      </c>
      <c r="O745" s="193">
        <f>+M745*N745</f>
        <v>12.35</v>
      </c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57"/>
      <c r="AB745" s="57"/>
      <c r="AC745" s="57"/>
    </row>
    <row r="746" spans="1:29" ht="13.95" customHeight="1" x14ac:dyDescent="0.25">
      <c r="A746" s="184" t="s">
        <v>327</v>
      </c>
      <c r="B746" s="141" t="s">
        <v>328</v>
      </c>
      <c r="C746" s="139"/>
      <c r="D746" s="2"/>
      <c r="I746" s="203"/>
      <c r="J746" s="186"/>
      <c r="K746" s="8"/>
      <c r="P746" s="2"/>
      <c r="AA746" s="6"/>
      <c r="AB746" s="6"/>
      <c r="AC746" s="6"/>
    </row>
    <row r="747" spans="1:29" ht="13.95" customHeight="1" x14ac:dyDescent="0.25">
      <c r="A747" s="184" t="s">
        <v>330</v>
      </c>
      <c r="B747" s="141" t="s">
        <v>329</v>
      </c>
      <c r="C747" s="139" t="s">
        <v>89</v>
      </c>
      <c r="D747" s="2"/>
      <c r="I747" s="203"/>
      <c r="J747" s="186"/>
      <c r="K747" s="8"/>
      <c r="L747" s="13">
        <f>+SUM(L748:L749)</f>
        <v>7.98</v>
      </c>
      <c r="P747" s="2"/>
      <c r="AA747" s="6"/>
      <c r="AB747" s="6"/>
      <c r="AC747" s="6"/>
    </row>
    <row r="748" spans="1:29" s="14" customFormat="1" ht="13.95" customHeight="1" x14ac:dyDescent="0.25">
      <c r="A748" s="192"/>
      <c r="B748" s="138" t="s">
        <v>331</v>
      </c>
      <c r="C748" s="142"/>
      <c r="E748" s="193"/>
      <c r="F748" s="193"/>
      <c r="G748" s="22"/>
      <c r="H748" s="193"/>
      <c r="I748" s="205">
        <v>1.1000000000000001</v>
      </c>
      <c r="J748" s="191">
        <v>2.1</v>
      </c>
      <c r="K748" s="22">
        <v>1</v>
      </c>
      <c r="L748" s="194">
        <f>+I748*J748*K748</f>
        <v>2.3100000000000005</v>
      </c>
      <c r="M748" s="193"/>
      <c r="N748" s="193"/>
      <c r="O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57"/>
      <c r="AB748" s="57"/>
      <c r="AC748" s="57"/>
    </row>
    <row r="749" spans="1:29" s="14" customFormat="1" ht="13.95" customHeight="1" x14ac:dyDescent="0.25">
      <c r="A749" s="192"/>
      <c r="B749" s="138" t="s">
        <v>332</v>
      </c>
      <c r="C749" s="142"/>
      <c r="E749" s="193"/>
      <c r="F749" s="193"/>
      <c r="G749" s="22"/>
      <c r="H749" s="193"/>
      <c r="I749" s="205">
        <v>0.9</v>
      </c>
      <c r="J749" s="191">
        <v>2.1</v>
      </c>
      <c r="K749" s="22">
        <v>3</v>
      </c>
      <c r="L749" s="194">
        <f>+I749*J749*K749</f>
        <v>5.67</v>
      </c>
      <c r="M749" s="193"/>
      <c r="N749" s="193"/>
      <c r="O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57"/>
      <c r="AB749" s="57"/>
      <c r="AC749" s="57"/>
    </row>
    <row r="750" spans="1:29" s="14" customFormat="1" ht="13.95" customHeight="1" x14ac:dyDescent="0.25">
      <c r="A750" s="192"/>
      <c r="B750" s="138"/>
      <c r="C750" s="142"/>
      <c r="E750" s="193"/>
      <c r="F750" s="193"/>
      <c r="G750" s="22"/>
      <c r="H750" s="193"/>
      <c r="I750" s="205"/>
      <c r="J750" s="191"/>
      <c r="K750" s="22"/>
      <c r="L750" s="194"/>
      <c r="M750" s="193"/>
      <c r="N750" s="193"/>
      <c r="O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57"/>
      <c r="AB750" s="57"/>
      <c r="AC750" s="57"/>
    </row>
    <row r="751" spans="1:29" ht="13.95" customHeight="1" x14ac:dyDescent="0.25">
      <c r="A751" s="184" t="s">
        <v>336</v>
      </c>
      <c r="B751" s="141" t="s">
        <v>333</v>
      </c>
      <c r="C751" s="139"/>
      <c r="D751" s="2"/>
      <c r="I751" s="203"/>
      <c r="J751" s="186"/>
      <c r="K751" s="8"/>
      <c r="P751" s="2"/>
      <c r="AA751" s="6"/>
      <c r="AB751" s="6"/>
      <c r="AC751" s="6"/>
    </row>
    <row r="752" spans="1:29" ht="13.95" customHeight="1" x14ac:dyDescent="0.25">
      <c r="A752" s="184" t="s">
        <v>334</v>
      </c>
      <c r="B752" s="141" t="s">
        <v>335</v>
      </c>
      <c r="C752" s="139" t="s">
        <v>104</v>
      </c>
      <c r="D752" s="2"/>
      <c r="I752" s="203"/>
      <c r="J752" s="186"/>
      <c r="K752" s="8"/>
      <c r="O752" s="20">
        <f>+O753</f>
        <v>24.7</v>
      </c>
      <c r="P752" s="2"/>
      <c r="AA752" s="6"/>
      <c r="AB752" s="6"/>
      <c r="AC752" s="6"/>
    </row>
    <row r="753" spans="1:29" s="14" customFormat="1" ht="13.95" customHeight="1" x14ac:dyDescent="0.25">
      <c r="A753" s="192"/>
      <c r="B753" s="138"/>
      <c r="C753" s="142"/>
      <c r="E753" s="193"/>
      <c r="F753" s="193"/>
      <c r="G753" s="22"/>
      <c r="H753" s="193"/>
      <c r="I753" s="205"/>
      <c r="J753" s="191"/>
      <c r="K753" s="22"/>
      <c r="L753" s="194"/>
      <c r="M753" s="193">
        <v>12.35</v>
      </c>
      <c r="N753" s="193">
        <v>2</v>
      </c>
      <c r="O753" s="193">
        <f>+M753*N753</f>
        <v>24.7</v>
      </c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57"/>
      <c r="AB753" s="57"/>
      <c r="AC753" s="57"/>
    </row>
    <row r="754" spans="1:29" s="14" customFormat="1" ht="13.95" customHeight="1" x14ac:dyDescent="0.25">
      <c r="A754" s="192"/>
      <c r="B754" s="138"/>
      <c r="C754" s="142"/>
      <c r="E754" s="193"/>
      <c r="F754" s="193"/>
      <c r="G754" s="22"/>
      <c r="H754" s="193"/>
      <c r="I754" s="205"/>
      <c r="J754" s="191"/>
      <c r="K754" s="22"/>
      <c r="L754" s="194"/>
      <c r="M754" s="193"/>
      <c r="N754" s="193"/>
      <c r="O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57"/>
      <c r="AB754" s="57"/>
      <c r="AC754" s="57"/>
    </row>
    <row r="755" spans="1:29" s="14" customFormat="1" ht="13.95" customHeight="1" x14ac:dyDescent="0.25">
      <c r="A755" s="192"/>
      <c r="B755" s="138"/>
      <c r="C755" s="142"/>
      <c r="E755" s="193"/>
      <c r="F755" s="193"/>
      <c r="G755" s="22"/>
      <c r="H755" s="193"/>
      <c r="I755" s="205"/>
      <c r="J755" s="191"/>
      <c r="K755" s="22"/>
      <c r="L755" s="194"/>
      <c r="M755" s="193"/>
      <c r="N755" s="193"/>
      <c r="O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57"/>
      <c r="AB755" s="57"/>
      <c r="AC755" s="57"/>
    </row>
    <row r="756" spans="1:29" ht="13.95" customHeight="1" x14ac:dyDescent="0.25">
      <c r="A756" s="184" t="s">
        <v>337</v>
      </c>
      <c r="B756" s="141" t="s">
        <v>338</v>
      </c>
      <c r="C756" s="141"/>
      <c r="D756" s="2"/>
      <c r="I756" s="203"/>
      <c r="J756" s="186"/>
      <c r="K756" s="8"/>
      <c r="P756" s="2"/>
      <c r="AA756" s="6"/>
      <c r="AB756" s="6"/>
      <c r="AC756" s="6"/>
    </row>
    <row r="757" spans="1:29" ht="13.95" customHeight="1" x14ac:dyDescent="0.25">
      <c r="A757" s="184" t="s">
        <v>340</v>
      </c>
      <c r="B757" s="141" t="s">
        <v>339</v>
      </c>
      <c r="C757" s="141" t="s">
        <v>89</v>
      </c>
      <c r="D757" s="2"/>
      <c r="I757" s="203"/>
      <c r="J757" s="186"/>
      <c r="K757" s="8"/>
      <c r="L757" s="13">
        <f>+SUM(L758:L761)</f>
        <v>23.082500000000003</v>
      </c>
      <c r="P757" s="2"/>
      <c r="AA757" s="6"/>
      <c r="AB757" s="6"/>
      <c r="AC757" s="6"/>
    </row>
    <row r="758" spans="1:29" s="14" customFormat="1" ht="13.95" customHeight="1" x14ac:dyDescent="0.25">
      <c r="A758" s="192"/>
      <c r="B758" s="138" t="s">
        <v>341</v>
      </c>
      <c r="C758" s="142"/>
      <c r="E758" s="193"/>
      <c r="F758" s="193"/>
      <c r="G758" s="22"/>
      <c r="H758" s="193"/>
      <c r="I758" s="205">
        <v>3</v>
      </c>
      <c r="J758" s="191">
        <v>1.5</v>
      </c>
      <c r="K758" s="22">
        <v>3</v>
      </c>
      <c r="L758" s="194">
        <f>+I758*J758*K758</f>
        <v>13.5</v>
      </c>
      <c r="M758" s="193"/>
      <c r="N758" s="193"/>
      <c r="O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57"/>
      <c r="AB758" s="57"/>
      <c r="AC758" s="57"/>
    </row>
    <row r="759" spans="1:29" s="14" customFormat="1" ht="13.95" customHeight="1" x14ac:dyDescent="0.25">
      <c r="A759" s="192"/>
      <c r="B759" s="138" t="s">
        <v>342</v>
      </c>
      <c r="C759" s="142"/>
      <c r="E759" s="193"/>
      <c r="F759" s="193"/>
      <c r="G759" s="22"/>
      <c r="H759" s="193"/>
      <c r="I759" s="205">
        <v>3</v>
      </c>
      <c r="J759" s="191">
        <v>1.5</v>
      </c>
      <c r="K759" s="22">
        <v>1</v>
      </c>
      <c r="L759" s="194">
        <f t="shared" ref="L759:L761" si="65">+I759*J759*K759</f>
        <v>4.5</v>
      </c>
      <c r="M759" s="193"/>
      <c r="N759" s="193"/>
      <c r="O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57"/>
      <c r="AB759" s="57"/>
      <c r="AC759" s="57"/>
    </row>
    <row r="760" spans="1:29" s="14" customFormat="1" ht="13.95" customHeight="1" x14ac:dyDescent="0.25">
      <c r="A760" s="192"/>
      <c r="B760" s="138" t="s">
        <v>343</v>
      </c>
      <c r="C760" s="142"/>
      <c r="E760" s="193"/>
      <c r="F760" s="193"/>
      <c r="G760" s="22"/>
      <c r="H760" s="193"/>
      <c r="I760" s="205">
        <v>1.8</v>
      </c>
      <c r="J760" s="191">
        <v>0.95</v>
      </c>
      <c r="K760" s="22">
        <v>2</v>
      </c>
      <c r="L760" s="194">
        <f t="shared" si="65"/>
        <v>3.42</v>
      </c>
      <c r="M760" s="193"/>
      <c r="N760" s="193"/>
      <c r="O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57"/>
      <c r="AB760" s="57"/>
      <c r="AC760" s="57"/>
    </row>
    <row r="761" spans="1:29" s="14" customFormat="1" ht="13.95" customHeight="1" x14ac:dyDescent="0.25">
      <c r="A761" s="192"/>
      <c r="B761" s="138" t="s">
        <v>344</v>
      </c>
      <c r="C761" s="142"/>
      <c r="E761" s="193"/>
      <c r="F761" s="193"/>
      <c r="G761" s="22"/>
      <c r="H761" s="193"/>
      <c r="I761" s="205">
        <v>1.75</v>
      </c>
      <c r="J761" s="191">
        <v>0.95</v>
      </c>
      <c r="K761" s="22">
        <v>1</v>
      </c>
      <c r="L761" s="194">
        <f t="shared" si="65"/>
        <v>1.6624999999999999</v>
      </c>
      <c r="M761" s="193"/>
      <c r="N761" s="193"/>
      <c r="O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57"/>
      <c r="AB761" s="57"/>
      <c r="AC761" s="57"/>
    </row>
    <row r="762" spans="1:29" s="14" customFormat="1" ht="13.95" customHeight="1" x14ac:dyDescent="0.25">
      <c r="A762" s="192"/>
      <c r="B762" s="138"/>
      <c r="C762" s="142"/>
      <c r="E762" s="193"/>
      <c r="F762" s="193"/>
      <c r="G762" s="22"/>
      <c r="H762" s="193"/>
      <c r="I762" s="205"/>
      <c r="J762" s="191"/>
      <c r="K762" s="22"/>
      <c r="L762" s="194"/>
      <c r="M762" s="193"/>
      <c r="N762" s="193"/>
      <c r="O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57"/>
      <c r="AB762" s="57"/>
      <c r="AC762" s="57"/>
    </row>
    <row r="763" spans="1:29" ht="13.95" customHeight="1" x14ac:dyDescent="0.25">
      <c r="A763" s="184" t="s">
        <v>345</v>
      </c>
      <c r="B763" s="141" t="s">
        <v>346</v>
      </c>
      <c r="C763" s="139"/>
      <c r="D763" s="2"/>
      <c r="I763" s="203"/>
      <c r="J763" s="186"/>
      <c r="K763" s="8"/>
      <c r="P763" s="2"/>
      <c r="AA763" s="6"/>
      <c r="AB763" s="6"/>
      <c r="AC763" s="6"/>
    </row>
    <row r="764" spans="1:29" ht="13.95" customHeight="1" x14ac:dyDescent="0.25">
      <c r="A764" s="184" t="s">
        <v>349</v>
      </c>
      <c r="B764" s="141" t="s">
        <v>347</v>
      </c>
      <c r="C764" s="139" t="s">
        <v>4</v>
      </c>
      <c r="D764" s="2"/>
      <c r="I764" s="203"/>
      <c r="J764" s="186"/>
      <c r="K764" s="8"/>
      <c r="P764" s="210">
        <f>+SUM(P765:P766)</f>
        <v>12</v>
      </c>
      <c r="AA764" s="6"/>
      <c r="AB764" s="6"/>
      <c r="AC764" s="6"/>
    </row>
    <row r="765" spans="1:29" s="14" customFormat="1" ht="13.95" customHeight="1" x14ac:dyDescent="0.25">
      <c r="A765" s="192"/>
      <c r="B765" s="138" t="s">
        <v>331</v>
      </c>
      <c r="C765" s="142"/>
      <c r="E765" s="193"/>
      <c r="F765" s="193"/>
      <c r="G765" s="22"/>
      <c r="H765" s="193"/>
      <c r="I765" s="205"/>
      <c r="J765" s="191"/>
      <c r="K765" s="22"/>
      <c r="L765" s="194"/>
      <c r="M765" s="193"/>
      <c r="N765" s="193"/>
      <c r="O765" s="193"/>
      <c r="P765" s="200">
        <f>3*1</f>
        <v>3</v>
      </c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57"/>
      <c r="AB765" s="57"/>
      <c r="AC765" s="57"/>
    </row>
    <row r="766" spans="1:29" s="14" customFormat="1" ht="13.95" customHeight="1" x14ac:dyDescent="0.25">
      <c r="A766" s="192"/>
      <c r="B766" s="138" t="s">
        <v>332</v>
      </c>
      <c r="C766" s="142"/>
      <c r="E766" s="193"/>
      <c r="F766" s="193"/>
      <c r="G766" s="22"/>
      <c r="H766" s="193"/>
      <c r="I766" s="205"/>
      <c r="J766" s="191"/>
      <c r="K766" s="22"/>
      <c r="L766" s="194"/>
      <c r="M766" s="193"/>
      <c r="N766" s="193"/>
      <c r="O766" s="193"/>
      <c r="P766" s="200">
        <f>3*3</f>
        <v>9</v>
      </c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57"/>
      <c r="AB766" s="57"/>
      <c r="AC766" s="57"/>
    </row>
    <row r="767" spans="1:29" s="14" customFormat="1" ht="13.95" customHeight="1" x14ac:dyDescent="0.25">
      <c r="A767" s="192"/>
      <c r="B767" s="138"/>
      <c r="C767" s="142"/>
      <c r="E767" s="193"/>
      <c r="F767" s="193"/>
      <c r="G767" s="22"/>
      <c r="H767" s="193"/>
      <c r="I767" s="205"/>
      <c r="J767" s="191"/>
      <c r="K767" s="22"/>
      <c r="L767" s="194"/>
      <c r="M767" s="193"/>
      <c r="N767" s="193"/>
      <c r="O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57"/>
      <c r="AB767" s="57"/>
      <c r="AC767" s="57"/>
    </row>
    <row r="768" spans="1:29" ht="13.95" customHeight="1" x14ac:dyDescent="0.25">
      <c r="A768" s="184" t="s">
        <v>350</v>
      </c>
      <c r="B768" s="141" t="s">
        <v>348</v>
      </c>
      <c r="C768" s="139" t="s">
        <v>4</v>
      </c>
      <c r="D768" s="2"/>
      <c r="I768" s="203"/>
      <c r="J768" s="186"/>
      <c r="K768" s="8"/>
      <c r="O768" s="182"/>
      <c r="P768" s="181">
        <v>3</v>
      </c>
      <c r="AA768" s="6"/>
      <c r="AB768" s="6"/>
      <c r="AC768" s="6"/>
    </row>
    <row r="769" spans="1:29" s="14" customFormat="1" ht="13.95" customHeight="1" x14ac:dyDescent="0.25">
      <c r="A769" s="192"/>
      <c r="B769" s="138" t="s">
        <v>331</v>
      </c>
      <c r="C769" s="142"/>
      <c r="E769" s="193"/>
      <c r="F769" s="193"/>
      <c r="G769" s="22"/>
      <c r="H769" s="193"/>
      <c r="I769" s="205"/>
      <c r="J769" s="191"/>
      <c r="K769" s="22"/>
      <c r="L769" s="194"/>
      <c r="M769" s="193"/>
      <c r="N769" s="193"/>
      <c r="O769" s="183"/>
      <c r="P769" s="200">
        <v>1</v>
      </c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57"/>
      <c r="AB769" s="57"/>
      <c r="AC769" s="57"/>
    </row>
    <row r="770" spans="1:29" s="14" customFormat="1" ht="13.95" customHeight="1" x14ac:dyDescent="0.25">
      <c r="A770" s="192"/>
      <c r="B770" s="138" t="s">
        <v>332</v>
      </c>
      <c r="C770" s="142"/>
      <c r="E770" s="193"/>
      <c r="F770" s="193"/>
      <c r="G770" s="22"/>
      <c r="H770" s="193"/>
      <c r="I770" s="205"/>
      <c r="J770" s="191"/>
      <c r="K770" s="22"/>
      <c r="L770" s="194"/>
      <c r="M770" s="193"/>
      <c r="N770" s="193"/>
      <c r="O770" s="183"/>
      <c r="P770" s="200">
        <v>2</v>
      </c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57"/>
      <c r="AB770" s="57"/>
      <c r="AC770" s="57"/>
    </row>
    <row r="771" spans="1:29" s="14" customFormat="1" ht="13.95" customHeight="1" x14ac:dyDescent="0.25">
      <c r="A771" s="192"/>
      <c r="B771" s="138"/>
      <c r="C771" s="142"/>
      <c r="E771" s="193"/>
      <c r="F771" s="193"/>
      <c r="G771" s="22"/>
      <c r="H771" s="193"/>
      <c r="I771" s="205"/>
      <c r="J771" s="191"/>
      <c r="K771" s="22"/>
      <c r="L771" s="194"/>
      <c r="M771" s="193"/>
      <c r="N771" s="193"/>
      <c r="O771" s="183"/>
      <c r="P771" s="200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57"/>
      <c r="AB771" s="57"/>
      <c r="AC771" s="57"/>
    </row>
    <row r="772" spans="1:29" s="14" customFormat="1" ht="13.95" customHeight="1" x14ac:dyDescent="0.25">
      <c r="A772" s="192"/>
      <c r="B772" s="138"/>
      <c r="C772" s="142"/>
      <c r="E772" s="193"/>
      <c r="F772" s="193"/>
      <c r="G772" s="22"/>
      <c r="H772" s="193"/>
      <c r="I772" s="205"/>
      <c r="J772" s="191"/>
      <c r="K772" s="22"/>
      <c r="L772" s="194"/>
      <c r="M772" s="193"/>
      <c r="N772" s="193"/>
      <c r="O772" s="183"/>
      <c r="P772" s="200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57"/>
      <c r="AB772" s="57"/>
      <c r="AC772" s="57"/>
    </row>
    <row r="773" spans="1:29" ht="13.95" customHeight="1" x14ac:dyDescent="0.25">
      <c r="A773" s="184" t="s">
        <v>352</v>
      </c>
      <c r="B773" s="141" t="s">
        <v>351</v>
      </c>
      <c r="C773" s="139"/>
      <c r="D773" s="2"/>
      <c r="I773" s="203"/>
      <c r="J773" s="186"/>
      <c r="K773" s="8"/>
      <c r="O773" s="182"/>
      <c r="P773" s="181"/>
      <c r="AA773" s="6"/>
      <c r="AB773" s="6"/>
      <c r="AC773" s="6"/>
    </row>
    <row r="774" spans="1:29" ht="13.95" customHeight="1" x14ac:dyDescent="0.25">
      <c r="A774" s="184" t="s">
        <v>357</v>
      </c>
      <c r="B774" s="141" t="s">
        <v>353</v>
      </c>
      <c r="C774" s="139" t="s">
        <v>89</v>
      </c>
      <c r="D774" s="2"/>
      <c r="I774" s="203"/>
      <c r="J774" s="186"/>
      <c r="K774" s="8"/>
      <c r="L774" s="13">
        <f>+L579+L566+L540</f>
        <v>211.59350000000001</v>
      </c>
      <c r="O774" s="182"/>
      <c r="P774" s="181"/>
      <c r="AA774" s="6"/>
      <c r="AB774" s="6"/>
      <c r="AC774" s="6"/>
    </row>
    <row r="775" spans="1:29" ht="13.95" customHeight="1" x14ac:dyDescent="0.25">
      <c r="A775" s="184" t="s">
        <v>358</v>
      </c>
      <c r="B775" s="141" t="s">
        <v>354</v>
      </c>
      <c r="C775" s="139" t="s">
        <v>89</v>
      </c>
      <c r="D775" s="2"/>
      <c r="I775" s="203"/>
      <c r="J775" s="186"/>
      <c r="K775" s="8"/>
      <c r="L775" s="13">
        <f>+L681+L628</f>
        <v>186.94940000000003</v>
      </c>
      <c r="O775" s="182"/>
      <c r="P775" s="181"/>
      <c r="AA775" s="6"/>
      <c r="AB775" s="6"/>
      <c r="AC775" s="6"/>
    </row>
    <row r="776" spans="1:29" ht="13.95" customHeight="1" x14ac:dyDescent="0.25">
      <c r="A776" s="184" t="s">
        <v>359</v>
      </c>
      <c r="B776" s="141" t="s">
        <v>355</v>
      </c>
      <c r="C776" s="139" t="s">
        <v>104</v>
      </c>
      <c r="D776" s="2"/>
      <c r="I776" s="203"/>
      <c r="J776" s="186"/>
      <c r="K776" s="8"/>
      <c r="L776" s="13">
        <f>+O735</f>
        <v>31.400000000000002</v>
      </c>
      <c r="P776" s="2"/>
      <c r="AA776" s="6"/>
      <c r="AB776" s="6"/>
      <c r="AC776" s="6"/>
    </row>
    <row r="777" spans="1:29" ht="13.95" customHeight="1" x14ac:dyDescent="0.25">
      <c r="B777" s="141"/>
      <c r="C777" s="139"/>
      <c r="D777" s="2"/>
      <c r="I777" s="203"/>
      <c r="J777" s="186"/>
      <c r="K777" s="8"/>
      <c r="L777" s="13"/>
      <c r="P777" s="2"/>
      <c r="AA777" s="6"/>
      <c r="AB777" s="6"/>
      <c r="AC777" s="6"/>
    </row>
    <row r="778" spans="1:29" ht="13.95" customHeight="1" x14ac:dyDescent="0.25">
      <c r="A778" s="184" t="s">
        <v>360</v>
      </c>
      <c r="B778" s="141" t="s">
        <v>356</v>
      </c>
      <c r="C778" s="139"/>
      <c r="D778" s="2"/>
      <c r="I778" s="203"/>
      <c r="J778" s="186"/>
      <c r="K778" s="8"/>
      <c r="P778" s="2"/>
      <c r="AA778" s="6"/>
      <c r="AB778" s="6"/>
      <c r="AC778" s="6"/>
    </row>
    <row r="779" spans="1:29" s="151" customFormat="1" ht="13.95" customHeight="1" x14ac:dyDescent="0.25">
      <c r="A779" s="68" t="s">
        <v>361</v>
      </c>
      <c r="B779" s="139" t="s">
        <v>362</v>
      </c>
      <c r="C779" s="139" t="s">
        <v>104</v>
      </c>
      <c r="E779" s="20"/>
      <c r="F779" s="20"/>
      <c r="G779" s="206"/>
      <c r="H779" s="20"/>
      <c r="I779" s="207"/>
      <c r="J779" s="208"/>
      <c r="K779" s="206"/>
      <c r="L779" s="13"/>
      <c r="M779" s="20"/>
      <c r="N779" s="20"/>
      <c r="O779" s="20">
        <f>+SUM(O780:O783)</f>
        <v>21</v>
      </c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9"/>
      <c r="AB779" s="209"/>
      <c r="AC779" s="209"/>
    </row>
    <row r="780" spans="1:29" s="14" customFormat="1" ht="13.95" customHeight="1" x14ac:dyDescent="0.25">
      <c r="A780" s="192"/>
      <c r="B780" s="138" t="s">
        <v>122</v>
      </c>
      <c r="C780" s="142"/>
      <c r="E780" s="193"/>
      <c r="F780" s="193"/>
      <c r="G780" s="22"/>
      <c r="H780" s="193"/>
      <c r="I780" s="205"/>
      <c r="J780" s="191"/>
      <c r="K780" s="22"/>
      <c r="L780" s="194"/>
      <c r="M780" s="193">
        <v>0.95</v>
      </c>
      <c r="N780" s="193">
        <v>4</v>
      </c>
      <c r="O780" s="193">
        <f>+M780*N780</f>
        <v>3.8</v>
      </c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57"/>
      <c r="AB780" s="57"/>
      <c r="AC780" s="57"/>
    </row>
    <row r="781" spans="1:29" s="14" customFormat="1" ht="13.95" customHeight="1" x14ac:dyDescent="0.25">
      <c r="A781" s="192"/>
      <c r="B781" s="138"/>
      <c r="C781" s="142"/>
      <c r="E781" s="193"/>
      <c r="F781" s="193"/>
      <c r="G781" s="22"/>
      <c r="H781" s="193"/>
      <c r="I781" s="205"/>
      <c r="J781" s="191"/>
      <c r="K781" s="22"/>
      <c r="L781" s="194"/>
      <c r="M781" s="193">
        <v>3.35</v>
      </c>
      <c r="N781" s="193">
        <v>2</v>
      </c>
      <c r="O781" s="193">
        <f>+M781*N781</f>
        <v>6.7</v>
      </c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57"/>
      <c r="AB781" s="57"/>
      <c r="AC781" s="57"/>
    </row>
    <row r="782" spans="1:29" s="14" customFormat="1" ht="13.95" customHeight="1" x14ac:dyDescent="0.25">
      <c r="A782" s="192"/>
      <c r="B782" s="138" t="s">
        <v>123</v>
      </c>
      <c r="C782" s="142"/>
      <c r="E782" s="193"/>
      <c r="F782" s="193"/>
      <c r="G782" s="22"/>
      <c r="H782" s="193"/>
      <c r="I782" s="205"/>
      <c r="J782" s="191"/>
      <c r="K782" s="22"/>
      <c r="L782" s="194"/>
      <c r="M782" s="193">
        <v>0.95</v>
      </c>
      <c r="N782" s="193">
        <v>4</v>
      </c>
      <c r="O782" s="193">
        <f>+M782*N782</f>
        <v>3.8</v>
      </c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57"/>
      <c r="AB782" s="57"/>
      <c r="AC782" s="57"/>
    </row>
    <row r="783" spans="1:29" s="14" customFormat="1" ht="13.95" customHeight="1" x14ac:dyDescent="0.25">
      <c r="A783" s="192"/>
      <c r="B783" s="138"/>
      <c r="C783" s="142"/>
      <c r="E783" s="193"/>
      <c r="F783" s="193"/>
      <c r="G783" s="22"/>
      <c r="H783" s="193"/>
      <c r="I783" s="205"/>
      <c r="J783" s="191"/>
      <c r="K783" s="22"/>
      <c r="L783" s="194"/>
      <c r="M783" s="193">
        <v>3.35</v>
      </c>
      <c r="N783" s="193">
        <v>2</v>
      </c>
      <c r="O783" s="193">
        <f>+M783*N783</f>
        <v>6.7</v>
      </c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57"/>
      <c r="AB783" s="57"/>
      <c r="AC783" s="57"/>
    </row>
    <row r="784" spans="1:29" s="14" customFormat="1" ht="13.95" customHeight="1" x14ac:dyDescent="0.25">
      <c r="A784" s="192"/>
      <c r="B784" s="138"/>
      <c r="C784" s="142"/>
      <c r="E784" s="193"/>
      <c r="F784" s="193"/>
      <c r="G784" s="22"/>
      <c r="H784" s="193"/>
      <c r="I784" s="205"/>
      <c r="J784" s="191"/>
      <c r="K784" s="22"/>
      <c r="L784" s="194"/>
      <c r="M784" s="193"/>
      <c r="N784" s="193"/>
      <c r="O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57"/>
      <c r="AB784" s="57"/>
      <c r="AC784" s="57"/>
    </row>
    <row r="785" spans="1:29" ht="13.95" customHeight="1" x14ac:dyDescent="0.25">
      <c r="A785" s="184" t="s">
        <v>364</v>
      </c>
      <c r="B785" s="141" t="s">
        <v>108</v>
      </c>
      <c r="C785" s="139"/>
      <c r="D785" s="2"/>
      <c r="I785" s="203"/>
      <c r="J785" s="186"/>
      <c r="K785" s="8"/>
      <c r="P785" s="2"/>
      <c r="AA785" s="6"/>
      <c r="AB785" s="6"/>
      <c r="AC785" s="6"/>
    </row>
    <row r="786" spans="1:29" ht="13.95" customHeight="1" x14ac:dyDescent="0.25">
      <c r="A786" s="184" t="s">
        <v>365</v>
      </c>
      <c r="B786" s="141" t="s">
        <v>363</v>
      </c>
      <c r="C786" s="139" t="s">
        <v>89</v>
      </c>
      <c r="D786" s="2"/>
      <c r="I786" s="203"/>
      <c r="J786" s="186"/>
      <c r="K786" s="8"/>
      <c r="L786" s="4">
        <f>+L434+L385+L316+L281+L159</f>
        <v>398.31589999999994</v>
      </c>
      <c r="P786" s="2"/>
      <c r="AA786" s="6"/>
      <c r="AB786" s="6"/>
      <c r="AC786" s="6"/>
    </row>
    <row r="787" spans="1:29" ht="13.95" customHeight="1" x14ac:dyDescent="0.25">
      <c r="B787" s="141"/>
      <c r="C787" s="139"/>
      <c r="D787" s="2"/>
      <c r="I787" s="203"/>
      <c r="J787" s="186"/>
      <c r="K787" s="8"/>
      <c r="L787" s="194"/>
      <c r="P787" s="2"/>
      <c r="AA787" s="6"/>
      <c r="AB787" s="6"/>
      <c r="AC787" s="6"/>
    </row>
    <row r="788" spans="1:29" ht="13.95" customHeight="1" x14ac:dyDescent="0.25">
      <c r="B788" s="141"/>
      <c r="C788" s="139"/>
      <c r="D788" s="2"/>
      <c r="I788" s="203"/>
      <c r="J788" s="186"/>
      <c r="K788" s="8"/>
      <c r="L788" s="194"/>
      <c r="P788" s="2"/>
      <c r="AA788" s="6"/>
      <c r="AB788" s="6"/>
      <c r="AC788" s="6"/>
    </row>
    <row r="789" spans="1:29" ht="13.95" customHeight="1" x14ac:dyDescent="0.25">
      <c r="B789" s="141"/>
      <c r="C789" s="139"/>
      <c r="D789" s="2"/>
      <c r="I789" s="201"/>
      <c r="J789" s="202"/>
      <c r="K789" s="194"/>
      <c r="L789" s="194"/>
      <c r="P789" s="2"/>
      <c r="AA789" s="6"/>
      <c r="AB789" s="6"/>
      <c r="AC789" s="6"/>
    </row>
    <row r="790" spans="1:29" ht="13.95" customHeight="1" x14ac:dyDescent="0.25">
      <c r="B790" s="141"/>
      <c r="C790" s="139"/>
      <c r="D790" s="2"/>
      <c r="I790" s="201"/>
      <c r="J790" s="202"/>
      <c r="K790" s="194"/>
      <c r="L790" s="194"/>
      <c r="P790" s="2"/>
      <c r="AA790" s="6"/>
      <c r="AB790" s="6"/>
      <c r="AC790" s="6"/>
    </row>
    <row r="791" spans="1:29" ht="13.95" customHeight="1" x14ac:dyDescent="0.25">
      <c r="B791" s="141"/>
      <c r="C791" s="139"/>
      <c r="D791" s="2"/>
      <c r="I791" s="201"/>
      <c r="J791" s="202"/>
      <c r="K791" s="194"/>
      <c r="L791" s="194"/>
      <c r="P791" s="2"/>
      <c r="AA791" s="6"/>
      <c r="AB791" s="6"/>
      <c r="AC791" s="6"/>
    </row>
    <row r="792" spans="1:29" ht="13.95" customHeight="1" x14ac:dyDescent="0.25">
      <c r="B792" s="141"/>
      <c r="C792" s="139"/>
      <c r="D792" s="2"/>
      <c r="I792" s="201"/>
      <c r="J792" s="202"/>
      <c r="K792" s="194"/>
      <c r="L792" s="194"/>
      <c r="P792" s="2"/>
      <c r="AA792" s="6"/>
      <c r="AB792" s="6"/>
      <c r="AC792" s="6"/>
    </row>
    <row r="793" spans="1:29" ht="13.95" customHeight="1" x14ac:dyDescent="0.25">
      <c r="B793" s="141"/>
      <c r="C793" s="139"/>
      <c r="D793" s="2"/>
      <c r="I793" s="201"/>
      <c r="J793" s="202"/>
      <c r="K793" s="194"/>
      <c r="L793" s="194"/>
      <c r="P793" s="2"/>
      <c r="AA793" s="6"/>
      <c r="AB793" s="6"/>
      <c r="AC793" s="6"/>
    </row>
    <row r="794" spans="1:29" ht="13.95" customHeight="1" x14ac:dyDescent="0.25">
      <c r="B794" s="141"/>
      <c r="C794" s="139"/>
      <c r="D794" s="2"/>
      <c r="I794" s="201"/>
      <c r="J794" s="202"/>
      <c r="K794" s="194"/>
      <c r="L794" s="194"/>
      <c r="P794" s="2"/>
      <c r="AA794" s="6"/>
      <c r="AB794" s="6"/>
      <c r="AC794" s="6"/>
    </row>
    <row r="795" spans="1:29" ht="13.95" customHeight="1" x14ac:dyDescent="0.25">
      <c r="B795" s="141"/>
      <c r="C795" s="139"/>
      <c r="D795" s="2"/>
      <c r="I795" s="201"/>
      <c r="J795" s="202"/>
      <c r="K795" s="194"/>
      <c r="L795" s="194"/>
      <c r="P795" s="2"/>
      <c r="AA795" s="6"/>
      <c r="AB795" s="6"/>
      <c r="AC795" s="6"/>
    </row>
    <row r="796" spans="1:29" ht="13.95" customHeight="1" x14ac:dyDescent="0.25">
      <c r="B796" s="141"/>
      <c r="C796" s="139"/>
      <c r="D796" s="2"/>
      <c r="I796" s="201"/>
      <c r="J796" s="202"/>
      <c r="K796" s="194"/>
      <c r="L796" s="194"/>
      <c r="P796" s="2"/>
      <c r="AA796" s="6"/>
      <c r="AB796" s="6"/>
      <c r="AC796" s="6"/>
    </row>
    <row r="797" spans="1:29" ht="13.95" customHeight="1" x14ac:dyDescent="0.25">
      <c r="B797" s="141"/>
      <c r="C797" s="139"/>
      <c r="D797" s="2"/>
      <c r="I797" s="201"/>
      <c r="J797" s="202"/>
      <c r="K797" s="194"/>
      <c r="L797" s="194"/>
      <c r="P797" s="2"/>
      <c r="AA797" s="6"/>
      <c r="AB797" s="6"/>
      <c r="AC797" s="6"/>
    </row>
    <row r="798" spans="1:29" ht="13.95" customHeight="1" x14ac:dyDescent="0.25">
      <c r="B798" s="141"/>
      <c r="C798" s="139"/>
      <c r="D798" s="2"/>
      <c r="I798" s="201"/>
      <c r="J798" s="202"/>
      <c r="K798" s="194"/>
      <c r="L798" s="194"/>
      <c r="P798" s="2"/>
      <c r="AA798" s="6"/>
      <c r="AB798" s="6"/>
      <c r="AC798" s="6"/>
    </row>
    <row r="799" spans="1:29" ht="13.95" customHeight="1" x14ac:dyDescent="0.25">
      <c r="B799" s="141"/>
      <c r="C799" s="139"/>
      <c r="D799" s="2"/>
      <c r="I799" s="201"/>
      <c r="J799" s="202"/>
      <c r="K799" s="194"/>
      <c r="L799" s="194"/>
      <c r="P799" s="2"/>
      <c r="AA799" s="6"/>
      <c r="AB799" s="6"/>
      <c r="AC799" s="6"/>
    </row>
    <row r="800" spans="1:29" ht="13.95" customHeight="1" x14ac:dyDescent="0.25">
      <c r="B800" s="141"/>
      <c r="C800" s="139"/>
      <c r="D800" s="2"/>
      <c r="I800" s="201"/>
      <c r="J800" s="202"/>
      <c r="K800" s="194"/>
      <c r="L800" s="194"/>
      <c r="P800" s="2"/>
      <c r="AA800" s="6"/>
      <c r="AB800" s="6"/>
      <c r="AC800" s="6"/>
    </row>
    <row r="801" spans="2:29" ht="13.95" customHeight="1" x14ac:dyDescent="0.25">
      <c r="B801" s="141"/>
      <c r="C801" s="139"/>
      <c r="D801" s="2"/>
      <c r="I801" s="201"/>
      <c r="J801" s="202"/>
      <c r="K801" s="194"/>
      <c r="L801" s="194"/>
      <c r="P801" s="2"/>
      <c r="AA801" s="6"/>
      <c r="AB801" s="6"/>
      <c r="AC801" s="6"/>
    </row>
    <row r="802" spans="2:29" ht="13.95" customHeight="1" x14ac:dyDescent="0.25">
      <c r="B802" s="141"/>
      <c r="C802" s="139"/>
      <c r="D802" s="2"/>
      <c r="I802" s="201"/>
      <c r="J802" s="202"/>
      <c r="K802" s="194"/>
      <c r="L802" s="194"/>
      <c r="P802" s="2"/>
      <c r="AA802" s="6"/>
      <c r="AB802" s="6"/>
      <c r="AC802" s="6"/>
    </row>
    <row r="803" spans="2:29" ht="13.95" customHeight="1" x14ac:dyDescent="0.25">
      <c r="B803" s="141"/>
      <c r="C803" s="139"/>
      <c r="D803" s="2"/>
      <c r="I803" s="201"/>
      <c r="J803" s="202"/>
      <c r="K803" s="194"/>
      <c r="L803" s="194"/>
      <c r="P803" s="2"/>
      <c r="AA803" s="6"/>
      <c r="AB803" s="6"/>
      <c r="AC803" s="6"/>
    </row>
    <row r="804" spans="2:29" ht="13.95" customHeight="1" x14ac:dyDescent="0.25">
      <c r="B804" s="141"/>
      <c r="C804" s="139"/>
      <c r="D804" s="2"/>
      <c r="I804" s="201"/>
      <c r="J804" s="202"/>
      <c r="K804" s="194"/>
      <c r="L804" s="194"/>
      <c r="P804" s="2"/>
      <c r="AA804" s="6"/>
      <c r="AB804" s="6"/>
      <c r="AC804" s="6"/>
    </row>
    <row r="805" spans="2:29" ht="13.95" customHeight="1" x14ac:dyDescent="0.25">
      <c r="B805" s="141"/>
      <c r="C805" s="139"/>
      <c r="D805" s="2"/>
      <c r="I805" s="201"/>
      <c r="J805" s="202"/>
      <c r="K805" s="194"/>
      <c r="L805" s="194"/>
      <c r="P805" s="2"/>
      <c r="AA805" s="6"/>
      <c r="AB805" s="6"/>
      <c r="AC805" s="6"/>
    </row>
    <row r="806" spans="2:29" ht="13.95" customHeight="1" x14ac:dyDescent="0.25">
      <c r="B806" s="141"/>
      <c r="C806" s="139"/>
      <c r="D806" s="2"/>
      <c r="I806" s="201"/>
      <c r="J806" s="202"/>
      <c r="K806" s="194"/>
      <c r="L806" s="194"/>
      <c r="P806" s="2"/>
      <c r="AA806" s="6"/>
      <c r="AB806" s="6"/>
      <c r="AC806" s="6"/>
    </row>
    <row r="807" spans="2:29" ht="13.95" customHeight="1" x14ac:dyDescent="0.25">
      <c r="B807" s="141"/>
      <c r="C807" s="139"/>
      <c r="D807" s="2"/>
      <c r="I807" s="201"/>
      <c r="J807" s="202"/>
      <c r="K807" s="194"/>
      <c r="L807" s="194"/>
      <c r="P807" s="2"/>
      <c r="AA807" s="6"/>
      <c r="AB807" s="6"/>
      <c r="AC807" s="6"/>
    </row>
    <row r="808" spans="2:29" ht="13.95" customHeight="1" x14ac:dyDescent="0.25">
      <c r="B808" s="141"/>
      <c r="C808" s="139"/>
      <c r="D808" s="2"/>
      <c r="I808" s="201"/>
      <c r="J808" s="202"/>
      <c r="K808" s="194"/>
      <c r="L808" s="194"/>
      <c r="P808" s="2"/>
      <c r="AA808" s="6"/>
      <c r="AB808" s="6"/>
      <c r="AC808" s="6"/>
    </row>
    <row r="809" spans="2:29" ht="13.95" customHeight="1" x14ac:dyDescent="0.25">
      <c r="B809" s="138"/>
      <c r="C809" s="142"/>
      <c r="D809" s="2"/>
      <c r="I809" s="201"/>
      <c r="J809" s="202"/>
      <c r="K809" s="194"/>
      <c r="L809" s="194"/>
      <c r="P809" s="2"/>
      <c r="AA809" s="6"/>
      <c r="AB809" s="6"/>
      <c r="AC809" s="6"/>
    </row>
    <row r="810" spans="2:29" ht="13.95" customHeight="1" x14ac:dyDescent="0.25">
      <c r="B810" s="138"/>
      <c r="C810" s="142"/>
      <c r="D810" s="2"/>
      <c r="I810" s="201"/>
      <c r="J810" s="202"/>
      <c r="K810" s="194"/>
      <c r="L810" s="194"/>
      <c r="P810" s="2"/>
      <c r="AA810" s="6"/>
      <c r="AB810" s="6"/>
      <c r="AC810" s="6"/>
    </row>
    <row r="811" spans="2:29" ht="13.95" customHeight="1" x14ac:dyDescent="0.25">
      <c r="B811" s="138"/>
      <c r="C811" s="142"/>
      <c r="D811" s="2"/>
      <c r="I811" s="194"/>
      <c r="J811" s="194"/>
      <c r="K811" s="194"/>
      <c r="L811" s="194"/>
      <c r="P811" s="2"/>
      <c r="AA811" s="6"/>
      <c r="AB811" s="6"/>
      <c r="AC811" s="6"/>
    </row>
    <row r="812" spans="2:29" ht="13.95" customHeight="1" x14ac:dyDescent="0.25">
      <c r="B812" s="138"/>
      <c r="C812" s="142"/>
      <c r="D812" s="2"/>
      <c r="I812" s="333"/>
      <c r="J812" s="334"/>
      <c r="K812" s="194"/>
      <c r="L812" s="194"/>
      <c r="P812" s="2"/>
      <c r="AA812" s="6"/>
      <c r="AB812" s="6"/>
      <c r="AC812" s="6"/>
    </row>
    <row r="813" spans="2:29" ht="13.95" customHeight="1" x14ac:dyDescent="0.25">
      <c r="B813" s="138"/>
      <c r="C813" s="142"/>
      <c r="D813" s="2"/>
      <c r="I813" s="333"/>
      <c r="J813" s="334"/>
      <c r="K813" s="194"/>
      <c r="L813" s="194"/>
      <c r="P813" s="2"/>
      <c r="AA813" s="6"/>
      <c r="AB813" s="6"/>
      <c r="AC813" s="6"/>
    </row>
    <row r="814" spans="2:29" ht="13.95" customHeight="1" x14ac:dyDescent="0.25">
      <c r="B814" s="138"/>
      <c r="C814" s="142"/>
      <c r="D814" s="2"/>
      <c r="I814" s="201"/>
      <c r="J814" s="202"/>
      <c r="K814" s="194"/>
      <c r="L814" s="194"/>
      <c r="P814" s="2"/>
      <c r="AA814" s="6"/>
      <c r="AB814" s="6"/>
      <c r="AC814" s="6"/>
    </row>
    <row r="815" spans="2:29" ht="13.95" customHeight="1" x14ac:dyDescent="0.25">
      <c r="B815" s="138"/>
      <c r="C815" s="142"/>
      <c r="D815" s="2"/>
      <c r="I815" s="201"/>
      <c r="J815" s="202"/>
      <c r="K815" s="194"/>
      <c r="L815" s="194"/>
      <c r="P815" s="2"/>
      <c r="AA815" s="6"/>
      <c r="AB815" s="6"/>
      <c r="AC815" s="6"/>
    </row>
    <row r="816" spans="2:29" ht="13.95" customHeight="1" x14ac:dyDescent="0.25">
      <c r="B816" s="138"/>
      <c r="C816" s="142"/>
      <c r="D816" s="2"/>
      <c r="I816" s="194"/>
      <c r="J816" s="194"/>
      <c r="K816" s="194"/>
      <c r="L816" s="194"/>
      <c r="P816" s="2"/>
      <c r="AA816" s="6"/>
      <c r="AB816" s="6"/>
      <c r="AC816" s="6"/>
    </row>
    <row r="817" spans="2:29" ht="13.95" customHeight="1" x14ac:dyDescent="0.25">
      <c r="B817" s="138"/>
      <c r="C817" s="142"/>
      <c r="D817" s="2"/>
      <c r="I817" s="201"/>
      <c r="J817" s="202"/>
      <c r="K817" s="194"/>
      <c r="L817" s="194"/>
      <c r="P817" s="2"/>
      <c r="AA817" s="6"/>
      <c r="AB817" s="6"/>
      <c r="AC817" s="6"/>
    </row>
    <row r="818" spans="2:29" ht="13.95" customHeight="1" x14ac:dyDescent="0.25">
      <c r="B818" s="138"/>
      <c r="C818" s="142"/>
      <c r="D818" s="2"/>
      <c r="I818" s="201"/>
      <c r="J818" s="202"/>
      <c r="K818" s="194"/>
      <c r="L818" s="194"/>
      <c r="P818" s="2"/>
      <c r="AA818" s="6"/>
      <c r="AB818" s="6"/>
      <c r="AC818" s="6"/>
    </row>
    <row r="819" spans="2:29" ht="13.95" customHeight="1" x14ac:dyDescent="0.25">
      <c r="B819" s="138"/>
      <c r="C819" s="142"/>
      <c r="D819" s="2"/>
      <c r="I819" s="194"/>
      <c r="J819" s="194"/>
      <c r="K819" s="194"/>
      <c r="L819" s="194"/>
      <c r="P819" s="2"/>
      <c r="AA819" s="6"/>
      <c r="AB819" s="6"/>
      <c r="AC819" s="6"/>
    </row>
    <row r="820" spans="2:29" ht="13.95" customHeight="1" x14ac:dyDescent="0.25">
      <c r="B820" s="138"/>
      <c r="C820" s="142"/>
      <c r="D820" s="2"/>
      <c r="I820" s="333"/>
      <c r="J820" s="334"/>
      <c r="K820" s="194"/>
      <c r="L820" s="194"/>
      <c r="P820" s="2"/>
      <c r="AA820" s="6"/>
      <c r="AB820" s="6"/>
      <c r="AC820" s="6"/>
    </row>
    <row r="821" spans="2:29" ht="13.95" customHeight="1" x14ac:dyDescent="0.25">
      <c r="B821" s="138"/>
      <c r="C821" s="142"/>
      <c r="D821" s="2"/>
      <c r="I821" s="333"/>
      <c r="J821" s="334"/>
      <c r="K821" s="194"/>
      <c r="L821" s="194"/>
      <c r="P821" s="2"/>
      <c r="AA821" s="6"/>
      <c r="AB821" s="6"/>
      <c r="AC821" s="6"/>
    </row>
    <row r="822" spans="2:29" ht="13.95" customHeight="1" x14ac:dyDescent="0.25">
      <c r="B822" s="138"/>
      <c r="C822" s="142"/>
      <c r="D822" s="2"/>
      <c r="I822" s="333"/>
      <c r="J822" s="334"/>
      <c r="K822" s="194"/>
      <c r="L822" s="194"/>
      <c r="P822" s="2"/>
      <c r="AA822" s="6"/>
      <c r="AB822" s="6"/>
      <c r="AC822" s="6"/>
    </row>
    <row r="823" spans="2:29" ht="13.95" customHeight="1" x14ac:dyDescent="0.25">
      <c r="B823" s="138"/>
      <c r="C823" s="142"/>
      <c r="D823" s="2"/>
      <c r="I823" s="194"/>
      <c r="J823" s="194"/>
      <c r="K823" s="194"/>
      <c r="L823" s="194"/>
      <c r="P823" s="2"/>
      <c r="AA823" s="6"/>
      <c r="AB823" s="6"/>
      <c r="AC823" s="6"/>
    </row>
    <row r="824" spans="2:29" ht="13.95" customHeight="1" x14ac:dyDescent="0.25">
      <c r="B824" s="138"/>
      <c r="C824" s="142"/>
      <c r="D824" s="2"/>
      <c r="I824" s="333"/>
      <c r="J824" s="334"/>
      <c r="K824" s="194"/>
      <c r="L824" s="194"/>
      <c r="P824" s="2"/>
      <c r="AA824" s="6"/>
      <c r="AB824" s="6"/>
      <c r="AC824" s="6"/>
    </row>
    <row r="825" spans="2:29" ht="13.95" customHeight="1" x14ac:dyDescent="0.25">
      <c r="B825" s="138"/>
      <c r="C825" s="142"/>
      <c r="D825" s="2"/>
      <c r="I825" s="333"/>
      <c r="J825" s="334"/>
      <c r="K825" s="194"/>
      <c r="L825" s="194"/>
      <c r="P825" s="2"/>
      <c r="AA825" s="6"/>
      <c r="AB825" s="6"/>
      <c r="AC825" s="6"/>
    </row>
    <row r="826" spans="2:29" ht="13.95" customHeight="1" x14ac:dyDescent="0.25">
      <c r="B826" s="138"/>
      <c r="C826" s="142"/>
      <c r="D826" s="2"/>
      <c r="I826" s="333"/>
      <c r="J826" s="334"/>
      <c r="K826" s="194"/>
      <c r="L826" s="194"/>
      <c r="P826" s="2"/>
      <c r="AA826" s="6"/>
      <c r="AB826" s="6"/>
      <c r="AC826" s="6"/>
    </row>
    <row r="827" spans="2:29" ht="13.95" customHeight="1" x14ac:dyDescent="0.25">
      <c r="B827" s="138"/>
      <c r="C827" s="142"/>
      <c r="D827" s="2"/>
      <c r="I827" s="333"/>
      <c r="J827" s="334"/>
      <c r="K827" s="194"/>
      <c r="L827" s="194"/>
      <c r="P827" s="2"/>
      <c r="AA827" s="6"/>
      <c r="AB827" s="6"/>
      <c r="AC827" s="6"/>
    </row>
    <row r="828" spans="2:29" ht="13.95" customHeight="1" x14ac:dyDescent="0.25">
      <c r="B828" s="138"/>
      <c r="C828" s="142"/>
      <c r="D828" s="2"/>
      <c r="I828" s="194"/>
      <c r="J828" s="194"/>
      <c r="K828" s="194"/>
      <c r="L828" s="194"/>
      <c r="P828" s="2"/>
      <c r="AA828" s="6"/>
      <c r="AB828" s="6"/>
      <c r="AC828" s="6"/>
    </row>
    <row r="829" spans="2:29" ht="13.95" customHeight="1" x14ac:dyDescent="0.25">
      <c r="B829" s="138"/>
      <c r="C829" s="142"/>
      <c r="D829" s="2"/>
      <c r="I829" s="333"/>
      <c r="J829" s="334"/>
      <c r="K829" s="194"/>
      <c r="L829" s="194"/>
      <c r="P829" s="2"/>
      <c r="AA829" s="6"/>
      <c r="AB829" s="6"/>
      <c r="AC829" s="6"/>
    </row>
    <row r="830" spans="2:29" ht="13.95" customHeight="1" x14ac:dyDescent="0.25">
      <c r="B830" s="138"/>
      <c r="C830" s="142"/>
      <c r="D830" s="2"/>
      <c r="I830" s="333"/>
      <c r="J830" s="334"/>
      <c r="K830" s="194"/>
      <c r="L830" s="194"/>
      <c r="P830" s="2"/>
      <c r="AA830" s="6"/>
      <c r="AB830" s="6"/>
      <c r="AC830" s="6"/>
    </row>
    <row r="831" spans="2:29" ht="13.95" customHeight="1" x14ac:dyDescent="0.25">
      <c r="B831" s="138"/>
      <c r="C831" s="142"/>
      <c r="D831" s="2"/>
      <c r="I831" s="194"/>
      <c r="J831" s="194"/>
      <c r="K831" s="194"/>
      <c r="L831" s="194"/>
      <c r="P831" s="2"/>
      <c r="AA831" s="6"/>
      <c r="AB831" s="6"/>
      <c r="AC831" s="6"/>
    </row>
    <row r="832" spans="2:29" ht="13.95" customHeight="1" x14ac:dyDescent="0.25">
      <c r="B832" s="138"/>
      <c r="C832" s="142"/>
      <c r="D832" s="2"/>
      <c r="I832" s="333"/>
      <c r="J832" s="334"/>
      <c r="K832" s="194"/>
      <c r="L832" s="194"/>
      <c r="P832" s="2"/>
      <c r="AA832" s="6"/>
      <c r="AB832" s="6"/>
      <c r="AC832" s="6"/>
    </row>
    <row r="833" spans="2:29" ht="13.95" customHeight="1" x14ac:dyDescent="0.25">
      <c r="B833" s="138"/>
      <c r="C833" s="142"/>
      <c r="D833" s="2"/>
      <c r="I833" s="333"/>
      <c r="J833" s="334"/>
      <c r="K833" s="194"/>
      <c r="L833" s="194"/>
      <c r="P833" s="2"/>
      <c r="AA833" s="6"/>
      <c r="AB833" s="6"/>
      <c r="AC833" s="6"/>
    </row>
    <row r="834" spans="2:29" ht="13.95" customHeight="1" x14ac:dyDescent="0.25">
      <c r="B834" s="139"/>
      <c r="C834" s="142"/>
      <c r="D834" s="2"/>
      <c r="I834" s="194"/>
      <c r="J834" s="194"/>
      <c r="K834" s="194"/>
      <c r="L834" s="194"/>
      <c r="P834" s="2"/>
      <c r="AA834" s="6"/>
      <c r="AB834" s="6"/>
      <c r="AC834" s="6"/>
    </row>
    <row r="835" spans="2:29" ht="13.95" customHeight="1" x14ac:dyDescent="0.25">
      <c r="B835" s="142"/>
      <c r="C835" s="142"/>
      <c r="D835" s="2"/>
      <c r="I835" s="194"/>
      <c r="J835" s="194"/>
      <c r="K835" s="194"/>
      <c r="L835" s="194"/>
      <c r="P835" s="2"/>
      <c r="AA835" s="6"/>
      <c r="AB835" s="6"/>
      <c r="AC835" s="6"/>
    </row>
    <row r="836" spans="2:29" ht="13.95" customHeight="1" x14ac:dyDescent="0.25">
      <c r="B836" s="138"/>
      <c r="C836" s="142"/>
      <c r="D836" s="2"/>
      <c r="I836" s="194"/>
      <c r="J836" s="194"/>
      <c r="K836" s="194"/>
      <c r="L836" s="194"/>
      <c r="P836" s="2"/>
      <c r="AA836" s="6"/>
      <c r="AB836" s="6"/>
      <c r="AC836" s="6"/>
    </row>
    <row r="837" spans="2:29" ht="13.95" customHeight="1" x14ac:dyDescent="0.25">
      <c r="B837" s="138"/>
      <c r="C837" s="142"/>
      <c r="D837" s="2"/>
      <c r="I837" s="333"/>
      <c r="J837" s="334"/>
      <c r="K837" s="194"/>
      <c r="L837" s="194"/>
      <c r="P837" s="2"/>
      <c r="AA837" s="6"/>
      <c r="AB837" s="6"/>
      <c r="AC837" s="6"/>
    </row>
    <row r="838" spans="2:29" ht="13.95" customHeight="1" x14ac:dyDescent="0.25">
      <c r="B838" s="139"/>
      <c r="C838" s="142"/>
      <c r="D838" s="2"/>
      <c r="I838" s="194"/>
      <c r="J838" s="194"/>
      <c r="K838" s="194"/>
      <c r="L838" s="194"/>
      <c r="P838" s="2"/>
      <c r="AA838" s="6"/>
      <c r="AB838" s="6"/>
      <c r="AC838" s="6"/>
    </row>
    <row r="839" spans="2:29" ht="13.95" customHeight="1" x14ac:dyDescent="0.25">
      <c r="B839" s="142"/>
      <c r="C839" s="142"/>
      <c r="D839" s="2"/>
      <c r="I839" s="194"/>
      <c r="J839" s="194"/>
      <c r="K839" s="194"/>
      <c r="L839" s="194"/>
      <c r="P839" s="2"/>
      <c r="AA839" s="6"/>
      <c r="AB839" s="6"/>
      <c r="AC839" s="6"/>
    </row>
    <row r="840" spans="2:29" ht="13.95" customHeight="1" x14ac:dyDescent="0.25">
      <c r="B840" s="138"/>
      <c r="C840" s="142"/>
      <c r="D840" s="2"/>
      <c r="I840" s="194"/>
      <c r="J840" s="194"/>
      <c r="K840" s="194"/>
      <c r="L840" s="194"/>
      <c r="P840" s="2"/>
      <c r="AA840" s="6"/>
      <c r="AB840" s="6"/>
      <c r="AC840" s="6"/>
    </row>
    <row r="841" spans="2:29" ht="13.95" customHeight="1" x14ac:dyDescent="0.25">
      <c r="B841" s="138"/>
      <c r="C841" s="142"/>
      <c r="D841" s="2"/>
      <c r="I841" s="333"/>
      <c r="J841" s="334"/>
      <c r="K841" s="194"/>
      <c r="L841" s="194"/>
      <c r="P841" s="2"/>
      <c r="AA841" s="6"/>
      <c r="AB841" s="6"/>
      <c r="AC841" s="6"/>
    </row>
    <row r="842" spans="2:29" ht="13.95" customHeight="1" x14ac:dyDescent="0.25">
      <c r="B842" s="138"/>
      <c r="C842" s="142"/>
      <c r="D842" s="2"/>
      <c r="I842" s="333"/>
      <c r="J842" s="334"/>
      <c r="K842" s="194"/>
      <c r="L842" s="194"/>
      <c r="P842" s="2"/>
      <c r="AA842" s="6"/>
      <c r="AB842" s="6"/>
      <c r="AC842" s="6"/>
    </row>
    <row r="843" spans="2:29" ht="13.95" customHeight="1" x14ac:dyDescent="0.25">
      <c r="B843" s="138"/>
      <c r="C843" s="142"/>
      <c r="D843" s="2"/>
      <c r="I843" s="194"/>
      <c r="J843" s="194"/>
      <c r="K843" s="194"/>
      <c r="L843" s="194"/>
      <c r="P843" s="2"/>
      <c r="AA843" s="6"/>
      <c r="AB843" s="6"/>
      <c r="AC843" s="6"/>
    </row>
    <row r="844" spans="2:29" ht="13.95" customHeight="1" x14ac:dyDescent="0.25">
      <c r="B844" s="138"/>
      <c r="C844" s="142"/>
      <c r="D844" s="2"/>
      <c r="I844" s="333"/>
      <c r="J844" s="334"/>
      <c r="K844" s="194"/>
      <c r="L844" s="194"/>
      <c r="P844" s="2"/>
      <c r="AA844" s="6"/>
      <c r="AB844" s="6"/>
      <c r="AC844" s="6"/>
    </row>
    <row r="845" spans="2:29" ht="13.95" customHeight="1" x14ac:dyDescent="0.25">
      <c r="B845" s="138"/>
      <c r="C845" s="142"/>
      <c r="D845" s="2"/>
      <c r="I845" s="333"/>
      <c r="J845" s="334"/>
      <c r="K845" s="194"/>
      <c r="L845" s="194"/>
      <c r="P845" s="2"/>
      <c r="AA845" s="6"/>
      <c r="AB845" s="6"/>
      <c r="AC845" s="6"/>
    </row>
    <row r="846" spans="2:29" ht="13.95" customHeight="1" x14ac:dyDescent="0.25">
      <c r="B846" s="138"/>
      <c r="C846" s="142"/>
      <c r="D846" s="2"/>
      <c r="I846" s="333"/>
      <c r="J846" s="334"/>
      <c r="K846" s="194"/>
      <c r="L846" s="194"/>
      <c r="P846" s="2"/>
      <c r="AA846" s="6"/>
      <c r="AB846" s="6"/>
      <c r="AC846" s="6"/>
    </row>
    <row r="847" spans="2:29" ht="13.95" customHeight="1" x14ac:dyDescent="0.25">
      <c r="B847" s="138"/>
      <c r="C847" s="142"/>
      <c r="D847" s="2"/>
      <c r="I847" s="194"/>
      <c r="J847" s="194"/>
      <c r="K847" s="194"/>
      <c r="L847" s="194"/>
      <c r="P847" s="2"/>
      <c r="AA847" s="6"/>
      <c r="AB847" s="6"/>
      <c r="AC847" s="6"/>
    </row>
    <row r="848" spans="2:29" ht="13.95" customHeight="1" x14ac:dyDescent="0.25">
      <c r="B848" s="138"/>
      <c r="C848" s="142"/>
      <c r="D848" s="2"/>
      <c r="I848" s="333"/>
      <c r="J848" s="334"/>
      <c r="K848" s="194"/>
      <c r="L848" s="194"/>
      <c r="P848" s="2"/>
      <c r="AA848" s="6"/>
      <c r="AB848" s="6"/>
      <c r="AC848" s="6"/>
    </row>
    <row r="849" spans="2:29" ht="13.95" customHeight="1" x14ac:dyDescent="0.25">
      <c r="B849" s="138"/>
      <c r="C849" s="142"/>
      <c r="D849" s="2"/>
      <c r="I849" s="333"/>
      <c r="J849" s="334"/>
      <c r="K849" s="194"/>
      <c r="L849" s="194"/>
      <c r="P849" s="2"/>
      <c r="AA849" s="6"/>
      <c r="AB849" s="6"/>
      <c r="AC849" s="6"/>
    </row>
    <row r="850" spans="2:29" ht="13.95" customHeight="1" x14ac:dyDescent="0.25">
      <c r="B850" s="138"/>
      <c r="C850" s="142"/>
      <c r="D850" s="2"/>
      <c r="I850" s="194"/>
      <c r="J850" s="194"/>
      <c r="K850" s="194"/>
      <c r="L850" s="194"/>
      <c r="P850" s="2"/>
      <c r="AA850" s="6"/>
      <c r="AB850" s="6"/>
      <c r="AC850" s="6"/>
    </row>
    <row r="851" spans="2:29" ht="13.95" customHeight="1" x14ac:dyDescent="0.25">
      <c r="B851" s="138"/>
      <c r="C851" s="142"/>
      <c r="D851" s="2"/>
      <c r="I851" s="333"/>
      <c r="J851" s="334"/>
      <c r="K851" s="194"/>
      <c r="L851" s="194"/>
      <c r="P851" s="2"/>
      <c r="AA851" s="6"/>
      <c r="AB851" s="6"/>
      <c r="AC851" s="6"/>
    </row>
    <row r="852" spans="2:29" ht="13.95" customHeight="1" x14ac:dyDescent="0.25">
      <c r="B852" s="138"/>
      <c r="C852" s="142"/>
      <c r="D852" s="2"/>
      <c r="I852" s="333"/>
      <c r="J852" s="334"/>
      <c r="K852" s="194"/>
      <c r="L852" s="194"/>
      <c r="P852" s="2"/>
      <c r="AA852" s="6"/>
      <c r="AB852" s="6"/>
      <c r="AC852" s="6"/>
    </row>
    <row r="853" spans="2:29" ht="13.95" customHeight="1" x14ac:dyDescent="0.25">
      <c r="B853" s="138"/>
      <c r="C853" s="142"/>
      <c r="D853" s="2"/>
      <c r="I853" s="333"/>
      <c r="J853" s="334"/>
      <c r="K853" s="194"/>
      <c r="L853" s="194"/>
      <c r="P853" s="2"/>
      <c r="AA853" s="6"/>
      <c r="AB853" s="6"/>
      <c r="AC853" s="6"/>
    </row>
    <row r="854" spans="2:29" ht="13.95" customHeight="1" x14ac:dyDescent="0.25">
      <c r="B854" s="138"/>
      <c r="C854" s="142"/>
      <c r="D854" s="2"/>
      <c r="I854" s="333"/>
      <c r="J854" s="334"/>
      <c r="K854" s="194"/>
      <c r="L854" s="194"/>
      <c r="P854" s="2"/>
      <c r="AA854" s="6"/>
      <c r="AB854" s="6"/>
      <c r="AC854" s="6"/>
    </row>
    <row r="855" spans="2:29" ht="13.95" customHeight="1" x14ac:dyDescent="0.25">
      <c r="B855" s="138"/>
      <c r="C855" s="142"/>
      <c r="D855" s="2"/>
      <c r="I855" s="194"/>
      <c r="J855" s="194"/>
      <c r="K855" s="194"/>
      <c r="L855" s="194"/>
      <c r="P855" s="2"/>
      <c r="AA855" s="6"/>
      <c r="AB855" s="6"/>
      <c r="AC855" s="6"/>
    </row>
    <row r="856" spans="2:29" ht="13.95" customHeight="1" x14ac:dyDescent="0.25">
      <c r="B856" s="138"/>
      <c r="C856" s="142"/>
      <c r="D856" s="2"/>
      <c r="I856" s="333"/>
      <c r="J856" s="334"/>
      <c r="K856" s="194"/>
      <c r="L856" s="194"/>
      <c r="P856" s="2"/>
      <c r="AA856" s="6"/>
      <c r="AB856" s="6"/>
      <c r="AC856" s="6"/>
    </row>
    <row r="857" spans="2:29" ht="13.95" customHeight="1" x14ac:dyDescent="0.25">
      <c r="B857" s="138"/>
      <c r="C857" s="142"/>
      <c r="D857" s="2"/>
      <c r="I857" s="333"/>
      <c r="J857" s="334"/>
      <c r="K857" s="194"/>
      <c r="L857" s="194"/>
      <c r="P857" s="2"/>
      <c r="AA857" s="6"/>
      <c r="AB857" s="6"/>
      <c r="AC857" s="6"/>
    </row>
    <row r="858" spans="2:29" ht="13.95" customHeight="1" x14ac:dyDescent="0.25">
      <c r="B858" s="138"/>
      <c r="C858" s="142"/>
      <c r="D858" s="2"/>
      <c r="I858" s="194"/>
      <c r="J858" s="194"/>
      <c r="K858" s="194"/>
      <c r="L858" s="194"/>
      <c r="P858" s="2"/>
      <c r="AA858" s="6"/>
      <c r="AB858" s="6"/>
      <c r="AC858" s="6"/>
    </row>
    <row r="859" spans="2:29" ht="13.95" customHeight="1" x14ac:dyDescent="0.25">
      <c r="B859" s="138"/>
      <c r="C859" s="142"/>
      <c r="D859" s="2"/>
      <c r="I859" s="333"/>
      <c r="J859" s="334"/>
      <c r="K859" s="194"/>
      <c r="L859" s="194"/>
      <c r="P859" s="2"/>
      <c r="AA859" s="6"/>
      <c r="AB859" s="6"/>
      <c r="AC859" s="6"/>
    </row>
    <row r="860" spans="2:29" ht="13.95" customHeight="1" x14ac:dyDescent="0.25">
      <c r="B860" s="138"/>
      <c r="C860" s="142"/>
      <c r="D860" s="2"/>
      <c r="I860" s="333"/>
      <c r="J860" s="334"/>
      <c r="K860" s="194"/>
      <c r="L860" s="194"/>
      <c r="P860" s="2"/>
      <c r="AA860" s="6"/>
      <c r="AB860" s="6"/>
      <c r="AC860" s="6"/>
    </row>
    <row r="861" spans="2:29" ht="13.95" customHeight="1" x14ac:dyDescent="0.25">
      <c r="B861" s="138"/>
      <c r="C861" s="142"/>
      <c r="D861" s="2"/>
      <c r="I861" s="333"/>
      <c r="J861" s="334"/>
      <c r="K861" s="194"/>
      <c r="L861" s="194"/>
      <c r="P861" s="2"/>
      <c r="AA861" s="6"/>
      <c r="AB861" s="6"/>
      <c r="AC861" s="6"/>
    </row>
    <row r="862" spans="2:29" ht="13.95" customHeight="1" x14ac:dyDescent="0.25">
      <c r="B862" s="138"/>
      <c r="C862" s="142"/>
      <c r="D862" s="2"/>
      <c r="I862" s="333"/>
      <c r="J862" s="334"/>
      <c r="K862" s="194"/>
      <c r="L862" s="194"/>
      <c r="P862" s="2"/>
      <c r="AA862" s="6"/>
      <c r="AB862" s="6"/>
      <c r="AC862" s="6"/>
    </row>
    <row r="863" spans="2:29" ht="13.95" customHeight="1" x14ac:dyDescent="0.25">
      <c r="B863" s="138"/>
      <c r="C863" s="142"/>
      <c r="D863" s="2"/>
      <c r="I863" s="194"/>
      <c r="J863" s="194"/>
      <c r="K863" s="194"/>
      <c r="L863" s="194"/>
      <c r="P863" s="2"/>
      <c r="AA863" s="6"/>
      <c r="AB863" s="6"/>
      <c r="AC863" s="6"/>
    </row>
    <row r="864" spans="2:29" ht="13.95" customHeight="1" x14ac:dyDescent="0.25">
      <c r="B864" s="138"/>
      <c r="C864" s="142"/>
      <c r="D864" s="2"/>
      <c r="I864" s="333"/>
      <c r="J864" s="334"/>
      <c r="K864" s="194"/>
      <c r="L864" s="194"/>
      <c r="P864" s="2"/>
      <c r="AA864" s="6"/>
      <c r="AB864" s="6"/>
      <c r="AC864" s="6"/>
    </row>
    <row r="865" spans="2:29" ht="13.95" customHeight="1" x14ac:dyDescent="0.25">
      <c r="B865" s="138"/>
      <c r="C865" s="142"/>
      <c r="D865" s="2"/>
      <c r="I865" s="333"/>
      <c r="J865" s="334"/>
      <c r="K865" s="194"/>
      <c r="L865" s="194"/>
      <c r="P865" s="2"/>
      <c r="AA865" s="6"/>
      <c r="AB865" s="6"/>
      <c r="AC865" s="6"/>
    </row>
    <row r="866" spans="2:29" ht="13.95" customHeight="1" x14ac:dyDescent="0.25">
      <c r="B866" s="138"/>
      <c r="C866" s="142"/>
      <c r="D866" s="2"/>
      <c r="I866" s="333"/>
      <c r="J866" s="334"/>
      <c r="K866" s="194"/>
      <c r="L866" s="194"/>
      <c r="P866" s="2"/>
      <c r="AA866" s="6"/>
      <c r="AB866" s="6"/>
      <c r="AC866" s="6"/>
    </row>
    <row r="867" spans="2:29" ht="13.95" customHeight="1" x14ac:dyDescent="0.25">
      <c r="B867" s="138"/>
      <c r="C867" s="142"/>
      <c r="D867" s="2"/>
      <c r="I867" s="333"/>
      <c r="J867" s="334"/>
      <c r="K867" s="194"/>
      <c r="L867" s="194"/>
      <c r="P867" s="2"/>
      <c r="AA867" s="6"/>
      <c r="AB867" s="6"/>
      <c r="AC867" s="6"/>
    </row>
    <row r="868" spans="2:29" ht="13.95" customHeight="1" x14ac:dyDescent="0.25">
      <c r="B868" s="138"/>
      <c r="C868" s="142"/>
      <c r="D868" s="2"/>
      <c r="I868" s="333"/>
      <c r="J868" s="334"/>
      <c r="K868" s="194"/>
      <c r="L868" s="194"/>
      <c r="P868" s="2"/>
      <c r="AA868" s="6"/>
      <c r="AB868" s="6"/>
      <c r="AC868" s="6"/>
    </row>
    <row r="869" spans="2:29" ht="13.95" customHeight="1" x14ac:dyDescent="0.25">
      <c r="B869" s="138"/>
      <c r="C869" s="142"/>
      <c r="D869" s="2"/>
      <c r="I869" s="333"/>
      <c r="J869" s="334"/>
      <c r="K869" s="194"/>
      <c r="L869" s="194"/>
      <c r="P869" s="2"/>
      <c r="AA869" s="6"/>
      <c r="AB869" s="6"/>
      <c r="AC869" s="6"/>
    </row>
    <row r="870" spans="2:29" ht="13.95" customHeight="1" x14ac:dyDescent="0.25">
      <c r="B870" s="138"/>
      <c r="C870" s="142"/>
      <c r="D870" s="2"/>
      <c r="I870" s="194"/>
      <c r="J870" s="194"/>
      <c r="K870" s="194"/>
      <c r="L870" s="194"/>
      <c r="P870" s="2"/>
      <c r="AA870" s="6"/>
      <c r="AB870" s="6"/>
      <c r="AC870" s="6"/>
    </row>
    <row r="871" spans="2:29" ht="13.95" customHeight="1" x14ac:dyDescent="0.25">
      <c r="B871" s="138"/>
      <c r="C871" s="142"/>
      <c r="D871" s="2"/>
      <c r="I871" s="333"/>
      <c r="J871" s="334"/>
      <c r="K871" s="194"/>
      <c r="L871" s="194"/>
      <c r="P871" s="2"/>
      <c r="AA871" s="6"/>
      <c r="AB871" s="6"/>
      <c r="AC871" s="6"/>
    </row>
    <row r="872" spans="2:29" ht="13.95" customHeight="1" x14ac:dyDescent="0.25">
      <c r="B872" s="138"/>
      <c r="C872" s="142"/>
      <c r="D872" s="2"/>
      <c r="I872" s="333"/>
      <c r="J872" s="334"/>
      <c r="K872" s="194"/>
      <c r="L872" s="194"/>
      <c r="P872" s="2"/>
      <c r="AA872" s="6"/>
      <c r="AB872" s="6"/>
      <c r="AC872" s="6"/>
    </row>
    <row r="873" spans="2:29" ht="13.95" customHeight="1" x14ac:dyDescent="0.25">
      <c r="B873" s="138"/>
      <c r="C873" s="142"/>
      <c r="D873" s="2"/>
      <c r="I873" s="333"/>
      <c r="J873" s="334"/>
      <c r="K873" s="194"/>
      <c r="L873" s="194"/>
      <c r="P873" s="2"/>
      <c r="AA873" s="6"/>
      <c r="AB873" s="6"/>
      <c r="AC873" s="6"/>
    </row>
    <row r="874" spans="2:29" ht="13.95" customHeight="1" x14ac:dyDescent="0.25">
      <c r="B874" s="138"/>
      <c r="C874" s="142"/>
      <c r="D874" s="2"/>
      <c r="I874" s="333"/>
      <c r="J874" s="334"/>
      <c r="K874" s="194"/>
      <c r="L874" s="194"/>
      <c r="P874" s="2"/>
      <c r="AA874" s="6"/>
      <c r="AB874" s="6"/>
      <c r="AC874" s="6"/>
    </row>
    <row r="875" spans="2:29" ht="13.95" customHeight="1" x14ac:dyDescent="0.25">
      <c r="B875" s="138"/>
      <c r="C875" s="142"/>
      <c r="D875" s="2"/>
      <c r="I875" s="194"/>
      <c r="J875" s="194"/>
      <c r="K875" s="194"/>
      <c r="L875" s="194"/>
      <c r="P875" s="2"/>
      <c r="AA875" s="6"/>
      <c r="AB875" s="6"/>
      <c r="AC875" s="6"/>
    </row>
    <row r="876" spans="2:29" ht="13.95" customHeight="1" x14ac:dyDescent="0.25">
      <c r="B876" s="138"/>
      <c r="C876" s="142"/>
      <c r="D876" s="2"/>
      <c r="I876" s="333"/>
      <c r="J876" s="334"/>
      <c r="K876" s="194"/>
      <c r="L876" s="194"/>
      <c r="P876" s="2"/>
      <c r="AA876" s="6"/>
      <c r="AB876" s="6"/>
      <c r="AC876" s="6"/>
    </row>
    <row r="877" spans="2:29" ht="13.95" customHeight="1" x14ac:dyDescent="0.25">
      <c r="B877" s="138"/>
      <c r="C877" s="142"/>
      <c r="D877" s="2"/>
      <c r="I877" s="333"/>
      <c r="J877" s="334"/>
      <c r="K877" s="194"/>
      <c r="L877" s="194"/>
      <c r="P877" s="2"/>
      <c r="AA877" s="6"/>
      <c r="AB877" s="6"/>
      <c r="AC877" s="6"/>
    </row>
    <row r="878" spans="2:29" ht="13.95" customHeight="1" x14ac:dyDescent="0.25">
      <c r="B878" s="138"/>
      <c r="C878" s="142"/>
      <c r="D878" s="2"/>
      <c r="I878" s="333"/>
      <c r="J878" s="334"/>
      <c r="K878" s="194"/>
      <c r="L878" s="194"/>
      <c r="P878" s="2"/>
      <c r="AA878" s="6"/>
      <c r="AB878" s="6"/>
      <c r="AC878" s="6"/>
    </row>
    <row r="879" spans="2:29" ht="13.95" customHeight="1" x14ac:dyDescent="0.25">
      <c r="B879" s="138"/>
      <c r="C879" s="142"/>
      <c r="D879" s="2"/>
      <c r="I879" s="333"/>
      <c r="J879" s="334"/>
      <c r="K879" s="194"/>
      <c r="L879" s="194"/>
      <c r="P879" s="2"/>
      <c r="AA879" s="6"/>
      <c r="AB879" s="6"/>
      <c r="AC879" s="6"/>
    </row>
    <row r="880" spans="2:29" ht="13.95" customHeight="1" x14ac:dyDescent="0.25">
      <c r="B880" s="138"/>
      <c r="C880" s="142"/>
      <c r="D880" s="2"/>
      <c r="I880" s="194"/>
      <c r="J880" s="194"/>
      <c r="K880" s="194"/>
      <c r="L880" s="194"/>
      <c r="P880" s="2"/>
      <c r="AA880" s="6"/>
      <c r="AB880" s="6"/>
      <c r="AC880" s="6"/>
    </row>
    <row r="881" spans="2:29" ht="13.95" customHeight="1" x14ac:dyDescent="0.25">
      <c r="B881" s="138"/>
      <c r="C881" s="142"/>
      <c r="D881" s="2"/>
      <c r="I881" s="333"/>
      <c r="J881" s="334"/>
      <c r="K881" s="194"/>
      <c r="L881" s="194"/>
      <c r="P881" s="2"/>
      <c r="AA881" s="6"/>
      <c r="AB881" s="6"/>
      <c r="AC881" s="6"/>
    </row>
    <row r="882" spans="2:29" ht="13.95" customHeight="1" x14ac:dyDescent="0.25">
      <c r="B882" s="138"/>
      <c r="C882" s="142"/>
      <c r="D882" s="2"/>
      <c r="I882" s="333"/>
      <c r="J882" s="334"/>
      <c r="K882" s="194"/>
      <c r="L882" s="194"/>
      <c r="P882" s="2"/>
      <c r="AA882" s="6"/>
      <c r="AB882" s="6"/>
      <c r="AC882" s="6"/>
    </row>
    <row r="883" spans="2:29" ht="13.95" customHeight="1" x14ac:dyDescent="0.25">
      <c r="B883" s="138"/>
      <c r="C883" s="142"/>
      <c r="D883" s="2"/>
      <c r="I883" s="333"/>
      <c r="J883" s="334"/>
      <c r="K883" s="194"/>
      <c r="L883" s="194"/>
      <c r="P883" s="2"/>
      <c r="AA883" s="6"/>
      <c r="AB883" s="6"/>
      <c r="AC883" s="6"/>
    </row>
    <row r="884" spans="2:29" ht="13.95" customHeight="1" x14ac:dyDescent="0.25">
      <c r="B884" s="138"/>
      <c r="C884" s="142"/>
      <c r="D884" s="2"/>
      <c r="I884" s="333"/>
      <c r="J884" s="334"/>
      <c r="K884" s="194"/>
      <c r="L884" s="194"/>
      <c r="P884" s="2"/>
      <c r="AA884" s="6"/>
      <c r="AB884" s="6"/>
      <c r="AC884" s="6"/>
    </row>
    <row r="885" spans="2:29" ht="13.95" customHeight="1" x14ac:dyDescent="0.25">
      <c r="B885" s="138"/>
      <c r="C885" s="142"/>
      <c r="D885" s="2"/>
      <c r="I885" s="194"/>
      <c r="J885" s="194"/>
      <c r="K885" s="194"/>
      <c r="L885" s="194"/>
      <c r="P885" s="2"/>
      <c r="AA885" s="6"/>
      <c r="AB885" s="6"/>
      <c r="AC885" s="6"/>
    </row>
    <row r="886" spans="2:29" ht="13.95" customHeight="1" x14ac:dyDescent="0.25">
      <c r="B886" s="138"/>
      <c r="C886" s="142"/>
      <c r="D886" s="2"/>
      <c r="I886" s="333"/>
      <c r="J886" s="334"/>
      <c r="K886" s="194"/>
      <c r="L886" s="194"/>
      <c r="P886" s="2"/>
      <c r="AA886" s="6"/>
      <c r="AB886" s="6"/>
      <c r="AC886" s="6"/>
    </row>
    <row r="887" spans="2:29" ht="13.95" customHeight="1" x14ac:dyDescent="0.25">
      <c r="B887" s="138"/>
      <c r="C887" s="142"/>
      <c r="D887" s="2"/>
      <c r="I887" s="333"/>
      <c r="J887" s="334"/>
      <c r="K887" s="194"/>
      <c r="L887" s="194"/>
      <c r="P887" s="2"/>
      <c r="AA887" s="6"/>
      <c r="AB887" s="6"/>
      <c r="AC887" s="6"/>
    </row>
    <row r="888" spans="2:29" ht="13.95" customHeight="1" x14ac:dyDescent="0.25">
      <c r="B888" s="138"/>
      <c r="C888" s="142"/>
      <c r="D888" s="2"/>
      <c r="I888" s="333"/>
      <c r="J888" s="334"/>
      <c r="K888" s="194"/>
      <c r="L888" s="194"/>
      <c r="P888" s="2"/>
      <c r="AA888" s="6"/>
      <c r="AB888" s="6"/>
      <c r="AC888" s="6"/>
    </row>
    <row r="889" spans="2:29" ht="13.95" customHeight="1" x14ac:dyDescent="0.25">
      <c r="B889" s="138"/>
      <c r="C889" s="142"/>
      <c r="D889" s="2"/>
      <c r="I889" s="333"/>
      <c r="J889" s="334"/>
      <c r="K889" s="194"/>
      <c r="L889" s="194"/>
      <c r="P889" s="2"/>
      <c r="AA889" s="6"/>
      <c r="AB889" s="6"/>
      <c r="AC889" s="6"/>
    </row>
    <row r="890" spans="2:29" ht="13.95" customHeight="1" x14ac:dyDescent="0.25">
      <c r="B890" s="138"/>
      <c r="C890" s="142"/>
      <c r="D890" s="2"/>
      <c r="I890" s="194"/>
      <c r="J890" s="194"/>
      <c r="K890" s="194"/>
      <c r="L890" s="194"/>
      <c r="P890" s="2"/>
      <c r="AA890" s="6"/>
      <c r="AB890" s="6"/>
      <c r="AC890" s="6"/>
    </row>
    <row r="891" spans="2:29" ht="13.95" customHeight="1" x14ac:dyDescent="0.25">
      <c r="B891" s="138"/>
      <c r="C891" s="142"/>
      <c r="D891" s="2"/>
      <c r="I891" s="333"/>
      <c r="J891" s="334"/>
      <c r="K891" s="194"/>
      <c r="L891" s="194"/>
      <c r="P891" s="2"/>
      <c r="AA891" s="6"/>
      <c r="AB891" s="6"/>
      <c r="AC891" s="6"/>
    </row>
    <row r="892" spans="2:29" ht="13.95" customHeight="1" x14ac:dyDescent="0.25">
      <c r="B892" s="138"/>
      <c r="C892" s="142"/>
      <c r="D892" s="2"/>
      <c r="I892" s="333"/>
      <c r="J892" s="334"/>
      <c r="K892" s="194"/>
      <c r="L892" s="194"/>
      <c r="P892" s="2"/>
      <c r="AA892" s="6"/>
      <c r="AB892" s="6"/>
      <c r="AC892" s="6"/>
    </row>
    <row r="893" spans="2:29" ht="13.95" customHeight="1" x14ac:dyDescent="0.25">
      <c r="B893" s="138"/>
      <c r="C893" s="142"/>
      <c r="D893" s="2"/>
      <c r="I893" s="333"/>
      <c r="J893" s="334"/>
      <c r="K893" s="194"/>
      <c r="L893" s="194"/>
      <c r="P893" s="2"/>
      <c r="AA893" s="6"/>
      <c r="AB893" s="6"/>
      <c r="AC893" s="6"/>
    </row>
    <row r="894" spans="2:29" ht="13.95" customHeight="1" x14ac:dyDescent="0.25">
      <c r="B894" s="138"/>
      <c r="C894" s="142"/>
      <c r="D894" s="2"/>
      <c r="I894" s="333"/>
      <c r="J894" s="334"/>
      <c r="K894" s="194"/>
      <c r="L894" s="194"/>
      <c r="P894" s="2"/>
      <c r="AA894" s="6"/>
      <c r="AB894" s="6"/>
      <c r="AC894" s="6"/>
    </row>
    <row r="895" spans="2:29" ht="13.95" customHeight="1" x14ac:dyDescent="0.25">
      <c r="B895" s="138"/>
      <c r="C895" s="142"/>
      <c r="D895" s="2"/>
      <c r="I895" s="194"/>
      <c r="J895" s="194"/>
      <c r="K895" s="194"/>
      <c r="L895" s="194"/>
      <c r="P895" s="2"/>
      <c r="AA895" s="6"/>
      <c r="AB895" s="6"/>
      <c r="AC895" s="6"/>
    </row>
    <row r="896" spans="2:29" ht="13.95" customHeight="1" x14ac:dyDescent="0.25">
      <c r="B896" s="138"/>
      <c r="C896" s="142"/>
      <c r="D896" s="2"/>
      <c r="I896" s="333"/>
      <c r="J896" s="334"/>
      <c r="K896" s="194"/>
      <c r="L896" s="194"/>
      <c r="P896" s="2"/>
      <c r="AA896" s="6"/>
      <c r="AB896" s="6"/>
      <c r="AC896" s="6"/>
    </row>
    <row r="897" spans="2:29" ht="13.95" customHeight="1" x14ac:dyDescent="0.25">
      <c r="B897" s="138"/>
      <c r="C897" s="142"/>
      <c r="D897" s="2"/>
      <c r="I897" s="333"/>
      <c r="J897" s="334"/>
      <c r="K897" s="194"/>
      <c r="L897" s="194"/>
      <c r="P897" s="2"/>
      <c r="AA897" s="6"/>
      <c r="AB897" s="6"/>
      <c r="AC897" s="6"/>
    </row>
    <row r="898" spans="2:29" ht="13.95" customHeight="1" x14ac:dyDescent="0.25">
      <c r="B898" s="138"/>
      <c r="C898" s="142"/>
      <c r="D898" s="2"/>
      <c r="I898" s="333"/>
      <c r="J898" s="334"/>
      <c r="K898" s="194"/>
      <c r="L898" s="194"/>
      <c r="P898" s="2"/>
      <c r="AA898" s="6"/>
      <c r="AB898" s="6"/>
      <c r="AC898" s="6"/>
    </row>
    <row r="899" spans="2:29" ht="13.95" customHeight="1" x14ac:dyDescent="0.25">
      <c r="B899" s="138"/>
      <c r="C899" s="142"/>
      <c r="D899" s="2"/>
      <c r="I899" s="333"/>
      <c r="J899" s="334"/>
      <c r="K899" s="194"/>
      <c r="L899" s="194"/>
      <c r="P899" s="2"/>
      <c r="AA899" s="6"/>
      <c r="AB899" s="6"/>
      <c r="AC899" s="6"/>
    </row>
    <row r="900" spans="2:29" ht="13.95" customHeight="1" x14ac:dyDescent="0.25">
      <c r="B900" s="138"/>
      <c r="C900" s="142"/>
      <c r="D900" s="2"/>
      <c r="I900" s="194"/>
      <c r="J900" s="194"/>
      <c r="K900" s="194"/>
      <c r="L900" s="194"/>
      <c r="P900" s="2"/>
      <c r="AA900" s="6"/>
      <c r="AB900" s="6"/>
      <c r="AC900" s="6"/>
    </row>
    <row r="901" spans="2:29" ht="13.95" customHeight="1" x14ac:dyDescent="0.25">
      <c r="B901" s="138"/>
      <c r="C901" s="142"/>
      <c r="D901" s="2"/>
      <c r="I901" s="333"/>
      <c r="J901" s="334"/>
      <c r="K901" s="194"/>
      <c r="L901" s="194"/>
      <c r="P901" s="2"/>
      <c r="AA901" s="6"/>
      <c r="AB901" s="6"/>
      <c r="AC901" s="6"/>
    </row>
    <row r="902" spans="2:29" ht="13.95" customHeight="1" x14ac:dyDescent="0.25">
      <c r="B902" s="138"/>
      <c r="C902" s="142"/>
      <c r="D902" s="2"/>
      <c r="I902" s="333"/>
      <c r="J902" s="334"/>
      <c r="K902" s="194"/>
      <c r="L902" s="194"/>
      <c r="P902" s="2"/>
      <c r="AA902" s="6"/>
      <c r="AB902" s="6"/>
      <c r="AC902" s="6"/>
    </row>
    <row r="903" spans="2:29" ht="13.95" customHeight="1" x14ac:dyDescent="0.25">
      <c r="B903" s="138"/>
      <c r="C903" s="142"/>
      <c r="D903" s="2"/>
      <c r="I903" s="333"/>
      <c r="J903" s="334"/>
      <c r="K903" s="194"/>
      <c r="L903" s="194"/>
      <c r="P903" s="2"/>
      <c r="AA903" s="6"/>
      <c r="AB903" s="6"/>
      <c r="AC903" s="6"/>
    </row>
    <row r="904" spans="2:29" ht="13.95" customHeight="1" x14ac:dyDescent="0.25">
      <c r="B904" s="138"/>
      <c r="C904" s="142"/>
      <c r="D904" s="2"/>
      <c r="I904" s="333"/>
      <c r="J904" s="334"/>
      <c r="K904" s="194"/>
      <c r="L904" s="194"/>
      <c r="P904" s="2"/>
      <c r="AA904" s="6"/>
      <c r="AB904" s="6"/>
      <c r="AC904" s="6"/>
    </row>
    <row r="905" spans="2:29" ht="13.95" customHeight="1" x14ac:dyDescent="0.25">
      <c r="B905" s="138"/>
      <c r="C905" s="142"/>
      <c r="D905" s="2"/>
      <c r="I905" s="194"/>
      <c r="J905" s="194"/>
      <c r="K905" s="194"/>
      <c r="L905" s="194"/>
      <c r="P905" s="2"/>
      <c r="AA905" s="6"/>
      <c r="AB905" s="6"/>
      <c r="AC905" s="6"/>
    </row>
    <row r="906" spans="2:29" ht="13.95" customHeight="1" x14ac:dyDescent="0.25">
      <c r="B906" s="138"/>
      <c r="C906" s="142"/>
      <c r="D906" s="2"/>
      <c r="I906" s="333"/>
      <c r="J906" s="334"/>
      <c r="K906" s="194"/>
      <c r="L906" s="194"/>
      <c r="P906" s="2"/>
      <c r="AA906" s="6"/>
      <c r="AB906" s="6"/>
      <c r="AC906" s="6"/>
    </row>
    <row r="907" spans="2:29" ht="13.95" customHeight="1" x14ac:dyDescent="0.25">
      <c r="B907" s="138"/>
      <c r="C907" s="142"/>
      <c r="D907" s="2"/>
      <c r="I907" s="333"/>
      <c r="J907" s="334"/>
      <c r="K907" s="194"/>
      <c r="L907" s="194"/>
      <c r="P907" s="2"/>
      <c r="AA907" s="6"/>
      <c r="AB907" s="6"/>
      <c r="AC907" s="6"/>
    </row>
    <row r="908" spans="2:29" ht="13.95" customHeight="1" x14ac:dyDescent="0.25">
      <c r="B908" s="138"/>
      <c r="C908" s="142"/>
      <c r="D908" s="2"/>
      <c r="I908" s="333"/>
      <c r="J908" s="334"/>
      <c r="K908" s="194"/>
      <c r="L908" s="194"/>
      <c r="P908" s="2"/>
      <c r="AA908" s="6"/>
      <c r="AB908" s="6"/>
      <c r="AC908" s="6"/>
    </row>
    <row r="909" spans="2:29" ht="13.95" customHeight="1" x14ac:dyDescent="0.25">
      <c r="B909" s="138"/>
      <c r="C909" s="142"/>
      <c r="D909" s="2"/>
      <c r="I909" s="333"/>
      <c r="J909" s="334"/>
      <c r="K909" s="194"/>
      <c r="L909" s="194"/>
      <c r="P909" s="2"/>
      <c r="AA909" s="6"/>
      <c r="AB909" s="6"/>
      <c r="AC909" s="6"/>
    </row>
    <row r="910" spans="2:29" ht="13.95" customHeight="1" x14ac:dyDescent="0.25">
      <c r="B910" s="138"/>
      <c r="C910" s="142"/>
      <c r="D910" s="2"/>
      <c r="I910" s="194"/>
      <c r="J910" s="194"/>
      <c r="K910" s="194"/>
      <c r="L910" s="194"/>
      <c r="P910" s="2"/>
      <c r="AA910" s="6"/>
      <c r="AB910" s="6"/>
      <c r="AC910" s="6"/>
    </row>
    <row r="911" spans="2:29" ht="13.95" customHeight="1" x14ac:dyDescent="0.25">
      <c r="B911" s="138"/>
      <c r="C911" s="142"/>
      <c r="D911" s="2"/>
      <c r="I911" s="333"/>
      <c r="J911" s="334"/>
      <c r="K911" s="194"/>
      <c r="L911" s="194"/>
      <c r="P911" s="2"/>
      <c r="AA911" s="6"/>
      <c r="AB911" s="6"/>
      <c r="AC911" s="6"/>
    </row>
    <row r="912" spans="2:29" ht="13.95" customHeight="1" x14ac:dyDescent="0.25">
      <c r="B912" s="138"/>
      <c r="C912" s="142"/>
      <c r="D912" s="2"/>
      <c r="I912" s="333"/>
      <c r="J912" s="334"/>
      <c r="K912" s="194"/>
      <c r="L912" s="194"/>
      <c r="P912" s="2"/>
      <c r="AA912" s="6"/>
      <c r="AB912" s="6"/>
      <c r="AC912" s="6"/>
    </row>
    <row r="913" spans="2:29" ht="13.95" customHeight="1" x14ac:dyDescent="0.25">
      <c r="B913" s="138"/>
      <c r="C913" s="142"/>
      <c r="D913" s="2"/>
      <c r="I913" s="333"/>
      <c r="J913" s="334"/>
      <c r="K913" s="194"/>
      <c r="L913" s="194"/>
      <c r="P913" s="2"/>
      <c r="AA913" s="6"/>
      <c r="AB913" s="6"/>
      <c r="AC913" s="6"/>
    </row>
    <row r="914" spans="2:29" ht="13.95" customHeight="1" x14ac:dyDescent="0.25">
      <c r="B914" s="138"/>
      <c r="C914" s="142"/>
      <c r="D914" s="2"/>
      <c r="I914" s="194"/>
      <c r="J914" s="194"/>
      <c r="K914" s="194"/>
      <c r="L914" s="194"/>
      <c r="P914" s="2"/>
      <c r="AA914" s="6"/>
      <c r="AB914" s="6"/>
      <c r="AC914" s="6"/>
    </row>
    <row r="915" spans="2:29" ht="13.95" customHeight="1" x14ac:dyDescent="0.25">
      <c r="B915" s="138"/>
      <c r="C915" s="142"/>
      <c r="D915" s="2"/>
      <c r="I915" s="333"/>
      <c r="J915" s="334"/>
      <c r="K915" s="194"/>
      <c r="L915" s="194"/>
      <c r="P915" s="2"/>
      <c r="AA915" s="6"/>
      <c r="AB915" s="6"/>
      <c r="AC915" s="6"/>
    </row>
    <row r="916" spans="2:29" ht="13.95" customHeight="1" x14ac:dyDescent="0.25">
      <c r="B916" s="138"/>
      <c r="C916" s="142"/>
      <c r="D916" s="2"/>
      <c r="I916" s="333"/>
      <c r="J916" s="334"/>
      <c r="K916" s="194"/>
      <c r="L916" s="194"/>
      <c r="P916" s="2"/>
      <c r="AA916" s="6"/>
      <c r="AB916" s="6"/>
      <c r="AC916" s="6"/>
    </row>
    <row r="917" spans="2:29" ht="13.95" customHeight="1" x14ac:dyDescent="0.25">
      <c r="B917" s="138"/>
      <c r="C917" s="142"/>
      <c r="D917" s="2"/>
      <c r="I917" s="333"/>
      <c r="J917" s="334"/>
      <c r="K917" s="194"/>
      <c r="L917" s="194"/>
      <c r="P917" s="2"/>
      <c r="AA917" s="6"/>
      <c r="AB917" s="6"/>
      <c r="AC917" s="6"/>
    </row>
    <row r="918" spans="2:29" ht="13.95" customHeight="1" x14ac:dyDescent="0.25">
      <c r="B918" s="138"/>
      <c r="C918" s="142"/>
      <c r="D918" s="2"/>
      <c r="I918" s="194"/>
      <c r="J918" s="194"/>
      <c r="K918" s="194"/>
      <c r="L918" s="194"/>
      <c r="P918" s="2"/>
      <c r="AA918" s="6"/>
      <c r="AB918" s="6"/>
      <c r="AC918" s="6"/>
    </row>
    <row r="919" spans="2:29" ht="13.95" customHeight="1" x14ac:dyDescent="0.25">
      <c r="B919" s="138"/>
      <c r="C919" s="142"/>
      <c r="D919" s="2"/>
      <c r="I919" s="333"/>
      <c r="J919" s="334"/>
      <c r="K919" s="194"/>
      <c r="L919" s="194"/>
      <c r="P919" s="2"/>
      <c r="AA919" s="6"/>
      <c r="AB919" s="6"/>
      <c r="AC919" s="6"/>
    </row>
    <row r="920" spans="2:29" ht="13.95" customHeight="1" x14ac:dyDescent="0.25">
      <c r="B920" s="138"/>
      <c r="C920" s="142"/>
      <c r="D920" s="2"/>
      <c r="I920" s="333"/>
      <c r="J920" s="334"/>
      <c r="K920" s="194"/>
      <c r="L920" s="194"/>
      <c r="P920" s="2"/>
      <c r="AA920" s="6"/>
      <c r="AB920" s="6"/>
      <c r="AC920" s="6"/>
    </row>
    <row r="921" spans="2:29" ht="13.95" customHeight="1" x14ac:dyDescent="0.25">
      <c r="B921" s="139"/>
      <c r="C921" s="142"/>
      <c r="D921" s="2"/>
      <c r="I921" s="187"/>
      <c r="J921" s="187"/>
      <c r="K921" s="194"/>
      <c r="L921" s="194"/>
      <c r="P921" s="2"/>
      <c r="AA921" s="6"/>
      <c r="AB921" s="6"/>
      <c r="AC921" s="6"/>
    </row>
    <row r="922" spans="2:29" ht="13.95" customHeight="1" x14ac:dyDescent="0.25">
      <c r="B922" s="142"/>
      <c r="C922" s="142"/>
      <c r="D922" s="2"/>
      <c r="I922" s="187"/>
      <c r="J922" s="187"/>
      <c r="K922" s="194"/>
      <c r="L922" s="194"/>
      <c r="P922" s="2"/>
      <c r="AA922" s="6"/>
      <c r="AB922" s="6"/>
      <c r="AC922" s="6"/>
    </row>
    <row r="923" spans="2:29" ht="13.95" customHeight="1" x14ac:dyDescent="0.25">
      <c r="B923" s="138"/>
      <c r="C923" s="142"/>
      <c r="D923" s="2"/>
      <c r="I923" s="187"/>
      <c r="J923" s="187"/>
      <c r="K923" s="194"/>
      <c r="L923" s="194"/>
      <c r="P923" s="2"/>
      <c r="AA923" s="6"/>
      <c r="AB923" s="6"/>
      <c r="AC923" s="6"/>
    </row>
    <row r="924" spans="2:29" ht="13.95" customHeight="1" x14ac:dyDescent="0.25">
      <c r="B924" s="138"/>
      <c r="C924" s="142"/>
      <c r="D924" s="2"/>
      <c r="I924" s="194"/>
      <c r="J924" s="194"/>
      <c r="K924" s="194"/>
      <c r="L924" s="194"/>
      <c r="P924" s="2"/>
      <c r="AA924" s="6"/>
      <c r="AB924" s="6"/>
      <c r="AC924" s="6"/>
    </row>
    <row r="925" spans="2:29" ht="13.95" customHeight="1" x14ac:dyDescent="0.25">
      <c r="B925" s="138"/>
      <c r="C925" s="142"/>
      <c r="D925" s="2"/>
      <c r="I925" s="194"/>
      <c r="J925" s="194"/>
      <c r="K925" s="194"/>
      <c r="L925" s="194"/>
      <c r="P925" s="2"/>
      <c r="AA925" s="6"/>
      <c r="AB925" s="6"/>
      <c r="AC925" s="6"/>
    </row>
    <row r="926" spans="2:29" ht="13.95" customHeight="1" x14ac:dyDescent="0.25">
      <c r="B926" s="138"/>
      <c r="C926" s="142"/>
      <c r="D926" s="2"/>
      <c r="I926" s="187"/>
      <c r="J926" s="187"/>
      <c r="K926" s="194"/>
      <c r="L926" s="194"/>
      <c r="P926" s="2"/>
      <c r="AA926" s="6"/>
      <c r="AB926" s="6"/>
      <c r="AC926" s="6"/>
    </row>
    <row r="927" spans="2:29" ht="13.95" customHeight="1" x14ac:dyDescent="0.25">
      <c r="B927" s="138"/>
      <c r="C927" s="142"/>
      <c r="D927" s="2"/>
      <c r="I927" s="194"/>
      <c r="J927" s="194"/>
      <c r="K927" s="194"/>
      <c r="L927" s="194"/>
      <c r="P927" s="2"/>
      <c r="AA927" s="6"/>
      <c r="AB927" s="6"/>
      <c r="AC927" s="6"/>
    </row>
    <row r="928" spans="2:29" ht="13.95" customHeight="1" x14ac:dyDescent="0.25">
      <c r="B928" s="138"/>
      <c r="C928" s="142"/>
      <c r="D928" s="2"/>
      <c r="I928" s="194"/>
      <c r="J928" s="194"/>
      <c r="K928" s="194"/>
      <c r="L928" s="194"/>
      <c r="P928" s="2"/>
      <c r="AA928" s="6"/>
      <c r="AB928" s="6"/>
      <c r="AC928" s="6"/>
    </row>
    <row r="929" spans="2:29" ht="13.95" customHeight="1" x14ac:dyDescent="0.25">
      <c r="B929" s="138"/>
      <c r="C929" s="142"/>
      <c r="D929" s="2"/>
      <c r="I929" s="194"/>
      <c r="J929" s="194"/>
      <c r="K929" s="194"/>
      <c r="L929" s="194"/>
      <c r="P929" s="2"/>
      <c r="AA929" s="6"/>
      <c r="AB929" s="6"/>
      <c r="AC929" s="6"/>
    </row>
    <row r="930" spans="2:29" ht="13.95" customHeight="1" x14ac:dyDescent="0.25">
      <c r="B930" s="138"/>
      <c r="C930" s="142"/>
      <c r="D930" s="2"/>
      <c r="I930" s="194"/>
      <c r="J930" s="194"/>
      <c r="K930" s="194"/>
      <c r="L930" s="194"/>
      <c r="P930" s="2"/>
      <c r="AA930" s="6"/>
      <c r="AB930" s="6"/>
      <c r="AC930" s="6"/>
    </row>
    <row r="931" spans="2:29" ht="13.95" customHeight="1" x14ac:dyDescent="0.25">
      <c r="B931" s="138"/>
      <c r="C931" s="142"/>
      <c r="D931" s="2"/>
      <c r="I931" s="194"/>
      <c r="J931" s="194"/>
      <c r="K931" s="194"/>
      <c r="L931" s="194"/>
      <c r="P931" s="2"/>
      <c r="AA931" s="6"/>
      <c r="AB931" s="6"/>
      <c r="AC931" s="6"/>
    </row>
    <row r="932" spans="2:29" ht="13.95" customHeight="1" x14ac:dyDescent="0.25">
      <c r="B932" s="138"/>
      <c r="C932" s="142"/>
      <c r="D932" s="2"/>
      <c r="I932" s="194"/>
      <c r="J932" s="194"/>
      <c r="K932" s="194"/>
      <c r="L932" s="194"/>
      <c r="P932" s="2"/>
      <c r="AA932" s="6"/>
      <c r="AB932" s="6"/>
      <c r="AC932" s="6"/>
    </row>
    <row r="933" spans="2:29" ht="13.95" customHeight="1" x14ac:dyDescent="0.25">
      <c r="B933" s="138"/>
      <c r="C933" s="142"/>
      <c r="D933" s="2"/>
      <c r="I933" s="194"/>
      <c r="J933" s="194"/>
      <c r="K933" s="194"/>
      <c r="L933" s="194"/>
      <c r="P933" s="2"/>
      <c r="AA933" s="6"/>
      <c r="AB933" s="6"/>
      <c r="AC933" s="6"/>
    </row>
    <row r="934" spans="2:29" ht="13.95" customHeight="1" x14ac:dyDescent="0.25">
      <c r="B934" s="138"/>
      <c r="C934" s="142"/>
      <c r="D934" s="2"/>
      <c r="I934" s="194"/>
      <c r="J934" s="194"/>
      <c r="K934" s="194"/>
      <c r="L934" s="194"/>
      <c r="P934" s="2"/>
      <c r="AA934" s="6"/>
      <c r="AB934" s="6"/>
      <c r="AC934" s="6"/>
    </row>
    <row r="935" spans="2:29" ht="13.95" customHeight="1" x14ac:dyDescent="0.25">
      <c r="B935" s="138"/>
      <c r="C935" s="142"/>
      <c r="D935" s="2"/>
      <c r="I935" s="194"/>
      <c r="J935" s="194"/>
      <c r="K935" s="194"/>
      <c r="L935" s="194"/>
      <c r="P935" s="2"/>
      <c r="AA935" s="6"/>
      <c r="AB935" s="6"/>
      <c r="AC935" s="6"/>
    </row>
    <row r="936" spans="2:29" ht="13.95" customHeight="1" x14ac:dyDescent="0.25">
      <c r="B936" s="138"/>
      <c r="C936" s="142"/>
      <c r="D936" s="2"/>
      <c r="I936" s="194"/>
      <c r="J936" s="194"/>
      <c r="K936" s="194"/>
      <c r="L936" s="194"/>
      <c r="P936" s="2"/>
      <c r="AA936" s="6"/>
      <c r="AB936" s="6"/>
      <c r="AC936" s="6"/>
    </row>
    <row r="937" spans="2:29" ht="13.95" customHeight="1" x14ac:dyDescent="0.25">
      <c r="B937" s="138"/>
      <c r="C937" s="142"/>
      <c r="D937" s="2"/>
      <c r="I937" s="194"/>
      <c r="J937" s="194"/>
      <c r="K937" s="194"/>
      <c r="L937" s="194"/>
      <c r="P937" s="2"/>
      <c r="AA937" s="6"/>
      <c r="AB937" s="6"/>
      <c r="AC937" s="6"/>
    </row>
    <row r="938" spans="2:29" ht="13.95" customHeight="1" x14ac:dyDescent="0.25">
      <c r="B938" s="138"/>
      <c r="C938" s="142"/>
      <c r="D938" s="2"/>
      <c r="I938" s="194"/>
      <c r="J938" s="194"/>
      <c r="K938" s="194"/>
      <c r="L938" s="194"/>
      <c r="P938" s="2"/>
      <c r="AA938" s="6"/>
      <c r="AB938" s="6"/>
      <c r="AC938" s="6"/>
    </row>
    <row r="939" spans="2:29" ht="13.95" customHeight="1" x14ac:dyDescent="0.25">
      <c r="B939" s="138"/>
      <c r="C939" s="142"/>
      <c r="D939" s="2"/>
      <c r="I939" s="194"/>
      <c r="J939" s="194"/>
      <c r="K939" s="194"/>
      <c r="L939" s="194"/>
      <c r="P939" s="2"/>
      <c r="AA939" s="6"/>
      <c r="AB939" s="6"/>
      <c r="AC939" s="6"/>
    </row>
    <row r="940" spans="2:29" ht="13.95" customHeight="1" x14ac:dyDescent="0.25">
      <c r="B940" s="138"/>
      <c r="C940" s="142"/>
      <c r="D940" s="2"/>
      <c r="I940" s="194"/>
      <c r="J940" s="194"/>
      <c r="K940" s="194"/>
      <c r="L940" s="194"/>
      <c r="P940" s="2"/>
      <c r="AA940" s="6"/>
      <c r="AB940" s="6"/>
      <c r="AC940" s="6"/>
    </row>
    <row r="941" spans="2:29" ht="13.95" customHeight="1" x14ac:dyDescent="0.25">
      <c r="B941" s="138"/>
      <c r="C941" s="142"/>
      <c r="D941" s="2"/>
      <c r="I941" s="194"/>
      <c r="J941" s="194"/>
      <c r="K941" s="194"/>
      <c r="L941" s="194"/>
      <c r="P941" s="2"/>
      <c r="AA941" s="6"/>
      <c r="AB941" s="6"/>
      <c r="AC941" s="6"/>
    </row>
    <row r="942" spans="2:29" ht="13.95" customHeight="1" x14ac:dyDescent="0.25">
      <c r="B942" s="138"/>
      <c r="C942" s="142"/>
      <c r="D942" s="2"/>
      <c r="I942" s="194"/>
      <c r="J942" s="194"/>
      <c r="K942" s="194"/>
      <c r="L942" s="194"/>
      <c r="P942" s="2"/>
      <c r="AA942" s="6"/>
      <c r="AB942" s="6"/>
      <c r="AC942" s="6"/>
    </row>
    <row r="943" spans="2:29" ht="13.95" customHeight="1" x14ac:dyDescent="0.25">
      <c r="B943" s="138"/>
      <c r="C943" s="142"/>
      <c r="D943" s="2"/>
      <c r="I943" s="194"/>
      <c r="J943" s="194"/>
      <c r="K943" s="194"/>
      <c r="L943" s="194"/>
      <c r="P943" s="2"/>
      <c r="AA943" s="6"/>
      <c r="AB943" s="6"/>
      <c r="AC943" s="6"/>
    </row>
    <row r="944" spans="2:29" ht="13.95" customHeight="1" x14ac:dyDescent="0.25">
      <c r="B944" s="138"/>
      <c r="C944" s="142"/>
      <c r="D944" s="2"/>
      <c r="I944" s="194"/>
      <c r="J944" s="194"/>
      <c r="K944" s="194"/>
      <c r="L944" s="194"/>
      <c r="P944" s="2"/>
      <c r="AA944" s="6"/>
      <c r="AB944" s="6"/>
      <c r="AC944" s="6"/>
    </row>
    <row r="945" spans="2:29" ht="13.95" customHeight="1" x14ac:dyDescent="0.25">
      <c r="B945" s="138"/>
      <c r="C945" s="142"/>
      <c r="D945" s="2"/>
      <c r="I945" s="194"/>
      <c r="J945" s="194"/>
      <c r="K945" s="194"/>
      <c r="L945" s="194"/>
      <c r="P945" s="2"/>
      <c r="AA945" s="6"/>
      <c r="AB945" s="6"/>
      <c r="AC945" s="6"/>
    </row>
    <row r="946" spans="2:29" ht="13.95" customHeight="1" x14ac:dyDescent="0.25">
      <c r="B946" s="138"/>
      <c r="C946" s="142"/>
      <c r="D946" s="2"/>
      <c r="I946" s="194"/>
      <c r="J946" s="194"/>
      <c r="K946" s="194"/>
      <c r="L946" s="194"/>
      <c r="P946" s="2"/>
      <c r="AA946" s="6"/>
      <c r="AB946" s="6"/>
      <c r="AC946" s="6"/>
    </row>
    <row r="947" spans="2:29" ht="13.95" customHeight="1" x14ac:dyDescent="0.25">
      <c r="B947" s="138"/>
      <c r="C947" s="142"/>
      <c r="D947" s="2"/>
      <c r="I947" s="194"/>
      <c r="J947" s="194"/>
      <c r="K947" s="194"/>
      <c r="L947" s="194"/>
      <c r="P947" s="2"/>
      <c r="AA947" s="6"/>
      <c r="AB947" s="6"/>
      <c r="AC947" s="6"/>
    </row>
    <row r="948" spans="2:29" ht="13.95" customHeight="1" x14ac:dyDescent="0.25">
      <c r="B948" s="138"/>
      <c r="C948" s="142"/>
      <c r="D948" s="2"/>
      <c r="I948" s="194"/>
      <c r="J948" s="194"/>
      <c r="K948" s="194"/>
      <c r="L948" s="194"/>
      <c r="P948" s="2"/>
      <c r="AA948" s="6"/>
      <c r="AB948" s="6"/>
      <c r="AC948" s="6"/>
    </row>
    <row r="949" spans="2:29" ht="13.95" customHeight="1" x14ac:dyDescent="0.25">
      <c r="B949" s="138"/>
      <c r="C949" s="142"/>
      <c r="D949" s="2"/>
      <c r="I949" s="194"/>
      <c r="J949" s="194"/>
      <c r="K949" s="194"/>
      <c r="L949" s="194"/>
      <c r="P949" s="2"/>
      <c r="AA949" s="6"/>
      <c r="AB949" s="6"/>
      <c r="AC949" s="6"/>
    </row>
    <row r="950" spans="2:29" ht="13.95" customHeight="1" x14ac:dyDescent="0.25">
      <c r="B950" s="138"/>
      <c r="C950" s="142"/>
      <c r="D950" s="2"/>
      <c r="I950" s="194"/>
      <c r="J950" s="194"/>
      <c r="K950" s="194"/>
      <c r="L950" s="194"/>
      <c r="P950" s="2"/>
      <c r="AA950" s="6"/>
      <c r="AB950" s="6"/>
      <c r="AC950" s="6"/>
    </row>
    <row r="951" spans="2:29" ht="13.95" customHeight="1" x14ac:dyDescent="0.25">
      <c r="B951" s="138"/>
      <c r="C951" s="142"/>
      <c r="D951" s="2"/>
      <c r="I951" s="194"/>
      <c r="J951" s="194"/>
      <c r="K951" s="194"/>
      <c r="L951" s="194"/>
      <c r="P951" s="2"/>
      <c r="AA951" s="6"/>
      <c r="AB951" s="6"/>
      <c r="AC951" s="6"/>
    </row>
    <row r="952" spans="2:29" ht="13.95" customHeight="1" x14ac:dyDescent="0.25">
      <c r="B952" s="138"/>
      <c r="C952" s="142"/>
      <c r="D952" s="2"/>
      <c r="I952" s="194"/>
      <c r="J952" s="194"/>
      <c r="K952" s="194"/>
      <c r="L952" s="194"/>
      <c r="P952" s="2"/>
      <c r="AA952" s="6"/>
      <c r="AB952" s="6"/>
      <c r="AC952" s="6"/>
    </row>
    <row r="953" spans="2:29" ht="13.95" customHeight="1" x14ac:dyDescent="0.25">
      <c r="B953" s="138"/>
      <c r="C953" s="142"/>
      <c r="D953" s="2"/>
      <c r="I953" s="194"/>
      <c r="J953" s="194"/>
      <c r="K953" s="194"/>
      <c r="L953" s="194"/>
      <c r="P953" s="2"/>
      <c r="AA953" s="6"/>
      <c r="AB953" s="6"/>
      <c r="AC953" s="6"/>
    </row>
    <row r="954" spans="2:29" ht="13.95" customHeight="1" x14ac:dyDescent="0.25">
      <c r="B954" s="138"/>
      <c r="C954" s="142"/>
      <c r="D954" s="2"/>
      <c r="I954" s="194"/>
      <c r="J954" s="194"/>
      <c r="K954" s="194"/>
      <c r="L954" s="194"/>
      <c r="P954" s="2"/>
      <c r="AA954" s="6"/>
      <c r="AB954" s="6"/>
      <c r="AC954" s="6"/>
    </row>
    <row r="955" spans="2:29" ht="13.95" customHeight="1" x14ac:dyDescent="0.25">
      <c r="B955" s="138"/>
      <c r="C955" s="142"/>
      <c r="D955" s="2"/>
      <c r="I955" s="194"/>
      <c r="J955" s="194"/>
      <c r="K955" s="194"/>
      <c r="L955" s="194"/>
      <c r="P955" s="2"/>
      <c r="AA955" s="6"/>
      <c r="AB955" s="6"/>
      <c r="AC955" s="6"/>
    </row>
    <row r="956" spans="2:29" ht="13.95" customHeight="1" x14ac:dyDescent="0.25">
      <c r="B956" s="138"/>
      <c r="C956" s="142"/>
      <c r="D956" s="2"/>
      <c r="I956" s="194"/>
      <c r="J956" s="194"/>
      <c r="K956" s="194"/>
      <c r="L956" s="194"/>
      <c r="P956" s="2"/>
      <c r="AA956" s="6"/>
      <c r="AB956" s="6"/>
      <c r="AC956" s="6"/>
    </row>
    <row r="957" spans="2:29" ht="13.95" customHeight="1" x14ac:dyDescent="0.25">
      <c r="B957" s="138"/>
      <c r="C957" s="142"/>
      <c r="D957" s="2"/>
      <c r="I957" s="194"/>
      <c r="J957" s="194"/>
      <c r="K957" s="194"/>
      <c r="L957" s="194"/>
      <c r="P957" s="2"/>
      <c r="AA957" s="6"/>
      <c r="AB957" s="6"/>
      <c r="AC957" s="6"/>
    </row>
    <row r="958" spans="2:29" ht="13.95" customHeight="1" x14ac:dyDescent="0.25">
      <c r="B958" s="138"/>
      <c r="C958" s="142"/>
      <c r="D958" s="2"/>
      <c r="I958" s="194"/>
      <c r="J958" s="194"/>
      <c r="K958" s="194"/>
      <c r="L958" s="194"/>
      <c r="P958" s="2"/>
      <c r="AA958" s="6"/>
      <c r="AB958" s="6"/>
      <c r="AC958" s="6"/>
    </row>
    <row r="959" spans="2:29" ht="13.95" customHeight="1" x14ac:dyDescent="0.25">
      <c r="B959" s="138"/>
      <c r="C959" s="142"/>
      <c r="D959" s="2"/>
      <c r="I959" s="194"/>
      <c r="J959" s="194"/>
      <c r="K959" s="194"/>
      <c r="L959" s="194"/>
      <c r="P959" s="2"/>
      <c r="AA959" s="6"/>
      <c r="AB959" s="6"/>
      <c r="AC959" s="6"/>
    </row>
    <row r="960" spans="2:29" ht="13.95" customHeight="1" x14ac:dyDescent="0.25">
      <c r="B960" s="138"/>
      <c r="C960" s="142"/>
      <c r="D960" s="2"/>
      <c r="I960" s="194"/>
      <c r="J960" s="194"/>
      <c r="K960" s="194"/>
      <c r="L960" s="194"/>
      <c r="P960" s="2"/>
      <c r="AA960" s="6"/>
      <c r="AB960" s="6"/>
      <c r="AC960" s="6"/>
    </row>
    <row r="961" spans="1:29" ht="13.95" customHeight="1" x14ac:dyDescent="0.25">
      <c r="B961" s="138"/>
      <c r="C961" s="142"/>
      <c r="D961" s="2"/>
      <c r="I961" s="194"/>
      <c r="J961" s="194"/>
      <c r="K961" s="194"/>
      <c r="L961" s="194"/>
      <c r="P961" s="2"/>
      <c r="AA961" s="6"/>
      <c r="AB961" s="6"/>
      <c r="AC961" s="6"/>
    </row>
    <row r="962" spans="1:29" ht="13.95" customHeight="1" x14ac:dyDescent="0.25">
      <c r="B962" s="138"/>
      <c r="C962" s="142"/>
      <c r="D962" s="2"/>
      <c r="I962" s="194"/>
      <c r="J962" s="194"/>
      <c r="K962" s="194"/>
      <c r="L962" s="194"/>
      <c r="P962" s="2"/>
      <c r="AA962" s="6"/>
      <c r="AB962" s="6"/>
      <c r="AC962" s="6"/>
    </row>
    <row r="963" spans="1:29" ht="13.95" customHeight="1" x14ac:dyDescent="0.25">
      <c r="B963" s="138"/>
      <c r="C963" s="142"/>
      <c r="D963" s="2"/>
      <c r="I963" s="194"/>
      <c r="J963" s="194"/>
      <c r="K963" s="194"/>
      <c r="L963" s="194"/>
      <c r="P963" s="2"/>
      <c r="AA963" s="6"/>
      <c r="AB963" s="6"/>
      <c r="AC963" s="6"/>
    </row>
    <row r="964" spans="1:29" ht="13.95" customHeight="1" x14ac:dyDescent="0.25">
      <c r="B964" s="138"/>
      <c r="C964" s="142"/>
      <c r="D964" s="2"/>
      <c r="I964" s="194"/>
      <c r="J964" s="194"/>
      <c r="K964" s="194"/>
      <c r="L964" s="194"/>
      <c r="P964" s="2"/>
      <c r="AA964" s="6"/>
      <c r="AB964" s="6"/>
      <c r="AC964" s="6"/>
    </row>
    <row r="965" spans="1:29" ht="13.95" customHeight="1" x14ac:dyDescent="0.25">
      <c r="B965" s="138"/>
      <c r="C965" s="142"/>
      <c r="D965" s="2"/>
      <c r="I965" s="194"/>
      <c r="J965" s="194"/>
      <c r="K965" s="194"/>
      <c r="L965" s="194"/>
      <c r="P965" s="2"/>
      <c r="AA965" s="6"/>
      <c r="AB965" s="6"/>
      <c r="AC965" s="6"/>
    </row>
    <row r="966" spans="1:29" ht="13.95" customHeight="1" x14ac:dyDescent="0.25">
      <c r="A966" s="11"/>
      <c r="B966" s="137"/>
      <c r="C966" s="141"/>
      <c r="D966" s="2"/>
      <c r="L966" s="13"/>
      <c r="P966" s="2"/>
      <c r="AA966" s="6"/>
      <c r="AB966" s="6"/>
      <c r="AC966" s="6"/>
    </row>
    <row r="967" spans="1:29" ht="13.95" customHeight="1" x14ac:dyDescent="0.25">
      <c r="A967" s="11"/>
      <c r="B967" s="134"/>
      <c r="C967" s="142"/>
      <c r="D967" s="2"/>
      <c r="L967" s="13"/>
      <c r="P967" s="2"/>
      <c r="AA967" s="6"/>
      <c r="AB967" s="6"/>
      <c r="AC967" s="6"/>
    </row>
    <row r="968" spans="1:29" ht="13.95" customHeight="1" x14ac:dyDescent="0.25">
      <c r="B968" s="142"/>
      <c r="C968" s="142"/>
      <c r="D968" s="2"/>
      <c r="L968" s="13"/>
      <c r="P968" s="2"/>
      <c r="AA968" s="6"/>
      <c r="AB968" s="6"/>
      <c r="AC968" s="6"/>
    </row>
    <row r="969" spans="1:29" ht="13.95" customHeight="1" x14ac:dyDescent="0.25">
      <c r="B969" s="138"/>
      <c r="C969" s="142"/>
      <c r="D969" s="2"/>
      <c r="I969" s="331"/>
      <c r="J969" s="332"/>
      <c r="K969" s="194"/>
      <c r="L969" s="194"/>
      <c r="P969" s="2"/>
      <c r="AA969" s="6"/>
      <c r="AB969" s="6"/>
      <c r="AC969" s="6"/>
    </row>
    <row r="970" spans="1:29" ht="13.95" customHeight="1" x14ac:dyDescent="0.25">
      <c r="B970" s="138"/>
      <c r="C970" s="142"/>
      <c r="D970" s="2"/>
      <c r="I970" s="331"/>
      <c r="J970" s="332"/>
      <c r="K970" s="194"/>
      <c r="L970" s="194"/>
      <c r="P970" s="2"/>
      <c r="AA970" s="6"/>
      <c r="AB970" s="6"/>
      <c r="AC970" s="6"/>
    </row>
    <row r="971" spans="1:29" ht="13.95" customHeight="1" x14ac:dyDescent="0.25">
      <c r="B971" s="138"/>
      <c r="C971" s="142"/>
      <c r="D971" s="2"/>
      <c r="I971" s="331"/>
      <c r="J971" s="332"/>
      <c r="K971" s="194"/>
      <c r="L971" s="194"/>
      <c r="P971" s="2"/>
      <c r="AA971" s="6"/>
      <c r="AB971" s="6"/>
      <c r="AC971" s="6"/>
    </row>
    <row r="972" spans="1:29" ht="13.95" customHeight="1" x14ac:dyDescent="0.25">
      <c r="B972" s="138"/>
      <c r="C972" s="142"/>
      <c r="D972" s="2"/>
      <c r="I972" s="331"/>
      <c r="J972" s="332"/>
      <c r="K972" s="194"/>
      <c r="L972" s="194"/>
      <c r="P972" s="2"/>
      <c r="AA972" s="6"/>
      <c r="AB972" s="6"/>
      <c r="AC972" s="6"/>
    </row>
    <row r="973" spans="1:29" ht="13.95" customHeight="1" x14ac:dyDescent="0.25">
      <c r="B973" s="138"/>
      <c r="C973" s="142"/>
      <c r="D973" s="2"/>
      <c r="I973" s="331"/>
      <c r="J973" s="332"/>
      <c r="K973" s="194"/>
      <c r="L973" s="194"/>
      <c r="P973" s="2"/>
      <c r="AA973" s="6"/>
      <c r="AB973" s="6"/>
      <c r="AC973" s="6"/>
    </row>
    <row r="974" spans="1:29" ht="13.95" customHeight="1" x14ac:dyDescent="0.25">
      <c r="B974" s="138"/>
      <c r="C974" s="142"/>
      <c r="D974" s="2"/>
      <c r="I974" s="331"/>
      <c r="J974" s="332"/>
      <c r="K974" s="194"/>
      <c r="L974" s="194"/>
      <c r="P974" s="2"/>
      <c r="AA974" s="6"/>
      <c r="AB974" s="6"/>
      <c r="AC974" s="6"/>
    </row>
    <row r="975" spans="1:29" ht="13.95" customHeight="1" x14ac:dyDescent="0.25">
      <c r="B975" s="138"/>
      <c r="C975" s="142"/>
      <c r="D975" s="2"/>
      <c r="I975" s="331"/>
      <c r="J975" s="332"/>
      <c r="K975" s="194"/>
      <c r="L975" s="194"/>
      <c r="P975" s="2"/>
      <c r="AA975" s="6"/>
      <c r="AB975" s="6"/>
      <c r="AC975" s="6"/>
    </row>
    <row r="976" spans="1:29" ht="13.95" customHeight="1" x14ac:dyDescent="0.25">
      <c r="B976" s="138"/>
      <c r="C976" s="142"/>
      <c r="D976" s="2"/>
      <c r="I976" s="331"/>
      <c r="J976" s="332"/>
      <c r="K976" s="194"/>
      <c r="L976" s="194"/>
      <c r="P976" s="2"/>
      <c r="AA976" s="6"/>
      <c r="AB976" s="6"/>
      <c r="AC976" s="6"/>
    </row>
    <row r="977" spans="2:29" ht="13.95" customHeight="1" x14ac:dyDescent="0.25">
      <c r="B977" s="138"/>
      <c r="C977" s="142"/>
      <c r="D977" s="2"/>
      <c r="I977" s="331"/>
      <c r="J977" s="332"/>
      <c r="K977" s="194"/>
      <c r="L977" s="194"/>
      <c r="P977" s="2"/>
      <c r="AA977" s="6"/>
      <c r="AB977" s="6"/>
      <c r="AC977" s="6"/>
    </row>
    <row r="978" spans="2:29" ht="13.95" customHeight="1" x14ac:dyDescent="0.25">
      <c r="B978" s="138"/>
      <c r="C978" s="142"/>
      <c r="D978" s="2"/>
      <c r="I978" s="331"/>
      <c r="J978" s="332"/>
      <c r="K978" s="194"/>
      <c r="L978" s="194"/>
      <c r="P978" s="2"/>
      <c r="AA978" s="6"/>
      <c r="AB978" s="6"/>
      <c r="AC978" s="6"/>
    </row>
    <row r="979" spans="2:29" ht="13.95" customHeight="1" x14ac:dyDescent="0.25">
      <c r="B979" s="138"/>
      <c r="C979" s="142"/>
      <c r="D979" s="2"/>
      <c r="I979" s="331"/>
      <c r="J979" s="332"/>
      <c r="K979" s="194"/>
      <c r="L979" s="194"/>
      <c r="P979" s="2"/>
      <c r="AA979" s="6"/>
      <c r="AB979" s="6"/>
      <c r="AC979" s="6"/>
    </row>
    <row r="980" spans="2:29" ht="13.95" customHeight="1" x14ac:dyDescent="0.25">
      <c r="B980" s="138"/>
      <c r="C980" s="142"/>
      <c r="D980" s="2"/>
      <c r="I980" s="331"/>
      <c r="J980" s="332"/>
      <c r="K980" s="194"/>
      <c r="L980" s="194"/>
      <c r="P980" s="2"/>
      <c r="AA980" s="6"/>
      <c r="AB980" s="6"/>
      <c r="AC980" s="6"/>
    </row>
    <row r="981" spans="2:29" ht="13.95" customHeight="1" x14ac:dyDescent="0.25">
      <c r="B981" s="138"/>
      <c r="C981" s="142"/>
      <c r="D981" s="2"/>
      <c r="I981" s="331"/>
      <c r="J981" s="332"/>
      <c r="K981" s="194"/>
      <c r="L981" s="194"/>
      <c r="P981" s="2"/>
      <c r="AA981" s="6"/>
      <c r="AB981" s="6"/>
      <c r="AC981" s="6"/>
    </row>
    <row r="982" spans="2:29" ht="13.95" customHeight="1" x14ac:dyDescent="0.25">
      <c r="B982" s="138"/>
      <c r="C982" s="142"/>
      <c r="D982" s="2"/>
      <c r="I982" s="331"/>
      <c r="J982" s="332"/>
      <c r="K982" s="194"/>
      <c r="L982" s="194"/>
      <c r="P982" s="2"/>
      <c r="AA982" s="6"/>
      <c r="AB982" s="6"/>
      <c r="AC982" s="6"/>
    </row>
    <row r="983" spans="2:29" ht="13.95" customHeight="1" x14ac:dyDescent="0.25">
      <c r="B983" s="139"/>
      <c r="C983" s="142"/>
      <c r="D983" s="2"/>
      <c r="I983" s="194"/>
      <c r="J983" s="194"/>
      <c r="K983" s="194"/>
      <c r="L983" s="194"/>
      <c r="P983" s="2"/>
      <c r="AA983" s="6"/>
      <c r="AB983" s="6"/>
      <c r="AC983" s="6"/>
    </row>
    <row r="984" spans="2:29" ht="13.95" customHeight="1" x14ac:dyDescent="0.25">
      <c r="B984" s="142"/>
      <c r="C984" s="142"/>
      <c r="D984" s="2"/>
      <c r="I984" s="194"/>
      <c r="J984" s="194"/>
      <c r="K984" s="194"/>
      <c r="L984" s="194"/>
      <c r="P984" s="2"/>
      <c r="AA984" s="6"/>
      <c r="AB984" s="6"/>
      <c r="AC984" s="6"/>
    </row>
    <row r="985" spans="2:29" ht="13.95" customHeight="1" x14ac:dyDescent="0.25">
      <c r="B985" s="138"/>
      <c r="C985" s="142"/>
      <c r="D985" s="2"/>
      <c r="I985" s="194"/>
      <c r="J985" s="194"/>
      <c r="K985" s="194"/>
      <c r="L985" s="194"/>
      <c r="P985" s="2"/>
      <c r="AA985" s="6"/>
      <c r="AB985" s="6"/>
      <c r="AC985" s="6"/>
    </row>
    <row r="986" spans="2:29" ht="13.95" customHeight="1" x14ac:dyDescent="0.25">
      <c r="B986" s="138"/>
      <c r="C986" s="142"/>
      <c r="D986" s="2"/>
      <c r="I986" s="333"/>
      <c r="J986" s="334"/>
      <c r="K986" s="194"/>
      <c r="L986" s="194"/>
      <c r="P986" s="2"/>
      <c r="AA986" s="6"/>
      <c r="AB986" s="6"/>
      <c r="AC986" s="6"/>
    </row>
    <row r="987" spans="2:29" ht="13.95" customHeight="1" x14ac:dyDescent="0.25">
      <c r="B987" s="138"/>
      <c r="C987" s="142"/>
      <c r="D987" s="2"/>
      <c r="I987" s="333"/>
      <c r="J987" s="334"/>
      <c r="K987" s="194"/>
      <c r="L987" s="194"/>
      <c r="P987" s="2"/>
      <c r="AA987" s="6"/>
      <c r="AB987" s="6"/>
      <c r="AC987" s="6"/>
    </row>
    <row r="988" spans="2:29" ht="13.95" customHeight="1" x14ac:dyDescent="0.25">
      <c r="B988" s="138"/>
      <c r="C988" s="142"/>
      <c r="D988" s="2"/>
      <c r="I988" s="194"/>
      <c r="J988" s="194"/>
      <c r="K988" s="194"/>
      <c r="L988" s="194"/>
      <c r="P988" s="2"/>
      <c r="AA988" s="6"/>
      <c r="AB988" s="6"/>
      <c r="AC988" s="6"/>
    </row>
    <row r="989" spans="2:29" ht="13.95" customHeight="1" x14ac:dyDescent="0.25">
      <c r="B989" s="138"/>
      <c r="C989" s="142"/>
      <c r="D989" s="2"/>
      <c r="I989" s="333"/>
      <c r="J989" s="334"/>
      <c r="K989" s="194"/>
      <c r="L989" s="194"/>
      <c r="P989" s="2"/>
      <c r="AA989" s="6"/>
      <c r="AB989" s="6"/>
      <c r="AC989" s="6"/>
    </row>
    <row r="990" spans="2:29" ht="13.95" customHeight="1" x14ac:dyDescent="0.25">
      <c r="B990" s="138"/>
      <c r="C990" s="142"/>
      <c r="D990" s="2"/>
      <c r="I990" s="333"/>
      <c r="J990" s="334"/>
      <c r="K990" s="194"/>
      <c r="L990" s="194"/>
      <c r="P990" s="2"/>
      <c r="AA990" s="6"/>
      <c r="AB990" s="6"/>
      <c r="AC990" s="6"/>
    </row>
    <row r="991" spans="2:29" ht="13.95" customHeight="1" x14ac:dyDescent="0.25">
      <c r="B991" s="138"/>
      <c r="C991" s="142"/>
      <c r="D991" s="2"/>
      <c r="I991" s="194"/>
      <c r="J991" s="194"/>
      <c r="K991" s="194"/>
      <c r="L991" s="194"/>
      <c r="P991" s="2"/>
      <c r="AA991" s="6"/>
      <c r="AB991" s="6"/>
      <c r="AC991" s="6"/>
    </row>
    <row r="992" spans="2:29" ht="13.95" customHeight="1" x14ac:dyDescent="0.25">
      <c r="B992" s="138"/>
      <c r="C992" s="142"/>
      <c r="D992" s="2"/>
      <c r="I992" s="333"/>
      <c r="J992" s="334"/>
      <c r="K992" s="194"/>
      <c r="L992" s="194"/>
      <c r="P992" s="2"/>
      <c r="AA992" s="6"/>
      <c r="AB992" s="6"/>
      <c r="AC992" s="6"/>
    </row>
    <row r="993" spans="2:29" ht="13.95" customHeight="1" x14ac:dyDescent="0.25">
      <c r="B993" s="138"/>
      <c r="C993" s="142"/>
      <c r="D993" s="2"/>
      <c r="I993" s="333"/>
      <c r="J993" s="334"/>
      <c r="K993" s="194"/>
      <c r="L993" s="194"/>
      <c r="P993" s="2"/>
      <c r="AA993" s="6"/>
      <c r="AB993" s="6"/>
      <c r="AC993" s="6"/>
    </row>
    <row r="994" spans="2:29" ht="13.95" customHeight="1" x14ac:dyDescent="0.25">
      <c r="B994" s="138"/>
      <c r="C994" s="142"/>
      <c r="D994" s="2"/>
      <c r="I994" s="194"/>
      <c r="J994" s="194"/>
      <c r="K994" s="194"/>
      <c r="L994" s="194"/>
      <c r="P994" s="2"/>
      <c r="AA994" s="6"/>
      <c r="AB994" s="6"/>
      <c r="AC994" s="6"/>
    </row>
    <row r="995" spans="2:29" ht="13.95" customHeight="1" x14ac:dyDescent="0.25">
      <c r="B995" s="138"/>
      <c r="C995" s="142"/>
      <c r="D995" s="2"/>
      <c r="I995" s="333"/>
      <c r="J995" s="334"/>
      <c r="K995" s="194"/>
      <c r="L995" s="194"/>
      <c r="P995" s="2"/>
      <c r="AA995" s="6"/>
      <c r="AB995" s="6"/>
      <c r="AC995" s="6"/>
    </row>
    <row r="996" spans="2:29" ht="13.95" customHeight="1" x14ac:dyDescent="0.25">
      <c r="B996" s="138"/>
      <c r="C996" s="142"/>
      <c r="D996" s="2"/>
      <c r="I996" s="194"/>
      <c r="J996" s="194"/>
      <c r="K996" s="194"/>
      <c r="L996" s="194"/>
      <c r="P996" s="2"/>
      <c r="AA996" s="6"/>
      <c r="AB996" s="6"/>
      <c r="AC996" s="6"/>
    </row>
    <row r="997" spans="2:29" ht="13.95" customHeight="1" x14ac:dyDescent="0.25">
      <c r="B997" s="138"/>
      <c r="C997" s="142"/>
      <c r="D997" s="2"/>
      <c r="I997" s="333"/>
      <c r="J997" s="334"/>
      <c r="K997" s="194"/>
      <c r="L997" s="194"/>
      <c r="P997" s="2"/>
      <c r="AA997" s="6"/>
      <c r="AB997" s="6"/>
      <c r="AC997" s="6"/>
    </row>
    <row r="998" spans="2:29" ht="13.95" customHeight="1" x14ac:dyDescent="0.25">
      <c r="B998" s="138"/>
      <c r="C998" s="142"/>
      <c r="D998" s="2"/>
      <c r="I998" s="333"/>
      <c r="J998" s="334"/>
      <c r="K998" s="194"/>
      <c r="L998" s="194"/>
      <c r="P998" s="2"/>
      <c r="AA998" s="6"/>
      <c r="AB998" s="6"/>
      <c r="AC998" s="6"/>
    </row>
    <row r="999" spans="2:29" ht="13.95" customHeight="1" x14ac:dyDescent="0.25">
      <c r="B999" s="138"/>
      <c r="C999" s="142"/>
      <c r="D999" s="2"/>
      <c r="I999" s="194"/>
      <c r="J999" s="194"/>
      <c r="K999" s="194"/>
      <c r="L999" s="194"/>
      <c r="P999" s="2"/>
      <c r="AA999" s="6"/>
      <c r="AB999" s="6"/>
      <c r="AC999" s="6"/>
    </row>
    <row r="1000" spans="2:29" ht="13.95" customHeight="1" x14ac:dyDescent="0.25">
      <c r="B1000" s="138"/>
      <c r="C1000" s="142"/>
      <c r="D1000" s="2"/>
      <c r="I1000" s="333"/>
      <c r="J1000" s="334"/>
      <c r="K1000" s="194"/>
      <c r="L1000" s="194"/>
      <c r="P1000" s="2"/>
      <c r="AA1000" s="6"/>
      <c r="AB1000" s="6"/>
      <c r="AC1000" s="6"/>
    </row>
    <row r="1001" spans="2:29" ht="13.95" customHeight="1" x14ac:dyDescent="0.25">
      <c r="B1001" s="138"/>
      <c r="C1001" s="142"/>
      <c r="D1001" s="2"/>
      <c r="I1001" s="333"/>
      <c r="J1001" s="334"/>
      <c r="K1001" s="194"/>
      <c r="L1001" s="194"/>
      <c r="P1001" s="2"/>
      <c r="AA1001" s="6"/>
      <c r="AB1001" s="6"/>
      <c r="AC1001" s="6"/>
    </row>
    <row r="1002" spans="2:29" ht="13.95" customHeight="1" x14ac:dyDescent="0.25">
      <c r="B1002" s="138"/>
      <c r="C1002" s="142"/>
      <c r="D1002" s="2"/>
      <c r="I1002" s="194"/>
      <c r="J1002" s="194"/>
      <c r="K1002" s="194"/>
      <c r="L1002" s="194"/>
      <c r="P1002" s="2"/>
      <c r="AA1002" s="6"/>
      <c r="AB1002" s="6"/>
      <c r="AC1002" s="6"/>
    </row>
    <row r="1003" spans="2:29" ht="13.95" customHeight="1" x14ac:dyDescent="0.25">
      <c r="B1003" s="138"/>
      <c r="C1003" s="142"/>
      <c r="D1003" s="2"/>
      <c r="I1003" s="333"/>
      <c r="J1003" s="334"/>
      <c r="K1003" s="194"/>
      <c r="L1003" s="194"/>
      <c r="P1003" s="2"/>
      <c r="AA1003" s="6"/>
      <c r="AB1003" s="6"/>
      <c r="AC1003" s="6"/>
    </row>
    <row r="1004" spans="2:29" ht="13.95" customHeight="1" x14ac:dyDescent="0.25">
      <c r="B1004" s="138"/>
      <c r="C1004" s="142"/>
      <c r="D1004" s="2"/>
      <c r="I1004" s="333"/>
      <c r="J1004" s="334"/>
      <c r="K1004" s="194"/>
      <c r="L1004" s="194"/>
      <c r="P1004" s="2"/>
      <c r="AA1004" s="6"/>
      <c r="AB1004" s="6"/>
      <c r="AC1004" s="6"/>
    </row>
    <row r="1005" spans="2:29" ht="13.95" customHeight="1" x14ac:dyDescent="0.25">
      <c r="B1005" s="138"/>
      <c r="C1005" s="142"/>
      <c r="D1005" s="2"/>
      <c r="I1005" s="194"/>
      <c r="J1005" s="194"/>
      <c r="K1005" s="194"/>
      <c r="L1005" s="194"/>
      <c r="P1005" s="2"/>
      <c r="AA1005" s="6"/>
      <c r="AB1005" s="6"/>
      <c r="AC1005" s="6"/>
    </row>
    <row r="1006" spans="2:29" ht="13.95" customHeight="1" x14ac:dyDescent="0.25">
      <c r="B1006" s="138"/>
      <c r="C1006" s="142"/>
      <c r="D1006" s="2"/>
      <c r="I1006" s="333"/>
      <c r="J1006" s="334"/>
      <c r="K1006" s="194"/>
      <c r="L1006" s="194"/>
      <c r="P1006" s="2"/>
      <c r="AA1006" s="6"/>
      <c r="AB1006" s="6"/>
      <c r="AC1006" s="6"/>
    </row>
    <row r="1007" spans="2:29" ht="13.95" customHeight="1" x14ac:dyDescent="0.25">
      <c r="B1007" s="138"/>
      <c r="C1007" s="142"/>
      <c r="D1007" s="2"/>
      <c r="I1007" s="333"/>
      <c r="J1007" s="334"/>
      <c r="K1007" s="194"/>
      <c r="L1007" s="194"/>
      <c r="P1007" s="2"/>
      <c r="AA1007" s="6"/>
      <c r="AB1007" s="6"/>
      <c r="AC1007" s="6"/>
    </row>
    <row r="1008" spans="2:29" ht="13.95" customHeight="1" x14ac:dyDescent="0.25">
      <c r="B1008" s="138"/>
      <c r="C1008" s="142"/>
      <c r="D1008" s="2"/>
      <c r="I1008" s="194"/>
      <c r="J1008" s="194"/>
      <c r="K1008" s="194"/>
      <c r="L1008" s="194"/>
      <c r="P1008" s="2"/>
      <c r="AA1008" s="6"/>
      <c r="AB1008" s="6"/>
      <c r="AC1008" s="6"/>
    </row>
    <row r="1009" spans="2:29" ht="13.95" customHeight="1" x14ac:dyDescent="0.25">
      <c r="B1009" s="138"/>
      <c r="C1009" s="142"/>
      <c r="D1009" s="2"/>
      <c r="I1009" s="333"/>
      <c r="J1009" s="334"/>
      <c r="K1009" s="194"/>
      <c r="L1009" s="194"/>
      <c r="P1009" s="2"/>
      <c r="AA1009" s="6"/>
      <c r="AB1009" s="6"/>
      <c r="AC1009" s="6"/>
    </row>
    <row r="1010" spans="2:29" ht="13.95" customHeight="1" x14ac:dyDescent="0.25">
      <c r="B1010" s="138"/>
      <c r="C1010" s="142"/>
      <c r="D1010" s="2"/>
      <c r="I1010" s="333"/>
      <c r="J1010" s="334"/>
      <c r="K1010" s="194"/>
      <c r="L1010" s="194"/>
      <c r="P1010" s="2"/>
      <c r="AA1010" s="6"/>
      <c r="AB1010" s="6"/>
      <c r="AC1010" s="6"/>
    </row>
    <row r="1011" spans="2:29" ht="13.95" customHeight="1" x14ac:dyDescent="0.25">
      <c r="B1011" s="138"/>
      <c r="C1011" s="142"/>
      <c r="D1011" s="2"/>
      <c r="I1011" s="194"/>
      <c r="J1011" s="194"/>
      <c r="K1011" s="194"/>
      <c r="L1011" s="194"/>
      <c r="P1011" s="2"/>
      <c r="AA1011" s="6"/>
      <c r="AB1011" s="6"/>
      <c r="AC1011" s="6"/>
    </row>
    <row r="1012" spans="2:29" ht="13.95" customHeight="1" x14ac:dyDescent="0.25">
      <c r="B1012" s="138"/>
      <c r="C1012" s="142"/>
      <c r="D1012" s="2"/>
      <c r="I1012" s="333"/>
      <c r="J1012" s="334"/>
      <c r="K1012" s="194"/>
      <c r="L1012" s="194"/>
      <c r="P1012" s="2"/>
      <c r="AA1012" s="6"/>
      <c r="AB1012" s="6"/>
      <c r="AC1012" s="6"/>
    </row>
    <row r="1013" spans="2:29" ht="13.95" customHeight="1" x14ac:dyDescent="0.25">
      <c r="B1013" s="138"/>
      <c r="C1013" s="142"/>
      <c r="D1013" s="2"/>
      <c r="I1013" s="333"/>
      <c r="J1013" s="334"/>
      <c r="K1013" s="194"/>
      <c r="L1013" s="194"/>
      <c r="P1013" s="2"/>
      <c r="AA1013" s="6"/>
      <c r="AB1013" s="6"/>
      <c r="AC1013" s="6"/>
    </row>
    <row r="1014" spans="2:29" ht="13.95" customHeight="1" x14ac:dyDescent="0.25">
      <c r="B1014" s="138"/>
      <c r="C1014" s="142"/>
      <c r="D1014" s="2"/>
      <c r="I1014" s="194"/>
      <c r="J1014" s="194"/>
      <c r="K1014" s="194"/>
      <c r="L1014" s="140"/>
      <c r="P1014" s="2"/>
      <c r="AA1014" s="6"/>
      <c r="AB1014" s="6"/>
      <c r="AC1014" s="6"/>
    </row>
    <row r="1015" spans="2:29" ht="13.95" customHeight="1" x14ac:dyDescent="0.25">
      <c r="B1015" s="138"/>
      <c r="C1015" s="142"/>
      <c r="D1015" s="2"/>
      <c r="I1015" s="333"/>
      <c r="J1015" s="334"/>
      <c r="K1015" s="194"/>
      <c r="L1015" s="194"/>
      <c r="P1015" s="2"/>
      <c r="AA1015" s="6"/>
      <c r="AB1015" s="6"/>
      <c r="AC1015" s="6"/>
    </row>
    <row r="1016" spans="2:29" ht="13.95" customHeight="1" x14ac:dyDescent="0.25">
      <c r="B1016" s="138"/>
      <c r="C1016" s="142"/>
      <c r="D1016" s="2"/>
      <c r="I1016" s="333"/>
      <c r="J1016" s="334"/>
      <c r="K1016" s="194"/>
      <c r="L1016" s="194"/>
      <c r="P1016" s="2"/>
      <c r="AA1016" s="6"/>
      <c r="AB1016" s="6"/>
      <c r="AC1016" s="6"/>
    </row>
    <row r="1017" spans="2:29" ht="13.95" customHeight="1" x14ac:dyDescent="0.25">
      <c r="B1017" s="138"/>
      <c r="C1017" s="142"/>
      <c r="D1017" s="2"/>
      <c r="I1017" s="194"/>
      <c r="J1017" s="194"/>
      <c r="K1017" s="194"/>
      <c r="L1017" s="194"/>
      <c r="P1017" s="2"/>
      <c r="AA1017" s="6"/>
      <c r="AB1017" s="6"/>
      <c r="AC1017" s="6"/>
    </row>
    <row r="1018" spans="2:29" ht="13.95" customHeight="1" x14ac:dyDescent="0.25">
      <c r="B1018" s="138"/>
      <c r="C1018" s="142"/>
      <c r="D1018" s="2"/>
      <c r="I1018" s="333"/>
      <c r="J1018" s="334"/>
      <c r="K1018" s="194"/>
      <c r="L1018" s="194"/>
      <c r="P1018" s="2"/>
      <c r="AA1018" s="6"/>
      <c r="AB1018" s="6"/>
      <c r="AC1018" s="6"/>
    </row>
    <row r="1019" spans="2:29" ht="13.95" customHeight="1" x14ac:dyDescent="0.25">
      <c r="B1019" s="138"/>
      <c r="C1019" s="142"/>
      <c r="D1019" s="2"/>
      <c r="I1019" s="333"/>
      <c r="J1019" s="334"/>
      <c r="K1019" s="194"/>
      <c r="L1019" s="194"/>
      <c r="P1019" s="2"/>
      <c r="AA1019" s="6"/>
      <c r="AB1019" s="6"/>
      <c r="AC1019" s="6"/>
    </row>
    <row r="1020" spans="2:29" ht="13.95" customHeight="1" x14ac:dyDescent="0.25">
      <c r="B1020" s="138"/>
      <c r="C1020" s="142"/>
      <c r="D1020" s="2"/>
      <c r="I1020" s="194"/>
      <c r="J1020" s="194"/>
      <c r="K1020" s="194"/>
      <c r="L1020" s="194"/>
      <c r="P1020" s="2"/>
      <c r="AA1020" s="6"/>
      <c r="AB1020" s="6"/>
      <c r="AC1020" s="6"/>
    </row>
    <row r="1021" spans="2:29" ht="13.95" customHeight="1" x14ac:dyDescent="0.25">
      <c r="B1021" s="138"/>
      <c r="C1021" s="142"/>
      <c r="D1021" s="2"/>
      <c r="I1021" s="333"/>
      <c r="J1021" s="334"/>
      <c r="K1021" s="194"/>
      <c r="L1021" s="194"/>
      <c r="P1021" s="2"/>
      <c r="AA1021" s="6"/>
      <c r="AB1021" s="6"/>
      <c r="AC1021" s="6"/>
    </row>
    <row r="1022" spans="2:29" ht="13.95" customHeight="1" x14ac:dyDescent="0.25">
      <c r="B1022" s="138"/>
      <c r="C1022" s="142"/>
      <c r="D1022" s="2"/>
      <c r="I1022" s="333"/>
      <c r="J1022" s="334"/>
      <c r="K1022" s="194"/>
      <c r="L1022" s="194"/>
      <c r="P1022" s="2"/>
      <c r="AA1022" s="6"/>
      <c r="AB1022" s="6"/>
      <c r="AC1022" s="6"/>
    </row>
    <row r="1023" spans="2:29" ht="13.95" customHeight="1" x14ac:dyDescent="0.25">
      <c r="B1023" s="138"/>
      <c r="C1023" s="142"/>
      <c r="D1023" s="2"/>
      <c r="I1023" s="194"/>
      <c r="J1023" s="194"/>
      <c r="K1023" s="194"/>
      <c r="L1023" s="194"/>
      <c r="P1023" s="2"/>
      <c r="AA1023" s="6"/>
      <c r="AB1023" s="6"/>
      <c r="AC1023" s="6"/>
    </row>
    <row r="1024" spans="2:29" ht="13.95" customHeight="1" x14ac:dyDescent="0.25">
      <c r="B1024" s="138"/>
      <c r="C1024" s="142"/>
      <c r="D1024" s="2"/>
      <c r="I1024" s="333"/>
      <c r="J1024" s="334"/>
      <c r="K1024" s="194"/>
      <c r="L1024" s="194"/>
      <c r="P1024" s="2"/>
      <c r="AA1024" s="6"/>
      <c r="AB1024" s="6"/>
      <c r="AC1024" s="6"/>
    </row>
    <row r="1025" spans="2:29" ht="13.95" customHeight="1" x14ac:dyDescent="0.25">
      <c r="B1025" s="138"/>
      <c r="C1025" s="142"/>
      <c r="D1025" s="2"/>
      <c r="I1025" s="333"/>
      <c r="J1025" s="334"/>
      <c r="K1025" s="194"/>
      <c r="L1025" s="194"/>
      <c r="P1025" s="2"/>
      <c r="AA1025" s="6"/>
      <c r="AB1025" s="6"/>
      <c r="AC1025" s="6"/>
    </row>
    <row r="1026" spans="2:29" ht="13.95" customHeight="1" x14ac:dyDescent="0.25">
      <c r="B1026" s="139"/>
      <c r="C1026" s="142"/>
      <c r="D1026" s="2"/>
      <c r="I1026" s="194"/>
      <c r="J1026" s="194"/>
      <c r="K1026" s="194"/>
      <c r="L1026" s="194"/>
      <c r="P1026" s="2"/>
      <c r="AA1026" s="6"/>
      <c r="AB1026" s="6"/>
      <c r="AC1026" s="6"/>
    </row>
    <row r="1027" spans="2:29" ht="13.95" customHeight="1" x14ac:dyDescent="0.25">
      <c r="B1027" s="142"/>
      <c r="C1027" s="142"/>
      <c r="D1027" s="2"/>
      <c r="I1027" s="194"/>
      <c r="J1027" s="194"/>
      <c r="K1027" s="194"/>
      <c r="L1027" s="194"/>
      <c r="P1027" s="2"/>
      <c r="AA1027" s="6"/>
      <c r="AB1027" s="6"/>
      <c r="AC1027" s="6"/>
    </row>
    <row r="1028" spans="2:29" ht="13.95" customHeight="1" x14ac:dyDescent="0.25">
      <c r="B1028" s="138"/>
      <c r="C1028" s="142"/>
      <c r="D1028" s="2"/>
      <c r="I1028" s="194"/>
      <c r="J1028" s="194"/>
      <c r="K1028" s="194"/>
      <c r="L1028" s="194"/>
      <c r="P1028" s="2"/>
      <c r="AA1028" s="6"/>
      <c r="AB1028" s="6"/>
      <c r="AC1028" s="6"/>
    </row>
    <row r="1029" spans="2:29" ht="13.95" customHeight="1" x14ac:dyDescent="0.25">
      <c r="B1029" s="138"/>
      <c r="C1029" s="142"/>
      <c r="D1029" s="2"/>
      <c r="I1029" s="333"/>
      <c r="J1029" s="334"/>
      <c r="K1029" s="194"/>
      <c r="L1029" s="194"/>
      <c r="P1029" s="2"/>
      <c r="AA1029" s="6"/>
      <c r="AB1029" s="6"/>
      <c r="AC1029" s="6"/>
    </row>
    <row r="1030" spans="2:29" ht="13.95" customHeight="1" x14ac:dyDescent="0.25">
      <c r="B1030" s="138"/>
      <c r="C1030" s="142"/>
      <c r="D1030" s="2"/>
      <c r="I1030" s="333"/>
      <c r="J1030" s="334"/>
      <c r="K1030" s="194"/>
      <c r="L1030" s="194"/>
      <c r="P1030" s="2"/>
      <c r="AA1030" s="6"/>
      <c r="AB1030" s="6"/>
      <c r="AC1030" s="6"/>
    </row>
    <row r="1031" spans="2:29" ht="13.95" customHeight="1" x14ac:dyDescent="0.25">
      <c r="B1031" s="138"/>
      <c r="C1031" s="142"/>
      <c r="D1031" s="2"/>
      <c r="I1031" s="194"/>
      <c r="J1031" s="194"/>
      <c r="K1031" s="194"/>
      <c r="L1031" s="194"/>
      <c r="P1031" s="2"/>
      <c r="AA1031" s="6"/>
      <c r="AB1031" s="6"/>
      <c r="AC1031" s="6"/>
    </row>
    <row r="1032" spans="2:29" ht="13.95" customHeight="1" x14ac:dyDescent="0.25">
      <c r="B1032" s="138"/>
      <c r="C1032" s="142"/>
      <c r="D1032" s="2"/>
      <c r="I1032" s="333"/>
      <c r="J1032" s="334"/>
      <c r="K1032" s="194"/>
      <c r="L1032" s="194"/>
      <c r="P1032" s="2"/>
      <c r="AA1032" s="6"/>
      <c r="AB1032" s="6"/>
      <c r="AC1032" s="6"/>
    </row>
    <row r="1033" spans="2:29" ht="13.95" customHeight="1" x14ac:dyDescent="0.25">
      <c r="B1033" s="138"/>
      <c r="C1033" s="142"/>
      <c r="D1033" s="2"/>
      <c r="I1033" s="333"/>
      <c r="J1033" s="334"/>
      <c r="K1033" s="194"/>
      <c r="L1033" s="194"/>
      <c r="P1033" s="2"/>
      <c r="AA1033" s="6"/>
      <c r="AB1033" s="6"/>
      <c r="AC1033" s="6"/>
    </row>
    <row r="1034" spans="2:29" ht="13.95" customHeight="1" x14ac:dyDescent="0.25">
      <c r="B1034" s="138"/>
      <c r="C1034" s="142"/>
      <c r="D1034" s="2"/>
      <c r="I1034" s="194"/>
      <c r="J1034" s="194"/>
      <c r="K1034" s="194"/>
      <c r="L1034" s="194"/>
      <c r="P1034" s="2"/>
      <c r="AA1034" s="6"/>
      <c r="AB1034" s="6"/>
      <c r="AC1034" s="6"/>
    </row>
    <row r="1035" spans="2:29" ht="13.95" customHeight="1" x14ac:dyDescent="0.25">
      <c r="B1035" s="138"/>
      <c r="C1035" s="142"/>
      <c r="D1035" s="2"/>
      <c r="I1035" s="333"/>
      <c r="J1035" s="334"/>
      <c r="K1035" s="194"/>
      <c r="L1035" s="194"/>
      <c r="P1035" s="2"/>
      <c r="AA1035" s="6"/>
      <c r="AB1035" s="6"/>
      <c r="AC1035" s="6"/>
    </row>
    <row r="1036" spans="2:29" ht="13.95" customHeight="1" x14ac:dyDescent="0.25">
      <c r="B1036" s="138"/>
      <c r="C1036" s="142"/>
      <c r="D1036" s="2"/>
      <c r="I1036" s="333"/>
      <c r="J1036" s="334"/>
      <c r="K1036" s="194"/>
      <c r="L1036" s="194"/>
      <c r="P1036" s="2"/>
      <c r="AA1036" s="6"/>
      <c r="AB1036" s="6"/>
      <c r="AC1036" s="6"/>
    </row>
    <row r="1037" spans="2:29" ht="13.95" customHeight="1" x14ac:dyDescent="0.25">
      <c r="B1037" s="138"/>
      <c r="C1037" s="142"/>
      <c r="D1037" s="2"/>
      <c r="I1037" s="194"/>
      <c r="J1037" s="194"/>
      <c r="K1037" s="194"/>
      <c r="L1037" s="194"/>
      <c r="P1037" s="2"/>
      <c r="AA1037" s="6"/>
      <c r="AB1037" s="6"/>
      <c r="AC1037" s="6"/>
    </row>
    <row r="1038" spans="2:29" ht="13.95" customHeight="1" x14ac:dyDescent="0.25">
      <c r="B1038" s="138"/>
      <c r="C1038" s="142"/>
      <c r="D1038" s="2"/>
      <c r="I1038" s="333"/>
      <c r="J1038" s="334"/>
      <c r="K1038" s="194"/>
      <c r="L1038" s="194"/>
      <c r="P1038" s="2"/>
      <c r="AA1038" s="6"/>
      <c r="AB1038" s="6"/>
      <c r="AC1038" s="6"/>
    </row>
    <row r="1039" spans="2:29" ht="13.95" customHeight="1" x14ac:dyDescent="0.25">
      <c r="B1039" s="138"/>
      <c r="C1039" s="142"/>
      <c r="D1039" s="2"/>
      <c r="I1039" s="333"/>
      <c r="J1039" s="334"/>
      <c r="K1039" s="194"/>
      <c r="L1039" s="194"/>
      <c r="P1039" s="2"/>
      <c r="AA1039" s="6"/>
      <c r="AB1039" s="6"/>
      <c r="AC1039" s="6"/>
    </row>
    <row r="1040" spans="2:29" ht="13.95" customHeight="1" x14ac:dyDescent="0.25">
      <c r="B1040" s="138"/>
      <c r="C1040" s="142"/>
      <c r="D1040" s="2"/>
      <c r="I1040" s="333"/>
      <c r="J1040" s="334"/>
      <c r="K1040" s="194"/>
      <c r="L1040" s="194"/>
      <c r="P1040" s="2"/>
      <c r="AA1040" s="6"/>
      <c r="AB1040" s="6"/>
      <c r="AC1040" s="6"/>
    </row>
    <row r="1041" spans="2:29" ht="13.95" customHeight="1" x14ac:dyDescent="0.25">
      <c r="B1041" s="138"/>
      <c r="C1041" s="142"/>
      <c r="D1041" s="2"/>
      <c r="I1041" s="333"/>
      <c r="J1041" s="334"/>
      <c r="K1041" s="194"/>
      <c r="L1041" s="194"/>
      <c r="P1041" s="2"/>
      <c r="AA1041" s="6"/>
      <c r="AB1041" s="6"/>
      <c r="AC1041" s="6"/>
    </row>
    <row r="1042" spans="2:29" ht="13.95" customHeight="1" x14ac:dyDescent="0.25">
      <c r="B1042" s="138"/>
      <c r="C1042" s="142"/>
      <c r="D1042" s="2"/>
      <c r="I1042" s="194"/>
      <c r="J1042" s="194"/>
      <c r="K1042" s="194"/>
      <c r="L1042" s="194"/>
      <c r="P1042" s="2"/>
      <c r="AA1042" s="6"/>
      <c r="AB1042" s="6"/>
      <c r="AC1042" s="6"/>
    </row>
    <row r="1043" spans="2:29" ht="13.95" customHeight="1" x14ac:dyDescent="0.25">
      <c r="B1043" s="138"/>
      <c r="C1043" s="142"/>
      <c r="D1043" s="2"/>
      <c r="I1043" s="333"/>
      <c r="J1043" s="334"/>
      <c r="K1043" s="194"/>
      <c r="L1043" s="194"/>
      <c r="P1043" s="2"/>
      <c r="AA1043" s="6"/>
      <c r="AB1043" s="6"/>
      <c r="AC1043" s="6"/>
    </row>
    <row r="1044" spans="2:29" ht="13.95" customHeight="1" x14ac:dyDescent="0.25">
      <c r="B1044" s="138"/>
      <c r="C1044" s="142"/>
      <c r="D1044" s="2"/>
      <c r="I1044" s="333"/>
      <c r="J1044" s="334"/>
      <c r="K1044" s="194"/>
      <c r="L1044" s="194"/>
      <c r="P1044" s="2"/>
      <c r="AA1044" s="6"/>
      <c r="AB1044" s="6"/>
      <c r="AC1044" s="6"/>
    </row>
    <row r="1045" spans="2:29" ht="13.95" customHeight="1" x14ac:dyDescent="0.25">
      <c r="B1045" s="138"/>
      <c r="C1045" s="142"/>
      <c r="D1045" s="2"/>
      <c r="I1045" s="194"/>
      <c r="J1045" s="194"/>
      <c r="K1045" s="194"/>
      <c r="L1045" s="194"/>
      <c r="P1045" s="2"/>
      <c r="AA1045" s="6"/>
      <c r="AB1045" s="6"/>
      <c r="AC1045" s="6"/>
    </row>
    <row r="1046" spans="2:29" ht="13.95" customHeight="1" x14ac:dyDescent="0.25">
      <c r="B1046" s="138"/>
      <c r="C1046" s="142"/>
      <c r="D1046" s="2"/>
      <c r="I1046" s="333"/>
      <c r="J1046" s="334"/>
      <c r="K1046" s="194"/>
      <c r="L1046" s="194"/>
      <c r="P1046" s="2"/>
      <c r="AA1046" s="6"/>
      <c r="AB1046" s="6"/>
      <c r="AC1046" s="6"/>
    </row>
    <row r="1047" spans="2:29" ht="13.95" customHeight="1" x14ac:dyDescent="0.25">
      <c r="B1047" s="138"/>
      <c r="C1047" s="142"/>
      <c r="D1047" s="2"/>
      <c r="I1047" s="333"/>
      <c r="J1047" s="334"/>
      <c r="K1047" s="194"/>
      <c r="L1047" s="194"/>
      <c r="P1047" s="2"/>
      <c r="AA1047" s="6"/>
      <c r="AB1047" s="6"/>
      <c r="AC1047" s="6"/>
    </row>
    <row r="1048" spans="2:29" ht="13.95" customHeight="1" x14ac:dyDescent="0.25">
      <c r="B1048" s="138"/>
      <c r="C1048" s="142"/>
      <c r="D1048" s="2"/>
      <c r="I1048" s="333"/>
      <c r="J1048" s="334"/>
      <c r="K1048" s="194"/>
      <c r="L1048" s="194"/>
      <c r="P1048" s="2"/>
      <c r="AA1048" s="6"/>
      <c r="AB1048" s="6"/>
      <c r="AC1048" s="6"/>
    </row>
    <row r="1049" spans="2:29" ht="13.95" customHeight="1" x14ac:dyDescent="0.25">
      <c r="B1049" s="138"/>
      <c r="C1049" s="142"/>
      <c r="D1049" s="2"/>
      <c r="I1049" s="333"/>
      <c r="J1049" s="334"/>
      <c r="K1049" s="194"/>
      <c r="L1049" s="194"/>
      <c r="P1049" s="2"/>
      <c r="AA1049" s="6"/>
      <c r="AB1049" s="6"/>
      <c r="AC1049" s="6"/>
    </row>
    <row r="1050" spans="2:29" ht="13.95" customHeight="1" x14ac:dyDescent="0.25">
      <c r="B1050" s="138"/>
      <c r="C1050" s="142"/>
      <c r="D1050" s="2"/>
      <c r="I1050" s="194"/>
      <c r="J1050" s="194"/>
      <c r="K1050" s="194"/>
      <c r="L1050" s="194"/>
      <c r="P1050" s="2"/>
      <c r="AA1050" s="6"/>
      <c r="AB1050" s="6"/>
      <c r="AC1050" s="6"/>
    </row>
    <row r="1051" spans="2:29" ht="13.95" customHeight="1" x14ac:dyDescent="0.25">
      <c r="B1051" s="138"/>
      <c r="C1051" s="142"/>
      <c r="D1051" s="2"/>
      <c r="I1051" s="333"/>
      <c r="J1051" s="334"/>
      <c r="K1051" s="194"/>
      <c r="L1051" s="194"/>
      <c r="P1051" s="2"/>
      <c r="AA1051" s="6"/>
      <c r="AB1051" s="6"/>
      <c r="AC1051" s="6"/>
    </row>
    <row r="1052" spans="2:29" ht="13.95" customHeight="1" x14ac:dyDescent="0.25">
      <c r="B1052" s="138"/>
      <c r="C1052" s="142"/>
      <c r="D1052" s="2"/>
      <c r="I1052" s="333"/>
      <c r="J1052" s="334"/>
      <c r="K1052" s="194"/>
      <c r="L1052" s="194"/>
      <c r="P1052" s="2"/>
      <c r="AA1052" s="6"/>
      <c r="AB1052" s="6"/>
      <c r="AC1052" s="6"/>
    </row>
    <row r="1053" spans="2:29" ht="13.95" customHeight="1" x14ac:dyDescent="0.25">
      <c r="B1053" s="138"/>
      <c r="C1053" s="142"/>
      <c r="D1053" s="2"/>
      <c r="I1053" s="333"/>
      <c r="J1053" s="334"/>
      <c r="K1053" s="194"/>
      <c r="L1053" s="194"/>
      <c r="P1053" s="2"/>
      <c r="AA1053" s="6"/>
      <c r="AB1053" s="6"/>
      <c r="AC1053" s="6"/>
    </row>
    <row r="1054" spans="2:29" ht="13.95" customHeight="1" x14ac:dyDescent="0.25">
      <c r="B1054" s="138"/>
      <c r="C1054" s="142"/>
      <c r="D1054" s="2"/>
      <c r="I1054" s="333"/>
      <c r="J1054" s="334"/>
      <c r="K1054" s="194"/>
      <c r="L1054" s="194"/>
      <c r="P1054" s="2"/>
      <c r="AA1054" s="6"/>
      <c r="AB1054" s="6"/>
      <c r="AC1054" s="6"/>
    </row>
    <row r="1055" spans="2:29" ht="13.95" customHeight="1" x14ac:dyDescent="0.25">
      <c r="B1055" s="138"/>
      <c r="C1055" s="142"/>
      <c r="D1055" s="2"/>
      <c r="I1055" s="194"/>
      <c r="J1055" s="194"/>
      <c r="K1055" s="194"/>
      <c r="L1055" s="194"/>
      <c r="P1055" s="2"/>
      <c r="AA1055" s="6"/>
      <c r="AB1055" s="6"/>
      <c r="AC1055" s="6"/>
    </row>
    <row r="1056" spans="2:29" ht="13.95" customHeight="1" x14ac:dyDescent="0.25">
      <c r="B1056" s="138"/>
      <c r="C1056" s="142"/>
      <c r="D1056" s="2"/>
      <c r="I1056" s="333"/>
      <c r="J1056" s="334"/>
      <c r="K1056" s="194"/>
      <c r="L1056" s="194"/>
      <c r="P1056" s="2"/>
      <c r="AA1056" s="6"/>
      <c r="AB1056" s="6"/>
      <c r="AC1056" s="6"/>
    </row>
    <row r="1057" spans="2:29" ht="13.95" customHeight="1" x14ac:dyDescent="0.25">
      <c r="B1057" s="138"/>
      <c r="C1057" s="142"/>
      <c r="D1057" s="2"/>
      <c r="I1057" s="333"/>
      <c r="J1057" s="334"/>
      <c r="K1057" s="194"/>
      <c r="L1057" s="194"/>
      <c r="P1057" s="2"/>
      <c r="AA1057" s="6"/>
      <c r="AB1057" s="6"/>
      <c r="AC1057" s="6"/>
    </row>
    <row r="1058" spans="2:29" ht="13.95" customHeight="1" x14ac:dyDescent="0.25">
      <c r="B1058" s="138"/>
      <c r="C1058" s="142"/>
      <c r="D1058" s="2"/>
      <c r="I1058" s="333"/>
      <c r="J1058" s="334"/>
      <c r="K1058" s="194"/>
      <c r="L1058" s="194"/>
      <c r="P1058" s="2"/>
      <c r="AA1058" s="6"/>
      <c r="AB1058" s="6"/>
      <c r="AC1058" s="6"/>
    </row>
    <row r="1059" spans="2:29" ht="13.95" customHeight="1" x14ac:dyDescent="0.25">
      <c r="B1059" s="138"/>
      <c r="C1059" s="142"/>
      <c r="D1059" s="2"/>
      <c r="I1059" s="333"/>
      <c r="J1059" s="334"/>
      <c r="K1059" s="194"/>
      <c r="L1059" s="194"/>
      <c r="P1059" s="2"/>
      <c r="AA1059" s="6"/>
      <c r="AB1059" s="6"/>
      <c r="AC1059" s="6"/>
    </row>
    <row r="1060" spans="2:29" ht="13.95" customHeight="1" x14ac:dyDescent="0.25">
      <c r="B1060" s="138"/>
      <c r="C1060" s="142"/>
      <c r="D1060" s="2"/>
      <c r="I1060" s="194"/>
      <c r="J1060" s="194"/>
      <c r="K1060" s="194"/>
      <c r="L1060" s="194"/>
      <c r="P1060" s="2"/>
      <c r="AA1060" s="6"/>
      <c r="AB1060" s="6"/>
      <c r="AC1060" s="6"/>
    </row>
    <row r="1061" spans="2:29" ht="13.95" customHeight="1" x14ac:dyDescent="0.25">
      <c r="B1061" s="138"/>
      <c r="C1061" s="142"/>
      <c r="D1061" s="2"/>
      <c r="I1061" s="333"/>
      <c r="J1061" s="334"/>
      <c r="K1061" s="194"/>
      <c r="L1061" s="194"/>
      <c r="P1061" s="2"/>
      <c r="AA1061" s="6"/>
      <c r="AB1061" s="6"/>
      <c r="AC1061" s="6"/>
    </row>
    <row r="1062" spans="2:29" ht="13.95" customHeight="1" x14ac:dyDescent="0.25">
      <c r="B1062" s="138"/>
      <c r="C1062" s="142"/>
      <c r="D1062" s="2"/>
      <c r="I1062" s="333"/>
      <c r="J1062" s="334"/>
      <c r="K1062" s="194"/>
      <c r="L1062" s="194"/>
      <c r="P1062" s="2"/>
      <c r="AA1062" s="6"/>
      <c r="AB1062" s="6"/>
      <c r="AC1062" s="6"/>
    </row>
    <row r="1063" spans="2:29" ht="13.95" customHeight="1" x14ac:dyDescent="0.25">
      <c r="B1063" s="138"/>
      <c r="C1063" s="142"/>
      <c r="D1063" s="2"/>
      <c r="I1063" s="333"/>
      <c r="J1063" s="334"/>
      <c r="K1063" s="194"/>
      <c r="L1063" s="194"/>
      <c r="P1063" s="2"/>
      <c r="AA1063" s="6"/>
      <c r="AB1063" s="6"/>
      <c r="AC1063" s="6"/>
    </row>
    <row r="1064" spans="2:29" ht="13.95" customHeight="1" x14ac:dyDescent="0.25">
      <c r="B1064" s="138"/>
      <c r="C1064" s="142"/>
      <c r="D1064" s="2"/>
      <c r="I1064" s="333"/>
      <c r="J1064" s="334"/>
      <c r="K1064" s="194"/>
      <c r="L1064" s="194"/>
      <c r="P1064" s="2"/>
      <c r="AA1064" s="6"/>
      <c r="AB1064" s="6"/>
      <c r="AC1064" s="6"/>
    </row>
    <row r="1065" spans="2:29" ht="13.95" customHeight="1" x14ac:dyDescent="0.25">
      <c r="B1065" s="138"/>
      <c r="C1065" s="142"/>
      <c r="D1065" s="2"/>
      <c r="I1065" s="194"/>
      <c r="J1065" s="194"/>
      <c r="K1065" s="194"/>
      <c r="L1065" s="194"/>
      <c r="P1065" s="2"/>
      <c r="AA1065" s="6"/>
      <c r="AB1065" s="6"/>
      <c r="AC1065" s="6"/>
    </row>
    <row r="1066" spans="2:29" ht="13.95" customHeight="1" x14ac:dyDescent="0.25">
      <c r="B1066" s="138"/>
      <c r="C1066" s="142"/>
      <c r="D1066" s="2"/>
      <c r="I1066" s="333"/>
      <c r="J1066" s="334"/>
      <c r="K1066" s="194"/>
      <c r="L1066" s="194"/>
      <c r="P1066" s="2"/>
      <c r="AA1066" s="6"/>
      <c r="AB1066" s="6"/>
      <c r="AC1066" s="6"/>
    </row>
    <row r="1067" spans="2:29" ht="13.95" customHeight="1" x14ac:dyDescent="0.25">
      <c r="B1067" s="138"/>
      <c r="C1067" s="142"/>
      <c r="D1067" s="2"/>
      <c r="I1067" s="333"/>
      <c r="J1067" s="334"/>
      <c r="K1067" s="194"/>
      <c r="L1067" s="194"/>
      <c r="P1067" s="2"/>
      <c r="AA1067" s="6"/>
      <c r="AB1067" s="6"/>
      <c r="AC1067" s="6"/>
    </row>
    <row r="1068" spans="2:29" ht="13.95" customHeight="1" x14ac:dyDescent="0.25">
      <c r="B1068" s="138"/>
      <c r="C1068" s="142"/>
      <c r="D1068" s="2"/>
      <c r="I1068" s="333"/>
      <c r="J1068" s="334"/>
      <c r="K1068" s="194"/>
      <c r="L1068" s="194"/>
      <c r="P1068" s="2"/>
      <c r="AA1068" s="6"/>
      <c r="AB1068" s="6"/>
      <c r="AC1068" s="6"/>
    </row>
    <row r="1069" spans="2:29" ht="13.95" customHeight="1" x14ac:dyDescent="0.25">
      <c r="B1069" s="138"/>
      <c r="C1069" s="142"/>
      <c r="D1069" s="2"/>
      <c r="I1069" s="333"/>
      <c r="J1069" s="334"/>
      <c r="K1069" s="194"/>
      <c r="L1069" s="194"/>
      <c r="P1069" s="2"/>
      <c r="AA1069" s="6"/>
      <c r="AB1069" s="6"/>
      <c r="AC1069" s="6"/>
    </row>
    <row r="1070" spans="2:29" ht="13.95" customHeight="1" x14ac:dyDescent="0.25">
      <c r="B1070" s="138"/>
      <c r="C1070" s="142"/>
      <c r="D1070" s="2"/>
      <c r="I1070" s="194"/>
      <c r="J1070" s="194"/>
      <c r="K1070" s="194"/>
      <c r="L1070" s="194"/>
      <c r="P1070" s="2"/>
      <c r="AA1070" s="6"/>
      <c r="AB1070" s="6"/>
      <c r="AC1070" s="6"/>
    </row>
    <row r="1071" spans="2:29" ht="13.95" customHeight="1" x14ac:dyDescent="0.25">
      <c r="B1071" s="138"/>
      <c r="C1071" s="142"/>
      <c r="D1071" s="2"/>
      <c r="I1071" s="333"/>
      <c r="J1071" s="334"/>
      <c r="K1071" s="194"/>
      <c r="L1071" s="194"/>
      <c r="P1071" s="2"/>
      <c r="AA1071" s="6"/>
      <c r="AB1071" s="6"/>
      <c r="AC1071" s="6"/>
    </row>
    <row r="1072" spans="2:29" ht="13.95" customHeight="1" x14ac:dyDescent="0.25">
      <c r="B1072" s="138"/>
      <c r="C1072" s="142"/>
      <c r="D1072" s="2"/>
      <c r="I1072" s="333"/>
      <c r="J1072" s="334"/>
      <c r="K1072" s="194"/>
      <c r="L1072" s="194"/>
      <c r="P1072" s="2"/>
      <c r="AA1072" s="6"/>
      <c r="AB1072" s="6"/>
      <c r="AC1072" s="6"/>
    </row>
    <row r="1073" spans="2:29" ht="13.95" customHeight="1" x14ac:dyDescent="0.25">
      <c r="B1073" s="138"/>
      <c r="C1073" s="142"/>
      <c r="D1073" s="2"/>
      <c r="I1073" s="333"/>
      <c r="J1073" s="334"/>
      <c r="K1073" s="194"/>
      <c r="L1073" s="194"/>
      <c r="P1073" s="2"/>
      <c r="AA1073" s="6"/>
      <c r="AB1073" s="6"/>
      <c r="AC1073" s="6"/>
    </row>
    <row r="1074" spans="2:29" ht="13.95" customHeight="1" x14ac:dyDescent="0.25">
      <c r="B1074" s="138"/>
      <c r="C1074" s="142"/>
      <c r="D1074" s="2"/>
      <c r="I1074" s="333"/>
      <c r="J1074" s="334"/>
      <c r="K1074" s="194"/>
      <c r="L1074" s="194"/>
      <c r="P1074" s="2"/>
      <c r="AA1074" s="6"/>
      <c r="AB1074" s="6"/>
      <c r="AC1074" s="6"/>
    </row>
    <row r="1075" spans="2:29" ht="13.95" customHeight="1" x14ac:dyDescent="0.25">
      <c r="B1075" s="138"/>
      <c r="C1075" s="142"/>
      <c r="D1075" s="2"/>
      <c r="I1075" s="194"/>
      <c r="J1075" s="194"/>
      <c r="K1075" s="194"/>
      <c r="L1075" s="194"/>
      <c r="P1075" s="2"/>
      <c r="AA1075" s="6"/>
      <c r="AB1075" s="6"/>
      <c r="AC1075" s="6"/>
    </row>
    <row r="1076" spans="2:29" ht="13.95" customHeight="1" x14ac:dyDescent="0.25">
      <c r="B1076" s="138"/>
      <c r="C1076" s="142"/>
      <c r="D1076" s="2"/>
      <c r="I1076" s="333"/>
      <c r="J1076" s="334"/>
      <c r="K1076" s="194"/>
      <c r="L1076" s="194"/>
      <c r="P1076" s="2"/>
      <c r="AA1076" s="6"/>
      <c r="AB1076" s="6"/>
      <c r="AC1076" s="6"/>
    </row>
    <row r="1077" spans="2:29" ht="13.95" customHeight="1" x14ac:dyDescent="0.25">
      <c r="B1077" s="138"/>
      <c r="C1077" s="142"/>
      <c r="D1077" s="2"/>
      <c r="I1077" s="333"/>
      <c r="J1077" s="334"/>
      <c r="K1077" s="194"/>
      <c r="L1077" s="194"/>
      <c r="P1077" s="2"/>
      <c r="AA1077" s="6"/>
      <c r="AB1077" s="6"/>
      <c r="AC1077" s="6"/>
    </row>
    <row r="1078" spans="2:29" ht="13.95" customHeight="1" x14ac:dyDescent="0.25">
      <c r="B1078" s="138"/>
      <c r="C1078" s="142"/>
      <c r="D1078" s="2"/>
      <c r="I1078" s="333"/>
      <c r="J1078" s="334"/>
      <c r="K1078" s="194"/>
      <c r="L1078" s="194"/>
      <c r="P1078" s="2"/>
      <c r="AA1078" s="6"/>
      <c r="AB1078" s="6"/>
      <c r="AC1078" s="6"/>
    </row>
    <row r="1079" spans="2:29" ht="13.95" customHeight="1" x14ac:dyDescent="0.25">
      <c r="B1079" s="138"/>
      <c r="C1079" s="142"/>
      <c r="D1079" s="2"/>
      <c r="I1079" s="333"/>
      <c r="J1079" s="334"/>
      <c r="K1079" s="194"/>
      <c r="L1079" s="194"/>
      <c r="P1079" s="2"/>
      <c r="AA1079" s="6"/>
      <c r="AB1079" s="6"/>
      <c r="AC1079" s="6"/>
    </row>
    <row r="1080" spans="2:29" ht="13.95" customHeight="1" x14ac:dyDescent="0.25">
      <c r="B1080" s="138"/>
      <c r="C1080" s="142"/>
      <c r="D1080" s="2"/>
      <c r="I1080" s="194"/>
      <c r="J1080" s="194"/>
      <c r="K1080" s="194"/>
      <c r="L1080" s="194"/>
      <c r="P1080" s="2"/>
      <c r="AA1080" s="6"/>
      <c r="AB1080" s="6"/>
      <c r="AC1080" s="6"/>
    </row>
    <row r="1081" spans="2:29" ht="13.95" customHeight="1" x14ac:dyDescent="0.25">
      <c r="B1081" s="138"/>
      <c r="C1081" s="142"/>
      <c r="D1081" s="2"/>
      <c r="I1081" s="333"/>
      <c r="J1081" s="334"/>
      <c r="K1081" s="194"/>
      <c r="L1081" s="194"/>
      <c r="P1081" s="2"/>
      <c r="AA1081" s="6"/>
      <c r="AB1081" s="6"/>
      <c r="AC1081" s="6"/>
    </row>
    <row r="1082" spans="2:29" ht="13.95" customHeight="1" x14ac:dyDescent="0.25">
      <c r="B1082" s="138"/>
      <c r="C1082" s="142"/>
      <c r="D1082" s="2"/>
      <c r="I1082" s="333"/>
      <c r="J1082" s="334"/>
      <c r="K1082" s="194"/>
      <c r="L1082" s="194"/>
      <c r="P1082" s="2"/>
      <c r="AA1082" s="6"/>
      <c r="AB1082" s="6"/>
      <c r="AC1082" s="6"/>
    </row>
    <row r="1083" spans="2:29" ht="13.95" customHeight="1" x14ac:dyDescent="0.25">
      <c r="B1083" s="138"/>
      <c r="C1083" s="142"/>
      <c r="D1083" s="2"/>
      <c r="I1083" s="194"/>
      <c r="J1083" s="194"/>
      <c r="K1083" s="194"/>
      <c r="L1083" s="194"/>
      <c r="P1083" s="2"/>
      <c r="AA1083" s="6"/>
      <c r="AB1083" s="6"/>
      <c r="AC1083" s="6"/>
    </row>
    <row r="1084" spans="2:29" ht="13.95" customHeight="1" x14ac:dyDescent="0.25">
      <c r="B1084" s="138"/>
      <c r="C1084" s="142"/>
      <c r="D1084" s="2"/>
      <c r="I1084" s="333"/>
      <c r="J1084" s="334"/>
      <c r="K1084" s="194"/>
      <c r="L1084" s="194"/>
      <c r="P1084" s="2"/>
      <c r="AA1084" s="6"/>
      <c r="AB1084" s="6"/>
      <c r="AC1084" s="6"/>
    </row>
    <row r="1085" spans="2:29" ht="13.95" customHeight="1" x14ac:dyDescent="0.25">
      <c r="B1085" s="138"/>
      <c r="C1085" s="142"/>
      <c r="D1085" s="2"/>
      <c r="I1085" s="333"/>
      <c r="J1085" s="334"/>
      <c r="K1085" s="194"/>
      <c r="L1085" s="194"/>
      <c r="P1085" s="2"/>
      <c r="AA1085" s="6"/>
      <c r="AB1085" s="6"/>
      <c r="AC1085" s="6"/>
    </row>
    <row r="1086" spans="2:29" ht="13.95" customHeight="1" x14ac:dyDescent="0.25">
      <c r="B1086" s="138"/>
      <c r="C1086" s="142"/>
      <c r="D1086" s="2"/>
      <c r="I1086" s="333"/>
      <c r="J1086" s="334"/>
      <c r="K1086" s="194"/>
      <c r="L1086" s="194"/>
      <c r="P1086" s="2"/>
      <c r="AA1086" s="6"/>
      <c r="AB1086" s="6"/>
      <c r="AC1086" s="6"/>
    </row>
    <row r="1087" spans="2:29" ht="13.95" customHeight="1" x14ac:dyDescent="0.25">
      <c r="B1087" s="138"/>
      <c r="C1087" s="142"/>
      <c r="D1087" s="2"/>
      <c r="I1087" s="194"/>
      <c r="J1087" s="194"/>
      <c r="K1087" s="194"/>
      <c r="L1087" s="194"/>
      <c r="P1087" s="2"/>
      <c r="AA1087" s="6"/>
      <c r="AB1087" s="6"/>
      <c r="AC1087" s="6"/>
    </row>
    <row r="1088" spans="2:29" ht="13.95" customHeight="1" x14ac:dyDescent="0.25">
      <c r="B1088" s="138"/>
      <c r="C1088" s="142"/>
      <c r="D1088" s="2"/>
      <c r="I1088" s="333"/>
      <c r="J1088" s="334"/>
      <c r="K1088" s="194"/>
      <c r="L1088" s="194"/>
      <c r="P1088" s="2"/>
      <c r="AA1088" s="6"/>
      <c r="AB1088" s="6"/>
      <c r="AC1088" s="6"/>
    </row>
    <row r="1089" spans="2:29" ht="13.95" customHeight="1" x14ac:dyDescent="0.25">
      <c r="B1089" s="138"/>
      <c r="C1089" s="142"/>
      <c r="D1089" s="2"/>
      <c r="I1089" s="333"/>
      <c r="J1089" s="334"/>
      <c r="K1089" s="194"/>
      <c r="L1089" s="194"/>
      <c r="P1089" s="2"/>
      <c r="AA1089" s="6"/>
      <c r="AB1089" s="6"/>
      <c r="AC1089" s="6"/>
    </row>
    <row r="1090" spans="2:29" ht="13.95" customHeight="1" x14ac:dyDescent="0.25">
      <c r="B1090" s="138"/>
      <c r="C1090" s="142"/>
      <c r="D1090" s="2"/>
      <c r="I1090" s="333"/>
      <c r="J1090" s="334"/>
      <c r="K1090" s="194"/>
      <c r="L1090" s="194"/>
      <c r="P1090" s="2"/>
      <c r="AA1090" s="6"/>
      <c r="AB1090" s="6"/>
      <c r="AC1090" s="6"/>
    </row>
    <row r="1091" spans="2:29" ht="13.95" customHeight="1" x14ac:dyDescent="0.25">
      <c r="B1091" s="138"/>
      <c r="C1091" s="142"/>
      <c r="D1091" s="2"/>
      <c r="I1091" s="333"/>
      <c r="J1091" s="334"/>
      <c r="K1091" s="194"/>
      <c r="L1091" s="194"/>
      <c r="P1091" s="2"/>
      <c r="AA1091" s="6"/>
      <c r="AB1091" s="6"/>
      <c r="AC1091" s="6"/>
    </row>
    <row r="1092" spans="2:29" ht="13.95" customHeight="1" x14ac:dyDescent="0.25">
      <c r="B1092" s="138"/>
      <c r="C1092" s="142"/>
      <c r="D1092" s="2"/>
      <c r="I1092" s="194"/>
      <c r="J1092" s="194"/>
      <c r="K1092" s="194"/>
      <c r="L1092" s="194"/>
      <c r="P1092" s="2"/>
      <c r="AA1092" s="6"/>
      <c r="AB1092" s="6"/>
      <c r="AC1092" s="6"/>
    </row>
    <row r="1093" spans="2:29" ht="13.95" customHeight="1" x14ac:dyDescent="0.25">
      <c r="B1093" s="138"/>
      <c r="C1093" s="142"/>
      <c r="D1093" s="2"/>
      <c r="I1093" s="333"/>
      <c r="J1093" s="334"/>
      <c r="K1093" s="194"/>
      <c r="L1093" s="194"/>
      <c r="P1093" s="2"/>
      <c r="AA1093" s="6"/>
      <c r="AB1093" s="6"/>
      <c r="AC1093" s="6"/>
    </row>
    <row r="1094" spans="2:29" ht="13.95" customHeight="1" x14ac:dyDescent="0.25">
      <c r="B1094" s="138"/>
      <c r="C1094" s="142"/>
      <c r="D1094" s="2"/>
      <c r="I1094" s="333"/>
      <c r="J1094" s="334"/>
      <c r="K1094" s="194"/>
      <c r="L1094" s="194"/>
      <c r="P1094" s="2"/>
      <c r="AA1094" s="6"/>
      <c r="AB1094" s="6"/>
      <c r="AC1094" s="6"/>
    </row>
    <row r="1095" spans="2:29" ht="13.95" customHeight="1" x14ac:dyDescent="0.25">
      <c r="B1095" s="138"/>
      <c r="C1095" s="142"/>
      <c r="D1095" s="2"/>
      <c r="I1095" s="194"/>
      <c r="J1095" s="194"/>
      <c r="K1095" s="194"/>
      <c r="L1095" s="194"/>
      <c r="P1095" s="2"/>
      <c r="AA1095" s="6"/>
      <c r="AB1095" s="6"/>
      <c r="AC1095" s="6"/>
    </row>
    <row r="1096" spans="2:29" ht="13.95" customHeight="1" x14ac:dyDescent="0.25">
      <c r="B1096" s="138"/>
      <c r="C1096" s="142"/>
      <c r="D1096" s="2"/>
      <c r="I1096" s="333"/>
      <c r="J1096" s="334"/>
      <c r="K1096" s="194"/>
      <c r="L1096" s="194"/>
      <c r="P1096" s="2"/>
      <c r="AA1096" s="6"/>
      <c r="AB1096" s="6"/>
      <c r="AC1096" s="6"/>
    </row>
    <row r="1097" spans="2:29" ht="13.95" customHeight="1" x14ac:dyDescent="0.25">
      <c r="B1097" s="138"/>
      <c r="C1097" s="142"/>
      <c r="D1097" s="2"/>
      <c r="I1097" s="333"/>
      <c r="J1097" s="334"/>
      <c r="K1097" s="194"/>
      <c r="L1097" s="194"/>
      <c r="P1097" s="2"/>
      <c r="AA1097" s="6"/>
      <c r="AB1097" s="6"/>
      <c r="AC1097" s="6"/>
    </row>
    <row r="1098" spans="2:29" ht="13.95" customHeight="1" x14ac:dyDescent="0.25">
      <c r="B1098" s="139"/>
      <c r="C1098" s="142"/>
      <c r="D1098" s="2"/>
      <c r="I1098" s="194"/>
      <c r="J1098" s="194"/>
      <c r="K1098" s="194"/>
      <c r="L1098" s="194"/>
      <c r="P1098" s="2"/>
      <c r="AA1098" s="6"/>
      <c r="AB1098" s="6"/>
      <c r="AC1098" s="6"/>
    </row>
    <row r="1099" spans="2:29" ht="13.95" customHeight="1" x14ac:dyDescent="0.25">
      <c r="B1099" s="142"/>
      <c r="C1099" s="142"/>
      <c r="D1099" s="2"/>
      <c r="I1099" s="194"/>
      <c r="J1099" s="194"/>
      <c r="K1099" s="194"/>
      <c r="L1099" s="194"/>
      <c r="P1099" s="2"/>
      <c r="AA1099" s="6"/>
      <c r="AB1099" s="6"/>
      <c r="AC1099" s="6"/>
    </row>
    <row r="1100" spans="2:29" ht="13.95" customHeight="1" x14ac:dyDescent="0.25">
      <c r="B1100" s="138"/>
      <c r="C1100" s="142"/>
      <c r="D1100" s="2"/>
      <c r="I1100" s="194"/>
      <c r="J1100" s="194"/>
      <c r="K1100" s="194"/>
      <c r="L1100" s="194"/>
      <c r="P1100" s="2"/>
      <c r="AA1100" s="6"/>
      <c r="AB1100" s="6"/>
      <c r="AC1100" s="6"/>
    </row>
    <row r="1101" spans="2:29" ht="13.95" customHeight="1" x14ac:dyDescent="0.25">
      <c r="B1101" s="138"/>
      <c r="C1101" s="142"/>
      <c r="D1101" s="2"/>
      <c r="I1101" s="333"/>
      <c r="J1101" s="334"/>
      <c r="K1101" s="194"/>
      <c r="L1101" s="194"/>
      <c r="P1101" s="2"/>
      <c r="AA1101" s="6"/>
      <c r="AB1101" s="6"/>
      <c r="AC1101" s="6"/>
    </row>
    <row r="1102" spans="2:29" ht="13.95" customHeight="1" x14ac:dyDescent="0.25">
      <c r="B1102" s="139"/>
      <c r="C1102" s="142"/>
      <c r="D1102" s="2"/>
      <c r="I1102" s="194"/>
      <c r="J1102" s="194"/>
      <c r="K1102" s="194"/>
      <c r="L1102" s="194"/>
      <c r="P1102" s="2"/>
      <c r="AA1102" s="6"/>
      <c r="AB1102" s="6"/>
      <c r="AC1102" s="6"/>
    </row>
    <row r="1103" spans="2:29" ht="13.95" customHeight="1" x14ac:dyDescent="0.25">
      <c r="B1103" s="142"/>
      <c r="C1103" s="142"/>
      <c r="D1103" s="2"/>
      <c r="I1103" s="194"/>
      <c r="J1103" s="194"/>
      <c r="K1103" s="194"/>
      <c r="L1103" s="194"/>
      <c r="P1103" s="2"/>
      <c r="AA1103" s="6"/>
      <c r="AB1103" s="6"/>
      <c r="AC1103" s="6"/>
    </row>
    <row r="1104" spans="2:29" ht="13.95" customHeight="1" x14ac:dyDescent="0.25">
      <c r="B1104" s="138"/>
      <c r="C1104" s="142"/>
      <c r="D1104" s="2"/>
      <c r="I1104" s="194"/>
      <c r="J1104" s="194"/>
      <c r="K1104" s="194"/>
      <c r="L1104" s="194"/>
      <c r="P1104" s="2"/>
      <c r="AA1104" s="6"/>
      <c r="AB1104" s="6"/>
      <c r="AC1104" s="6"/>
    </row>
    <row r="1105" spans="2:29" ht="13.95" customHeight="1" x14ac:dyDescent="0.25">
      <c r="B1105" s="138"/>
      <c r="C1105" s="142"/>
      <c r="D1105" s="2"/>
      <c r="I1105" s="333"/>
      <c r="J1105" s="334"/>
      <c r="K1105" s="194"/>
      <c r="L1105" s="194"/>
      <c r="P1105" s="2"/>
      <c r="AA1105" s="6"/>
      <c r="AB1105" s="6"/>
      <c r="AC1105" s="6"/>
    </row>
    <row r="1106" spans="2:29" ht="13.95" customHeight="1" x14ac:dyDescent="0.25">
      <c r="B1106" s="138"/>
      <c r="C1106" s="142"/>
      <c r="D1106" s="2"/>
      <c r="I1106" s="333"/>
      <c r="J1106" s="334"/>
      <c r="K1106" s="194"/>
      <c r="L1106" s="194"/>
      <c r="P1106" s="2"/>
      <c r="AA1106" s="6"/>
      <c r="AB1106" s="6"/>
      <c r="AC1106" s="6"/>
    </row>
    <row r="1107" spans="2:29" ht="13.95" customHeight="1" x14ac:dyDescent="0.25">
      <c r="B1107" s="138"/>
      <c r="C1107" s="142"/>
      <c r="D1107" s="2"/>
      <c r="I1107" s="194"/>
      <c r="J1107" s="194"/>
      <c r="K1107" s="194"/>
      <c r="L1107" s="194"/>
      <c r="P1107" s="2"/>
      <c r="AA1107" s="6"/>
      <c r="AB1107" s="6"/>
      <c r="AC1107" s="6"/>
    </row>
    <row r="1108" spans="2:29" ht="13.95" customHeight="1" x14ac:dyDescent="0.25">
      <c r="B1108" s="138"/>
      <c r="C1108" s="142"/>
      <c r="D1108" s="2"/>
      <c r="I1108" s="333"/>
      <c r="J1108" s="334"/>
      <c r="K1108" s="194"/>
      <c r="L1108" s="194"/>
      <c r="P1108" s="2"/>
      <c r="AA1108" s="6"/>
      <c r="AB1108" s="6"/>
      <c r="AC1108" s="6"/>
    </row>
    <row r="1109" spans="2:29" ht="13.95" customHeight="1" x14ac:dyDescent="0.25">
      <c r="B1109" s="138"/>
      <c r="C1109" s="142"/>
      <c r="D1109" s="2"/>
      <c r="I1109" s="333"/>
      <c r="J1109" s="334"/>
      <c r="K1109" s="194"/>
      <c r="L1109" s="194"/>
      <c r="P1109" s="2"/>
      <c r="AA1109" s="6"/>
      <c r="AB1109" s="6"/>
      <c r="AC1109" s="6"/>
    </row>
    <row r="1110" spans="2:29" ht="13.95" customHeight="1" x14ac:dyDescent="0.25">
      <c r="B1110" s="138"/>
      <c r="C1110" s="142"/>
      <c r="D1110" s="2"/>
      <c r="I1110" s="333"/>
      <c r="J1110" s="334"/>
      <c r="K1110" s="194"/>
      <c r="L1110" s="194"/>
      <c r="P1110" s="2"/>
      <c r="AA1110" s="6"/>
      <c r="AB1110" s="6"/>
      <c r="AC1110" s="6"/>
    </row>
    <row r="1111" spans="2:29" ht="13.95" customHeight="1" x14ac:dyDescent="0.25">
      <c r="B1111" s="138"/>
      <c r="C1111" s="142"/>
      <c r="D1111" s="2"/>
      <c r="I1111" s="194"/>
      <c r="J1111" s="194"/>
      <c r="K1111" s="194"/>
      <c r="L1111" s="194"/>
      <c r="P1111" s="2"/>
      <c r="AA1111" s="6"/>
      <c r="AB1111" s="6"/>
      <c r="AC1111" s="6"/>
    </row>
    <row r="1112" spans="2:29" ht="13.95" customHeight="1" x14ac:dyDescent="0.25">
      <c r="B1112" s="138"/>
      <c r="C1112" s="142"/>
      <c r="D1112" s="2"/>
      <c r="I1112" s="333"/>
      <c r="J1112" s="334"/>
      <c r="K1112" s="194"/>
      <c r="L1112" s="194"/>
      <c r="P1112" s="2"/>
      <c r="AA1112" s="6"/>
      <c r="AB1112" s="6"/>
      <c r="AC1112" s="6"/>
    </row>
    <row r="1113" spans="2:29" ht="13.95" customHeight="1" x14ac:dyDescent="0.25">
      <c r="B1113" s="138"/>
      <c r="C1113" s="142"/>
      <c r="D1113" s="2"/>
      <c r="I1113" s="333"/>
      <c r="J1113" s="334"/>
      <c r="K1113" s="194"/>
      <c r="L1113" s="194"/>
      <c r="P1113" s="2"/>
      <c r="AA1113" s="6"/>
      <c r="AB1113" s="6"/>
      <c r="AC1113" s="6"/>
    </row>
    <row r="1114" spans="2:29" ht="13.95" customHeight="1" x14ac:dyDescent="0.25">
      <c r="B1114" s="138"/>
      <c r="C1114" s="142"/>
      <c r="D1114" s="2"/>
      <c r="I1114" s="194"/>
      <c r="J1114" s="194"/>
      <c r="K1114" s="194"/>
      <c r="L1114" s="194"/>
      <c r="P1114" s="2"/>
      <c r="AA1114" s="6"/>
      <c r="AB1114" s="6"/>
      <c r="AC1114" s="6"/>
    </row>
    <row r="1115" spans="2:29" ht="13.95" customHeight="1" x14ac:dyDescent="0.25">
      <c r="B1115" s="138"/>
      <c r="C1115" s="142"/>
      <c r="D1115" s="2"/>
      <c r="I1115" s="333"/>
      <c r="J1115" s="334"/>
      <c r="K1115" s="194"/>
      <c r="L1115" s="194"/>
      <c r="P1115" s="2"/>
      <c r="AA1115" s="6"/>
      <c r="AB1115" s="6"/>
      <c r="AC1115" s="6"/>
    </row>
    <row r="1116" spans="2:29" ht="13.95" customHeight="1" x14ac:dyDescent="0.25">
      <c r="B1116" s="138"/>
      <c r="C1116" s="142"/>
      <c r="D1116" s="2"/>
      <c r="I1116" s="333"/>
      <c r="J1116" s="334"/>
      <c r="K1116" s="194"/>
      <c r="L1116" s="194"/>
      <c r="P1116" s="2"/>
      <c r="AA1116" s="6"/>
      <c r="AB1116" s="6"/>
      <c r="AC1116" s="6"/>
    </row>
    <row r="1117" spans="2:29" ht="13.95" customHeight="1" x14ac:dyDescent="0.25">
      <c r="B1117" s="138"/>
      <c r="C1117" s="142"/>
      <c r="D1117" s="2"/>
      <c r="I1117" s="333"/>
      <c r="J1117" s="334"/>
      <c r="K1117" s="194"/>
      <c r="L1117" s="194"/>
      <c r="P1117" s="2"/>
      <c r="AA1117" s="6"/>
      <c r="AB1117" s="6"/>
      <c r="AC1117" s="6"/>
    </row>
    <row r="1118" spans="2:29" ht="13.95" customHeight="1" x14ac:dyDescent="0.25">
      <c r="B1118" s="138"/>
      <c r="C1118" s="142"/>
      <c r="D1118" s="2"/>
      <c r="I1118" s="333"/>
      <c r="J1118" s="334"/>
      <c r="K1118" s="194"/>
      <c r="L1118" s="194"/>
      <c r="P1118" s="2"/>
      <c r="AA1118" s="6"/>
      <c r="AB1118" s="6"/>
      <c r="AC1118" s="6"/>
    </row>
    <row r="1119" spans="2:29" ht="13.95" customHeight="1" x14ac:dyDescent="0.25">
      <c r="B1119" s="138"/>
      <c r="C1119" s="142"/>
      <c r="D1119" s="2"/>
      <c r="I1119" s="194"/>
      <c r="J1119" s="194"/>
      <c r="K1119" s="194"/>
      <c r="L1119" s="194"/>
      <c r="P1119" s="2"/>
      <c r="AA1119" s="6"/>
      <c r="AB1119" s="6"/>
      <c r="AC1119" s="6"/>
    </row>
    <row r="1120" spans="2:29" ht="13.95" customHeight="1" x14ac:dyDescent="0.25">
      <c r="B1120" s="138"/>
      <c r="C1120" s="142"/>
      <c r="D1120" s="2"/>
      <c r="I1120" s="333"/>
      <c r="J1120" s="334"/>
      <c r="K1120" s="194"/>
      <c r="L1120" s="194"/>
      <c r="P1120" s="2"/>
      <c r="AA1120" s="6"/>
      <c r="AB1120" s="6"/>
      <c r="AC1120" s="6"/>
    </row>
    <row r="1121" spans="2:29" ht="13.95" customHeight="1" x14ac:dyDescent="0.25">
      <c r="B1121" s="138"/>
      <c r="C1121" s="142"/>
      <c r="D1121" s="2"/>
      <c r="I1121" s="333"/>
      <c r="J1121" s="334"/>
      <c r="K1121" s="194"/>
      <c r="L1121" s="194"/>
      <c r="P1121" s="2"/>
      <c r="AA1121" s="6"/>
      <c r="AB1121" s="6"/>
      <c r="AC1121" s="6"/>
    </row>
    <row r="1122" spans="2:29" ht="13.95" customHeight="1" x14ac:dyDescent="0.25">
      <c r="B1122" s="138"/>
      <c r="C1122" s="142"/>
      <c r="D1122" s="2"/>
      <c r="I1122" s="194"/>
      <c r="J1122" s="194"/>
      <c r="K1122" s="194"/>
      <c r="L1122" s="194"/>
      <c r="P1122" s="2"/>
      <c r="AA1122" s="6"/>
      <c r="AB1122" s="6"/>
      <c r="AC1122" s="6"/>
    </row>
    <row r="1123" spans="2:29" ht="13.95" customHeight="1" x14ac:dyDescent="0.25">
      <c r="B1123" s="138"/>
      <c r="C1123" s="142"/>
      <c r="D1123" s="2"/>
      <c r="I1123" s="333"/>
      <c r="J1123" s="334"/>
      <c r="K1123" s="194"/>
      <c r="L1123" s="194"/>
      <c r="P1123" s="2"/>
      <c r="AA1123" s="6"/>
      <c r="AB1123" s="6"/>
      <c r="AC1123" s="6"/>
    </row>
    <row r="1124" spans="2:29" ht="13.95" customHeight="1" x14ac:dyDescent="0.25">
      <c r="B1124" s="138"/>
      <c r="C1124" s="142"/>
      <c r="D1124" s="2"/>
      <c r="I1124" s="333"/>
      <c r="J1124" s="334"/>
      <c r="K1124" s="194"/>
      <c r="L1124" s="194"/>
      <c r="P1124" s="2"/>
      <c r="AA1124" s="6"/>
      <c r="AB1124" s="6"/>
      <c r="AC1124" s="6"/>
    </row>
    <row r="1125" spans="2:29" ht="13.95" customHeight="1" x14ac:dyDescent="0.25">
      <c r="B1125" s="138"/>
      <c r="C1125" s="142"/>
      <c r="D1125" s="2"/>
      <c r="I1125" s="333"/>
      <c r="J1125" s="334"/>
      <c r="K1125" s="194"/>
      <c r="L1125" s="194"/>
      <c r="P1125" s="2"/>
      <c r="AA1125" s="6"/>
      <c r="AB1125" s="6"/>
      <c r="AC1125" s="6"/>
    </row>
    <row r="1126" spans="2:29" ht="13.95" customHeight="1" x14ac:dyDescent="0.25">
      <c r="B1126" s="138"/>
      <c r="C1126" s="142"/>
      <c r="D1126" s="2"/>
      <c r="I1126" s="333"/>
      <c r="J1126" s="334"/>
      <c r="K1126" s="194"/>
      <c r="L1126" s="194"/>
      <c r="P1126" s="2"/>
      <c r="AA1126" s="6"/>
      <c r="AB1126" s="6"/>
      <c r="AC1126" s="6"/>
    </row>
    <row r="1127" spans="2:29" ht="13.95" customHeight="1" x14ac:dyDescent="0.25">
      <c r="B1127" s="138"/>
      <c r="C1127" s="142"/>
      <c r="D1127" s="2"/>
      <c r="I1127" s="194"/>
      <c r="J1127" s="194"/>
      <c r="K1127" s="194"/>
      <c r="L1127" s="194"/>
      <c r="P1127" s="2"/>
      <c r="AA1127" s="6"/>
      <c r="AB1127" s="6"/>
      <c r="AC1127" s="6"/>
    </row>
    <row r="1128" spans="2:29" ht="13.95" customHeight="1" x14ac:dyDescent="0.25">
      <c r="B1128" s="138"/>
      <c r="C1128" s="142"/>
      <c r="D1128" s="2"/>
      <c r="I1128" s="333"/>
      <c r="J1128" s="334"/>
      <c r="K1128" s="194"/>
      <c r="L1128" s="194"/>
      <c r="P1128" s="2"/>
      <c r="AA1128" s="6"/>
      <c r="AB1128" s="6"/>
      <c r="AC1128" s="6"/>
    </row>
    <row r="1129" spans="2:29" ht="13.95" customHeight="1" x14ac:dyDescent="0.25">
      <c r="B1129" s="138"/>
      <c r="C1129" s="142"/>
      <c r="D1129" s="2"/>
      <c r="I1129" s="333"/>
      <c r="J1129" s="334"/>
      <c r="K1129" s="194"/>
      <c r="L1129" s="194"/>
      <c r="P1129" s="2"/>
      <c r="AA1129" s="6"/>
      <c r="AB1129" s="6"/>
      <c r="AC1129" s="6"/>
    </row>
    <row r="1130" spans="2:29" ht="13.95" customHeight="1" x14ac:dyDescent="0.25">
      <c r="B1130" s="138"/>
      <c r="C1130" s="142"/>
      <c r="D1130" s="2"/>
      <c r="I1130" s="333"/>
      <c r="J1130" s="334"/>
      <c r="K1130" s="194"/>
      <c r="L1130" s="194"/>
      <c r="P1130" s="2"/>
      <c r="AA1130" s="6"/>
      <c r="AB1130" s="6"/>
      <c r="AC1130" s="6"/>
    </row>
    <row r="1131" spans="2:29" ht="13.95" customHeight="1" x14ac:dyDescent="0.25">
      <c r="B1131" s="138"/>
      <c r="C1131" s="142"/>
      <c r="D1131" s="2"/>
      <c r="I1131" s="333"/>
      <c r="J1131" s="334"/>
      <c r="K1131" s="194"/>
      <c r="L1131" s="194"/>
      <c r="P1131" s="2"/>
      <c r="AA1131" s="6"/>
      <c r="AB1131" s="6"/>
      <c r="AC1131" s="6"/>
    </row>
    <row r="1132" spans="2:29" ht="13.95" customHeight="1" x14ac:dyDescent="0.25">
      <c r="B1132" s="138"/>
      <c r="C1132" s="142"/>
      <c r="D1132" s="2"/>
      <c r="I1132" s="333"/>
      <c r="J1132" s="334"/>
      <c r="K1132" s="194"/>
      <c r="L1132" s="194"/>
      <c r="P1132" s="2"/>
      <c r="AA1132" s="6"/>
      <c r="AB1132" s="6"/>
      <c r="AC1132" s="6"/>
    </row>
    <row r="1133" spans="2:29" ht="13.95" customHeight="1" x14ac:dyDescent="0.25">
      <c r="B1133" s="138"/>
      <c r="C1133" s="142"/>
      <c r="D1133" s="2"/>
      <c r="I1133" s="333"/>
      <c r="J1133" s="334"/>
      <c r="K1133" s="194"/>
      <c r="L1133" s="194"/>
      <c r="P1133" s="2"/>
      <c r="AA1133" s="6"/>
      <c r="AB1133" s="6"/>
      <c r="AC1133" s="6"/>
    </row>
    <row r="1134" spans="2:29" ht="13.95" customHeight="1" x14ac:dyDescent="0.25">
      <c r="B1134" s="138"/>
      <c r="C1134" s="142"/>
      <c r="D1134" s="2"/>
      <c r="I1134" s="194"/>
      <c r="J1134" s="194"/>
      <c r="K1134" s="194"/>
      <c r="L1134" s="194"/>
      <c r="P1134" s="2"/>
      <c r="AA1134" s="6"/>
      <c r="AB1134" s="6"/>
      <c r="AC1134" s="6"/>
    </row>
    <row r="1135" spans="2:29" ht="13.95" customHeight="1" x14ac:dyDescent="0.25">
      <c r="B1135" s="138"/>
      <c r="C1135" s="142"/>
      <c r="D1135" s="2"/>
      <c r="I1135" s="333"/>
      <c r="J1135" s="334"/>
      <c r="K1135" s="194"/>
      <c r="L1135" s="194"/>
      <c r="P1135" s="2"/>
      <c r="AA1135" s="6"/>
      <c r="AB1135" s="6"/>
      <c r="AC1135" s="6"/>
    </row>
    <row r="1136" spans="2:29" ht="13.95" customHeight="1" x14ac:dyDescent="0.25">
      <c r="B1136" s="138"/>
      <c r="C1136" s="142"/>
      <c r="D1136" s="2"/>
      <c r="I1136" s="333"/>
      <c r="J1136" s="334"/>
      <c r="K1136" s="194"/>
      <c r="L1136" s="194"/>
      <c r="P1136" s="2"/>
      <c r="AA1136" s="6"/>
      <c r="AB1136" s="6"/>
      <c r="AC1136" s="6"/>
    </row>
    <row r="1137" spans="2:29" ht="13.95" customHeight="1" x14ac:dyDescent="0.25">
      <c r="B1137" s="138"/>
      <c r="C1137" s="142"/>
      <c r="D1137" s="2"/>
      <c r="I1137" s="333"/>
      <c r="J1137" s="334"/>
      <c r="K1137" s="194"/>
      <c r="L1137" s="194"/>
      <c r="P1137" s="2"/>
      <c r="AA1137" s="6"/>
      <c r="AB1137" s="6"/>
      <c r="AC1137" s="6"/>
    </row>
    <row r="1138" spans="2:29" ht="13.95" customHeight="1" x14ac:dyDescent="0.25">
      <c r="B1138" s="138"/>
      <c r="C1138" s="142"/>
      <c r="D1138" s="2"/>
      <c r="I1138" s="333"/>
      <c r="J1138" s="334"/>
      <c r="K1138" s="194"/>
      <c r="L1138" s="194"/>
      <c r="P1138" s="2"/>
      <c r="AA1138" s="6"/>
      <c r="AB1138" s="6"/>
      <c r="AC1138" s="6"/>
    </row>
    <row r="1139" spans="2:29" ht="13.95" customHeight="1" x14ac:dyDescent="0.25">
      <c r="B1139" s="138"/>
      <c r="C1139" s="142"/>
      <c r="D1139" s="2"/>
      <c r="I1139" s="194"/>
      <c r="J1139" s="194"/>
      <c r="K1139" s="194"/>
      <c r="L1139" s="194"/>
      <c r="P1139" s="2"/>
      <c r="AA1139" s="6"/>
      <c r="AB1139" s="6"/>
      <c r="AC1139" s="6"/>
    </row>
    <row r="1140" spans="2:29" ht="13.95" customHeight="1" x14ac:dyDescent="0.25">
      <c r="B1140" s="138"/>
      <c r="C1140" s="142"/>
      <c r="D1140" s="2"/>
      <c r="I1140" s="333"/>
      <c r="J1140" s="334"/>
      <c r="K1140" s="194"/>
      <c r="L1140" s="194"/>
      <c r="P1140" s="2"/>
      <c r="AA1140" s="6"/>
      <c r="AB1140" s="6"/>
      <c r="AC1140" s="6"/>
    </row>
    <row r="1141" spans="2:29" ht="13.95" customHeight="1" x14ac:dyDescent="0.25">
      <c r="B1141" s="138"/>
      <c r="C1141" s="142"/>
      <c r="D1141" s="2"/>
      <c r="I1141" s="333"/>
      <c r="J1141" s="334"/>
      <c r="K1141" s="194"/>
      <c r="L1141" s="194"/>
      <c r="P1141" s="2"/>
      <c r="AA1141" s="6"/>
      <c r="AB1141" s="6"/>
      <c r="AC1141" s="6"/>
    </row>
    <row r="1142" spans="2:29" ht="13.95" customHeight="1" x14ac:dyDescent="0.25">
      <c r="B1142" s="138"/>
      <c r="C1142" s="142"/>
      <c r="D1142" s="2"/>
      <c r="I1142" s="333"/>
      <c r="J1142" s="334"/>
      <c r="K1142" s="194"/>
      <c r="L1142" s="194"/>
      <c r="P1142" s="2"/>
      <c r="AA1142" s="6"/>
      <c r="AB1142" s="6"/>
      <c r="AC1142" s="6"/>
    </row>
    <row r="1143" spans="2:29" ht="13.95" customHeight="1" x14ac:dyDescent="0.25">
      <c r="B1143" s="138"/>
      <c r="C1143" s="142"/>
      <c r="D1143" s="2"/>
      <c r="I1143" s="333"/>
      <c r="J1143" s="334"/>
      <c r="K1143" s="194"/>
      <c r="L1143" s="194"/>
      <c r="P1143" s="2"/>
      <c r="AA1143" s="6"/>
      <c r="AB1143" s="6"/>
      <c r="AC1143" s="6"/>
    </row>
    <row r="1144" spans="2:29" ht="13.95" customHeight="1" x14ac:dyDescent="0.25">
      <c r="B1144" s="138"/>
      <c r="C1144" s="142"/>
      <c r="D1144" s="2"/>
      <c r="I1144" s="194"/>
      <c r="J1144" s="194"/>
      <c r="K1144" s="194"/>
      <c r="L1144" s="194"/>
      <c r="P1144" s="2"/>
      <c r="AA1144" s="6"/>
      <c r="AB1144" s="6"/>
      <c r="AC1144" s="6"/>
    </row>
    <row r="1145" spans="2:29" ht="13.95" customHeight="1" x14ac:dyDescent="0.25">
      <c r="B1145" s="138"/>
      <c r="C1145" s="142"/>
      <c r="D1145" s="2"/>
      <c r="I1145" s="333"/>
      <c r="J1145" s="334"/>
      <c r="K1145" s="194"/>
      <c r="L1145" s="194"/>
      <c r="P1145" s="2"/>
      <c r="AA1145" s="6"/>
      <c r="AB1145" s="6"/>
      <c r="AC1145" s="6"/>
    </row>
    <row r="1146" spans="2:29" ht="13.95" customHeight="1" x14ac:dyDescent="0.25">
      <c r="B1146" s="138"/>
      <c r="C1146" s="142"/>
      <c r="D1146" s="2"/>
      <c r="I1146" s="333"/>
      <c r="J1146" s="334"/>
      <c r="K1146" s="194"/>
      <c r="L1146" s="194"/>
      <c r="P1146" s="2"/>
      <c r="AA1146" s="6"/>
      <c r="AB1146" s="6"/>
      <c r="AC1146" s="6"/>
    </row>
    <row r="1147" spans="2:29" ht="13.95" customHeight="1" x14ac:dyDescent="0.25">
      <c r="B1147" s="138"/>
      <c r="C1147" s="142"/>
      <c r="D1147" s="2"/>
      <c r="I1147" s="333"/>
      <c r="J1147" s="334"/>
      <c r="K1147" s="194"/>
      <c r="L1147" s="194"/>
      <c r="P1147" s="2"/>
      <c r="AA1147" s="6"/>
      <c r="AB1147" s="6"/>
      <c r="AC1147" s="6"/>
    </row>
    <row r="1148" spans="2:29" ht="13.95" customHeight="1" x14ac:dyDescent="0.25">
      <c r="B1148" s="138"/>
      <c r="C1148" s="142"/>
      <c r="D1148" s="2"/>
      <c r="I1148" s="333"/>
      <c r="J1148" s="334"/>
      <c r="K1148" s="194"/>
      <c r="L1148" s="194"/>
      <c r="P1148" s="2"/>
      <c r="AA1148" s="6"/>
      <c r="AB1148" s="6"/>
      <c r="AC1148" s="6"/>
    </row>
    <row r="1149" spans="2:29" ht="13.95" customHeight="1" x14ac:dyDescent="0.25">
      <c r="B1149" s="138"/>
      <c r="C1149" s="142"/>
      <c r="D1149" s="2"/>
      <c r="I1149" s="194"/>
      <c r="J1149" s="194"/>
      <c r="K1149" s="194"/>
      <c r="L1149" s="194"/>
      <c r="P1149" s="2"/>
      <c r="AA1149" s="6"/>
      <c r="AB1149" s="6"/>
      <c r="AC1149" s="6"/>
    </row>
    <row r="1150" spans="2:29" ht="13.95" customHeight="1" x14ac:dyDescent="0.25">
      <c r="B1150" s="138"/>
      <c r="C1150" s="142"/>
      <c r="D1150" s="2"/>
      <c r="I1150" s="333"/>
      <c r="J1150" s="334"/>
      <c r="K1150" s="194"/>
      <c r="L1150" s="194"/>
      <c r="P1150" s="2"/>
      <c r="AA1150" s="6"/>
      <c r="AB1150" s="6"/>
      <c r="AC1150" s="6"/>
    </row>
    <row r="1151" spans="2:29" ht="13.95" customHeight="1" x14ac:dyDescent="0.25">
      <c r="B1151" s="138"/>
      <c r="C1151" s="142"/>
      <c r="D1151" s="2"/>
      <c r="I1151" s="333"/>
      <c r="J1151" s="334"/>
      <c r="K1151" s="194"/>
      <c r="L1151" s="194"/>
      <c r="P1151" s="2"/>
      <c r="AA1151" s="6"/>
      <c r="AB1151" s="6"/>
      <c r="AC1151" s="6"/>
    </row>
    <row r="1152" spans="2:29" ht="13.95" customHeight="1" x14ac:dyDescent="0.25">
      <c r="B1152" s="138"/>
      <c r="C1152" s="142"/>
      <c r="D1152" s="2"/>
      <c r="I1152" s="333"/>
      <c r="J1152" s="334"/>
      <c r="K1152" s="194"/>
      <c r="L1152" s="194"/>
      <c r="P1152" s="2"/>
      <c r="AA1152" s="6"/>
      <c r="AB1152" s="6"/>
      <c r="AC1152" s="6"/>
    </row>
    <row r="1153" spans="2:29" ht="13.95" customHeight="1" x14ac:dyDescent="0.25">
      <c r="B1153" s="138"/>
      <c r="C1153" s="142"/>
      <c r="D1153" s="2"/>
      <c r="I1153" s="333"/>
      <c r="J1153" s="334"/>
      <c r="K1153" s="194"/>
      <c r="L1153" s="194"/>
      <c r="P1153" s="2"/>
      <c r="AA1153" s="6"/>
      <c r="AB1153" s="6"/>
      <c r="AC1153" s="6"/>
    </row>
    <row r="1154" spans="2:29" ht="13.95" customHeight="1" x14ac:dyDescent="0.25">
      <c r="B1154" s="138"/>
      <c r="C1154" s="142"/>
      <c r="D1154" s="2"/>
      <c r="I1154" s="194"/>
      <c r="J1154" s="194"/>
      <c r="K1154" s="194"/>
      <c r="L1154" s="194"/>
      <c r="P1154" s="2"/>
      <c r="AA1154" s="6"/>
      <c r="AB1154" s="6"/>
      <c r="AC1154" s="6"/>
    </row>
    <row r="1155" spans="2:29" ht="13.95" customHeight="1" x14ac:dyDescent="0.25">
      <c r="B1155" s="138"/>
      <c r="C1155" s="142"/>
      <c r="D1155" s="2"/>
      <c r="I1155" s="333"/>
      <c r="J1155" s="334"/>
      <c r="K1155" s="194"/>
      <c r="L1155" s="194"/>
      <c r="P1155" s="2"/>
      <c r="AA1155" s="6"/>
      <c r="AB1155" s="6"/>
      <c r="AC1155" s="6"/>
    </row>
    <row r="1156" spans="2:29" ht="13.95" customHeight="1" x14ac:dyDescent="0.25">
      <c r="B1156" s="138"/>
      <c r="C1156" s="142"/>
      <c r="D1156" s="2"/>
      <c r="I1156" s="333"/>
      <c r="J1156" s="334"/>
      <c r="K1156" s="194"/>
      <c r="L1156" s="194"/>
      <c r="P1156" s="2"/>
      <c r="AA1156" s="6"/>
      <c r="AB1156" s="6"/>
      <c r="AC1156" s="6"/>
    </row>
    <row r="1157" spans="2:29" ht="13.95" customHeight="1" x14ac:dyDescent="0.25">
      <c r="B1157" s="138"/>
      <c r="C1157" s="142"/>
      <c r="D1157" s="2"/>
      <c r="I1157" s="333"/>
      <c r="J1157" s="334"/>
      <c r="K1157" s="194"/>
      <c r="L1157" s="194"/>
      <c r="P1157" s="2"/>
      <c r="AA1157" s="6"/>
      <c r="AB1157" s="6"/>
      <c r="AC1157" s="6"/>
    </row>
    <row r="1158" spans="2:29" ht="13.95" customHeight="1" x14ac:dyDescent="0.25">
      <c r="B1158" s="138"/>
      <c r="C1158" s="142"/>
      <c r="D1158" s="2"/>
      <c r="I1158" s="333"/>
      <c r="J1158" s="334"/>
      <c r="K1158" s="194"/>
      <c r="L1158" s="194"/>
      <c r="P1158" s="2"/>
      <c r="AA1158" s="6"/>
      <c r="AB1158" s="6"/>
      <c r="AC1158" s="6"/>
    </row>
    <row r="1159" spans="2:29" ht="13.95" customHeight="1" x14ac:dyDescent="0.25">
      <c r="B1159" s="138"/>
      <c r="C1159" s="142"/>
      <c r="D1159" s="2"/>
      <c r="I1159" s="194"/>
      <c r="J1159" s="194"/>
      <c r="K1159" s="194"/>
      <c r="L1159" s="194"/>
      <c r="P1159" s="2"/>
      <c r="AA1159" s="6"/>
      <c r="AB1159" s="6"/>
      <c r="AC1159" s="6"/>
    </row>
    <row r="1160" spans="2:29" ht="13.95" customHeight="1" x14ac:dyDescent="0.25">
      <c r="B1160" s="138"/>
      <c r="C1160" s="142"/>
      <c r="D1160" s="2"/>
      <c r="I1160" s="333"/>
      <c r="J1160" s="334"/>
      <c r="K1160" s="194"/>
      <c r="L1160" s="194"/>
      <c r="P1160" s="2"/>
      <c r="AA1160" s="6"/>
      <c r="AB1160" s="6"/>
      <c r="AC1160" s="6"/>
    </row>
    <row r="1161" spans="2:29" ht="13.95" customHeight="1" x14ac:dyDescent="0.25">
      <c r="B1161" s="138"/>
      <c r="C1161" s="142"/>
      <c r="D1161" s="2"/>
      <c r="I1161" s="333"/>
      <c r="J1161" s="334"/>
      <c r="K1161" s="194"/>
      <c r="L1161" s="194"/>
      <c r="P1161" s="2"/>
      <c r="AA1161" s="6"/>
      <c r="AB1161" s="6"/>
      <c r="AC1161" s="6"/>
    </row>
    <row r="1162" spans="2:29" ht="13.95" customHeight="1" x14ac:dyDescent="0.25">
      <c r="B1162" s="138"/>
      <c r="C1162" s="142"/>
      <c r="D1162" s="2"/>
      <c r="I1162" s="333"/>
      <c r="J1162" s="334"/>
      <c r="K1162" s="194"/>
      <c r="L1162" s="194"/>
      <c r="P1162" s="2"/>
      <c r="AA1162" s="6"/>
      <c r="AB1162" s="6"/>
      <c r="AC1162" s="6"/>
    </row>
    <row r="1163" spans="2:29" ht="13.95" customHeight="1" x14ac:dyDescent="0.25">
      <c r="B1163" s="138"/>
      <c r="C1163" s="142"/>
      <c r="D1163" s="2"/>
      <c r="I1163" s="333"/>
      <c r="J1163" s="334"/>
      <c r="K1163" s="194"/>
      <c r="L1163" s="194"/>
      <c r="P1163" s="2"/>
      <c r="AA1163" s="6"/>
      <c r="AB1163" s="6"/>
      <c r="AC1163" s="6"/>
    </row>
    <row r="1164" spans="2:29" ht="13.95" customHeight="1" x14ac:dyDescent="0.25">
      <c r="B1164" s="138"/>
      <c r="C1164" s="142"/>
      <c r="D1164" s="2"/>
      <c r="I1164" s="194"/>
      <c r="J1164" s="194"/>
      <c r="K1164" s="194"/>
      <c r="L1164" s="194"/>
      <c r="P1164" s="2"/>
      <c r="AA1164" s="6"/>
      <c r="AB1164" s="6"/>
      <c r="AC1164" s="6"/>
    </row>
    <row r="1165" spans="2:29" ht="13.95" customHeight="1" x14ac:dyDescent="0.25">
      <c r="B1165" s="138"/>
      <c r="C1165" s="142"/>
      <c r="D1165" s="2"/>
      <c r="I1165" s="333"/>
      <c r="J1165" s="334"/>
      <c r="K1165" s="194"/>
      <c r="L1165" s="194"/>
      <c r="P1165" s="2"/>
      <c r="AA1165" s="6"/>
      <c r="AB1165" s="6"/>
      <c r="AC1165" s="6"/>
    </row>
    <row r="1166" spans="2:29" ht="13.95" customHeight="1" x14ac:dyDescent="0.25">
      <c r="B1166" s="138"/>
      <c r="C1166" s="142"/>
      <c r="D1166" s="2"/>
      <c r="I1166" s="333"/>
      <c r="J1166" s="334"/>
      <c r="K1166" s="194"/>
      <c r="L1166" s="194"/>
      <c r="P1166" s="2"/>
      <c r="AA1166" s="6"/>
      <c r="AB1166" s="6"/>
      <c r="AC1166" s="6"/>
    </row>
    <row r="1167" spans="2:29" ht="13.95" customHeight="1" x14ac:dyDescent="0.25">
      <c r="B1167" s="138"/>
      <c r="C1167" s="142"/>
      <c r="D1167" s="2"/>
      <c r="I1167" s="333"/>
      <c r="J1167" s="334"/>
      <c r="K1167" s="194"/>
      <c r="L1167" s="194"/>
      <c r="P1167" s="2"/>
      <c r="AA1167" s="6"/>
      <c r="AB1167" s="6"/>
      <c r="AC1167" s="6"/>
    </row>
    <row r="1168" spans="2:29" ht="13.95" customHeight="1" x14ac:dyDescent="0.25">
      <c r="B1168" s="138"/>
      <c r="C1168" s="142"/>
      <c r="D1168" s="2"/>
      <c r="I1168" s="333"/>
      <c r="J1168" s="334"/>
      <c r="K1168" s="194"/>
      <c r="L1168" s="194"/>
      <c r="P1168" s="2"/>
      <c r="AA1168" s="6"/>
      <c r="AB1168" s="6"/>
      <c r="AC1168" s="6"/>
    </row>
    <row r="1169" spans="2:29" ht="13.95" customHeight="1" x14ac:dyDescent="0.25">
      <c r="B1169" s="138"/>
      <c r="C1169" s="142"/>
      <c r="D1169" s="2"/>
      <c r="I1169" s="194"/>
      <c r="J1169" s="194"/>
      <c r="K1169" s="194"/>
      <c r="L1169" s="194"/>
      <c r="P1169" s="2"/>
      <c r="AA1169" s="6"/>
      <c r="AB1169" s="6"/>
      <c r="AC1169" s="6"/>
    </row>
    <row r="1170" spans="2:29" ht="13.95" customHeight="1" x14ac:dyDescent="0.25">
      <c r="B1170" s="138"/>
      <c r="C1170" s="142"/>
      <c r="D1170" s="2"/>
      <c r="I1170" s="333"/>
      <c r="J1170" s="334"/>
      <c r="K1170" s="194"/>
      <c r="L1170" s="194"/>
      <c r="P1170" s="2"/>
      <c r="AA1170" s="6"/>
      <c r="AB1170" s="6"/>
      <c r="AC1170" s="6"/>
    </row>
    <row r="1171" spans="2:29" ht="13.95" customHeight="1" x14ac:dyDescent="0.25">
      <c r="B1171" s="138"/>
      <c r="C1171" s="142"/>
      <c r="D1171" s="2"/>
      <c r="I1171" s="333"/>
      <c r="J1171" s="334"/>
      <c r="K1171" s="194"/>
      <c r="L1171" s="194"/>
      <c r="P1171" s="2"/>
      <c r="AA1171" s="6"/>
      <c r="AB1171" s="6"/>
      <c r="AC1171" s="6"/>
    </row>
    <row r="1172" spans="2:29" ht="13.95" customHeight="1" x14ac:dyDescent="0.25">
      <c r="B1172" s="138"/>
      <c r="C1172" s="142"/>
      <c r="D1172" s="2"/>
      <c r="I1172" s="333"/>
      <c r="J1172" s="334"/>
      <c r="K1172" s="194"/>
      <c r="L1172" s="194"/>
      <c r="P1172" s="2"/>
      <c r="AA1172" s="6"/>
      <c r="AB1172" s="6"/>
      <c r="AC1172" s="6"/>
    </row>
    <row r="1173" spans="2:29" ht="13.95" customHeight="1" x14ac:dyDescent="0.25">
      <c r="B1173" s="138"/>
      <c r="C1173" s="142"/>
      <c r="D1173" s="2"/>
      <c r="I1173" s="333"/>
      <c r="J1173" s="334"/>
      <c r="K1173" s="194"/>
      <c r="L1173" s="194"/>
      <c r="P1173" s="2"/>
      <c r="AA1173" s="6"/>
      <c r="AB1173" s="6"/>
      <c r="AC1173" s="6"/>
    </row>
    <row r="1174" spans="2:29" ht="13.95" customHeight="1" x14ac:dyDescent="0.25">
      <c r="B1174" s="138"/>
      <c r="C1174" s="142"/>
      <c r="D1174" s="2"/>
      <c r="I1174" s="194"/>
      <c r="J1174" s="194"/>
      <c r="K1174" s="194"/>
      <c r="L1174" s="194"/>
      <c r="P1174" s="2"/>
      <c r="AA1174" s="6"/>
      <c r="AB1174" s="6"/>
      <c r="AC1174" s="6"/>
    </row>
    <row r="1175" spans="2:29" ht="13.95" customHeight="1" x14ac:dyDescent="0.25">
      <c r="B1175" s="138"/>
      <c r="C1175" s="142"/>
      <c r="D1175" s="2"/>
      <c r="I1175" s="333"/>
      <c r="J1175" s="334"/>
      <c r="K1175" s="194"/>
      <c r="L1175" s="194"/>
      <c r="P1175" s="2"/>
      <c r="AA1175" s="6"/>
      <c r="AB1175" s="6"/>
      <c r="AC1175" s="6"/>
    </row>
    <row r="1176" spans="2:29" ht="13.95" customHeight="1" x14ac:dyDescent="0.25">
      <c r="B1176" s="138"/>
      <c r="C1176" s="142"/>
      <c r="D1176" s="2"/>
      <c r="I1176" s="333"/>
      <c r="J1176" s="334"/>
      <c r="K1176" s="194"/>
      <c r="L1176" s="194"/>
      <c r="P1176" s="2"/>
      <c r="AA1176" s="6"/>
      <c r="AB1176" s="6"/>
      <c r="AC1176" s="6"/>
    </row>
    <row r="1177" spans="2:29" ht="13.95" customHeight="1" x14ac:dyDescent="0.25">
      <c r="B1177" s="138"/>
      <c r="C1177" s="142"/>
      <c r="D1177" s="2"/>
      <c r="I1177" s="333"/>
      <c r="J1177" s="334"/>
      <c r="K1177" s="194"/>
      <c r="L1177" s="194"/>
      <c r="P1177" s="2"/>
      <c r="AA1177" s="6"/>
      <c r="AB1177" s="6"/>
      <c r="AC1177" s="6"/>
    </row>
    <row r="1178" spans="2:29" ht="13.95" customHeight="1" x14ac:dyDescent="0.25">
      <c r="B1178" s="138"/>
      <c r="C1178" s="142"/>
      <c r="D1178" s="2"/>
      <c r="I1178" s="194"/>
      <c r="J1178" s="194"/>
      <c r="K1178" s="194"/>
      <c r="L1178" s="194"/>
      <c r="P1178" s="2"/>
      <c r="AA1178" s="6"/>
      <c r="AB1178" s="6"/>
      <c r="AC1178" s="6"/>
    </row>
    <row r="1179" spans="2:29" ht="13.95" customHeight="1" x14ac:dyDescent="0.25">
      <c r="B1179" s="138"/>
      <c r="C1179" s="142"/>
      <c r="D1179" s="2"/>
      <c r="I1179" s="333"/>
      <c r="J1179" s="334"/>
      <c r="K1179" s="194"/>
      <c r="L1179" s="194"/>
      <c r="P1179" s="2"/>
      <c r="AA1179" s="6"/>
      <c r="AB1179" s="6"/>
      <c r="AC1179" s="6"/>
    </row>
    <row r="1180" spans="2:29" ht="13.95" customHeight="1" x14ac:dyDescent="0.25">
      <c r="B1180" s="138"/>
      <c r="C1180" s="142"/>
      <c r="D1180" s="2"/>
      <c r="I1180" s="333"/>
      <c r="J1180" s="334"/>
      <c r="K1180" s="194"/>
      <c r="L1180" s="194"/>
      <c r="P1180" s="2"/>
      <c r="AA1180" s="6"/>
      <c r="AB1180" s="6"/>
      <c r="AC1180" s="6"/>
    </row>
    <row r="1181" spans="2:29" ht="13.95" customHeight="1" x14ac:dyDescent="0.25">
      <c r="B1181" s="138"/>
      <c r="C1181" s="142"/>
      <c r="D1181" s="2"/>
      <c r="I1181" s="333"/>
      <c r="J1181" s="334"/>
      <c r="K1181" s="194"/>
      <c r="L1181" s="194"/>
      <c r="P1181" s="2"/>
      <c r="AA1181" s="6"/>
      <c r="AB1181" s="6"/>
      <c r="AC1181" s="6"/>
    </row>
    <row r="1182" spans="2:29" ht="13.95" customHeight="1" x14ac:dyDescent="0.25">
      <c r="B1182" s="138"/>
      <c r="C1182" s="142"/>
      <c r="D1182" s="2"/>
      <c r="I1182" s="194"/>
      <c r="J1182" s="194"/>
      <c r="K1182" s="194"/>
      <c r="L1182" s="194"/>
      <c r="P1182" s="2"/>
      <c r="AA1182" s="6"/>
      <c r="AB1182" s="6"/>
      <c r="AC1182" s="6"/>
    </row>
    <row r="1183" spans="2:29" ht="13.95" customHeight="1" x14ac:dyDescent="0.25">
      <c r="B1183" s="138"/>
      <c r="C1183" s="142"/>
      <c r="D1183" s="2"/>
      <c r="I1183" s="333"/>
      <c r="J1183" s="334"/>
      <c r="K1183" s="194"/>
      <c r="L1183" s="194"/>
      <c r="P1183" s="2"/>
      <c r="AA1183" s="6"/>
      <c r="AB1183" s="6"/>
      <c r="AC1183" s="6"/>
    </row>
    <row r="1184" spans="2:29" ht="13.95" customHeight="1" x14ac:dyDescent="0.25">
      <c r="B1184" s="138"/>
      <c r="C1184" s="142"/>
      <c r="D1184" s="2"/>
      <c r="I1184" s="333"/>
      <c r="J1184" s="334"/>
      <c r="K1184" s="194"/>
      <c r="L1184" s="194"/>
      <c r="P1184" s="2"/>
      <c r="AA1184" s="6"/>
      <c r="AB1184" s="6"/>
      <c r="AC1184" s="6"/>
    </row>
    <row r="1185" spans="2:29" ht="9.9" customHeight="1" x14ac:dyDescent="0.25">
      <c r="B1185" s="139"/>
      <c r="C1185" s="142"/>
      <c r="D1185" s="2"/>
      <c r="I1185" s="187"/>
      <c r="J1185" s="187"/>
      <c r="K1185" s="194"/>
      <c r="L1185" s="194"/>
      <c r="P1185" s="2"/>
      <c r="AA1185" s="6"/>
      <c r="AB1185" s="6"/>
      <c r="AC1185" s="6"/>
    </row>
    <row r="1186" spans="2:29" ht="9.9" customHeight="1" x14ac:dyDescent="0.25">
      <c r="B1186" s="142"/>
      <c r="C1186" s="142"/>
      <c r="D1186" s="2"/>
      <c r="I1186" s="187"/>
      <c r="J1186" s="187"/>
      <c r="K1186" s="194"/>
      <c r="L1186" s="194"/>
      <c r="P1186" s="2"/>
      <c r="AA1186" s="6"/>
      <c r="AB1186" s="6"/>
      <c r="AC1186" s="6"/>
    </row>
    <row r="1187" spans="2:29" ht="9.9" customHeight="1" x14ac:dyDescent="0.25">
      <c r="B1187" s="138"/>
      <c r="C1187" s="142"/>
      <c r="D1187" s="2"/>
      <c r="I1187" s="187"/>
      <c r="J1187" s="187"/>
      <c r="K1187" s="194"/>
      <c r="L1187" s="194"/>
      <c r="P1187" s="2"/>
      <c r="AA1187" s="6"/>
      <c r="AB1187" s="6"/>
      <c r="AC1187" s="6"/>
    </row>
    <row r="1188" spans="2:29" ht="9.9" customHeight="1" x14ac:dyDescent="0.25">
      <c r="B1188" s="138"/>
      <c r="C1188" s="142"/>
      <c r="D1188" s="2"/>
      <c r="I1188" s="194"/>
      <c r="J1188" s="194"/>
      <c r="K1188" s="194"/>
      <c r="L1188" s="194"/>
      <c r="P1188" s="2"/>
      <c r="AA1188" s="6"/>
      <c r="AB1188" s="6"/>
      <c r="AC1188" s="6"/>
    </row>
    <row r="1189" spans="2:29" ht="9.9" customHeight="1" x14ac:dyDescent="0.25">
      <c r="B1189" s="138"/>
      <c r="C1189" s="142"/>
      <c r="D1189" s="2"/>
      <c r="I1189" s="194"/>
      <c r="J1189" s="194"/>
      <c r="K1189" s="194"/>
      <c r="L1189" s="194"/>
      <c r="P1189" s="2"/>
      <c r="AA1189" s="6"/>
      <c r="AB1189" s="6"/>
      <c r="AC1189" s="6"/>
    </row>
    <row r="1190" spans="2:29" ht="9.9" customHeight="1" x14ac:dyDescent="0.25">
      <c r="B1190" s="138"/>
      <c r="C1190" s="142"/>
      <c r="D1190" s="2"/>
      <c r="I1190" s="187"/>
      <c r="J1190" s="187"/>
      <c r="K1190" s="194"/>
      <c r="L1190" s="194"/>
      <c r="P1190" s="2"/>
      <c r="AA1190" s="6"/>
      <c r="AB1190" s="6"/>
      <c r="AC1190" s="6"/>
    </row>
    <row r="1191" spans="2:29" ht="9.9" customHeight="1" x14ac:dyDescent="0.25">
      <c r="B1191" s="138"/>
      <c r="C1191" s="142"/>
      <c r="D1191" s="2"/>
      <c r="I1191" s="194"/>
      <c r="J1191" s="194"/>
      <c r="K1191" s="194"/>
      <c r="L1191" s="194"/>
      <c r="P1191" s="2"/>
      <c r="AA1191" s="6"/>
      <c r="AB1191" s="6"/>
      <c r="AC1191" s="6"/>
    </row>
    <row r="1192" spans="2:29" ht="9.9" customHeight="1" x14ac:dyDescent="0.25">
      <c r="B1192" s="138"/>
      <c r="C1192" s="142"/>
      <c r="D1192" s="2"/>
      <c r="I1192" s="194"/>
      <c r="J1192" s="194"/>
      <c r="K1192" s="194"/>
      <c r="L1192" s="194"/>
      <c r="P1192" s="2"/>
      <c r="AA1192" s="6"/>
      <c r="AB1192" s="6"/>
      <c r="AC1192" s="6"/>
    </row>
    <row r="1193" spans="2:29" ht="9.9" customHeight="1" x14ac:dyDescent="0.25">
      <c r="B1193" s="138"/>
      <c r="C1193" s="142"/>
      <c r="D1193" s="2"/>
      <c r="I1193" s="194"/>
      <c r="J1193" s="194"/>
      <c r="K1193" s="194"/>
      <c r="L1193" s="194"/>
      <c r="P1193" s="2"/>
      <c r="AA1193" s="6"/>
      <c r="AB1193" s="6"/>
      <c r="AC1193" s="6"/>
    </row>
    <row r="1194" spans="2:29" ht="9.9" customHeight="1" x14ac:dyDescent="0.25">
      <c r="B1194" s="138"/>
      <c r="C1194" s="142"/>
      <c r="D1194" s="2"/>
      <c r="I1194" s="194"/>
      <c r="J1194" s="194"/>
      <c r="K1194" s="194"/>
      <c r="L1194" s="194"/>
      <c r="P1194" s="2"/>
      <c r="AA1194" s="6"/>
      <c r="AB1194" s="6"/>
      <c r="AC1194" s="6"/>
    </row>
    <row r="1195" spans="2:29" ht="9.9" customHeight="1" x14ac:dyDescent="0.25">
      <c r="B1195" s="138"/>
      <c r="C1195" s="142"/>
      <c r="D1195" s="2"/>
      <c r="I1195" s="194"/>
      <c r="J1195" s="194"/>
      <c r="K1195" s="194"/>
      <c r="L1195" s="194"/>
      <c r="P1195" s="2"/>
      <c r="AA1195" s="6"/>
      <c r="AB1195" s="6"/>
      <c r="AC1195" s="6"/>
    </row>
    <row r="1196" spans="2:29" ht="9.9" customHeight="1" x14ac:dyDescent="0.25">
      <c r="B1196" s="138"/>
      <c r="C1196" s="142"/>
      <c r="D1196" s="2"/>
      <c r="I1196" s="194"/>
      <c r="J1196" s="194"/>
      <c r="K1196" s="194"/>
      <c r="L1196" s="194"/>
      <c r="P1196" s="2"/>
      <c r="AA1196" s="6"/>
      <c r="AB1196" s="6"/>
      <c r="AC1196" s="6"/>
    </row>
    <row r="1197" spans="2:29" ht="9.9" customHeight="1" x14ac:dyDescent="0.25">
      <c r="B1197" s="138"/>
      <c r="C1197" s="142"/>
      <c r="D1197" s="2"/>
      <c r="I1197" s="194"/>
      <c r="J1197" s="194"/>
      <c r="K1197" s="194"/>
      <c r="L1197" s="194"/>
      <c r="P1197" s="2"/>
      <c r="AA1197" s="6"/>
      <c r="AB1197" s="6"/>
      <c r="AC1197" s="6"/>
    </row>
    <row r="1198" spans="2:29" ht="9.9" customHeight="1" x14ac:dyDescent="0.25">
      <c r="B1198" s="138"/>
      <c r="C1198" s="142"/>
      <c r="D1198" s="2"/>
      <c r="I1198" s="194"/>
      <c r="J1198" s="194"/>
      <c r="K1198" s="194"/>
      <c r="L1198" s="194"/>
      <c r="P1198" s="2"/>
      <c r="AA1198" s="6"/>
      <c r="AB1198" s="6"/>
      <c r="AC1198" s="6"/>
    </row>
    <row r="1199" spans="2:29" ht="9.9" customHeight="1" x14ac:dyDescent="0.25">
      <c r="B1199" s="138"/>
      <c r="C1199" s="142"/>
      <c r="D1199" s="2"/>
      <c r="I1199" s="194"/>
      <c r="J1199" s="194"/>
      <c r="K1199" s="194"/>
      <c r="L1199" s="194"/>
      <c r="P1199" s="2"/>
      <c r="AA1199" s="6"/>
      <c r="AB1199" s="6"/>
      <c r="AC1199" s="6"/>
    </row>
    <row r="1200" spans="2:29" ht="9.9" customHeight="1" x14ac:dyDescent="0.25">
      <c r="B1200" s="138"/>
      <c r="C1200" s="142"/>
      <c r="D1200" s="2"/>
      <c r="I1200" s="194"/>
      <c r="J1200" s="194"/>
      <c r="K1200" s="194"/>
      <c r="L1200" s="194"/>
      <c r="P1200" s="2"/>
      <c r="AA1200" s="6"/>
      <c r="AB1200" s="6"/>
      <c r="AC1200" s="6"/>
    </row>
    <row r="1201" spans="2:29" ht="9.9" customHeight="1" x14ac:dyDescent="0.25">
      <c r="B1201" s="138"/>
      <c r="C1201" s="142"/>
      <c r="D1201" s="2"/>
      <c r="I1201" s="194"/>
      <c r="J1201" s="194"/>
      <c r="K1201" s="194"/>
      <c r="L1201" s="194"/>
      <c r="P1201" s="2"/>
      <c r="AA1201" s="6"/>
      <c r="AB1201" s="6"/>
      <c r="AC1201" s="6"/>
    </row>
    <row r="1202" spans="2:29" ht="9.9" customHeight="1" x14ac:dyDescent="0.25">
      <c r="B1202" s="138"/>
      <c r="C1202" s="142"/>
      <c r="D1202" s="2"/>
      <c r="I1202" s="194"/>
      <c r="J1202" s="194"/>
      <c r="K1202" s="194"/>
      <c r="L1202" s="194"/>
      <c r="P1202" s="2"/>
      <c r="AA1202" s="6"/>
      <c r="AB1202" s="6"/>
      <c r="AC1202" s="6"/>
    </row>
    <row r="1203" spans="2:29" ht="9.9" customHeight="1" x14ac:dyDescent="0.25">
      <c r="B1203" s="138"/>
      <c r="C1203" s="142"/>
      <c r="D1203" s="2"/>
      <c r="I1203" s="194"/>
      <c r="J1203" s="194"/>
      <c r="K1203" s="194"/>
      <c r="L1203" s="194"/>
      <c r="P1203" s="2"/>
      <c r="AA1203" s="6"/>
      <c r="AB1203" s="6"/>
      <c r="AC1203" s="6"/>
    </row>
    <row r="1204" spans="2:29" ht="9.9" customHeight="1" x14ac:dyDescent="0.25">
      <c r="B1204" s="138"/>
      <c r="C1204" s="142"/>
      <c r="D1204" s="2"/>
      <c r="I1204" s="194"/>
      <c r="J1204" s="194"/>
      <c r="K1204" s="194"/>
      <c r="L1204" s="194"/>
      <c r="P1204" s="2"/>
      <c r="AA1204" s="6"/>
      <c r="AB1204" s="6"/>
      <c r="AC1204" s="6"/>
    </row>
    <row r="1205" spans="2:29" ht="9.9" customHeight="1" x14ac:dyDescent="0.25">
      <c r="B1205" s="138"/>
      <c r="C1205" s="142"/>
      <c r="D1205" s="2"/>
      <c r="I1205" s="194"/>
      <c r="J1205" s="194"/>
      <c r="K1205" s="194"/>
      <c r="L1205" s="194"/>
      <c r="P1205" s="2"/>
      <c r="AA1205" s="6"/>
      <c r="AB1205" s="6"/>
      <c r="AC1205" s="6"/>
    </row>
    <row r="1206" spans="2:29" ht="9.9" customHeight="1" x14ac:dyDescent="0.25">
      <c r="B1206" s="138"/>
      <c r="C1206" s="142"/>
      <c r="D1206" s="2"/>
      <c r="I1206" s="194"/>
      <c r="J1206" s="194"/>
      <c r="K1206" s="194"/>
      <c r="L1206" s="194"/>
      <c r="P1206" s="2"/>
      <c r="AA1206" s="6"/>
      <c r="AB1206" s="6"/>
      <c r="AC1206" s="6"/>
    </row>
    <row r="1207" spans="2:29" ht="9.9" customHeight="1" x14ac:dyDescent="0.25">
      <c r="B1207" s="138"/>
      <c r="C1207" s="142"/>
      <c r="D1207" s="2"/>
      <c r="I1207" s="194"/>
      <c r="J1207" s="194"/>
      <c r="K1207" s="194"/>
      <c r="L1207" s="194"/>
      <c r="P1207" s="2"/>
      <c r="AA1207" s="6"/>
      <c r="AB1207" s="6"/>
      <c r="AC1207" s="6"/>
    </row>
    <row r="1208" spans="2:29" ht="9.9" customHeight="1" x14ac:dyDescent="0.25">
      <c r="B1208" s="138"/>
      <c r="C1208" s="142"/>
      <c r="D1208" s="2"/>
      <c r="I1208" s="194"/>
      <c r="J1208" s="194"/>
      <c r="K1208" s="194"/>
      <c r="L1208" s="194"/>
      <c r="P1208" s="2"/>
      <c r="AA1208" s="6"/>
      <c r="AB1208" s="6"/>
      <c r="AC1208" s="6"/>
    </row>
    <row r="1209" spans="2:29" ht="9.9" customHeight="1" x14ac:dyDescent="0.25">
      <c r="B1209" s="138"/>
      <c r="C1209" s="142"/>
      <c r="D1209" s="2"/>
      <c r="I1209" s="194"/>
      <c r="J1209" s="194"/>
      <c r="K1209" s="194"/>
      <c r="L1209" s="194"/>
      <c r="P1209" s="2"/>
      <c r="AA1209" s="6"/>
      <c r="AB1209" s="6"/>
      <c r="AC1209" s="6"/>
    </row>
    <row r="1210" spans="2:29" ht="9.9" customHeight="1" x14ac:dyDescent="0.25">
      <c r="B1210" s="138"/>
      <c r="C1210" s="142"/>
      <c r="D1210" s="2"/>
      <c r="I1210" s="194"/>
      <c r="J1210" s="194"/>
      <c r="K1210" s="194"/>
      <c r="L1210" s="194"/>
      <c r="P1210" s="2"/>
      <c r="AA1210" s="6"/>
      <c r="AB1210" s="6"/>
      <c r="AC1210" s="6"/>
    </row>
    <row r="1211" spans="2:29" ht="9.9" customHeight="1" x14ac:dyDescent="0.25">
      <c r="B1211" s="138"/>
      <c r="C1211" s="142"/>
      <c r="D1211" s="2"/>
      <c r="I1211" s="194"/>
      <c r="J1211" s="194"/>
      <c r="K1211" s="194"/>
      <c r="L1211" s="194"/>
      <c r="P1211" s="2"/>
      <c r="AA1211" s="6"/>
      <c r="AB1211" s="6"/>
      <c r="AC1211" s="6"/>
    </row>
    <row r="1212" spans="2:29" ht="9.9" customHeight="1" x14ac:dyDescent="0.25">
      <c r="B1212" s="138"/>
      <c r="C1212" s="142"/>
      <c r="D1212" s="2"/>
      <c r="I1212" s="194"/>
      <c r="J1212" s="194"/>
      <c r="K1212" s="194"/>
      <c r="L1212" s="194"/>
      <c r="P1212" s="2"/>
      <c r="AA1212" s="6"/>
      <c r="AB1212" s="6"/>
      <c r="AC1212" s="6"/>
    </row>
    <row r="1213" spans="2:29" ht="9.9" customHeight="1" x14ac:dyDescent="0.25">
      <c r="B1213" s="138"/>
      <c r="C1213" s="142"/>
      <c r="D1213" s="2"/>
      <c r="I1213" s="194"/>
      <c r="J1213" s="194"/>
      <c r="K1213" s="194"/>
      <c r="L1213" s="194"/>
      <c r="P1213" s="2"/>
      <c r="AA1213" s="6"/>
      <c r="AB1213" s="6"/>
      <c r="AC1213" s="6"/>
    </row>
    <row r="1214" spans="2:29" ht="9.9" customHeight="1" x14ac:dyDescent="0.25">
      <c r="B1214" s="138"/>
      <c r="C1214" s="142"/>
      <c r="D1214" s="2"/>
      <c r="I1214" s="194"/>
      <c r="J1214" s="194"/>
      <c r="K1214" s="194"/>
      <c r="L1214" s="194"/>
      <c r="P1214" s="2"/>
      <c r="AA1214" s="6"/>
      <c r="AB1214" s="6"/>
      <c r="AC1214" s="6"/>
    </row>
    <row r="1215" spans="2:29" ht="9.9" customHeight="1" x14ac:dyDescent="0.25">
      <c r="B1215" s="138"/>
      <c r="C1215" s="142"/>
      <c r="D1215" s="2"/>
      <c r="I1215" s="194"/>
      <c r="J1215" s="194"/>
      <c r="K1215" s="194"/>
      <c r="L1215" s="194"/>
      <c r="P1215" s="2"/>
      <c r="AA1215" s="6"/>
      <c r="AB1215" s="6"/>
      <c r="AC1215" s="6"/>
    </row>
    <row r="1216" spans="2:29" ht="9.9" customHeight="1" x14ac:dyDescent="0.25">
      <c r="B1216" s="138"/>
      <c r="C1216" s="142"/>
      <c r="D1216" s="2"/>
      <c r="I1216" s="194"/>
      <c r="J1216" s="194"/>
      <c r="K1216" s="194"/>
      <c r="L1216" s="194"/>
      <c r="P1216" s="2"/>
      <c r="AA1216" s="6"/>
      <c r="AB1216" s="6"/>
      <c r="AC1216" s="6"/>
    </row>
    <row r="1217" spans="1:29" ht="9.9" customHeight="1" x14ac:dyDescent="0.25">
      <c r="B1217" s="138"/>
      <c r="C1217" s="142"/>
      <c r="D1217" s="2"/>
      <c r="I1217" s="194"/>
      <c r="J1217" s="194"/>
      <c r="K1217" s="194"/>
      <c r="L1217" s="194"/>
      <c r="P1217" s="2"/>
      <c r="AA1217" s="6"/>
      <c r="AB1217" s="6"/>
      <c r="AC1217" s="6"/>
    </row>
    <row r="1218" spans="1:29" ht="9.9" customHeight="1" x14ac:dyDescent="0.25">
      <c r="B1218" s="138"/>
      <c r="C1218" s="142"/>
      <c r="D1218" s="2"/>
      <c r="I1218" s="194"/>
      <c r="J1218" s="194"/>
      <c r="K1218" s="194"/>
      <c r="L1218" s="194"/>
      <c r="P1218" s="2"/>
      <c r="AA1218" s="6"/>
      <c r="AB1218" s="6"/>
      <c r="AC1218" s="6"/>
    </row>
    <row r="1219" spans="1:29" ht="9.9" customHeight="1" x14ac:dyDescent="0.25">
      <c r="B1219" s="138"/>
      <c r="C1219" s="142"/>
      <c r="D1219" s="2"/>
      <c r="I1219" s="194"/>
      <c r="J1219" s="194"/>
      <c r="K1219" s="194"/>
      <c r="L1219" s="194"/>
      <c r="P1219" s="2"/>
      <c r="AA1219" s="6"/>
      <c r="AB1219" s="6"/>
      <c r="AC1219" s="6"/>
    </row>
    <row r="1220" spans="1:29" ht="9.9" customHeight="1" x14ac:dyDescent="0.25">
      <c r="B1220" s="138"/>
      <c r="C1220" s="142"/>
      <c r="D1220" s="2"/>
      <c r="I1220" s="194"/>
      <c r="J1220" s="194"/>
      <c r="K1220" s="194"/>
      <c r="L1220" s="194"/>
      <c r="P1220" s="2"/>
      <c r="AA1220" s="6"/>
      <c r="AB1220" s="6"/>
      <c r="AC1220" s="6"/>
    </row>
    <row r="1221" spans="1:29" ht="9.9" customHeight="1" x14ac:dyDescent="0.25">
      <c r="B1221" s="138"/>
      <c r="C1221" s="142"/>
      <c r="D1221" s="2"/>
      <c r="I1221" s="194"/>
      <c r="J1221" s="194"/>
      <c r="K1221" s="194"/>
      <c r="L1221" s="194"/>
      <c r="P1221" s="2"/>
      <c r="AA1221" s="6"/>
      <c r="AB1221" s="6"/>
      <c r="AC1221" s="6"/>
    </row>
    <row r="1222" spans="1:29" ht="9.9" customHeight="1" x14ac:dyDescent="0.25">
      <c r="B1222" s="138"/>
      <c r="C1222" s="142"/>
      <c r="D1222" s="2"/>
      <c r="I1222" s="194"/>
      <c r="J1222" s="194"/>
      <c r="K1222" s="194"/>
      <c r="L1222" s="194"/>
      <c r="P1222" s="2"/>
      <c r="AA1222" s="6"/>
      <c r="AB1222" s="6"/>
      <c r="AC1222" s="6"/>
    </row>
    <row r="1223" spans="1:29" ht="9.9" customHeight="1" x14ac:dyDescent="0.25">
      <c r="B1223" s="138"/>
      <c r="C1223" s="142"/>
      <c r="D1223" s="2"/>
      <c r="I1223" s="194"/>
      <c r="J1223" s="194"/>
      <c r="K1223" s="194"/>
      <c r="L1223" s="194"/>
      <c r="P1223" s="2"/>
      <c r="AA1223" s="6"/>
      <c r="AB1223" s="6"/>
      <c r="AC1223" s="6"/>
    </row>
    <row r="1224" spans="1:29" ht="9.9" customHeight="1" x14ac:dyDescent="0.25">
      <c r="B1224" s="138"/>
      <c r="C1224" s="142"/>
      <c r="D1224" s="2"/>
      <c r="I1224" s="194"/>
      <c r="J1224" s="194"/>
      <c r="K1224" s="194"/>
      <c r="L1224" s="194"/>
      <c r="P1224" s="2"/>
      <c r="AA1224" s="6"/>
      <c r="AB1224" s="6"/>
      <c r="AC1224" s="6"/>
    </row>
    <row r="1225" spans="1:29" ht="9.9" customHeight="1" x14ac:dyDescent="0.25">
      <c r="B1225" s="138"/>
      <c r="C1225" s="142"/>
      <c r="D1225" s="2"/>
      <c r="I1225" s="194"/>
      <c r="J1225" s="194"/>
      <c r="K1225" s="194"/>
      <c r="L1225" s="194"/>
      <c r="P1225" s="2"/>
      <c r="AA1225" s="6"/>
      <c r="AB1225" s="6"/>
      <c r="AC1225" s="6"/>
    </row>
    <row r="1226" spans="1:29" ht="9.9" customHeight="1" x14ac:dyDescent="0.25">
      <c r="B1226" s="138"/>
      <c r="C1226" s="142"/>
      <c r="D1226" s="2"/>
      <c r="I1226" s="194"/>
      <c r="J1226" s="194"/>
      <c r="K1226" s="194"/>
      <c r="L1226" s="194"/>
      <c r="P1226" s="2"/>
      <c r="AA1226" s="6"/>
      <c r="AB1226" s="6"/>
      <c r="AC1226" s="6"/>
    </row>
    <row r="1227" spans="1:29" ht="9.9" customHeight="1" x14ac:dyDescent="0.25">
      <c r="B1227" s="138"/>
      <c r="C1227" s="142"/>
      <c r="D1227" s="2"/>
      <c r="I1227" s="194"/>
      <c r="J1227" s="194"/>
      <c r="K1227" s="194"/>
      <c r="L1227" s="194"/>
      <c r="P1227" s="2"/>
      <c r="AA1227" s="6"/>
      <c r="AB1227" s="6"/>
      <c r="AC1227" s="6"/>
    </row>
    <row r="1228" spans="1:29" ht="9.9" customHeight="1" x14ac:dyDescent="0.25">
      <c r="B1228" s="138"/>
      <c r="C1228" s="142"/>
      <c r="D1228" s="2"/>
      <c r="I1228" s="194"/>
      <c r="J1228" s="194"/>
      <c r="K1228" s="194"/>
      <c r="L1228" s="194"/>
      <c r="P1228" s="2"/>
      <c r="AA1228" s="6"/>
      <c r="AB1228" s="6"/>
      <c r="AC1228" s="6"/>
    </row>
    <row r="1229" spans="1:29" ht="9.9" customHeight="1" x14ac:dyDescent="0.25">
      <c r="B1229" s="138"/>
      <c r="C1229" s="142"/>
      <c r="D1229" s="2"/>
      <c r="I1229" s="194"/>
      <c r="J1229" s="194"/>
      <c r="K1229" s="194"/>
      <c r="L1229" s="194"/>
      <c r="P1229" s="2"/>
      <c r="AA1229" s="6"/>
      <c r="AB1229" s="6"/>
      <c r="AC1229" s="6"/>
    </row>
    <row r="1230" spans="1:29" ht="9.9" customHeight="1" x14ac:dyDescent="0.25">
      <c r="A1230" s="10"/>
      <c r="B1230" s="67"/>
      <c r="C1230" s="142"/>
      <c r="D1230" s="2"/>
      <c r="I1230" s="194"/>
      <c r="J1230" s="194"/>
      <c r="K1230" s="194"/>
      <c r="L1230" s="140"/>
      <c r="P1230" s="2"/>
      <c r="AA1230" s="6"/>
      <c r="AB1230" s="6"/>
      <c r="AC1230" s="6"/>
    </row>
    <row r="1231" spans="1:29" ht="9.9" customHeight="1" x14ac:dyDescent="0.25">
      <c r="A1231" s="10"/>
      <c r="B1231" s="67"/>
      <c r="C1231" s="142"/>
      <c r="D1231" s="2"/>
      <c r="I1231" s="194"/>
      <c r="J1231" s="194"/>
      <c r="K1231" s="194"/>
      <c r="L1231" s="140"/>
      <c r="P1231" s="2"/>
      <c r="AA1231" s="6"/>
      <c r="AB1231" s="6"/>
      <c r="AC1231" s="6"/>
    </row>
    <row r="1232" spans="1:29" ht="9.9" customHeight="1" x14ac:dyDescent="0.25">
      <c r="A1232" s="10"/>
      <c r="B1232" s="67"/>
      <c r="C1232" s="142"/>
      <c r="D1232" s="2"/>
      <c r="I1232" s="194"/>
      <c r="J1232" s="194"/>
      <c r="K1232" s="194"/>
      <c r="L1232" s="13"/>
      <c r="P1232" s="2"/>
      <c r="AA1232" s="6"/>
      <c r="AB1232" s="6"/>
      <c r="AC1232" s="6"/>
    </row>
    <row r="1233" spans="1:29" ht="9.9" customHeight="1" x14ac:dyDescent="0.25">
      <c r="A1233" s="10"/>
      <c r="B1233" s="67"/>
      <c r="C1233" s="142"/>
      <c r="D1233" s="2"/>
      <c r="I1233" s="194"/>
      <c r="J1233" s="194"/>
      <c r="K1233" s="194"/>
      <c r="L1233" s="13"/>
      <c r="P1233" s="2"/>
      <c r="AA1233" s="6"/>
      <c r="AB1233" s="6"/>
      <c r="AC1233" s="6"/>
    </row>
    <row r="1234" spans="1:29" ht="9.9" customHeight="1" x14ac:dyDescent="0.25">
      <c r="A1234" s="10"/>
      <c r="B1234" s="67"/>
      <c r="C1234" s="142"/>
      <c r="D1234" s="2"/>
      <c r="H1234" s="20"/>
      <c r="I1234" s="194"/>
      <c r="J1234" s="194"/>
      <c r="K1234" s="194"/>
      <c r="L1234" s="13"/>
      <c r="P1234" s="2"/>
      <c r="AA1234" s="6"/>
      <c r="AB1234" s="6"/>
      <c r="AC1234" s="6"/>
    </row>
    <row r="1235" spans="1:29" ht="9.9" customHeight="1" x14ac:dyDescent="0.25">
      <c r="A1235" s="10"/>
      <c r="B1235" s="67"/>
      <c r="C1235" s="142"/>
      <c r="D1235" s="2"/>
      <c r="H1235" s="20"/>
      <c r="I1235" s="194"/>
      <c r="J1235" s="194"/>
      <c r="K1235" s="194"/>
      <c r="L1235" s="13"/>
      <c r="P1235" s="2"/>
      <c r="AA1235" s="6"/>
      <c r="AB1235" s="6"/>
      <c r="AC1235" s="6"/>
    </row>
    <row r="1236" spans="1:29" ht="9.9" customHeight="1" x14ac:dyDescent="0.25">
      <c r="A1236" s="10"/>
      <c r="B1236" s="67"/>
      <c r="C1236" s="142"/>
      <c r="D1236" s="2"/>
      <c r="H1236" s="20"/>
      <c r="I1236" s="194"/>
      <c r="J1236" s="194"/>
      <c r="K1236" s="194"/>
      <c r="L1236" s="13"/>
      <c r="P1236" s="2"/>
      <c r="AA1236" s="6"/>
      <c r="AB1236" s="6"/>
      <c r="AC1236" s="6"/>
    </row>
    <row r="1237" spans="1:29" ht="9.9" customHeight="1" x14ac:dyDescent="0.25">
      <c r="A1237" s="10"/>
      <c r="B1237" s="67"/>
      <c r="C1237" s="142"/>
      <c r="D1237" s="2"/>
      <c r="I1237" s="194"/>
      <c r="J1237" s="194"/>
      <c r="K1237" s="194"/>
      <c r="L1237" s="13"/>
      <c r="P1237" s="2"/>
      <c r="AA1237" s="6"/>
      <c r="AB1237" s="6"/>
      <c r="AC1237" s="6"/>
    </row>
    <row r="1238" spans="1:29" ht="9.9" customHeight="1" x14ac:dyDescent="0.25">
      <c r="A1238" s="10"/>
      <c r="B1238" s="67"/>
      <c r="C1238" s="142"/>
      <c r="D1238" s="2"/>
      <c r="H1238" s="2"/>
      <c r="I1238" s="194"/>
      <c r="J1238" s="194"/>
      <c r="K1238" s="194"/>
      <c r="L1238" s="20"/>
      <c r="P1238" s="2"/>
      <c r="AA1238" s="6"/>
      <c r="AB1238" s="6"/>
      <c r="AC1238" s="6"/>
    </row>
    <row r="1239" spans="1:29" ht="9.9" customHeight="1" x14ac:dyDescent="0.25">
      <c r="A1239" s="10"/>
      <c r="B1239" s="142"/>
      <c r="C1239" s="142"/>
      <c r="D1239" s="2"/>
      <c r="L1239" s="13"/>
      <c r="P1239" s="2"/>
      <c r="AA1239" s="6"/>
      <c r="AB1239" s="6"/>
      <c r="AC1239" s="6"/>
    </row>
    <row r="1240" spans="1:29" ht="9.9" customHeight="1" x14ac:dyDescent="0.25">
      <c r="A1240" s="10"/>
      <c r="B1240" s="138"/>
      <c r="C1240" s="142"/>
      <c r="D1240" s="2"/>
      <c r="I1240" s="331"/>
      <c r="J1240" s="332"/>
      <c r="K1240" s="194"/>
      <c r="L1240" s="194"/>
      <c r="P1240" s="2"/>
      <c r="AA1240" s="6"/>
      <c r="AB1240" s="6"/>
      <c r="AC1240" s="6"/>
    </row>
    <row r="1241" spans="1:29" ht="9.9" customHeight="1" x14ac:dyDescent="0.25">
      <c r="A1241" s="10"/>
      <c r="B1241" s="138"/>
      <c r="C1241" s="142"/>
      <c r="D1241" s="2"/>
      <c r="I1241" s="331"/>
      <c r="J1241" s="332"/>
      <c r="K1241" s="194"/>
      <c r="L1241" s="194"/>
      <c r="P1241" s="2"/>
      <c r="AA1241" s="6"/>
      <c r="AB1241" s="6"/>
      <c r="AC1241" s="6"/>
    </row>
    <row r="1242" spans="1:29" ht="9.9" customHeight="1" x14ac:dyDescent="0.25">
      <c r="A1242" s="10"/>
      <c r="B1242" s="138"/>
      <c r="C1242" s="142"/>
      <c r="D1242" s="2"/>
      <c r="I1242" s="331"/>
      <c r="J1242" s="332"/>
      <c r="K1242" s="194"/>
      <c r="L1242" s="194"/>
      <c r="P1242" s="2"/>
      <c r="AA1242" s="6"/>
      <c r="AB1242" s="6"/>
      <c r="AC1242" s="6"/>
    </row>
    <row r="1243" spans="1:29" ht="9.9" customHeight="1" x14ac:dyDescent="0.25">
      <c r="A1243" s="10"/>
      <c r="B1243" s="138"/>
      <c r="C1243" s="142"/>
      <c r="D1243" s="2"/>
      <c r="I1243" s="331"/>
      <c r="J1243" s="332"/>
      <c r="K1243" s="194"/>
      <c r="L1243" s="194"/>
      <c r="P1243" s="2"/>
      <c r="AA1243" s="6"/>
      <c r="AB1243" s="6"/>
      <c r="AC1243" s="6"/>
    </row>
    <row r="1244" spans="1:29" ht="9.9" customHeight="1" x14ac:dyDescent="0.25">
      <c r="A1244" s="10"/>
      <c r="B1244" s="138"/>
      <c r="C1244" s="142"/>
      <c r="D1244" s="2"/>
      <c r="I1244" s="331"/>
      <c r="J1244" s="332"/>
      <c r="K1244" s="194"/>
      <c r="L1244" s="194"/>
      <c r="P1244" s="2"/>
      <c r="AA1244" s="6"/>
      <c r="AB1244" s="6"/>
      <c r="AC1244" s="6"/>
    </row>
    <row r="1245" spans="1:29" ht="9.9" customHeight="1" x14ac:dyDescent="0.25">
      <c r="A1245" s="10"/>
      <c r="B1245" s="138"/>
      <c r="C1245" s="142"/>
      <c r="D1245" s="2"/>
      <c r="I1245" s="331"/>
      <c r="J1245" s="332"/>
      <c r="K1245" s="194"/>
      <c r="L1245" s="194"/>
      <c r="P1245" s="2"/>
      <c r="AA1245" s="6"/>
      <c r="AB1245" s="6"/>
      <c r="AC1245" s="6"/>
    </row>
    <row r="1246" spans="1:29" ht="9.9" customHeight="1" x14ac:dyDescent="0.25">
      <c r="A1246" s="10"/>
      <c r="B1246" s="138"/>
      <c r="C1246" s="142"/>
      <c r="D1246" s="2"/>
      <c r="I1246" s="331"/>
      <c r="J1246" s="332"/>
      <c r="K1246" s="194"/>
      <c r="L1246" s="194"/>
      <c r="P1246" s="2"/>
      <c r="AA1246" s="6"/>
      <c r="AB1246" s="6"/>
      <c r="AC1246" s="6"/>
    </row>
    <row r="1247" spans="1:29" ht="9.9" customHeight="1" x14ac:dyDescent="0.25">
      <c r="A1247" s="10"/>
      <c r="B1247" s="138"/>
      <c r="C1247" s="142"/>
      <c r="D1247" s="2"/>
      <c r="I1247" s="331"/>
      <c r="J1247" s="332"/>
      <c r="K1247" s="194"/>
      <c r="L1247" s="194"/>
      <c r="P1247" s="2"/>
      <c r="AA1247" s="6"/>
      <c r="AB1247" s="6"/>
      <c r="AC1247" s="6"/>
    </row>
    <row r="1248" spans="1:29" ht="9.9" customHeight="1" x14ac:dyDescent="0.25">
      <c r="A1248" s="10"/>
      <c r="B1248" s="138"/>
      <c r="C1248" s="142"/>
      <c r="D1248" s="2"/>
      <c r="I1248" s="331"/>
      <c r="J1248" s="332"/>
      <c r="K1248" s="194"/>
      <c r="L1248" s="194"/>
      <c r="P1248" s="2"/>
      <c r="AA1248" s="6"/>
      <c r="AB1248" s="6"/>
      <c r="AC1248" s="6"/>
    </row>
    <row r="1249" spans="1:29" ht="9.9" customHeight="1" x14ac:dyDescent="0.25">
      <c r="A1249" s="10"/>
      <c r="B1249" s="138"/>
      <c r="C1249" s="142"/>
      <c r="D1249" s="2"/>
      <c r="I1249" s="331"/>
      <c r="J1249" s="332"/>
      <c r="K1249" s="194"/>
      <c r="L1249" s="194"/>
      <c r="P1249" s="2"/>
      <c r="AA1249" s="6"/>
      <c r="AB1249" s="6"/>
      <c r="AC1249" s="6"/>
    </row>
    <row r="1250" spans="1:29" ht="9.9" customHeight="1" x14ac:dyDescent="0.25">
      <c r="A1250" s="10"/>
      <c r="B1250" s="138"/>
      <c r="C1250" s="142"/>
      <c r="D1250" s="2"/>
      <c r="I1250" s="331"/>
      <c r="J1250" s="332"/>
      <c r="K1250" s="194"/>
      <c r="L1250" s="194"/>
      <c r="P1250" s="2"/>
      <c r="AA1250" s="6"/>
      <c r="AB1250" s="6"/>
      <c r="AC1250" s="6"/>
    </row>
    <row r="1251" spans="1:29" ht="9.9" customHeight="1" x14ac:dyDescent="0.25">
      <c r="A1251" s="10"/>
      <c r="B1251" s="138"/>
      <c r="C1251" s="142"/>
      <c r="D1251" s="2"/>
      <c r="I1251" s="331"/>
      <c r="J1251" s="332"/>
      <c r="K1251" s="194"/>
      <c r="L1251" s="194"/>
      <c r="P1251" s="2"/>
      <c r="AA1251" s="6"/>
      <c r="AB1251" s="6"/>
      <c r="AC1251" s="6"/>
    </row>
    <row r="1252" spans="1:29" ht="9.9" customHeight="1" x14ac:dyDescent="0.25">
      <c r="A1252" s="10"/>
      <c r="B1252" s="138"/>
      <c r="C1252" s="142"/>
      <c r="D1252" s="2"/>
      <c r="I1252" s="331"/>
      <c r="J1252" s="332"/>
      <c r="K1252" s="194"/>
      <c r="L1252" s="194"/>
      <c r="P1252" s="2"/>
      <c r="AA1252" s="6"/>
      <c r="AB1252" s="6"/>
      <c r="AC1252" s="6"/>
    </row>
    <row r="1253" spans="1:29" ht="9.9" customHeight="1" x14ac:dyDescent="0.25">
      <c r="A1253" s="10"/>
      <c r="B1253" s="138"/>
      <c r="C1253" s="142"/>
      <c r="D1253" s="2"/>
      <c r="I1253" s="331"/>
      <c r="J1253" s="332"/>
      <c r="K1253" s="194"/>
      <c r="L1253" s="194"/>
      <c r="P1253" s="2"/>
      <c r="AA1253" s="6"/>
      <c r="AB1253" s="6"/>
      <c r="AC1253" s="6"/>
    </row>
    <row r="1254" spans="1:29" ht="9.9" customHeight="1" x14ac:dyDescent="0.25">
      <c r="A1254" s="10"/>
      <c r="B1254" s="67"/>
      <c r="C1254" s="142"/>
      <c r="D1254" s="2"/>
      <c r="I1254" s="194"/>
      <c r="J1254" s="194"/>
      <c r="K1254" s="194"/>
      <c r="L1254" s="13"/>
      <c r="P1254" s="2"/>
      <c r="AA1254" s="6"/>
      <c r="AB1254" s="6"/>
      <c r="AC1254" s="6"/>
    </row>
    <row r="1255" spans="1:29" ht="9.9" customHeight="1" x14ac:dyDescent="0.25">
      <c r="A1255" s="10"/>
      <c r="B1255" s="67"/>
      <c r="C1255" s="142"/>
      <c r="D1255" s="2"/>
      <c r="H1255" s="2"/>
      <c r="I1255" s="194"/>
      <c r="J1255" s="194"/>
      <c r="K1255" s="194"/>
      <c r="L1255" s="20"/>
      <c r="P1255" s="2"/>
      <c r="AA1255" s="6"/>
      <c r="AB1255" s="6"/>
      <c r="AC1255" s="6"/>
    </row>
    <row r="1256" spans="1:29" ht="9.9" customHeight="1" x14ac:dyDescent="0.25">
      <c r="A1256" s="10"/>
      <c r="B1256" s="142"/>
      <c r="C1256" s="142"/>
      <c r="D1256" s="2"/>
      <c r="L1256" s="13"/>
      <c r="P1256" s="2"/>
      <c r="AA1256" s="6"/>
      <c r="AB1256" s="6"/>
      <c r="AC1256" s="6"/>
    </row>
    <row r="1257" spans="1:29" ht="9.9" customHeight="1" x14ac:dyDescent="0.25">
      <c r="A1257" s="10"/>
      <c r="B1257" s="138"/>
      <c r="C1257" s="142"/>
      <c r="D1257" s="2"/>
      <c r="I1257" s="331"/>
      <c r="J1257" s="332"/>
      <c r="K1257" s="194"/>
      <c r="L1257" s="194"/>
      <c r="P1257" s="2"/>
      <c r="AA1257" s="6"/>
      <c r="AB1257" s="6"/>
      <c r="AC1257" s="6"/>
    </row>
    <row r="1258" spans="1:29" ht="9.9" customHeight="1" x14ac:dyDescent="0.25">
      <c r="A1258" s="10"/>
      <c r="B1258" s="138"/>
      <c r="C1258" s="142"/>
      <c r="D1258" s="2"/>
      <c r="I1258" s="331"/>
      <c r="J1258" s="332"/>
      <c r="K1258" s="194"/>
      <c r="L1258" s="194"/>
      <c r="P1258" s="2"/>
      <c r="AA1258" s="6"/>
      <c r="AB1258" s="6"/>
      <c r="AC1258" s="6"/>
    </row>
    <row r="1259" spans="1:29" ht="9.9" customHeight="1" x14ac:dyDescent="0.25">
      <c r="A1259" s="10"/>
      <c r="B1259" s="138"/>
      <c r="C1259" s="142"/>
      <c r="D1259" s="2"/>
      <c r="I1259" s="331"/>
      <c r="J1259" s="332"/>
      <c r="K1259" s="194"/>
      <c r="L1259" s="194"/>
      <c r="P1259" s="2"/>
      <c r="AA1259" s="6"/>
      <c r="AB1259" s="6"/>
      <c r="AC1259" s="6"/>
    </row>
    <row r="1260" spans="1:29" ht="9.9" customHeight="1" x14ac:dyDescent="0.25">
      <c r="A1260" s="10"/>
      <c r="B1260" s="138"/>
      <c r="C1260" s="142"/>
      <c r="D1260" s="2"/>
      <c r="I1260" s="331"/>
      <c r="J1260" s="332"/>
      <c r="K1260" s="194"/>
      <c r="L1260" s="194"/>
      <c r="P1260" s="2"/>
      <c r="AA1260" s="6"/>
      <c r="AB1260" s="6"/>
      <c r="AC1260" s="6"/>
    </row>
    <row r="1261" spans="1:29" ht="9.9" customHeight="1" x14ac:dyDescent="0.25">
      <c r="A1261" s="10"/>
      <c r="B1261" s="138"/>
      <c r="C1261" s="142"/>
      <c r="D1261" s="2"/>
      <c r="I1261" s="331"/>
      <c r="J1261" s="332"/>
      <c r="K1261" s="194"/>
      <c r="L1261" s="194"/>
      <c r="P1261" s="2"/>
      <c r="AA1261" s="6"/>
      <c r="AB1261" s="6"/>
      <c r="AC1261" s="6"/>
    </row>
    <row r="1262" spans="1:29" ht="9.9" customHeight="1" x14ac:dyDescent="0.25">
      <c r="A1262" s="10"/>
      <c r="B1262" s="138"/>
      <c r="C1262" s="142"/>
      <c r="D1262" s="2"/>
      <c r="I1262" s="331"/>
      <c r="J1262" s="332"/>
      <c r="K1262" s="194"/>
      <c r="L1262" s="194"/>
      <c r="P1262" s="2"/>
      <c r="AA1262" s="6"/>
      <c r="AB1262" s="6"/>
      <c r="AC1262" s="6"/>
    </row>
    <row r="1263" spans="1:29" ht="9.9" customHeight="1" x14ac:dyDescent="0.25">
      <c r="A1263" s="10"/>
      <c r="B1263" s="138"/>
      <c r="C1263" s="142"/>
      <c r="D1263" s="2"/>
      <c r="I1263" s="331"/>
      <c r="J1263" s="332"/>
      <c r="K1263" s="194"/>
      <c r="L1263" s="194"/>
      <c r="P1263" s="2"/>
      <c r="AA1263" s="6"/>
      <c r="AB1263" s="6"/>
      <c r="AC1263" s="6"/>
    </row>
    <row r="1264" spans="1:29" ht="9.9" customHeight="1" x14ac:dyDescent="0.25">
      <c r="A1264" s="10"/>
      <c r="B1264" s="138"/>
      <c r="C1264" s="142"/>
      <c r="D1264" s="2"/>
      <c r="I1264" s="331"/>
      <c r="J1264" s="332"/>
      <c r="K1264" s="194"/>
      <c r="L1264" s="194"/>
      <c r="P1264" s="2"/>
      <c r="AA1264" s="6"/>
      <c r="AB1264" s="6"/>
      <c r="AC1264" s="6"/>
    </row>
    <row r="1265" spans="1:29" ht="9.9" customHeight="1" x14ac:dyDescent="0.25">
      <c r="A1265" s="10"/>
      <c r="B1265" s="138"/>
      <c r="C1265" s="142"/>
      <c r="D1265" s="2"/>
      <c r="I1265" s="331"/>
      <c r="J1265" s="332"/>
      <c r="K1265" s="194"/>
      <c r="L1265" s="194"/>
      <c r="P1265" s="2"/>
      <c r="AA1265" s="6"/>
      <c r="AB1265" s="6"/>
      <c r="AC1265" s="6"/>
    </row>
    <row r="1266" spans="1:29" ht="9.9" customHeight="1" x14ac:dyDescent="0.25">
      <c r="A1266" s="10"/>
      <c r="B1266" s="138"/>
      <c r="C1266" s="142"/>
      <c r="D1266" s="2"/>
      <c r="I1266" s="331"/>
      <c r="J1266" s="332"/>
      <c r="K1266" s="194"/>
      <c r="L1266" s="194"/>
      <c r="P1266" s="2"/>
      <c r="AA1266" s="6"/>
      <c r="AB1266" s="6"/>
      <c r="AC1266" s="6"/>
    </row>
    <row r="1267" spans="1:29" ht="9.9" customHeight="1" x14ac:dyDescent="0.25">
      <c r="A1267" s="10"/>
      <c r="B1267" s="138"/>
      <c r="C1267" s="142"/>
      <c r="D1267" s="2"/>
      <c r="I1267" s="331"/>
      <c r="J1267" s="332"/>
      <c r="K1267" s="194"/>
      <c r="L1267" s="194"/>
      <c r="P1267" s="2"/>
      <c r="AA1267" s="6"/>
      <c r="AB1267" s="6"/>
      <c r="AC1267" s="6"/>
    </row>
    <row r="1268" spans="1:29" ht="9.9" customHeight="1" x14ac:dyDescent="0.25">
      <c r="A1268" s="10"/>
      <c r="B1268" s="138"/>
      <c r="C1268" s="142"/>
      <c r="D1268" s="2"/>
      <c r="I1268" s="331"/>
      <c r="J1268" s="332"/>
      <c r="K1268" s="194"/>
      <c r="L1268" s="194"/>
      <c r="P1268" s="2"/>
      <c r="AA1268" s="6"/>
      <c r="AB1268" s="6"/>
      <c r="AC1268" s="6"/>
    </row>
    <row r="1269" spans="1:29" ht="9.9" customHeight="1" x14ac:dyDescent="0.25">
      <c r="A1269" s="10"/>
      <c r="B1269" s="138"/>
      <c r="C1269" s="142"/>
      <c r="D1269" s="2"/>
      <c r="I1269" s="331"/>
      <c r="J1269" s="332"/>
      <c r="K1269" s="194"/>
      <c r="L1269" s="194"/>
      <c r="P1269" s="2"/>
      <c r="AA1269" s="6"/>
      <c r="AB1269" s="6"/>
      <c r="AC1269" s="6"/>
    </row>
    <row r="1270" spans="1:29" ht="9.9" customHeight="1" x14ac:dyDescent="0.25">
      <c r="A1270" s="10"/>
      <c r="B1270" s="138"/>
      <c r="C1270" s="142"/>
      <c r="D1270" s="2"/>
      <c r="I1270" s="331"/>
      <c r="J1270" s="332"/>
      <c r="K1270" s="194"/>
      <c r="L1270" s="194"/>
      <c r="P1270" s="2"/>
      <c r="AA1270" s="6"/>
      <c r="AB1270" s="6"/>
      <c r="AC1270" s="6"/>
    </row>
    <row r="1271" spans="1:29" ht="9.9" customHeight="1" x14ac:dyDescent="0.25">
      <c r="A1271" s="10"/>
      <c r="B1271" s="67"/>
      <c r="C1271" s="142"/>
      <c r="D1271" s="2"/>
      <c r="I1271" s="194"/>
      <c r="J1271" s="194"/>
      <c r="K1271" s="194"/>
      <c r="L1271" s="13"/>
      <c r="P1271" s="2"/>
      <c r="AA1271" s="6"/>
      <c r="AB1271" s="6"/>
      <c r="AC1271" s="6"/>
    </row>
    <row r="1272" spans="1:29" ht="9.9" hidden="1" customHeight="1" x14ac:dyDescent="0.25">
      <c r="A1272" s="10"/>
      <c r="B1272" s="67"/>
      <c r="C1272" s="142"/>
      <c r="D1272" s="2"/>
      <c r="H1272" s="2"/>
      <c r="I1272" s="194"/>
      <c r="J1272" s="194"/>
      <c r="K1272" s="194"/>
      <c r="L1272" s="20"/>
      <c r="P1272" s="2"/>
      <c r="AA1272" s="6"/>
      <c r="AB1272" s="6"/>
      <c r="AC1272" s="6"/>
    </row>
    <row r="1273" spans="1:29" ht="9.9" hidden="1" customHeight="1" x14ac:dyDescent="0.25">
      <c r="A1273" s="10"/>
      <c r="B1273" s="142"/>
      <c r="C1273" s="142"/>
      <c r="D1273" s="2"/>
      <c r="L1273" s="13"/>
      <c r="P1273" s="2"/>
      <c r="AA1273" s="6"/>
      <c r="AB1273" s="6"/>
      <c r="AC1273" s="6"/>
    </row>
    <row r="1274" spans="1:29" ht="9.9" hidden="1" customHeight="1" x14ac:dyDescent="0.25">
      <c r="A1274" s="10"/>
      <c r="B1274" s="138"/>
      <c r="C1274" s="142"/>
      <c r="D1274" s="2"/>
      <c r="I1274" s="331"/>
      <c r="J1274" s="332"/>
      <c r="K1274" s="194"/>
      <c r="L1274" s="194"/>
      <c r="P1274" s="2"/>
      <c r="AA1274" s="6"/>
      <c r="AB1274" s="6"/>
      <c r="AC1274" s="6"/>
    </row>
    <row r="1275" spans="1:29" ht="9.9" hidden="1" customHeight="1" x14ac:dyDescent="0.25">
      <c r="A1275" s="10"/>
      <c r="B1275" s="138"/>
      <c r="C1275" s="142"/>
      <c r="D1275" s="2"/>
      <c r="I1275" s="331"/>
      <c r="J1275" s="332"/>
      <c r="K1275" s="194"/>
      <c r="L1275" s="194"/>
      <c r="P1275" s="2"/>
      <c r="AA1275" s="6"/>
      <c r="AB1275" s="6"/>
      <c r="AC1275" s="6"/>
    </row>
    <row r="1276" spans="1:29" ht="9.9" hidden="1" customHeight="1" x14ac:dyDescent="0.25">
      <c r="A1276" s="10"/>
      <c r="B1276" s="138"/>
      <c r="C1276" s="142"/>
      <c r="D1276" s="2"/>
      <c r="I1276" s="331"/>
      <c r="J1276" s="332"/>
      <c r="K1276" s="194"/>
      <c r="L1276" s="194"/>
      <c r="P1276" s="2"/>
      <c r="AA1276" s="6"/>
      <c r="AB1276" s="6"/>
      <c r="AC1276" s="6"/>
    </row>
    <row r="1277" spans="1:29" ht="9.9" hidden="1" customHeight="1" x14ac:dyDescent="0.25">
      <c r="A1277" s="10"/>
      <c r="B1277" s="138"/>
      <c r="C1277" s="142"/>
      <c r="D1277" s="2"/>
      <c r="I1277" s="331"/>
      <c r="J1277" s="332"/>
      <c r="K1277" s="194"/>
      <c r="L1277" s="194"/>
      <c r="P1277" s="2"/>
      <c r="AA1277" s="6"/>
      <c r="AB1277" s="6"/>
      <c r="AC1277" s="6"/>
    </row>
    <row r="1278" spans="1:29" ht="9.9" hidden="1" customHeight="1" x14ac:dyDescent="0.25">
      <c r="A1278" s="10"/>
      <c r="B1278" s="138"/>
      <c r="C1278" s="142"/>
      <c r="D1278" s="2"/>
      <c r="I1278" s="331"/>
      <c r="J1278" s="332"/>
      <c r="K1278" s="194"/>
      <c r="L1278" s="194"/>
      <c r="P1278" s="2"/>
      <c r="AA1278" s="6"/>
      <c r="AB1278" s="6"/>
      <c r="AC1278" s="6"/>
    </row>
    <row r="1279" spans="1:29" ht="9.9" hidden="1" customHeight="1" x14ac:dyDescent="0.25">
      <c r="A1279" s="10"/>
      <c r="B1279" s="138"/>
      <c r="C1279" s="142"/>
      <c r="D1279" s="2"/>
      <c r="I1279" s="331"/>
      <c r="J1279" s="332"/>
      <c r="K1279" s="194"/>
      <c r="L1279" s="194"/>
      <c r="P1279" s="2"/>
      <c r="AA1279" s="6"/>
      <c r="AB1279" s="6"/>
      <c r="AC1279" s="6"/>
    </row>
    <row r="1280" spans="1:29" ht="9.9" hidden="1" customHeight="1" x14ac:dyDescent="0.25">
      <c r="A1280" s="10"/>
      <c r="B1280" s="138"/>
      <c r="C1280" s="142"/>
      <c r="D1280" s="2"/>
      <c r="I1280" s="331"/>
      <c r="J1280" s="332"/>
      <c r="K1280" s="194"/>
      <c r="L1280" s="194"/>
      <c r="P1280" s="2"/>
      <c r="AA1280" s="6"/>
      <c r="AB1280" s="6"/>
      <c r="AC1280" s="6"/>
    </row>
    <row r="1281" spans="1:29" ht="9.9" hidden="1" customHeight="1" x14ac:dyDescent="0.25">
      <c r="A1281" s="10"/>
      <c r="B1281" s="138"/>
      <c r="C1281" s="142"/>
      <c r="D1281" s="2"/>
      <c r="I1281" s="331"/>
      <c r="J1281" s="332"/>
      <c r="K1281" s="194"/>
      <c r="L1281" s="194"/>
      <c r="P1281" s="2"/>
      <c r="AA1281" s="6"/>
      <c r="AB1281" s="6"/>
      <c r="AC1281" s="6"/>
    </row>
    <row r="1282" spans="1:29" ht="9.9" hidden="1" customHeight="1" x14ac:dyDescent="0.25">
      <c r="A1282" s="10"/>
      <c r="B1282" s="138"/>
      <c r="C1282" s="142"/>
      <c r="D1282" s="2"/>
      <c r="I1282" s="331"/>
      <c r="J1282" s="332"/>
      <c r="K1282" s="194"/>
      <c r="L1282" s="194"/>
      <c r="P1282" s="2"/>
      <c r="AA1282" s="6"/>
      <c r="AB1282" s="6"/>
      <c r="AC1282" s="6"/>
    </row>
    <row r="1283" spans="1:29" ht="9.9" hidden="1" customHeight="1" x14ac:dyDescent="0.25">
      <c r="A1283" s="10"/>
      <c r="B1283" s="138"/>
      <c r="C1283" s="142"/>
      <c r="D1283" s="2"/>
      <c r="I1283" s="331"/>
      <c r="J1283" s="332"/>
      <c r="K1283" s="194"/>
      <c r="L1283" s="194"/>
      <c r="P1283" s="2"/>
      <c r="AA1283" s="6"/>
      <c r="AB1283" s="6"/>
      <c r="AC1283" s="6"/>
    </row>
    <row r="1284" spans="1:29" ht="9.9" hidden="1" customHeight="1" x14ac:dyDescent="0.25">
      <c r="A1284" s="10"/>
      <c r="B1284" s="138"/>
      <c r="C1284" s="142"/>
      <c r="D1284" s="2"/>
      <c r="I1284" s="331"/>
      <c r="J1284" s="332"/>
      <c r="K1284" s="194"/>
      <c r="L1284" s="194"/>
      <c r="P1284" s="2"/>
      <c r="AA1284" s="6"/>
      <c r="AB1284" s="6"/>
      <c r="AC1284" s="6"/>
    </row>
    <row r="1285" spans="1:29" ht="9.9" hidden="1" customHeight="1" x14ac:dyDescent="0.25">
      <c r="A1285" s="10"/>
      <c r="B1285" s="138"/>
      <c r="C1285" s="142"/>
      <c r="D1285" s="2"/>
      <c r="I1285" s="331"/>
      <c r="J1285" s="332"/>
      <c r="K1285" s="194"/>
      <c r="L1285" s="194"/>
      <c r="P1285" s="2"/>
      <c r="AA1285" s="6"/>
      <c r="AB1285" s="6"/>
      <c r="AC1285" s="6"/>
    </row>
    <row r="1286" spans="1:29" ht="9.9" hidden="1" customHeight="1" x14ac:dyDescent="0.25">
      <c r="A1286" s="10"/>
      <c r="B1286" s="138"/>
      <c r="C1286" s="142"/>
      <c r="D1286" s="2"/>
      <c r="I1286" s="331"/>
      <c r="J1286" s="332"/>
      <c r="K1286" s="194"/>
      <c r="L1286" s="194"/>
      <c r="P1286" s="2"/>
      <c r="AA1286" s="6"/>
      <c r="AB1286" s="6"/>
      <c r="AC1286" s="6"/>
    </row>
    <row r="1287" spans="1:29" ht="9.9" hidden="1" customHeight="1" x14ac:dyDescent="0.25">
      <c r="A1287" s="10"/>
      <c r="B1287" s="138"/>
      <c r="C1287" s="142"/>
      <c r="D1287" s="2"/>
      <c r="I1287" s="331"/>
      <c r="J1287" s="332"/>
      <c r="K1287" s="194"/>
      <c r="L1287" s="194"/>
      <c r="P1287" s="2"/>
      <c r="AA1287" s="6"/>
      <c r="AB1287" s="6"/>
      <c r="AC1287" s="6"/>
    </row>
    <row r="1288" spans="1:29" ht="9.9" hidden="1" customHeight="1" x14ac:dyDescent="0.25">
      <c r="A1288" s="10"/>
      <c r="B1288" s="67"/>
      <c r="C1288" s="142"/>
      <c r="D1288" s="2"/>
      <c r="I1288" s="194"/>
      <c r="J1288" s="194"/>
      <c r="K1288" s="194"/>
      <c r="L1288" s="13"/>
      <c r="P1288" s="2"/>
      <c r="AA1288" s="6"/>
      <c r="AB1288" s="6"/>
      <c r="AC1288" s="6"/>
    </row>
    <row r="1289" spans="1:29" ht="9.9" customHeight="1" x14ac:dyDescent="0.25">
      <c r="A1289" s="10"/>
      <c r="B1289" s="137"/>
      <c r="C1289" s="141"/>
      <c r="D1289" s="2"/>
      <c r="I1289" s="194"/>
      <c r="J1289" s="194"/>
      <c r="K1289" s="194"/>
      <c r="L1289" s="13"/>
      <c r="P1289" s="2"/>
      <c r="AA1289" s="6"/>
      <c r="AB1289" s="6"/>
      <c r="AC1289" s="6"/>
    </row>
    <row r="1290" spans="1:29" ht="9.9" customHeight="1" x14ac:dyDescent="0.25">
      <c r="A1290" s="10"/>
      <c r="B1290" s="67"/>
      <c r="C1290" s="142"/>
      <c r="D1290" s="337"/>
      <c r="E1290" s="340"/>
      <c r="F1290" s="341"/>
      <c r="I1290" s="194"/>
      <c r="J1290" s="194"/>
      <c r="K1290" s="194"/>
      <c r="L1290" s="13"/>
      <c r="P1290" s="2"/>
      <c r="AA1290" s="6"/>
      <c r="AB1290" s="6"/>
      <c r="AC1290" s="6"/>
    </row>
    <row r="1291" spans="1:29" ht="9.9" customHeight="1" x14ac:dyDescent="0.25">
      <c r="A1291" s="10"/>
      <c r="B1291" s="67"/>
      <c r="C1291" s="142"/>
      <c r="D1291" s="337"/>
      <c r="E1291" s="340"/>
      <c r="F1291" s="341"/>
      <c r="I1291" s="194"/>
      <c r="J1291" s="194"/>
      <c r="K1291" s="194"/>
      <c r="L1291" s="13"/>
      <c r="P1291" s="2"/>
      <c r="AA1291" s="6"/>
      <c r="AB1291" s="6"/>
      <c r="AC1291" s="6"/>
    </row>
    <row r="1292" spans="1:29" ht="9.9" customHeight="1" x14ac:dyDescent="0.25">
      <c r="A1292" s="10"/>
      <c r="B1292" s="67"/>
      <c r="C1292" s="142"/>
      <c r="D1292" s="2"/>
      <c r="I1292" s="194"/>
      <c r="J1292" s="194"/>
      <c r="K1292" s="194"/>
      <c r="L1292" s="13"/>
      <c r="P1292" s="2"/>
      <c r="AA1292" s="6"/>
      <c r="AB1292" s="6"/>
      <c r="AC1292" s="6"/>
    </row>
    <row r="1293" spans="1:29" ht="9.9" customHeight="1" x14ac:dyDescent="0.25">
      <c r="A1293" s="10"/>
      <c r="B1293" s="67"/>
      <c r="C1293" s="142"/>
      <c r="D1293" s="2"/>
      <c r="I1293" s="194"/>
      <c r="J1293" s="194"/>
      <c r="K1293" s="194"/>
      <c r="L1293" s="140"/>
      <c r="P1293" s="2"/>
      <c r="AA1293" s="6"/>
      <c r="AB1293" s="6"/>
      <c r="AC1293" s="6"/>
    </row>
    <row r="1294" spans="1:29" ht="9.9" customHeight="1" x14ac:dyDescent="0.25">
      <c r="A1294" s="10"/>
      <c r="B1294" s="67"/>
      <c r="C1294" s="142"/>
      <c r="D1294" s="2"/>
      <c r="H1294" s="2"/>
      <c r="I1294" s="194"/>
      <c r="J1294" s="194"/>
      <c r="K1294" s="194"/>
      <c r="L1294" s="20"/>
      <c r="P1294" s="2"/>
      <c r="AA1294" s="6"/>
      <c r="AB1294" s="6"/>
      <c r="AC1294" s="6"/>
    </row>
    <row r="1295" spans="1:29" ht="9.9" customHeight="1" x14ac:dyDescent="0.25">
      <c r="A1295" s="10"/>
      <c r="B1295" s="138"/>
      <c r="C1295" s="142"/>
      <c r="D1295" s="2"/>
      <c r="I1295" s="194"/>
      <c r="J1295" s="194"/>
      <c r="K1295" s="194"/>
      <c r="L1295" s="194"/>
      <c r="P1295" s="2"/>
      <c r="AA1295" s="6"/>
      <c r="AB1295" s="6"/>
      <c r="AC1295" s="6"/>
    </row>
    <row r="1296" spans="1:29" ht="9.9" customHeight="1" x14ac:dyDescent="0.25">
      <c r="A1296" s="10"/>
      <c r="B1296" s="138"/>
      <c r="C1296" s="142"/>
      <c r="D1296" s="2"/>
      <c r="I1296" s="333"/>
      <c r="J1296" s="334"/>
      <c r="K1296" s="194"/>
      <c r="L1296" s="194"/>
      <c r="P1296" s="2"/>
      <c r="AA1296" s="6"/>
      <c r="AB1296" s="6"/>
      <c r="AC1296" s="6"/>
    </row>
    <row r="1297" spans="1:29" ht="9.9" customHeight="1" x14ac:dyDescent="0.25">
      <c r="A1297" s="10"/>
      <c r="B1297" s="67"/>
      <c r="C1297" s="142"/>
      <c r="D1297" s="2"/>
      <c r="I1297" s="194"/>
      <c r="J1297" s="194"/>
      <c r="K1297" s="194"/>
      <c r="L1297" s="140"/>
      <c r="P1297" s="2"/>
      <c r="AA1297" s="6"/>
      <c r="AB1297" s="6"/>
      <c r="AC1297" s="6"/>
    </row>
    <row r="1298" spans="1:29" ht="9.9" customHeight="1" x14ac:dyDescent="0.25">
      <c r="A1298" s="10"/>
      <c r="B1298" s="67"/>
      <c r="C1298" s="142"/>
      <c r="D1298" s="2"/>
      <c r="H1298" s="2"/>
      <c r="I1298" s="194"/>
      <c r="J1298" s="194"/>
      <c r="K1298" s="194"/>
      <c r="L1298" s="20"/>
      <c r="P1298" s="2"/>
      <c r="AA1298" s="6"/>
      <c r="AB1298" s="6"/>
      <c r="AC1298" s="6"/>
    </row>
    <row r="1299" spans="1:29" ht="9.9" customHeight="1" x14ac:dyDescent="0.25">
      <c r="A1299" s="10"/>
      <c r="B1299" s="138"/>
      <c r="C1299" s="142"/>
      <c r="D1299" s="2"/>
      <c r="I1299" s="194"/>
      <c r="J1299" s="194"/>
      <c r="K1299" s="194"/>
      <c r="L1299" s="194"/>
      <c r="P1299" s="2"/>
      <c r="AA1299" s="6"/>
      <c r="AB1299" s="6"/>
      <c r="AC1299" s="6"/>
    </row>
    <row r="1300" spans="1:29" ht="9.9" customHeight="1" x14ac:dyDescent="0.25">
      <c r="A1300" s="10"/>
      <c r="B1300" s="138"/>
      <c r="C1300" s="142"/>
      <c r="D1300" s="2"/>
      <c r="I1300" s="333"/>
      <c r="J1300" s="334"/>
      <c r="K1300" s="194"/>
      <c r="L1300" s="194"/>
      <c r="P1300" s="2"/>
      <c r="AA1300" s="6"/>
      <c r="AB1300" s="6"/>
      <c r="AC1300" s="6"/>
    </row>
    <row r="1301" spans="1:29" ht="9.9" customHeight="1" x14ac:dyDescent="0.25">
      <c r="A1301" s="10"/>
      <c r="B1301" s="67"/>
      <c r="C1301" s="142"/>
      <c r="D1301" s="2"/>
      <c r="I1301" s="194"/>
      <c r="J1301" s="194"/>
      <c r="K1301" s="194"/>
      <c r="L1301" s="140"/>
      <c r="P1301" s="2"/>
      <c r="AA1301" s="6"/>
      <c r="AB1301" s="6"/>
      <c r="AC1301" s="6"/>
    </row>
    <row r="1302" spans="1:29" ht="9.9" customHeight="1" x14ac:dyDescent="0.25">
      <c r="A1302" s="10"/>
      <c r="B1302" s="67"/>
      <c r="C1302" s="142"/>
      <c r="D1302" s="2"/>
      <c r="H1302" s="2"/>
      <c r="I1302" s="194"/>
      <c r="J1302" s="194"/>
      <c r="K1302" s="194"/>
      <c r="L1302" s="20"/>
      <c r="P1302" s="2"/>
      <c r="AA1302" s="6"/>
      <c r="AB1302" s="6"/>
      <c r="AC1302" s="6"/>
    </row>
    <row r="1303" spans="1:29" ht="9.9" customHeight="1" x14ac:dyDescent="0.25">
      <c r="A1303" s="10"/>
      <c r="B1303" s="138"/>
      <c r="C1303" s="142"/>
      <c r="D1303" s="2"/>
      <c r="I1303" s="194"/>
      <c r="J1303" s="194"/>
      <c r="K1303" s="194"/>
      <c r="L1303" s="194"/>
      <c r="P1303" s="2"/>
      <c r="AA1303" s="6"/>
      <c r="AB1303" s="6"/>
      <c r="AC1303" s="6"/>
    </row>
    <row r="1304" spans="1:29" ht="9.9" customHeight="1" x14ac:dyDescent="0.25">
      <c r="A1304" s="10"/>
      <c r="B1304" s="138"/>
      <c r="C1304" s="142"/>
      <c r="D1304" s="2"/>
      <c r="I1304" s="333"/>
      <c r="J1304" s="334"/>
      <c r="K1304" s="194"/>
      <c r="L1304" s="194"/>
      <c r="P1304" s="2"/>
      <c r="AA1304" s="6"/>
      <c r="AB1304" s="6"/>
      <c r="AC1304" s="6"/>
    </row>
    <row r="1305" spans="1:29" ht="9.9" customHeight="1" x14ac:dyDescent="0.25">
      <c r="A1305" s="10"/>
      <c r="B1305" s="67"/>
      <c r="C1305" s="142"/>
      <c r="D1305" s="2"/>
      <c r="I1305" s="194"/>
      <c r="J1305" s="194"/>
      <c r="K1305" s="194"/>
      <c r="L1305" s="140"/>
      <c r="P1305" s="2"/>
      <c r="AA1305" s="6"/>
      <c r="AB1305" s="6"/>
      <c r="AC1305" s="6"/>
    </row>
    <row r="1306" spans="1:29" ht="9.9" customHeight="1" x14ac:dyDescent="0.25">
      <c r="A1306" s="10"/>
      <c r="B1306" s="67"/>
      <c r="C1306" s="142"/>
      <c r="D1306" s="2"/>
      <c r="I1306" s="194"/>
      <c r="J1306" s="194"/>
      <c r="K1306" s="194"/>
      <c r="L1306" s="140"/>
      <c r="P1306" s="2"/>
      <c r="AA1306" s="6"/>
      <c r="AB1306" s="6"/>
      <c r="AC1306" s="6"/>
    </row>
    <row r="1307" spans="1:29" ht="9.9" customHeight="1" x14ac:dyDescent="0.25">
      <c r="B1307" s="139"/>
      <c r="C1307" s="142"/>
      <c r="D1307" s="2"/>
      <c r="H1307" s="20"/>
      <c r="I1307" s="194"/>
      <c r="J1307" s="194"/>
      <c r="K1307" s="194"/>
      <c r="L1307" s="140"/>
      <c r="P1307" s="2"/>
      <c r="AA1307" s="6"/>
      <c r="AB1307" s="6"/>
      <c r="AC1307" s="6"/>
    </row>
    <row r="1308" spans="1:29" ht="9.9" customHeight="1" x14ac:dyDescent="0.25">
      <c r="B1308" s="134"/>
      <c r="C1308" s="142"/>
      <c r="D1308" s="2"/>
      <c r="I1308" s="194"/>
      <c r="J1308" s="194"/>
      <c r="K1308" s="194"/>
      <c r="L1308" s="140"/>
      <c r="P1308" s="2"/>
      <c r="AA1308" s="6"/>
      <c r="AB1308" s="6"/>
      <c r="AC1308" s="6"/>
    </row>
    <row r="1309" spans="1:29" ht="9.9" customHeight="1" x14ac:dyDescent="0.25">
      <c r="B1309" s="134"/>
      <c r="C1309" s="142"/>
      <c r="D1309" s="2"/>
      <c r="H1309" s="20"/>
      <c r="I1309" s="194"/>
      <c r="J1309" s="194"/>
      <c r="K1309" s="194"/>
      <c r="L1309" s="140"/>
      <c r="P1309" s="2"/>
      <c r="AA1309" s="6"/>
      <c r="AB1309" s="6"/>
      <c r="AC1309" s="6"/>
    </row>
    <row r="1310" spans="1:29" ht="9.9" customHeight="1" x14ac:dyDescent="0.25">
      <c r="B1310" s="134"/>
      <c r="C1310" s="142"/>
      <c r="D1310" s="2"/>
      <c r="I1310" s="194"/>
      <c r="J1310" s="194"/>
      <c r="K1310" s="194"/>
      <c r="L1310" s="140"/>
      <c r="P1310" s="2"/>
      <c r="AA1310" s="6"/>
      <c r="AB1310" s="6"/>
      <c r="AC1310" s="6"/>
    </row>
    <row r="1311" spans="1:29" ht="9.9" customHeight="1" x14ac:dyDescent="0.25">
      <c r="A1311" s="10"/>
      <c r="B1311" s="67"/>
      <c r="C1311" s="142"/>
      <c r="D1311" s="2"/>
      <c r="I1311" s="194"/>
      <c r="J1311" s="194"/>
      <c r="K1311" s="194"/>
      <c r="L1311" s="140"/>
      <c r="P1311" s="2"/>
      <c r="AA1311" s="6"/>
      <c r="AB1311" s="6"/>
      <c r="AC1311" s="6"/>
    </row>
    <row r="1312" spans="1:29" ht="9.9" customHeight="1" x14ac:dyDescent="0.25">
      <c r="B1312" s="139"/>
      <c r="C1312" s="142"/>
      <c r="D1312" s="2"/>
      <c r="I1312" s="194"/>
      <c r="J1312" s="194"/>
      <c r="K1312" s="194"/>
      <c r="L1312" s="194"/>
      <c r="P1312" s="2"/>
      <c r="AA1312" s="6"/>
      <c r="AB1312" s="6"/>
      <c r="AC1312" s="6"/>
    </row>
    <row r="1313" spans="2:29" ht="9.9" customHeight="1" x14ac:dyDescent="0.25">
      <c r="B1313" s="142"/>
      <c r="C1313" s="142"/>
      <c r="D1313" s="2"/>
      <c r="I1313" s="194"/>
      <c r="J1313" s="194"/>
      <c r="K1313" s="194"/>
      <c r="L1313" s="194"/>
      <c r="P1313" s="2"/>
      <c r="AA1313" s="6"/>
      <c r="AB1313" s="6"/>
      <c r="AC1313" s="6"/>
    </row>
    <row r="1314" spans="2:29" ht="9.9" customHeight="1" x14ac:dyDescent="0.25">
      <c r="B1314" s="138"/>
      <c r="C1314" s="142"/>
      <c r="D1314" s="2"/>
      <c r="I1314" s="194"/>
      <c r="J1314" s="194"/>
      <c r="K1314" s="194"/>
      <c r="L1314" s="194"/>
      <c r="P1314" s="2"/>
      <c r="AA1314" s="6"/>
      <c r="AB1314" s="6"/>
      <c r="AC1314" s="6"/>
    </row>
    <row r="1315" spans="2:29" ht="9.9" customHeight="1" x14ac:dyDescent="0.25">
      <c r="B1315" s="138"/>
      <c r="C1315" s="142"/>
      <c r="D1315" s="2"/>
      <c r="I1315" s="333"/>
      <c r="J1315" s="334"/>
      <c r="K1315" s="194"/>
      <c r="L1315" s="194"/>
      <c r="P1315" s="2"/>
      <c r="AA1315" s="6"/>
      <c r="AB1315" s="6"/>
      <c r="AC1315" s="6"/>
    </row>
    <row r="1316" spans="2:29" ht="9.9" customHeight="1" x14ac:dyDescent="0.25">
      <c r="B1316" s="138"/>
      <c r="C1316" s="142"/>
      <c r="D1316" s="2"/>
      <c r="I1316" s="333"/>
      <c r="J1316" s="334"/>
      <c r="K1316" s="194"/>
      <c r="L1316" s="194"/>
      <c r="P1316" s="2"/>
      <c r="AA1316" s="6"/>
      <c r="AB1316" s="6"/>
      <c r="AC1316" s="6"/>
    </row>
    <row r="1317" spans="2:29" ht="9.9" customHeight="1" x14ac:dyDescent="0.25">
      <c r="B1317" s="138"/>
      <c r="C1317" s="142"/>
      <c r="D1317" s="2"/>
      <c r="I1317" s="194"/>
      <c r="J1317" s="194"/>
      <c r="K1317" s="194"/>
      <c r="L1317" s="194"/>
      <c r="P1317" s="2"/>
      <c r="AA1317" s="6"/>
      <c r="AB1317" s="6"/>
      <c r="AC1317" s="6"/>
    </row>
    <row r="1318" spans="2:29" ht="9.9" customHeight="1" x14ac:dyDescent="0.25">
      <c r="B1318" s="138"/>
      <c r="C1318" s="142"/>
      <c r="D1318" s="2"/>
      <c r="I1318" s="333"/>
      <c r="J1318" s="334"/>
      <c r="K1318" s="194"/>
      <c r="L1318" s="194"/>
      <c r="P1318" s="2"/>
      <c r="AA1318" s="6"/>
      <c r="AB1318" s="6"/>
      <c r="AC1318" s="6"/>
    </row>
    <row r="1319" spans="2:29" ht="9.9" customHeight="1" x14ac:dyDescent="0.25">
      <c r="B1319" s="138"/>
      <c r="C1319" s="142"/>
      <c r="D1319" s="2"/>
      <c r="I1319" s="333"/>
      <c r="J1319" s="334"/>
      <c r="K1319" s="194"/>
      <c r="L1319" s="194"/>
      <c r="P1319" s="2"/>
      <c r="AA1319" s="6"/>
      <c r="AB1319" s="6"/>
      <c r="AC1319" s="6"/>
    </row>
    <row r="1320" spans="2:29" ht="9.9" customHeight="1" x14ac:dyDescent="0.25">
      <c r="B1320" s="138"/>
      <c r="C1320" s="142"/>
      <c r="D1320" s="2"/>
      <c r="I1320" s="194"/>
      <c r="J1320" s="194"/>
      <c r="K1320" s="194"/>
      <c r="L1320" s="194"/>
      <c r="P1320" s="2"/>
      <c r="AA1320" s="6"/>
      <c r="AB1320" s="6"/>
      <c r="AC1320" s="6"/>
    </row>
    <row r="1321" spans="2:29" ht="9.9" customHeight="1" x14ac:dyDescent="0.25">
      <c r="B1321" s="138"/>
      <c r="C1321" s="142"/>
      <c r="D1321" s="2"/>
      <c r="I1321" s="333"/>
      <c r="J1321" s="334"/>
      <c r="K1321" s="194"/>
      <c r="L1321" s="194"/>
      <c r="P1321" s="2"/>
      <c r="AA1321" s="6"/>
      <c r="AB1321" s="6"/>
      <c r="AC1321" s="6"/>
    </row>
    <row r="1322" spans="2:29" ht="9.9" customHeight="1" x14ac:dyDescent="0.25">
      <c r="B1322" s="138"/>
      <c r="C1322" s="142"/>
      <c r="D1322" s="2"/>
      <c r="I1322" s="333"/>
      <c r="J1322" s="334"/>
      <c r="K1322" s="194"/>
      <c r="L1322" s="194"/>
      <c r="P1322" s="2"/>
      <c r="AA1322" s="6"/>
      <c r="AB1322" s="6"/>
      <c r="AC1322" s="6"/>
    </row>
    <row r="1323" spans="2:29" ht="9.9" customHeight="1" x14ac:dyDescent="0.25">
      <c r="B1323" s="138"/>
      <c r="C1323" s="142"/>
      <c r="D1323" s="2"/>
      <c r="I1323" s="194"/>
      <c r="J1323" s="194"/>
      <c r="K1323" s="194"/>
      <c r="L1323" s="194"/>
      <c r="P1323" s="2"/>
      <c r="AA1323" s="6"/>
      <c r="AB1323" s="6"/>
      <c r="AC1323" s="6"/>
    </row>
    <row r="1324" spans="2:29" ht="9.9" customHeight="1" x14ac:dyDescent="0.25">
      <c r="B1324" s="138"/>
      <c r="C1324" s="142"/>
      <c r="D1324" s="2"/>
      <c r="I1324" s="333"/>
      <c r="J1324" s="334"/>
      <c r="K1324" s="194"/>
      <c r="L1324" s="194"/>
      <c r="P1324" s="2"/>
      <c r="AA1324" s="6"/>
      <c r="AB1324" s="6"/>
      <c r="AC1324" s="6"/>
    </row>
    <row r="1325" spans="2:29" ht="9.9" customHeight="1" x14ac:dyDescent="0.25">
      <c r="B1325" s="138"/>
      <c r="C1325" s="142"/>
      <c r="D1325" s="2"/>
      <c r="I1325" s="194"/>
      <c r="J1325" s="194"/>
      <c r="K1325" s="194"/>
      <c r="L1325" s="194"/>
      <c r="P1325" s="2"/>
      <c r="AA1325" s="6"/>
      <c r="AB1325" s="6"/>
      <c r="AC1325" s="6"/>
    </row>
    <row r="1326" spans="2:29" ht="9.9" customHeight="1" x14ac:dyDescent="0.25">
      <c r="B1326" s="138"/>
      <c r="C1326" s="142"/>
      <c r="D1326" s="2"/>
      <c r="I1326" s="333"/>
      <c r="J1326" s="334"/>
      <c r="K1326" s="194"/>
      <c r="L1326" s="194"/>
      <c r="P1326" s="2"/>
      <c r="AA1326" s="6"/>
      <c r="AB1326" s="6"/>
      <c r="AC1326" s="6"/>
    </row>
    <row r="1327" spans="2:29" ht="9.9" customHeight="1" x14ac:dyDescent="0.25">
      <c r="B1327" s="138"/>
      <c r="C1327" s="142"/>
      <c r="D1327" s="2"/>
      <c r="I1327" s="333"/>
      <c r="J1327" s="334"/>
      <c r="K1327" s="194"/>
      <c r="L1327" s="194"/>
      <c r="P1327" s="2"/>
      <c r="AA1327" s="6"/>
      <c r="AB1327" s="6"/>
      <c r="AC1327" s="6"/>
    </row>
    <row r="1328" spans="2:29" ht="9.9" customHeight="1" x14ac:dyDescent="0.25">
      <c r="B1328" s="138"/>
      <c r="C1328" s="142"/>
      <c r="D1328" s="2"/>
      <c r="I1328" s="194"/>
      <c r="J1328" s="194"/>
      <c r="K1328" s="194"/>
      <c r="L1328" s="194"/>
      <c r="P1328" s="2"/>
      <c r="AA1328" s="6"/>
      <c r="AB1328" s="6"/>
      <c r="AC1328" s="6"/>
    </row>
    <row r="1329" spans="2:29" ht="9.9" customHeight="1" x14ac:dyDescent="0.25">
      <c r="B1329" s="138"/>
      <c r="C1329" s="142"/>
      <c r="D1329" s="2"/>
      <c r="I1329" s="333"/>
      <c r="J1329" s="334"/>
      <c r="K1329" s="194"/>
      <c r="L1329" s="194"/>
      <c r="P1329" s="2"/>
      <c r="AA1329" s="6"/>
      <c r="AB1329" s="6"/>
      <c r="AC1329" s="6"/>
    </row>
    <row r="1330" spans="2:29" ht="9.9" customHeight="1" x14ac:dyDescent="0.25">
      <c r="B1330" s="138"/>
      <c r="C1330" s="142"/>
      <c r="D1330" s="2"/>
      <c r="I1330" s="333"/>
      <c r="J1330" s="334"/>
      <c r="K1330" s="194"/>
      <c r="L1330" s="194"/>
      <c r="P1330" s="2"/>
      <c r="AA1330" s="6"/>
      <c r="AB1330" s="6"/>
      <c r="AC1330" s="6"/>
    </row>
    <row r="1331" spans="2:29" ht="9.9" customHeight="1" x14ac:dyDescent="0.25">
      <c r="B1331" s="138"/>
      <c r="C1331" s="142"/>
      <c r="D1331" s="2"/>
      <c r="I1331" s="194"/>
      <c r="J1331" s="194"/>
      <c r="K1331" s="194"/>
      <c r="L1331" s="194"/>
      <c r="P1331" s="2"/>
      <c r="AA1331" s="6"/>
      <c r="AB1331" s="6"/>
      <c r="AC1331" s="6"/>
    </row>
    <row r="1332" spans="2:29" ht="9.9" customHeight="1" x14ac:dyDescent="0.25">
      <c r="B1332" s="138"/>
      <c r="C1332" s="142"/>
      <c r="D1332" s="2"/>
      <c r="I1332" s="333"/>
      <c r="J1332" s="334"/>
      <c r="K1332" s="194"/>
      <c r="L1332" s="194"/>
      <c r="P1332" s="2"/>
      <c r="AA1332" s="6"/>
      <c r="AB1332" s="6"/>
      <c r="AC1332" s="6"/>
    </row>
    <row r="1333" spans="2:29" ht="9.9" customHeight="1" x14ac:dyDescent="0.25">
      <c r="B1333" s="138"/>
      <c r="C1333" s="142"/>
      <c r="D1333" s="2"/>
      <c r="I1333" s="333"/>
      <c r="J1333" s="334"/>
      <c r="K1333" s="194"/>
      <c r="L1333" s="194"/>
      <c r="P1333" s="2"/>
      <c r="AA1333" s="6"/>
      <c r="AB1333" s="6"/>
      <c r="AC1333" s="6"/>
    </row>
    <row r="1334" spans="2:29" ht="9.9" customHeight="1" x14ac:dyDescent="0.25">
      <c r="B1334" s="138"/>
      <c r="C1334" s="142"/>
      <c r="D1334" s="2"/>
      <c r="I1334" s="194"/>
      <c r="J1334" s="194"/>
      <c r="K1334" s="194"/>
      <c r="L1334" s="194"/>
      <c r="P1334" s="2"/>
      <c r="AA1334" s="6"/>
      <c r="AB1334" s="6"/>
      <c r="AC1334" s="6"/>
    </row>
    <row r="1335" spans="2:29" ht="9.9" customHeight="1" x14ac:dyDescent="0.25">
      <c r="B1335" s="138"/>
      <c r="C1335" s="142"/>
      <c r="D1335" s="2"/>
      <c r="I1335" s="333"/>
      <c r="J1335" s="334"/>
      <c r="K1335" s="194"/>
      <c r="L1335" s="194"/>
      <c r="P1335" s="2"/>
      <c r="AA1335" s="6"/>
      <c r="AB1335" s="6"/>
      <c r="AC1335" s="6"/>
    </row>
    <row r="1336" spans="2:29" ht="9.9" customHeight="1" x14ac:dyDescent="0.25">
      <c r="B1336" s="138"/>
      <c r="C1336" s="142"/>
      <c r="D1336" s="2"/>
      <c r="I1336" s="333"/>
      <c r="J1336" s="334"/>
      <c r="K1336" s="194"/>
      <c r="L1336" s="194"/>
      <c r="P1336" s="2"/>
      <c r="AA1336" s="6"/>
      <c r="AB1336" s="6"/>
      <c r="AC1336" s="6"/>
    </row>
    <row r="1337" spans="2:29" ht="9.9" customHeight="1" x14ac:dyDescent="0.25">
      <c r="B1337" s="138"/>
      <c r="C1337" s="142"/>
      <c r="D1337" s="2"/>
      <c r="I1337" s="194"/>
      <c r="J1337" s="194"/>
      <c r="K1337" s="194"/>
      <c r="L1337" s="194"/>
      <c r="P1337" s="2"/>
      <c r="AA1337" s="6"/>
      <c r="AB1337" s="6"/>
      <c r="AC1337" s="6"/>
    </row>
    <row r="1338" spans="2:29" ht="9.9" customHeight="1" x14ac:dyDescent="0.25">
      <c r="B1338" s="138"/>
      <c r="C1338" s="142"/>
      <c r="D1338" s="2"/>
      <c r="I1338" s="333"/>
      <c r="J1338" s="334"/>
      <c r="K1338" s="194"/>
      <c r="L1338" s="194"/>
      <c r="P1338" s="2"/>
      <c r="AA1338" s="6"/>
      <c r="AB1338" s="6"/>
      <c r="AC1338" s="6"/>
    </row>
    <row r="1339" spans="2:29" ht="9.9" customHeight="1" x14ac:dyDescent="0.25">
      <c r="B1339" s="138"/>
      <c r="C1339" s="142"/>
      <c r="D1339" s="2"/>
      <c r="I1339" s="333"/>
      <c r="J1339" s="334"/>
      <c r="K1339" s="194"/>
      <c r="L1339" s="194"/>
      <c r="P1339" s="2"/>
      <c r="AA1339" s="6"/>
      <c r="AB1339" s="6"/>
      <c r="AC1339" s="6"/>
    </row>
    <row r="1340" spans="2:29" ht="9.9" customHeight="1" x14ac:dyDescent="0.25">
      <c r="B1340" s="138"/>
      <c r="C1340" s="142"/>
      <c r="D1340" s="2"/>
      <c r="I1340" s="194"/>
      <c r="J1340" s="194"/>
      <c r="K1340" s="194"/>
      <c r="L1340" s="194"/>
      <c r="P1340" s="2"/>
      <c r="AA1340" s="6"/>
      <c r="AB1340" s="6"/>
      <c r="AC1340" s="6"/>
    </row>
    <row r="1341" spans="2:29" ht="9.9" customHeight="1" x14ac:dyDescent="0.25">
      <c r="B1341" s="138"/>
      <c r="C1341" s="142"/>
      <c r="D1341" s="2"/>
      <c r="I1341" s="333"/>
      <c r="J1341" s="334"/>
      <c r="K1341" s="194"/>
      <c r="L1341" s="194"/>
      <c r="P1341" s="2"/>
      <c r="AA1341" s="6"/>
      <c r="AB1341" s="6"/>
      <c r="AC1341" s="6"/>
    </row>
    <row r="1342" spans="2:29" ht="9.9" customHeight="1" x14ac:dyDescent="0.25">
      <c r="B1342" s="138"/>
      <c r="C1342" s="142"/>
      <c r="D1342" s="2"/>
      <c r="I1342" s="333"/>
      <c r="J1342" s="334"/>
      <c r="K1342" s="194"/>
      <c r="L1342" s="194"/>
      <c r="P1342" s="2"/>
      <c r="AA1342" s="6"/>
      <c r="AB1342" s="6"/>
      <c r="AC1342" s="6"/>
    </row>
    <row r="1343" spans="2:29" ht="9.9" customHeight="1" x14ac:dyDescent="0.25">
      <c r="B1343" s="138"/>
      <c r="C1343" s="142"/>
      <c r="D1343" s="2"/>
      <c r="I1343" s="194"/>
      <c r="J1343" s="194"/>
      <c r="K1343" s="194"/>
      <c r="L1343" s="140"/>
      <c r="P1343" s="2"/>
      <c r="AA1343" s="6"/>
      <c r="AB1343" s="6"/>
      <c r="AC1343" s="6"/>
    </row>
    <row r="1344" spans="2:29" ht="9.9" customHeight="1" x14ac:dyDescent="0.25">
      <c r="B1344" s="138"/>
      <c r="C1344" s="142"/>
      <c r="D1344" s="2"/>
      <c r="I1344" s="333"/>
      <c r="J1344" s="334"/>
      <c r="K1344" s="194"/>
      <c r="L1344" s="194"/>
      <c r="P1344" s="2"/>
      <c r="AA1344" s="6"/>
      <c r="AB1344" s="6"/>
      <c r="AC1344" s="6"/>
    </row>
    <row r="1345" spans="2:29" ht="9.9" customHeight="1" x14ac:dyDescent="0.25">
      <c r="B1345" s="138"/>
      <c r="C1345" s="142"/>
      <c r="D1345" s="2"/>
      <c r="I1345" s="333"/>
      <c r="J1345" s="334"/>
      <c r="K1345" s="194"/>
      <c r="L1345" s="194"/>
      <c r="P1345" s="2"/>
      <c r="AA1345" s="6"/>
      <c r="AB1345" s="6"/>
      <c r="AC1345" s="6"/>
    </row>
    <row r="1346" spans="2:29" ht="9.9" customHeight="1" x14ac:dyDescent="0.25">
      <c r="B1346" s="138"/>
      <c r="C1346" s="142"/>
      <c r="D1346" s="2"/>
      <c r="I1346" s="194"/>
      <c r="J1346" s="194"/>
      <c r="K1346" s="194"/>
      <c r="L1346" s="194"/>
      <c r="P1346" s="2"/>
      <c r="AA1346" s="6"/>
      <c r="AB1346" s="6"/>
      <c r="AC1346" s="6"/>
    </row>
    <row r="1347" spans="2:29" ht="9.9" customHeight="1" x14ac:dyDescent="0.25">
      <c r="B1347" s="138"/>
      <c r="C1347" s="142"/>
      <c r="D1347" s="2"/>
      <c r="I1347" s="333"/>
      <c r="J1347" s="334"/>
      <c r="K1347" s="194"/>
      <c r="L1347" s="194"/>
      <c r="P1347" s="2"/>
      <c r="AA1347" s="6"/>
      <c r="AB1347" s="6"/>
      <c r="AC1347" s="6"/>
    </row>
    <row r="1348" spans="2:29" ht="9.9" customHeight="1" x14ac:dyDescent="0.25">
      <c r="B1348" s="138"/>
      <c r="C1348" s="142"/>
      <c r="D1348" s="2"/>
      <c r="I1348" s="333"/>
      <c r="J1348" s="334"/>
      <c r="K1348" s="194"/>
      <c r="L1348" s="194"/>
      <c r="P1348" s="2"/>
      <c r="AA1348" s="6"/>
      <c r="AB1348" s="6"/>
      <c r="AC1348" s="6"/>
    </row>
    <row r="1349" spans="2:29" ht="9.9" customHeight="1" x14ac:dyDescent="0.25">
      <c r="B1349" s="138"/>
      <c r="C1349" s="142"/>
      <c r="D1349" s="2"/>
      <c r="I1349" s="194"/>
      <c r="J1349" s="194"/>
      <c r="K1349" s="194"/>
      <c r="L1349" s="194"/>
      <c r="P1349" s="2"/>
      <c r="AA1349" s="6"/>
      <c r="AB1349" s="6"/>
      <c r="AC1349" s="6"/>
    </row>
    <row r="1350" spans="2:29" ht="9.9" customHeight="1" x14ac:dyDescent="0.25">
      <c r="B1350" s="138"/>
      <c r="C1350" s="142"/>
      <c r="D1350" s="2"/>
      <c r="I1350" s="333"/>
      <c r="J1350" s="334"/>
      <c r="K1350" s="194"/>
      <c r="L1350" s="194"/>
      <c r="P1350" s="2"/>
      <c r="AA1350" s="6"/>
      <c r="AB1350" s="6"/>
      <c r="AC1350" s="6"/>
    </row>
    <row r="1351" spans="2:29" ht="9.9" customHeight="1" x14ac:dyDescent="0.25">
      <c r="B1351" s="138"/>
      <c r="C1351" s="142"/>
      <c r="D1351" s="2"/>
      <c r="I1351" s="333"/>
      <c r="J1351" s="334"/>
      <c r="K1351" s="194"/>
      <c r="L1351" s="194"/>
      <c r="P1351" s="2"/>
      <c r="AA1351" s="6"/>
      <c r="AB1351" s="6"/>
      <c r="AC1351" s="6"/>
    </row>
    <row r="1352" spans="2:29" ht="9.9" customHeight="1" x14ac:dyDescent="0.25">
      <c r="B1352" s="138"/>
      <c r="C1352" s="142"/>
      <c r="D1352" s="2"/>
      <c r="I1352" s="194"/>
      <c r="J1352" s="194"/>
      <c r="K1352" s="194"/>
      <c r="L1352" s="194"/>
      <c r="P1352" s="2"/>
      <c r="AA1352" s="6"/>
      <c r="AB1352" s="6"/>
      <c r="AC1352" s="6"/>
    </row>
    <row r="1353" spans="2:29" ht="9.9" customHeight="1" x14ac:dyDescent="0.25">
      <c r="B1353" s="138"/>
      <c r="C1353" s="142"/>
      <c r="D1353" s="2"/>
      <c r="I1353" s="333"/>
      <c r="J1353" s="334"/>
      <c r="K1353" s="194"/>
      <c r="L1353" s="194"/>
      <c r="P1353" s="2"/>
      <c r="AA1353" s="6"/>
      <c r="AB1353" s="6"/>
      <c r="AC1353" s="6"/>
    </row>
    <row r="1354" spans="2:29" ht="9.9" customHeight="1" x14ac:dyDescent="0.25">
      <c r="B1354" s="138"/>
      <c r="C1354" s="142"/>
      <c r="D1354" s="2"/>
      <c r="I1354" s="333"/>
      <c r="J1354" s="334"/>
      <c r="K1354" s="194"/>
      <c r="L1354" s="194"/>
      <c r="P1354" s="2"/>
      <c r="AA1354" s="6"/>
      <c r="AB1354" s="6"/>
      <c r="AC1354" s="6"/>
    </row>
    <row r="1355" spans="2:29" ht="9.9" customHeight="1" x14ac:dyDescent="0.25">
      <c r="B1355" s="139"/>
      <c r="C1355" s="142"/>
      <c r="D1355" s="2"/>
      <c r="I1355" s="194"/>
      <c r="J1355" s="194"/>
      <c r="K1355" s="194"/>
      <c r="L1355" s="194"/>
      <c r="P1355" s="2"/>
      <c r="AA1355" s="6"/>
      <c r="AB1355" s="6"/>
      <c r="AC1355" s="6"/>
    </row>
    <row r="1356" spans="2:29" ht="9.9" customHeight="1" x14ac:dyDescent="0.25">
      <c r="B1356" s="142"/>
      <c r="C1356" s="142"/>
      <c r="D1356" s="2"/>
      <c r="I1356" s="194"/>
      <c r="J1356" s="194"/>
      <c r="K1356" s="194"/>
      <c r="L1356" s="194"/>
      <c r="P1356" s="2"/>
      <c r="AA1356" s="6"/>
      <c r="AB1356" s="6"/>
      <c r="AC1356" s="6"/>
    </row>
    <row r="1357" spans="2:29" ht="9.9" customHeight="1" x14ac:dyDescent="0.25">
      <c r="B1357" s="138"/>
      <c r="C1357" s="142"/>
      <c r="D1357" s="2"/>
      <c r="I1357" s="194"/>
      <c r="J1357" s="194"/>
      <c r="K1357" s="194"/>
      <c r="L1357" s="194"/>
      <c r="P1357" s="2"/>
      <c r="AA1357" s="6"/>
      <c r="AB1357" s="6"/>
      <c r="AC1357" s="6"/>
    </row>
    <row r="1358" spans="2:29" ht="9.9" customHeight="1" x14ac:dyDescent="0.25">
      <c r="B1358" s="138"/>
      <c r="C1358" s="142"/>
      <c r="D1358" s="2"/>
      <c r="I1358" s="333"/>
      <c r="J1358" s="334"/>
      <c r="K1358" s="194"/>
      <c r="L1358" s="194"/>
      <c r="P1358" s="2"/>
      <c r="AA1358" s="6"/>
      <c r="AB1358" s="6"/>
      <c r="AC1358" s="6"/>
    </row>
    <row r="1359" spans="2:29" ht="9.9" customHeight="1" x14ac:dyDescent="0.25">
      <c r="B1359" s="138"/>
      <c r="C1359" s="142"/>
      <c r="D1359" s="2"/>
      <c r="I1359" s="333"/>
      <c r="J1359" s="334"/>
      <c r="K1359" s="194"/>
      <c r="L1359" s="194"/>
      <c r="P1359" s="2"/>
      <c r="AA1359" s="6"/>
      <c r="AB1359" s="6"/>
      <c r="AC1359" s="6"/>
    </row>
    <row r="1360" spans="2:29" ht="9.9" customHeight="1" x14ac:dyDescent="0.25">
      <c r="B1360" s="138"/>
      <c r="C1360" s="142"/>
      <c r="D1360" s="2"/>
      <c r="I1360" s="194"/>
      <c r="J1360" s="194"/>
      <c r="K1360" s="194"/>
      <c r="L1360" s="194"/>
      <c r="P1360" s="2"/>
      <c r="AA1360" s="6"/>
      <c r="AB1360" s="6"/>
      <c r="AC1360" s="6"/>
    </row>
    <row r="1361" spans="2:29" ht="9.9" customHeight="1" x14ac:dyDescent="0.25">
      <c r="B1361" s="138"/>
      <c r="C1361" s="142"/>
      <c r="D1361" s="2"/>
      <c r="I1361" s="333"/>
      <c r="J1361" s="334"/>
      <c r="K1361" s="194"/>
      <c r="L1361" s="194"/>
      <c r="P1361" s="2"/>
      <c r="AA1361" s="6"/>
      <c r="AB1361" s="6"/>
      <c r="AC1361" s="6"/>
    </row>
    <row r="1362" spans="2:29" ht="9.9" customHeight="1" x14ac:dyDescent="0.25">
      <c r="B1362" s="138"/>
      <c r="C1362" s="142"/>
      <c r="D1362" s="2"/>
      <c r="I1362" s="333"/>
      <c r="J1362" s="334"/>
      <c r="K1362" s="194"/>
      <c r="L1362" s="194"/>
      <c r="P1362" s="2"/>
      <c r="AA1362" s="6"/>
      <c r="AB1362" s="6"/>
      <c r="AC1362" s="6"/>
    </row>
    <row r="1363" spans="2:29" ht="9.9" customHeight="1" x14ac:dyDescent="0.25">
      <c r="B1363" s="138"/>
      <c r="C1363" s="142"/>
      <c r="D1363" s="2"/>
      <c r="I1363" s="194"/>
      <c r="J1363" s="194"/>
      <c r="K1363" s="194"/>
      <c r="L1363" s="194"/>
      <c r="P1363" s="2"/>
      <c r="AA1363" s="6"/>
      <c r="AB1363" s="6"/>
      <c r="AC1363" s="6"/>
    </row>
    <row r="1364" spans="2:29" ht="9.9" customHeight="1" x14ac:dyDescent="0.25">
      <c r="B1364" s="138"/>
      <c r="C1364" s="142"/>
      <c r="D1364" s="2"/>
      <c r="I1364" s="333"/>
      <c r="J1364" s="334"/>
      <c r="K1364" s="194"/>
      <c r="L1364" s="194"/>
      <c r="P1364" s="2"/>
      <c r="AA1364" s="6"/>
      <c r="AB1364" s="6"/>
      <c r="AC1364" s="6"/>
    </row>
    <row r="1365" spans="2:29" ht="9.9" customHeight="1" x14ac:dyDescent="0.25">
      <c r="B1365" s="138"/>
      <c r="C1365" s="142"/>
      <c r="D1365" s="2"/>
      <c r="I1365" s="333"/>
      <c r="J1365" s="334"/>
      <c r="K1365" s="194"/>
      <c r="L1365" s="194"/>
      <c r="P1365" s="2"/>
      <c r="AA1365" s="6"/>
      <c r="AB1365" s="6"/>
      <c r="AC1365" s="6"/>
    </row>
    <row r="1366" spans="2:29" ht="9.9" customHeight="1" x14ac:dyDescent="0.25">
      <c r="B1366" s="138"/>
      <c r="C1366" s="142"/>
      <c r="D1366" s="2"/>
      <c r="I1366" s="194"/>
      <c r="J1366" s="194"/>
      <c r="K1366" s="194"/>
      <c r="L1366" s="194"/>
      <c r="P1366" s="2"/>
      <c r="AA1366" s="6"/>
      <c r="AB1366" s="6"/>
      <c r="AC1366" s="6"/>
    </row>
    <row r="1367" spans="2:29" ht="9.9" customHeight="1" x14ac:dyDescent="0.25">
      <c r="B1367" s="138"/>
      <c r="C1367" s="142"/>
      <c r="D1367" s="2"/>
      <c r="I1367" s="333"/>
      <c r="J1367" s="334"/>
      <c r="K1367" s="194"/>
      <c r="L1367" s="194"/>
      <c r="P1367" s="2"/>
      <c r="AA1367" s="6"/>
      <c r="AB1367" s="6"/>
      <c r="AC1367" s="6"/>
    </row>
    <row r="1368" spans="2:29" ht="9.9" customHeight="1" x14ac:dyDescent="0.25">
      <c r="B1368" s="138"/>
      <c r="C1368" s="142"/>
      <c r="D1368" s="2"/>
      <c r="I1368" s="333"/>
      <c r="J1368" s="334"/>
      <c r="K1368" s="194"/>
      <c r="L1368" s="194"/>
      <c r="P1368" s="2"/>
      <c r="AA1368" s="6"/>
      <c r="AB1368" s="6"/>
      <c r="AC1368" s="6"/>
    </row>
    <row r="1369" spans="2:29" ht="9.9" customHeight="1" x14ac:dyDescent="0.25">
      <c r="B1369" s="138"/>
      <c r="C1369" s="142"/>
      <c r="D1369" s="2"/>
      <c r="I1369" s="333"/>
      <c r="J1369" s="334"/>
      <c r="K1369" s="194"/>
      <c r="L1369" s="194"/>
      <c r="P1369" s="2"/>
      <c r="AA1369" s="6"/>
      <c r="AB1369" s="6"/>
      <c r="AC1369" s="6"/>
    </row>
    <row r="1370" spans="2:29" ht="9.9" customHeight="1" x14ac:dyDescent="0.25">
      <c r="B1370" s="138"/>
      <c r="C1370" s="142"/>
      <c r="D1370" s="2"/>
      <c r="I1370" s="333"/>
      <c r="J1370" s="334"/>
      <c r="K1370" s="194"/>
      <c r="L1370" s="194"/>
      <c r="P1370" s="2"/>
      <c r="AA1370" s="6"/>
      <c r="AB1370" s="6"/>
      <c r="AC1370" s="6"/>
    </row>
    <row r="1371" spans="2:29" ht="9.9" customHeight="1" x14ac:dyDescent="0.25">
      <c r="B1371" s="138"/>
      <c r="C1371" s="142"/>
      <c r="D1371" s="2"/>
      <c r="I1371" s="194"/>
      <c r="J1371" s="194"/>
      <c r="K1371" s="194"/>
      <c r="L1371" s="194"/>
      <c r="P1371" s="2"/>
      <c r="AA1371" s="6"/>
      <c r="AB1371" s="6"/>
      <c r="AC1371" s="6"/>
    </row>
    <row r="1372" spans="2:29" ht="9.9" customHeight="1" x14ac:dyDescent="0.25">
      <c r="B1372" s="138"/>
      <c r="C1372" s="142"/>
      <c r="D1372" s="2"/>
      <c r="I1372" s="333"/>
      <c r="J1372" s="334"/>
      <c r="K1372" s="194"/>
      <c r="L1372" s="194"/>
      <c r="P1372" s="2"/>
      <c r="AA1372" s="6"/>
      <c r="AB1372" s="6"/>
      <c r="AC1372" s="6"/>
    </row>
    <row r="1373" spans="2:29" ht="9.9" customHeight="1" x14ac:dyDescent="0.25">
      <c r="B1373" s="138"/>
      <c r="C1373" s="142"/>
      <c r="D1373" s="2"/>
      <c r="I1373" s="333"/>
      <c r="J1373" s="334"/>
      <c r="K1373" s="194"/>
      <c r="L1373" s="194"/>
      <c r="P1373" s="2"/>
      <c r="AA1373" s="6"/>
      <c r="AB1373" s="6"/>
      <c r="AC1373" s="6"/>
    </row>
    <row r="1374" spans="2:29" ht="9.9" customHeight="1" x14ac:dyDescent="0.25">
      <c r="B1374" s="138"/>
      <c r="C1374" s="142"/>
      <c r="D1374" s="2"/>
      <c r="I1374" s="194"/>
      <c r="J1374" s="194"/>
      <c r="K1374" s="194"/>
      <c r="L1374" s="194"/>
      <c r="P1374" s="2"/>
      <c r="AA1374" s="6"/>
      <c r="AB1374" s="6"/>
      <c r="AC1374" s="6"/>
    </row>
    <row r="1375" spans="2:29" ht="9.9" customHeight="1" x14ac:dyDescent="0.25">
      <c r="B1375" s="138"/>
      <c r="C1375" s="142"/>
      <c r="D1375" s="2"/>
      <c r="I1375" s="333"/>
      <c r="J1375" s="334"/>
      <c r="K1375" s="194"/>
      <c r="L1375" s="194"/>
      <c r="P1375" s="2"/>
      <c r="AA1375" s="6"/>
      <c r="AB1375" s="6"/>
      <c r="AC1375" s="6"/>
    </row>
    <row r="1376" spans="2:29" ht="9.9" customHeight="1" x14ac:dyDescent="0.25">
      <c r="B1376" s="138"/>
      <c r="C1376" s="142"/>
      <c r="D1376" s="2"/>
      <c r="I1376" s="333"/>
      <c r="J1376" s="334"/>
      <c r="K1376" s="194"/>
      <c r="L1376" s="194"/>
      <c r="P1376" s="2"/>
      <c r="AA1376" s="6"/>
      <c r="AB1376" s="6"/>
      <c r="AC1376" s="6"/>
    </row>
    <row r="1377" spans="2:29" ht="9.9" customHeight="1" x14ac:dyDescent="0.25">
      <c r="B1377" s="138"/>
      <c r="C1377" s="142"/>
      <c r="D1377" s="2"/>
      <c r="I1377" s="333"/>
      <c r="J1377" s="334"/>
      <c r="K1377" s="194"/>
      <c r="L1377" s="194"/>
      <c r="P1377" s="2"/>
      <c r="AA1377" s="6"/>
      <c r="AB1377" s="6"/>
      <c r="AC1377" s="6"/>
    </row>
    <row r="1378" spans="2:29" ht="9.9" customHeight="1" x14ac:dyDescent="0.25">
      <c r="B1378" s="138"/>
      <c r="C1378" s="142"/>
      <c r="D1378" s="2"/>
      <c r="I1378" s="333"/>
      <c r="J1378" s="334"/>
      <c r="K1378" s="194"/>
      <c r="L1378" s="194"/>
      <c r="P1378" s="2"/>
      <c r="AA1378" s="6"/>
      <c r="AB1378" s="6"/>
      <c r="AC1378" s="6"/>
    </row>
    <row r="1379" spans="2:29" ht="9.9" customHeight="1" x14ac:dyDescent="0.25">
      <c r="B1379" s="138"/>
      <c r="C1379" s="142"/>
      <c r="D1379" s="2"/>
      <c r="I1379" s="194"/>
      <c r="J1379" s="194"/>
      <c r="K1379" s="194"/>
      <c r="L1379" s="194"/>
      <c r="P1379" s="2"/>
      <c r="AA1379" s="6"/>
      <c r="AB1379" s="6"/>
      <c r="AC1379" s="6"/>
    </row>
    <row r="1380" spans="2:29" ht="9.9" customHeight="1" x14ac:dyDescent="0.25">
      <c r="B1380" s="138"/>
      <c r="C1380" s="142"/>
      <c r="D1380" s="2"/>
      <c r="I1380" s="333"/>
      <c r="J1380" s="334"/>
      <c r="K1380" s="194"/>
      <c r="L1380" s="194"/>
      <c r="P1380" s="2"/>
      <c r="AA1380" s="6"/>
      <c r="AB1380" s="6"/>
      <c r="AC1380" s="6"/>
    </row>
    <row r="1381" spans="2:29" ht="9.9" customHeight="1" x14ac:dyDescent="0.25">
      <c r="B1381" s="138"/>
      <c r="C1381" s="142"/>
      <c r="D1381" s="2"/>
      <c r="I1381" s="333"/>
      <c r="J1381" s="334"/>
      <c r="K1381" s="194"/>
      <c r="L1381" s="194"/>
      <c r="P1381" s="2"/>
      <c r="AA1381" s="6"/>
      <c r="AB1381" s="6"/>
      <c r="AC1381" s="6"/>
    </row>
    <row r="1382" spans="2:29" ht="9.9" customHeight="1" x14ac:dyDescent="0.25">
      <c r="B1382" s="138"/>
      <c r="C1382" s="142"/>
      <c r="D1382" s="2"/>
      <c r="I1382" s="333"/>
      <c r="J1382" s="334"/>
      <c r="K1382" s="194"/>
      <c r="L1382" s="194"/>
      <c r="P1382" s="2"/>
      <c r="AA1382" s="6"/>
      <c r="AB1382" s="6"/>
      <c r="AC1382" s="6"/>
    </row>
    <row r="1383" spans="2:29" ht="9.9" customHeight="1" x14ac:dyDescent="0.25">
      <c r="B1383" s="138"/>
      <c r="C1383" s="142"/>
      <c r="D1383" s="2"/>
      <c r="I1383" s="333"/>
      <c r="J1383" s="334"/>
      <c r="K1383" s="194"/>
      <c r="L1383" s="194"/>
      <c r="P1383" s="2"/>
      <c r="AA1383" s="6"/>
      <c r="AB1383" s="6"/>
      <c r="AC1383" s="6"/>
    </row>
    <row r="1384" spans="2:29" ht="9.9" customHeight="1" x14ac:dyDescent="0.25">
      <c r="B1384" s="138"/>
      <c r="C1384" s="142"/>
      <c r="D1384" s="2"/>
      <c r="I1384" s="194"/>
      <c r="J1384" s="194"/>
      <c r="K1384" s="194"/>
      <c r="L1384" s="194"/>
      <c r="P1384" s="2"/>
      <c r="AA1384" s="6"/>
      <c r="AB1384" s="6"/>
      <c r="AC1384" s="6"/>
    </row>
    <row r="1385" spans="2:29" ht="9.9" customHeight="1" x14ac:dyDescent="0.25">
      <c r="B1385" s="138"/>
      <c r="C1385" s="142"/>
      <c r="D1385" s="2"/>
      <c r="I1385" s="333"/>
      <c r="J1385" s="334"/>
      <c r="K1385" s="194"/>
      <c r="L1385" s="194"/>
      <c r="P1385" s="2"/>
      <c r="AA1385" s="6"/>
      <c r="AB1385" s="6"/>
      <c r="AC1385" s="6"/>
    </row>
    <row r="1386" spans="2:29" ht="9.9" customHeight="1" x14ac:dyDescent="0.25">
      <c r="B1386" s="138"/>
      <c r="C1386" s="142"/>
      <c r="D1386" s="2"/>
      <c r="I1386" s="333"/>
      <c r="J1386" s="334"/>
      <c r="K1386" s="194"/>
      <c r="L1386" s="194"/>
      <c r="P1386" s="2"/>
      <c r="AA1386" s="6"/>
      <c r="AB1386" s="6"/>
      <c r="AC1386" s="6"/>
    </row>
    <row r="1387" spans="2:29" ht="9.9" customHeight="1" x14ac:dyDescent="0.25">
      <c r="B1387" s="138"/>
      <c r="C1387" s="142"/>
      <c r="D1387" s="2"/>
      <c r="I1387" s="333"/>
      <c r="J1387" s="334"/>
      <c r="K1387" s="194"/>
      <c r="L1387" s="194"/>
      <c r="P1387" s="2"/>
      <c r="AA1387" s="6"/>
      <c r="AB1387" s="6"/>
      <c r="AC1387" s="6"/>
    </row>
    <row r="1388" spans="2:29" ht="9.9" customHeight="1" x14ac:dyDescent="0.25">
      <c r="B1388" s="138"/>
      <c r="C1388" s="142"/>
      <c r="D1388" s="2"/>
      <c r="I1388" s="333"/>
      <c r="J1388" s="334"/>
      <c r="K1388" s="194"/>
      <c r="L1388" s="194"/>
      <c r="P1388" s="2"/>
      <c r="AA1388" s="6"/>
      <c r="AB1388" s="6"/>
      <c r="AC1388" s="6"/>
    </row>
    <row r="1389" spans="2:29" ht="9.9" customHeight="1" x14ac:dyDescent="0.25">
      <c r="B1389" s="138"/>
      <c r="C1389" s="142"/>
      <c r="D1389" s="2"/>
      <c r="I1389" s="194"/>
      <c r="J1389" s="194"/>
      <c r="K1389" s="194"/>
      <c r="L1389" s="194"/>
      <c r="P1389" s="2"/>
      <c r="AA1389" s="6"/>
      <c r="AB1389" s="6"/>
      <c r="AC1389" s="6"/>
    </row>
    <row r="1390" spans="2:29" ht="9.9" customHeight="1" x14ac:dyDescent="0.25">
      <c r="B1390" s="138"/>
      <c r="C1390" s="142"/>
      <c r="D1390" s="2"/>
      <c r="I1390" s="333"/>
      <c r="J1390" s="334"/>
      <c r="K1390" s="194"/>
      <c r="L1390" s="194"/>
      <c r="P1390" s="2"/>
      <c r="AA1390" s="6"/>
      <c r="AB1390" s="6"/>
      <c r="AC1390" s="6"/>
    </row>
    <row r="1391" spans="2:29" ht="9.9" customHeight="1" x14ac:dyDescent="0.25">
      <c r="B1391" s="138"/>
      <c r="C1391" s="142"/>
      <c r="D1391" s="2"/>
      <c r="I1391" s="333"/>
      <c r="J1391" s="334"/>
      <c r="K1391" s="194"/>
      <c r="L1391" s="194"/>
      <c r="P1391" s="2"/>
      <c r="AA1391" s="6"/>
      <c r="AB1391" s="6"/>
      <c r="AC1391" s="6"/>
    </row>
    <row r="1392" spans="2:29" ht="9.9" customHeight="1" x14ac:dyDescent="0.25">
      <c r="B1392" s="138"/>
      <c r="C1392" s="142"/>
      <c r="D1392" s="2"/>
      <c r="I1392" s="333"/>
      <c r="J1392" s="334"/>
      <c r="K1392" s="194"/>
      <c r="L1392" s="194"/>
      <c r="P1392" s="2"/>
      <c r="AA1392" s="6"/>
      <c r="AB1392" s="6"/>
      <c r="AC1392" s="6"/>
    </row>
    <row r="1393" spans="2:29" ht="9.9" customHeight="1" x14ac:dyDescent="0.25">
      <c r="B1393" s="138"/>
      <c r="C1393" s="142"/>
      <c r="D1393" s="2"/>
      <c r="I1393" s="333"/>
      <c r="J1393" s="334"/>
      <c r="K1393" s="194"/>
      <c r="L1393" s="194"/>
      <c r="P1393" s="2"/>
      <c r="AA1393" s="6"/>
      <c r="AB1393" s="6"/>
      <c r="AC1393" s="6"/>
    </row>
    <row r="1394" spans="2:29" ht="9.9" customHeight="1" x14ac:dyDescent="0.25">
      <c r="B1394" s="138"/>
      <c r="C1394" s="142"/>
      <c r="D1394" s="2"/>
      <c r="I1394" s="194"/>
      <c r="J1394" s="194"/>
      <c r="K1394" s="194"/>
      <c r="L1394" s="194"/>
      <c r="P1394" s="2"/>
      <c r="AA1394" s="6"/>
      <c r="AB1394" s="6"/>
      <c r="AC1394" s="6"/>
    </row>
    <row r="1395" spans="2:29" ht="9.9" customHeight="1" x14ac:dyDescent="0.25">
      <c r="B1395" s="138"/>
      <c r="C1395" s="142"/>
      <c r="D1395" s="2"/>
      <c r="I1395" s="333"/>
      <c r="J1395" s="334"/>
      <c r="K1395" s="194"/>
      <c r="L1395" s="194"/>
      <c r="P1395" s="2"/>
      <c r="AA1395" s="6"/>
      <c r="AB1395" s="6"/>
      <c r="AC1395" s="6"/>
    </row>
    <row r="1396" spans="2:29" ht="9.9" customHeight="1" x14ac:dyDescent="0.25">
      <c r="B1396" s="138"/>
      <c r="C1396" s="142"/>
      <c r="D1396" s="2"/>
      <c r="I1396" s="333"/>
      <c r="J1396" s="334"/>
      <c r="K1396" s="194"/>
      <c r="L1396" s="194"/>
      <c r="P1396" s="2"/>
      <c r="AA1396" s="6"/>
      <c r="AB1396" s="6"/>
      <c r="AC1396" s="6"/>
    </row>
    <row r="1397" spans="2:29" ht="9.9" customHeight="1" x14ac:dyDescent="0.25">
      <c r="B1397" s="138"/>
      <c r="C1397" s="142"/>
      <c r="D1397" s="2"/>
      <c r="I1397" s="333"/>
      <c r="J1397" s="334"/>
      <c r="K1397" s="194"/>
      <c r="L1397" s="194"/>
      <c r="P1397" s="2"/>
      <c r="AA1397" s="6"/>
      <c r="AB1397" s="6"/>
      <c r="AC1397" s="6"/>
    </row>
    <row r="1398" spans="2:29" ht="9.9" customHeight="1" x14ac:dyDescent="0.25">
      <c r="B1398" s="138"/>
      <c r="C1398" s="142"/>
      <c r="D1398" s="2"/>
      <c r="I1398" s="333"/>
      <c r="J1398" s="334"/>
      <c r="K1398" s="194"/>
      <c r="L1398" s="194"/>
      <c r="P1398" s="2"/>
      <c r="AA1398" s="6"/>
      <c r="AB1398" s="6"/>
      <c r="AC1398" s="6"/>
    </row>
    <row r="1399" spans="2:29" ht="9.9" customHeight="1" x14ac:dyDescent="0.25">
      <c r="B1399" s="138"/>
      <c r="C1399" s="142"/>
      <c r="D1399" s="2"/>
      <c r="I1399" s="194"/>
      <c r="J1399" s="194"/>
      <c r="K1399" s="194"/>
      <c r="L1399" s="194"/>
      <c r="P1399" s="2"/>
      <c r="AA1399" s="6"/>
      <c r="AB1399" s="6"/>
      <c r="AC1399" s="6"/>
    </row>
    <row r="1400" spans="2:29" ht="9.9" customHeight="1" x14ac:dyDescent="0.25">
      <c r="B1400" s="138"/>
      <c r="C1400" s="142"/>
      <c r="D1400" s="2"/>
      <c r="I1400" s="333"/>
      <c r="J1400" s="334"/>
      <c r="K1400" s="194"/>
      <c r="L1400" s="194"/>
      <c r="P1400" s="2"/>
      <c r="AA1400" s="6"/>
      <c r="AB1400" s="6"/>
      <c r="AC1400" s="6"/>
    </row>
    <row r="1401" spans="2:29" ht="9.9" customHeight="1" x14ac:dyDescent="0.25">
      <c r="B1401" s="138"/>
      <c r="C1401" s="142"/>
      <c r="D1401" s="2"/>
      <c r="I1401" s="333"/>
      <c r="J1401" s="334"/>
      <c r="K1401" s="194"/>
      <c r="L1401" s="194"/>
      <c r="P1401" s="2"/>
      <c r="AA1401" s="6"/>
      <c r="AB1401" s="6"/>
      <c r="AC1401" s="6"/>
    </row>
    <row r="1402" spans="2:29" ht="9.9" customHeight="1" x14ac:dyDescent="0.25">
      <c r="B1402" s="138"/>
      <c r="C1402" s="142"/>
      <c r="D1402" s="2"/>
      <c r="I1402" s="333"/>
      <c r="J1402" s="334"/>
      <c r="K1402" s="194"/>
      <c r="L1402" s="194"/>
      <c r="P1402" s="2"/>
      <c r="AA1402" s="6"/>
      <c r="AB1402" s="6"/>
      <c r="AC1402" s="6"/>
    </row>
    <row r="1403" spans="2:29" ht="9.9" customHeight="1" x14ac:dyDescent="0.25">
      <c r="B1403" s="138"/>
      <c r="C1403" s="142"/>
      <c r="D1403" s="2"/>
      <c r="I1403" s="333"/>
      <c r="J1403" s="334"/>
      <c r="K1403" s="194"/>
      <c r="L1403" s="194"/>
      <c r="P1403" s="2"/>
      <c r="AA1403" s="6"/>
      <c r="AB1403" s="6"/>
      <c r="AC1403" s="6"/>
    </row>
    <row r="1404" spans="2:29" ht="9.9" customHeight="1" x14ac:dyDescent="0.25">
      <c r="B1404" s="138"/>
      <c r="C1404" s="142"/>
      <c r="D1404" s="2"/>
      <c r="I1404" s="194"/>
      <c r="J1404" s="194"/>
      <c r="K1404" s="194"/>
      <c r="L1404" s="194"/>
      <c r="P1404" s="2"/>
      <c r="AA1404" s="6"/>
      <c r="AB1404" s="6"/>
      <c r="AC1404" s="6"/>
    </row>
    <row r="1405" spans="2:29" ht="9.9" customHeight="1" x14ac:dyDescent="0.25">
      <c r="B1405" s="138"/>
      <c r="C1405" s="142"/>
      <c r="D1405" s="2"/>
      <c r="I1405" s="333"/>
      <c r="J1405" s="334"/>
      <c r="K1405" s="194"/>
      <c r="L1405" s="194"/>
      <c r="P1405" s="2"/>
      <c r="AA1405" s="6"/>
      <c r="AB1405" s="6"/>
      <c r="AC1405" s="6"/>
    </row>
    <row r="1406" spans="2:29" ht="9.9" customHeight="1" x14ac:dyDescent="0.25">
      <c r="B1406" s="138"/>
      <c r="C1406" s="142"/>
      <c r="D1406" s="2"/>
      <c r="I1406" s="333"/>
      <c r="J1406" s="334"/>
      <c r="K1406" s="194"/>
      <c r="L1406" s="194"/>
      <c r="P1406" s="2"/>
      <c r="AA1406" s="6"/>
      <c r="AB1406" s="6"/>
      <c r="AC1406" s="6"/>
    </row>
    <row r="1407" spans="2:29" ht="9.9" customHeight="1" x14ac:dyDescent="0.25">
      <c r="B1407" s="138"/>
      <c r="C1407" s="142"/>
      <c r="D1407" s="2"/>
      <c r="I1407" s="333"/>
      <c r="J1407" s="334"/>
      <c r="K1407" s="194"/>
      <c r="L1407" s="194"/>
      <c r="P1407" s="2"/>
      <c r="AA1407" s="6"/>
      <c r="AB1407" s="6"/>
      <c r="AC1407" s="6"/>
    </row>
    <row r="1408" spans="2:29" ht="9.9" customHeight="1" x14ac:dyDescent="0.25">
      <c r="B1408" s="138"/>
      <c r="C1408" s="142"/>
      <c r="D1408" s="2"/>
      <c r="I1408" s="333"/>
      <c r="J1408" s="334"/>
      <c r="K1408" s="194"/>
      <c r="L1408" s="194"/>
      <c r="P1408" s="2"/>
      <c r="AA1408" s="6"/>
      <c r="AB1408" s="6"/>
      <c r="AC1408" s="6"/>
    </row>
    <row r="1409" spans="2:29" ht="9.9" customHeight="1" x14ac:dyDescent="0.25">
      <c r="B1409" s="138"/>
      <c r="C1409" s="142"/>
      <c r="D1409" s="2"/>
      <c r="I1409" s="194"/>
      <c r="J1409" s="194"/>
      <c r="K1409" s="194"/>
      <c r="L1409" s="194"/>
      <c r="P1409" s="2"/>
      <c r="AA1409" s="6"/>
      <c r="AB1409" s="6"/>
      <c r="AC1409" s="6"/>
    </row>
    <row r="1410" spans="2:29" ht="9.9" customHeight="1" x14ac:dyDescent="0.25">
      <c r="B1410" s="138"/>
      <c r="C1410" s="142"/>
      <c r="D1410" s="2"/>
      <c r="I1410" s="333"/>
      <c r="J1410" s="334"/>
      <c r="K1410" s="194"/>
      <c r="L1410" s="194"/>
      <c r="P1410" s="2"/>
      <c r="AA1410" s="6"/>
      <c r="AB1410" s="6"/>
      <c r="AC1410" s="6"/>
    </row>
    <row r="1411" spans="2:29" ht="9.9" customHeight="1" x14ac:dyDescent="0.25">
      <c r="B1411" s="138"/>
      <c r="C1411" s="142"/>
      <c r="D1411" s="2"/>
      <c r="I1411" s="333"/>
      <c r="J1411" s="334"/>
      <c r="K1411" s="194"/>
      <c r="L1411" s="194"/>
      <c r="P1411" s="2"/>
      <c r="AA1411" s="6"/>
      <c r="AB1411" s="6"/>
      <c r="AC1411" s="6"/>
    </row>
    <row r="1412" spans="2:29" ht="9.9" customHeight="1" x14ac:dyDescent="0.25">
      <c r="B1412" s="138"/>
      <c r="C1412" s="142"/>
      <c r="D1412" s="2"/>
      <c r="I1412" s="194"/>
      <c r="J1412" s="194"/>
      <c r="K1412" s="194"/>
      <c r="L1412" s="194"/>
      <c r="P1412" s="2"/>
      <c r="AA1412" s="6"/>
      <c r="AB1412" s="6"/>
      <c r="AC1412" s="6"/>
    </row>
    <row r="1413" spans="2:29" ht="9.9" customHeight="1" x14ac:dyDescent="0.25">
      <c r="B1413" s="138"/>
      <c r="C1413" s="142"/>
      <c r="D1413" s="2"/>
      <c r="I1413" s="333"/>
      <c r="J1413" s="334"/>
      <c r="K1413" s="194"/>
      <c r="L1413" s="194"/>
      <c r="P1413" s="2"/>
      <c r="AA1413" s="6"/>
      <c r="AB1413" s="6"/>
      <c r="AC1413" s="6"/>
    </row>
    <row r="1414" spans="2:29" ht="9.9" customHeight="1" x14ac:dyDescent="0.25">
      <c r="B1414" s="138"/>
      <c r="C1414" s="142"/>
      <c r="D1414" s="2"/>
      <c r="I1414" s="333"/>
      <c r="J1414" s="334"/>
      <c r="K1414" s="194"/>
      <c r="L1414" s="194"/>
      <c r="P1414" s="2"/>
      <c r="AA1414" s="6"/>
      <c r="AB1414" s="6"/>
      <c r="AC1414" s="6"/>
    </row>
    <row r="1415" spans="2:29" ht="9.9" customHeight="1" x14ac:dyDescent="0.25">
      <c r="B1415" s="138"/>
      <c r="C1415" s="142"/>
      <c r="D1415" s="2"/>
      <c r="I1415" s="333"/>
      <c r="J1415" s="334"/>
      <c r="K1415" s="194"/>
      <c r="L1415" s="194"/>
      <c r="P1415" s="2"/>
      <c r="AA1415" s="6"/>
      <c r="AB1415" s="6"/>
      <c r="AC1415" s="6"/>
    </row>
    <row r="1416" spans="2:29" ht="9.9" customHeight="1" x14ac:dyDescent="0.25">
      <c r="B1416" s="138"/>
      <c r="C1416" s="142"/>
      <c r="D1416" s="2"/>
      <c r="I1416" s="194"/>
      <c r="J1416" s="194"/>
      <c r="K1416" s="194"/>
      <c r="L1416" s="194"/>
      <c r="P1416" s="2"/>
      <c r="AA1416" s="6"/>
      <c r="AB1416" s="6"/>
      <c r="AC1416" s="6"/>
    </row>
    <row r="1417" spans="2:29" ht="9.9" customHeight="1" x14ac:dyDescent="0.25">
      <c r="B1417" s="138"/>
      <c r="C1417" s="142"/>
      <c r="D1417" s="2"/>
      <c r="I1417" s="333"/>
      <c r="J1417" s="334"/>
      <c r="K1417" s="194"/>
      <c r="L1417" s="194"/>
      <c r="P1417" s="2"/>
      <c r="AA1417" s="6"/>
      <c r="AB1417" s="6"/>
      <c r="AC1417" s="6"/>
    </row>
    <row r="1418" spans="2:29" ht="9.9" customHeight="1" x14ac:dyDescent="0.25">
      <c r="B1418" s="138"/>
      <c r="C1418" s="142"/>
      <c r="D1418" s="2"/>
      <c r="I1418" s="333"/>
      <c r="J1418" s="334"/>
      <c r="K1418" s="194"/>
      <c r="L1418" s="194"/>
      <c r="P1418" s="2"/>
      <c r="AA1418" s="6"/>
      <c r="AB1418" s="6"/>
      <c r="AC1418" s="6"/>
    </row>
    <row r="1419" spans="2:29" ht="9.9" customHeight="1" x14ac:dyDescent="0.25">
      <c r="B1419" s="138"/>
      <c r="C1419" s="142"/>
      <c r="D1419" s="2"/>
      <c r="I1419" s="333"/>
      <c r="J1419" s="334"/>
      <c r="K1419" s="194"/>
      <c r="L1419" s="194"/>
      <c r="P1419" s="2"/>
      <c r="AA1419" s="6"/>
      <c r="AB1419" s="6"/>
      <c r="AC1419" s="6"/>
    </row>
    <row r="1420" spans="2:29" ht="9.9" customHeight="1" x14ac:dyDescent="0.25">
      <c r="B1420" s="138"/>
      <c r="C1420" s="142"/>
      <c r="D1420" s="2"/>
      <c r="I1420" s="333"/>
      <c r="J1420" s="334"/>
      <c r="K1420" s="194"/>
      <c r="L1420" s="194"/>
      <c r="P1420" s="2"/>
      <c r="AA1420" s="6"/>
      <c r="AB1420" s="6"/>
      <c r="AC1420" s="6"/>
    </row>
    <row r="1421" spans="2:29" ht="9.9" customHeight="1" x14ac:dyDescent="0.25">
      <c r="B1421" s="138"/>
      <c r="C1421" s="142"/>
      <c r="D1421" s="2"/>
      <c r="I1421" s="194"/>
      <c r="J1421" s="194"/>
      <c r="K1421" s="194"/>
      <c r="L1421" s="194"/>
      <c r="P1421" s="2"/>
      <c r="AA1421" s="6"/>
      <c r="AB1421" s="6"/>
      <c r="AC1421" s="6"/>
    </row>
    <row r="1422" spans="2:29" ht="9.9" customHeight="1" x14ac:dyDescent="0.25">
      <c r="B1422" s="138"/>
      <c r="C1422" s="142"/>
      <c r="D1422" s="2"/>
      <c r="I1422" s="333"/>
      <c r="J1422" s="334"/>
      <c r="K1422" s="194"/>
      <c r="L1422" s="194"/>
      <c r="P1422" s="2"/>
      <c r="AA1422" s="6"/>
      <c r="AB1422" s="6"/>
      <c r="AC1422" s="6"/>
    </row>
    <row r="1423" spans="2:29" ht="9.9" customHeight="1" x14ac:dyDescent="0.25">
      <c r="B1423" s="138"/>
      <c r="C1423" s="142"/>
      <c r="D1423" s="2"/>
      <c r="I1423" s="333"/>
      <c r="J1423" s="334"/>
      <c r="K1423" s="194"/>
      <c r="L1423" s="194"/>
      <c r="P1423" s="2"/>
      <c r="AA1423" s="6"/>
      <c r="AB1423" s="6"/>
      <c r="AC1423" s="6"/>
    </row>
    <row r="1424" spans="2:29" ht="9.9" customHeight="1" x14ac:dyDescent="0.25">
      <c r="B1424" s="138"/>
      <c r="C1424" s="142"/>
      <c r="D1424" s="2"/>
      <c r="I1424" s="194"/>
      <c r="J1424" s="194"/>
      <c r="K1424" s="194"/>
      <c r="L1424" s="194"/>
      <c r="P1424" s="2"/>
      <c r="AA1424" s="6"/>
      <c r="AB1424" s="6"/>
      <c r="AC1424" s="6"/>
    </row>
    <row r="1425" spans="1:29" ht="9.9" customHeight="1" x14ac:dyDescent="0.25">
      <c r="B1425" s="138"/>
      <c r="C1425" s="142"/>
      <c r="D1425" s="2"/>
      <c r="I1425" s="333"/>
      <c r="J1425" s="334"/>
      <c r="K1425" s="194"/>
      <c r="L1425" s="194"/>
      <c r="P1425" s="2"/>
      <c r="AA1425" s="6"/>
      <c r="AB1425" s="6"/>
      <c r="AC1425" s="6"/>
    </row>
    <row r="1426" spans="1:29" ht="9.9" customHeight="1" x14ac:dyDescent="0.25">
      <c r="B1426" s="138"/>
      <c r="C1426" s="142"/>
      <c r="D1426" s="2"/>
      <c r="I1426" s="333"/>
      <c r="J1426" s="334"/>
      <c r="K1426" s="194"/>
      <c r="L1426" s="194"/>
      <c r="P1426" s="2"/>
      <c r="AA1426" s="6"/>
      <c r="AB1426" s="6"/>
      <c r="AC1426" s="6"/>
    </row>
    <row r="1427" spans="1:29" ht="9.9" customHeight="1" x14ac:dyDescent="0.25">
      <c r="B1427" s="138"/>
      <c r="C1427" s="142"/>
      <c r="D1427" s="2"/>
      <c r="I1427" s="190"/>
      <c r="J1427" s="191"/>
      <c r="K1427" s="194"/>
      <c r="L1427" s="194"/>
      <c r="P1427" s="2"/>
      <c r="AA1427" s="6"/>
      <c r="AB1427" s="6"/>
      <c r="AC1427" s="6"/>
    </row>
    <row r="1428" spans="1:29" ht="9.9" customHeight="1" x14ac:dyDescent="0.25">
      <c r="A1428" s="10"/>
      <c r="B1428" s="137"/>
      <c r="C1428" s="141"/>
      <c r="D1428" s="2"/>
      <c r="I1428" s="194"/>
      <c r="J1428" s="194"/>
      <c r="K1428" s="194"/>
      <c r="L1428" s="140"/>
      <c r="P1428" s="2"/>
      <c r="AA1428" s="6"/>
      <c r="AB1428" s="6"/>
      <c r="AC1428" s="6"/>
    </row>
    <row r="1429" spans="1:29" ht="9.9" customHeight="1" x14ac:dyDescent="0.25">
      <c r="A1429" s="10"/>
      <c r="B1429" s="67"/>
      <c r="C1429" s="142"/>
      <c r="D1429" s="337"/>
      <c r="E1429" s="338"/>
      <c r="F1429" s="339"/>
      <c r="I1429" s="194"/>
      <c r="J1429" s="194"/>
      <c r="K1429" s="194"/>
      <c r="L1429" s="140"/>
      <c r="P1429" s="2"/>
      <c r="AA1429" s="6"/>
      <c r="AB1429" s="6"/>
      <c r="AC1429" s="6"/>
    </row>
    <row r="1430" spans="1:29" ht="9.9" customHeight="1" x14ac:dyDescent="0.25">
      <c r="B1430" s="138"/>
      <c r="C1430" s="142"/>
      <c r="D1430" s="337"/>
      <c r="E1430" s="338"/>
      <c r="F1430" s="339"/>
      <c r="H1430" s="193"/>
      <c r="I1430" s="194"/>
      <c r="J1430" s="194"/>
      <c r="K1430" s="194"/>
      <c r="L1430" s="140"/>
      <c r="P1430" s="2"/>
      <c r="AA1430" s="6"/>
      <c r="AB1430" s="6"/>
      <c r="AC1430" s="6"/>
    </row>
    <row r="1431" spans="1:29" ht="9.9" customHeight="1" x14ac:dyDescent="0.25">
      <c r="B1431" s="138"/>
      <c r="C1431" s="142"/>
      <c r="D1431" s="2"/>
      <c r="E1431" s="194"/>
      <c r="F1431" s="194"/>
      <c r="G1431" s="194"/>
      <c r="H1431" s="193"/>
      <c r="I1431" s="194"/>
      <c r="J1431" s="194"/>
      <c r="K1431" s="194"/>
      <c r="L1431" s="140"/>
      <c r="P1431" s="2"/>
      <c r="AA1431" s="6"/>
      <c r="AB1431" s="6"/>
      <c r="AC1431" s="6"/>
    </row>
    <row r="1432" spans="1:29" ht="9.9" customHeight="1" x14ac:dyDescent="0.25">
      <c r="A1432" s="10"/>
      <c r="B1432" s="67"/>
      <c r="C1432" s="142"/>
      <c r="D1432" s="2"/>
      <c r="E1432" s="194"/>
      <c r="F1432" s="194"/>
      <c r="G1432" s="194"/>
      <c r="H1432" s="193"/>
      <c r="I1432" s="194"/>
      <c r="J1432" s="194"/>
      <c r="K1432" s="194"/>
      <c r="L1432" s="140"/>
      <c r="P1432" s="2"/>
      <c r="AA1432" s="6"/>
      <c r="AB1432" s="6"/>
      <c r="AC1432" s="6"/>
    </row>
    <row r="1433" spans="1:29" ht="9.9" customHeight="1" x14ac:dyDescent="0.25">
      <c r="B1433" s="141"/>
      <c r="C1433" s="139"/>
      <c r="D1433" s="2"/>
      <c r="E1433" s="194"/>
      <c r="F1433" s="194"/>
      <c r="G1433" s="194"/>
      <c r="I1433" s="194"/>
      <c r="J1433" s="194"/>
      <c r="K1433" s="194"/>
      <c r="L1433" s="13"/>
      <c r="P1433" s="2"/>
      <c r="AA1433" s="6"/>
      <c r="AB1433" s="6"/>
      <c r="AC1433" s="6"/>
    </row>
    <row r="1434" spans="1:29" ht="9.9" customHeight="1" x14ac:dyDescent="0.25">
      <c r="B1434" s="139"/>
      <c r="C1434" s="142"/>
      <c r="D1434" s="2"/>
      <c r="I1434" s="194"/>
      <c r="J1434" s="194"/>
      <c r="K1434" s="194"/>
      <c r="L1434" s="194"/>
      <c r="P1434" s="2"/>
      <c r="AA1434" s="6"/>
      <c r="AB1434" s="6"/>
      <c r="AC1434" s="6"/>
    </row>
    <row r="1435" spans="1:29" ht="9.9" customHeight="1" x14ac:dyDescent="0.25">
      <c r="B1435" s="142"/>
      <c r="C1435" s="142"/>
      <c r="D1435" s="2"/>
      <c r="I1435" s="194"/>
      <c r="J1435" s="194"/>
      <c r="K1435" s="194"/>
      <c r="L1435" s="194"/>
      <c r="P1435" s="2"/>
      <c r="AA1435" s="6"/>
      <c r="AB1435" s="6"/>
      <c r="AC1435" s="6"/>
    </row>
    <row r="1436" spans="1:29" ht="9.9" customHeight="1" x14ac:dyDescent="0.25">
      <c r="B1436" s="138"/>
      <c r="C1436" s="142"/>
      <c r="D1436" s="2"/>
      <c r="I1436" s="194"/>
      <c r="J1436" s="194"/>
      <c r="K1436" s="194"/>
      <c r="L1436" s="194"/>
      <c r="P1436" s="2"/>
      <c r="AA1436" s="6"/>
      <c r="AB1436" s="6"/>
      <c r="AC1436" s="6"/>
    </row>
    <row r="1437" spans="1:29" ht="9.9" customHeight="1" x14ac:dyDescent="0.25">
      <c r="B1437" s="138"/>
      <c r="C1437" s="142"/>
      <c r="D1437" s="333"/>
      <c r="E1437" s="334"/>
      <c r="F1437" s="194"/>
      <c r="G1437" s="194"/>
      <c r="I1437" s="2"/>
      <c r="J1437" s="2"/>
      <c r="K1437" s="2"/>
      <c r="L1437" s="194"/>
      <c r="P1437" s="2"/>
      <c r="AA1437" s="6"/>
      <c r="AB1437" s="6"/>
      <c r="AC1437" s="6"/>
    </row>
    <row r="1438" spans="1:29" ht="9.9" customHeight="1" x14ac:dyDescent="0.25">
      <c r="B1438" s="138"/>
      <c r="C1438" s="142"/>
      <c r="D1438" s="333"/>
      <c r="E1438" s="334"/>
      <c r="F1438" s="194"/>
      <c r="G1438" s="194"/>
      <c r="I1438" s="2"/>
      <c r="J1438" s="2"/>
      <c r="K1438" s="2"/>
      <c r="L1438" s="194"/>
      <c r="P1438" s="2"/>
      <c r="AA1438" s="6"/>
      <c r="AB1438" s="6"/>
      <c r="AC1438" s="6"/>
    </row>
    <row r="1439" spans="1:29" ht="9.9" customHeight="1" x14ac:dyDescent="0.25">
      <c r="B1439" s="138"/>
      <c r="C1439" s="142"/>
      <c r="D1439" s="194"/>
      <c r="E1439" s="194"/>
      <c r="F1439" s="194"/>
      <c r="G1439" s="194"/>
      <c r="I1439" s="2"/>
      <c r="J1439" s="2"/>
      <c r="K1439" s="2"/>
      <c r="L1439" s="194"/>
      <c r="P1439" s="2"/>
      <c r="AA1439" s="6"/>
      <c r="AB1439" s="6"/>
      <c r="AC1439" s="6"/>
    </row>
    <row r="1440" spans="1:29" ht="9.9" customHeight="1" x14ac:dyDescent="0.25">
      <c r="B1440" s="138"/>
      <c r="C1440" s="142"/>
      <c r="D1440" s="333"/>
      <c r="E1440" s="334"/>
      <c r="F1440" s="194"/>
      <c r="G1440" s="194"/>
      <c r="I1440" s="2"/>
      <c r="J1440" s="2"/>
      <c r="K1440" s="2"/>
      <c r="L1440" s="194"/>
      <c r="P1440" s="2"/>
      <c r="AA1440" s="6"/>
      <c r="AB1440" s="6"/>
      <c r="AC1440" s="6"/>
    </row>
    <row r="1441" spans="2:29" ht="9.9" customHeight="1" x14ac:dyDescent="0.25">
      <c r="B1441" s="138"/>
      <c r="C1441" s="142"/>
      <c r="D1441" s="333"/>
      <c r="E1441" s="334"/>
      <c r="F1441" s="194"/>
      <c r="G1441" s="194"/>
      <c r="I1441" s="2"/>
      <c r="J1441" s="2"/>
      <c r="K1441" s="2"/>
      <c r="L1441" s="194"/>
      <c r="P1441" s="2"/>
      <c r="AA1441" s="6"/>
      <c r="AB1441" s="6"/>
      <c r="AC1441" s="6"/>
    </row>
    <row r="1442" spans="2:29" ht="9.9" customHeight="1" x14ac:dyDescent="0.25">
      <c r="B1442" s="138"/>
      <c r="C1442" s="142"/>
      <c r="D1442" s="333"/>
      <c r="E1442" s="334"/>
      <c r="F1442" s="194"/>
      <c r="G1442" s="194"/>
      <c r="I1442" s="2"/>
      <c r="J1442" s="2"/>
      <c r="K1442" s="2"/>
      <c r="L1442" s="194"/>
      <c r="P1442" s="2"/>
      <c r="AA1442" s="6"/>
      <c r="AB1442" s="6"/>
      <c r="AC1442" s="6"/>
    </row>
    <row r="1443" spans="2:29" ht="9.9" customHeight="1" x14ac:dyDescent="0.25">
      <c r="B1443" s="138"/>
      <c r="C1443" s="142"/>
      <c r="D1443" s="194"/>
      <c r="E1443" s="194"/>
      <c r="F1443" s="194"/>
      <c r="G1443" s="194"/>
      <c r="I1443" s="2"/>
      <c r="J1443" s="2"/>
      <c r="K1443" s="2"/>
      <c r="L1443" s="194"/>
      <c r="P1443" s="2"/>
      <c r="AA1443" s="6"/>
      <c r="AB1443" s="6"/>
      <c r="AC1443" s="6"/>
    </row>
    <row r="1444" spans="2:29" ht="9.9" customHeight="1" x14ac:dyDescent="0.25">
      <c r="B1444" s="138"/>
      <c r="C1444" s="142"/>
      <c r="D1444" s="333"/>
      <c r="E1444" s="334"/>
      <c r="F1444" s="194"/>
      <c r="G1444" s="194"/>
      <c r="I1444" s="2"/>
      <c r="J1444" s="2"/>
      <c r="K1444" s="2"/>
      <c r="L1444" s="194"/>
      <c r="P1444" s="2"/>
      <c r="AA1444" s="6"/>
      <c r="AB1444" s="6"/>
      <c r="AC1444" s="6"/>
    </row>
    <row r="1445" spans="2:29" ht="9.9" customHeight="1" x14ac:dyDescent="0.25">
      <c r="B1445" s="138"/>
      <c r="C1445" s="142"/>
      <c r="D1445" s="333"/>
      <c r="E1445" s="334"/>
      <c r="F1445" s="194"/>
      <c r="G1445" s="194"/>
      <c r="I1445" s="2"/>
      <c r="J1445" s="2"/>
      <c r="K1445" s="2"/>
      <c r="L1445" s="194"/>
      <c r="P1445" s="2"/>
      <c r="AA1445" s="6"/>
      <c r="AB1445" s="6"/>
      <c r="AC1445" s="6"/>
    </row>
    <row r="1446" spans="2:29" ht="9.9" customHeight="1" x14ac:dyDescent="0.25">
      <c r="B1446" s="138"/>
      <c r="C1446" s="142"/>
      <c r="D1446" s="194"/>
      <c r="E1446" s="194"/>
      <c r="F1446" s="194"/>
      <c r="G1446" s="194"/>
      <c r="I1446" s="2"/>
      <c r="J1446" s="2"/>
      <c r="K1446" s="2"/>
      <c r="L1446" s="194"/>
      <c r="P1446" s="2"/>
      <c r="AA1446" s="6"/>
      <c r="AB1446" s="6"/>
      <c r="AC1446" s="6"/>
    </row>
    <row r="1447" spans="2:29" ht="9.9" customHeight="1" x14ac:dyDescent="0.25">
      <c r="B1447" s="138"/>
      <c r="C1447" s="142"/>
      <c r="D1447" s="333"/>
      <c r="E1447" s="334"/>
      <c r="F1447" s="194"/>
      <c r="G1447" s="194"/>
      <c r="I1447" s="2"/>
      <c r="J1447" s="2"/>
      <c r="K1447" s="2"/>
      <c r="L1447" s="194"/>
      <c r="P1447" s="2"/>
      <c r="AA1447" s="6"/>
      <c r="AB1447" s="6"/>
      <c r="AC1447" s="6"/>
    </row>
    <row r="1448" spans="2:29" ht="9.9" customHeight="1" x14ac:dyDescent="0.25">
      <c r="B1448" s="138"/>
      <c r="C1448" s="142"/>
      <c r="D1448" s="333"/>
      <c r="E1448" s="334"/>
      <c r="F1448" s="194"/>
      <c r="G1448" s="194"/>
      <c r="I1448" s="2"/>
      <c r="J1448" s="2"/>
      <c r="K1448" s="2"/>
      <c r="L1448" s="194"/>
      <c r="P1448" s="2"/>
      <c r="AA1448" s="6"/>
      <c r="AB1448" s="6"/>
      <c r="AC1448" s="6"/>
    </row>
    <row r="1449" spans="2:29" ht="9.9" customHeight="1" x14ac:dyDescent="0.25">
      <c r="B1449" s="138"/>
      <c r="C1449" s="142"/>
      <c r="D1449" s="333"/>
      <c r="E1449" s="334"/>
      <c r="F1449" s="194"/>
      <c r="G1449" s="194"/>
      <c r="I1449" s="2"/>
      <c r="J1449" s="2"/>
      <c r="K1449" s="2"/>
      <c r="L1449" s="194"/>
      <c r="P1449" s="2"/>
      <c r="AA1449" s="6"/>
      <c r="AB1449" s="6"/>
      <c r="AC1449" s="6"/>
    </row>
    <row r="1450" spans="2:29" ht="9.9" customHeight="1" x14ac:dyDescent="0.25">
      <c r="B1450" s="138"/>
      <c r="C1450" s="142"/>
      <c r="D1450" s="333"/>
      <c r="E1450" s="334"/>
      <c r="F1450" s="194"/>
      <c r="G1450" s="194"/>
      <c r="I1450" s="2"/>
      <c r="J1450" s="2"/>
      <c r="K1450" s="2"/>
      <c r="L1450" s="194"/>
      <c r="P1450" s="2"/>
      <c r="AA1450" s="6"/>
      <c r="AB1450" s="6"/>
      <c r="AC1450" s="6"/>
    </row>
    <row r="1451" spans="2:29" ht="9.9" customHeight="1" x14ac:dyDescent="0.25">
      <c r="B1451" s="138"/>
      <c r="C1451" s="142"/>
      <c r="D1451" s="194"/>
      <c r="E1451" s="194"/>
      <c r="F1451" s="194"/>
      <c r="G1451" s="194"/>
      <c r="I1451" s="2"/>
      <c r="J1451" s="2"/>
      <c r="K1451" s="2"/>
      <c r="L1451" s="194"/>
      <c r="P1451" s="2"/>
      <c r="AA1451" s="6"/>
      <c r="AB1451" s="6"/>
      <c r="AC1451" s="6"/>
    </row>
    <row r="1452" spans="2:29" ht="9.9" customHeight="1" x14ac:dyDescent="0.25">
      <c r="B1452" s="138"/>
      <c r="C1452" s="142"/>
      <c r="D1452" s="333"/>
      <c r="E1452" s="334"/>
      <c r="F1452" s="194"/>
      <c r="G1452" s="194"/>
      <c r="I1452" s="2"/>
      <c r="J1452" s="2"/>
      <c r="K1452" s="2"/>
      <c r="L1452" s="194"/>
      <c r="P1452" s="2"/>
      <c r="AA1452" s="6"/>
      <c r="AB1452" s="6"/>
      <c r="AC1452" s="6"/>
    </row>
    <row r="1453" spans="2:29" ht="9.9" customHeight="1" x14ac:dyDescent="0.25">
      <c r="B1453" s="138"/>
      <c r="C1453" s="142"/>
      <c r="D1453" s="333"/>
      <c r="E1453" s="334"/>
      <c r="F1453" s="194"/>
      <c r="G1453" s="194"/>
      <c r="I1453" s="2"/>
      <c r="J1453" s="2"/>
      <c r="K1453" s="2"/>
      <c r="L1453" s="194"/>
      <c r="P1453" s="2"/>
      <c r="AA1453" s="6"/>
      <c r="AB1453" s="6"/>
      <c r="AC1453" s="6"/>
    </row>
    <row r="1454" spans="2:29" ht="9.9" customHeight="1" x14ac:dyDescent="0.25">
      <c r="B1454" s="138"/>
      <c r="C1454" s="142"/>
      <c r="D1454" s="194"/>
      <c r="E1454" s="194"/>
      <c r="F1454" s="194"/>
      <c r="G1454" s="194"/>
      <c r="I1454" s="2"/>
      <c r="J1454" s="2"/>
      <c r="K1454" s="2"/>
      <c r="L1454" s="194"/>
      <c r="P1454" s="2"/>
      <c r="AA1454" s="6"/>
      <c r="AB1454" s="6"/>
      <c r="AC1454" s="6"/>
    </row>
    <row r="1455" spans="2:29" ht="9.9" customHeight="1" x14ac:dyDescent="0.25">
      <c r="B1455" s="138"/>
      <c r="C1455" s="142"/>
      <c r="D1455" s="333"/>
      <c r="E1455" s="334"/>
      <c r="F1455" s="194"/>
      <c r="G1455" s="194"/>
      <c r="I1455" s="2"/>
      <c r="J1455" s="2"/>
      <c r="K1455" s="2"/>
      <c r="L1455" s="194"/>
      <c r="P1455" s="2"/>
      <c r="AA1455" s="6"/>
      <c r="AB1455" s="6"/>
      <c r="AC1455" s="6"/>
    </row>
    <row r="1456" spans="2:29" ht="9.9" customHeight="1" x14ac:dyDescent="0.25">
      <c r="B1456" s="138"/>
      <c r="C1456" s="142"/>
      <c r="D1456" s="333"/>
      <c r="E1456" s="334"/>
      <c r="F1456" s="194"/>
      <c r="G1456" s="194"/>
      <c r="I1456" s="2"/>
      <c r="J1456" s="2"/>
      <c r="K1456" s="2"/>
      <c r="L1456" s="194"/>
      <c r="P1456" s="2"/>
      <c r="AA1456" s="6"/>
      <c r="AB1456" s="6"/>
      <c r="AC1456" s="6"/>
    </row>
    <row r="1457" spans="2:29" ht="9.9" customHeight="1" x14ac:dyDescent="0.25">
      <c r="B1457" s="138"/>
      <c r="C1457" s="142"/>
      <c r="D1457" s="333"/>
      <c r="E1457" s="334"/>
      <c r="F1457" s="194"/>
      <c r="G1457" s="194"/>
      <c r="I1457" s="2"/>
      <c r="J1457" s="2"/>
      <c r="K1457" s="2"/>
      <c r="L1457" s="194"/>
      <c r="P1457" s="2"/>
      <c r="AA1457" s="6"/>
      <c r="AB1457" s="6"/>
      <c r="AC1457" s="6"/>
    </row>
    <row r="1458" spans="2:29" ht="9.9" customHeight="1" x14ac:dyDescent="0.25">
      <c r="B1458" s="138"/>
      <c r="C1458" s="142"/>
      <c r="D1458" s="333"/>
      <c r="E1458" s="334"/>
      <c r="F1458" s="194"/>
      <c r="G1458" s="194"/>
      <c r="I1458" s="2"/>
      <c r="J1458" s="2"/>
      <c r="K1458" s="2"/>
      <c r="L1458" s="194"/>
      <c r="P1458" s="2"/>
      <c r="AA1458" s="6"/>
      <c r="AB1458" s="6"/>
      <c r="AC1458" s="6"/>
    </row>
    <row r="1459" spans="2:29" ht="9.9" customHeight="1" x14ac:dyDescent="0.25">
      <c r="B1459" s="138"/>
      <c r="C1459" s="142"/>
      <c r="D1459" s="194"/>
      <c r="E1459" s="194"/>
      <c r="F1459" s="194"/>
      <c r="G1459" s="194"/>
      <c r="I1459" s="2"/>
      <c r="J1459" s="2"/>
      <c r="K1459" s="2"/>
      <c r="L1459" s="194"/>
      <c r="P1459" s="2"/>
      <c r="AA1459" s="6"/>
      <c r="AB1459" s="6"/>
      <c r="AC1459" s="6"/>
    </row>
    <row r="1460" spans="2:29" ht="9.9" customHeight="1" x14ac:dyDescent="0.25">
      <c r="B1460" s="138"/>
      <c r="C1460" s="142"/>
      <c r="D1460" s="333"/>
      <c r="E1460" s="334"/>
      <c r="F1460" s="194"/>
      <c r="G1460" s="194"/>
      <c r="I1460" s="2"/>
      <c r="J1460" s="2"/>
      <c r="K1460" s="2"/>
      <c r="L1460" s="194"/>
      <c r="P1460" s="2"/>
      <c r="AA1460" s="6"/>
      <c r="AB1460" s="6"/>
      <c r="AC1460" s="6"/>
    </row>
    <row r="1461" spans="2:29" ht="9.9" customHeight="1" x14ac:dyDescent="0.25">
      <c r="B1461" s="138"/>
      <c r="C1461" s="142"/>
      <c r="D1461" s="333"/>
      <c r="E1461" s="334"/>
      <c r="F1461" s="194"/>
      <c r="G1461" s="194"/>
      <c r="I1461" s="2"/>
      <c r="J1461" s="2"/>
      <c r="K1461" s="2"/>
      <c r="L1461" s="194"/>
      <c r="P1461" s="2"/>
      <c r="AA1461" s="6"/>
      <c r="AB1461" s="6"/>
      <c r="AC1461" s="6"/>
    </row>
    <row r="1462" spans="2:29" ht="9.9" customHeight="1" x14ac:dyDescent="0.25">
      <c r="B1462" s="138"/>
      <c r="C1462" s="142"/>
      <c r="D1462" s="333"/>
      <c r="E1462" s="334"/>
      <c r="F1462" s="194"/>
      <c r="G1462" s="194"/>
      <c r="I1462" s="2"/>
      <c r="J1462" s="2"/>
      <c r="K1462" s="2"/>
      <c r="L1462" s="194"/>
      <c r="P1462" s="2"/>
      <c r="AA1462" s="6"/>
      <c r="AB1462" s="6"/>
      <c r="AC1462" s="6"/>
    </row>
    <row r="1463" spans="2:29" ht="9.9" customHeight="1" x14ac:dyDescent="0.25">
      <c r="B1463" s="138"/>
      <c r="C1463" s="142"/>
      <c r="D1463" s="333"/>
      <c r="E1463" s="334"/>
      <c r="F1463" s="194"/>
      <c r="G1463" s="194"/>
      <c r="I1463" s="2"/>
      <c r="J1463" s="2"/>
      <c r="K1463" s="2"/>
      <c r="L1463" s="194"/>
      <c r="P1463" s="2"/>
      <c r="AA1463" s="6"/>
      <c r="AB1463" s="6"/>
      <c r="AC1463" s="6"/>
    </row>
    <row r="1464" spans="2:29" ht="9.9" customHeight="1" x14ac:dyDescent="0.25">
      <c r="B1464" s="138"/>
      <c r="C1464" s="142"/>
      <c r="D1464" s="333"/>
      <c r="E1464" s="334"/>
      <c r="F1464" s="194"/>
      <c r="G1464" s="194"/>
      <c r="I1464" s="2"/>
      <c r="J1464" s="2"/>
      <c r="K1464" s="2"/>
      <c r="L1464" s="194"/>
      <c r="P1464" s="2"/>
      <c r="AA1464" s="6"/>
      <c r="AB1464" s="6"/>
      <c r="AC1464" s="6"/>
    </row>
    <row r="1465" spans="2:29" ht="9.9" customHeight="1" x14ac:dyDescent="0.25">
      <c r="B1465" s="138"/>
      <c r="C1465" s="142"/>
      <c r="D1465" s="333"/>
      <c r="E1465" s="334"/>
      <c r="F1465" s="194"/>
      <c r="G1465" s="194"/>
      <c r="I1465" s="2"/>
      <c r="J1465" s="2"/>
      <c r="K1465" s="2"/>
      <c r="L1465" s="194"/>
      <c r="P1465" s="2"/>
      <c r="AA1465" s="6"/>
      <c r="AB1465" s="6"/>
      <c r="AC1465" s="6"/>
    </row>
    <row r="1466" spans="2:29" ht="9.9" customHeight="1" x14ac:dyDescent="0.25">
      <c r="B1466" s="138"/>
      <c r="C1466" s="142"/>
      <c r="D1466" s="194"/>
      <c r="E1466" s="194"/>
      <c r="F1466" s="194"/>
      <c r="G1466" s="194"/>
      <c r="I1466" s="2"/>
      <c r="J1466" s="2"/>
      <c r="K1466" s="2"/>
      <c r="L1466" s="194"/>
      <c r="P1466" s="2"/>
      <c r="AA1466" s="6"/>
      <c r="AB1466" s="6"/>
      <c r="AC1466" s="6"/>
    </row>
    <row r="1467" spans="2:29" ht="9.9" customHeight="1" x14ac:dyDescent="0.25">
      <c r="B1467" s="138"/>
      <c r="C1467" s="142"/>
      <c r="D1467" s="333"/>
      <c r="E1467" s="334"/>
      <c r="F1467" s="194"/>
      <c r="G1467" s="194"/>
      <c r="I1467" s="2"/>
      <c r="J1467" s="2"/>
      <c r="K1467" s="2"/>
      <c r="L1467" s="194"/>
      <c r="P1467" s="2"/>
      <c r="AA1467" s="6"/>
      <c r="AB1467" s="6"/>
      <c r="AC1467" s="6"/>
    </row>
    <row r="1468" spans="2:29" ht="9.9" customHeight="1" x14ac:dyDescent="0.25">
      <c r="B1468" s="138"/>
      <c r="C1468" s="142"/>
      <c r="D1468" s="333"/>
      <c r="E1468" s="334"/>
      <c r="F1468" s="194"/>
      <c r="G1468" s="194"/>
      <c r="I1468" s="2"/>
      <c r="J1468" s="2"/>
      <c r="K1468" s="2"/>
      <c r="L1468" s="194"/>
      <c r="P1468" s="2"/>
      <c r="AA1468" s="6"/>
      <c r="AB1468" s="6"/>
      <c r="AC1468" s="6"/>
    </row>
    <row r="1469" spans="2:29" ht="9.9" customHeight="1" x14ac:dyDescent="0.25">
      <c r="B1469" s="138"/>
      <c r="C1469" s="142"/>
      <c r="D1469" s="333"/>
      <c r="E1469" s="334"/>
      <c r="F1469" s="194"/>
      <c r="G1469" s="194"/>
      <c r="I1469" s="2"/>
      <c r="J1469" s="2"/>
      <c r="K1469" s="2"/>
      <c r="L1469" s="194"/>
      <c r="P1469" s="2"/>
      <c r="AA1469" s="6"/>
      <c r="AB1469" s="6"/>
      <c r="AC1469" s="6"/>
    </row>
    <row r="1470" spans="2:29" ht="9.9" customHeight="1" x14ac:dyDescent="0.25">
      <c r="B1470" s="138"/>
      <c r="C1470" s="142"/>
      <c r="D1470" s="333"/>
      <c r="E1470" s="334"/>
      <c r="F1470" s="194"/>
      <c r="G1470" s="194"/>
      <c r="I1470" s="2"/>
      <c r="J1470" s="2"/>
      <c r="K1470" s="2"/>
      <c r="L1470" s="194"/>
      <c r="P1470" s="2"/>
      <c r="AA1470" s="6"/>
      <c r="AB1470" s="6"/>
      <c r="AC1470" s="6"/>
    </row>
    <row r="1471" spans="2:29" ht="9.9" customHeight="1" x14ac:dyDescent="0.25">
      <c r="B1471" s="138"/>
      <c r="C1471" s="142"/>
      <c r="D1471" s="194"/>
      <c r="E1471" s="194"/>
      <c r="F1471" s="194"/>
      <c r="G1471" s="194"/>
      <c r="I1471" s="2"/>
      <c r="J1471" s="2"/>
      <c r="K1471" s="2"/>
      <c r="L1471" s="194"/>
      <c r="P1471" s="2"/>
      <c r="AA1471" s="6"/>
      <c r="AB1471" s="6"/>
      <c r="AC1471" s="6"/>
    </row>
    <row r="1472" spans="2:29" ht="9.9" customHeight="1" x14ac:dyDescent="0.25">
      <c r="B1472" s="138"/>
      <c r="C1472" s="142"/>
      <c r="D1472" s="333"/>
      <c r="E1472" s="334"/>
      <c r="F1472" s="194"/>
      <c r="G1472" s="194"/>
      <c r="I1472" s="2"/>
      <c r="J1472" s="2"/>
      <c r="K1472" s="2"/>
      <c r="L1472" s="194"/>
      <c r="P1472" s="2"/>
      <c r="AA1472" s="6"/>
      <c r="AB1472" s="6"/>
      <c r="AC1472" s="6"/>
    </row>
    <row r="1473" spans="2:29" ht="9.9" customHeight="1" x14ac:dyDescent="0.25">
      <c r="B1473" s="138"/>
      <c r="C1473" s="142"/>
      <c r="D1473" s="333"/>
      <c r="E1473" s="334"/>
      <c r="F1473" s="194"/>
      <c r="G1473" s="194"/>
      <c r="I1473" s="2"/>
      <c r="J1473" s="2"/>
      <c r="K1473" s="2"/>
      <c r="L1473" s="194"/>
      <c r="P1473" s="2"/>
      <c r="AA1473" s="6"/>
      <c r="AB1473" s="6"/>
      <c r="AC1473" s="6"/>
    </row>
    <row r="1474" spans="2:29" ht="9.9" customHeight="1" x14ac:dyDescent="0.25">
      <c r="B1474" s="138"/>
      <c r="C1474" s="142"/>
      <c r="D1474" s="333"/>
      <c r="E1474" s="334"/>
      <c r="F1474" s="194"/>
      <c r="G1474" s="194"/>
      <c r="I1474" s="2"/>
      <c r="J1474" s="2"/>
      <c r="K1474" s="2"/>
      <c r="L1474" s="194"/>
      <c r="P1474" s="2"/>
      <c r="AA1474" s="6"/>
      <c r="AB1474" s="6"/>
      <c r="AC1474" s="6"/>
    </row>
    <row r="1475" spans="2:29" ht="9.9" customHeight="1" x14ac:dyDescent="0.25">
      <c r="B1475" s="138"/>
      <c r="C1475" s="142"/>
      <c r="D1475" s="333"/>
      <c r="E1475" s="334"/>
      <c r="F1475" s="194"/>
      <c r="G1475" s="194"/>
      <c r="I1475" s="2"/>
      <c r="J1475" s="2"/>
      <c r="K1475" s="2"/>
      <c r="L1475" s="194"/>
      <c r="P1475" s="2"/>
      <c r="AA1475" s="6"/>
      <c r="AB1475" s="6"/>
      <c r="AC1475" s="6"/>
    </row>
    <row r="1476" spans="2:29" ht="9.9" customHeight="1" x14ac:dyDescent="0.25">
      <c r="B1476" s="138"/>
      <c r="C1476" s="142"/>
      <c r="D1476" s="194"/>
      <c r="E1476" s="194"/>
      <c r="F1476" s="194"/>
      <c r="G1476" s="194"/>
      <c r="I1476" s="2"/>
      <c r="J1476" s="2"/>
      <c r="K1476" s="2"/>
      <c r="L1476" s="194"/>
      <c r="P1476" s="2"/>
      <c r="AA1476" s="6"/>
      <c r="AB1476" s="6"/>
      <c r="AC1476" s="6"/>
    </row>
    <row r="1477" spans="2:29" ht="9.9" customHeight="1" x14ac:dyDescent="0.25">
      <c r="B1477" s="138"/>
      <c r="C1477" s="142"/>
      <c r="D1477" s="333"/>
      <c r="E1477" s="334"/>
      <c r="F1477" s="194"/>
      <c r="G1477" s="194"/>
      <c r="I1477" s="2"/>
      <c r="J1477" s="2"/>
      <c r="K1477" s="2"/>
      <c r="L1477" s="194"/>
      <c r="P1477" s="2"/>
      <c r="AA1477" s="6"/>
      <c r="AB1477" s="6"/>
      <c r="AC1477" s="6"/>
    </row>
    <row r="1478" spans="2:29" ht="9.9" customHeight="1" x14ac:dyDescent="0.25">
      <c r="B1478" s="138"/>
      <c r="C1478" s="142"/>
      <c r="D1478" s="333"/>
      <c r="E1478" s="334"/>
      <c r="F1478" s="194"/>
      <c r="G1478" s="194"/>
      <c r="I1478" s="2"/>
      <c r="J1478" s="2"/>
      <c r="K1478" s="2"/>
      <c r="L1478" s="194"/>
      <c r="P1478" s="2"/>
      <c r="AA1478" s="6"/>
      <c r="AB1478" s="6"/>
      <c r="AC1478" s="6"/>
    </row>
    <row r="1479" spans="2:29" ht="9.9" customHeight="1" x14ac:dyDescent="0.25">
      <c r="B1479" s="138"/>
      <c r="C1479" s="142"/>
      <c r="D1479" s="333"/>
      <c r="E1479" s="334"/>
      <c r="F1479" s="194"/>
      <c r="G1479" s="194"/>
      <c r="I1479" s="2"/>
      <c r="J1479" s="2"/>
      <c r="K1479" s="2"/>
      <c r="L1479" s="194"/>
      <c r="P1479" s="2"/>
      <c r="AA1479" s="6"/>
      <c r="AB1479" s="6"/>
      <c r="AC1479" s="6"/>
    </row>
    <row r="1480" spans="2:29" ht="9.9" customHeight="1" x14ac:dyDescent="0.25">
      <c r="B1480" s="138"/>
      <c r="C1480" s="142"/>
      <c r="D1480" s="333"/>
      <c r="E1480" s="334"/>
      <c r="F1480" s="194"/>
      <c r="G1480" s="194"/>
      <c r="I1480" s="2"/>
      <c r="J1480" s="2"/>
      <c r="K1480" s="2"/>
      <c r="L1480" s="194"/>
      <c r="P1480" s="2"/>
      <c r="AA1480" s="6"/>
      <c r="AB1480" s="6"/>
      <c r="AC1480" s="6"/>
    </row>
    <row r="1481" spans="2:29" ht="9.9" customHeight="1" x14ac:dyDescent="0.25">
      <c r="B1481" s="138"/>
      <c r="C1481" s="142"/>
      <c r="D1481" s="194"/>
      <c r="E1481" s="194"/>
      <c r="F1481" s="194"/>
      <c r="G1481" s="194"/>
      <c r="I1481" s="2"/>
      <c r="J1481" s="2"/>
      <c r="K1481" s="2"/>
      <c r="L1481" s="194"/>
      <c r="P1481" s="2"/>
      <c r="AA1481" s="6"/>
      <c r="AB1481" s="6"/>
      <c r="AC1481" s="6"/>
    </row>
    <row r="1482" spans="2:29" ht="9.9" customHeight="1" x14ac:dyDescent="0.25">
      <c r="B1482" s="138"/>
      <c r="C1482" s="142"/>
      <c r="D1482" s="333"/>
      <c r="E1482" s="334"/>
      <c r="F1482" s="194"/>
      <c r="G1482" s="194"/>
      <c r="I1482" s="2"/>
      <c r="J1482" s="2"/>
      <c r="K1482" s="2"/>
      <c r="L1482" s="194"/>
      <c r="P1482" s="2"/>
      <c r="AA1482" s="6"/>
      <c r="AB1482" s="6"/>
      <c r="AC1482" s="6"/>
    </row>
    <row r="1483" spans="2:29" ht="9.9" customHeight="1" x14ac:dyDescent="0.25">
      <c r="B1483" s="138"/>
      <c r="C1483" s="142"/>
      <c r="D1483" s="333"/>
      <c r="E1483" s="334"/>
      <c r="F1483" s="194"/>
      <c r="G1483" s="194"/>
      <c r="I1483" s="2"/>
      <c r="J1483" s="2"/>
      <c r="K1483" s="2"/>
      <c r="L1483" s="194"/>
      <c r="P1483" s="2"/>
      <c r="AA1483" s="6"/>
      <c r="AB1483" s="6"/>
      <c r="AC1483" s="6"/>
    </row>
    <row r="1484" spans="2:29" ht="9.9" customHeight="1" x14ac:dyDescent="0.25">
      <c r="B1484" s="138"/>
      <c r="C1484" s="142"/>
      <c r="D1484" s="333"/>
      <c r="E1484" s="334"/>
      <c r="F1484" s="194"/>
      <c r="G1484" s="194"/>
      <c r="I1484" s="2"/>
      <c r="J1484" s="2"/>
      <c r="K1484" s="2"/>
      <c r="L1484" s="194"/>
      <c r="P1484" s="2"/>
      <c r="AA1484" s="6"/>
      <c r="AB1484" s="6"/>
      <c r="AC1484" s="6"/>
    </row>
    <row r="1485" spans="2:29" ht="9.9" customHeight="1" x14ac:dyDescent="0.25">
      <c r="B1485" s="138"/>
      <c r="C1485" s="142"/>
      <c r="D1485" s="333"/>
      <c r="E1485" s="334"/>
      <c r="F1485" s="194"/>
      <c r="G1485" s="194"/>
      <c r="I1485" s="2"/>
      <c r="J1485" s="2"/>
      <c r="K1485" s="2"/>
      <c r="L1485" s="194"/>
      <c r="P1485" s="2"/>
      <c r="AA1485" s="6"/>
      <c r="AB1485" s="6"/>
      <c r="AC1485" s="6"/>
    </row>
    <row r="1486" spans="2:29" ht="9.9" customHeight="1" x14ac:dyDescent="0.25">
      <c r="B1486" s="138"/>
      <c r="C1486" s="142"/>
      <c r="D1486" s="194"/>
      <c r="E1486" s="194"/>
      <c r="F1486" s="194"/>
      <c r="G1486" s="194"/>
      <c r="I1486" s="2"/>
      <c r="J1486" s="2"/>
      <c r="K1486" s="2"/>
      <c r="L1486" s="194"/>
      <c r="P1486" s="2"/>
      <c r="AA1486" s="6"/>
      <c r="AB1486" s="6"/>
      <c r="AC1486" s="6"/>
    </row>
    <row r="1487" spans="2:29" ht="9.9" customHeight="1" x14ac:dyDescent="0.25">
      <c r="B1487" s="138"/>
      <c r="C1487" s="142"/>
      <c r="D1487" s="333"/>
      <c r="E1487" s="334"/>
      <c r="F1487" s="194"/>
      <c r="G1487" s="194"/>
      <c r="I1487" s="2"/>
      <c r="J1487" s="2"/>
      <c r="K1487" s="2"/>
      <c r="L1487" s="194"/>
      <c r="P1487" s="2"/>
      <c r="AA1487" s="6"/>
      <c r="AB1487" s="6"/>
      <c r="AC1487" s="6"/>
    </row>
    <row r="1488" spans="2:29" ht="9.9" customHeight="1" x14ac:dyDescent="0.25">
      <c r="B1488" s="138"/>
      <c r="C1488" s="142"/>
      <c r="D1488" s="333"/>
      <c r="E1488" s="334"/>
      <c r="F1488" s="194"/>
      <c r="G1488" s="194"/>
      <c r="I1488" s="2"/>
      <c r="J1488" s="2"/>
      <c r="K1488" s="2"/>
      <c r="L1488" s="194"/>
      <c r="P1488" s="2"/>
      <c r="AA1488" s="6"/>
      <c r="AB1488" s="6"/>
      <c r="AC1488" s="6"/>
    </row>
    <row r="1489" spans="2:29" ht="9.9" customHeight="1" x14ac:dyDescent="0.25">
      <c r="B1489" s="138"/>
      <c r="C1489" s="142"/>
      <c r="D1489" s="333"/>
      <c r="E1489" s="334"/>
      <c r="F1489" s="194"/>
      <c r="G1489" s="194"/>
      <c r="I1489" s="2"/>
      <c r="J1489" s="2"/>
      <c r="K1489" s="2"/>
      <c r="L1489" s="194"/>
      <c r="P1489" s="2"/>
      <c r="AA1489" s="6"/>
      <c r="AB1489" s="6"/>
      <c r="AC1489" s="6"/>
    </row>
    <row r="1490" spans="2:29" ht="9.9" customHeight="1" x14ac:dyDescent="0.25">
      <c r="B1490" s="138"/>
      <c r="C1490" s="142"/>
      <c r="D1490" s="333"/>
      <c r="E1490" s="334"/>
      <c r="F1490" s="194"/>
      <c r="G1490" s="194"/>
      <c r="I1490" s="2"/>
      <c r="J1490" s="2"/>
      <c r="K1490" s="2"/>
      <c r="L1490" s="194"/>
      <c r="P1490" s="2"/>
      <c r="AA1490" s="6"/>
      <c r="AB1490" s="6"/>
      <c r="AC1490" s="6"/>
    </row>
    <row r="1491" spans="2:29" ht="9.9" customHeight="1" x14ac:dyDescent="0.25">
      <c r="B1491" s="138"/>
      <c r="C1491" s="142"/>
      <c r="D1491" s="194"/>
      <c r="E1491" s="194"/>
      <c r="F1491" s="194"/>
      <c r="G1491" s="194"/>
      <c r="I1491" s="2"/>
      <c r="J1491" s="2"/>
      <c r="K1491" s="2"/>
      <c r="L1491" s="194"/>
      <c r="P1491" s="2"/>
      <c r="AA1491" s="6"/>
      <c r="AB1491" s="6"/>
      <c r="AC1491" s="6"/>
    </row>
    <row r="1492" spans="2:29" ht="9.9" customHeight="1" x14ac:dyDescent="0.25">
      <c r="B1492" s="138"/>
      <c r="C1492" s="142"/>
      <c r="D1492" s="333"/>
      <c r="E1492" s="334"/>
      <c r="F1492" s="194"/>
      <c r="G1492" s="194"/>
      <c r="I1492" s="2"/>
      <c r="J1492" s="2"/>
      <c r="K1492" s="2"/>
      <c r="L1492" s="194"/>
      <c r="P1492" s="2"/>
      <c r="AA1492" s="6"/>
      <c r="AB1492" s="6"/>
      <c r="AC1492" s="6"/>
    </row>
    <row r="1493" spans="2:29" ht="9.9" customHeight="1" x14ac:dyDescent="0.25">
      <c r="B1493" s="138"/>
      <c r="C1493" s="142"/>
      <c r="D1493" s="333"/>
      <c r="E1493" s="334"/>
      <c r="F1493" s="194"/>
      <c r="G1493" s="194"/>
      <c r="I1493" s="2"/>
      <c r="J1493" s="2"/>
      <c r="K1493" s="2"/>
      <c r="L1493" s="194"/>
      <c r="P1493" s="2"/>
      <c r="AA1493" s="6"/>
      <c r="AB1493" s="6"/>
      <c r="AC1493" s="6"/>
    </row>
    <row r="1494" spans="2:29" ht="9.9" customHeight="1" x14ac:dyDescent="0.25">
      <c r="B1494" s="138"/>
      <c r="C1494" s="142"/>
      <c r="D1494" s="333"/>
      <c r="E1494" s="334"/>
      <c r="F1494" s="194"/>
      <c r="G1494" s="194"/>
      <c r="I1494" s="2"/>
      <c r="J1494" s="2"/>
      <c r="K1494" s="2"/>
      <c r="L1494" s="194"/>
      <c r="P1494" s="2"/>
      <c r="AA1494" s="6"/>
      <c r="AB1494" s="6"/>
      <c r="AC1494" s="6"/>
    </row>
    <row r="1495" spans="2:29" ht="9.9" customHeight="1" x14ac:dyDescent="0.25">
      <c r="B1495" s="138"/>
      <c r="C1495" s="142"/>
      <c r="D1495" s="333"/>
      <c r="E1495" s="334"/>
      <c r="F1495" s="194"/>
      <c r="G1495" s="194"/>
      <c r="I1495" s="2"/>
      <c r="J1495" s="2"/>
      <c r="K1495" s="2"/>
      <c r="L1495" s="194"/>
      <c r="P1495" s="2"/>
      <c r="AA1495" s="6"/>
      <c r="AB1495" s="6"/>
      <c r="AC1495" s="6"/>
    </row>
    <row r="1496" spans="2:29" ht="9.9" customHeight="1" x14ac:dyDescent="0.25">
      <c r="B1496" s="138"/>
      <c r="C1496" s="142"/>
      <c r="D1496" s="194"/>
      <c r="E1496" s="194"/>
      <c r="F1496" s="194"/>
      <c r="G1496" s="194"/>
      <c r="I1496" s="2"/>
      <c r="J1496" s="2"/>
      <c r="K1496" s="2"/>
      <c r="L1496" s="194"/>
      <c r="P1496" s="2"/>
      <c r="AA1496" s="6"/>
      <c r="AB1496" s="6"/>
      <c r="AC1496" s="6"/>
    </row>
    <row r="1497" spans="2:29" ht="9.9" customHeight="1" x14ac:dyDescent="0.25">
      <c r="B1497" s="138"/>
      <c r="C1497" s="142"/>
      <c r="D1497" s="333"/>
      <c r="E1497" s="334"/>
      <c r="F1497" s="194"/>
      <c r="G1497" s="194"/>
      <c r="I1497" s="2"/>
      <c r="J1497" s="2"/>
      <c r="K1497" s="2"/>
      <c r="L1497" s="194"/>
      <c r="P1497" s="2"/>
      <c r="AA1497" s="6"/>
      <c r="AB1497" s="6"/>
      <c r="AC1497" s="6"/>
    </row>
    <row r="1498" spans="2:29" ht="9.9" customHeight="1" x14ac:dyDescent="0.25">
      <c r="B1498" s="138"/>
      <c r="C1498" s="142"/>
      <c r="D1498" s="333"/>
      <c r="E1498" s="334"/>
      <c r="F1498" s="194"/>
      <c r="G1498" s="194"/>
      <c r="I1498" s="2"/>
      <c r="J1498" s="2"/>
      <c r="K1498" s="2"/>
      <c r="L1498" s="194"/>
      <c r="P1498" s="2"/>
      <c r="AA1498" s="6"/>
      <c r="AB1498" s="6"/>
      <c r="AC1498" s="6"/>
    </row>
    <row r="1499" spans="2:29" ht="9.9" customHeight="1" x14ac:dyDescent="0.25">
      <c r="B1499" s="138"/>
      <c r="C1499" s="142"/>
      <c r="D1499" s="333"/>
      <c r="E1499" s="334"/>
      <c r="F1499" s="194"/>
      <c r="G1499" s="194"/>
      <c r="I1499" s="2"/>
      <c r="J1499" s="2"/>
      <c r="K1499" s="2"/>
      <c r="L1499" s="194"/>
      <c r="P1499" s="2"/>
      <c r="AA1499" s="6"/>
      <c r="AB1499" s="6"/>
      <c r="AC1499" s="6"/>
    </row>
    <row r="1500" spans="2:29" ht="9.9" customHeight="1" x14ac:dyDescent="0.25">
      <c r="B1500" s="138"/>
      <c r="C1500" s="142"/>
      <c r="D1500" s="333"/>
      <c r="E1500" s="334"/>
      <c r="F1500" s="194"/>
      <c r="G1500" s="194"/>
      <c r="I1500" s="2"/>
      <c r="J1500" s="2"/>
      <c r="K1500" s="2"/>
      <c r="L1500" s="194"/>
      <c r="P1500" s="2"/>
      <c r="AA1500" s="6"/>
      <c r="AB1500" s="6"/>
      <c r="AC1500" s="6"/>
    </row>
    <row r="1501" spans="2:29" ht="9.9" customHeight="1" x14ac:dyDescent="0.25">
      <c r="B1501" s="138"/>
      <c r="C1501" s="142"/>
      <c r="D1501" s="194"/>
      <c r="E1501" s="194"/>
      <c r="F1501" s="194"/>
      <c r="G1501" s="194"/>
      <c r="I1501" s="2"/>
      <c r="J1501" s="2"/>
      <c r="K1501" s="2"/>
      <c r="L1501" s="194"/>
      <c r="P1501" s="2"/>
      <c r="AA1501" s="6"/>
      <c r="AB1501" s="6"/>
      <c r="AC1501" s="6"/>
    </row>
    <row r="1502" spans="2:29" ht="9.9" customHeight="1" x14ac:dyDescent="0.25">
      <c r="B1502" s="138"/>
      <c r="C1502" s="142"/>
      <c r="D1502" s="333"/>
      <c r="E1502" s="334"/>
      <c r="F1502" s="194"/>
      <c r="G1502" s="194"/>
      <c r="I1502" s="2"/>
      <c r="J1502" s="2"/>
      <c r="K1502" s="2"/>
      <c r="L1502" s="194"/>
      <c r="P1502" s="2"/>
      <c r="AA1502" s="6"/>
      <c r="AB1502" s="6"/>
      <c r="AC1502" s="6"/>
    </row>
    <row r="1503" spans="2:29" ht="9.9" customHeight="1" x14ac:dyDescent="0.25">
      <c r="B1503" s="138"/>
      <c r="C1503" s="142"/>
      <c r="D1503" s="333"/>
      <c r="E1503" s="334"/>
      <c r="F1503" s="194"/>
      <c r="G1503" s="194"/>
      <c r="I1503" s="2"/>
      <c r="J1503" s="2"/>
      <c r="K1503" s="2"/>
      <c r="L1503" s="194"/>
      <c r="P1503" s="2"/>
      <c r="AA1503" s="6"/>
      <c r="AB1503" s="6"/>
      <c r="AC1503" s="6"/>
    </row>
    <row r="1504" spans="2:29" ht="9.9" customHeight="1" x14ac:dyDescent="0.25">
      <c r="B1504" s="138"/>
      <c r="C1504" s="142"/>
      <c r="D1504" s="333"/>
      <c r="E1504" s="334"/>
      <c r="F1504" s="194"/>
      <c r="G1504" s="194"/>
      <c r="I1504" s="2"/>
      <c r="J1504" s="2"/>
      <c r="K1504" s="2"/>
      <c r="L1504" s="194"/>
      <c r="P1504" s="2"/>
      <c r="AA1504" s="6"/>
      <c r="AB1504" s="6"/>
      <c r="AC1504" s="6"/>
    </row>
    <row r="1505" spans="1:29" ht="9.9" customHeight="1" x14ac:dyDescent="0.25">
      <c r="B1505" s="138"/>
      <c r="C1505" s="142"/>
      <c r="D1505" s="333"/>
      <c r="E1505" s="334"/>
      <c r="F1505" s="194"/>
      <c r="G1505" s="194"/>
      <c r="I1505" s="2"/>
      <c r="J1505" s="2"/>
      <c r="K1505" s="2"/>
      <c r="L1505" s="194"/>
      <c r="P1505" s="2"/>
      <c r="AA1505" s="6"/>
      <c r="AB1505" s="6"/>
      <c r="AC1505" s="6"/>
    </row>
    <row r="1506" spans="1:29" ht="9.9" customHeight="1" x14ac:dyDescent="0.25">
      <c r="B1506" s="138"/>
      <c r="C1506" s="142"/>
      <c r="D1506" s="194"/>
      <c r="E1506" s="194"/>
      <c r="F1506" s="194"/>
      <c r="G1506" s="194"/>
      <c r="I1506" s="2"/>
      <c r="J1506" s="2"/>
      <c r="K1506" s="2"/>
      <c r="L1506" s="194"/>
      <c r="P1506" s="2"/>
      <c r="AA1506" s="6"/>
      <c r="AB1506" s="6"/>
      <c r="AC1506" s="6"/>
    </row>
    <row r="1507" spans="1:29" ht="9.9" customHeight="1" x14ac:dyDescent="0.25">
      <c r="B1507" s="138"/>
      <c r="C1507" s="142"/>
      <c r="D1507" s="333"/>
      <c r="E1507" s="334"/>
      <c r="F1507" s="194"/>
      <c r="G1507" s="194"/>
      <c r="I1507" s="2"/>
      <c r="J1507" s="2"/>
      <c r="K1507" s="2"/>
      <c r="L1507" s="194"/>
      <c r="P1507" s="2"/>
      <c r="AA1507" s="6"/>
      <c r="AB1507" s="6"/>
      <c r="AC1507" s="6"/>
    </row>
    <row r="1508" spans="1:29" ht="9.9" customHeight="1" x14ac:dyDescent="0.25">
      <c r="B1508" s="138"/>
      <c r="C1508" s="142"/>
      <c r="D1508" s="333"/>
      <c r="E1508" s="334"/>
      <c r="F1508" s="194"/>
      <c r="G1508" s="194"/>
      <c r="I1508" s="2"/>
      <c r="J1508" s="2"/>
      <c r="K1508" s="2"/>
      <c r="L1508" s="194"/>
      <c r="P1508" s="2"/>
      <c r="AA1508" s="6"/>
      <c r="AB1508" s="6"/>
      <c r="AC1508" s="6"/>
    </row>
    <row r="1509" spans="1:29" ht="9.9" customHeight="1" x14ac:dyDescent="0.25">
      <c r="B1509" s="138"/>
      <c r="C1509" s="142"/>
      <c r="D1509" s="333"/>
      <c r="E1509" s="334"/>
      <c r="F1509" s="194"/>
      <c r="G1509" s="194"/>
      <c r="I1509" s="2"/>
      <c r="J1509" s="2"/>
      <c r="K1509" s="2"/>
      <c r="L1509" s="194"/>
      <c r="P1509" s="2"/>
      <c r="AA1509" s="6"/>
      <c r="AB1509" s="6"/>
      <c r="AC1509" s="6"/>
    </row>
    <row r="1510" spans="1:29" ht="9.9" customHeight="1" x14ac:dyDescent="0.25">
      <c r="B1510" s="138"/>
      <c r="C1510" s="142"/>
      <c r="D1510" s="194"/>
      <c r="E1510" s="194"/>
      <c r="F1510" s="194"/>
      <c r="G1510" s="194"/>
      <c r="I1510" s="2"/>
      <c r="J1510" s="2"/>
      <c r="K1510" s="2"/>
      <c r="L1510" s="194"/>
      <c r="P1510" s="2"/>
      <c r="AA1510" s="6"/>
      <c r="AB1510" s="6"/>
      <c r="AC1510" s="6"/>
    </row>
    <row r="1511" spans="1:29" ht="9.9" customHeight="1" x14ac:dyDescent="0.25">
      <c r="B1511" s="138"/>
      <c r="C1511" s="142"/>
      <c r="D1511" s="333"/>
      <c r="E1511" s="334"/>
      <c r="F1511" s="194"/>
      <c r="G1511" s="194"/>
      <c r="I1511" s="2"/>
      <c r="J1511" s="2"/>
      <c r="K1511" s="2"/>
      <c r="L1511" s="194"/>
      <c r="P1511" s="2"/>
      <c r="AA1511" s="6"/>
      <c r="AB1511" s="6"/>
      <c r="AC1511" s="6"/>
    </row>
    <row r="1512" spans="1:29" ht="9.9" customHeight="1" x14ac:dyDescent="0.25">
      <c r="B1512" s="138"/>
      <c r="C1512" s="142"/>
      <c r="D1512" s="333"/>
      <c r="E1512" s="334"/>
      <c r="F1512" s="194"/>
      <c r="G1512" s="194"/>
      <c r="I1512" s="2"/>
      <c r="J1512" s="2"/>
      <c r="K1512" s="2"/>
      <c r="L1512" s="194"/>
      <c r="P1512" s="2"/>
      <c r="AA1512" s="6"/>
      <c r="AB1512" s="6"/>
      <c r="AC1512" s="6"/>
    </row>
    <row r="1513" spans="1:29" ht="9.9" customHeight="1" x14ac:dyDescent="0.25">
      <c r="B1513" s="138"/>
      <c r="C1513" s="142"/>
      <c r="D1513" s="333"/>
      <c r="E1513" s="334"/>
      <c r="F1513" s="194"/>
      <c r="G1513" s="194"/>
      <c r="I1513" s="2"/>
      <c r="J1513" s="2"/>
      <c r="K1513" s="2"/>
      <c r="L1513" s="194"/>
      <c r="P1513" s="2"/>
      <c r="AA1513" s="6"/>
      <c r="AB1513" s="6"/>
      <c r="AC1513" s="6"/>
    </row>
    <row r="1514" spans="1:29" ht="9.9" customHeight="1" x14ac:dyDescent="0.25">
      <c r="B1514" s="138"/>
      <c r="C1514" s="142"/>
      <c r="D1514" s="194"/>
      <c r="E1514" s="194"/>
      <c r="F1514" s="194"/>
      <c r="G1514" s="194"/>
      <c r="I1514" s="2"/>
      <c r="J1514" s="2"/>
      <c r="K1514" s="2"/>
      <c r="L1514" s="194"/>
      <c r="P1514" s="2"/>
      <c r="AA1514" s="6"/>
      <c r="AB1514" s="6"/>
      <c r="AC1514" s="6"/>
    </row>
    <row r="1515" spans="1:29" ht="9.9" customHeight="1" x14ac:dyDescent="0.25">
      <c r="B1515" s="138"/>
      <c r="C1515" s="142"/>
      <c r="D1515" s="333"/>
      <c r="E1515" s="334"/>
      <c r="F1515" s="194"/>
      <c r="G1515" s="194"/>
      <c r="I1515" s="2"/>
      <c r="J1515" s="2"/>
      <c r="K1515" s="2"/>
      <c r="L1515" s="194"/>
      <c r="P1515" s="2"/>
      <c r="AA1515" s="6"/>
      <c r="AB1515" s="6"/>
      <c r="AC1515" s="6"/>
    </row>
    <row r="1516" spans="1:29" ht="9.9" customHeight="1" x14ac:dyDescent="0.25">
      <c r="B1516" s="138"/>
      <c r="C1516" s="142"/>
      <c r="D1516" s="333"/>
      <c r="E1516" s="334"/>
      <c r="F1516" s="194"/>
      <c r="G1516" s="194"/>
      <c r="I1516" s="2"/>
      <c r="J1516" s="2"/>
      <c r="K1516" s="2"/>
      <c r="L1516" s="194"/>
      <c r="P1516" s="2"/>
      <c r="AA1516" s="6"/>
      <c r="AB1516" s="6"/>
      <c r="AC1516" s="6"/>
    </row>
    <row r="1517" spans="1:29" ht="9.9" customHeight="1" x14ac:dyDescent="0.25">
      <c r="A1517" s="10"/>
      <c r="B1517" s="67"/>
      <c r="C1517" s="142"/>
      <c r="D1517" s="2"/>
      <c r="E1517" s="194"/>
      <c r="F1517" s="194"/>
      <c r="G1517" s="194"/>
      <c r="H1517" s="193"/>
      <c r="I1517" s="194"/>
      <c r="J1517" s="194"/>
      <c r="K1517" s="194"/>
      <c r="L1517" s="140"/>
      <c r="P1517" s="2"/>
      <c r="AA1517" s="6"/>
      <c r="AB1517" s="6"/>
      <c r="AC1517" s="6"/>
    </row>
    <row r="1518" spans="1:29" ht="9.9" customHeight="1" x14ac:dyDescent="0.25">
      <c r="A1518" s="10"/>
      <c r="B1518" s="67"/>
      <c r="C1518" s="142"/>
      <c r="D1518" s="2"/>
      <c r="E1518" s="194"/>
      <c r="F1518" s="194"/>
      <c r="G1518" s="194"/>
      <c r="H1518" s="193"/>
      <c r="I1518" s="194"/>
      <c r="J1518" s="194"/>
      <c r="K1518" s="194"/>
      <c r="L1518" s="140"/>
      <c r="P1518" s="2"/>
      <c r="AA1518" s="6"/>
      <c r="AB1518" s="6"/>
      <c r="AC1518" s="6"/>
    </row>
    <row r="1519" spans="1:29" ht="9.9" customHeight="1" x14ac:dyDescent="0.25">
      <c r="A1519" s="10"/>
      <c r="B1519" s="67"/>
      <c r="C1519" s="142"/>
      <c r="D1519" s="2"/>
      <c r="E1519" s="194"/>
      <c r="F1519" s="194"/>
      <c r="G1519" s="194"/>
      <c r="H1519" s="193"/>
      <c r="I1519" s="194"/>
      <c r="J1519" s="194"/>
      <c r="K1519" s="194"/>
      <c r="L1519" s="140"/>
      <c r="P1519" s="2"/>
      <c r="AA1519" s="6"/>
      <c r="AB1519" s="6"/>
      <c r="AC1519" s="6"/>
    </row>
    <row r="1520" spans="1:29" ht="9.9" customHeight="1" x14ac:dyDescent="0.25">
      <c r="B1520" s="141"/>
      <c r="C1520" s="142"/>
      <c r="D1520" s="2"/>
      <c r="E1520" s="194"/>
      <c r="F1520" s="194"/>
      <c r="G1520" s="194"/>
      <c r="H1520" s="193"/>
      <c r="I1520" s="194"/>
      <c r="J1520" s="194"/>
      <c r="K1520" s="194"/>
      <c r="L1520" s="13"/>
      <c r="P1520" s="2"/>
      <c r="AA1520" s="6"/>
      <c r="AB1520" s="6"/>
      <c r="AC1520" s="6"/>
    </row>
    <row r="1521" spans="2:29" ht="9.9" customHeight="1" x14ac:dyDescent="0.25">
      <c r="B1521" s="139"/>
      <c r="C1521" s="142"/>
      <c r="D1521" s="2"/>
      <c r="I1521" s="194"/>
      <c r="J1521" s="194"/>
      <c r="K1521" s="194"/>
      <c r="L1521" s="194"/>
      <c r="P1521" s="2"/>
      <c r="AA1521" s="6"/>
      <c r="AB1521" s="6"/>
      <c r="AC1521" s="6"/>
    </row>
    <row r="1522" spans="2:29" ht="9.9" customHeight="1" x14ac:dyDescent="0.25">
      <c r="B1522" s="142"/>
      <c r="C1522" s="142"/>
      <c r="D1522" s="2"/>
      <c r="I1522" s="194"/>
      <c r="J1522" s="194"/>
      <c r="K1522" s="194"/>
      <c r="L1522" s="194"/>
      <c r="P1522" s="2"/>
      <c r="AA1522" s="6"/>
      <c r="AB1522" s="6"/>
      <c r="AC1522" s="6"/>
    </row>
    <row r="1523" spans="2:29" ht="9.9" customHeight="1" x14ac:dyDescent="0.25">
      <c r="B1523" s="138"/>
      <c r="C1523" s="142"/>
      <c r="D1523" s="2"/>
      <c r="I1523" s="194"/>
      <c r="J1523" s="194"/>
      <c r="K1523" s="194"/>
      <c r="L1523" s="194"/>
      <c r="P1523" s="2"/>
      <c r="AA1523" s="6"/>
      <c r="AB1523" s="6"/>
      <c r="AC1523" s="6"/>
    </row>
    <row r="1524" spans="2:29" ht="9.9" customHeight="1" x14ac:dyDescent="0.25">
      <c r="B1524" s="138"/>
      <c r="C1524" s="142"/>
      <c r="D1524" s="2"/>
      <c r="I1524" s="333"/>
      <c r="J1524" s="334"/>
      <c r="K1524" s="194"/>
      <c r="L1524" s="194"/>
      <c r="P1524" s="2"/>
      <c r="AA1524" s="6"/>
      <c r="AB1524" s="6"/>
      <c r="AC1524" s="6"/>
    </row>
    <row r="1525" spans="2:29" ht="9.9" customHeight="1" x14ac:dyDescent="0.25">
      <c r="B1525" s="138"/>
      <c r="C1525" s="142"/>
      <c r="D1525" s="2"/>
      <c r="I1525" s="333"/>
      <c r="J1525" s="334"/>
      <c r="K1525" s="194"/>
      <c r="L1525" s="194"/>
      <c r="P1525" s="2"/>
      <c r="AA1525" s="6"/>
      <c r="AB1525" s="6"/>
      <c r="AC1525" s="6"/>
    </row>
    <row r="1526" spans="2:29" ht="9.9" customHeight="1" x14ac:dyDescent="0.25">
      <c r="B1526" s="138"/>
      <c r="C1526" s="142"/>
      <c r="D1526" s="2"/>
      <c r="I1526" s="194"/>
      <c r="J1526" s="194"/>
      <c r="K1526" s="194"/>
      <c r="L1526" s="194"/>
      <c r="P1526" s="2"/>
      <c r="AA1526" s="6"/>
      <c r="AB1526" s="6"/>
      <c r="AC1526" s="6"/>
    </row>
    <row r="1527" spans="2:29" ht="9.9" customHeight="1" x14ac:dyDescent="0.25">
      <c r="B1527" s="138"/>
      <c r="C1527" s="142"/>
      <c r="D1527" s="2"/>
      <c r="I1527" s="333"/>
      <c r="J1527" s="334"/>
      <c r="K1527" s="194"/>
      <c r="L1527" s="194"/>
      <c r="P1527" s="2"/>
      <c r="AA1527" s="6"/>
      <c r="AB1527" s="6"/>
      <c r="AC1527" s="6"/>
    </row>
    <row r="1528" spans="2:29" ht="9.9" customHeight="1" x14ac:dyDescent="0.25">
      <c r="B1528" s="138"/>
      <c r="C1528" s="142"/>
      <c r="D1528" s="2"/>
      <c r="I1528" s="333"/>
      <c r="J1528" s="334"/>
      <c r="K1528" s="194"/>
      <c r="L1528" s="194"/>
      <c r="P1528" s="2"/>
      <c r="AA1528" s="6"/>
      <c r="AB1528" s="6"/>
      <c r="AC1528" s="6"/>
    </row>
    <row r="1529" spans="2:29" ht="9.9" customHeight="1" x14ac:dyDescent="0.25">
      <c r="B1529" s="138"/>
      <c r="C1529" s="142"/>
      <c r="D1529" s="2"/>
      <c r="I1529" s="333"/>
      <c r="J1529" s="334"/>
      <c r="K1529" s="194"/>
      <c r="L1529" s="194"/>
      <c r="P1529" s="2"/>
      <c r="AA1529" s="6"/>
      <c r="AB1529" s="6"/>
      <c r="AC1529" s="6"/>
    </row>
    <row r="1530" spans="2:29" ht="9.9" customHeight="1" x14ac:dyDescent="0.25">
      <c r="B1530" s="138"/>
      <c r="C1530" s="142"/>
      <c r="D1530" s="2"/>
      <c r="I1530" s="194"/>
      <c r="J1530" s="194"/>
      <c r="K1530" s="194"/>
      <c r="L1530" s="194"/>
      <c r="P1530" s="2"/>
      <c r="AA1530" s="6"/>
      <c r="AB1530" s="6"/>
      <c r="AC1530" s="6"/>
    </row>
    <row r="1531" spans="2:29" ht="9.9" customHeight="1" x14ac:dyDescent="0.25">
      <c r="B1531" s="138"/>
      <c r="C1531" s="142"/>
      <c r="D1531" s="2"/>
      <c r="I1531" s="333"/>
      <c r="J1531" s="334"/>
      <c r="K1531" s="194"/>
      <c r="L1531" s="194"/>
      <c r="P1531" s="2"/>
      <c r="AA1531" s="6"/>
      <c r="AB1531" s="6"/>
      <c r="AC1531" s="6"/>
    </row>
    <row r="1532" spans="2:29" ht="9.9" customHeight="1" x14ac:dyDescent="0.25">
      <c r="B1532" s="138"/>
      <c r="C1532" s="142"/>
      <c r="D1532" s="2"/>
      <c r="I1532" s="333"/>
      <c r="J1532" s="334"/>
      <c r="K1532" s="194"/>
      <c r="L1532" s="194"/>
      <c r="P1532" s="2"/>
      <c r="AA1532" s="6"/>
      <c r="AB1532" s="6"/>
      <c r="AC1532" s="6"/>
    </row>
    <row r="1533" spans="2:29" ht="9.9" customHeight="1" x14ac:dyDescent="0.25">
      <c r="B1533" s="138"/>
      <c r="C1533" s="142"/>
      <c r="D1533" s="2"/>
      <c r="I1533" s="194"/>
      <c r="J1533" s="194"/>
      <c r="K1533" s="194"/>
      <c r="L1533" s="194"/>
      <c r="P1533" s="2"/>
      <c r="AA1533" s="6"/>
      <c r="AB1533" s="6"/>
      <c r="AC1533" s="6"/>
    </row>
    <row r="1534" spans="2:29" ht="9.9" customHeight="1" x14ac:dyDescent="0.25">
      <c r="B1534" s="138"/>
      <c r="C1534" s="142"/>
      <c r="D1534" s="2"/>
      <c r="I1534" s="333"/>
      <c r="J1534" s="334"/>
      <c r="K1534" s="194"/>
      <c r="L1534" s="194"/>
      <c r="P1534" s="2"/>
      <c r="AA1534" s="6"/>
      <c r="AB1534" s="6"/>
      <c r="AC1534" s="6"/>
    </row>
    <row r="1535" spans="2:29" ht="9.9" customHeight="1" x14ac:dyDescent="0.25">
      <c r="B1535" s="138"/>
      <c r="C1535" s="142"/>
      <c r="D1535" s="2"/>
      <c r="I1535" s="333"/>
      <c r="J1535" s="334"/>
      <c r="K1535" s="194"/>
      <c r="L1535" s="194"/>
      <c r="P1535" s="2"/>
      <c r="AA1535" s="6"/>
      <c r="AB1535" s="6"/>
      <c r="AC1535" s="6"/>
    </row>
    <row r="1536" spans="2:29" ht="9.9" customHeight="1" x14ac:dyDescent="0.25">
      <c r="B1536" s="138"/>
      <c r="C1536" s="142"/>
      <c r="D1536" s="2"/>
      <c r="I1536" s="333"/>
      <c r="J1536" s="334"/>
      <c r="K1536" s="194"/>
      <c r="L1536" s="194"/>
      <c r="P1536" s="2"/>
      <c r="AA1536" s="6"/>
      <c r="AB1536" s="6"/>
      <c r="AC1536" s="6"/>
    </row>
    <row r="1537" spans="2:29" ht="9.9" customHeight="1" x14ac:dyDescent="0.25">
      <c r="B1537" s="138"/>
      <c r="C1537" s="142"/>
      <c r="D1537" s="2"/>
      <c r="I1537" s="333"/>
      <c r="J1537" s="334"/>
      <c r="K1537" s="194"/>
      <c r="L1537" s="194"/>
      <c r="P1537" s="2"/>
      <c r="AA1537" s="6"/>
      <c r="AB1537" s="6"/>
      <c r="AC1537" s="6"/>
    </row>
    <row r="1538" spans="2:29" ht="9.9" customHeight="1" x14ac:dyDescent="0.25">
      <c r="B1538" s="138"/>
      <c r="C1538" s="142"/>
      <c r="D1538" s="2"/>
      <c r="I1538" s="194"/>
      <c r="J1538" s="194"/>
      <c r="K1538" s="194"/>
      <c r="L1538" s="194"/>
      <c r="P1538" s="2"/>
      <c r="AA1538" s="6"/>
      <c r="AB1538" s="6"/>
      <c r="AC1538" s="6"/>
    </row>
    <row r="1539" spans="2:29" ht="9.9" customHeight="1" x14ac:dyDescent="0.25">
      <c r="B1539" s="138"/>
      <c r="C1539" s="142"/>
      <c r="D1539" s="2"/>
      <c r="I1539" s="333"/>
      <c r="J1539" s="334"/>
      <c r="K1539" s="194"/>
      <c r="L1539" s="194"/>
      <c r="P1539" s="2"/>
      <c r="AA1539" s="6"/>
      <c r="AB1539" s="6"/>
      <c r="AC1539" s="6"/>
    </row>
    <row r="1540" spans="2:29" ht="9.9" customHeight="1" x14ac:dyDescent="0.25">
      <c r="B1540" s="138"/>
      <c r="C1540" s="142"/>
      <c r="D1540" s="2"/>
      <c r="I1540" s="333"/>
      <c r="J1540" s="334"/>
      <c r="K1540" s="194"/>
      <c r="L1540" s="194"/>
      <c r="P1540" s="2"/>
      <c r="AA1540" s="6"/>
      <c r="AB1540" s="6"/>
      <c r="AC1540" s="6"/>
    </row>
    <row r="1541" spans="2:29" ht="9.9" customHeight="1" x14ac:dyDescent="0.25">
      <c r="B1541" s="138"/>
      <c r="C1541" s="142"/>
      <c r="D1541" s="2"/>
      <c r="I1541" s="194"/>
      <c r="J1541" s="194"/>
      <c r="K1541" s="194"/>
      <c r="L1541" s="194"/>
      <c r="P1541" s="2"/>
      <c r="AA1541" s="6"/>
      <c r="AB1541" s="6"/>
      <c r="AC1541" s="6"/>
    </row>
    <row r="1542" spans="2:29" ht="9.9" customHeight="1" x14ac:dyDescent="0.25">
      <c r="B1542" s="138"/>
      <c r="C1542" s="142"/>
      <c r="D1542" s="2"/>
      <c r="I1542" s="333"/>
      <c r="J1542" s="334"/>
      <c r="K1542" s="194"/>
      <c r="L1542" s="194"/>
      <c r="P1542" s="2"/>
      <c r="AA1542" s="6"/>
      <c r="AB1542" s="6"/>
      <c r="AC1542" s="6"/>
    </row>
    <row r="1543" spans="2:29" ht="9.9" customHeight="1" x14ac:dyDescent="0.25">
      <c r="B1543" s="138"/>
      <c r="C1543" s="142"/>
      <c r="D1543" s="2"/>
      <c r="I1543" s="333"/>
      <c r="J1543" s="334"/>
      <c r="K1543" s="194"/>
      <c r="L1543" s="194"/>
      <c r="P1543" s="2"/>
      <c r="AA1543" s="6"/>
      <c r="AB1543" s="6"/>
      <c r="AC1543" s="6"/>
    </row>
    <row r="1544" spans="2:29" ht="9.9" customHeight="1" x14ac:dyDescent="0.25">
      <c r="B1544" s="138"/>
      <c r="C1544" s="142"/>
      <c r="D1544" s="2"/>
      <c r="I1544" s="333"/>
      <c r="J1544" s="334"/>
      <c r="K1544" s="194"/>
      <c r="L1544" s="194"/>
      <c r="P1544" s="2"/>
      <c r="AA1544" s="6"/>
      <c r="AB1544" s="6"/>
      <c r="AC1544" s="6"/>
    </row>
    <row r="1545" spans="2:29" ht="9.9" customHeight="1" x14ac:dyDescent="0.25">
      <c r="B1545" s="138"/>
      <c r="C1545" s="142"/>
      <c r="D1545" s="2"/>
      <c r="I1545" s="333"/>
      <c r="J1545" s="334"/>
      <c r="K1545" s="194"/>
      <c r="L1545" s="194"/>
      <c r="P1545" s="2"/>
      <c r="AA1545" s="6"/>
      <c r="AB1545" s="6"/>
      <c r="AC1545" s="6"/>
    </row>
    <row r="1546" spans="2:29" ht="9.9" customHeight="1" x14ac:dyDescent="0.25">
      <c r="B1546" s="138"/>
      <c r="C1546" s="142"/>
      <c r="D1546" s="2"/>
      <c r="I1546" s="194"/>
      <c r="J1546" s="194"/>
      <c r="K1546" s="194"/>
      <c r="L1546" s="194"/>
      <c r="P1546" s="2"/>
      <c r="AA1546" s="6"/>
      <c r="AB1546" s="6"/>
      <c r="AC1546" s="6"/>
    </row>
    <row r="1547" spans="2:29" ht="9.9" customHeight="1" x14ac:dyDescent="0.25">
      <c r="B1547" s="138"/>
      <c r="C1547" s="142"/>
      <c r="D1547" s="2"/>
      <c r="I1547" s="333"/>
      <c r="J1547" s="334"/>
      <c r="K1547" s="194"/>
      <c r="L1547" s="194"/>
      <c r="P1547" s="2"/>
      <c r="AA1547" s="6"/>
      <c r="AB1547" s="6"/>
      <c r="AC1547" s="6"/>
    </row>
    <row r="1548" spans="2:29" ht="9.9" customHeight="1" x14ac:dyDescent="0.25">
      <c r="B1548" s="138"/>
      <c r="C1548" s="142"/>
      <c r="D1548" s="2"/>
      <c r="I1548" s="333"/>
      <c r="J1548" s="334"/>
      <c r="K1548" s="194"/>
      <c r="L1548" s="194"/>
      <c r="P1548" s="2"/>
      <c r="AA1548" s="6"/>
      <c r="AB1548" s="6"/>
      <c r="AC1548" s="6"/>
    </row>
    <row r="1549" spans="2:29" ht="9.9" customHeight="1" x14ac:dyDescent="0.25">
      <c r="B1549" s="138"/>
      <c r="C1549" s="142"/>
      <c r="D1549" s="2"/>
      <c r="I1549" s="333"/>
      <c r="J1549" s="334"/>
      <c r="K1549" s="194"/>
      <c r="L1549" s="194"/>
      <c r="P1549" s="2"/>
      <c r="AA1549" s="6"/>
      <c r="AB1549" s="6"/>
      <c r="AC1549" s="6"/>
    </row>
    <row r="1550" spans="2:29" ht="9.9" customHeight="1" x14ac:dyDescent="0.25">
      <c r="B1550" s="138"/>
      <c r="C1550" s="142"/>
      <c r="D1550" s="2"/>
      <c r="I1550" s="333"/>
      <c r="J1550" s="334"/>
      <c r="K1550" s="194"/>
      <c r="L1550" s="194"/>
      <c r="P1550" s="2"/>
      <c r="AA1550" s="6"/>
      <c r="AB1550" s="6"/>
      <c r="AC1550" s="6"/>
    </row>
    <row r="1551" spans="2:29" ht="9.9" customHeight="1" x14ac:dyDescent="0.25">
      <c r="B1551" s="138"/>
      <c r="C1551" s="142"/>
      <c r="D1551" s="2"/>
      <c r="I1551" s="333"/>
      <c r="J1551" s="334"/>
      <c r="K1551" s="194"/>
      <c r="L1551" s="194"/>
      <c r="P1551" s="2"/>
      <c r="AA1551" s="6"/>
      <c r="AB1551" s="6"/>
      <c r="AC1551" s="6"/>
    </row>
    <row r="1552" spans="2:29" ht="9.9" customHeight="1" x14ac:dyDescent="0.25">
      <c r="B1552" s="138"/>
      <c r="C1552" s="142"/>
      <c r="D1552" s="2"/>
      <c r="I1552" s="333"/>
      <c r="J1552" s="334"/>
      <c r="K1552" s="194"/>
      <c r="L1552" s="194"/>
      <c r="P1552" s="2"/>
      <c r="AA1552" s="6"/>
      <c r="AB1552" s="6"/>
      <c r="AC1552" s="6"/>
    </row>
    <row r="1553" spans="2:29" ht="9.9" customHeight="1" x14ac:dyDescent="0.25">
      <c r="B1553" s="138"/>
      <c r="C1553" s="142"/>
      <c r="D1553" s="2"/>
      <c r="I1553" s="194"/>
      <c r="J1553" s="194"/>
      <c r="K1553" s="194"/>
      <c r="L1553" s="194"/>
      <c r="P1553" s="2"/>
      <c r="AA1553" s="6"/>
      <c r="AB1553" s="6"/>
      <c r="AC1553" s="6"/>
    </row>
    <row r="1554" spans="2:29" ht="9.9" customHeight="1" x14ac:dyDescent="0.25">
      <c r="B1554" s="138"/>
      <c r="C1554" s="142"/>
      <c r="D1554" s="2"/>
      <c r="I1554" s="333"/>
      <c r="J1554" s="334"/>
      <c r="K1554" s="194"/>
      <c r="L1554" s="194"/>
      <c r="P1554" s="2"/>
      <c r="AA1554" s="6"/>
      <c r="AB1554" s="6"/>
      <c r="AC1554" s="6"/>
    </row>
    <row r="1555" spans="2:29" ht="9.9" customHeight="1" x14ac:dyDescent="0.25">
      <c r="B1555" s="138"/>
      <c r="C1555" s="142"/>
      <c r="D1555" s="2"/>
      <c r="I1555" s="333"/>
      <c r="J1555" s="334"/>
      <c r="K1555" s="194"/>
      <c r="L1555" s="194"/>
      <c r="P1555" s="2"/>
      <c r="AA1555" s="6"/>
      <c r="AB1555" s="6"/>
      <c r="AC1555" s="6"/>
    </row>
    <row r="1556" spans="2:29" ht="9.9" customHeight="1" x14ac:dyDescent="0.25">
      <c r="B1556" s="138"/>
      <c r="C1556" s="142"/>
      <c r="D1556" s="2"/>
      <c r="I1556" s="333"/>
      <c r="J1556" s="334"/>
      <c r="K1556" s="194"/>
      <c r="L1556" s="194"/>
      <c r="P1556" s="2"/>
      <c r="AA1556" s="6"/>
      <c r="AB1556" s="6"/>
      <c r="AC1556" s="6"/>
    </row>
    <row r="1557" spans="2:29" ht="9.9" customHeight="1" x14ac:dyDescent="0.25">
      <c r="B1557" s="138"/>
      <c r="C1557" s="142"/>
      <c r="D1557" s="2"/>
      <c r="I1557" s="333"/>
      <c r="J1557" s="334"/>
      <c r="K1557" s="194"/>
      <c r="L1557" s="194"/>
      <c r="P1557" s="2"/>
      <c r="AA1557" s="6"/>
      <c r="AB1557" s="6"/>
      <c r="AC1557" s="6"/>
    </row>
    <row r="1558" spans="2:29" ht="9.9" customHeight="1" x14ac:dyDescent="0.25">
      <c r="B1558" s="138"/>
      <c r="C1558" s="142"/>
      <c r="D1558" s="2"/>
      <c r="I1558" s="194"/>
      <c r="J1558" s="194"/>
      <c r="K1558" s="194"/>
      <c r="L1558" s="194"/>
      <c r="P1558" s="2"/>
      <c r="AA1558" s="6"/>
      <c r="AB1558" s="6"/>
      <c r="AC1558" s="6"/>
    </row>
    <row r="1559" spans="2:29" ht="9.9" customHeight="1" x14ac:dyDescent="0.25">
      <c r="B1559" s="138"/>
      <c r="C1559" s="142"/>
      <c r="D1559" s="2"/>
      <c r="I1559" s="333"/>
      <c r="J1559" s="334"/>
      <c r="K1559" s="194"/>
      <c r="L1559" s="194"/>
      <c r="P1559" s="2"/>
      <c r="AA1559" s="6"/>
      <c r="AB1559" s="6"/>
      <c r="AC1559" s="6"/>
    </row>
    <row r="1560" spans="2:29" ht="9.9" customHeight="1" x14ac:dyDescent="0.25">
      <c r="B1560" s="138"/>
      <c r="C1560" s="142"/>
      <c r="D1560" s="2"/>
      <c r="I1560" s="333"/>
      <c r="J1560" s="334"/>
      <c r="K1560" s="194"/>
      <c r="L1560" s="194"/>
      <c r="P1560" s="2"/>
      <c r="AA1560" s="6"/>
      <c r="AB1560" s="6"/>
      <c r="AC1560" s="6"/>
    </row>
    <row r="1561" spans="2:29" ht="9.9" customHeight="1" x14ac:dyDescent="0.25">
      <c r="B1561" s="138"/>
      <c r="C1561" s="142"/>
      <c r="D1561" s="2"/>
      <c r="I1561" s="333"/>
      <c r="J1561" s="334"/>
      <c r="K1561" s="194"/>
      <c r="L1561" s="194"/>
      <c r="P1561" s="2"/>
      <c r="AA1561" s="6"/>
      <c r="AB1561" s="6"/>
      <c r="AC1561" s="6"/>
    </row>
    <row r="1562" spans="2:29" ht="9.9" customHeight="1" x14ac:dyDescent="0.25">
      <c r="B1562" s="138"/>
      <c r="C1562" s="142"/>
      <c r="D1562" s="2"/>
      <c r="I1562" s="333"/>
      <c r="J1562" s="334"/>
      <c r="K1562" s="194"/>
      <c r="L1562" s="194"/>
      <c r="P1562" s="2"/>
      <c r="AA1562" s="6"/>
      <c r="AB1562" s="6"/>
      <c r="AC1562" s="6"/>
    </row>
    <row r="1563" spans="2:29" ht="9.9" customHeight="1" x14ac:dyDescent="0.25">
      <c r="B1563" s="138"/>
      <c r="C1563" s="142"/>
      <c r="D1563" s="2"/>
      <c r="I1563" s="194"/>
      <c r="J1563" s="194"/>
      <c r="K1563" s="194"/>
      <c r="L1563" s="194"/>
      <c r="P1563" s="2"/>
      <c r="AA1563" s="6"/>
      <c r="AB1563" s="6"/>
      <c r="AC1563" s="6"/>
    </row>
    <row r="1564" spans="2:29" ht="9.9" customHeight="1" x14ac:dyDescent="0.25">
      <c r="B1564" s="138"/>
      <c r="C1564" s="142"/>
      <c r="D1564" s="2"/>
      <c r="I1564" s="333"/>
      <c r="J1564" s="334"/>
      <c r="K1564" s="194"/>
      <c r="L1564" s="194"/>
      <c r="P1564" s="2"/>
      <c r="AA1564" s="6"/>
      <c r="AB1564" s="6"/>
      <c r="AC1564" s="6"/>
    </row>
    <row r="1565" spans="2:29" ht="9.9" customHeight="1" x14ac:dyDescent="0.25">
      <c r="B1565" s="138"/>
      <c r="C1565" s="142"/>
      <c r="D1565" s="2"/>
      <c r="I1565" s="333"/>
      <c r="J1565" s="334"/>
      <c r="K1565" s="194"/>
      <c r="L1565" s="194"/>
      <c r="P1565" s="2"/>
      <c r="AA1565" s="6"/>
      <c r="AB1565" s="6"/>
      <c r="AC1565" s="6"/>
    </row>
    <row r="1566" spans="2:29" ht="9.9" customHeight="1" x14ac:dyDescent="0.25">
      <c r="B1566" s="138"/>
      <c r="C1566" s="142"/>
      <c r="D1566" s="2"/>
      <c r="I1566" s="333"/>
      <c r="J1566" s="334"/>
      <c r="K1566" s="194"/>
      <c r="L1566" s="194"/>
      <c r="P1566" s="2"/>
      <c r="AA1566" s="6"/>
      <c r="AB1566" s="6"/>
      <c r="AC1566" s="6"/>
    </row>
    <row r="1567" spans="2:29" ht="9.9" customHeight="1" x14ac:dyDescent="0.25">
      <c r="B1567" s="138"/>
      <c r="C1567" s="142"/>
      <c r="D1567" s="2"/>
      <c r="I1567" s="333"/>
      <c r="J1567" s="334"/>
      <c r="K1567" s="194"/>
      <c r="L1567" s="194"/>
      <c r="P1567" s="2"/>
      <c r="AA1567" s="6"/>
      <c r="AB1567" s="6"/>
      <c r="AC1567" s="6"/>
    </row>
    <row r="1568" spans="2:29" ht="9.9" customHeight="1" x14ac:dyDescent="0.25">
      <c r="B1568" s="138"/>
      <c r="C1568" s="142"/>
      <c r="D1568" s="2"/>
      <c r="I1568" s="194"/>
      <c r="J1568" s="194"/>
      <c r="K1568" s="194"/>
      <c r="L1568" s="194"/>
      <c r="P1568" s="2"/>
      <c r="AA1568" s="6"/>
      <c r="AB1568" s="6"/>
      <c r="AC1568" s="6"/>
    </row>
    <row r="1569" spans="2:29" ht="9.9" customHeight="1" x14ac:dyDescent="0.25">
      <c r="B1569" s="138"/>
      <c r="C1569" s="142"/>
      <c r="D1569" s="2"/>
      <c r="I1569" s="333"/>
      <c r="J1569" s="334"/>
      <c r="K1569" s="194"/>
      <c r="L1569" s="194"/>
      <c r="P1569" s="2"/>
      <c r="AA1569" s="6"/>
      <c r="AB1569" s="6"/>
      <c r="AC1569" s="6"/>
    </row>
    <row r="1570" spans="2:29" ht="9.9" customHeight="1" x14ac:dyDescent="0.25">
      <c r="B1570" s="138"/>
      <c r="C1570" s="142"/>
      <c r="D1570" s="2"/>
      <c r="I1570" s="333"/>
      <c r="J1570" s="334"/>
      <c r="K1570" s="194"/>
      <c r="L1570" s="194"/>
      <c r="P1570" s="2"/>
      <c r="AA1570" s="6"/>
      <c r="AB1570" s="6"/>
      <c r="AC1570" s="6"/>
    </row>
    <row r="1571" spans="2:29" ht="9.9" customHeight="1" x14ac:dyDescent="0.25">
      <c r="B1571" s="138"/>
      <c r="C1571" s="142"/>
      <c r="D1571" s="2"/>
      <c r="I1571" s="333"/>
      <c r="J1571" s="334"/>
      <c r="K1571" s="194"/>
      <c r="L1571" s="194"/>
      <c r="P1571" s="2"/>
      <c r="AA1571" s="6"/>
      <c r="AB1571" s="6"/>
      <c r="AC1571" s="6"/>
    </row>
    <row r="1572" spans="2:29" ht="9.9" customHeight="1" x14ac:dyDescent="0.25">
      <c r="B1572" s="138"/>
      <c r="C1572" s="142"/>
      <c r="D1572" s="2"/>
      <c r="I1572" s="333"/>
      <c r="J1572" s="334"/>
      <c r="K1572" s="194"/>
      <c r="L1572" s="194"/>
      <c r="P1572" s="2"/>
      <c r="AA1572" s="6"/>
      <c r="AB1572" s="6"/>
      <c r="AC1572" s="6"/>
    </row>
    <row r="1573" spans="2:29" ht="9.9" customHeight="1" x14ac:dyDescent="0.25">
      <c r="B1573" s="138"/>
      <c r="C1573" s="142"/>
      <c r="D1573" s="2"/>
      <c r="I1573" s="194"/>
      <c r="J1573" s="194"/>
      <c r="K1573" s="194"/>
      <c r="L1573" s="194"/>
      <c r="P1573" s="2"/>
      <c r="AA1573" s="6"/>
      <c r="AB1573" s="6"/>
      <c r="AC1573" s="6"/>
    </row>
    <row r="1574" spans="2:29" ht="9.9" customHeight="1" x14ac:dyDescent="0.25">
      <c r="B1574" s="138"/>
      <c r="C1574" s="142"/>
      <c r="D1574" s="2"/>
      <c r="I1574" s="333"/>
      <c r="J1574" s="334"/>
      <c r="K1574" s="194"/>
      <c r="L1574" s="194"/>
      <c r="P1574" s="2"/>
      <c r="AA1574" s="6"/>
      <c r="AB1574" s="6"/>
      <c r="AC1574" s="6"/>
    </row>
    <row r="1575" spans="2:29" ht="9.9" customHeight="1" x14ac:dyDescent="0.25">
      <c r="B1575" s="138"/>
      <c r="C1575" s="142"/>
      <c r="D1575" s="2"/>
      <c r="I1575" s="333"/>
      <c r="J1575" s="334"/>
      <c r="K1575" s="194"/>
      <c r="L1575" s="194"/>
      <c r="P1575" s="2"/>
      <c r="AA1575" s="6"/>
      <c r="AB1575" s="6"/>
      <c r="AC1575" s="6"/>
    </row>
    <row r="1576" spans="2:29" ht="9.9" customHeight="1" x14ac:dyDescent="0.25">
      <c r="B1576" s="138"/>
      <c r="C1576" s="142"/>
      <c r="D1576" s="2"/>
      <c r="I1576" s="333"/>
      <c r="J1576" s="334"/>
      <c r="K1576" s="194"/>
      <c r="L1576" s="194"/>
      <c r="P1576" s="2"/>
      <c r="AA1576" s="6"/>
      <c r="AB1576" s="6"/>
      <c r="AC1576" s="6"/>
    </row>
    <row r="1577" spans="2:29" ht="9.9" customHeight="1" x14ac:dyDescent="0.25">
      <c r="B1577" s="138"/>
      <c r="C1577" s="142"/>
      <c r="D1577" s="2"/>
      <c r="I1577" s="333"/>
      <c r="J1577" s="334"/>
      <c r="K1577" s="194"/>
      <c r="L1577" s="194"/>
      <c r="P1577" s="2"/>
      <c r="AA1577" s="6"/>
      <c r="AB1577" s="6"/>
      <c r="AC1577" s="6"/>
    </row>
    <row r="1578" spans="2:29" ht="9.9" customHeight="1" x14ac:dyDescent="0.25">
      <c r="B1578" s="138"/>
      <c r="C1578" s="142"/>
      <c r="D1578" s="2"/>
      <c r="I1578" s="194"/>
      <c r="J1578" s="194"/>
      <c r="K1578" s="194"/>
      <c r="L1578" s="194"/>
      <c r="P1578" s="2"/>
      <c r="AA1578" s="6"/>
      <c r="AB1578" s="6"/>
      <c r="AC1578" s="6"/>
    </row>
    <row r="1579" spans="2:29" ht="9.9" customHeight="1" x14ac:dyDescent="0.25">
      <c r="B1579" s="138"/>
      <c r="C1579" s="142"/>
      <c r="D1579" s="2"/>
      <c r="I1579" s="333"/>
      <c r="J1579" s="334"/>
      <c r="K1579" s="194"/>
      <c r="L1579" s="194"/>
      <c r="P1579" s="2"/>
      <c r="AA1579" s="6"/>
      <c r="AB1579" s="6"/>
      <c r="AC1579" s="6"/>
    </row>
    <row r="1580" spans="2:29" ht="9.9" customHeight="1" x14ac:dyDescent="0.25">
      <c r="B1580" s="138"/>
      <c r="C1580" s="142"/>
      <c r="D1580" s="2"/>
      <c r="I1580" s="333"/>
      <c r="J1580" s="334"/>
      <c r="K1580" s="194"/>
      <c r="L1580" s="194"/>
      <c r="P1580" s="2"/>
      <c r="AA1580" s="6"/>
      <c r="AB1580" s="6"/>
      <c r="AC1580" s="6"/>
    </row>
    <row r="1581" spans="2:29" ht="9.9" customHeight="1" x14ac:dyDescent="0.25">
      <c r="B1581" s="138"/>
      <c r="C1581" s="142"/>
      <c r="D1581" s="2"/>
      <c r="I1581" s="333"/>
      <c r="J1581" s="334"/>
      <c r="K1581" s="194"/>
      <c r="L1581" s="194"/>
      <c r="P1581" s="2"/>
      <c r="AA1581" s="6"/>
      <c r="AB1581" s="6"/>
      <c r="AC1581" s="6"/>
    </row>
    <row r="1582" spans="2:29" ht="9.9" customHeight="1" x14ac:dyDescent="0.25">
      <c r="B1582" s="138"/>
      <c r="C1582" s="142"/>
      <c r="D1582" s="2"/>
      <c r="I1582" s="333"/>
      <c r="J1582" s="334"/>
      <c r="K1582" s="194"/>
      <c r="L1582" s="194"/>
      <c r="P1582" s="2"/>
      <c r="AA1582" s="6"/>
      <c r="AB1582" s="6"/>
      <c r="AC1582" s="6"/>
    </row>
    <row r="1583" spans="2:29" ht="9.9" customHeight="1" x14ac:dyDescent="0.25">
      <c r="B1583" s="138"/>
      <c r="C1583" s="142"/>
      <c r="D1583" s="2"/>
      <c r="I1583" s="194"/>
      <c r="J1583" s="194"/>
      <c r="K1583" s="194"/>
      <c r="L1583" s="194"/>
      <c r="P1583" s="2"/>
      <c r="AA1583" s="6"/>
      <c r="AB1583" s="6"/>
      <c r="AC1583" s="6"/>
    </row>
    <row r="1584" spans="2:29" ht="9.9" customHeight="1" x14ac:dyDescent="0.25">
      <c r="B1584" s="138"/>
      <c r="C1584" s="142"/>
      <c r="D1584" s="2"/>
      <c r="I1584" s="333"/>
      <c r="J1584" s="334"/>
      <c r="K1584" s="194"/>
      <c r="L1584" s="194"/>
      <c r="P1584" s="2"/>
      <c r="AA1584" s="6"/>
      <c r="AB1584" s="6"/>
      <c r="AC1584" s="6"/>
    </row>
    <row r="1585" spans="2:29" ht="9.9" customHeight="1" x14ac:dyDescent="0.25">
      <c r="B1585" s="138"/>
      <c r="C1585" s="142"/>
      <c r="D1585" s="2"/>
      <c r="I1585" s="333"/>
      <c r="J1585" s="334"/>
      <c r="K1585" s="194"/>
      <c r="L1585" s="194"/>
      <c r="P1585" s="2"/>
      <c r="AA1585" s="6"/>
      <c r="AB1585" s="6"/>
      <c r="AC1585" s="6"/>
    </row>
    <row r="1586" spans="2:29" ht="9.9" customHeight="1" x14ac:dyDescent="0.25">
      <c r="B1586" s="138"/>
      <c r="C1586" s="142"/>
      <c r="D1586" s="2"/>
      <c r="I1586" s="333"/>
      <c r="J1586" s="334"/>
      <c r="K1586" s="194"/>
      <c r="L1586" s="194"/>
      <c r="P1586" s="2"/>
      <c r="AA1586" s="6"/>
      <c r="AB1586" s="6"/>
      <c r="AC1586" s="6"/>
    </row>
    <row r="1587" spans="2:29" ht="9.9" customHeight="1" x14ac:dyDescent="0.25">
      <c r="B1587" s="138"/>
      <c r="C1587" s="142"/>
      <c r="D1587" s="2"/>
      <c r="I1587" s="333"/>
      <c r="J1587" s="334"/>
      <c r="K1587" s="194"/>
      <c r="L1587" s="194"/>
      <c r="P1587" s="2"/>
      <c r="AA1587" s="6"/>
      <c r="AB1587" s="6"/>
      <c r="AC1587" s="6"/>
    </row>
    <row r="1588" spans="2:29" ht="9.9" customHeight="1" x14ac:dyDescent="0.25">
      <c r="B1588" s="138"/>
      <c r="C1588" s="142"/>
      <c r="D1588" s="2"/>
      <c r="I1588" s="194"/>
      <c r="J1588" s="194"/>
      <c r="K1588" s="194"/>
      <c r="L1588" s="194"/>
      <c r="P1588" s="2"/>
      <c r="AA1588" s="6"/>
      <c r="AB1588" s="6"/>
      <c r="AC1588" s="6"/>
    </row>
    <row r="1589" spans="2:29" ht="9.9" customHeight="1" x14ac:dyDescent="0.25">
      <c r="B1589" s="138"/>
      <c r="C1589" s="142"/>
      <c r="D1589" s="2"/>
      <c r="I1589" s="333"/>
      <c r="J1589" s="334"/>
      <c r="K1589" s="194"/>
      <c r="L1589" s="194"/>
      <c r="P1589" s="2"/>
      <c r="AA1589" s="6"/>
      <c r="AB1589" s="6"/>
      <c r="AC1589" s="6"/>
    </row>
    <row r="1590" spans="2:29" ht="9.9" customHeight="1" x14ac:dyDescent="0.25">
      <c r="B1590" s="138"/>
      <c r="C1590" s="142"/>
      <c r="D1590" s="2"/>
      <c r="I1590" s="333"/>
      <c r="J1590" s="334"/>
      <c r="K1590" s="194"/>
      <c r="L1590" s="194"/>
      <c r="P1590" s="2"/>
      <c r="AA1590" s="6"/>
      <c r="AB1590" s="6"/>
      <c r="AC1590" s="6"/>
    </row>
    <row r="1591" spans="2:29" ht="9.9" customHeight="1" x14ac:dyDescent="0.25">
      <c r="B1591" s="138"/>
      <c r="C1591" s="142"/>
      <c r="D1591" s="2"/>
      <c r="I1591" s="333"/>
      <c r="J1591" s="334"/>
      <c r="K1591" s="194"/>
      <c r="L1591" s="194"/>
      <c r="P1591" s="2"/>
      <c r="AA1591" s="6"/>
      <c r="AB1591" s="6"/>
      <c r="AC1591" s="6"/>
    </row>
    <row r="1592" spans="2:29" ht="9.9" customHeight="1" x14ac:dyDescent="0.25">
      <c r="B1592" s="138"/>
      <c r="C1592" s="142"/>
      <c r="D1592" s="2"/>
      <c r="I1592" s="333"/>
      <c r="J1592" s="334"/>
      <c r="K1592" s="194"/>
      <c r="L1592" s="194"/>
      <c r="P1592" s="2"/>
      <c r="AA1592" s="6"/>
      <c r="AB1592" s="6"/>
      <c r="AC1592" s="6"/>
    </row>
    <row r="1593" spans="2:29" ht="9.9" customHeight="1" x14ac:dyDescent="0.25">
      <c r="B1593" s="138"/>
      <c r="C1593" s="142"/>
      <c r="D1593" s="2"/>
      <c r="I1593" s="194"/>
      <c r="J1593" s="194"/>
      <c r="K1593" s="194"/>
      <c r="L1593" s="194"/>
      <c r="P1593" s="2"/>
      <c r="AA1593" s="6"/>
      <c r="AB1593" s="6"/>
      <c r="AC1593" s="6"/>
    </row>
    <row r="1594" spans="2:29" ht="9.9" customHeight="1" x14ac:dyDescent="0.25">
      <c r="B1594" s="138"/>
      <c r="C1594" s="142"/>
      <c r="D1594" s="2"/>
      <c r="I1594" s="333"/>
      <c r="J1594" s="334"/>
      <c r="K1594" s="194"/>
      <c r="L1594" s="194"/>
      <c r="P1594" s="2"/>
      <c r="AA1594" s="6"/>
      <c r="AB1594" s="6"/>
      <c r="AC1594" s="6"/>
    </row>
    <row r="1595" spans="2:29" ht="9.9" customHeight="1" x14ac:dyDescent="0.25">
      <c r="B1595" s="138"/>
      <c r="C1595" s="142"/>
      <c r="D1595" s="2"/>
      <c r="I1595" s="333"/>
      <c r="J1595" s="334"/>
      <c r="K1595" s="194"/>
      <c r="L1595" s="194"/>
      <c r="P1595" s="2"/>
      <c r="AA1595" s="6"/>
      <c r="AB1595" s="6"/>
      <c r="AC1595" s="6"/>
    </row>
    <row r="1596" spans="2:29" ht="9.9" customHeight="1" x14ac:dyDescent="0.25">
      <c r="B1596" s="138"/>
      <c r="C1596" s="142"/>
      <c r="D1596" s="2"/>
      <c r="I1596" s="333"/>
      <c r="J1596" s="334"/>
      <c r="K1596" s="194"/>
      <c r="L1596" s="194"/>
      <c r="P1596" s="2"/>
      <c r="AA1596" s="6"/>
      <c r="AB1596" s="6"/>
      <c r="AC1596" s="6"/>
    </row>
    <row r="1597" spans="2:29" ht="9.9" customHeight="1" x14ac:dyDescent="0.25">
      <c r="B1597" s="138"/>
      <c r="C1597" s="142"/>
      <c r="D1597" s="2"/>
      <c r="I1597" s="194"/>
      <c r="J1597" s="194"/>
      <c r="K1597" s="194"/>
      <c r="L1597" s="194"/>
      <c r="P1597" s="2"/>
      <c r="AA1597" s="6"/>
      <c r="AB1597" s="6"/>
      <c r="AC1597" s="6"/>
    </row>
    <row r="1598" spans="2:29" ht="9.9" customHeight="1" x14ac:dyDescent="0.25">
      <c r="B1598" s="138"/>
      <c r="C1598" s="142"/>
      <c r="D1598" s="2"/>
      <c r="I1598" s="333"/>
      <c r="J1598" s="334"/>
      <c r="K1598" s="194"/>
      <c r="L1598" s="194"/>
      <c r="P1598" s="2"/>
      <c r="AA1598" s="6"/>
      <c r="AB1598" s="6"/>
      <c r="AC1598" s="6"/>
    </row>
    <row r="1599" spans="2:29" ht="9.9" customHeight="1" x14ac:dyDescent="0.25">
      <c r="B1599" s="138"/>
      <c r="C1599" s="142"/>
      <c r="D1599" s="2"/>
      <c r="I1599" s="333"/>
      <c r="J1599" s="334"/>
      <c r="K1599" s="194"/>
      <c r="L1599" s="194"/>
      <c r="P1599" s="2"/>
      <c r="AA1599" s="6"/>
      <c r="AB1599" s="6"/>
      <c r="AC1599" s="6"/>
    </row>
    <row r="1600" spans="2:29" ht="9.9" customHeight="1" x14ac:dyDescent="0.25">
      <c r="B1600" s="138"/>
      <c r="C1600" s="142"/>
      <c r="D1600" s="2"/>
      <c r="I1600" s="333"/>
      <c r="J1600" s="334"/>
      <c r="K1600" s="194"/>
      <c r="L1600" s="194"/>
      <c r="P1600" s="2"/>
      <c r="AA1600" s="6"/>
      <c r="AB1600" s="6"/>
      <c r="AC1600" s="6"/>
    </row>
    <row r="1601" spans="1:29" ht="9.9" customHeight="1" x14ac:dyDescent="0.25">
      <c r="B1601" s="138"/>
      <c r="C1601" s="142"/>
      <c r="D1601" s="2"/>
      <c r="I1601" s="194"/>
      <c r="J1601" s="194"/>
      <c r="K1601" s="194"/>
      <c r="L1601" s="194"/>
      <c r="P1601" s="2"/>
      <c r="AA1601" s="6"/>
      <c r="AB1601" s="6"/>
      <c r="AC1601" s="6"/>
    </row>
    <row r="1602" spans="1:29" ht="9.9" customHeight="1" x14ac:dyDescent="0.25">
      <c r="B1602" s="138"/>
      <c r="C1602" s="142"/>
      <c r="D1602" s="2"/>
      <c r="I1602" s="333"/>
      <c r="J1602" s="334"/>
      <c r="K1602" s="194"/>
      <c r="L1602" s="194"/>
      <c r="P1602" s="2"/>
      <c r="AA1602" s="6"/>
      <c r="AB1602" s="6"/>
      <c r="AC1602" s="6"/>
    </row>
    <row r="1603" spans="1:29" ht="9.9" customHeight="1" x14ac:dyDescent="0.25">
      <c r="B1603" s="138"/>
      <c r="C1603" s="142"/>
      <c r="D1603" s="2"/>
      <c r="I1603" s="333"/>
      <c r="J1603" s="334"/>
      <c r="K1603" s="194"/>
      <c r="L1603" s="194"/>
      <c r="P1603" s="2"/>
      <c r="AA1603" s="6"/>
      <c r="AB1603" s="6"/>
      <c r="AC1603" s="6"/>
    </row>
    <row r="1604" spans="1:29" ht="9.9" customHeight="1" x14ac:dyDescent="0.25">
      <c r="B1604" s="138"/>
      <c r="C1604" s="142"/>
      <c r="D1604" s="2"/>
      <c r="I1604" s="190"/>
      <c r="J1604" s="191"/>
      <c r="K1604" s="194"/>
      <c r="L1604" s="194"/>
      <c r="P1604" s="2"/>
      <c r="AA1604" s="6"/>
      <c r="AB1604" s="6"/>
      <c r="AC1604" s="6"/>
    </row>
    <row r="1605" spans="1:29" ht="9.9" customHeight="1" x14ac:dyDescent="0.25">
      <c r="A1605" s="10"/>
      <c r="B1605" s="67"/>
      <c r="C1605" s="142"/>
      <c r="D1605" s="2"/>
      <c r="E1605" s="194"/>
      <c r="F1605" s="194"/>
      <c r="G1605" s="194"/>
      <c r="H1605" s="20"/>
      <c r="I1605" s="194"/>
      <c r="J1605" s="194"/>
      <c r="K1605" s="194"/>
      <c r="L1605" s="194"/>
      <c r="P1605" s="2"/>
      <c r="AA1605" s="6"/>
      <c r="AB1605" s="6"/>
      <c r="AC1605" s="6"/>
    </row>
    <row r="1606" spans="1:29" ht="9.9" customHeight="1" x14ac:dyDescent="0.25">
      <c r="A1606" s="10"/>
      <c r="B1606" s="67"/>
      <c r="C1606" s="142"/>
      <c r="D1606" s="333"/>
      <c r="E1606" s="335"/>
      <c r="F1606" s="336"/>
      <c r="G1606" s="194"/>
      <c r="H1606" s="193"/>
      <c r="I1606" s="194"/>
      <c r="J1606" s="194"/>
      <c r="K1606" s="194"/>
      <c r="L1606" s="194"/>
      <c r="P1606" s="2"/>
      <c r="AA1606" s="6"/>
      <c r="AB1606" s="6"/>
      <c r="AC1606" s="6"/>
    </row>
    <row r="1607" spans="1:29" ht="9.9" customHeight="1" x14ac:dyDescent="0.25">
      <c r="B1607" s="138"/>
      <c r="C1607" s="142"/>
      <c r="D1607" s="2"/>
      <c r="I1607" s="194"/>
      <c r="J1607" s="194"/>
      <c r="K1607" s="194"/>
      <c r="L1607" s="194"/>
      <c r="P1607" s="2"/>
      <c r="AA1607" s="6"/>
      <c r="AB1607" s="6"/>
      <c r="AC1607" s="6"/>
    </row>
    <row r="1608" spans="1:29" ht="9.9" customHeight="1" x14ac:dyDescent="0.25">
      <c r="B1608" s="138"/>
      <c r="C1608" s="142"/>
      <c r="D1608" s="2"/>
      <c r="I1608" s="194"/>
      <c r="J1608" s="194"/>
      <c r="K1608" s="194"/>
      <c r="L1608" s="194"/>
      <c r="P1608" s="2"/>
      <c r="AA1608" s="6"/>
      <c r="AB1608" s="6"/>
      <c r="AC1608" s="6"/>
    </row>
    <row r="1609" spans="1:29" ht="9.9" customHeight="1" x14ac:dyDescent="0.25">
      <c r="B1609" s="142"/>
      <c r="C1609" s="142"/>
      <c r="D1609" s="2"/>
      <c r="I1609" s="194"/>
      <c r="J1609" s="194"/>
      <c r="K1609" s="194"/>
      <c r="L1609" s="194"/>
      <c r="P1609" s="2"/>
      <c r="AA1609" s="6"/>
      <c r="AB1609" s="6"/>
      <c r="AC1609" s="6"/>
    </row>
    <row r="1610" spans="1:29" ht="9.9" customHeight="1" x14ac:dyDescent="0.25">
      <c r="A1610" s="10"/>
      <c r="B1610" s="67"/>
      <c r="C1610" s="142"/>
      <c r="D1610" s="2"/>
      <c r="I1610" s="194"/>
      <c r="J1610" s="194"/>
      <c r="K1610" s="194"/>
      <c r="L1610" s="194"/>
      <c r="P1610" s="2"/>
      <c r="AA1610" s="6"/>
      <c r="AB1610" s="6"/>
      <c r="AC1610" s="6"/>
    </row>
    <row r="1611" spans="1:29" ht="9.9" customHeight="1" x14ac:dyDescent="0.25">
      <c r="B1611" s="141"/>
      <c r="C1611" s="142"/>
      <c r="D1611" s="2"/>
      <c r="I1611" s="194"/>
      <c r="J1611" s="194"/>
      <c r="K1611" s="194"/>
      <c r="L1611" s="13"/>
      <c r="P1611" s="2"/>
      <c r="AA1611" s="6"/>
      <c r="AB1611" s="6"/>
      <c r="AC1611" s="6"/>
    </row>
    <row r="1612" spans="1:29" ht="9.9" customHeight="1" x14ac:dyDescent="0.25">
      <c r="B1612" s="142"/>
      <c r="C1612" s="142"/>
      <c r="D1612" s="2"/>
      <c r="L1612" s="13"/>
      <c r="P1612" s="2"/>
      <c r="AA1612" s="6"/>
      <c r="AB1612" s="6"/>
      <c r="AC1612" s="6"/>
    </row>
    <row r="1613" spans="1:29" ht="9.9" customHeight="1" x14ac:dyDescent="0.25">
      <c r="B1613" s="138"/>
      <c r="C1613" s="142"/>
      <c r="D1613" s="2"/>
      <c r="I1613" s="331"/>
      <c r="J1613" s="332"/>
      <c r="K1613" s="194"/>
      <c r="L1613" s="194"/>
      <c r="P1613" s="2"/>
      <c r="AA1613" s="6"/>
      <c r="AB1613" s="6"/>
      <c r="AC1613" s="6"/>
    </row>
    <row r="1614" spans="1:29" ht="9.9" customHeight="1" x14ac:dyDescent="0.25">
      <c r="B1614" s="138"/>
      <c r="C1614" s="142"/>
      <c r="D1614" s="2"/>
      <c r="I1614" s="331"/>
      <c r="J1614" s="332"/>
      <c r="K1614" s="194"/>
      <c r="L1614" s="194"/>
      <c r="P1614" s="2"/>
      <c r="AA1614" s="6"/>
      <c r="AB1614" s="6"/>
      <c r="AC1614" s="6"/>
    </row>
    <row r="1615" spans="1:29" ht="9.9" customHeight="1" x14ac:dyDescent="0.25">
      <c r="B1615" s="138"/>
      <c r="C1615" s="142"/>
      <c r="D1615" s="2"/>
      <c r="I1615" s="331"/>
      <c r="J1615" s="332"/>
      <c r="K1615" s="194"/>
      <c r="L1615" s="194"/>
      <c r="P1615" s="2"/>
      <c r="AA1615" s="6"/>
      <c r="AB1615" s="6"/>
      <c r="AC1615" s="6"/>
    </row>
    <row r="1616" spans="1:29" ht="9.9" customHeight="1" x14ac:dyDescent="0.25">
      <c r="B1616" s="138"/>
      <c r="C1616" s="142"/>
      <c r="D1616" s="2"/>
      <c r="I1616" s="331"/>
      <c r="J1616" s="332"/>
      <c r="K1616" s="194"/>
      <c r="L1616" s="194"/>
      <c r="P1616" s="2"/>
      <c r="AA1616" s="6"/>
      <c r="AB1616" s="6"/>
      <c r="AC1616" s="6"/>
    </row>
    <row r="1617" spans="2:29" ht="9.9" customHeight="1" x14ac:dyDescent="0.25">
      <c r="B1617" s="138"/>
      <c r="C1617" s="142"/>
      <c r="D1617" s="2"/>
      <c r="I1617" s="331"/>
      <c r="J1617" s="332"/>
      <c r="K1617" s="194"/>
      <c r="L1617" s="194"/>
      <c r="P1617" s="2"/>
      <c r="AA1617" s="6"/>
      <c r="AB1617" s="6"/>
      <c r="AC1617" s="6"/>
    </row>
    <row r="1618" spans="2:29" ht="9.9" customHeight="1" x14ac:dyDescent="0.25">
      <c r="B1618" s="138"/>
      <c r="C1618" s="142"/>
      <c r="D1618" s="2"/>
      <c r="I1618" s="331"/>
      <c r="J1618" s="332"/>
      <c r="K1618" s="194"/>
      <c r="L1618" s="194"/>
      <c r="P1618" s="2"/>
      <c r="AA1618" s="6"/>
      <c r="AB1618" s="6"/>
      <c r="AC1618" s="6"/>
    </row>
    <row r="1619" spans="2:29" ht="9.9" customHeight="1" x14ac:dyDescent="0.25">
      <c r="B1619" s="138"/>
      <c r="C1619" s="142"/>
      <c r="D1619" s="2"/>
      <c r="I1619" s="331"/>
      <c r="J1619" s="332"/>
      <c r="K1619" s="194"/>
      <c r="L1619" s="194"/>
      <c r="P1619" s="2"/>
      <c r="AA1619" s="6"/>
      <c r="AB1619" s="6"/>
      <c r="AC1619" s="6"/>
    </row>
    <row r="1620" spans="2:29" ht="9.9" customHeight="1" x14ac:dyDescent="0.25">
      <c r="B1620" s="138"/>
      <c r="C1620" s="142"/>
      <c r="D1620" s="2"/>
      <c r="I1620" s="331"/>
      <c r="J1620" s="332"/>
      <c r="K1620" s="194"/>
      <c r="L1620" s="194"/>
      <c r="P1620" s="2"/>
      <c r="AA1620" s="6"/>
      <c r="AB1620" s="6"/>
      <c r="AC1620" s="6"/>
    </row>
    <row r="1621" spans="2:29" ht="9.9" customHeight="1" x14ac:dyDescent="0.25">
      <c r="B1621" s="138"/>
      <c r="C1621" s="142"/>
      <c r="D1621" s="2"/>
      <c r="I1621" s="331"/>
      <c r="J1621" s="332"/>
      <c r="K1621" s="194"/>
      <c r="L1621" s="194"/>
      <c r="P1621" s="2"/>
      <c r="AA1621" s="6"/>
      <c r="AB1621" s="6"/>
      <c r="AC1621" s="6"/>
    </row>
    <row r="1622" spans="2:29" ht="9.9" customHeight="1" x14ac:dyDescent="0.25">
      <c r="B1622" s="138"/>
      <c r="C1622" s="142"/>
      <c r="D1622" s="2"/>
      <c r="I1622" s="331"/>
      <c r="J1622" s="332"/>
      <c r="K1622" s="194"/>
      <c r="L1622" s="194"/>
      <c r="P1622" s="2"/>
      <c r="AA1622" s="6"/>
      <c r="AB1622" s="6"/>
      <c r="AC1622" s="6"/>
    </row>
    <row r="1623" spans="2:29" ht="9.9" customHeight="1" x14ac:dyDescent="0.25">
      <c r="B1623" s="138"/>
      <c r="C1623" s="142"/>
      <c r="D1623" s="2"/>
      <c r="I1623" s="331"/>
      <c r="J1623" s="332"/>
      <c r="K1623" s="194"/>
      <c r="L1623" s="194"/>
      <c r="P1623" s="2"/>
      <c r="AA1623" s="6"/>
      <c r="AB1623" s="6"/>
      <c r="AC1623" s="6"/>
    </row>
    <row r="1624" spans="2:29" ht="9.9" customHeight="1" x14ac:dyDescent="0.25">
      <c r="B1624" s="138"/>
      <c r="C1624" s="142"/>
      <c r="D1624" s="2"/>
      <c r="I1624" s="331"/>
      <c r="J1624" s="332"/>
      <c r="K1624" s="194"/>
      <c r="L1624" s="194"/>
      <c r="P1624" s="2"/>
      <c r="AA1624" s="6"/>
      <c r="AB1624" s="6"/>
      <c r="AC1624" s="6"/>
    </row>
    <row r="1625" spans="2:29" ht="9.9" customHeight="1" x14ac:dyDescent="0.25">
      <c r="B1625" s="138"/>
      <c r="C1625" s="142"/>
      <c r="D1625" s="2"/>
      <c r="I1625" s="331"/>
      <c r="J1625" s="332"/>
      <c r="K1625" s="194"/>
      <c r="L1625" s="194"/>
      <c r="P1625" s="2"/>
      <c r="AA1625" s="6"/>
      <c r="AB1625" s="6"/>
      <c r="AC1625" s="6"/>
    </row>
    <row r="1626" spans="2:29" ht="9.9" customHeight="1" x14ac:dyDescent="0.25">
      <c r="B1626" s="138"/>
      <c r="C1626" s="142"/>
      <c r="D1626" s="2"/>
      <c r="I1626" s="331"/>
      <c r="J1626" s="332"/>
      <c r="K1626" s="194"/>
      <c r="L1626" s="194"/>
      <c r="P1626" s="2"/>
      <c r="AA1626" s="6"/>
      <c r="AB1626" s="6"/>
      <c r="AC1626" s="6"/>
    </row>
    <row r="1627" spans="2:29" ht="9.9" customHeight="1" x14ac:dyDescent="0.25">
      <c r="B1627" s="138"/>
      <c r="C1627" s="142"/>
      <c r="D1627" s="2"/>
      <c r="I1627" s="194"/>
      <c r="J1627" s="194"/>
      <c r="K1627" s="194"/>
      <c r="L1627" s="194"/>
      <c r="P1627" s="2"/>
      <c r="AA1627" s="6"/>
      <c r="AB1627" s="6"/>
      <c r="AC1627" s="6"/>
    </row>
    <row r="1628" spans="2:29" ht="9.9" customHeight="1" x14ac:dyDescent="0.25">
      <c r="B1628" s="141"/>
      <c r="C1628" s="142"/>
      <c r="D1628" s="2"/>
      <c r="H1628" s="20"/>
      <c r="I1628" s="194"/>
      <c r="J1628" s="194"/>
      <c r="K1628" s="194"/>
      <c r="L1628" s="194"/>
      <c r="P1628" s="2"/>
      <c r="AA1628" s="6"/>
      <c r="AB1628" s="6"/>
      <c r="AC1628" s="6"/>
    </row>
    <row r="1629" spans="2:29" ht="9.9" customHeight="1" x14ac:dyDescent="0.25">
      <c r="B1629" s="142"/>
      <c r="C1629" s="142"/>
      <c r="D1629" s="2"/>
      <c r="I1629" s="194"/>
      <c r="J1629" s="194"/>
      <c r="K1629" s="194"/>
      <c r="L1629" s="194"/>
      <c r="P1629" s="2"/>
      <c r="AA1629" s="6"/>
      <c r="AB1629" s="6"/>
      <c r="AC1629" s="6"/>
    </row>
    <row r="1630" spans="2:29" ht="9.9" customHeight="1" x14ac:dyDescent="0.25">
      <c r="B1630" s="138"/>
      <c r="C1630" s="142"/>
      <c r="D1630" s="150"/>
      <c r="E1630" s="194"/>
      <c r="F1630" s="194"/>
      <c r="G1630" s="194"/>
      <c r="H1630" s="194"/>
      <c r="I1630" s="194"/>
      <c r="J1630" s="194"/>
      <c r="K1630" s="194"/>
      <c r="L1630" s="194"/>
      <c r="P1630" s="2"/>
      <c r="AA1630" s="6"/>
      <c r="AB1630" s="6"/>
      <c r="AC1630" s="6"/>
    </row>
    <row r="1631" spans="2:29" ht="9.9" customHeight="1" x14ac:dyDescent="0.25">
      <c r="B1631" s="138"/>
      <c r="C1631" s="142"/>
      <c r="D1631" s="194"/>
      <c r="E1631" s="194"/>
      <c r="F1631" s="194"/>
      <c r="G1631" s="194"/>
      <c r="H1631" s="194"/>
      <c r="I1631" s="2"/>
      <c r="J1631" s="194"/>
      <c r="K1631" s="194"/>
      <c r="L1631" s="194"/>
      <c r="P1631" s="2"/>
      <c r="AA1631" s="6"/>
      <c r="AB1631" s="6"/>
      <c r="AC1631" s="6"/>
    </row>
    <row r="1632" spans="2:29" ht="9.9" customHeight="1" x14ac:dyDescent="0.25">
      <c r="B1632" s="138"/>
      <c r="C1632" s="142"/>
      <c r="D1632" s="194"/>
      <c r="E1632" s="194"/>
      <c r="F1632" s="194"/>
      <c r="G1632" s="194"/>
      <c r="H1632" s="194"/>
      <c r="I1632" s="2"/>
      <c r="J1632" s="194"/>
      <c r="K1632" s="194"/>
      <c r="L1632" s="194"/>
      <c r="P1632" s="2"/>
      <c r="AA1632" s="6"/>
      <c r="AB1632" s="6"/>
      <c r="AC1632" s="6"/>
    </row>
    <row r="1633" spans="2:29" ht="9.9" customHeight="1" x14ac:dyDescent="0.25">
      <c r="B1633" s="138"/>
      <c r="C1633" s="142"/>
      <c r="D1633" s="194"/>
      <c r="E1633" s="194"/>
      <c r="F1633" s="194"/>
      <c r="G1633" s="194"/>
      <c r="H1633" s="194"/>
      <c r="I1633" s="2"/>
      <c r="J1633" s="194"/>
      <c r="K1633" s="194"/>
      <c r="L1633" s="194"/>
      <c r="P1633" s="2"/>
      <c r="AA1633" s="6"/>
      <c r="AB1633" s="6"/>
      <c r="AC1633" s="6"/>
    </row>
    <row r="1634" spans="2:29" ht="9.9" customHeight="1" x14ac:dyDescent="0.25">
      <c r="B1634" s="138"/>
      <c r="C1634" s="142"/>
      <c r="D1634" s="194"/>
      <c r="E1634" s="194"/>
      <c r="F1634" s="194"/>
      <c r="G1634" s="194"/>
      <c r="H1634" s="194"/>
      <c r="I1634" s="2"/>
      <c r="J1634" s="194"/>
      <c r="K1634" s="194"/>
      <c r="L1634" s="194"/>
      <c r="P1634" s="2"/>
      <c r="AA1634" s="6"/>
      <c r="AB1634" s="6"/>
      <c r="AC1634" s="6"/>
    </row>
    <row r="1635" spans="2:29" ht="9.9" customHeight="1" x14ac:dyDescent="0.25">
      <c r="B1635" s="138"/>
      <c r="C1635" s="142"/>
      <c r="D1635" s="194"/>
      <c r="E1635" s="194"/>
      <c r="F1635" s="194"/>
      <c r="G1635" s="194"/>
      <c r="H1635" s="194"/>
      <c r="I1635" s="2"/>
      <c r="J1635" s="194"/>
      <c r="K1635" s="194"/>
      <c r="L1635" s="194"/>
      <c r="P1635" s="2"/>
      <c r="AA1635" s="6"/>
      <c r="AB1635" s="6"/>
      <c r="AC1635" s="6"/>
    </row>
    <row r="1636" spans="2:29" ht="9.9" customHeight="1" x14ac:dyDescent="0.25">
      <c r="B1636" s="138"/>
      <c r="C1636" s="142"/>
      <c r="D1636" s="194"/>
      <c r="E1636" s="194"/>
      <c r="F1636" s="194"/>
      <c r="G1636" s="194"/>
      <c r="H1636" s="194"/>
      <c r="I1636" s="2"/>
      <c r="J1636" s="194"/>
      <c r="K1636" s="194"/>
      <c r="L1636" s="194"/>
      <c r="P1636" s="2"/>
      <c r="AA1636" s="6"/>
      <c r="AB1636" s="6"/>
      <c r="AC1636" s="6"/>
    </row>
    <row r="1637" spans="2:29" ht="9.9" customHeight="1" x14ac:dyDescent="0.25">
      <c r="B1637" s="138"/>
      <c r="C1637" s="142"/>
      <c r="D1637" s="194"/>
      <c r="E1637" s="194"/>
      <c r="F1637" s="194"/>
      <c r="G1637" s="194"/>
      <c r="H1637" s="194"/>
      <c r="I1637" s="2"/>
      <c r="J1637" s="194"/>
      <c r="K1637" s="194"/>
      <c r="L1637" s="194"/>
      <c r="P1637" s="2"/>
      <c r="AA1637" s="6"/>
      <c r="AB1637" s="6"/>
      <c r="AC1637" s="6"/>
    </row>
    <row r="1638" spans="2:29" ht="9.9" customHeight="1" x14ac:dyDescent="0.25">
      <c r="B1638" s="138"/>
      <c r="C1638" s="142"/>
      <c r="D1638" s="194"/>
      <c r="E1638" s="194"/>
      <c r="F1638" s="194"/>
      <c r="G1638" s="194"/>
      <c r="H1638" s="194"/>
      <c r="I1638" s="2"/>
      <c r="J1638" s="194"/>
      <c r="K1638" s="194"/>
      <c r="L1638" s="194"/>
      <c r="P1638" s="2"/>
      <c r="AA1638" s="6"/>
      <c r="AB1638" s="6"/>
      <c r="AC1638" s="6"/>
    </row>
    <row r="1639" spans="2:29" ht="9.9" customHeight="1" x14ac:dyDescent="0.25">
      <c r="B1639" s="138"/>
      <c r="C1639" s="142"/>
      <c r="D1639" s="194"/>
      <c r="E1639" s="194"/>
      <c r="F1639" s="194"/>
      <c r="G1639" s="194"/>
      <c r="H1639" s="194"/>
      <c r="I1639" s="2"/>
      <c r="J1639" s="194"/>
      <c r="K1639" s="194"/>
      <c r="L1639" s="194"/>
      <c r="P1639" s="2"/>
      <c r="AA1639" s="6"/>
      <c r="AB1639" s="6"/>
      <c r="AC1639" s="6"/>
    </row>
    <row r="1640" spans="2:29" ht="9.9" customHeight="1" x14ac:dyDescent="0.25">
      <c r="B1640" s="138"/>
      <c r="C1640" s="142"/>
      <c r="D1640" s="194"/>
      <c r="E1640" s="194"/>
      <c r="F1640" s="194"/>
      <c r="G1640" s="194"/>
      <c r="H1640" s="194"/>
      <c r="I1640" s="2"/>
      <c r="J1640" s="194"/>
      <c r="K1640" s="194"/>
      <c r="L1640" s="194"/>
      <c r="P1640" s="2"/>
      <c r="AA1640" s="6"/>
      <c r="AB1640" s="6"/>
      <c r="AC1640" s="6"/>
    </row>
    <row r="1641" spans="2:29" ht="9.9" customHeight="1" x14ac:dyDescent="0.25">
      <c r="B1641" s="138"/>
      <c r="C1641" s="142"/>
      <c r="D1641" s="194"/>
      <c r="E1641" s="194"/>
      <c r="F1641" s="194"/>
      <c r="G1641" s="194"/>
      <c r="H1641" s="194"/>
      <c r="I1641" s="2"/>
      <c r="J1641" s="194"/>
      <c r="K1641" s="194"/>
      <c r="L1641" s="194"/>
      <c r="P1641" s="2"/>
      <c r="AA1641" s="6"/>
      <c r="AB1641" s="6"/>
      <c r="AC1641" s="6"/>
    </row>
    <row r="1642" spans="2:29" ht="9.9" customHeight="1" x14ac:dyDescent="0.25">
      <c r="B1642" s="138"/>
      <c r="C1642" s="142"/>
      <c r="D1642" s="194"/>
      <c r="E1642" s="194"/>
      <c r="F1642" s="194"/>
      <c r="G1642" s="194"/>
      <c r="H1642" s="194"/>
      <c r="I1642" s="2"/>
      <c r="J1642" s="194"/>
      <c r="K1642" s="194"/>
      <c r="L1642" s="194"/>
      <c r="P1642" s="2"/>
      <c r="AA1642" s="6"/>
      <c r="AB1642" s="6"/>
      <c r="AC1642" s="6"/>
    </row>
    <row r="1643" spans="2:29" ht="9.9" customHeight="1" x14ac:dyDescent="0.25">
      <c r="B1643" s="138"/>
      <c r="C1643" s="142"/>
      <c r="D1643" s="194"/>
      <c r="E1643" s="194"/>
      <c r="F1643" s="194"/>
      <c r="G1643" s="194"/>
      <c r="H1643" s="194"/>
      <c r="I1643" s="2"/>
      <c r="J1643" s="194"/>
      <c r="K1643" s="194"/>
      <c r="L1643" s="194"/>
      <c r="P1643" s="2"/>
      <c r="AA1643" s="6"/>
      <c r="AB1643" s="6"/>
      <c r="AC1643" s="6"/>
    </row>
    <row r="1644" spans="2:29" ht="9.9" customHeight="1" x14ac:dyDescent="0.25">
      <c r="B1644" s="138"/>
      <c r="C1644" s="142"/>
      <c r="D1644" s="194"/>
      <c r="E1644" s="194"/>
      <c r="F1644" s="194"/>
      <c r="G1644" s="194"/>
      <c r="H1644" s="194"/>
      <c r="I1644" s="2"/>
      <c r="J1644" s="194"/>
      <c r="K1644" s="194"/>
      <c r="L1644" s="194"/>
      <c r="P1644" s="2"/>
      <c r="AA1644" s="6"/>
      <c r="AB1644" s="6"/>
      <c r="AC1644" s="6"/>
    </row>
    <row r="1645" spans="2:29" ht="9.9" customHeight="1" x14ac:dyDescent="0.25">
      <c r="B1645" s="138"/>
      <c r="C1645" s="142"/>
      <c r="D1645" s="194"/>
      <c r="E1645" s="194"/>
      <c r="F1645" s="194"/>
      <c r="G1645" s="194"/>
      <c r="H1645" s="194"/>
      <c r="I1645" s="2"/>
      <c r="J1645" s="194"/>
      <c r="K1645" s="194"/>
      <c r="L1645" s="194"/>
      <c r="P1645" s="2"/>
      <c r="AA1645" s="6"/>
      <c r="AB1645" s="6"/>
      <c r="AC1645" s="6"/>
    </row>
    <row r="1646" spans="2:29" ht="9.9" customHeight="1" x14ac:dyDescent="0.25">
      <c r="B1646" s="138"/>
      <c r="C1646" s="142"/>
      <c r="D1646" s="194"/>
      <c r="E1646" s="194"/>
      <c r="F1646" s="194"/>
      <c r="G1646" s="194"/>
      <c r="H1646" s="194"/>
      <c r="I1646" s="2"/>
      <c r="J1646" s="194"/>
      <c r="K1646" s="194"/>
      <c r="L1646" s="194"/>
      <c r="P1646" s="2"/>
      <c r="AA1646" s="6"/>
      <c r="AB1646" s="6"/>
      <c r="AC1646" s="6"/>
    </row>
    <row r="1647" spans="2:29" ht="9.9" customHeight="1" x14ac:dyDescent="0.25">
      <c r="B1647" s="138"/>
      <c r="C1647" s="142"/>
      <c r="D1647" s="194"/>
      <c r="E1647" s="194"/>
      <c r="F1647" s="194"/>
      <c r="G1647" s="194"/>
      <c r="H1647" s="194"/>
      <c r="I1647" s="2"/>
      <c r="J1647" s="194"/>
      <c r="K1647" s="194"/>
      <c r="L1647" s="194"/>
      <c r="P1647" s="2"/>
      <c r="AA1647" s="6"/>
      <c r="AB1647" s="6"/>
      <c r="AC1647" s="6"/>
    </row>
    <row r="1648" spans="2:29" ht="9.9" customHeight="1" x14ac:dyDescent="0.25">
      <c r="B1648" s="138"/>
      <c r="C1648" s="142"/>
      <c r="D1648" s="194"/>
      <c r="E1648" s="194"/>
      <c r="F1648" s="194"/>
      <c r="G1648" s="194"/>
      <c r="H1648" s="194"/>
      <c r="I1648" s="2"/>
      <c r="J1648" s="194"/>
      <c r="K1648" s="194"/>
      <c r="L1648" s="194"/>
      <c r="P1648" s="2"/>
      <c r="AA1648" s="6"/>
      <c r="AB1648" s="6"/>
      <c r="AC1648" s="6"/>
    </row>
    <row r="1649" spans="2:29" ht="9.9" customHeight="1" x14ac:dyDescent="0.25">
      <c r="B1649" s="138"/>
      <c r="C1649" s="142"/>
      <c r="D1649" s="74"/>
      <c r="E1649" s="4"/>
      <c r="F1649" s="4"/>
      <c r="G1649" s="4"/>
      <c r="H1649" s="4"/>
      <c r="I1649" s="194"/>
      <c r="J1649" s="194"/>
      <c r="K1649" s="194"/>
      <c r="L1649" s="194"/>
      <c r="P1649" s="2"/>
      <c r="AA1649" s="6"/>
      <c r="AB1649" s="6"/>
      <c r="AC1649" s="6"/>
    </row>
    <row r="1650" spans="2:29" ht="9.9" customHeight="1" x14ac:dyDescent="0.25">
      <c r="B1650" s="138"/>
      <c r="C1650" s="142"/>
      <c r="D1650" s="74"/>
      <c r="E1650" s="4"/>
      <c r="F1650" s="4"/>
      <c r="G1650" s="4"/>
      <c r="H1650" s="4"/>
      <c r="I1650" s="194"/>
      <c r="J1650" s="194"/>
      <c r="K1650" s="194"/>
      <c r="L1650" s="194"/>
      <c r="P1650" s="2"/>
      <c r="AA1650" s="6"/>
      <c r="AB1650" s="6"/>
      <c r="AC1650" s="6"/>
    </row>
    <row r="1651" spans="2:29" ht="9.9" customHeight="1" x14ac:dyDescent="0.25">
      <c r="B1651" s="141"/>
      <c r="C1651" s="142"/>
      <c r="D1651" s="74"/>
      <c r="E1651" s="4"/>
      <c r="F1651" s="4"/>
      <c r="G1651" s="4"/>
      <c r="H1651" s="4"/>
      <c r="I1651" s="194"/>
      <c r="J1651" s="194"/>
      <c r="K1651" s="194"/>
      <c r="L1651" s="13"/>
      <c r="P1651" s="2"/>
      <c r="AA1651" s="6"/>
      <c r="AB1651" s="6"/>
      <c r="AC1651" s="6"/>
    </row>
    <row r="1652" spans="2:29" ht="9.9" customHeight="1" x14ac:dyDescent="0.25">
      <c r="B1652" s="142"/>
      <c r="C1652" s="142"/>
      <c r="D1652" s="74"/>
      <c r="E1652" s="4"/>
      <c r="F1652" s="4"/>
      <c r="G1652" s="4"/>
      <c r="H1652" s="4"/>
      <c r="I1652" s="194"/>
      <c r="J1652" s="194"/>
      <c r="K1652" s="194"/>
      <c r="L1652" s="194"/>
      <c r="P1652" s="2"/>
      <c r="AA1652" s="6"/>
      <c r="AB1652" s="6"/>
      <c r="AC1652" s="6"/>
    </row>
    <row r="1653" spans="2:29" ht="9.9" customHeight="1" x14ac:dyDescent="0.25">
      <c r="B1653" s="138"/>
      <c r="C1653" s="142"/>
      <c r="D1653" s="74"/>
      <c r="E1653" s="4"/>
      <c r="F1653" s="4"/>
      <c r="G1653" s="4"/>
      <c r="H1653" s="4"/>
      <c r="I1653" s="194"/>
      <c r="J1653" s="194"/>
      <c r="K1653" s="194"/>
      <c r="L1653" s="194"/>
      <c r="P1653" s="2"/>
      <c r="AA1653" s="6"/>
      <c r="AB1653" s="6"/>
      <c r="AC1653" s="6"/>
    </row>
    <row r="1654" spans="2:29" ht="9.9" customHeight="1" x14ac:dyDescent="0.25">
      <c r="B1654" s="138"/>
      <c r="C1654" s="142"/>
      <c r="D1654" s="2"/>
      <c r="I1654" s="194"/>
      <c r="J1654" s="194"/>
      <c r="K1654" s="194"/>
      <c r="L1654" s="194"/>
      <c r="P1654" s="2"/>
      <c r="AA1654" s="6"/>
      <c r="AB1654" s="6"/>
      <c r="AC1654" s="6"/>
    </row>
    <row r="1655" spans="2:29" ht="9.9" customHeight="1" x14ac:dyDescent="0.25">
      <c r="B1655" s="138"/>
      <c r="C1655" s="142"/>
      <c r="D1655" s="2"/>
      <c r="I1655" s="194"/>
      <c r="J1655" s="194"/>
      <c r="K1655" s="194"/>
      <c r="L1655" s="194"/>
      <c r="P1655" s="2"/>
      <c r="AA1655" s="6"/>
      <c r="AB1655" s="6"/>
      <c r="AC1655" s="6"/>
    </row>
    <row r="1656" spans="2:29" ht="9.9" customHeight="1" x14ac:dyDescent="0.25">
      <c r="B1656" s="138"/>
      <c r="C1656" s="142"/>
      <c r="D1656" s="2"/>
      <c r="I1656" s="194"/>
      <c r="J1656" s="194"/>
      <c r="K1656" s="194"/>
      <c r="L1656" s="194"/>
      <c r="P1656" s="2"/>
      <c r="AA1656" s="6"/>
      <c r="AB1656" s="6"/>
      <c r="AC1656" s="6"/>
    </row>
    <row r="1657" spans="2:29" ht="9.9" customHeight="1" x14ac:dyDescent="0.25">
      <c r="B1657" s="138"/>
      <c r="C1657" s="142"/>
      <c r="D1657" s="2"/>
      <c r="I1657" s="194"/>
      <c r="J1657" s="194"/>
      <c r="K1657" s="194"/>
      <c r="L1657" s="194"/>
      <c r="P1657" s="2"/>
      <c r="AA1657" s="6"/>
      <c r="AB1657" s="6"/>
      <c r="AC1657" s="6"/>
    </row>
    <row r="1658" spans="2:29" ht="9.9" customHeight="1" x14ac:dyDescent="0.25">
      <c r="B1658" s="138"/>
      <c r="C1658" s="142"/>
      <c r="D1658" s="2"/>
      <c r="I1658" s="194"/>
      <c r="J1658" s="194"/>
      <c r="K1658" s="194"/>
      <c r="L1658" s="194"/>
      <c r="P1658" s="2"/>
      <c r="AA1658" s="6"/>
      <c r="AB1658" s="6"/>
      <c r="AC1658" s="6"/>
    </row>
    <row r="1659" spans="2:29" ht="9.9" customHeight="1" x14ac:dyDescent="0.25">
      <c r="B1659" s="138"/>
      <c r="C1659" s="142"/>
      <c r="D1659" s="2"/>
      <c r="I1659" s="194"/>
      <c r="J1659" s="194"/>
      <c r="K1659" s="194"/>
      <c r="L1659" s="194"/>
      <c r="P1659" s="2"/>
      <c r="AA1659" s="6"/>
      <c r="AB1659" s="6"/>
      <c r="AC1659" s="6"/>
    </row>
    <row r="1660" spans="2:29" ht="9.9" customHeight="1" x14ac:dyDescent="0.25">
      <c r="B1660" s="138"/>
      <c r="C1660" s="142"/>
      <c r="D1660" s="2"/>
      <c r="I1660" s="194"/>
      <c r="J1660" s="194"/>
      <c r="K1660" s="194"/>
      <c r="L1660" s="194"/>
      <c r="P1660" s="2"/>
      <c r="AA1660" s="6"/>
      <c r="AB1660" s="6"/>
      <c r="AC1660" s="6"/>
    </row>
    <row r="1661" spans="2:29" ht="9.9" customHeight="1" x14ac:dyDescent="0.25">
      <c r="B1661" s="138"/>
      <c r="C1661" s="142"/>
      <c r="D1661" s="2"/>
      <c r="I1661" s="194"/>
      <c r="J1661" s="194"/>
      <c r="K1661" s="194"/>
      <c r="L1661" s="194"/>
      <c r="P1661" s="2"/>
      <c r="AA1661" s="6"/>
      <c r="AB1661" s="6"/>
      <c r="AC1661" s="6"/>
    </row>
    <row r="1662" spans="2:29" ht="9.9" customHeight="1" x14ac:dyDescent="0.25">
      <c r="B1662" s="138"/>
      <c r="C1662" s="142"/>
      <c r="D1662" s="2"/>
      <c r="E1662" s="194"/>
      <c r="F1662" s="194"/>
      <c r="G1662" s="194"/>
      <c r="H1662" s="193"/>
      <c r="I1662" s="194"/>
      <c r="J1662" s="194"/>
      <c r="K1662" s="194"/>
      <c r="L1662" s="194"/>
      <c r="P1662" s="2"/>
      <c r="AA1662" s="6"/>
      <c r="AB1662" s="6"/>
      <c r="AC1662" s="6"/>
    </row>
    <row r="1663" spans="2:29" ht="9.9" customHeight="1" x14ac:dyDescent="0.25">
      <c r="B1663" s="138"/>
      <c r="C1663" s="142"/>
      <c r="D1663" s="2"/>
      <c r="E1663" s="194"/>
      <c r="F1663" s="194"/>
      <c r="G1663" s="194"/>
      <c r="H1663" s="193"/>
      <c r="I1663" s="194"/>
      <c r="J1663" s="194"/>
      <c r="K1663" s="194"/>
      <c r="L1663" s="194"/>
      <c r="P1663" s="2"/>
      <c r="AA1663" s="6"/>
      <c r="AB1663" s="6"/>
      <c r="AC1663" s="6"/>
    </row>
    <row r="1664" spans="2:29" ht="9.9" customHeight="1" x14ac:dyDescent="0.25">
      <c r="B1664" s="138"/>
      <c r="C1664" s="142"/>
      <c r="D1664" s="2"/>
      <c r="E1664" s="194"/>
      <c r="F1664" s="194"/>
      <c r="G1664" s="194"/>
      <c r="H1664" s="193"/>
      <c r="I1664" s="194"/>
      <c r="J1664" s="194"/>
      <c r="K1664" s="194"/>
      <c r="L1664" s="194"/>
      <c r="P1664" s="2"/>
      <c r="AA1664" s="6"/>
      <c r="AB1664" s="6"/>
      <c r="AC1664" s="6"/>
    </row>
    <row r="1665" spans="2:29" ht="9.9" customHeight="1" x14ac:dyDescent="0.25">
      <c r="B1665" s="138"/>
      <c r="C1665" s="142"/>
      <c r="D1665" s="2"/>
      <c r="E1665" s="194"/>
      <c r="F1665" s="194"/>
      <c r="G1665" s="194"/>
      <c r="H1665" s="193"/>
      <c r="I1665" s="194"/>
      <c r="J1665" s="194"/>
      <c r="K1665" s="194"/>
      <c r="L1665" s="194"/>
      <c r="P1665" s="2"/>
      <c r="AA1665" s="6"/>
      <c r="AB1665" s="6"/>
      <c r="AC1665" s="6"/>
    </row>
    <row r="1666" spans="2:29" ht="9.9" customHeight="1" x14ac:dyDescent="0.25">
      <c r="B1666" s="138"/>
      <c r="C1666" s="142"/>
      <c r="D1666" s="2"/>
      <c r="E1666" s="194"/>
      <c r="F1666" s="194"/>
      <c r="G1666" s="194"/>
      <c r="H1666" s="193"/>
      <c r="I1666" s="194"/>
      <c r="J1666" s="194"/>
      <c r="K1666" s="194"/>
      <c r="L1666" s="194"/>
      <c r="P1666" s="2"/>
      <c r="AA1666" s="6"/>
      <c r="AB1666" s="6"/>
      <c r="AC1666" s="6"/>
    </row>
    <row r="1667" spans="2:29" ht="9.9" customHeight="1" x14ac:dyDescent="0.25">
      <c r="B1667" s="138"/>
      <c r="C1667" s="142"/>
      <c r="D1667" s="2"/>
      <c r="E1667" s="194"/>
      <c r="F1667" s="194"/>
      <c r="G1667" s="194"/>
      <c r="H1667" s="193"/>
      <c r="I1667" s="194"/>
      <c r="J1667" s="194"/>
      <c r="K1667" s="194"/>
      <c r="L1667" s="194"/>
      <c r="P1667" s="2"/>
      <c r="AA1667" s="6"/>
      <c r="AB1667" s="6"/>
      <c r="AC1667" s="6"/>
    </row>
    <row r="1668" spans="2:29" ht="9.9" customHeight="1" x14ac:dyDescent="0.25">
      <c r="B1668" s="138"/>
      <c r="C1668" s="142"/>
      <c r="D1668" s="2"/>
      <c r="E1668" s="194"/>
      <c r="F1668" s="194"/>
      <c r="G1668" s="194"/>
      <c r="H1668" s="193"/>
      <c r="I1668" s="194"/>
      <c r="J1668" s="194"/>
      <c r="K1668" s="194"/>
      <c r="L1668" s="194"/>
      <c r="P1668" s="2"/>
      <c r="AA1668" s="6"/>
      <c r="AB1668" s="6"/>
      <c r="AC1668" s="6"/>
    </row>
    <row r="1669" spans="2:29" ht="9.9" customHeight="1" x14ac:dyDescent="0.25">
      <c r="B1669" s="138"/>
      <c r="C1669" s="142"/>
      <c r="D1669" s="2"/>
      <c r="E1669" s="194"/>
      <c r="F1669" s="194"/>
      <c r="G1669" s="194"/>
      <c r="H1669" s="193"/>
      <c r="I1669" s="194"/>
      <c r="J1669" s="194"/>
      <c r="K1669" s="194"/>
      <c r="L1669" s="194"/>
      <c r="P1669" s="2"/>
      <c r="AA1669" s="6"/>
      <c r="AB1669" s="6"/>
      <c r="AC1669" s="6"/>
    </row>
    <row r="1670" spans="2:29" ht="9.9" customHeight="1" x14ac:dyDescent="0.25">
      <c r="B1670" s="138"/>
      <c r="C1670" s="142"/>
      <c r="D1670" s="2"/>
      <c r="E1670" s="194"/>
      <c r="F1670" s="194"/>
      <c r="G1670" s="194"/>
      <c r="H1670" s="193"/>
      <c r="I1670" s="194"/>
      <c r="J1670" s="194"/>
      <c r="K1670" s="194"/>
      <c r="L1670" s="194"/>
      <c r="P1670" s="2"/>
      <c r="AA1670" s="6"/>
      <c r="AB1670" s="6"/>
      <c r="AC1670" s="6"/>
    </row>
    <row r="1671" spans="2:29" ht="9.9" customHeight="1" x14ac:dyDescent="0.25">
      <c r="B1671" s="138"/>
      <c r="C1671" s="142"/>
      <c r="D1671" s="2"/>
      <c r="E1671" s="194"/>
      <c r="F1671" s="194"/>
      <c r="G1671" s="194"/>
      <c r="H1671" s="193"/>
      <c r="I1671" s="194"/>
      <c r="J1671" s="194"/>
      <c r="K1671" s="194"/>
      <c r="L1671" s="194"/>
      <c r="P1671" s="2"/>
      <c r="AA1671" s="6"/>
      <c r="AB1671" s="6"/>
      <c r="AC1671" s="6"/>
    </row>
    <row r="1672" spans="2:29" ht="9.9" customHeight="1" x14ac:dyDescent="0.25">
      <c r="B1672" s="138"/>
      <c r="C1672" s="142"/>
      <c r="D1672" s="2"/>
      <c r="E1672" s="194"/>
      <c r="F1672" s="194"/>
      <c r="G1672" s="194"/>
      <c r="H1672" s="193"/>
      <c r="I1672" s="194"/>
      <c r="J1672" s="194"/>
      <c r="K1672" s="194"/>
      <c r="L1672" s="194"/>
      <c r="P1672" s="2"/>
      <c r="AA1672" s="6"/>
      <c r="AB1672" s="6"/>
      <c r="AC1672" s="6"/>
    </row>
    <row r="1673" spans="2:29" ht="9.9" customHeight="1" x14ac:dyDescent="0.25">
      <c r="B1673" s="138"/>
      <c r="C1673" s="142"/>
      <c r="D1673" s="2"/>
      <c r="E1673" s="194"/>
      <c r="F1673" s="194"/>
      <c r="G1673" s="194"/>
      <c r="H1673" s="193"/>
      <c r="I1673" s="194"/>
      <c r="J1673" s="194"/>
      <c r="K1673" s="194"/>
      <c r="L1673" s="194"/>
      <c r="P1673" s="2"/>
      <c r="AA1673" s="6"/>
      <c r="AB1673" s="6"/>
      <c r="AC1673" s="6"/>
    </row>
    <row r="1674" spans="2:29" ht="9.9" customHeight="1" x14ac:dyDescent="0.25">
      <c r="B1674" s="141"/>
      <c r="C1674" s="142"/>
      <c r="D1674" s="2"/>
      <c r="I1674" s="194"/>
      <c r="J1674" s="194"/>
      <c r="K1674" s="194"/>
      <c r="L1674" s="143"/>
      <c r="M1674" s="144"/>
      <c r="N1674" s="144"/>
      <c r="O1674" s="144"/>
      <c r="P1674" s="2"/>
      <c r="AA1674" s="6"/>
      <c r="AB1674" s="6"/>
      <c r="AC1674" s="6"/>
    </row>
    <row r="1675" spans="2:29" ht="9.9" customHeight="1" x14ac:dyDescent="0.25">
      <c r="B1675" s="142"/>
      <c r="C1675" s="142"/>
      <c r="D1675" s="2"/>
      <c r="H1675" s="152"/>
      <c r="I1675" s="194"/>
      <c r="J1675" s="194"/>
      <c r="K1675" s="194"/>
      <c r="L1675" s="194"/>
      <c r="M1675" s="144"/>
      <c r="N1675" s="144"/>
      <c r="O1675" s="144"/>
      <c r="P1675" s="2"/>
      <c r="Q1675" s="4"/>
      <c r="R1675" s="4"/>
      <c r="AA1675" s="6"/>
      <c r="AB1675" s="6"/>
      <c r="AC1675" s="6"/>
    </row>
    <row r="1676" spans="2:29" ht="9.9" customHeight="1" x14ac:dyDescent="0.25">
      <c r="B1676" s="138"/>
      <c r="C1676" s="142"/>
      <c r="D1676" s="2"/>
      <c r="I1676" s="194"/>
      <c r="J1676" s="194"/>
      <c r="K1676" s="194"/>
      <c r="L1676" s="194"/>
      <c r="M1676" s="146"/>
      <c r="N1676" s="146"/>
      <c r="O1676" s="146"/>
      <c r="P1676" s="2"/>
      <c r="AA1676" s="6"/>
      <c r="AB1676" s="6"/>
      <c r="AC1676" s="6"/>
    </row>
    <row r="1677" spans="2:29" ht="9.9" customHeight="1" x14ac:dyDescent="0.25">
      <c r="B1677" s="138"/>
      <c r="C1677" s="142"/>
      <c r="D1677" s="2"/>
      <c r="I1677" s="194"/>
      <c r="J1677" s="194"/>
      <c r="K1677" s="194"/>
      <c r="L1677" s="194"/>
      <c r="M1677" s="146"/>
      <c r="N1677" s="146"/>
      <c r="O1677" s="146"/>
      <c r="P1677" s="2"/>
      <c r="AA1677" s="6"/>
      <c r="AB1677" s="6"/>
      <c r="AC1677" s="6"/>
    </row>
    <row r="1678" spans="2:29" ht="9.9" customHeight="1" x14ac:dyDescent="0.25">
      <c r="B1678" s="138"/>
      <c r="C1678" s="142"/>
      <c r="D1678" s="2"/>
      <c r="E1678" s="194"/>
      <c r="F1678" s="194"/>
      <c r="G1678" s="194"/>
      <c r="H1678" s="193"/>
      <c r="I1678" s="194"/>
      <c r="J1678" s="194"/>
      <c r="K1678" s="194"/>
      <c r="L1678" s="194"/>
      <c r="M1678" s="145"/>
      <c r="N1678" s="146"/>
      <c r="O1678" s="146"/>
      <c r="P1678" s="2"/>
      <c r="AA1678" s="6"/>
      <c r="AB1678" s="6"/>
      <c r="AC1678" s="6"/>
    </row>
    <row r="1679" spans="2:29" ht="9.9" customHeight="1" x14ac:dyDescent="0.25">
      <c r="B1679" s="138"/>
      <c r="C1679" s="142"/>
      <c r="D1679" s="2"/>
      <c r="E1679" s="194"/>
      <c r="F1679" s="194"/>
      <c r="G1679" s="194"/>
      <c r="H1679" s="193"/>
      <c r="I1679" s="194"/>
      <c r="J1679" s="194"/>
      <c r="K1679" s="194"/>
      <c r="L1679" s="194"/>
      <c r="M1679" s="145"/>
      <c r="N1679" s="146"/>
      <c r="O1679" s="146"/>
      <c r="P1679" s="2"/>
      <c r="AA1679" s="6"/>
      <c r="AB1679" s="6"/>
      <c r="AC1679" s="6"/>
    </row>
    <row r="1680" spans="2:29" ht="9.9" customHeight="1" x14ac:dyDescent="0.25">
      <c r="B1680" s="138"/>
      <c r="C1680" s="142"/>
      <c r="D1680" s="2"/>
      <c r="E1680" s="194"/>
      <c r="F1680" s="194"/>
      <c r="G1680" s="194"/>
      <c r="H1680" s="193"/>
      <c r="I1680" s="194"/>
      <c r="J1680" s="194"/>
      <c r="K1680" s="194"/>
      <c r="L1680" s="194"/>
      <c r="M1680" s="145"/>
      <c r="N1680" s="146"/>
      <c r="O1680" s="146"/>
      <c r="P1680" s="2"/>
      <c r="AA1680" s="6"/>
      <c r="AB1680" s="6"/>
      <c r="AC1680" s="6"/>
    </row>
    <row r="1681" spans="2:29" ht="9.9" customHeight="1" x14ac:dyDescent="0.25">
      <c r="B1681" s="138"/>
      <c r="C1681" s="142"/>
      <c r="D1681" s="2"/>
      <c r="E1681" s="194"/>
      <c r="F1681" s="194"/>
      <c r="G1681" s="194"/>
      <c r="H1681" s="193"/>
      <c r="I1681" s="194"/>
      <c r="J1681" s="194"/>
      <c r="K1681" s="194"/>
      <c r="L1681" s="194"/>
      <c r="M1681" s="145"/>
      <c r="N1681" s="146"/>
      <c r="O1681" s="146"/>
      <c r="P1681" s="2"/>
      <c r="AA1681" s="6"/>
      <c r="AB1681" s="6"/>
      <c r="AC1681" s="6"/>
    </row>
    <row r="1682" spans="2:29" ht="9.9" customHeight="1" x14ac:dyDescent="0.25">
      <c r="B1682" s="138"/>
      <c r="C1682" s="142"/>
      <c r="D1682" s="2"/>
      <c r="E1682" s="194"/>
      <c r="F1682" s="194"/>
      <c r="G1682" s="194"/>
      <c r="H1682" s="193"/>
      <c r="I1682" s="194"/>
      <c r="J1682" s="194"/>
      <c r="K1682" s="194"/>
      <c r="L1682" s="194"/>
      <c r="M1682" s="145"/>
      <c r="N1682" s="146"/>
      <c r="O1682" s="146"/>
      <c r="P1682" s="2"/>
      <c r="AA1682" s="6"/>
      <c r="AB1682" s="6"/>
      <c r="AC1682" s="6"/>
    </row>
    <row r="1683" spans="2:29" ht="9.9" customHeight="1" x14ac:dyDescent="0.25">
      <c r="B1683" s="138"/>
      <c r="C1683" s="142"/>
      <c r="D1683" s="2"/>
      <c r="E1683" s="194"/>
      <c r="F1683" s="194"/>
      <c r="G1683" s="194"/>
      <c r="H1683" s="193"/>
      <c r="I1683" s="194"/>
      <c r="J1683" s="194"/>
      <c r="K1683" s="194"/>
      <c r="L1683" s="140"/>
      <c r="M1683" s="145"/>
      <c r="N1683" s="146"/>
      <c r="O1683" s="146"/>
      <c r="P1683" s="2"/>
      <c r="AA1683" s="6"/>
      <c r="AB1683" s="6"/>
      <c r="AC1683" s="6"/>
    </row>
    <row r="1684" spans="2:29" ht="9.9" customHeight="1" x14ac:dyDescent="0.25">
      <c r="B1684" s="138"/>
      <c r="C1684" s="142"/>
      <c r="D1684" s="2"/>
      <c r="E1684" s="194"/>
      <c r="F1684" s="194"/>
      <c r="G1684" s="194"/>
      <c r="H1684" s="193"/>
      <c r="I1684" s="194"/>
      <c r="J1684" s="194"/>
      <c r="K1684" s="194"/>
      <c r="L1684" s="140"/>
      <c r="M1684" s="145"/>
      <c r="N1684" s="146"/>
      <c r="O1684" s="146"/>
      <c r="P1684" s="2"/>
      <c r="AA1684" s="6"/>
      <c r="AB1684" s="6"/>
      <c r="AC1684" s="6"/>
    </row>
    <row r="1685" spans="2:29" ht="9.9" customHeight="1" x14ac:dyDescent="0.25">
      <c r="B1685" s="138"/>
      <c r="C1685" s="142"/>
      <c r="D1685" s="2"/>
      <c r="E1685" s="194"/>
      <c r="F1685" s="194"/>
      <c r="G1685" s="194"/>
      <c r="H1685" s="193"/>
      <c r="I1685" s="194"/>
      <c r="J1685" s="194"/>
      <c r="K1685" s="194"/>
      <c r="L1685" s="140"/>
      <c r="M1685" s="145"/>
      <c r="N1685" s="146"/>
      <c r="O1685" s="146"/>
      <c r="P1685" s="2"/>
      <c r="AA1685" s="6"/>
      <c r="AB1685" s="6"/>
      <c r="AC1685" s="6"/>
    </row>
    <row r="1686" spans="2:29" ht="9.9" customHeight="1" x14ac:dyDescent="0.25">
      <c r="B1686" s="138"/>
      <c r="C1686" s="142"/>
      <c r="D1686" s="2"/>
      <c r="E1686" s="194"/>
      <c r="F1686" s="194"/>
      <c r="G1686" s="194"/>
      <c r="H1686" s="193"/>
      <c r="I1686" s="194"/>
      <c r="J1686" s="194"/>
      <c r="K1686" s="194"/>
      <c r="L1686" s="140"/>
      <c r="M1686" s="145"/>
      <c r="N1686" s="146"/>
      <c r="O1686" s="146"/>
      <c r="P1686" s="2"/>
      <c r="AA1686" s="6"/>
      <c r="AB1686" s="6"/>
      <c r="AC1686" s="6"/>
    </row>
    <row r="1687" spans="2:29" ht="9.9" customHeight="1" x14ac:dyDescent="0.25">
      <c r="B1687" s="138"/>
      <c r="C1687" s="142"/>
      <c r="D1687" s="2"/>
      <c r="E1687" s="194"/>
      <c r="F1687" s="194"/>
      <c r="G1687" s="194"/>
      <c r="H1687" s="193"/>
      <c r="I1687" s="194"/>
      <c r="J1687" s="194"/>
      <c r="K1687" s="194"/>
      <c r="L1687" s="140"/>
      <c r="M1687" s="145"/>
      <c r="N1687" s="146"/>
      <c r="O1687" s="146"/>
      <c r="P1687" s="2"/>
      <c r="AA1687" s="6"/>
      <c r="AB1687" s="6"/>
      <c r="AC1687" s="6"/>
    </row>
    <row r="1688" spans="2:29" ht="9.9" customHeight="1" x14ac:dyDescent="0.25">
      <c r="B1688" s="138"/>
      <c r="C1688" s="142"/>
      <c r="D1688" s="2"/>
      <c r="H1688" s="20"/>
      <c r="I1688" s="194"/>
      <c r="J1688" s="194"/>
      <c r="K1688" s="194"/>
      <c r="L1688" s="140"/>
      <c r="M1688" s="145"/>
      <c r="N1688" s="146"/>
      <c r="O1688" s="146"/>
      <c r="P1688" s="2"/>
      <c r="AA1688" s="6"/>
      <c r="AB1688" s="6"/>
      <c r="AC1688" s="6"/>
    </row>
    <row r="1689" spans="2:29" ht="9.9" customHeight="1" x14ac:dyDescent="0.25">
      <c r="B1689" s="138"/>
      <c r="C1689" s="142"/>
      <c r="D1689" s="2"/>
      <c r="E1689" s="194"/>
      <c r="F1689" s="194"/>
      <c r="G1689" s="194"/>
      <c r="H1689" s="193"/>
      <c r="I1689" s="194"/>
      <c r="J1689" s="194"/>
      <c r="K1689" s="194"/>
      <c r="L1689" s="140"/>
      <c r="M1689" s="145"/>
      <c r="N1689" s="146"/>
      <c r="O1689" s="146"/>
      <c r="P1689" s="2"/>
      <c r="AA1689" s="6"/>
      <c r="AB1689" s="6"/>
      <c r="AC1689" s="6"/>
    </row>
    <row r="1690" spans="2:29" ht="9.9" customHeight="1" x14ac:dyDescent="0.25">
      <c r="B1690" s="138"/>
      <c r="C1690" s="142"/>
      <c r="D1690" s="2"/>
      <c r="E1690" s="194"/>
      <c r="F1690" s="194"/>
      <c r="G1690" s="194"/>
      <c r="H1690" s="193"/>
      <c r="I1690" s="194"/>
      <c r="J1690" s="194"/>
      <c r="K1690" s="194"/>
      <c r="L1690" s="140"/>
      <c r="M1690" s="145"/>
      <c r="N1690" s="146"/>
      <c r="O1690" s="146"/>
      <c r="P1690" s="2"/>
      <c r="AA1690" s="6"/>
      <c r="AB1690" s="6"/>
      <c r="AC1690" s="6"/>
    </row>
    <row r="1691" spans="2:29" ht="9.9" customHeight="1" x14ac:dyDescent="0.25">
      <c r="B1691" s="138"/>
      <c r="C1691" s="142"/>
      <c r="D1691" s="2"/>
      <c r="E1691" s="194"/>
      <c r="F1691" s="194"/>
      <c r="G1691" s="194"/>
      <c r="H1691" s="193"/>
      <c r="I1691" s="194"/>
      <c r="J1691" s="194"/>
      <c r="K1691" s="194"/>
      <c r="L1691" s="140"/>
      <c r="M1691" s="145"/>
      <c r="N1691" s="146"/>
      <c r="O1691" s="146"/>
      <c r="P1691" s="2"/>
      <c r="AA1691" s="6"/>
      <c r="AB1691" s="6"/>
      <c r="AC1691" s="6"/>
    </row>
    <row r="1692" spans="2:29" ht="9.9" customHeight="1" x14ac:dyDescent="0.25">
      <c r="B1692" s="138"/>
      <c r="C1692" s="142"/>
      <c r="D1692" s="2"/>
      <c r="E1692" s="194"/>
      <c r="F1692" s="194"/>
      <c r="G1692" s="194"/>
      <c r="H1692" s="193"/>
      <c r="I1692" s="194"/>
      <c r="J1692" s="194"/>
      <c r="K1692" s="194"/>
      <c r="L1692" s="140"/>
      <c r="M1692" s="145"/>
      <c r="N1692" s="146"/>
      <c r="O1692" s="146"/>
      <c r="P1692" s="2"/>
      <c r="AA1692" s="6"/>
      <c r="AB1692" s="6"/>
      <c r="AC1692" s="6"/>
    </row>
    <row r="1693" spans="2:29" ht="9.9" customHeight="1" x14ac:dyDescent="0.25">
      <c r="B1693" s="138"/>
      <c r="C1693" s="142"/>
      <c r="D1693" s="2"/>
      <c r="E1693" s="194"/>
      <c r="F1693" s="194"/>
      <c r="G1693" s="194"/>
      <c r="H1693" s="193"/>
      <c r="I1693" s="194"/>
      <c r="J1693" s="194"/>
      <c r="K1693" s="194"/>
      <c r="L1693" s="140"/>
      <c r="M1693" s="145"/>
      <c r="N1693" s="146"/>
      <c r="O1693" s="146"/>
      <c r="P1693" s="2"/>
      <c r="AA1693" s="6"/>
      <c r="AB1693" s="6"/>
      <c r="AC1693" s="6"/>
    </row>
    <row r="1694" spans="2:29" ht="9.9" customHeight="1" x14ac:dyDescent="0.25">
      <c r="B1694" s="138"/>
      <c r="C1694" s="142"/>
      <c r="D1694" s="2"/>
      <c r="E1694" s="194"/>
      <c r="F1694" s="194"/>
      <c r="G1694" s="194"/>
      <c r="H1694" s="193"/>
      <c r="I1694" s="194"/>
      <c r="J1694" s="194"/>
      <c r="K1694" s="194"/>
      <c r="L1694" s="140"/>
      <c r="M1694" s="145"/>
      <c r="N1694" s="146"/>
      <c r="O1694" s="146"/>
      <c r="P1694" s="2"/>
      <c r="AA1694" s="6"/>
      <c r="AB1694" s="6"/>
      <c r="AC1694" s="6"/>
    </row>
    <row r="1695" spans="2:29" ht="9.9" customHeight="1" x14ac:dyDescent="0.25">
      <c r="B1695" s="138"/>
      <c r="C1695" s="142"/>
      <c r="D1695" s="2"/>
      <c r="E1695" s="194"/>
      <c r="F1695" s="194"/>
      <c r="G1695" s="194"/>
      <c r="H1695" s="193"/>
      <c r="I1695" s="194"/>
      <c r="J1695" s="194"/>
      <c r="K1695" s="194"/>
      <c r="L1695" s="147"/>
      <c r="M1695" s="145"/>
      <c r="N1695" s="146"/>
      <c r="O1695" s="146"/>
      <c r="P1695" s="2"/>
      <c r="AA1695" s="6"/>
      <c r="AB1695" s="6"/>
      <c r="AC1695" s="6"/>
    </row>
    <row r="1696" spans="2:29" ht="9.9" customHeight="1" x14ac:dyDescent="0.25">
      <c r="B1696" s="138"/>
      <c r="C1696" s="142"/>
      <c r="D1696" s="2"/>
      <c r="E1696" s="194"/>
      <c r="F1696" s="194"/>
      <c r="G1696" s="194"/>
      <c r="H1696" s="193"/>
      <c r="I1696" s="194"/>
      <c r="J1696" s="194"/>
      <c r="K1696" s="194"/>
      <c r="L1696" s="145"/>
      <c r="M1696" s="145"/>
      <c r="N1696" s="144"/>
      <c r="O1696" s="144"/>
      <c r="P1696" s="2"/>
      <c r="AA1696" s="6"/>
      <c r="AB1696" s="6"/>
      <c r="AC1696" s="6"/>
    </row>
    <row r="1697" spans="2:29" ht="9.9" customHeight="1" x14ac:dyDescent="0.25">
      <c r="B1697" s="138"/>
      <c r="C1697" s="142"/>
      <c r="D1697" s="2"/>
      <c r="E1697" s="194"/>
      <c r="F1697" s="194"/>
      <c r="G1697" s="194"/>
      <c r="H1697" s="193"/>
      <c r="I1697" s="194"/>
      <c r="J1697" s="194"/>
      <c r="K1697" s="194"/>
      <c r="L1697" s="194"/>
      <c r="M1697" s="194"/>
      <c r="P1697" s="2"/>
      <c r="AA1697" s="6"/>
      <c r="AB1697" s="6"/>
      <c r="AC1697" s="6"/>
    </row>
    <row r="1698" spans="2:29" ht="9.9" customHeight="1" x14ac:dyDescent="0.25">
      <c r="B1698" s="141"/>
      <c r="C1698" s="142"/>
      <c r="D1698" s="2"/>
      <c r="E1698" s="194"/>
      <c r="F1698" s="194"/>
      <c r="G1698" s="194"/>
      <c r="H1698" s="193"/>
      <c r="I1698" s="194"/>
      <c r="J1698" s="194"/>
      <c r="K1698" s="194"/>
      <c r="L1698" s="194"/>
      <c r="P1698" s="2"/>
      <c r="AA1698" s="6"/>
      <c r="AB1698" s="6"/>
      <c r="AC1698" s="6"/>
    </row>
    <row r="1699" spans="2:29" ht="9.9" customHeight="1" x14ac:dyDescent="0.25">
      <c r="B1699" s="142"/>
      <c r="C1699" s="142"/>
      <c r="D1699" s="2"/>
      <c r="E1699" s="194"/>
      <c r="F1699" s="194"/>
      <c r="G1699" s="194"/>
      <c r="H1699" s="193"/>
      <c r="I1699" s="194"/>
      <c r="J1699" s="194"/>
      <c r="K1699" s="194"/>
      <c r="L1699" s="194"/>
      <c r="M1699" s="194"/>
      <c r="N1699" s="194"/>
      <c r="O1699" s="193"/>
      <c r="P1699" s="2"/>
      <c r="AA1699" s="6"/>
      <c r="AB1699" s="6"/>
      <c r="AC1699" s="6"/>
    </row>
    <row r="1700" spans="2:29" ht="9.9" customHeight="1" x14ac:dyDescent="0.25">
      <c r="B1700" s="138"/>
      <c r="C1700" s="142"/>
      <c r="D1700" s="2"/>
      <c r="E1700" s="194"/>
      <c r="F1700" s="194"/>
      <c r="G1700" s="194"/>
      <c r="H1700" s="193"/>
      <c r="I1700" s="194"/>
      <c r="J1700" s="194"/>
      <c r="K1700" s="194"/>
      <c r="L1700" s="194"/>
      <c r="M1700" s="194"/>
      <c r="N1700" s="193"/>
      <c r="O1700" s="193"/>
      <c r="P1700" s="2"/>
      <c r="AA1700" s="6"/>
      <c r="AB1700" s="6"/>
      <c r="AC1700" s="6"/>
    </row>
    <row r="1701" spans="2:29" ht="9.9" customHeight="1" x14ac:dyDescent="0.25">
      <c r="B1701" s="138"/>
      <c r="C1701" s="142"/>
      <c r="D1701" s="2"/>
      <c r="E1701" s="194"/>
      <c r="F1701" s="194"/>
      <c r="G1701" s="194"/>
      <c r="H1701" s="193"/>
      <c r="I1701" s="194"/>
      <c r="J1701" s="194"/>
      <c r="K1701" s="194"/>
      <c r="L1701" s="194"/>
      <c r="M1701" s="194"/>
      <c r="N1701" s="193"/>
      <c r="O1701" s="193"/>
      <c r="P1701" s="2"/>
      <c r="AA1701" s="6"/>
      <c r="AB1701" s="6"/>
      <c r="AC1701" s="6"/>
    </row>
    <row r="1702" spans="2:29" ht="9.9" customHeight="1" x14ac:dyDescent="0.25">
      <c r="B1702" s="138"/>
      <c r="C1702" s="142"/>
      <c r="D1702" s="2"/>
      <c r="E1702" s="194"/>
      <c r="F1702" s="194"/>
      <c r="G1702" s="194"/>
      <c r="H1702" s="193"/>
      <c r="I1702" s="194"/>
      <c r="J1702" s="194"/>
      <c r="K1702" s="194"/>
      <c r="L1702" s="194"/>
      <c r="M1702" s="194"/>
      <c r="N1702" s="193"/>
      <c r="O1702" s="193"/>
      <c r="P1702" s="2"/>
      <c r="AA1702" s="6"/>
      <c r="AB1702" s="6"/>
      <c r="AC1702" s="6"/>
    </row>
    <row r="1703" spans="2:29" ht="9.9" customHeight="1" x14ac:dyDescent="0.25">
      <c r="B1703" s="138"/>
      <c r="C1703" s="142"/>
      <c r="D1703" s="2"/>
      <c r="E1703" s="194"/>
      <c r="F1703" s="194"/>
      <c r="G1703" s="194"/>
      <c r="H1703" s="193"/>
      <c r="I1703" s="194"/>
      <c r="J1703" s="194"/>
      <c r="K1703" s="194"/>
      <c r="L1703" s="194"/>
      <c r="M1703" s="194"/>
      <c r="N1703" s="193"/>
      <c r="O1703" s="193"/>
      <c r="P1703" s="2"/>
      <c r="AA1703" s="6"/>
      <c r="AB1703" s="6"/>
      <c r="AC1703" s="6"/>
    </row>
    <row r="1704" spans="2:29" ht="9.9" customHeight="1" x14ac:dyDescent="0.25">
      <c r="B1704" s="138"/>
      <c r="C1704" s="142"/>
      <c r="D1704" s="2"/>
      <c r="E1704" s="194"/>
      <c r="F1704" s="194"/>
      <c r="G1704" s="194"/>
      <c r="H1704" s="193"/>
      <c r="I1704" s="194"/>
      <c r="J1704" s="194"/>
      <c r="K1704" s="194"/>
      <c r="L1704" s="194"/>
      <c r="M1704" s="194"/>
      <c r="N1704" s="193"/>
      <c r="O1704" s="193"/>
      <c r="P1704" s="2"/>
      <c r="AA1704" s="6"/>
      <c r="AB1704" s="6"/>
      <c r="AC1704" s="6"/>
    </row>
    <row r="1705" spans="2:29" ht="9.9" customHeight="1" x14ac:dyDescent="0.25">
      <c r="B1705" s="138"/>
      <c r="C1705" s="142"/>
      <c r="D1705" s="2"/>
      <c r="E1705" s="194"/>
      <c r="F1705" s="194"/>
      <c r="G1705" s="194"/>
      <c r="H1705" s="193"/>
      <c r="I1705" s="194"/>
      <c r="J1705" s="194"/>
      <c r="K1705" s="194"/>
      <c r="L1705" s="194"/>
      <c r="M1705" s="194"/>
      <c r="N1705" s="193"/>
      <c r="O1705" s="193"/>
      <c r="P1705" s="2"/>
      <c r="AA1705" s="6"/>
      <c r="AB1705" s="6"/>
      <c r="AC1705" s="6"/>
    </row>
    <row r="1706" spans="2:29" ht="9.9" customHeight="1" x14ac:dyDescent="0.25">
      <c r="B1706" s="138"/>
      <c r="C1706" s="142"/>
      <c r="D1706" s="2"/>
      <c r="E1706" s="194"/>
      <c r="F1706" s="194"/>
      <c r="G1706" s="194"/>
      <c r="H1706" s="193"/>
      <c r="I1706" s="194"/>
      <c r="J1706" s="194"/>
      <c r="K1706" s="194"/>
      <c r="L1706" s="194"/>
      <c r="M1706" s="194"/>
      <c r="N1706" s="193"/>
      <c r="O1706" s="193"/>
      <c r="P1706" s="2"/>
      <c r="AA1706" s="6"/>
      <c r="AB1706" s="6"/>
      <c r="AC1706" s="6"/>
    </row>
    <row r="1707" spans="2:29" ht="9.9" customHeight="1" x14ac:dyDescent="0.25">
      <c r="B1707" s="138"/>
      <c r="C1707" s="142"/>
      <c r="D1707" s="2"/>
      <c r="E1707" s="194"/>
      <c r="F1707" s="194"/>
      <c r="G1707" s="194"/>
      <c r="H1707" s="193"/>
      <c r="I1707" s="194"/>
      <c r="J1707" s="194"/>
      <c r="K1707" s="194"/>
      <c r="L1707" s="194"/>
      <c r="M1707" s="194"/>
      <c r="N1707" s="193"/>
      <c r="O1707" s="193"/>
      <c r="P1707" s="2"/>
      <c r="AA1707" s="6"/>
      <c r="AB1707" s="6"/>
      <c r="AC1707" s="6"/>
    </row>
    <row r="1708" spans="2:29" ht="9.9" customHeight="1" x14ac:dyDescent="0.25">
      <c r="B1708" s="138"/>
      <c r="C1708" s="142"/>
      <c r="D1708" s="2"/>
      <c r="E1708" s="194"/>
      <c r="F1708" s="194"/>
      <c r="G1708" s="194"/>
      <c r="H1708" s="193"/>
      <c r="I1708" s="194"/>
      <c r="J1708" s="194"/>
      <c r="K1708" s="194"/>
      <c r="L1708" s="194"/>
      <c r="M1708" s="194"/>
      <c r="N1708" s="193"/>
      <c r="O1708" s="193"/>
      <c r="P1708" s="2"/>
      <c r="AA1708" s="6"/>
      <c r="AB1708" s="6"/>
      <c r="AC1708" s="6"/>
    </row>
    <row r="1709" spans="2:29" ht="9.9" customHeight="1" x14ac:dyDescent="0.25">
      <c r="B1709" s="138"/>
      <c r="C1709" s="142"/>
      <c r="D1709" s="2"/>
      <c r="E1709" s="194"/>
      <c r="F1709" s="194"/>
      <c r="G1709" s="194"/>
      <c r="H1709" s="193"/>
      <c r="I1709" s="194"/>
      <c r="J1709" s="194"/>
      <c r="K1709" s="194"/>
      <c r="L1709" s="194"/>
      <c r="M1709" s="194"/>
      <c r="N1709" s="193"/>
      <c r="O1709" s="193"/>
      <c r="P1709" s="2"/>
      <c r="AA1709" s="6"/>
      <c r="AB1709" s="6"/>
      <c r="AC1709" s="6"/>
    </row>
    <row r="1710" spans="2:29" ht="9.9" customHeight="1" x14ac:dyDescent="0.25">
      <c r="B1710" s="138"/>
      <c r="C1710" s="142"/>
      <c r="D1710" s="2"/>
      <c r="E1710" s="194"/>
      <c r="F1710" s="194"/>
      <c r="G1710" s="194"/>
      <c r="H1710" s="193"/>
      <c r="I1710" s="194"/>
      <c r="J1710" s="194"/>
      <c r="K1710" s="194"/>
      <c r="L1710" s="194"/>
      <c r="M1710" s="194"/>
      <c r="N1710" s="193"/>
      <c r="O1710" s="193"/>
      <c r="P1710" s="2"/>
      <c r="AA1710" s="6"/>
      <c r="AB1710" s="6"/>
      <c r="AC1710" s="6"/>
    </row>
    <row r="1711" spans="2:29" ht="9.9" customHeight="1" x14ac:dyDescent="0.25">
      <c r="B1711" s="138"/>
      <c r="C1711" s="142"/>
      <c r="D1711" s="2"/>
      <c r="E1711" s="194"/>
      <c r="F1711" s="194"/>
      <c r="G1711" s="194"/>
      <c r="H1711" s="193"/>
      <c r="I1711" s="194"/>
      <c r="J1711" s="194"/>
      <c r="K1711" s="194"/>
      <c r="L1711" s="194"/>
      <c r="M1711" s="194"/>
      <c r="N1711" s="193"/>
      <c r="O1711" s="193"/>
      <c r="P1711" s="2"/>
      <c r="AA1711" s="6"/>
      <c r="AB1711" s="6"/>
      <c r="AC1711" s="6"/>
    </row>
    <row r="1712" spans="2:29" ht="9.9" customHeight="1" x14ac:dyDescent="0.25">
      <c r="B1712" s="138"/>
      <c r="C1712" s="142"/>
      <c r="D1712" s="2"/>
      <c r="E1712" s="194"/>
      <c r="F1712" s="194"/>
      <c r="G1712" s="194"/>
      <c r="H1712" s="193"/>
      <c r="I1712" s="194"/>
      <c r="J1712" s="194"/>
      <c r="K1712" s="194"/>
      <c r="L1712" s="194"/>
      <c r="M1712" s="194"/>
      <c r="N1712" s="193"/>
      <c r="O1712" s="193"/>
      <c r="P1712" s="2"/>
      <c r="AA1712" s="6"/>
      <c r="AB1712" s="6"/>
      <c r="AC1712" s="6"/>
    </row>
    <row r="1713" spans="1:29" ht="9.9" customHeight="1" x14ac:dyDescent="0.25">
      <c r="B1713" s="138"/>
      <c r="C1713" s="142"/>
      <c r="D1713" s="2"/>
      <c r="E1713" s="194"/>
      <c r="F1713" s="194"/>
      <c r="G1713" s="194"/>
      <c r="H1713" s="193"/>
      <c r="I1713" s="194"/>
      <c r="J1713" s="194"/>
      <c r="K1713" s="194"/>
      <c r="L1713" s="194"/>
      <c r="M1713" s="194"/>
      <c r="N1713" s="193"/>
      <c r="O1713" s="193"/>
      <c r="P1713" s="2"/>
      <c r="AA1713" s="6"/>
      <c r="AB1713" s="6"/>
      <c r="AC1713" s="6"/>
    </row>
    <row r="1714" spans="1:29" ht="9.9" customHeight="1" x14ac:dyDescent="0.25">
      <c r="B1714" s="138"/>
      <c r="C1714" s="142"/>
      <c r="D1714" s="2"/>
      <c r="E1714" s="194"/>
      <c r="F1714" s="194"/>
      <c r="G1714" s="194"/>
      <c r="H1714" s="193"/>
      <c r="I1714" s="194"/>
      <c r="J1714" s="194"/>
      <c r="K1714" s="194"/>
      <c r="L1714" s="194"/>
      <c r="M1714" s="194"/>
      <c r="N1714" s="193"/>
      <c r="O1714" s="193"/>
      <c r="P1714" s="2"/>
      <c r="AA1714" s="6"/>
      <c r="AB1714" s="6"/>
      <c r="AC1714" s="6"/>
    </row>
    <row r="1715" spans="1:29" ht="9.9" customHeight="1" x14ac:dyDescent="0.25">
      <c r="B1715" s="138"/>
      <c r="C1715" s="142"/>
      <c r="D1715" s="2"/>
      <c r="E1715" s="194"/>
      <c r="F1715" s="194"/>
      <c r="G1715" s="194"/>
      <c r="H1715" s="193"/>
      <c r="I1715" s="194"/>
      <c r="J1715" s="194"/>
      <c r="K1715" s="194"/>
      <c r="L1715" s="194"/>
      <c r="M1715" s="194"/>
      <c r="N1715" s="193"/>
      <c r="O1715" s="193"/>
      <c r="P1715" s="2"/>
      <c r="AA1715" s="6"/>
      <c r="AB1715" s="6"/>
      <c r="AC1715" s="6"/>
    </row>
    <row r="1716" spans="1:29" ht="9.9" customHeight="1" x14ac:dyDescent="0.25">
      <c r="B1716" s="138"/>
      <c r="C1716" s="142"/>
      <c r="D1716" s="2"/>
      <c r="E1716" s="194"/>
      <c r="F1716" s="194"/>
      <c r="G1716" s="194"/>
      <c r="H1716" s="193"/>
      <c r="I1716" s="194"/>
      <c r="J1716" s="194"/>
      <c r="K1716" s="194"/>
      <c r="L1716" s="194"/>
      <c r="M1716" s="194"/>
      <c r="N1716" s="193"/>
      <c r="O1716" s="193"/>
      <c r="P1716" s="2"/>
      <c r="AA1716" s="6"/>
      <c r="AB1716" s="6"/>
      <c r="AC1716" s="6"/>
    </row>
    <row r="1717" spans="1:29" ht="9.9" customHeight="1" x14ac:dyDescent="0.25">
      <c r="B1717" s="138"/>
      <c r="C1717" s="142"/>
      <c r="D1717" s="2"/>
      <c r="E1717" s="194"/>
      <c r="F1717" s="194"/>
      <c r="G1717" s="194"/>
      <c r="H1717" s="193"/>
      <c r="I1717" s="194"/>
      <c r="J1717" s="194"/>
      <c r="K1717" s="194"/>
      <c r="L1717" s="194"/>
      <c r="M1717" s="194"/>
      <c r="N1717" s="193"/>
      <c r="O1717" s="193"/>
      <c r="P1717" s="2"/>
      <c r="AA1717" s="6"/>
      <c r="AB1717" s="6"/>
      <c r="AC1717" s="6"/>
    </row>
    <row r="1718" spans="1:29" ht="9.9" customHeight="1" x14ac:dyDescent="0.25">
      <c r="B1718" s="138"/>
      <c r="C1718" s="142"/>
      <c r="D1718" s="2"/>
      <c r="E1718" s="194"/>
      <c r="F1718" s="194"/>
      <c r="G1718" s="194"/>
      <c r="H1718" s="193"/>
      <c r="I1718" s="194"/>
      <c r="J1718" s="194"/>
      <c r="K1718" s="194"/>
      <c r="L1718" s="194"/>
      <c r="M1718" s="194"/>
      <c r="N1718" s="193"/>
      <c r="O1718" s="193"/>
      <c r="P1718" s="2"/>
      <c r="AA1718" s="6"/>
      <c r="AB1718" s="6"/>
      <c r="AC1718" s="6"/>
    </row>
    <row r="1719" spans="1:29" ht="9.9" customHeight="1" x14ac:dyDescent="0.25">
      <c r="B1719" s="138"/>
      <c r="C1719" s="142"/>
      <c r="D1719" s="2"/>
      <c r="E1719" s="194"/>
      <c r="F1719" s="194"/>
      <c r="G1719" s="194"/>
      <c r="H1719" s="193"/>
      <c r="I1719" s="194"/>
      <c r="J1719" s="194"/>
      <c r="K1719" s="194"/>
      <c r="L1719" s="194"/>
      <c r="P1719" s="2"/>
      <c r="AA1719" s="6"/>
      <c r="AB1719" s="6"/>
      <c r="AC1719" s="6"/>
    </row>
    <row r="1720" spans="1:29" ht="9.9" customHeight="1" x14ac:dyDescent="0.25">
      <c r="A1720" s="11"/>
      <c r="B1720" s="24"/>
      <c r="C1720" s="142"/>
      <c r="D1720" s="2"/>
      <c r="E1720" s="194"/>
      <c r="F1720" s="194"/>
      <c r="G1720" s="194"/>
      <c r="H1720" s="193"/>
      <c r="I1720" s="194"/>
      <c r="J1720" s="194"/>
      <c r="K1720" s="194"/>
      <c r="L1720" s="194"/>
      <c r="P1720" s="2"/>
      <c r="AA1720" s="6"/>
      <c r="AB1720" s="6"/>
      <c r="AC1720" s="6"/>
    </row>
    <row r="1721" spans="1:29" ht="9.9" customHeight="1" x14ac:dyDescent="0.25">
      <c r="A1721" s="28"/>
      <c r="B1721" s="142"/>
      <c r="C1721" s="142"/>
      <c r="D1721" s="2"/>
      <c r="I1721" s="194"/>
      <c r="J1721" s="194"/>
      <c r="K1721" s="194"/>
      <c r="L1721" s="194"/>
      <c r="O1721" s="2"/>
      <c r="P1721" s="2"/>
      <c r="AA1721" s="6"/>
      <c r="AB1721" s="6"/>
      <c r="AC1721" s="6"/>
    </row>
    <row r="1722" spans="1:29" ht="9.9" customHeight="1" x14ac:dyDescent="0.25">
      <c r="A1722" s="28"/>
      <c r="B1722" s="138"/>
      <c r="C1722" s="142"/>
      <c r="D1722" s="2"/>
      <c r="I1722" s="194"/>
      <c r="J1722" s="194"/>
      <c r="K1722" s="194"/>
      <c r="L1722" s="194"/>
      <c r="M1722" s="193"/>
      <c r="N1722" s="193"/>
      <c r="O1722" s="193"/>
      <c r="P1722" s="2"/>
      <c r="AA1722" s="6"/>
      <c r="AB1722" s="6"/>
      <c r="AC1722" s="6"/>
    </row>
    <row r="1723" spans="1:29" ht="9.9" customHeight="1" x14ac:dyDescent="0.25">
      <c r="A1723" s="28"/>
      <c r="B1723" s="138"/>
      <c r="C1723" s="142"/>
      <c r="D1723" s="2"/>
      <c r="I1723" s="194"/>
      <c r="J1723" s="194"/>
      <c r="K1723" s="194"/>
      <c r="L1723" s="194"/>
      <c r="M1723" s="193"/>
      <c r="N1723" s="193"/>
      <c r="O1723" s="193"/>
      <c r="P1723" s="2"/>
      <c r="AA1723" s="6"/>
      <c r="AB1723" s="6"/>
      <c r="AC1723" s="6"/>
    </row>
    <row r="1724" spans="1:29" ht="9.9" customHeight="1" x14ac:dyDescent="0.25">
      <c r="A1724" s="28"/>
      <c r="B1724" s="138"/>
      <c r="C1724" s="142"/>
      <c r="D1724" s="2"/>
      <c r="E1724" s="194"/>
      <c r="F1724" s="194"/>
      <c r="G1724" s="194"/>
      <c r="H1724" s="193"/>
      <c r="I1724" s="194"/>
      <c r="J1724" s="194"/>
      <c r="K1724" s="194"/>
      <c r="L1724" s="194"/>
      <c r="M1724" s="194"/>
      <c r="N1724" s="193"/>
      <c r="O1724" s="193"/>
      <c r="P1724" s="2"/>
      <c r="AA1724" s="6"/>
      <c r="AB1724" s="6"/>
      <c r="AC1724" s="6"/>
    </row>
    <row r="1725" spans="1:29" ht="9.9" customHeight="1" x14ac:dyDescent="0.25">
      <c r="A1725" s="28"/>
      <c r="B1725" s="138"/>
      <c r="C1725" s="142"/>
      <c r="D1725" s="2"/>
      <c r="E1725" s="194"/>
      <c r="F1725" s="194"/>
      <c r="G1725" s="194"/>
      <c r="H1725" s="193"/>
      <c r="I1725" s="194"/>
      <c r="J1725" s="194"/>
      <c r="K1725" s="194"/>
      <c r="L1725" s="194"/>
      <c r="M1725" s="194"/>
      <c r="N1725" s="193"/>
      <c r="O1725" s="193"/>
      <c r="P1725" s="2"/>
      <c r="AA1725" s="6"/>
      <c r="AB1725" s="6"/>
      <c r="AC1725" s="6"/>
    </row>
    <row r="1726" spans="1:29" ht="9.9" customHeight="1" x14ac:dyDescent="0.25">
      <c r="A1726" s="28"/>
      <c r="B1726" s="138"/>
      <c r="C1726" s="142"/>
      <c r="D1726" s="2"/>
      <c r="E1726" s="194"/>
      <c r="F1726" s="194"/>
      <c r="G1726" s="194"/>
      <c r="H1726" s="193"/>
      <c r="I1726" s="194"/>
      <c r="J1726" s="194"/>
      <c r="K1726" s="194"/>
      <c r="L1726" s="194"/>
      <c r="M1726" s="194"/>
      <c r="N1726" s="193"/>
      <c r="O1726" s="193"/>
      <c r="P1726" s="2"/>
      <c r="AA1726" s="6"/>
      <c r="AB1726" s="6"/>
      <c r="AC1726" s="6"/>
    </row>
    <row r="1727" spans="1:29" ht="9.9" customHeight="1" x14ac:dyDescent="0.25">
      <c r="A1727" s="28"/>
      <c r="B1727" s="138"/>
      <c r="C1727" s="142"/>
      <c r="D1727" s="2"/>
      <c r="E1727" s="194"/>
      <c r="F1727" s="194"/>
      <c r="G1727" s="194"/>
      <c r="H1727" s="193"/>
      <c r="I1727" s="194"/>
      <c r="J1727" s="194"/>
      <c r="K1727" s="194"/>
      <c r="L1727" s="194"/>
      <c r="M1727" s="194"/>
      <c r="N1727" s="193"/>
      <c r="O1727" s="193"/>
      <c r="P1727" s="2"/>
      <c r="AA1727" s="6"/>
      <c r="AB1727" s="6"/>
      <c r="AC1727" s="6"/>
    </row>
    <row r="1728" spans="1:29" ht="9.9" customHeight="1" x14ac:dyDescent="0.25">
      <c r="A1728" s="10"/>
      <c r="B1728" s="138"/>
      <c r="C1728" s="142"/>
      <c r="D1728" s="2"/>
      <c r="E1728" s="194"/>
      <c r="F1728" s="194"/>
      <c r="G1728" s="194"/>
      <c r="H1728" s="193"/>
      <c r="I1728" s="194"/>
      <c r="J1728" s="194"/>
      <c r="K1728" s="194"/>
      <c r="L1728" s="194"/>
      <c r="M1728" s="194"/>
      <c r="N1728" s="193"/>
      <c r="O1728" s="193"/>
      <c r="P1728" s="2"/>
      <c r="AA1728" s="6"/>
      <c r="AB1728" s="6"/>
      <c r="AC1728" s="6"/>
    </row>
    <row r="1729" spans="1:29" ht="9.9" customHeight="1" x14ac:dyDescent="0.25">
      <c r="A1729" s="10"/>
      <c r="B1729" s="138"/>
      <c r="C1729" s="142"/>
      <c r="D1729" s="2"/>
      <c r="E1729" s="194"/>
      <c r="F1729" s="194"/>
      <c r="G1729" s="194"/>
      <c r="H1729" s="193"/>
      <c r="I1729" s="194"/>
      <c r="J1729" s="194"/>
      <c r="K1729" s="194"/>
      <c r="L1729" s="140"/>
      <c r="M1729" s="194"/>
      <c r="N1729" s="193"/>
      <c r="O1729" s="193"/>
      <c r="P1729" s="2"/>
      <c r="AA1729" s="6"/>
      <c r="AB1729" s="6"/>
      <c r="AC1729" s="6"/>
    </row>
    <row r="1730" spans="1:29" ht="9.9" customHeight="1" x14ac:dyDescent="0.25">
      <c r="A1730" s="10"/>
      <c r="B1730" s="138"/>
      <c r="C1730" s="142"/>
      <c r="D1730" s="2"/>
      <c r="E1730" s="194"/>
      <c r="F1730" s="194"/>
      <c r="G1730" s="194"/>
      <c r="H1730" s="193"/>
      <c r="I1730" s="194"/>
      <c r="J1730" s="194"/>
      <c r="K1730" s="194"/>
      <c r="L1730" s="140"/>
      <c r="M1730" s="194"/>
      <c r="N1730" s="193"/>
      <c r="O1730" s="193"/>
      <c r="P1730" s="2"/>
      <c r="AA1730" s="6"/>
      <c r="AB1730" s="6"/>
      <c r="AC1730" s="6"/>
    </row>
    <row r="1731" spans="1:29" ht="9.9" customHeight="1" x14ac:dyDescent="0.25">
      <c r="A1731" s="10"/>
      <c r="B1731" s="138"/>
      <c r="C1731" s="142"/>
      <c r="D1731" s="2"/>
      <c r="E1731" s="194"/>
      <c r="F1731" s="194"/>
      <c r="G1731" s="194"/>
      <c r="H1731" s="193"/>
      <c r="I1731" s="194"/>
      <c r="J1731" s="194"/>
      <c r="K1731" s="194"/>
      <c r="L1731" s="140"/>
      <c r="M1731" s="194"/>
      <c r="N1731" s="193"/>
      <c r="O1731" s="193"/>
      <c r="P1731" s="2"/>
      <c r="AA1731" s="6"/>
      <c r="AB1731" s="6"/>
      <c r="AC1731" s="6"/>
    </row>
    <row r="1732" spans="1:29" ht="9.9" customHeight="1" x14ac:dyDescent="0.25">
      <c r="A1732" s="10"/>
      <c r="B1732" s="138"/>
      <c r="C1732" s="142"/>
      <c r="D1732" s="2"/>
      <c r="E1732" s="194"/>
      <c r="F1732" s="194"/>
      <c r="G1732" s="194"/>
      <c r="H1732" s="193"/>
      <c r="I1732" s="194"/>
      <c r="J1732" s="194"/>
      <c r="K1732" s="194"/>
      <c r="L1732" s="140"/>
      <c r="M1732" s="194"/>
      <c r="N1732" s="193"/>
      <c r="O1732" s="193"/>
      <c r="P1732" s="2"/>
      <c r="AA1732" s="6"/>
      <c r="AB1732" s="6"/>
      <c r="AC1732" s="6"/>
    </row>
    <row r="1733" spans="1:29" ht="9.9" customHeight="1" x14ac:dyDescent="0.25">
      <c r="A1733" s="10"/>
      <c r="B1733" s="138"/>
      <c r="C1733" s="142"/>
      <c r="D1733" s="2"/>
      <c r="E1733" s="194"/>
      <c r="F1733" s="194"/>
      <c r="G1733" s="194"/>
      <c r="H1733" s="193"/>
      <c r="I1733" s="194"/>
      <c r="J1733" s="194"/>
      <c r="K1733" s="194"/>
      <c r="L1733" s="140"/>
      <c r="M1733" s="194"/>
      <c r="N1733" s="193"/>
      <c r="O1733" s="193"/>
      <c r="P1733" s="2"/>
      <c r="AA1733" s="6"/>
      <c r="AB1733" s="6"/>
      <c r="AC1733" s="6"/>
    </row>
    <row r="1734" spans="1:29" ht="9.9" customHeight="1" x14ac:dyDescent="0.25">
      <c r="A1734" s="11"/>
      <c r="B1734" s="138"/>
      <c r="C1734" s="142"/>
      <c r="D1734" s="2"/>
      <c r="H1734" s="20"/>
      <c r="I1734" s="194"/>
      <c r="J1734" s="194"/>
      <c r="K1734" s="194"/>
      <c r="L1734" s="140"/>
      <c r="M1734" s="194"/>
      <c r="N1734" s="193"/>
      <c r="O1734" s="193"/>
      <c r="P1734" s="2"/>
      <c r="AA1734" s="6"/>
      <c r="AB1734" s="6"/>
      <c r="AC1734" s="6"/>
    </row>
    <row r="1735" spans="1:29" ht="9.9" customHeight="1" x14ac:dyDescent="0.25">
      <c r="B1735" s="138"/>
      <c r="C1735" s="142"/>
      <c r="D1735" s="2"/>
      <c r="E1735" s="194"/>
      <c r="F1735" s="194"/>
      <c r="G1735" s="194"/>
      <c r="H1735" s="193"/>
      <c r="I1735" s="194"/>
      <c r="J1735" s="194"/>
      <c r="K1735" s="194"/>
      <c r="L1735" s="140"/>
      <c r="M1735" s="194"/>
      <c r="N1735" s="193"/>
      <c r="O1735" s="193"/>
      <c r="P1735" s="2"/>
      <c r="AA1735" s="6"/>
      <c r="AB1735" s="6"/>
      <c r="AC1735" s="6"/>
    </row>
    <row r="1736" spans="1:29" ht="9.9" customHeight="1" x14ac:dyDescent="0.25">
      <c r="B1736" s="138"/>
      <c r="C1736" s="142"/>
      <c r="D1736" s="2"/>
      <c r="E1736" s="194"/>
      <c r="F1736" s="194"/>
      <c r="G1736" s="194"/>
      <c r="H1736" s="193"/>
      <c r="I1736" s="194"/>
      <c r="J1736" s="194"/>
      <c r="K1736" s="194"/>
      <c r="L1736" s="140"/>
      <c r="M1736" s="194"/>
      <c r="N1736" s="193"/>
      <c r="O1736" s="193"/>
      <c r="P1736" s="2"/>
      <c r="AA1736" s="6"/>
      <c r="AB1736" s="6"/>
      <c r="AC1736" s="6"/>
    </row>
    <row r="1737" spans="1:29" ht="9.9" customHeight="1" x14ac:dyDescent="0.25">
      <c r="B1737" s="138"/>
      <c r="C1737" s="142"/>
      <c r="D1737" s="2"/>
      <c r="E1737" s="194"/>
      <c r="F1737" s="194"/>
      <c r="G1737" s="194"/>
      <c r="H1737" s="193"/>
      <c r="I1737" s="194"/>
      <c r="J1737" s="194"/>
      <c r="K1737" s="194"/>
      <c r="L1737" s="140"/>
      <c r="M1737" s="194"/>
      <c r="N1737" s="193"/>
      <c r="O1737" s="193"/>
      <c r="P1737" s="2"/>
      <c r="AA1737" s="6"/>
      <c r="AB1737" s="6"/>
      <c r="AC1737" s="6"/>
    </row>
    <row r="1738" spans="1:29" ht="9.9" customHeight="1" x14ac:dyDescent="0.25">
      <c r="B1738" s="138"/>
      <c r="C1738" s="142"/>
      <c r="D1738" s="2"/>
      <c r="E1738" s="194"/>
      <c r="F1738" s="194"/>
      <c r="G1738" s="194"/>
      <c r="H1738" s="193"/>
      <c r="I1738" s="194"/>
      <c r="J1738" s="194"/>
      <c r="K1738" s="194"/>
      <c r="L1738" s="140"/>
      <c r="M1738" s="194"/>
      <c r="N1738" s="193"/>
      <c r="O1738" s="193"/>
      <c r="P1738" s="2"/>
      <c r="AA1738" s="6"/>
      <c r="AB1738" s="6"/>
      <c r="AC1738" s="6"/>
    </row>
    <row r="1739" spans="1:29" ht="9.9" customHeight="1" x14ac:dyDescent="0.25">
      <c r="B1739" s="138"/>
      <c r="C1739" s="142"/>
      <c r="D1739" s="2"/>
      <c r="E1739" s="194"/>
      <c r="F1739" s="194"/>
      <c r="G1739" s="194"/>
      <c r="H1739" s="193"/>
      <c r="I1739" s="194"/>
      <c r="J1739" s="194"/>
      <c r="K1739" s="194"/>
      <c r="L1739" s="140"/>
      <c r="M1739" s="194"/>
      <c r="N1739" s="193"/>
      <c r="O1739" s="193"/>
      <c r="P1739" s="2"/>
      <c r="AA1739" s="6"/>
      <c r="AB1739" s="6"/>
      <c r="AC1739" s="6"/>
    </row>
    <row r="1740" spans="1:29" ht="9.9" customHeight="1" x14ac:dyDescent="0.25">
      <c r="B1740" s="138"/>
      <c r="C1740" s="142"/>
      <c r="D1740" s="2"/>
      <c r="E1740" s="194"/>
      <c r="F1740" s="194"/>
      <c r="G1740" s="194"/>
      <c r="H1740" s="193"/>
      <c r="I1740" s="194"/>
      <c r="J1740" s="194"/>
      <c r="K1740" s="194"/>
      <c r="L1740" s="140"/>
      <c r="M1740" s="194"/>
      <c r="N1740" s="193"/>
      <c r="O1740" s="193"/>
      <c r="P1740" s="2"/>
      <c r="AA1740" s="6"/>
      <c r="AB1740" s="6"/>
      <c r="AC1740" s="6"/>
    </row>
    <row r="1741" spans="1:29" ht="9.9" customHeight="1" x14ac:dyDescent="0.25">
      <c r="B1741" s="138"/>
      <c r="C1741" s="142"/>
      <c r="D1741" s="2"/>
      <c r="E1741" s="194"/>
      <c r="F1741" s="194"/>
      <c r="G1741" s="194"/>
      <c r="H1741" s="193"/>
      <c r="I1741" s="194"/>
      <c r="J1741" s="194"/>
      <c r="K1741" s="194"/>
      <c r="L1741" s="140"/>
      <c r="M1741" s="194"/>
      <c r="N1741" s="193"/>
      <c r="O1741" s="193"/>
      <c r="P1741" s="2"/>
      <c r="AA1741" s="6"/>
      <c r="AB1741" s="6"/>
      <c r="AC1741" s="6"/>
    </row>
    <row r="1742" spans="1:29" ht="9.9" customHeight="1" x14ac:dyDescent="0.25">
      <c r="B1742" s="138"/>
      <c r="C1742" s="142"/>
      <c r="D1742" s="2"/>
      <c r="E1742" s="194"/>
      <c r="F1742" s="194"/>
      <c r="G1742" s="194"/>
      <c r="H1742" s="193"/>
      <c r="I1742" s="194"/>
      <c r="J1742" s="194"/>
      <c r="K1742" s="194"/>
      <c r="L1742" s="140"/>
      <c r="M1742" s="194"/>
      <c r="N1742" s="193"/>
      <c r="O1742" s="193"/>
      <c r="P1742" s="2"/>
      <c r="AA1742" s="6"/>
      <c r="AB1742" s="6"/>
      <c r="AC1742" s="6"/>
    </row>
    <row r="1743" spans="1:29" ht="9.9" customHeight="1" x14ac:dyDescent="0.25">
      <c r="B1743" s="141"/>
      <c r="C1743" s="142"/>
      <c r="D1743" s="2"/>
      <c r="H1743" s="20"/>
      <c r="I1743" s="194"/>
      <c r="J1743" s="194"/>
      <c r="K1743" s="194"/>
      <c r="L1743" s="13"/>
      <c r="P1743" s="2"/>
      <c r="AA1743" s="6"/>
      <c r="AB1743" s="6"/>
      <c r="AC1743" s="6"/>
    </row>
    <row r="1744" spans="1:29" ht="9.9" customHeight="1" x14ac:dyDescent="0.25">
      <c r="B1744" s="142"/>
      <c r="C1744" s="142"/>
      <c r="D1744" s="2"/>
      <c r="L1744" s="13"/>
      <c r="P1744" s="2"/>
      <c r="AA1744" s="6"/>
      <c r="AB1744" s="6"/>
      <c r="AC1744" s="6"/>
    </row>
    <row r="1745" spans="1:29" ht="9.9" customHeight="1" x14ac:dyDescent="0.25">
      <c r="B1745" s="138"/>
      <c r="C1745" s="142"/>
      <c r="D1745" s="2"/>
      <c r="I1745" s="331"/>
      <c r="J1745" s="332"/>
      <c r="K1745" s="194"/>
      <c r="L1745" s="194"/>
      <c r="P1745" s="2"/>
      <c r="AA1745" s="6"/>
      <c r="AB1745" s="6"/>
      <c r="AC1745" s="6"/>
    </row>
    <row r="1746" spans="1:29" ht="9.9" customHeight="1" x14ac:dyDescent="0.25">
      <c r="B1746" s="138"/>
      <c r="C1746" s="142"/>
      <c r="D1746" s="2"/>
      <c r="I1746" s="331"/>
      <c r="J1746" s="332"/>
      <c r="K1746" s="194"/>
      <c r="L1746" s="194"/>
      <c r="P1746" s="2"/>
      <c r="AA1746" s="6"/>
      <c r="AB1746" s="6"/>
      <c r="AC1746" s="6"/>
    </row>
    <row r="1747" spans="1:29" ht="9.9" customHeight="1" x14ac:dyDescent="0.25">
      <c r="B1747" s="138"/>
      <c r="C1747" s="142"/>
      <c r="D1747" s="2"/>
      <c r="I1747" s="331"/>
      <c r="J1747" s="332"/>
      <c r="K1747" s="194"/>
      <c r="L1747" s="194"/>
      <c r="P1747" s="2"/>
      <c r="AA1747" s="6"/>
      <c r="AB1747" s="6"/>
      <c r="AC1747" s="6"/>
    </row>
    <row r="1748" spans="1:29" ht="9.9" customHeight="1" x14ac:dyDescent="0.25">
      <c r="B1748" s="138"/>
      <c r="C1748" s="142"/>
      <c r="D1748" s="2"/>
      <c r="I1748" s="331"/>
      <c r="J1748" s="332"/>
      <c r="K1748" s="194"/>
      <c r="L1748" s="194"/>
      <c r="P1748" s="2"/>
      <c r="AA1748" s="6"/>
      <c r="AB1748" s="6"/>
      <c r="AC1748" s="6"/>
    </row>
    <row r="1749" spans="1:29" ht="9.9" customHeight="1" x14ac:dyDescent="0.25">
      <c r="B1749" s="138"/>
      <c r="C1749" s="142"/>
      <c r="D1749" s="2"/>
      <c r="I1749" s="331"/>
      <c r="J1749" s="332"/>
      <c r="K1749" s="194"/>
      <c r="L1749" s="194"/>
      <c r="P1749" s="2"/>
      <c r="AA1749" s="6"/>
      <c r="AB1749" s="6"/>
      <c r="AC1749" s="6"/>
    </row>
    <row r="1750" spans="1:29" ht="9.9" customHeight="1" x14ac:dyDescent="0.25">
      <c r="B1750" s="138"/>
      <c r="C1750" s="142"/>
      <c r="D1750" s="2"/>
      <c r="I1750" s="331"/>
      <c r="J1750" s="332"/>
      <c r="K1750" s="194"/>
      <c r="L1750" s="194"/>
      <c r="P1750" s="2"/>
      <c r="AA1750" s="6"/>
      <c r="AB1750" s="6"/>
      <c r="AC1750" s="6"/>
    </row>
    <row r="1751" spans="1:29" ht="9.9" customHeight="1" x14ac:dyDescent="0.25">
      <c r="B1751" s="138"/>
      <c r="C1751" s="142"/>
      <c r="D1751" s="2"/>
      <c r="I1751" s="331"/>
      <c r="J1751" s="332"/>
      <c r="K1751" s="194"/>
      <c r="L1751" s="194"/>
      <c r="P1751" s="2"/>
      <c r="AA1751" s="6"/>
      <c r="AB1751" s="6"/>
      <c r="AC1751" s="6"/>
    </row>
    <row r="1752" spans="1:29" ht="9.9" customHeight="1" x14ac:dyDescent="0.25">
      <c r="A1752" s="10"/>
      <c r="B1752" s="138"/>
      <c r="C1752" s="142"/>
      <c r="D1752" s="2"/>
      <c r="I1752" s="331"/>
      <c r="J1752" s="332"/>
      <c r="K1752" s="194"/>
      <c r="L1752" s="194"/>
      <c r="P1752" s="2"/>
      <c r="AA1752" s="6"/>
      <c r="AB1752" s="6"/>
      <c r="AC1752" s="6"/>
    </row>
    <row r="1753" spans="1:29" ht="9.9" customHeight="1" x14ac:dyDescent="0.25">
      <c r="A1753" s="10"/>
      <c r="B1753" s="138"/>
      <c r="C1753" s="142"/>
      <c r="D1753" s="2"/>
      <c r="I1753" s="331"/>
      <c r="J1753" s="332"/>
      <c r="K1753" s="194"/>
      <c r="L1753" s="194"/>
      <c r="P1753" s="2"/>
      <c r="AA1753" s="6"/>
      <c r="AB1753" s="6"/>
      <c r="AC1753" s="6"/>
    </row>
    <row r="1754" spans="1:29" ht="9.9" customHeight="1" x14ac:dyDescent="0.25">
      <c r="A1754" s="11"/>
      <c r="B1754" s="138"/>
      <c r="C1754" s="142"/>
      <c r="D1754" s="2"/>
      <c r="I1754" s="331"/>
      <c r="J1754" s="332"/>
      <c r="K1754" s="194"/>
      <c r="L1754" s="194"/>
      <c r="P1754" s="2"/>
      <c r="AA1754" s="6"/>
      <c r="AB1754" s="6"/>
      <c r="AC1754" s="6"/>
    </row>
    <row r="1755" spans="1:29" ht="9.9" customHeight="1" x14ac:dyDescent="0.25">
      <c r="B1755" s="138"/>
      <c r="C1755" s="142"/>
      <c r="D1755" s="2"/>
      <c r="I1755" s="331"/>
      <c r="J1755" s="332"/>
      <c r="K1755" s="194"/>
      <c r="L1755" s="194"/>
      <c r="P1755" s="2"/>
      <c r="AA1755" s="6"/>
      <c r="AB1755" s="6"/>
      <c r="AC1755" s="6"/>
    </row>
    <row r="1756" spans="1:29" ht="9.9" customHeight="1" x14ac:dyDescent="0.25">
      <c r="B1756" s="138"/>
      <c r="C1756" s="142"/>
      <c r="D1756" s="2"/>
      <c r="I1756" s="331"/>
      <c r="J1756" s="332"/>
      <c r="K1756" s="194"/>
      <c r="L1756" s="194"/>
      <c r="P1756" s="2"/>
      <c r="AA1756" s="6"/>
      <c r="AB1756" s="6"/>
      <c r="AC1756" s="6"/>
    </row>
    <row r="1757" spans="1:29" ht="9.9" customHeight="1" x14ac:dyDescent="0.25">
      <c r="B1757" s="138"/>
      <c r="C1757" s="142"/>
      <c r="D1757" s="2"/>
      <c r="I1757" s="331"/>
      <c r="J1757" s="332"/>
      <c r="K1757" s="194"/>
      <c r="L1757" s="194"/>
      <c r="P1757" s="2"/>
      <c r="AA1757" s="6"/>
      <c r="AB1757" s="6"/>
      <c r="AC1757" s="6"/>
    </row>
    <row r="1758" spans="1:29" ht="9.9" customHeight="1" x14ac:dyDescent="0.25">
      <c r="B1758" s="138"/>
      <c r="C1758" s="142"/>
      <c r="D1758" s="2"/>
      <c r="I1758" s="331"/>
      <c r="J1758" s="332"/>
      <c r="K1758" s="194"/>
      <c r="L1758" s="194"/>
      <c r="P1758" s="2"/>
      <c r="AA1758" s="6"/>
      <c r="AB1758" s="6"/>
      <c r="AC1758" s="6"/>
    </row>
    <row r="1759" spans="1:29" ht="9.9" customHeight="1" x14ac:dyDescent="0.25">
      <c r="B1759" s="138"/>
      <c r="C1759" s="148"/>
      <c r="D1759" s="2"/>
      <c r="I1759" s="194"/>
      <c r="J1759" s="194"/>
      <c r="K1759" s="194"/>
      <c r="L1759" s="194"/>
      <c r="P1759" s="2"/>
      <c r="AA1759" s="6"/>
      <c r="AB1759" s="6"/>
      <c r="AC1759" s="6"/>
    </row>
    <row r="1760" spans="1:29" ht="9.9" customHeight="1" x14ac:dyDescent="0.25">
      <c r="B1760" s="141"/>
      <c r="C1760" s="148"/>
      <c r="D1760" s="2"/>
      <c r="I1760" s="194"/>
      <c r="J1760" s="194"/>
      <c r="K1760" s="194"/>
      <c r="L1760" s="194"/>
      <c r="P1760" s="2"/>
      <c r="AA1760" s="6"/>
      <c r="AB1760" s="6"/>
      <c r="AC1760" s="6"/>
    </row>
    <row r="1761" spans="2:29" ht="9.9" customHeight="1" x14ac:dyDescent="0.25">
      <c r="B1761" s="141"/>
      <c r="C1761" s="148"/>
      <c r="D1761" s="2"/>
      <c r="I1761" s="194"/>
      <c r="J1761" s="194"/>
      <c r="K1761" s="194"/>
      <c r="L1761" s="140"/>
      <c r="P1761" s="2"/>
      <c r="AA1761" s="6"/>
      <c r="AB1761" s="6"/>
      <c r="AC1761" s="6"/>
    </row>
    <row r="1762" spans="2:29" ht="9.9" customHeight="1" x14ac:dyDescent="0.25">
      <c r="B1762" s="141"/>
      <c r="C1762" s="148"/>
      <c r="D1762" s="2"/>
      <c r="I1762" s="194"/>
      <c r="J1762" s="194"/>
      <c r="K1762" s="194"/>
      <c r="L1762" s="140"/>
      <c r="P1762" s="2"/>
      <c r="AA1762" s="6"/>
      <c r="AB1762" s="6"/>
      <c r="AC1762" s="6"/>
    </row>
    <row r="1763" spans="2:29" ht="9.9" customHeight="1" x14ac:dyDescent="0.25">
      <c r="B1763" s="138"/>
      <c r="C1763" s="142"/>
      <c r="D1763" s="2"/>
      <c r="I1763" s="194"/>
      <c r="J1763" s="194"/>
      <c r="K1763" s="194"/>
      <c r="L1763" s="194"/>
      <c r="P1763" s="2"/>
      <c r="AA1763" s="6"/>
      <c r="AB1763" s="6"/>
      <c r="AC1763" s="6"/>
    </row>
    <row r="1764" spans="2:29" ht="9.9" customHeight="1" x14ac:dyDescent="0.25">
      <c r="B1764" s="138"/>
      <c r="C1764" s="142"/>
      <c r="D1764" s="2"/>
      <c r="I1764" s="333"/>
      <c r="J1764" s="334"/>
      <c r="K1764" s="194"/>
      <c r="L1764" s="194"/>
      <c r="P1764" s="2"/>
      <c r="AA1764" s="6"/>
      <c r="AB1764" s="6"/>
      <c r="AC1764" s="6"/>
    </row>
    <row r="1765" spans="2:29" ht="9.9" customHeight="1" x14ac:dyDescent="0.25">
      <c r="B1765" s="138"/>
      <c r="C1765" s="148"/>
      <c r="D1765" s="2"/>
      <c r="I1765" s="194"/>
      <c r="J1765" s="194"/>
      <c r="K1765" s="194"/>
      <c r="L1765" s="194"/>
      <c r="P1765" s="2"/>
      <c r="AA1765" s="6"/>
      <c r="AB1765" s="6"/>
      <c r="AC1765" s="6"/>
    </row>
    <row r="1766" spans="2:29" ht="9.9" customHeight="1" x14ac:dyDescent="0.25">
      <c r="B1766" s="141"/>
      <c r="C1766" s="148"/>
      <c r="D1766" s="2"/>
      <c r="I1766" s="194"/>
      <c r="J1766" s="194"/>
      <c r="K1766" s="194"/>
      <c r="L1766" s="194"/>
      <c r="P1766" s="2"/>
      <c r="AA1766" s="6"/>
      <c r="AB1766" s="6"/>
      <c r="AC1766" s="6"/>
    </row>
    <row r="1767" spans="2:29" ht="9.9" customHeight="1" x14ac:dyDescent="0.25">
      <c r="B1767" s="141"/>
      <c r="C1767" s="148"/>
      <c r="D1767" s="2"/>
      <c r="H1767" s="20"/>
      <c r="I1767" s="194"/>
      <c r="J1767" s="194"/>
      <c r="K1767" s="194"/>
      <c r="L1767" s="194"/>
      <c r="P1767" s="2"/>
      <c r="AA1767" s="6"/>
      <c r="AB1767" s="6"/>
      <c r="AC1767" s="6"/>
    </row>
    <row r="1768" spans="2:29" ht="9.9" customHeight="1" x14ac:dyDescent="0.25">
      <c r="B1768" s="139"/>
      <c r="C1768" s="142"/>
      <c r="I1768" s="187"/>
      <c r="J1768" s="187"/>
      <c r="K1768" s="194"/>
      <c r="L1768" s="194"/>
      <c r="P1768" s="2"/>
      <c r="AA1768" s="6"/>
      <c r="AB1768" s="6"/>
      <c r="AC1768" s="6"/>
    </row>
    <row r="1769" spans="2:29" ht="9.9" customHeight="1" x14ac:dyDescent="0.25">
      <c r="B1769" s="142"/>
      <c r="C1769" s="142"/>
      <c r="I1769" s="187"/>
      <c r="J1769" s="187"/>
      <c r="K1769" s="194"/>
      <c r="L1769" s="194"/>
      <c r="P1769" s="2"/>
      <c r="AA1769" s="6"/>
      <c r="AB1769" s="6"/>
      <c r="AC1769" s="6"/>
    </row>
    <row r="1770" spans="2:29" ht="9.9" customHeight="1" x14ac:dyDescent="0.25">
      <c r="B1770" s="138"/>
      <c r="C1770" s="142"/>
      <c r="I1770" s="187"/>
      <c r="J1770" s="187"/>
      <c r="K1770" s="194"/>
      <c r="L1770" s="194"/>
      <c r="P1770" s="2"/>
      <c r="AA1770" s="6"/>
      <c r="AB1770" s="6"/>
      <c r="AC1770" s="6"/>
    </row>
    <row r="1771" spans="2:29" ht="9.9" customHeight="1" x14ac:dyDescent="0.25">
      <c r="B1771" s="138"/>
      <c r="C1771" s="142"/>
      <c r="D1771" s="194"/>
      <c r="E1771" s="194"/>
      <c r="F1771" s="193"/>
      <c r="G1771" s="194"/>
      <c r="H1771" s="193"/>
      <c r="I1771" s="194"/>
      <c r="J1771" s="194"/>
      <c r="K1771" s="194"/>
      <c r="L1771" s="194"/>
      <c r="P1771" s="2"/>
      <c r="AA1771" s="6"/>
      <c r="AB1771" s="6"/>
      <c r="AC1771" s="6"/>
    </row>
    <row r="1772" spans="2:29" ht="9.9" customHeight="1" x14ac:dyDescent="0.25">
      <c r="B1772" s="138"/>
      <c r="C1772" s="142"/>
      <c r="D1772" s="194"/>
      <c r="E1772" s="194"/>
      <c r="F1772" s="193"/>
      <c r="G1772" s="194"/>
      <c r="H1772" s="193"/>
      <c r="I1772" s="194"/>
      <c r="J1772" s="194"/>
      <c r="K1772" s="194"/>
      <c r="L1772" s="194"/>
      <c r="P1772" s="2"/>
      <c r="AA1772" s="6"/>
      <c r="AB1772" s="6"/>
      <c r="AC1772" s="6"/>
    </row>
    <row r="1773" spans="2:29" ht="9.9" customHeight="1" x14ac:dyDescent="0.25">
      <c r="B1773" s="138"/>
      <c r="C1773" s="142"/>
      <c r="F1773" s="193"/>
      <c r="G1773" s="194"/>
      <c r="H1773" s="193"/>
      <c r="I1773" s="187"/>
      <c r="J1773" s="187"/>
      <c r="K1773" s="194"/>
      <c r="L1773" s="194"/>
      <c r="P1773" s="2"/>
      <c r="AA1773" s="6"/>
      <c r="AB1773" s="6"/>
      <c r="AC1773" s="6"/>
    </row>
    <row r="1774" spans="2:29" ht="9.9" customHeight="1" x14ac:dyDescent="0.25">
      <c r="B1774" s="138"/>
      <c r="C1774" s="142"/>
      <c r="D1774" s="194"/>
      <c r="E1774" s="194"/>
      <c r="F1774" s="193"/>
      <c r="G1774" s="194"/>
      <c r="H1774" s="193"/>
      <c r="I1774" s="194"/>
      <c r="J1774" s="194"/>
      <c r="K1774" s="194"/>
      <c r="L1774" s="194"/>
      <c r="P1774" s="2"/>
      <c r="AA1774" s="6"/>
      <c r="AB1774" s="6"/>
      <c r="AC1774" s="6"/>
    </row>
    <row r="1775" spans="2:29" ht="9.9" customHeight="1" x14ac:dyDescent="0.25">
      <c r="B1775" s="138"/>
      <c r="C1775" s="142"/>
      <c r="D1775" s="194"/>
      <c r="E1775" s="194"/>
      <c r="F1775" s="193"/>
      <c r="G1775" s="194"/>
      <c r="H1775" s="193"/>
      <c r="I1775" s="194"/>
      <c r="J1775" s="194"/>
      <c r="K1775" s="194"/>
      <c r="L1775" s="194"/>
      <c r="P1775" s="2"/>
      <c r="AA1775" s="6"/>
      <c r="AB1775" s="6"/>
      <c r="AC1775" s="6"/>
    </row>
    <row r="1776" spans="2:29" ht="9.9" customHeight="1" x14ac:dyDescent="0.25">
      <c r="B1776" s="138"/>
      <c r="C1776" s="142"/>
      <c r="D1776" s="194"/>
      <c r="E1776" s="194"/>
      <c r="F1776" s="193"/>
      <c r="G1776" s="194"/>
      <c r="H1776" s="193"/>
      <c r="I1776" s="194"/>
      <c r="J1776" s="194"/>
      <c r="K1776" s="194"/>
      <c r="L1776" s="194"/>
      <c r="P1776" s="2"/>
      <c r="AA1776" s="6"/>
      <c r="AB1776" s="6"/>
      <c r="AC1776" s="6"/>
    </row>
    <row r="1777" spans="1:29" ht="9.9" customHeight="1" x14ac:dyDescent="0.25">
      <c r="B1777" s="138"/>
      <c r="C1777" s="142"/>
      <c r="D1777" s="194"/>
      <c r="E1777" s="194"/>
      <c r="F1777" s="193"/>
      <c r="G1777" s="194"/>
      <c r="H1777" s="193"/>
      <c r="I1777" s="194"/>
      <c r="J1777" s="194"/>
      <c r="K1777" s="194"/>
      <c r="L1777" s="194"/>
      <c r="P1777" s="2"/>
      <c r="AA1777" s="6"/>
      <c r="AB1777" s="6"/>
      <c r="AC1777" s="6"/>
    </row>
    <row r="1778" spans="1:29" ht="9.9" customHeight="1" x14ac:dyDescent="0.25">
      <c r="B1778" s="138"/>
      <c r="C1778" s="142"/>
      <c r="D1778" s="194"/>
      <c r="E1778" s="194"/>
      <c r="F1778" s="193"/>
      <c r="G1778" s="194"/>
      <c r="H1778" s="193"/>
      <c r="I1778" s="194"/>
      <c r="J1778" s="194"/>
      <c r="K1778" s="194"/>
      <c r="L1778" s="194"/>
      <c r="P1778" s="2"/>
      <c r="AA1778" s="6"/>
      <c r="AB1778" s="6"/>
      <c r="AC1778" s="6"/>
    </row>
    <row r="1779" spans="1:29" ht="9.9" customHeight="1" x14ac:dyDescent="0.25">
      <c r="B1779" s="138"/>
      <c r="C1779" s="142"/>
      <c r="D1779" s="194"/>
      <c r="E1779" s="194"/>
      <c r="F1779" s="193"/>
      <c r="G1779" s="194"/>
      <c r="H1779" s="193"/>
      <c r="I1779" s="194"/>
      <c r="J1779" s="194"/>
      <c r="K1779" s="194"/>
      <c r="L1779" s="194"/>
      <c r="P1779" s="2"/>
      <c r="AA1779" s="6"/>
      <c r="AB1779" s="6"/>
      <c r="AC1779" s="6"/>
    </row>
    <row r="1780" spans="1:29" ht="9.9" customHeight="1" x14ac:dyDescent="0.25">
      <c r="B1780" s="138"/>
      <c r="C1780" s="142"/>
      <c r="D1780" s="194"/>
      <c r="E1780" s="194"/>
      <c r="F1780" s="193"/>
      <c r="G1780" s="194"/>
      <c r="H1780" s="193"/>
      <c r="I1780" s="194"/>
      <c r="J1780" s="194"/>
      <c r="K1780" s="194"/>
      <c r="L1780" s="194"/>
      <c r="P1780" s="2"/>
      <c r="AA1780" s="6"/>
      <c r="AB1780" s="6"/>
      <c r="AC1780" s="6"/>
    </row>
    <row r="1781" spans="1:29" ht="9.9" customHeight="1" x14ac:dyDescent="0.25">
      <c r="B1781" s="138"/>
      <c r="C1781" s="142"/>
      <c r="D1781" s="194"/>
      <c r="E1781" s="194"/>
      <c r="F1781" s="193"/>
      <c r="G1781" s="194"/>
      <c r="H1781" s="193"/>
      <c r="I1781" s="194"/>
      <c r="J1781" s="194"/>
      <c r="K1781" s="194"/>
      <c r="L1781" s="194"/>
      <c r="P1781" s="2"/>
      <c r="AA1781" s="6"/>
      <c r="AB1781" s="6"/>
      <c r="AC1781" s="6"/>
    </row>
    <row r="1782" spans="1:29" ht="9.9" customHeight="1" x14ac:dyDescent="0.25">
      <c r="B1782" s="138"/>
      <c r="C1782" s="142"/>
      <c r="D1782" s="194"/>
      <c r="E1782" s="194"/>
      <c r="F1782" s="193"/>
      <c r="G1782" s="194"/>
      <c r="H1782" s="193"/>
      <c r="I1782" s="194"/>
      <c r="J1782" s="194"/>
      <c r="K1782" s="194"/>
      <c r="L1782" s="194"/>
      <c r="P1782" s="2"/>
      <c r="AA1782" s="6"/>
      <c r="AB1782" s="6"/>
      <c r="AC1782" s="6"/>
    </row>
    <row r="1783" spans="1:29" ht="9.9" customHeight="1" x14ac:dyDescent="0.25">
      <c r="B1783" s="138"/>
      <c r="C1783" s="142"/>
      <c r="D1783" s="194"/>
      <c r="E1783" s="194"/>
      <c r="F1783" s="193"/>
      <c r="G1783" s="194"/>
      <c r="H1783" s="193"/>
      <c r="I1783" s="194"/>
      <c r="J1783" s="194"/>
      <c r="K1783" s="194"/>
      <c r="L1783" s="194"/>
      <c r="P1783" s="2"/>
      <c r="AA1783" s="6"/>
      <c r="AB1783" s="6"/>
      <c r="AC1783" s="6"/>
    </row>
    <row r="1784" spans="1:29" ht="9.9" customHeight="1" x14ac:dyDescent="0.25">
      <c r="B1784" s="138"/>
      <c r="C1784" s="142"/>
      <c r="D1784" s="194"/>
      <c r="E1784" s="194"/>
      <c r="F1784" s="193"/>
      <c r="G1784" s="194"/>
      <c r="H1784" s="193"/>
      <c r="I1784" s="194"/>
      <c r="J1784" s="194"/>
      <c r="K1784" s="194"/>
      <c r="L1784" s="194"/>
      <c r="P1784" s="2"/>
      <c r="AA1784" s="6"/>
      <c r="AB1784" s="6"/>
      <c r="AC1784" s="6"/>
    </row>
    <row r="1785" spans="1:29" ht="9.9" customHeight="1" x14ac:dyDescent="0.25">
      <c r="B1785" s="138"/>
      <c r="C1785" s="142"/>
      <c r="D1785" s="194"/>
      <c r="E1785" s="194"/>
      <c r="F1785" s="193"/>
      <c r="G1785" s="194"/>
      <c r="H1785" s="193"/>
      <c r="I1785" s="194"/>
      <c r="J1785" s="194"/>
      <c r="K1785" s="194"/>
      <c r="L1785" s="194"/>
      <c r="P1785" s="2"/>
      <c r="AA1785" s="6"/>
      <c r="AB1785" s="6"/>
      <c r="AC1785" s="6"/>
    </row>
    <row r="1786" spans="1:29" ht="9.9" customHeight="1" x14ac:dyDescent="0.25">
      <c r="B1786" s="138"/>
      <c r="C1786" s="142"/>
      <c r="D1786" s="194"/>
      <c r="E1786" s="194"/>
      <c r="F1786" s="193"/>
      <c r="G1786" s="194"/>
      <c r="H1786" s="193"/>
      <c r="I1786" s="194"/>
      <c r="J1786" s="194"/>
      <c r="K1786" s="194"/>
      <c r="L1786" s="194"/>
      <c r="P1786" s="2"/>
      <c r="AA1786" s="6"/>
      <c r="AB1786" s="6"/>
      <c r="AC1786" s="6"/>
    </row>
    <row r="1787" spans="1:29" ht="9.9" customHeight="1" x14ac:dyDescent="0.25">
      <c r="A1787" s="11"/>
      <c r="B1787" s="138"/>
      <c r="C1787" s="142"/>
      <c r="D1787" s="194"/>
      <c r="E1787" s="194"/>
      <c r="F1787" s="193"/>
      <c r="G1787" s="194"/>
      <c r="H1787" s="193"/>
      <c r="I1787" s="194"/>
      <c r="J1787" s="194"/>
      <c r="K1787" s="194"/>
      <c r="L1787" s="194"/>
      <c r="P1787" s="2"/>
      <c r="AA1787" s="6"/>
      <c r="AB1787" s="6"/>
      <c r="AC1787" s="6"/>
    </row>
    <row r="1788" spans="1:29" ht="9.9" customHeight="1" x14ac:dyDescent="0.25">
      <c r="B1788" s="138"/>
      <c r="C1788" s="142"/>
      <c r="D1788" s="194"/>
      <c r="E1788" s="194"/>
      <c r="F1788" s="193"/>
      <c r="G1788" s="194"/>
      <c r="H1788" s="193"/>
      <c r="I1788" s="194"/>
      <c r="J1788" s="194"/>
      <c r="K1788" s="194"/>
      <c r="L1788" s="194"/>
      <c r="P1788" s="2"/>
      <c r="AA1788" s="6"/>
      <c r="AB1788" s="6"/>
      <c r="AC1788" s="6"/>
    </row>
    <row r="1789" spans="1:29" ht="9.9" customHeight="1" x14ac:dyDescent="0.25">
      <c r="B1789" s="138"/>
      <c r="C1789" s="142"/>
      <c r="D1789" s="194"/>
      <c r="E1789" s="194"/>
      <c r="F1789" s="193"/>
      <c r="G1789" s="194"/>
      <c r="H1789" s="193"/>
      <c r="I1789" s="194"/>
      <c r="J1789" s="194"/>
      <c r="K1789" s="194"/>
      <c r="L1789" s="194"/>
      <c r="P1789" s="2"/>
      <c r="AA1789" s="6"/>
      <c r="AB1789" s="6"/>
      <c r="AC1789" s="6"/>
    </row>
    <row r="1790" spans="1:29" ht="9.9" customHeight="1" x14ac:dyDescent="0.25">
      <c r="B1790" s="138"/>
      <c r="C1790" s="142"/>
      <c r="D1790" s="194"/>
      <c r="E1790" s="194"/>
      <c r="F1790" s="193"/>
      <c r="G1790" s="194"/>
      <c r="H1790" s="193"/>
      <c r="I1790" s="194"/>
      <c r="J1790" s="194"/>
      <c r="K1790" s="194"/>
      <c r="L1790" s="194"/>
      <c r="P1790" s="2"/>
      <c r="AA1790" s="6"/>
      <c r="AB1790" s="6"/>
      <c r="AC1790" s="6"/>
    </row>
    <row r="1791" spans="1:29" ht="9.9" customHeight="1" x14ac:dyDescent="0.25">
      <c r="B1791" s="138"/>
      <c r="C1791" s="142"/>
      <c r="D1791" s="194"/>
      <c r="E1791" s="194"/>
      <c r="F1791" s="193"/>
      <c r="G1791" s="194"/>
      <c r="H1791" s="193"/>
      <c r="I1791" s="194"/>
      <c r="J1791" s="194"/>
      <c r="K1791" s="194"/>
      <c r="L1791" s="194"/>
      <c r="P1791" s="2"/>
      <c r="AA1791" s="6"/>
      <c r="AB1791" s="6"/>
      <c r="AC1791" s="6"/>
    </row>
    <row r="1792" spans="1:29" ht="9.9" customHeight="1" x14ac:dyDescent="0.25">
      <c r="B1792" s="138"/>
      <c r="C1792" s="142"/>
      <c r="D1792" s="194"/>
      <c r="E1792" s="194"/>
      <c r="F1792" s="193"/>
      <c r="G1792" s="194"/>
      <c r="H1792" s="193"/>
      <c r="I1792" s="194"/>
      <c r="J1792" s="194"/>
      <c r="K1792" s="194"/>
      <c r="L1792" s="194"/>
      <c r="P1792" s="2"/>
      <c r="AA1792" s="6"/>
      <c r="AB1792" s="6"/>
      <c r="AC1792" s="6"/>
    </row>
    <row r="1793" spans="2:29" ht="9.9" customHeight="1" x14ac:dyDescent="0.25">
      <c r="B1793" s="138"/>
      <c r="C1793" s="142"/>
      <c r="D1793" s="194"/>
      <c r="E1793" s="194"/>
      <c r="F1793" s="193"/>
      <c r="G1793" s="194"/>
      <c r="H1793" s="193"/>
      <c r="I1793" s="194"/>
      <c r="J1793" s="194"/>
      <c r="K1793" s="194"/>
      <c r="L1793" s="194"/>
      <c r="P1793" s="2"/>
      <c r="AA1793" s="6"/>
      <c r="AB1793" s="6"/>
      <c r="AC1793" s="6"/>
    </row>
    <row r="1794" spans="2:29" ht="9.9" customHeight="1" x14ac:dyDescent="0.25">
      <c r="B1794" s="138"/>
      <c r="C1794" s="142"/>
      <c r="D1794" s="194"/>
      <c r="E1794" s="194"/>
      <c r="F1794" s="193"/>
      <c r="G1794" s="194"/>
      <c r="H1794" s="193"/>
      <c r="I1794" s="194"/>
      <c r="J1794" s="194"/>
      <c r="K1794" s="194"/>
      <c r="L1794" s="194"/>
      <c r="P1794" s="2"/>
      <c r="AA1794" s="6"/>
      <c r="AB1794" s="6"/>
      <c r="AC1794" s="6"/>
    </row>
    <row r="1795" spans="2:29" ht="9.9" customHeight="1" x14ac:dyDescent="0.25">
      <c r="B1795" s="138"/>
      <c r="C1795" s="142"/>
      <c r="D1795" s="194"/>
      <c r="E1795" s="194"/>
      <c r="F1795" s="193"/>
      <c r="G1795" s="194"/>
      <c r="H1795" s="193"/>
      <c r="I1795" s="194"/>
      <c r="J1795" s="194"/>
      <c r="K1795" s="194"/>
      <c r="L1795" s="194"/>
      <c r="P1795" s="2"/>
      <c r="AA1795" s="6"/>
      <c r="AB1795" s="6"/>
      <c r="AC1795" s="6"/>
    </row>
    <row r="1796" spans="2:29" ht="9.9" customHeight="1" x14ac:dyDescent="0.25">
      <c r="B1796" s="138"/>
      <c r="C1796" s="142"/>
      <c r="D1796" s="194"/>
      <c r="E1796" s="194"/>
      <c r="F1796" s="193"/>
      <c r="G1796" s="194"/>
      <c r="H1796" s="193"/>
      <c r="I1796" s="194"/>
      <c r="J1796" s="194"/>
      <c r="K1796" s="194"/>
      <c r="L1796" s="194"/>
      <c r="P1796" s="2"/>
      <c r="AA1796" s="6"/>
      <c r="AB1796" s="6"/>
      <c r="AC1796" s="6"/>
    </row>
    <row r="1797" spans="2:29" ht="9.9" customHeight="1" x14ac:dyDescent="0.25">
      <c r="B1797" s="138"/>
      <c r="C1797" s="142"/>
      <c r="D1797" s="194"/>
      <c r="E1797" s="194"/>
      <c r="F1797" s="193"/>
      <c r="G1797" s="194"/>
      <c r="H1797" s="193"/>
      <c r="I1797" s="194"/>
      <c r="J1797" s="194"/>
      <c r="K1797" s="194"/>
      <c r="L1797" s="194"/>
      <c r="P1797" s="2"/>
      <c r="AA1797" s="6"/>
      <c r="AB1797" s="6"/>
      <c r="AC1797" s="6"/>
    </row>
    <row r="1798" spans="2:29" ht="9.9" customHeight="1" x14ac:dyDescent="0.25">
      <c r="B1798" s="138"/>
      <c r="C1798" s="142"/>
      <c r="D1798" s="194"/>
      <c r="E1798" s="194"/>
      <c r="F1798" s="193"/>
      <c r="G1798" s="194"/>
      <c r="H1798" s="193"/>
      <c r="I1798" s="194"/>
      <c r="J1798" s="194"/>
      <c r="K1798" s="194"/>
      <c r="L1798" s="194"/>
      <c r="P1798" s="2"/>
      <c r="AA1798" s="6"/>
      <c r="AB1798" s="6"/>
      <c r="AC1798" s="6"/>
    </row>
    <row r="1799" spans="2:29" ht="9.9" customHeight="1" x14ac:dyDescent="0.25">
      <c r="B1799" s="138"/>
      <c r="C1799" s="142"/>
      <c r="D1799" s="194"/>
      <c r="E1799" s="194"/>
      <c r="F1799" s="193"/>
      <c r="G1799" s="194"/>
      <c r="H1799" s="193"/>
      <c r="I1799" s="194"/>
      <c r="J1799" s="194"/>
      <c r="K1799" s="194"/>
      <c r="L1799" s="194"/>
      <c r="P1799" s="2"/>
      <c r="AA1799" s="6"/>
      <c r="AB1799" s="6"/>
      <c r="AC1799" s="6"/>
    </row>
    <row r="1800" spans="2:29" ht="9.9" customHeight="1" x14ac:dyDescent="0.25">
      <c r="B1800" s="138"/>
      <c r="C1800" s="142"/>
      <c r="D1800" s="194"/>
      <c r="E1800" s="194"/>
      <c r="F1800" s="193"/>
      <c r="G1800" s="194"/>
      <c r="H1800" s="193"/>
      <c r="I1800" s="194"/>
      <c r="J1800" s="194"/>
      <c r="K1800" s="194"/>
      <c r="L1800" s="194"/>
      <c r="P1800" s="2"/>
      <c r="AA1800" s="6"/>
      <c r="AB1800" s="6"/>
      <c r="AC1800" s="6"/>
    </row>
    <row r="1801" spans="2:29" ht="9.9" customHeight="1" x14ac:dyDescent="0.25">
      <c r="B1801" s="138"/>
      <c r="C1801" s="142"/>
      <c r="D1801" s="194"/>
      <c r="E1801" s="194"/>
      <c r="F1801" s="193"/>
      <c r="G1801" s="194"/>
      <c r="H1801" s="193"/>
      <c r="I1801" s="194"/>
      <c r="J1801" s="194"/>
      <c r="K1801" s="194"/>
      <c r="L1801" s="194"/>
      <c r="P1801" s="2"/>
      <c r="AA1801" s="6"/>
      <c r="AB1801" s="6"/>
      <c r="AC1801" s="6"/>
    </row>
    <row r="1802" spans="2:29" ht="9.9" customHeight="1" x14ac:dyDescent="0.25">
      <c r="B1802" s="138"/>
      <c r="C1802" s="142"/>
      <c r="D1802" s="194"/>
      <c r="E1802" s="194"/>
      <c r="F1802" s="193"/>
      <c r="G1802" s="194"/>
      <c r="H1802" s="193"/>
      <c r="I1802" s="194"/>
      <c r="J1802" s="194"/>
      <c r="K1802" s="194"/>
      <c r="L1802" s="194"/>
      <c r="P1802" s="2"/>
      <c r="AA1802" s="6"/>
      <c r="AB1802" s="6"/>
      <c r="AC1802" s="6"/>
    </row>
    <row r="1803" spans="2:29" ht="9.9" customHeight="1" x14ac:dyDescent="0.25">
      <c r="B1803" s="138"/>
      <c r="C1803" s="142"/>
      <c r="D1803" s="194"/>
      <c r="E1803" s="194"/>
      <c r="F1803" s="193"/>
      <c r="G1803" s="194"/>
      <c r="H1803" s="193"/>
      <c r="I1803" s="194"/>
      <c r="J1803" s="194"/>
      <c r="K1803" s="194"/>
      <c r="L1803" s="194"/>
      <c r="P1803" s="2"/>
      <c r="AA1803" s="6"/>
      <c r="AB1803" s="6"/>
      <c r="AC1803" s="6"/>
    </row>
    <row r="1804" spans="2:29" ht="9.9" customHeight="1" x14ac:dyDescent="0.25">
      <c r="B1804" s="138"/>
      <c r="C1804" s="142"/>
      <c r="D1804" s="194"/>
      <c r="E1804" s="194"/>
      <c r="F1804" s="193"/>
      <c r="G1804" s="194"/>
      <c r="H1804" s="193"/>
      <c r="I1804" s="194"/>
      <c r="J1804" s="194"/>
      <c r="K1804" s="194"/>
      <c r="L1804" s="194"/>
      <c r="P1804" s="2"/>
      <c r="AA1804" s="6"/>
      <c r="AB1804" s="6"/>
      <c r="AC1804" s="6"/>
    </row>
    <row r="1805" spans="2:29" ht="9.9" customHeight="1" x14ac:dyDescent="0.25">
      <c r="B1805" s="138"/>
      <c r="C1805" s="142"/>
      <c r="D1805" s="194"/>
      <c r="E1805" s="194"/>
      <c r="F1805" s="193"/>
      <c r="G1805" s="194"/>
      <c r="H1805" s="193"/>
      <c r="I1805" s="194"/>
      <c r="J1805" s="194"/>
      <c r="K1805" s="194"/>
      <c r="L1805" s="194"/>
      <c r="P1805" s="2"/>
      <c r="AA1805" s="6"/>
      <c r="AB1805" s="6"/>
      <c r="AC1805" s="6"/>
    </row>
    <row r="1806" spans="2:29" ht="9.9" customHeight="1" x14ac:dyDescent="0.25">
      <c r="B1806" s="138"/>
      <c r="C1806" s="142"/>
      <c r="D1806" s="194"/>
      <c r="E1806" s="194"/>
      <c r="F1806" s="193"/>
      <c r="G1806" s="194"/>
      <c r="H1806" s="193"/>
      <c r="I1806" s="194"/>
      <c r="J1806" s="194"/>
      <c r="K1806" s="194"/>
      <c r="L1806" s="194"/>
      <c r="P1806" s="2"/>
      <c r="AA1806" s="6"/>
      <c r="AB1806" s="6"/>
      <c r="AC1806" s="6"/>
    </row>
    <row r="1807" spans="2:29" ht="9.9" customHeight="1" x14ac:dyDescent="0.25">
      <c r="B1807" s="138"/>
      <c r="C1807" s="142"/>
      <c r="D1807" s="194"/>
      <c r="E1807" s="194"/>
      <c r="F1807" s="193"/>
      <c r="G1807" s="194"/>
      <c r="H1807" s="193"/>
      <c r="I1807" s="194"/>
      <c r="J1807" s="194"/>
      <c r="K1807" s="194"/>
      <c r="L1807" s="194"/>
      <c r="P1807" s="2"/>
      <c r="AA1807" s="6"/>
      <c r="AB1807" s="6"/>
      <c r="AC1807" s="6"/>
    </row>
    <row r="1808" spans="2:29" ht="9.9" customHeight="1" x14ac:dyDescent="0.25">
      <c r="B1808" s="138"/>
      <c r="C1808" s="142"/>
      <c r="D1808" s="194"/>
      <c r="E1808" s="194"/>
      <c r="F1808" s="193"/>
      <c r="G1808" s="194"/>
      <c r="H1808" s="193"/>
      <c r="I1808" s="194"/>
      <c r="J1808" s="194"/>
      <c r="K1808" s="194"/>
      <c r="L1808" s="194"/>
      <c r="P1808" s="2"/>
      <c r="AA1808" s="6"/>
      <c r="AB1808" s="6"/>
      <c r="AC1808" s="6"/>
    </row>
    <row r="1809" spans="1:29" ht="9.9" customHeight="1" x14ac:dyDescent="0.25">
      <c r="B1809" s="138"/>
      <c r="C1809" s="142"/>
      <c r="D1809" s="194"/>
      <c r="E1809" s="194"/>
      <c r="F1809" s="193"/>
      <c r="G1809" s="194"/>
      <c r="H1809" s="193"/>
      <c r="I1809" s="194"/>
      <c r="J1809" s="194"/>
      <c r="K1809" s="194"/>
      <c r="L1809" s="194"/>
      <c r="P1809" s="2"/>
      <c r="AA1809" s="6"/>
      <c r="AB1809" s="6"/>
      <c r="AC1809" s="6"/>
    </row>
    <row r="1810" spans="1:29" ht="9.9" customHeight="1" x14ac:dyDescent="0.25">
      <c r="B1810" s="138"/>
      <c r="C1810" s="142"/>
      <c r="D1810" s="194"/>
      <c r="E1810" s="194"/>
      <c r="F1810" s="193"/>
      <c r="G1810" s="194"/>
      <c r="H1810" s="193"/>
      <c r="I1810" s="194"/>
      <c r="J1810" s="194"/>
      <c r="K1810" s="194"/>
      <c r="L1810" s="194"/>
      <c r="P1810" s="2"/>
      <c r="AA1810" s="6"/>
      <c r="AB1810" s="6"/>
      <c r="AC1810" s="6"/>
    </row>
    <row r="1811" spans="1:29" ht="9.9" customHeight="1" x14ac:dyDescent="0.25">
      <c r="B1811" s="138"/>
      <c r="C1811" s="142"/>
      <c r="D1811" s="194"/>
      <c r="E1811" s="194"/>
      <c r="F1811" s="193"/>
      <c r="G1811" s="194"/>
      <c r="H1811" s="193"/>
      <c r="I1811" s="194"/>
      <c r="J1811" s="194"/>
      <c r="K1811" s="194"/>
      <c r="L1811" s="194"/>
      <c r="P1811" s="2"/>
      <c r="AA1811" s="6"/>
      <c r="AB1811" s="6"/>
      <c r="AC1811" s="6"/>
    </row>
    <row r="1812" spans="1:29" ht="9.9" customHeight="1" x14ac:dyDescent="0.25">
      <c r="B1812" s="138"/>
      <c r="C1812" s="148"/>
      <c r="D1812" s="194"/>
      <c r="E1812" s="194"/>
      <c r="F1812" s="194"/>
      <c r="G1812" s="194"/>
      <c r="H1812" s="193"/>
      <c r="I1812" s="194"/>
      <c r="J1812" s="194"/>
      <c r="K1812" s="194"/>
      <c r="L1812" s="140"/>
      <c r="P1812" s="2"/>
      <c r="AA1812" s="6"/>
      <c r="AB1812" s="6"/>
      <c r="AC1812" s="6"/>
    </row>
    <row r="1813" spans="1:29" ht="9.9" customHeight="1" x14ac:dyDescent="0.25">
      <c r="B1813" s="141"/>
      <c r="C1813" s="14"/>
      <c r="D1813" s="194"/>
      <c r="E1813" s="194"/>
      <c r="F1813" s="194"/>
      <c r="G1813" s="194"/>
      <c r="H1813" s="193"/>
      <c r="I1813" s="194"/>
      <c r="J1813" s="194"/>
      <c r="K1813" s="194"/>
      <c r="L1813" s="13"/>
      <c r="P1813" s="2"/>
      <c r="AA1813" s="6"/>
      <c r="AB1813" s="6"/>
      <c r="AC1813" s="6"/>
    </row>
    <row r="1814" spans="1:29" ht="9.9" customHeight="1" x14ac:dyDescent="0.25">
      <c r="B1814" s="139"/>
      <c r="C1814" s="14"/>
      <c r="D1814" s="194"/>
      <c r="E1814" s="194"/>
      <c r="F1814" s="194"/>
      <c r="G1814" s="194"/>
      <c r="H1814" s="193"/>
      <c r="I1814" s="187"/>
      <c r="J1814" s="194"/>
      <c r="K1814" s="194"/>
      <c r="L1814" s="140"/>
      <c r="P1814" s="2"/>
      <c r="AA1814" s="6"/>
      <c r="AB1814" s="6"/>
      <c r="AC1814" s="6"/>
    </row>
    <row r="1815" spans="1:29" ht="9.9" customHeight="1" x14ac:dyDescent="0.25">
      <c r="A1815" s="11"/>
      <c r="B1815" s="142"/>
      <c r="C1815" s="83"/>
      <c r="D1815" s="194"/>
      <c r="E1815" s="194"/>
      <c r="F1815" s="194"/>
      <c r="G1815" s="194"/>
      <c r="H1815" s="193"/>
      <c r="I1815" s="187"/>
      <c r="J1815" s="194"/>
      <c r="K1815" s="194"/>
      <c r="L1815" s="13"/>
      <c r="P1815" s="2"/>
      <c r="AA1815" s="6"/>
      <c r="AB1815" s="6"/>
      <c r="AC1815" s="6"/>
    </row>
    <row r="1816" spans="1:29" ht="9.9" customHeight="1" x14ac:dyDescent="0.25">
      <c r="B1816" s="138"/>
      <c r="C1816" s="148"/>
      <c r="D1816" s="4"/>
      <c r="F1816" s="193"/>
      <c r="H1816" s="2"/>
      <c r="I1816" s="187"/>
      <c r="J1816" s="194"/>
      <c r="K1816" s="194"/>
      <c r="L1816" s="140"/>
      <c r="P1816" s="2"/>
      <c r="AA1816" s="6"/>
      <c r="AB1816" s="6"/>
      <c r="AC1816" s="6"/>
    </row>
    <row r="1817" spans="1:29" ht="9.9" customHeight="1" x14ac:dyDescent="0.25">
      <c r="B1817" s="138"/>
      <c r="C1817" s="14"/>
      <c r="D1817" s="194"/>
      <c r="E1817" s="194"/>
      <c r="F1817" s="194"/>
      <c r="G1817" s="194"/>
      <c r="H1817" s="193"/>
      <c r="I1817" s="194"/>
      <c r="J1817" s="194"/>
      <c r="K1817" s="194"/>
      <c r="L1817" s="194"/>
      <c r="P1817" s="2"/>
      <c r="AA1817" s="6"/>
      <c r="AB1817" s="6"/>
      <c r="AC1817" s="6"/>
    </row>
    <row r="1818" spans="1:29" ht="9.9" customHeight="1" x14ac:dyDescent="0.25">
      <c r="B1818" s="138"/>
      <c r="C1818" s="14"/>
      <c r="D1818" s="194"/>
      <c r="E1818" s="194"/>
      <c r="F1818" s="194"/>
      <c r="G1818" s="194"/>
      <c r="H1818" s="193"/>
      <c r="I1818" s="194"/>
      <c r="J1818" s="194"/>
      <c r="K1818" s="194"/>
      <c r="L1818" s="194"/>
      <c r="P1818" s="2"/>
      <c r="AA1818" s="6"/>
      <c r="AB1818" s="6"/>
      <c r="AC1818" s="6"/>
    </row>
    <row r="1819" spans="1:29" ht="9.9" customHeight="1" x14ac:dyDescent="0.25">
      <c r="B1819" s="138"/>
      <c r="C1819" s="14"/>
      <c r="D1819" s="194"/>
      <c r="E1819" s="194"/>
      <c r="F1819" s="194"/>
      <c r="G1819" s="194"/>
      <c r="H1819" s="193"/>
      <c r="I1819" s="187"/>
      <c r="J1819" s="194"/>
      <c r="K1819" s="194"/>
      <c r="L1819" s="194"/>
      <c r="P1819" s="2"/>
      <c r="AA1819" s="6"/>
      <c r="AB1819" s="6"/>
      <c r="AC1819" s="6"/>
    </row>
    <row r="1820" spans="1:29" ht="9.9" customHeight="1" x14ac:dyDescent="0.25">
      <c r="B1820" s="138"/>
      <c r="C1820" s="14"/>
      <c r="D1820" s="194"/>
      <c r="E1820" s="194"/>
      <c r="F1820" s="194"/>
      <c r="G1820" s="194"/>
      <c r="H1820" s="193"/>
      <c r="I1820" s="194"/>
      <c r="J1820" s="194"/>
      <c r="K1820" s="194"/>
      <c r="L1820" s="194"/>
      <c r="P1820" s="2"/>
      <c r="AA1820" s="6"/>
      <c r="AB1820" s="6"/>
      <c r="AC1820" s="6"/>
    </row>
    <row r="1821" spans="1:29" ht="9.9" customHeight="1" x14ac:dyDescent="0.25">
      <c r="B1821" s="138"/>
      <c r="C1821" s="148"/>
      <c r="D1821" s="194"/>
      <c r="E1821" s="194"/>
      <c r="F1821" s="194"/>
      <c r="G1821" s="194"/>
      <c r="H1821" s="193"/>
      <c r="I1821" s="194"/>
      <c r="J1821" s="194"/>
      <c r="K1821" s="194"/>
      <c r="L1821" s="194"/>
      <c r="P1821" s="2"/>
      <c r="AA1821" s="6"/>
      <c r="AB1821" s="6"/>
      <c r="AC1821" s="6"/>
    </row>
    <row r="1822" spans="1:29" ht="9.9" customHeight="1" x14ac:dyDescent="0.25">
      <c r="B1822" s="138"/>
      <c r="C1822" s="14"/>
      <c r="D1822" s="194"/>
      <c r="E1822" s="194"/>
      <c r="F1822" s="194"/>
      <c r="G1822" s="194"/>
      <c r="H1822" s="193"/>
      <c r="I1822" s="194"/>
      <c r="J1822" s="194"/>
      <c r="K1822" s="194"/>
      <c r="L1822" s="194"/>
      <c r="P1822" s="2"/>
      <c r="AA1822" s="6"/>
      <c r="AB1822" s="6"/>
      <c r="AC1822" s="6"/>
    </row>
    <row r="1823" spans="1:29" ht="9.9" customHeight="1" x14ac:dyDescent="0.25">
      <c r="B1823" s="138"/>
      <c r="C1823" s="14"/>
      <c r="D1823" s="194"/>
      <c r="E1823" s="194"/>
      <c r="F1823" s="194"/>
      <c r="G1823" s="194"/>
      <c r="H1823" s="193"/>
      <c r="I1823" s="194"/>
      <c r="J1823" s="194"/>
      <c r="K1823" s="194"/>
      <c r="L1823" s="194"/>
      <c r="P1823" s="2"/>
      <c r="AA1823" s="6"/>
      <c r="AB1823" s="6"/>
      <c r="AC1823" s="6"/>
    </row>
    <row r="1824" spans="1:29" ht="9.9" customHeight="1" x14ac:dyDescent="0.25">
      <c r="B1824" s="138"/>
      <c r="C1824" s="14"/>
      <c r="D1824" s="194"/>
      <c r="E1824" s="194"/>
      <c r="F1824" s="194"/>
      <c r="G1824" s="194"/>
      <c r="H1824" s="193"/>
      <c r="I1824" s="194"/>
      <c r="J1824" s="194"/>
      <c r="K1824" s="194"/>
      <c r="L1824" s="194"/>
      <c r="P1824" s="2"/>
      <c r="AA1824" s="6"/>
      <c r="AB1824" s="6"/>
      <c r="AC1824" s="6"/>
    </row>
    <row r="1825" spans="2:29" ht="9.9" customHeight="1" x14ac:dyDescent="0.25">
      <c r="B1825" s="138"/>
      <c r="C1825" s="14"/>
      <c r="D1825" s="194"/>
      <c r="E1825" s="194"/>
      <c r="F1825" s="194"/>
      <c r="G1825" s="194"/>
      <c r="H1825" s="193"/>
      <c r="I1825" s="194"/>
      <c r="J1825" s="194"/>
      <c r="K1825" s="194"/>
      <c r="L1825" s="194"/>
      <c r="P1825" s="2"/>
      <c r="AA1825" s="6"/>
      <c r="AB1825" s="6"/>
      <c r="AC1825" s="6"/>
    </row>
    <row r="1826" spans="2:29" ht="9.9" customHeight="1" x14ac:dyDescent="0.25">
      <c r="B1826" s="138"/>
      <c r="C1826" s="148"/>
      <c r="D1826" s="194"/>
      <c r="E1826" s="194"/>
      <c r="F1826" s="194"/>
      <c r="G1826" s="194"/>
      <c r="H1826" s="193"/>
      <c r="I1826" s="194"/>
      <c r="J1826" s="194"/>
      <c r="K1826" s="194"/>
      <c r="L1826" s="194"/>
      <c r="P1826" s="2"/>
      <c r="AA1826" s="6"/>
      <c r="AB1826" s="6"/>
      <c r="AC1826" s="6"/>
    </row>
    <row r="1827" spans="2:29" ht="9.9" customHeight="1" x14ac:dyDescent="0.25">
      <c r="B1827" s="138"/>
      <c r="C1827" s="14"/>
      <c r="D1827" s="194"/>
      <c r="E1827" s="194"/>
      <c r="F1827" s="194"/>
      <c r="G1827" s="194"/>
      <c r="H1827" s="193"/>
      <c r="I1827" s="194"/>
      <c r="J1827" s="194"/>
      <c r="K1827" s="194"/>
      <c r="L1827" s="194"/>
      <c r="P1827" s="2"/>
      <c r="AA1827" s="6"/>
      <c r="AB1827" s="6"/>
      <c r="AC1827" s="6"/>
    </row>
    <row r="1828" spans="2:29" ht="9.9" customHeight="1" x14ac:dyDescent="0.25">
      <c r="B1828" s="138"/>
      <c r="C1828" s="14"/>
      <c r="D1828" s="194"/>
      <c r="E1828" s="194"/>
      <c r="F1828" s="194"/>
      <c r="G1828" s="194"/>
      <c r="H1828" s="193"/>
      <c r="I1828" s="194"/>
      <c r="J1828" s="194"/>
      <c r="K1828" s="194"/>
      <c r="L1828" s="194"/>
      <c r="P1828" s="2"/>
      <c r="AA1828" s="6"/>
      <c r="AB1828" s="6"/>
      <c r="AC1828" s="6"/>
    </row>
    <row r="1829" spans="2:29" ht="9.9" customHeight="1" x14ac:dyDescent="0.25">
      <c r="B1829" s="138"/>
      <c r="C1829" s="14"/>
      <c r="D1829" s="194"/>
      <c r="E1829" s="194"/>
      <c r="F1829" s="194"/>
      <c r="G1829" s="194"/>
      <c r="H1829" s="193"/>
      <c r="I1829" s="194"/>
      <c r="J1829" s="194"/>
      <c r="K1829" s="194"/>
      <c r="L1829" s="194"/>
      <c r="P1829" s="2"/>
      <c r="AA1829" s="6"/>
      <c r="AB1829" s="6"/>
      <c r="AC1829" s="6"/>
    </row>
    <row r="1830" spans="2:29" ht="9.9" customHeight="1" x14ac:dyDescent="0.25">
      <c r="B1830" s="138"/>
      <c r="C1830" s="14"/>
      <c r="D1830" s="194"/>
      <c r="E1830" s="194"/>
      <c r="F1830" s="194"/>
      <c r="G1830" s="194"/>
      <c r="H1830" s="193"/>
      <c r="I1830" s="194"/>
      <c r="J1830" s="194"/>
      <c r="K1830" s="194"/>
      <c r="L1830" s="194"/>
      <c r="P1830" s="2"/>
      <c r="AA1830" s="6"/>
      <c r="AB1830" s="6"/>
      <c r="AC1830" s="6"/>
    </row>
    <row r="1831" spans="2:29" ht="9.9" customHeight="1" x14ac:dyDescent="0.25">
      <c r="B1831" s="138"/>
      <c r="C1831" s="148"/>
      <c r="D1831" s="194"/>
      <c r="E1831" s="194"/>
      <c r="F1831" s="194"/>
      <c r="G1831" s="194"/>
      <c r="H1831" s="193"/>
      <c r="I1831" s="194"/>
      <c r="J1831" s="194"/>
      <c r="K1831" s="194"/>
      <c r="L1831" s="194"/>
      <c r="P1831" s="2"/>
      <c r="AA1831" s="6"/>
      <c r="AB1831" s="6"/>
      <c r="AC1831" s="6"/>
    </row>
    <row r="1832" spans="2:29" ht="9.9" customHeight="1" x14ac:dyDescent="0.25">
      <c r="B1832" s="138"/>
      <c r="C1832" s="14"/>
      <c r="D1832" s="194"/>
      <c r="E1832" s="194"/>
      <c r="F1832" s="194"/>
      <c r="G1832" s="194"/>
      <c r="H1832" s="193"/>
      <c r="I1832" s="194"/>
      <c r="J1832" s="194"/>
      <c r="K1832" s="194"/>
      <c r="L1832" s="194"/>
      <c r="P1832" s="2"/>
      <c r="AA1832" s="6"/>
      <c r="AB1832" s="6"/>
      <c r="AC1832" s="6"/>
    </row>
    <row r="1833" spans="2:29" ht="9.9" customHeight="1" x14ac:dyDescent="0.25">
      <c r="B1833" s="138"/>
      <c r="C1833" s="14"/>
      <c r="D1833" s="194"/>
      <c r="E1833" s="194"/>
      <c r="F1833" s="194"/>
      <c r="G1833" s="194"/>
      <c r="H1833" s="193"/>
      <c r="I1833" s="194"/>
      <c r="J1833" s="194"/>
      <c r="K1833" s="194"/>
      <c r="L1833" s="194"/>
      <c r="P1833" s="2"/>
      <c r="AA1833" s="6"/>
      <c r="AB1833" s="6"/>
      <c r="AC1833" s="6"/>
    </row>
    <row r="1834" spans="2:29" ht="9.9" customHeight="1" x14ac:dyDescent="0.25">
      <c r="B1834" s="138"/>
      <c r="C1834" s="14"/>
      <c r="D1834" s="194"/>
      <c r="E1834" s="194"/>
      <c r="F1834" s="194"/>
      <c r="G1834" s="194"/>
      <c r="H1834" s="193"/>
      <c r="I1834" s="194"/>
      <c r="J1834" s="194"/>
      <c r="K1834" s="194"/>
      <c r="L1834" s="194"/>
      <c r="P1834" s="2"/>
      <c r="AA1834" s="6"/>
      <c r="AB1834" s="6"/>
      <c r="AC1834" s="6"/>
    </row>
    <row r="1835" spans="2:29" ht="9.9" customHeight="1" x14ac:dyDescent="0.25">
      <c r="B1835" s="138"/>
      <c r="C1835" s="14"/>
      <c r="D1835" s="194"/>
      <c r="E1835" s="194"/>
      <c r="F1835" s="194"/>
      <c r="G1835" s="194"/>
      <c r="H1835" s="193"/>
      <c r="I1835" s="194"/>
      <c r="J1835" s="194"/>
      <c r="K1835" s="194"/>
      <c r="L1835" s="194"/>
      <c r="P1835" s="2"/>
      <c r="AA1835" s="6"/>
      <c r="AB1835" s="6"/>
      <c r="AC1835" s="6"/>
    </row>
    <row r="1836" spans="2:29" ht="9.9" customHeight="1" x14ac:dyDescent="0.25">
      <c r="B1836" s="138"/>
      <c r="C1836" s="148"/>
      <c r="D1836" s="194"/>
      <c r="E1836" s="194"/>
      <c r="F1836" s="194"/>
      <c r="G1836" s="194"/>
      <c r="H1836" s="193"/>
      <c r="I1836" s="194"/>
      <c r="J1836" s="194"/>
      <c r="K1836" s="194"/>
      <c r="L1836" s="194"/>
      <c r="P1836" s="2"/>
      <c r="AA1836" s="6"/>
      <c r="AB1836" s="6"/>
      <c r="AC1836" s="6"/>
    </row>
    <row r="1837" spans="2:29" ht="9.9" customHeight="1" x14ac:dyDescent="0.25">
      <c r="B1837" s="138"/>
      <c r="C1837" s="14"/>
      <c r="D1837" s="194"/>
      <c r="E1837" s="194"/>
      <c r="F1837" s="194"/>
      <c r="G1837" s="194"/>
      <c r="H1837" s="193"/>
      <c r="I1837" s="194"/>
      <c r="J1837" s="194"/>
      <c r="K1837" s="194"/>
      <c r="L1837" s="194"/>
      <c r="P1837" s="2"/>
      <c r="AA1837" s="6"/>
      <c r="AB1837" s="6"/>
      <c r="AC1837" s="6"/>
    </row>
    <row r="1838" spans="2:29" ht="9.9" customHeight="1" x14ac:dyDescent="0.25">
      <c r="B1838" s="138"/>
      <c r="C1838" s="14"/>
      <c r="D1838" s="194"/>
      <c r="E1838" s="194"/>
      <c r="F1838" s="194"/>
      <c r="G1838" s="194"/>
      <c r="H1838" s="193"/>
      <c r="I1838" s="194"/>
      <c r="J1838" s="194"/>
      <c r="K1838" s="194"/>
      <c r="L1838" s="194"/>
      <c r="P1838" s="2"/>
      <c r="AA1838" s="6"/>
      <c r="AB1838" s="6"/>
      <c r="AC1838" s="6"/>
    </row>
    <row r="1839" spans="2:29" ht="9.9" customHeight="1" x14ac:dyDescent="0.25">
      <c r="B1839" s="138"/>
      <c r="C1839" s="14"/>
      <c r="D1839" s="194"/>
      <c r="E1839" s="194"/>
      <c r="F1839" s="194"/>
      <c r="G1839" s="194"/>
      <c r="H1839" s="193"/>
      <c r="I1839" s="194"/>
      <c r="J1839" s="194"/>
      <c r="K1839" s="194"/>
      <c r="L1839" s="194"/>
      <c r="P1839" s="2"/>
      <c r="AA1839" s="6"/>
      <c r="AB1839" s="6"/>
      <c r="AC1839" s="6"/>
    </row>
    <row r="1840" spans="2:29" ht="9.9" customHeight="1" x14ac:dyDescent="0.25">
      <c r="B1840" s="138"/>
      <c r="C1840" s="14"/>
      <c r="D1840" s="194"/>
      <c r="E1840" s="194"/>
      <c r="F1840" s="194"/>
      <c r="G1840" s="194"/>
      <c r="H1840" s="193"/>
      <c r="I1840" s="194"/>
      <c r="J1840" s="194"/>
      <c r="K1840" s="194"/>
      <c r="L1840" s="194"/>
      <c r="P1840" s="2"/>
      <c r="AA1840" s="6"/>
      <c r="AB1840" s="6"/>
      <c r="AC1840" s="6"/>
    </row>
    <row r="1841" spans="1:29" ht="9.9" customHeight="1" x14ac:dyDescent="0.25">
      <c r="B1841" s="138"/>
      <c r="C1841" s="14"/>
      <c r="D1841" s="194"/>
      <c r="E1841" s="194"/>
      <c r="F1841" s="194"/>
      <c r="G1841" s="194"/>
      <c r="H1841" s="193"/>
      <c r="I1841" s="194"/>
      <c r="J1841" s="194"/>
      <c r="K1841" s="194"/>
      <c r="L1841" s="194"/>
      <c r="P1841" s="2"/>
      <c r="AA1841" s="6"/>
      <c r="AB1841" s="6"/>
      <c r="AC1841" s="6"/>
    </row>
    <row r="1842" spans="1:29" ht="9.9" customHeight="1" x14ac:dyDescent="0.25">
      <c r="A1842" s="11"/>
      <c r="B1842" s="138"/>
      <c r="C1842" s="83"/>
      <c r="D1842" s="194"/>
      <c r="E1842" s="194"/>
      <c r="F1842" s="194"/>
      <c r="G1842" s="194"/>
      <c r="H1842" s="193"/>
      <c r="I1842" s="194"/>
      <c r="J1842" s="194"/>
      <c r="K1842" s="194"/>
      <c r="L1842" s="194"/>
      <c r="P1842" s="2"/>
      <c r="AA1842" s="6"/>
      <c r="AB1842" s="6"/>
      <c r="AC1842" s="6"/>
    </row>
    <row r="1843" spans="1:29" ht="9.9" customHeight="1" x14ac:dyDescent="0.25">
      <c r="B1843" s="138"/>
      <c r="C1843" s="149"/>
      <c r="D1843" s="2"/>
      <c r="I1843" s="194"/>
      <c r="J1843" s="194"/>
      <c r="K1843" s="194"/>
      <c r="L1843" s="194"/>
      <c r="P1843" s="2"/>
      <c r="AA1843" s="6"/>
      <c r="AB1843" s="6"/>
      <c r="AC1843" s="6"/>
    </row>
    <row r="1844" spans="1:29" ht="9.9" customHeight="1" x14ac:dyDescent="0.25">
      <c r="B1844" s="138"/>
      <c r="C1844" s="148"/>
      <c r="D1844" s="2"/>
      <c r="I1844" s="194"/>
      <c r="J1844" s="194"/>
      <c r="K1844" s="194"/>
      <c r="L1844" s="194"/>
      <c r="P1844" s="2"/>
      <c r="AA1844" s="6"/>
      <c r="AB1844" s="6"/>
      <c r="AC1844" s="6"/>
    </row>
    <row r="1845" spans="1:29" ht="9.9" customHeight="1" x14ac:dyDescent="0.25">
      <c r="B1845" s="138"/>
      <c r="C1845" s="14"/>
      <c r="D1845" s="2"/>
      <c r="I1845" s="194"/>
      <c r="J1845" s="194"/>
      <c r="K1845" s="194"/>
      <c r="L1845" s="194"/>
      <c r="P1845" s="2"/>
      <c r="AA1845" s="6"/>
      <c r="AB1845" s="6"/>
      <c r="AC1845" s="6"/>
    </row>
    <row r="1846" spans="1:29" ht="9.9" customHeight="1" x14ac:dyDescent="0.25">
      <c r="B1846" s="138"/>
      <c r="C1846" s="14"/>
      <c r="D1846" s="2"/>
      <c r="I1846" s="194"/>
      <c r="J1846" s="194"/>
      <c r="K1846" s="194"/>
      <c r="L1846" s="194"/>
      <c r="P1846" s="2"/>
      <c r="AA1846" s="6"/>
      <c r="AB1846" s="6"/>
      <c r="AC1846" s="6"/>
    </row>
    <row r="1847" spans="1:29" ht="9.9" customHeight="1" x14ac:dyDescent="0.25">
      <c r="B1847" s="138"/>
      <c r="C1847" s="14"/>
      <c r="D1847" s="2"/>
      <c r="I1847" s="194"/>
      <c r="J1847" s="194"/>
      <c r="K1847" s="194"/>
      <c r="L1847" s="194"/>
      <c r="P1847" s="2"/>
      <c r="AA1847" s="6"/>
      <c r="AB1847" s="6"/>
      <c r="AC1847" s="6"/>
    </row>
    <row r="1848" spans="1:29" ht="9.9" customHeight="1" x14ac:dyDescent="0.25">
      <c r="B1848" s="138"/>
      <c r="C1848" s="14"/>
      <c r="D1848" s="2"/>
      <c r="I1848" s="194"/>
      <c r="J1848" s="194"/>
      <c r="K1848" s="194"/>
      <c r="L1848" s="194"/>
      <c r="P1848" s="2"/>
      <c r="AA1848" s="6"/>
      <c r="AB1848" s="6"/>
      <c r="AC1848" s="6"/>
    </row>
    <row r="1849" spans="1:29" ht="9.9" customHeight="1" x14ac:dyDescent="0.25">
      <c r="B1849" s="138"/>
      <c r="C1849" s="148"/>
      <c r="D1849" s="2"/>
      <c r="I1849" s="194"/>
      <c r="J1849" s="194"/>
      <c r="K1849" s="194"/>
      <c r="L1849" s="194"/>
      <c r="P1849" s="2"/>
      <c r="AA1849" s="6"/>
      <c r="AB1849" s="6"/>
      <c r="AC1849" s="6"/>
    </row>
    <row r="1850" spans="1:29" ht="9.9" customHeight="1" x14ac:dyDescent="0.25">
      <c r="B1850" s="138"/>
      <c r="C1850" s="14"/>
      <c r="D1850" s="2"/>
      <c r="I1850" s="194"/>
      <c r="J1850" s="194"/>
      <c r="K1850" s="194"/>
      <c r="L1850" s="194"/>
      <c r="P1850" s="2"/>
      <c r="AA1850" s="6"/>
      <c r="AB1850" s="6"/>
      <c r="AC1850" s="6"/>
    </row>
    <row r="1851" spans="1:29" ht="9.9" customHeight="1" x14ac:dyDescent="0.25">
      <c r="B1851" s="138"/>
      <c r="C1851" s="14"/>
      <c r="D1851" s="2"/>
      <c r="I1851" s="194"/>
      <c r="J1851" s="194"/>
      <c r="K1851" s="194"/>
      <c r="L1851" s="194"/>
      <c r="P1851" s="2"/>
      <c r="AA1851" s="6"/>
      <c r="AB1851" s="6"/>
      <c r="AC1851" s="6"/>
    </row>
    <row r="1852" spans="1:29" ht="9.9" customHeight="1" x14ac:dyDescent="0.25">
      <c r="B1852" s="138"/>
      <c r="C1852" s="14"/>
      <c r="D1852" s="2"/>
      <c r="I1852" s="194"/>
      <c r="J1852" s="194"/>
      <c r="K1852" s="194"/>
      <c r="L1852" s="194"/>
      <c r="P1852" s="2"/>
      <c r="AA1852" s="6"/>
      <c r="AB1852" s="6"/>
      <c r="AC1852" s="6"/>
    </row>
    <row r="1853" spans="1:29" ht="9.9" customHeight="1" x14ac:dyDescent="0.25">
      <c r="B1853" s="138"/>
      <c r="C1853" s="14"/>
      <c r="D1853" s="2"/>
      <c r="I1853" s="194"/>
      <c r="J1853" s="194"/>
      <c r="K1853" s="194"/>
      <c r="L1853" s="194"/>
      <c r="P1853" s="2"/>
      <c r="AA1853" s="6"/>
      <c r="AB1853" s="6"/>
      <c r="AC1853" s="6"/>
    </row>
    <row r="1854" spans="1:29" ht="9.9" customHeight="1" x14ac:dyDescent="0.25">
      <c r="B1854" s="138"/>
      <c r="C1854" s="14"/>
      <c r="D1854" s="2"/>
      <c r="I1854" s="194"/>
      <c r="J1854" s="194"/>
      <c r="K1854" s="194"/>
      <c r="L1854" s="194"/>
      <c r="P1854" s="2"/>
      <c r="AA1854" s="6"/>
      <c r="AB1854" s="6"/>
      <c r="AC1854" s="6"/>
    </row>
    <row r="1855" spans="1:29" ht="9.9" customHeight="1" x14ac:dyDescent="0.25">
      <c r="B1855" s="138"/>
      <c r="C1855" s="14"/>
      <c r="D1855" s="2"/>
      <c r="I1855" s="194"/>
      <c r="J1855" s="194"/>
      <c r="K1855" s="194"/>
      <c r="L1855" s="194"/>
      <c r="P1855" s="2"/>
      <c r="AA1855" s="6"/>
      <c r="AB1855" s="6"/>
      <c r="AC1855" s="6"/>
    </row>
    <row r="1856" spans="1:29" ht="9.9" customHeight="1" x14ac:dyDescent="0.25">
      <c r="B1856" s="138"/>
      <c r="C1856" s="148"/>
      <c r="D1856" s="2"/>
      <c r="I1856" s="194"/>
      <c r="J1856" s="194"/>
      <c r="K1856" s="194"/>
      <c r="L1856" s="194"/>
      <c r="P1856" s="2"/>
      <c r="AA1856" s="6"/>
      <c r="AB1856" s="6"/>
      <c r="AC1856" s="6"/>
    </row>
    <row r="1857" spans="1:29" ht="9.9" customHeight="1" x14ac:dyDescent="0.25">
      <c r="B1857" s="138"/>
      <c r="C1857" s="14"/>
      <c r="D1857" s="2"/>
      <c r="I1857" s="194"/>
      <c r="J1857" s="194"/>
      <c r="K1857" s="194"/>
      <c r="L1857" s="194"/>
      <c r="P1857" s="2"/>
      <c r="AA1857" s="6"/>
      <c r="AB1857" s="6"/>
      <c r="AC1857" s="6"/>
    </row>
    <row r="1858" spans="1:29" ht="9.9" customHeight="1" x14ac:dyDescent="0.25">
      <c r="B1858" s="138"/>
      <c r="C1858" s="14"/>
      <c r="D1858" s="2"/>
      <c r="I1858" s="194"/>
      <c r="J1858" s="194"/>
      <c r="K1858" s="194"/>
      <c r="L1858" s="194"/>
      <c r="P1858" s="2"/>
      <c r="AA1858" s="6"/>
      <c r="AB1858" s="6"/>
      <c r="AC1858" s="6"/>
    </row>
    <row r="1859" spans="1:29" ht="9.9" customHeight="1" x14ac:dyDescent="0.25">
      <c r="A1859" s="11"/>
      <c r="B1859" s="24"/>
      <c r="C1859" s="142"/>
      <c r="D1859" s="194"/>
      <c r="E1859" s="194"/>
      <c r="F1859" s="194"/>
      <c r="G1859" s="194"/>
      <c r="H1859" s="193"/>
      <c r="I1859" s="194"/>
      <c r="J1859" s="194"/>
      <c r="K1859" s="194"/>
      <c r="L1859" s="13"/>
      <c r="P1859" s="2"/>
      <c r="AA1859" s="6"/>
      <c r="AB1859" s="6"/>
      <c r="AC1859" s="6"/>
    </row>
    <row r="1860" spans="1:29" ht="9.9" customHeight="1" x14ac:dyDescent="0.25">
      <c r="B1860" s="139"/>
      <c r="C1860" s="14"/>
      <c r="D1860" s="2"/>
      <c r="I1860" s="194"/>
      <c r="J1860" s="194"/>
      <c r="K1860" s="194"/>
      <c r="L1860" s="194"/>
      <c r="P1860" s="2"/>
      <c r="AA1860" s="6"/>
      <c r="AB1860" s="6"/>
      <c r="AC1860" s="6"/>
    </row>
    <row r="1861" spans="1:29" ht="9.9" customHeight="1" x14ac:dyDescent="0.25">
      <c r="B1861" s="142"/>
      <c r="C1861" s="14"/>
      <c r="D1861" s="2"/>
      <c r="I1861" s="194"/>
      <c r="J1861" s="194"/>
      <c r="K1861" s="194"/>
      <c r="L1861" s="194"/>
      <c r="P1861" s="2"/>
      <c r="AA1861" s="6"/>
      <c r="AB1861" s="6"/>
      <c r="AC1861" s="6"/>
    </row>
    <row r="1862" spans="1:29" ht="9.9" customHeight="1" x14ac:dyDescent="0.25">
      <c r="B1862" s="138"/>
      <c r="C1862" s="148"/>
      <c r="D1862" s="2"/>
      <c r="I1862" s="194"/>
      <c r="J1862" s="194"/>
      <c r="K1862" s="194"/>
      <c r="L1862" s="140"/>
      <c r="M1862" s="193"/>
      <c r="P1862" s="2"/>
      <c r="AA1862" s="6"/>
      <c r="AB1862" s="6"/>
      <c r="AC1862" s="6"/>
    </row>
    <row r="1863" spans="1:29" ht="9.9" customHeight="1" x14ac:dyDescent="0.25">
      <c r="B1863" s="138"/>
      <c r="C1863" s="14"/>
      <c r="D1863" s="2"/>
      <c r="I1863" s="194"/>
      <c r="J1863" s="194"/>
      <c r="K1863" s="194"/>
      <c r="L1863" s="194"/>
      <c r="M1863" s="193"/>
      <c r="N1863" s="193"/>
      <c r="P1863" s="2"/>
      <c r="AA1863" s="6"/>
      <c r="AB1863" s="6"/>
      <c r="AC1863" s="6"/>
    </row>
    <row r="1864" spans="1:29" ht="9.9" customHeight="1" x14ac:dyDescent="0.25">
      <c r="B1864" s="138"/>
      <c r="C1864" s="14"/>
      <c r="D1864" s="2"/>
      <c r="I1864" s="194"/>
      <c r="J1864" s="194"/>
      <c r="K1864" s="194"/>
      <c r="L1864" s="194"/>
      <c r="M1864" s="193"/>
      <c r="N1864" s="193"/>
      <c r="P1864" s="2"/>
      <c r="AA1864" s="6"/>
      <c r="AB1864" s="6"/>
      <c r="AC1864" s="6"/>
    </row>
    <row r="1865" spans="1:29" ht="9.9" customHeight="1" x14ac:dyDescent="0.25">
      <c r="B1865" s="138"/>
      <c r="C1865" s="14"/>
      <c r="D1865" s="2"/>
      <c r="I1865" s="194"/>
      <c r="J1865" s="194"/>
      <c r="K1865" s="194"/>
      <c r="L1865" s="194"/>
      <c r="M1865" s="193"/>
      <c r="N1865" s="193"/>
      <c r="P1865" s="2"/>
      <c r="AA1865" s="6"/>
      <c r="AB1865" s="6"/>
      <c r="AC1865" s="6"/>
    </row>
    <row r="1866" spans="1:29" ht="9.9" customHeight="1" x14ac:dyDescent="0.25">
      <c r="B1866" s="138"/>
      <c r="C1866" s="14"/>
      <c r="D1866" s="2"/>
      <c r="I1866" s="194"/>
      <c r="J1866" s="194"/>
      <c r="K1866" s="194"/>
      <c r="L1866" s="194"/>
      <c r="M1866" s="193"/>
      <c r="N1866" s="193"/>
      <c r="P1866" s="2"/>
      <c r="AA1866" s="6"/>
      <c r="AB1866" s="6"/>
      <c r="AC1866" s="6"/>
    </row>
    <row r="1867" spans="1:29" ht="9.9" customHeight="1" x14ac:dyDescent="0.25">
      <c r="B1867" s="138"/>
      <c r="C1867" s="14"/>
      <c r="D1867" s="2"/>
      <c r="I1867" s="194"/>
      <c r="J1867" s="194"/>
      <c r="K1867" s="194"/>
      <c r="L1867" s="194"/>
      <c r="M1867" s="193"/>
      <c r="N1867" s="193"/>
      <c r="P1867" s="2"/>
      <c r="AA1867" s="6"/>
      <c r="AB1867" s="6"/>
      <c r="AC1867" s="6"/>
    </row>
    <row r="1868" spans="1:29" ht="9.9" customHeight="1" x14ac:dyDescent="0.25">
      <c r="B1868" s="138"/>
      <c r="C1868" s="148"/>
      <c r="D1868" s="2"/>
      <c r="I1868" s="194"/>
      <c r="J1868" s="194"/>
      <c r="K1868" s="194"/>
      <c r="L1868" s="140"/>
      <c r="M1868" s="193"/>
      <c r="N1868" s="193"/>
      <c r="P1868" s="2"/>
      <c r="AA1868" s="6"/>
      <c r="AB1868" s="6"/>
      <c r="AC1868" s="6"/>
    </row>
    <row r="1869" spans="1:29" ht="9.9" customHeight="1" x14ac:dyDescent="0.25">
      <c r="B1869" s="138"/>
      <c r="C1869" s="14"/>
      <c r="D1869" s="2"/>
      <c r="I1869" s="194"/>
      <c r="J1869" s="194"/>
      <c r="K1869" s="194"/>
      <c r="L1869" s="194"/>
      <c r="M1869" s="193"/>
      <c r="N1869" s="193"/>
      <c r="P1869" s="2"/>
      <c r="AA1869" s="6"/>
      <c r="AB1869" s="6"/>
      <c r="AC1869" s="6"/>
    </row>
    <row r="1870" spans="1:29" ht="9.9" customHeight="1" x14ac:dyDescent="0.25">
      <c r="B1870" s="138"/>
      <c r="C1870" s="14"/>
      <c r="D1870" s="2"/>
      <c r="I1870" s="194"/>
      <c r="J1870" s="194"/>
      <c r="K1870" s="194"/>
      <c r="L1870" s="194"/>
      <c r="M1870" s="193"/>
      <c r="N1870" s="193"/>
      <c r="P1870" s="2"/>
      <c r="AA1870" s="6"/>
      <c r="AB1870" s="6"/>
      <c r="AC1870" s="6"/>
    </row>
    <row r="1871" spans="1:29" ht="9.9" customHeight="1" x14ac:dyDescent="0.25">
      <c r="B1871" s="138"/>
      <c r="C1871" s="14"/>
      <c r="D1871" s="2"/>
      <c r="I1871" s="194"/>
      <c r="J1871" s="194"/>
      <c r="K1871" s="194"/>
      <c r="L1871" s="194"/>
      <c r="M1871" s="193"/>
      <c r="N1871" s="193"/>
      <c r="P1871" s="2"/>
      <c r="AA1871" s="6"/>
      <c r="AB1871" s="6"/>
      <c r="AC1871" s="6"/>
    </row>
    <row r="1872" spans="1:29" ht="9.9" customHeight="1" x14ac:dyDescent="0.25">
      <c r="B1872" s="138"/>
      <c r="C1872" s="14"/>
      <c r="D1872" s="2"/>
      <c r="I1872" s="194"/>
      <c r="J1872" s="194"/>
      <c r="K1872" s="194"/>
      <c r="L1872" s="194"/>
      <c r="M1872" s="193"/>
      <c r="N1872" s="193"/>
      <c r="P1872" s="2"/>
      <c r="AA1872" s="6"/>
      <c r="AB1872" s="6"/>
      <c r="AC1872" s="6"/>
    </row>
    <row r="1873" spans="1:29" ht="9.9" customHeight="1" x14ac:dyDescent="0.25">
      <c r="B1873" s="138"/>
      <c r="C1873" s="14"/>
      <c r="D1873" s="194"/>
      <c r="E1873" s="194"/>
      <c r="F1873" s="194"/>
      <c r="G1873" s="194"/>
      <c r="H1873" s="193"/>
      <c r="I1873" s="194"/>
      <c r="J1873" s="194"/>
      <c r="K1873" s="194"/>
      <c r="L1873" s="140"/>
      <c r="M1873" s="193"/>
      <c r="N1873" s="193"/>
      <c r="P1873" s="2"/>
      <c r="AA1873" s="6"/>
      <c r="AB1873" s="6"/>
      <c r="AC1873" s="6"/>
    </row>
    <row r="1874" spans="1:29" ht="9.9" customHeight="1" x14ac:dyDescent="0.25">
      <c r="A1874" s="11"/>
      <c r="B1874" s="138"/>
      <c r="C1874" s="83"/>
      <c r="D1874" s="194"/>
      <c r="E1874" s="194"/>
      <c r="F1874" s="194"/>
      <c r="G1874" s="194"/>
      <c r="H1874" s="193"/>
      <c r="I1874" s="194"/>
      <c r="J1874" s="194"/>
      <c r="K1874" s="194"/>
      <c r="L1874" s="140"/>
      <c r="M1874" s="193"/>
      <c r="N1874" s="193"/>
      <c r="P1874" s="2"/>
      <c r="AA1874" s="6"/>
      <c r="AB1874" s="6"/>
      <c r="AC1874" s="6"/>
    </row>
    <row r="1875" spans="1:29" ht="9.9" customHeight="1" x14ac:dyDescent="0.25">
      <c r="B1875" s="138"/>
      <c r="C1875" s="148"/>
      <c r="D1875" s="194"/>
      <c r="E1875" s="194"/>
      <c r="F1875" s="194"/>
      <c r="G1875" s="194"/>
      <c r="H1875" s="193"/>
      <c r="I1875" s="194"/>
      <c r="J1875" s="194"/>
      <c r="K1875" s="194"/>
      <c r="L1875" s="140"/>
      <c r="M1875" s="193"/>
      <c r="N1875" s="193"/>
      <c r="P1875" s="2"/>
      <c r="AA1875" s="6"/>
      <c r="AB1875" s="6"/>
      <c r="AC1875" s="6"/>
    </row>
    <row r="1876" spans="1:29" ht="9.9" customHeight="1" x14ac:dyDescent="0.25">
      <c r="B1876" s="138"/>
      <c r="C1876" s="14"/>
      <c r="D1876" s="194"/>
      <c r="E1876" s="194"/>
      <c r="F1876" s="194"/>
      <c r="G1876" s="194"/>
      <c r="H1876" s="193"/>
      <c r="I1876" s="194"/>
      <c r="J1876" s="194"/>
      <c r="K1876" s="194"/>
      <c r="L1876" s="140"/>
      <c r="M1876" s="193"/>
      <c r="N1876" s="193"/>
      <c r="P1876" s="2"/>
      <c r="AA1876" s="6"/>
      <c r="AB1876" s="6"/>
      <c r="AC1876" s="6"/>
    </row>
    <row r="1877" spans="1:29" ht="9.9" customHeight="1" x14ac:dyDescent="0.25">
      <c r="B1877" s="138"/>
      <c r="C1877" s="14"/>
      <c r="D1877" s="194"/>
      <c r="E1877" s="194"/>
      <c r="F1877" s="194"/>
      <c r="G1877" s="194"/>
      <c r="H1877" s="193"/>
      <c r="I1877" s="194"/>
      <c r="J1877" s="194"/>
      <c r="K1877" s="194"/>
      <c r="L1877" s="140"/>
      <c r="M1877" s="193"/>
      <c r="N1877" s="193"/>
      <c r="P1877" s="2"/>
      <c r="AA1877" s="6"/>
      <c r="AB1877" s="6"/>
      <c r="AC1877" s="6"/>
    </row>
    <row r="1878" spans="1:29" ht="9.9" customHeight="1" x14ac:dyDescent="0.25">
      <c r="B1878" s="138"/>
      <c r="C1878" s="14"/>
      <c r="D1878" s="194"/>
      <c r="E1878" s="194"/>
      <c r="F1878" s="194"/>
      <c r="G1878" s="194"/>
      <c r="H1878" s="193"/>
      <c r="I1878" s="194"/>
      <c r="J1878" s="194"/>
      <c r="K1878" s="194"/>
      <c r="L1878" s="140"/>
      <c r="M1878" s="193"/>
      <c r="N1878" s="193"/>
      <c r="P1878" s="2"/>
      <c r="AA1878" s="6"/>
      <c r="AB1878" s="6"/>
      <c r="AC1878" s="6"/>
    </row>
    <row r="1879" spans="1:29" ht="9.9" customHeight="1" x14ac:dyDescent="0.25">
      <c r="B1879" s="138"/>
      <c r="C1879" s="14"/>
      <c r="D1879" s="194"/>
      <c r="E1879" s="194"/>
      <c r="F1879" s="194"/>
      <c r="G1879" s="194"/>
      <c r="H1879" s="193"/>
      <c r="I1879" s="194"/>
      <c r="J1879" s="194"/>
      <c r="K1879" s="194"/>
      <c r="L1879" s="140"/>
      <c r="M1879" s="193"/>
      <c r="N1879" s="193"/>
      <c r="P1879" s="2"/>
      <c r="AA1879" s="6"/>
      <c r="AB1879" s="6"/>
      <c r="AC1879" s="6"/>
    </row>
    <row r="1880" spans="1:29" ht="9.9" customHeight="1" x14ac:dyDescent="0.25">
      <c r="B1880" s="138"/>
      <c r="C1880" s="14"/>
      <c r="D1880" s="194"/>
      <c r="E1880" s="194"/>
      <c r="F1880" s="194"/>
      <c r="G1880" s="194"/>
      <c r="H1880" s="193"/>
      <c r="I1880" s="194"/>
      <c r="J1880" s="194"/>
      <c r="K1880" s="194"/>
      <c r="L1880" s="140"/>
      <c r="M1880" s="193"/>
      <c r="N1880" s="193"/>
      <c r="P1880" s="2"/>
      <c r="AA1880" s="6"/>
      <c r="AB1880" s="6"/>
      <c r="AC1880" s="6"/>
    </row>
    <row r="1881" spans="1:29" ht="9.9" customHeight="1" x14ac:dyDescent="0.25">
      <c r="B1881" s="138"/>
      <c r="C1881" s="14"/>
      <c r="D1881" s="194"/>
      <c r="E1881" s="194"/>
      <c r="F1881" s="194"/>
      <c r="G1881" s="194"/>
      <c r="H1881" s="193"/>
      <c r="I1881" s="194"/>
      <c r="J1881" s="194"/>
      <c r="K1881" s="194"/>
      <c r="L1881" s="140"/>
      <c r="M1881" s="193"/>
      <c r="N1881" s="193"/>
      <c r="P1881" s="2"/>
      <c r="AA1881" s="6"/>
      <c r="AB1881" s="6"/>
      <c r="AC1881" s="6"/>
    </row>
    <row r="1882" spans="1:29" ht="9.9" customHeight="1" x14ac:dyDescent="0.25">
      <c r="B1882" s="138"/>
      <c r="C1882" s="14"/>
      <c r="D1882" s="194"/>
      <c r="E1882" s="194"/>
      <c r="F1882" s="194"/>
      <c r="G1882" s="194"/>
      <c r="H1882" s="193"/>
      <c r="I1882" s="194"/>
      <c r="J1882" s="194"/>
      <c r="K1882" s="194"/>
      <c r="L1882" s="140"/>
      <c r="M1882" s="193"/>
      <c r="N1882" s="193"/>
      <c r="P1882" s="2"/>
      <c r="AA1882" s="6"/>
      <c r="AB1882" s="6"/>
      <c r="AC1882" s="6"/>
    </row>
    <row r="1883" spans="1:29" ht="9.9" customHeight="1" x14ac:dyDescent="0.25">
      <c r="B1883" s="138"/>
      <c r="C1883" s="14"/>
      <c r="D1883" s="194"/>
      <c r="E1883" s="194"/>
      <c r="F1883" s="194"/>
      <c r="G1883" s="194"/>
      <c r="H1883" s="193"/>
      <c r="I1883" s="194"/>
      <c r="J1883" s="194"/>
      <c r="K1883" s="194"/>
      <c r="L1883" s="140"/>
      <c r="M1883" s="193"/>
      <c r="N1883" s="193"/>
      <c r="P1883" s="2"/>
      <c r="AA1883" s="6"/>
      <c r="AB1883" s="6"/>
      <c r="AC1883" s="6"/>
    </row>
    <row r="1884" spans="1:29" ht="9.9" customHeight="1" x14ac:dyDescent="0.25">
      <c r="B1884" s="138"/>
      <c r="C1884" s="14"/>
      <c r="D1884" s="194"/>
      <c r="E1884" s="194"/>
      <c r="F1884" s="194"/>
      <c r="G1884" s="194"/>
      <c r="H1884" s="193"/>
      <c r="I1884" s="194"/>
      <c r="J1884" s="194"/>
      <c r="K1884" s="194"/>
      <c r="L1884" s="140"/>
      <c r="M1884" s="193"/>
      <c r="N1884" s="193"/>
      <c r="P1884" s="2"/>
      <c r="AA1884" s="6"/>
      <c r="AB1884" s="6"/>
      <c r="AC1884" s="6"/>
    </row>
    <row r="1885" spans="1:29" ht="9.9" customHeight="1" x14ac:dyDescent="0.25">
      <c r="B1885" s="138"/>
      <c r="C1885" s="14"/>
      <c r="D1885" s="194"/>
      <c r="E1885" s="194"/>
      <c r="F1885" s="194"/>
      <c r="G1885" s="194"/>
      <c r="H1885" s="193"/>
      <c r="I1885" s="194"/>
      <c r="J1885" s="194"/>
      <c r="K1885" s="194"/>
      <c r="L1885" s="140"/>
      <c r="M1885" s="193"/>
      <c r="N1885" s="193"/>
      <c r="P1885" s="2"/>
      <c r="AA1885" s="6"/>
      <c r="AB1885" s="6"/>
      <c r="AC1885" s="6"/>
    </row>
    <row r="1886" spans="1:29" ht="9.9" customHeight="1" x14ac:dyDescent="0.25">
      <c r="B1886" s="138"/>
      <c r="C1886" s="14"/>
      <c r="D1886" s="194"/>
      <c r="E1886" s="194"/>
      <c r="F1886" s="194"/>
      <c r="G1886" s="194"/>
      <c r="H1886" s="193"/>
      <c r="I1886" s="194"/>
      <c r="J1886" s="194"/>
      <c r="K1886" s="194"/>
      <c r="L1886" s="140"/>
      <c r="M1886" s="193"/>
      <c r="N1886" s="193"/>
      <c r="P1886" s="2"/>
      <c r="AA1886" s="6"/>
      <c r="AB1886" s="6"/>
      <c r="AC1886" s="6"/>
    </row>
    <row r="1887" spans="1:29" ht="9.9" customHeight="1" x14ac:dyDescent="0.25">
      <c r="B1887" s="138"/>
      <c r="C1887" s="14"/>
      <c r="D1887" s="194"/>
      <c r="E1887" s="194"/>
      <c r="F1887" s="194"/>
      <c r="G1887" s="194"/>
      <c r="H1887" s="193"/>
      <c r="I1887" s="194"/>
      <c r="J1887" s="194"/>
      <c r="K1887" s="194"/>
      <c r="L1887" s="140"/>
      <c r="M1887" s="193"/>
      <c r="N1887" s="193"/>
      <c r="P1887" s="2"/>
      <c r="AA1887" s="6"/>
      <c r="AB1887" s="6"/>
      <c r="AC1887" s="6"/>
    </row>
    <row r="1888" spans="1:29" ht="9.9" customHeight="1" x14ac:dyDescent="0.25">
      <c r="B1888" s="138"/>
      <c r="C1888" s="148"/>
      <c r="D1888" s="194"/>
      <c r="E1888" s="194"/>
      <c r="F1888" s="194"/>
      <c r="G1888" s="194"/>
      <c r="H1888" s="193"/>
      <c r="I1888" s="194"/>
      <c r="J1888" s="194"/>
      <c r="K1888" s="194"/>
      <c r="L1888" s="140"/>
      <c r="M1888" s="193"/>
      <c r="N1888" s="193"/>
      <c r="P1888" s="2"/>
      <c r="AA1888" s="6"/>
      <c r="AB1888" s="6"/>
      <c r="AC1888" s="6"/>
    </row>
    <row r="1889" spans="2:29" ht="9.9" customHeight="1" x14ac:dyDescent="0.25">
      <c r="B1889" s="138"/>
      <c r="C1889" s="14"/>
      <c r="D1889" s="194"/>
      <c r="E1889" s="194"/>
      <c r="F1889" s="194"/>
      <c r="G1889" s="194"/>
      <c r="H1889" s="193"/>
      <c r="I1889" s="194"/>
      <c r="J1889" s="194"/>
      <c r="K1889" s="194"/>
      <c r="L1889" s="140"/>
      <c r="M1889" s="193"/>
      <c r="N1889" s="193"/>
      <c r="P1889" s="2"/>
      <c r="AA1889" s="6"/>
      <c r="AB1889" s="6"/>
      <c r="AC1889" s="6"/>
    </row>
    <row r="1890" spans="2:29" ht="9.9" customHeight="1" x14ac:dyDescent="0.25">
      <c r="B1890" s="138"/>
      <c r="C1890" s="14"/>
      <c r="D1890" s="194"/>
      <c r="E1890" s="194"/>
      <c r="F1890" s="194"/>
      <c r="G1890" s="194"/>
      <c r="H1890" s="193"/>
      <c r="I1890" s="194"/>
      <c r="J1890" s="194"/>
      <c r="K1890" s="194"/>
      <c r="L1890" s="140"/>
      <c r="M1890" s="193"/>
      <c r="N1890" s="193"/>
      <c r="P1890" s="2"/>
      <c r="AA1890" s="6"/>
      <c r="AB1890" s="6"/>
      <c r="AC1890" s="6"/>
    </row>
    <row r="1891" spans="2:29" ht="9.9" customHeight="1" x14ac:dyDescent="0.25">
      <c r="B1891" s="138"/>
      <c r="C1891" s="14"/>
      <c r="D1891" s="194"/>
      <c r="E1891" s="194"/>
      <c r="F1891" s="194"/>
      <c r="G1891" s="194"/>
      <c r="H1891" s="193"/>
      <c r="I1891" s="194"/>
      <c r="J1891" s="194"/>
      <c r="K1891" s="194"/>
      <c r="L1891" s="140"/>
      <c r="M1891" s="193"/>
      <c r="N1891" s="193"/>
      <c r="P1891" s="2"/>
      <c r="AA1891" s="6"/>
      <c r="AB1891" s="6"/>
      <c r="AC1891" s="6"/>
    </row>
    <row r="1892" spans="2:29" ht="9.9" customHeight="1" x14ac:dyDescent="0.25">
      <c r="B1892" s="138"/>
      <c r="C1892" s="14"/>
      <c r="D1892" s="194"/>
      <c r="E1892" s="194"/>
      <c r="F1892" s="194"/>
      <c r="G1892" s="194"/>
      <c r="H1892" s="193"/>
      <c r="I1892" s="194"/>
      <c r="J1892" s="194"/>
      <c r="K1892" s="194"/>
      <c r="L1892" s="140"/>
      <c r="M1892" s="193"/>
      <c r="N1892" s="193"/>
      <c r="P1892" s="2"/>
      <c r="AA1892" s="6"/>
      <c r="AB1892" s="6"/>
      <c r="AC1892" s="6"/>
    </row>
    <row r="1893" spans="2:29" ht="9.9" customHeight="1" x14ac:dyDescent="0.25">
      <c r="B1893" s="138"/>
      <c r="C1893" s="14"/>
      <c r="D1893" s="194"/>
      <c r="E1893" s="194"/>
      <c r="F1893" s="194"/>
      <c r="G1893" s="194"/>
      <c r="H1893" s="193"/>
      <c r="I1893" s="194"/>
      <c r="J1893" s="194"/>
      <c r="K1893" s="194"/>
      <c r="L1893" s="140"/>
      <c r="M1893" s="193"/>
      <c r="N1893" s="193"/>
      <c r="P1893" s="2"/>
      <c r="AA1893" s="6"/>
      <c r="AB1893" s="6"/>
      <c r="AC1893" s="6"/>
    </row>
    <row r="1894" spans="2:29" ht="9.9" customHeight="1" x14ac:dyDescent="0.25">
      <c r="B1894" s="138"/>
      <c r="C1894" s="14"/>
      <c r="D1894" s="194"/>
      <c r="E1894" s="194"/>
      <c r="F1894" s="194"/>
      <c r="G1894" s="194"/>
      <c r="H1894" s="193"/>
      <c r="I1894" s="194"/>
      <c r="J1894" s="194"/>
      <c r="K1894" s="194"/>
      <c r="L1894" s="140"/>
      <c r="M1894" s="193"/>
      <c r="N1894" s="193"/>
      <c r="P1894" s="2"/>
      <c r="AA1894" s="6"/>
      <c r="AB1894" s="6"/>
      <c r="AC1894" s="6"/>
    </row>
    <row r="1895" spans="2:29" ht="9.9" customHeight="1" x14ac:dyDescent="0.25">
      <c r="B1895" s="138"/>
      <c r="C1895" s="14"/>
      <c r="D1895" s="194"/>
      <c r="E1895" s="194"/>
      <c r="F1895" s="194"/>
      <c r="G1895" s="194"/>
      <c r="H1895" s="193"/>
      <c r="I1895" s="194"/>
      <c r="J1895" s="194"/>
      <c r="K1895" s="194"/>
      <c r="L1895" s="140"/>
      <c r="M1895" s="193"/>
      <c r="N1895" s="193"/>
      <c r="P1895" s="2"/>
      <c r="AA1895" s="6"/>
      <c r="AB1895" s="6"/>
      <c r="AC1895" s="6"/>
    </row>
    <row r="1896" spans="2:29" ht="9.9" customHeight="1" x14ac:dyDescent="0.25">
      <c r="B1896" s="138"/>
      <c r="C1896" s="14"/>
      <c r="D1896" s="194"/>
      <c r="E1896" s="194"/>
      <c r="F1896" s="194"/>
      <c r="G1896" s="194"/>
      <c r="H1896" s="193"/>
      <c r="I1896" s="194"/>
      <c r="J1896" s="194"/>
      <c r="K1896" s="194"/>
      <c r="L1896" s="140"/>
      <c r="M1896" s="193"/>
      <c r="N1896" s="193"/>
      <c r="P1896" s="2"/>
      <c r="AA1896" s="6"/>
      <c r="AB1896" s="6"/>
      <c r="AC1896" s="6"/>
    </row>
    <row r="1897" spans="2:29" ht="9.9" customHeight="1" x14ac:dyDescent="0.25">
      <c r="B1897" s="138"/>
      <c r="C1897" s="14"/>
      <c r="D1897" s="194"/>
      <c r="E1897" s="194"/>
      <c r="F1897" s="194"/>
      <c r="G1897" s="194"/>
      <c r="H1897" s="193"/>
      <c r="I1897" s="194"/>
      <c r="J1897" s="194"/>
      <c r="K1897" s="194"/>
      <c r="L1897" s="140"/>
      <c r="M1897" s="193"/>
      <c r="N1897" s="193"/>
      <c r="P1897" s="2"/>
      <c r="AA1897" s="6"/>
      <c r="AB1897" s="6"/>
      <c r="AC1897" s="6"/>
    </row>
    <row r="1898" spans="2:29" ht="9.9" customHeight="1" x14ac:dyDescent="0.25">
      <c r="B1898" s="138"/>
      <c r="C1898" s="14"/>
      <c r="D1898" s="194"/>
      <c r="E1898" s="194"/>
      <c r="F1898" s="194"/>
      <c r="G1898" s="194"/>
      <c r="H1898" s="193"/>
      <c r="I1898" s="194"/>
      <c r="J1898" s="194"/>
      <c r="K1898" s="194"/>
      <c r="L1898" s="140"/>
      <c r="M1898" s="193"/>
      <c r="N1898" s="193"/>
      <c r="P1898" s="2"/>
      <c r="AA1898" s="6"/>
      <c r="AB1898" s="6"/>
      <c r="AC1898" s="6"/>
    </row>
    <row r="1899" spans="2:29" ht="9.9" customHeight="1" x14ac:dyDescent="0.25">
      <c r="B1899" s="138"/>
      <c r="C1899" s="14"/>
      <c r="D1899" s="194"/>
      <c r="E1899" s="194"/>
      <c r="F1899" s="194"/>
      <c r="G1899" s="194"/>
      <c r="H1899" s="193"/>
      <c r="I1899" s="194"/>
      <c r="J1899" s="194"/>
      <c r="K1899" s="194"/>
      <c r="L1899" s="140"/>
      <c r="M1899" s="193"/>
      <c r="N1899" s="193"/>
      <c r="P1899" s="2"/>
      <c r="AA1899" s="6"/>
      <c r="AB1899" s="6"/>
      <c r="AC1899" s="6"/>
    </row>
    <row r="1900" spans="2:29" ht="9.9" customHeight="1" x14ac:dyDescent="0.25">
      <c r="B1900" s="138"/>
      <c r="C1900" s="148"/>
      <c r="D1900" s="194"/>
      <c r="E1900" s="194"/>
      <c r="F1900" s="194"/>
      <c r="G1900" s="194"/>
      <c r="H1900" s="193"/>
      <c r="I1900" s="194"/>
      <c r="J1900" s="194"/>
      <c r="K1900" s="194"/>
      <c r="L1900" s="140"/>
      <c r="M1900" s="193"/>
      <c r="N1900" s="193"/>
      <c r="P1900" s="2"/>
      <c r="AA1900" s="6"/>
      <c r="AB1900" s="6"/>
      <c r="AC1900" s="6"/>
    </row>
    <row r="1901" spans="2:29" ht="9.9" customHeight="1" x14ac:dyDescent="0.25">
      <c r="B1901" s="138"/>
      <c r="C1901" s="14"/>
      <c r="D1901" s="194"/>
      <c r="E1901" s="194"/>
      <c r="F1901" s="194"/>
      <c r="G1901" s="194"/>
      <c r="H1901" s="193"/>
      <c r="I1901" s="194"/>
      <c r="J1901" s="194"/>
      <c r="K1901" s="194"/>
      <c r="L1901" s="140"/>
      <c r="M1901" s="193"/>
      <c r="N1901" s="193"/>
      <c r="P1901" s="2"/>
      <c r="AA1901" s="6"/>
      <c r="AB1901" s="6"/>
      <c r="AC1901" s="6"/>
    </row>
    <row r="1902" spans="2:29" ht="9.9" customHeight="1" x14ac:dyDescent="0.25">
      <c r="B1902" s="138"/>
      <c r="C1902" s="14"/>
      <c r="D1902" s="194"/>
      <c r="E1902" s="194"/>
      <c r="F1902" s="194"/>
      <c r="G1902" s="194"/>
      <c r="H1902" s="193"/>
      <c r="I1902" s="194"/>
      <c r="J1902" s="194"/>
      <c r="K1902" s="194"/>
      <c r="L1902" s="140"/>
      <c r="M1902" s="193"/>
      <c r="N1902" s="193"/>
      <c r="P1902" s="2"/>
      <c r="AA1902" s="6"/>
      <c r="AB1902" s="6"/>
      <c r="AC1902" s="6"/>
    </row>
    <row r="1903" spans="2:29" ht="9.9" customHeight="1" x14ac:dyDescent="0.25">
      <c r="B1903" s="138"/>
      <c r="C1903" s="14"/>
      <c r="D1903" s="194"/>
      <c r="E1903" s="194"/>
      <c r="F1903" s="194"/>
      <c r="G1903" s="194"/>
      <c r="H1903" s="193"/>
      <c r="I1903" s="194"/>
      <c r="J1903" s="194"/>
      <c r="K1903" s="194"/>
      <c r="L1903" s="140"/>
      <c r="M1903" s="193"/>
      <c r="N1903" s="193"/>
      <c r="P1903" s="2"/>
      <c r="AA1903" s="6"/>
      <c r="AB1903" s="6"/>
      <c r="AC1903" s="6"/>
    </row>
    <row r="1904" spans="2:29" ht="9.9" customHeight="1" x14ac:dyDescent="0.25">
      <c r="B1904" s="138"/>
      <c r="C1904" s="14"/>
      <c r="D1904" s="194"/>
      <c r="E1904" s="194"/>
      <c r="F1904" s="194"/>
      <c r="G1904" s="194"/>
      <c r="H1904" s="193"/>
      <c r="I1904" s="194"/>
      <c r="J1904" s="194"/>
      <c r="K1904" s="194"/>
      <c r="L1904" s="140"/>
      <c r="M1904" s="194"/>
      <c r="N1904" s="194"/>
      <c r="O1904" s="193"/>
      <c r="P1904" s="2"/>
      <c r="AA1904" s="6"/>
      <c r="AB1904" s="6"/>
      <c r="AC1904" s="6"/>
    </row>
    <row r="1905" spans="1:29" ht="9.9" customHeight="1" x14ac:dyDescent="0.25">
      <c r="B1905" s="141"/>
      <c r="C1905" s="14"/>
      <c r="D1905" s="194"/>
      <c r="E1905" s="194"/>
      <c r="F1905" s="194"/>
      <c r="G1905" s="194"/>
      <c r="H1905" s="193"/>
      <c r="I1905" s="194"/>
      <c r="J1905" s="194"/>
      <c r="K1905" s="194"/>
      <c r="L1905" s="13"/>
      <c r="M1905" s="194"/>
      <c r="N1905" s="194"/>
      <c r="O1905" s="193"/>
      <c r="P1905" s="2"/>
      <c r="AA1905" s="6"/>
      <c r="AB1905" s="6"/>
      <c r="AC1905" s="6"/>
    </row>
    <row r="1906" spans="1:29" ht="9.9" customHeight="1" x14ac:dyDescent="0.25">
      <c r="B1906" s="139"/>
      <c r="C1906" s="14"/>
      <c r="D1906" s="194"/>
      <c r="E1906" s="194"/>
      <c r="F1906" s="194"/>
      <c r="G1906" s="194"/>
      <c r="H1906" s="193"/>
      <c r="I1906" s="187"/>
      <c r="J1906" s="194"/>
      <c r="K1906" s="194"/>
      <c r="L1906" s="140"/>
      <c r="M1906" s="194"/>
      <c r="N1906" s="194"/>
      <c r="O1906" s="193"/>
      <c r="P1906" s="2"/>
      <c r="AA1906" s="6"/>
      <c r="AB1906" s="6"/>
      <c r="AC1906" s="6"/>
    </row>
    <row r="1907" spans="1:29" ht="9.9" customHeight="1" x14ac:dyDescent="0.25">
      <c r="A1907" s="11"/>
      <c r="B1907" s="142"/>
      <c r="C1907" s="83"/>
      <c r="D1907" s="194"/>
      <c r="E1907" s="194"/>
      <c r="F1907" s="194"/>
      <c r="G1907" s="194"/>
      <c r="H1907" s="193"/>
      <c r="I1907" s="187"/>
      <c r="J1907" s="194"/>
      <c r="K1907" s="194"/>
      <c r="L1907" s="13"/>
      <c r="M1907" s="194"/>
      <c r="N1907" s="194"/>
      <c r="O1907" s="193"/>
      <c r="P1907" s="2"/>
      <c r="AA1907" s="6"/>
      <c r="AB1907" s="6"/>
      <c r="AC1907" s="6"/>
    </row>
    <row r="1908" spans="1:29" ht="9.9" customHeight="1" x14ac:dyDescent="0.25">
      <c r="B1908" s="138"/>
      <c r="C1908" s="148"/>
      <c r="D1908" s="4"/>
      <c r="F1908" s="193"/>
      <c r="H1908" s="2"/>
      <c r="I1908" s="187"/>
      <c r="J1908" s="194"/>
      <c r="K1908" s="194"/>
      <c r="L1908" s="140"/>
      <c r="M1908" s="194"/>
      <c r="N1908" s="194"/>
      <c r="O1908" s="193"/>
      <c r="P1908" s="2"/>
      <c r="AA1908" s="6"/>
      <c r="AB1908" s="6"/>
      <c r="AC1908" s="6"/>
    </row>
    <row r="1909" spans="1:29" ht="9.9" customHeight="1" x14ac:dyDescent="0.25">
      <c r="B1909" s="138"/>
      <c r="C1909" s="14"/>
      <c r="D1909" s="194"/>
      <c r="E1909" s="194"/>
      <c r="F1909" s="194"/>
      <c r="G1909" s="194"/>
      <c r="H1909" s="193"/>
      <c r="I1909" s="194"/>
      <c r="J1909" s="194"/>
      <c r="K1909" s="194"/>
      <c r="L1909" s="194"/>
      <c r="M1909" s="194"/>
      <c r="N1909" s="194"/>
      <c r="O1909" s="193"/>
      <c r="P1909" s="2"/>
      <c r="AA1909" s="6"/>
      <c r="AB1909" s="6"/>
      <c r="AC1909" s="6"/>
    </row>
    <row r="1910" spans="1:29" ht="9.9" customHeight="1" x14ac:dyDescent="0.25">
      <c r="B1910" s="138"/>
      <c r="C1910" s="14"/>
      <c r="D1910" s="194"/>
      <c r="E1910" s="194"/>
      <c r="F1910" s="194"/>
      <c r="G1910" s="194"/>
      <c r="H1910" s="193"/>
      <c r="I1910" s="194"/>
      <c r="J1910" s="194"/>
      <c r="K1910" s="194"/>
      <c r="L1910" s="194"/>
      <c r="M1910" s="194"/>
      <c r="N1910" s="194"/>
      <c r="O1910" s="193"/>
      <c r="P1910" s="2"/>
      <c r="AA1910" s="6"/>
      <c r="AB1910" s="6"/>
      <c r="AC1910" s="6"/>
    </row>
    <row r="1911" spans="1:29" ht="9.9" customHeight="1" x14ac:dyDescent="0.25">
      <c r="B1911" s="138"/>
      <c r="C1911" s="14"/>
      <c r="D1911" s="194"/>
      <c r="E1911" s="194"/>
      <c r="F1911" s="194"/>
      <c r="G1911" s="194"/>
      <c r="H1911" s="193"/>
      <c r="I1911" s="187"/>
      <c r="J1911" s="194"/>
      <c r="K1911" s="194"/>
      <c r="L1911" s="194"/>
      <c r="M1911" s="194"/>
      <c r="N1911" s="194"/>
      <c r="O1911" s="193"/>
      <c r="P1911" s="2"/>
      <c r="AA1911" s="6"/>
      <c r="AB1911" s="6"/>
      <c r="AC1911" s="6"/>
    </row>
    <row r="1912" spans="1:29" ht="9.9" customHeight="1" x14ac:dyDescent="0.25">
      <c r="B1912" s="138"/>
      <c r="C1912" s="14"/>
      <c r="D1912" s="194"/>
      <c r="E1912" s="194"/>
      <c r="F1912" s="194"/>
      <c r="G1912" s="194"/>
      <c r="H1912" s="193"/>
      <c r="I1912" s="194"/>
      <c r="J1912" s="194"/>
      <c r="K1912" s="194"/>
      <c r="L1912" s="194"/>
      <c r="M1912" s="194"/>
      <c r="N1912" s="194"/>
      <c r="O1912" s="193"/>
      <c r="P1912" s="2"/>
      <c r="AA1912" s="6"/>
      <c r="AB1912" s="6"/>
      <c r="AC1912" s="6"/>
    </row>
    <row r="1913" spans="1:29" ht="9.9" customHeight="1" x14ac:dyDescent="0.25">
      <c r="B1913" s="138"/>
      <c r="C1913" s="148"/>
      <c r="D1913" s="194"/>
      <c r="E1913" s="194"/>
      <c r="F1913" s="194"/>
      <c r="G1913" s="194"/>
      <c r="H1913" s="193"/>
      <c r="I1913" s="194"/>
      <c r="J1913" s="194"/>
      <c r="K1913" s="194"/>
      <c r="L1913" s="194"/>
      <c r="M1913" s="194"/>
      <c r="N1913" s="194"/>
      <c r="O1913" s="193"/>
      <c r="P1913" s="2"/>
      <c r="AA1913" s="6"/>
      <c r="AB1913" s="6"/>
      <c r="AC1913" s="6"/>
    </row>
    <row r="1914" spans="1:29" ht="9.9" customHeight="1" x14ac:dyDescent="0.25">
      <c r="B1914" s="138"/>
      <c r="C1914" s="14"/>
      <c r="D1914" s="194"/>
      <c r="E1914" s="194"/>
      <c r="F1914" s="194"/>
      <c r="G1914" s="194"/>
      <c r="H1914" s="193"/>
      <c r="I1914" s="194"/>
      <c r="J1914" s="194"/>
      <c r="K1914" s="194"/>
      <c r="L1914" s="194"/>
      <c r="M1914" s="194"/>
      <c r="N1914" s="194"/>
      <c r="O1914" s="193"/>
      <c r="P1914" s="2"/>
      <c r="AA1914" s="6"/>
      <c r="AB1914" s="6"/>
      <c r="AC1914" s="6"/>
    </row>
    <row r="1915" spans="1:29" ht="9.9" customHeight="1" x14ac:dyDescent="0.25">
      <c r="B1915" s="138"/>
      <c r="C1915" s="14"/>
      <c r="D1915" s="194"/>
      <c r="E1915" s="194"/>
      <c r="F1915" s="194"/>
      <c r="G1915" s="194"/>
      <c r="H1915" s="193"/>
      <c r="I1915" s="194"/>
      <c r="J1915" s="194"/>
      <c r="K1915" s="194"/>
      <c r="L1915" s="194"/>
      <c r="M1915" s="194"/>
      <c r="N1915" s="194"/>
      <c r="O1915" s="193"/>
      <c r="P1915" s="2"/>
      <c r="AA1915" s="6"/>
      <c r="AB1915" s="6"/>
      <c r="AC1915" s="6"/>
    </row>
    <row r="1916" spans="1:29" ht="9.9" customHeight="1" x14ac:dyDescent="0.25">
      <c r="B1916" s="138"/>
      <c r="C1916" s="14"/>
      <c r="D1916" s="194"/>
      <c r="E1916" s="194"/>
      <c r="F1916" s="194"/>
      <c r="G1916" s="194"/>
      <c r="H1916" s="193"/>
      <c r="I1916" s="194"/>
      <c r="J1916" s="194"/>
      <c r="K1916" s="194"/>
      <c r="L1916" s="194"/>
      <c r="M1916" s="194"/>
      <c r="N1916" s="194"/>
      <c r="O1916" s="193"/>
      <c r="P1916" s="2"/>
      <c r="AA1916" s="6"/>
      <c r="AB1916" s="6"/>
      <c r="AC1916" s="6"/>
    </row>
    <row r="1917" spans="1:29" ht="9.9" customHeight="1" x14ac:dyDescent="0.25">
      <c r="B1917" s="138"/>
      <c r="C1917" s="14"/>
      <c r="D1917" s="194"/>
      <c r="E1917" s="194"/>
      <c r="F1917" s="194"/>
      <c r="G1917" s="194"/>
      <c r="H1917" s="193"/>
      <c r="I1917" s="194"/>
      <c r="J1917" s="194"/>
      <c r="K1917" s="194"/>
      <c r="L1917" s="194"/>
      <c r="M1917" s="194"/>
      <c r="N1917" s="194"/>
      <c r="O1917" s="193"/>
      <c r="P1917" s="2"/>
      <c r="AA1917" s="6"/>
      <c r="AB1917" s="6"/>
      <c r="AC1917" s="6"/>
    </row>
    <row r="1918" spans="1:29" ht="9.9" customHeight="1" x14ac:dyDescent="0.25">
      <c r="B1918" s="138"/>
      <c r="C1918" s="148"/>
      <c r="D1918" s="194"/>
      <c r="E1918" s="194"/>
      <c r="F1918" s="194"/>
      <c r="G1918" s="194"/>
      <c r="H1918" s="193"/>
      <c r="I1918" s="194"/>
      <c r="J1918" s="194"/>
      <c r="K1918" s="194"/>
      <c r="L1918" s="194"/>
      <c r="M1918" s="194"/>
      <c r="N1918" s="194"/>
      <c r="O1918" s="193"/>
      <c r="P1918" s="2"/>
      <c r="AA1918" s="6"/>
      <c r="AB1918" s="6"/>
      <c r="AC1918" s="6"/>
    </row>
    <row r="1919" spans="1:29" ht="9.9" customHeight="1" x14ac:dyDescent="0.25">
      <c r="B1919" s="138"/>
      <c r="C1919" s="14"/>
      <c r="D1919" s="194"/>
      <c r="E1919" s="194"/>
      <c r="F1919" s="194"/>
      <c r="G1919" s="194"/>
      <c r="H1919" s="193"/>
      <c r="I1919" s="194"/>
      <c r="J1919" s="194"/>
      <c r="K1919" s="194"/>
      <c r="L1919" s="194"/>
      <c r="M1919" s="194"/>
      <c r="N1919" s="194"/>
      <c r="O1919" s="193"/>
      <c r="P1919" s="2"/>
      <c r="AA1919" s="6"/>
      <c r="AB1919" s="6"/>
      <c r="AC1919" s="6"/>
    </row>
    <row r="1920" spans="1:29" ht="9.9" customHeight="1" x14ac:dyDescent="0.25">
      <c r="B1920" s="138"/>
      <c r="C1920" s="14"/>
      <c r="D1920" s="194"/>
      <c r="E1920" s="194"/>
      <c r="F1920" s="194"/>
      <c r="G1920" s="194"/>
      <c r="H1920" s="193"/>
      <c r="I1920" s="194"/>
      <c r="J1920" s="194"/>
      <c r="K1920" s="194"/>
      <c r="L1920" s="194"/>
      <c r="M1920" s="194"/>
      <c r="N1920" s="194"/>
      <c r="O1920" s="193"/>
      <c r="P1920" s="2"/>
      <c r="AA1920" s="6"/>
      <c r="AB1920" s="6"/>
      <c r="AC1920" s="6"/>
    </row>
    <row r="1921" spans="1:29" ht="9.9" customHeight="1" x14ac:dyDescent="0.25">
      <c r="B1921" s="138"/>
      <c r="C1921" s="14"/>
      <c r="D1921" s="194"/>
      <c r="E1921" s="194"/>
      <c r="F1921" s="194"/>
      <c r="G1921" s="194"/>
      <c r="H1921" s="193"/>
      <c r="I1921" s="194"/>
      <c r="J1921" s="194"/>
      <c r="K1921" s="194"/>
      <c r="L1921" s="194"/>
      <c r="M1921" s="194"/>
      <c r="N1921" s="194"/>
      <c r="O1921" s="193"/>
      <c r="P1921" s="2"/>
      <c r="AA1921" s="6"/>
      <c r="AB1921" s="6"/>
      <c r="AC1921" s="6"/>
    </row>
    <row r="1922" spans="1:29" ht="9.9" customHeight="1" x14ac:dyDescent="0.25">
      <c r="B1922" s="138"/>
      <c r="C1922" s="14"/>
      <c r="D1922" s="194"/>
      <c r="E1922" s="194"/>
      <c r="F1922" s="194"/>
      <c r="G1922" s="194"/>
      <c r="H1922" s="193"/>
      <c r="I1922" s="194"/>
      <c r="J1922" s="194"/>
      <c r="K1922" s="194"/>
      <c r="L1922" s="194"/>
      <c r="M1922" s="194"/>
      <c r="N1922" s="194"/>
      <c r="O1922" s="193"/>
      <c r="P1922" s="2"/>
      <c r="AA1922" s="6"/>
      <c r="AB1922" s="6"/>
      <c r="AC1922" s="6"/>
    </row>
    <row r="1923" spans="1:29" ht="10.5" customHeight="1" x14ac:dyDescent="0.25">
      <c r="B1923" s="138"/>
      <c r="C1923" s="148"/>
      <c r="D1923" s="194"/>
      <c r="E1923" s="194"/>
      <c r="F1923" s="194"/>
      <c r="G1923" s="194"/>
      <c r="H1923" s="193"/>
      <c r="I1923" s="194"/>
      <c r="J1923" s="194"/>
      <c r="K1923" s="194"/>
      <c r="L1923" s="194"/>
      <c r="M1923" s="194"/>
      <c r="N1923" s="194"/>
      <c r="O1923" s="193"/>
      <c r="P1923" s="2"/>
      <c r="AA1923" s="6"/>
      <c r="AB1923" s="6"/>
      <c r="AC1923" s="6"/>
    </row>
    <row r="1924" spans="1:29" ht="9.9" customHeight="1" x14ac:dyDescent="0.25">
      <c r="B1924" s="138"/>
      <c r="C1924" s="14"/>
      <c r="D1924" s="194"/>
      <c r="E1924" s="194"/>
      <c r="F1924" s="194"/>
      <c r="G1924" s="194"/>
      <c r="H1924" s="193"/>
      <c r="I1924" s="194"/>
      <c r="J1924" s="194"/>
      <c r="K1924" s="194"/>
      <c r="L1924" s="194"/>
      <c r="M1924" s="194"/>
      <c r="N1924" s="194"/>
      <c r="O1924" s="193"/>
      <c r="P1924" s="2"/>
      <c r="AA1924" s="6"/>
      <c r="AB1924" s="6"/>
      <c r="AC1924" s="6"/>
    </row>
    <row r="1925" spans="1:29" ht="9.9" customHeight="1" x14ac:dyDescent="0.25">
      <c r="B1925" s="138"/>
      <c r="C1925" s="14"/>
      <c r="D1925" s="194"/>
      <c r="E1925" s="194"/>
      <c r="F1925" s="194"/>
      <c r="G1925" s="194"/>
      <c r="H1925" s="193"/>
      <c r="I1925" s="194"/>
      <c r="J1925" s="194"/>
      <c r="K1925" s="194"/>
      <c r="L1925" s="194"/>
      <c r="M1925" s="194"/>
      <c r="N1925" s="194"/>
      <c r="O1925" s="193"/>
      <c r="P1925" s="2"/>
      <c r="AA1925" s="6"/>
      <c r="AB1925" s="6"/>
      <c r="AC1925" s="6"/>
    </row>
    <row r="1926" spans="1:29" ht="9.9" customHeight="1" x14ac:dyDescent="0.25">
      <c r="B1926" s="138"/>
      <c r="C1926" s="14"/>
      <c r="D1926" s="194"/>
      <c r="E1926" s="194"/>
      <c r="F1926" s="194"/>
      <c r="G1926" s="194"/>
      <c r="H1926" s="193"/>
      <c r="I1926" s="194"/>
      <c r="J1926" s="194"/>
      <c r="K1926" s="194"/>
      <c r="L1926" s="194"/>
      <c r="M1926" s="194"/>
      <c r="N1926" s="194"/>
      <c r="O1926" s="193"/>
      <c r="P1926" s="2"/>
      <c r="AA1926" s="6"/>
      <c r="AB1926" s="6"/>
      <c r="AC1926" s="6"/>
    </row>
    <row r="1927" spans="1:29" ht="9.9" customHeight="1" x14ac:dyDescent="0.25">
      <c r="B1927" s="138"/>
      <c r="C1927" s="14"/>
      <c r="D1927" s="194"/>
      <c r="E1927" s="194"/>
      <c r="F1927" s="194"/>
      <c r="G1927" s="194"/>
      <c r="H1927" s="193"/>
      <c r="I1927" s="194"/>
      <c r="J1927" s="194"/>
      <c r="K1927" s="194"/>
      <c r="L1927" s="194"/>
      <c r="M1927" s="194"/>
      <c r="N1927" s="194"/>
      <c r="O1927" s="193"/>
      <c r="P1927" s="2"/>
      <c r="AA1927" s="6"/>
      <c r="AB1927" s="6"/>
      <c r="AC1927" s="6"/>
    </row>
    <row r="1928" spans="1:29" ht="9.9" customHeight="1" x14ac:dyDescent="0.25">
      <c r="B1928" s="138"/>
      <c r="C1928" s="148"/>
      <c r="D1928" s="194"/>
      <c r="E1928" s="194"/>
      <c r="F1928" s="194"/>
      <c r="G1928" s="194"/>
      <c r="H1928" s="193"/>
      <c r="I1928" s="194"/>
      <c r="J1928" s="194"/>
      <c r="K1928" s="194"/>
      <c r="L1928" s="194"/>
      <c r="M1928" s="194"/>
      <c r="N1928" s="194"/>
      <c r="O1928" s="193"/>
      <c r="P1928" s="2"/>
      <c r="AA1928" s="6"/>
      <c r="AB1928" s="6"/>
      <c r="AC1928" s="6"/>
    </row>
    <row r="1929" spans="1:29" ht="9.9" customHeight="1" x14ac:dyDescent="0.25">
      <c r="B1929" s="138"/>
      <c r="C1929" s="14"/>
      <c r="D1929" s="194"/>
      <c r="E1929" s="194"/>
      <c r="F1929" s="194"/>
      <c r="G1929" s="194"/>
      <c r="H1929" s="193"/>
      <c r="I1929" s="194"/>
      <c r="J1929" s="194"/>
      <c r="K1929" s="194"/>
      <c r="L1929" s="194"/>
      <c r="M1929" s="194"/>
      <c r="N1929" s="194"/>
      <c r="O1929" s="193"/>
      <c r="P1929" s="2"/>
      <c r="AA1929" s="6"/>
      <c r="AB1929" s="6"/>
      <c r="AC1929" s="6"/>
    </row>
    <row r="1930" spans="1:29" ht="9.9" customHeight="1" x14ac:dyDescent="0.25">
      <c r="B1930" s="138"/>
      <c r="C1930" s="14"/>
      <c r="D1930" s="194"/>
      <c r="E1930" s="194"/>
      <c r="F1930" s="194"/>
      <c r="G1930" s="194"/>
      <c r="H1930" s="193"/>
      <c r="I1930" s="194"/>
      <c r="J1930" s="194"/>
      <c r="K1930" s="194"/>
      <c r="L1930" s="194"/>
      <c r="M1930" s="194"/>
      <c r="N1930" s="194"/>
      <c r="O1930" s="193"/>
      <c r="P1930" s="2"/>
      <c r="AA1930" s="6"/>
      <c r="AB1930" s="6"/>
      <c r="AC1930" s="6"/>
    </row>
    <row r="1931" spans="1:29" ht="9.9" customHeight="1" x14ac:dyDescent="0.25">
      <c r="B1931" s="138"/>
      <c r="C1931" s="14"/>
      <c r="D1931" s="194"/>
      <c r="E1931" s="194"/>
      <c r="F1931" s="194"/>
      <c r="G1931" s="194"/>
      <c r="H1931" s="193"/>
      <c r="I1931" s="194"/>
      <c r="J1931" s="194"/>
      <c r="K1931" s="194"/>
      <c r="L1931" s="194"/>
      <c r="M1931" s="194"/>
      <c r="N1931" s="194"/>
      <c r="O1931" s="193"/>
      <c r="P1931" s="2"/>
      <c r="AA1931" s="6"/>
      <c r="AB1931" s="6"/>
      <c r="AC1931" s="6"/>
    </row>
    <row r="1932" spans="1:29" ht="9.9" customHeight="1" x14ac:dyDescent="0.25">
      <c r="B1932" s="138"/>
      <c r="C1932" s="14"/>
      <c r="D1932" s="194"/>
      <c r="E1932" s="194"/>
      <c r="F1932" s="194"/>
      <c r="G1932" s="194"/>
      <c r="H1932" s="193"/>
      <c r="I1932" s="194"/>
      <c r="J1932" s="194"/>
      <c r="K1932" s="194"/>
      <c r="L1932" s="194"/>
      <c r="M1932" s="194"/>
      <c r="N1932" s="194"/>
      <c r="O1932" s="193"/>
      <c r="P1932" s="2"/>
      <c r="AA1932" s="6"/>
      <c r="AB1932" s="6"/>
      <c r="AC1932" s="6"/>
    </row>
    <row r="1933" spans="1:29" ht="9.9" customHeight="1" x14ac:dyDescent="0.25">
      <c r="B1933" s="138"/>
      <c r="C1933" s="14"/>
      <c r="D1933" s="194"/>
      <c r="E1933" s="194"/>
      <c r="F1933" s="194"/>
      <c r="G1933" s="194"/>
      <c r="H1933" s="193"/>
      <c r="I1933" s="194"/>
      <c r="J1933" s="194"/>
      <c r="K1933" s="194"/>
      <c r="L1933" s="194"/>
      <c r="M1933" s="193"/>
      <c r="N1933" s="193"/>
      <c r="O1933" s="193"/>
      <c r="P1933" s="2"/>
      <c r="AA1933" s="6"/>
      <c r="AB1933" s="6"/>
      <c r="AC1933" s="6"/>
    </row>
    <row r="1934" spans="1:29" ht="9.9" customHeight="1" x14ac:dyDescent="0.25">
      <c r="A1934" s="11"/>
      <c r="B1934" s="138"/>
      <c r="C1934" s="83"/>
      <c r="D1934" s="194"/>
      <c r="E1934" s="194"/>
      <c r="F1934" s="194"/>
      <c r="G1934" s="194"/>
      <c r="H1934" s="193"/>
      <c r="I1934" s="194"/>
      <c r="J1934" s="194"/>
      <c r="K1934" s="194"/>
      <c r="L1934" s="194"/>
      <c r="M1934" s="193"/>
      <c r="N1934" s="193"/>
      <c r="O1934" s="193"/>
      <c r="P1934" s="2"/>
      <c r="AA1934" s="6"/>
      <c r="AB1934" s="6"/>
      <c r="AC1934" s="6"/>
    </row>
    <row r="1935" spans="1:29" ht="9.9" customHeight="1" x14ac:dyDescent="0.25">
      <c r="B1935" s="138"/>
      <c r="C1935" s="149"/>
      <c r="D1935" s="2"/>
      <c r="I1935" s="194"/>
      <c r="J1935" s="194"/>
      <c r="K1935" s="194"/>
      <c r="L1935" s="194"/>
      <c r="O1935" s="20"/>
      <c r="P1935" s="2"/>
      <c r="AA1935" s="6"/>
      <c r="AB1935" s="6"/>
      <c r="AC1935" s="6"/>
    </row>
    <row r="1936" spans="1:29" ht="9.9" customHeight="1" x14ac:dyDescent="0.25">
      <c r="B1936" s="138"/>
      <c r="C1936" s="148"/>
      <c r="D1936" s="2"/>
      <c r="I1936" s="194"/>
      <c r="J1936" s="194"/>
      <c r="K1936" s="194"/>
      <c r="L1936" s="194"/>
      <c r="O1936" s="20"/>
      <c r="P1936" s="2"/>
      <c r="AA1936" s="6"/>
      <c r="AB1936" s="6"/>
      <c r="AC1936" s="6"/>
    </row>
    <row r="1937" spans="1:29" ht="9.9" customHeight="1" x14ac:dyDescent="0.25">
      <c r="B1937" s="138"/>
      <c r="C1937" s="14"/>
      <c r="D1937" s="2"/>
      <c r="I1937" s="194"/>
      <c r="J1937" s="194"/>
      <c r="K1937" s="194"/>
      <c r="L1937" s="194"/>
      <c r="P1937" s="2"/>
      <c r="AA1937" s="6"/>
      <c r="AB1937" s="6"/>
      <c r="AC1937" s="6"/>
    </row>
    <row r="1938" spans="1:29" ht="9.9" customHeight="1" x14ac:dyDescent="0.25">
      <c r="B1938" s="138"/>
      <c r="C1938" s="14"/>
      <c r="D1938" s="2"/>
      <c r="I1938" s="194"/>
      <c r="J1938" s="194"/>
      <c r="K1938" s="194"/>
      <c r="L1938" s="194"/>
      <c r="P1938" s="2"/>
      <c r="AA1938" s="6"/>
      <c r="AB1938" s="6"/>
      <c r="AC1938" s="6"/>
    </row>
    <row r="1939" spans="1:29" ht="9.9" customHeight="1" x14ac:dyDescent="0.25">
      <c r="B1939" s="138"/>
      <c r="C1939" s="14"/>
      <c r="D1939" s="2"/>
      <c r="I1939" s="194"/>
      <c r="J1939" s="194"/>
      <c r="K1939" s="194"/>
      <c r="L1939" s="194"/>
      <c r="P1939" s="2"/>
      <c r="AA1939" s="6"/>
      <c r="AB1939" s="6"/>
      <c r="AC1939" s="6"/>
    </row>
    <row r="1940" spans="1:29" ht="9.9" customHeight="1" x14ac:dyDescent="0.25">
      <c r="B1940" s="138"/>
      <c r="C1940" s="14"/>
      <c r="D1940" s="2"/>
      <c r="I1940" s="194"/>
      <c r="J1940" s="194"/>
      <c r="K1940" s="194"/>
      <c r="L1940" s="194"/>
      <c r="P1940" s="2"/>
      <c r="AA1940" s="6"/>
      <c r="AB1940" s="6"/>
      <c r="AC1940" s="6"/>
    </row>
    <row r="1941" spans="1:29" ht="9.9" customHeight="1" x14ac:dyDescent="0.25">
      <c r="B1941" s="138"/>
      <c r="C1941" s="148"/>
      <c r="D1941" s="2"/>
      <c r="I1941" s="194"/>
      <c r="J1941" s="194"/>
      <c r="K1941" s="194"/>
      <c r="L1941" s="194"/>
      <c r="P1941" s="2"/>
      <c r="AA1941" s="6"/>
      <c r="AB1941" s="6"/>
      <c r="AC1941" s="6"/>
    </row>
    <row r="1942" spans="1:29" ht="9.9" customHeight="1" x14ac:dyDescent="0.25">
      <c r="B1942" s="138"/>
      <c r="C1942" s="14"/>
      <c r="D1942" s="2"/>
      <c r="I1942" s="194"/>
      <c r="J1942" s="194"/>
      <c r="K1942" s="194"/>
      <c r="L1942" s="194"/>
      <c r="P1942" s="2"/>
      <c r="AA1942" s="6"/>
      <c r="AB1942" s="6"/>
      <c r="AC1942" s="6"/>
    </row>
    <row r="1943" spans="1:29" ht="9.9" customHeight="1" x14ac:dyDescent="0.25">
      <c r="B1943" s="138"/>
      <c r="C1943" s="14"/>
      <c r="D1943" s="2"/>
      <c r="I1943" s="194"/>
      <c r="J1943" s="194"/>
      <c r="K1943" s="194"/>
      <c r="L1943" s="194"/>
      <c r="P1943" s="2"/>
      <c r="AA1943" s="6"/>
      <c r="AB1943" s="6"/>
      <c r="AC1943" s="6"/>
    </row>
    <row r="1944" spans="1:29" ht="9.9" customHeight="1" x14ac:dyDescent="0.25">
      <c r="B1944" s="138"/>
      <c r="C1944" s="14"/>
      <c r="D1944" s="2"/>
      <c r="I1944" s="194"/>
      <c r="J1944" s="194"/>
      <c r="K1944" s="194"/>
      <c r="L1944" s="194"/>
      <c r="P1944" s="2"/>
      <c r="AA1944" s="6"/>
      <c r="AB1944" s="6"/>
      <c r="AC1944" s="6"/>
    </row>
    <row r="1945" spans="1:29" ht="9.9" customHeight="1" x14ac:dyDescent="0.25">
      <c r="B1945" s="138"/>
      <c r="C1945" s="14"/>
      <c r="D1945" s="2"/>
      <c r="I1945" s="194"/>
      <c r="J1945" s="194"/>
      <c r="K1945" s="194"/>
      <c r="L1945" s="194"/>
      <c r="P1945" s="2"/>
      <c r="AA1945" s="6"/>
      <c r="AB1945" s="6"/>
      <c r="AC1945" s="6"/>
    </row>
    <row r="1946" spans="1:29" ht="9.9" customHeight="1" x14ac:dyDescent="0.25">
      <c r="B1946" s="138"/>
      <c r="C1946" s="14"/>
      <c r="D1946" s="2"/>
      <c r="I1946" s="194"/>
      <c r="J1946" s="194"/>
      <c r="K1946" s="194"/>
      <c r="L1946" s="194"/>
      <c r="P1946" s="2"/>
      <c r="AA1946" s="6"/>
      <c r="AB1946" s="6"/>
      <c r="AC1946" s="6"/>
    </row>
    <row r="1947" spans="1:29" ht="9.9" customHeight="1" x14ac:dyDescent="0.25">
      <c r="B1947" s="138"/>
      <c r="C1947" s="14"/>
      <c r="D1947" s="2"/>
      <c r="I1947" s="194"/>
      <c r="J1947" s="194"/>
      <c r="K1947" s="194"/>
      <c r="L1947" s="194"/>
      <c r="P1947" s="2"/>
      <c r="AA1947" s="6"/>
      <c r="AB1947" s="6"/>
      <c r="AC1947" s="6"/>
    </row>
    <row r="1948" spans="1:29" ht="9.9" customHeight="1" x14ac:dyDescent="0.25">
      <c r="B1948" s="138"/>
      <c r="C1948" s="148"/>
      <c r="D1948" s="2"/>
      <c r="I1948" s="194"/>
      <c r="J1948" s="194"/>
      <c r="K1948" s="194"/>
      <c r="L1948" s="194"/>
      <c r="P1948" s="2"/>
      <c r="AA1948" s="6"/>
      <c r="AB1948" s="6"/>
      <c r="AC1948" s="6"/>
    </row>
    <row r="1949" spans="1:29" ht="9.9" customHeight="1" x14ac:dyDescent="0.25">
      <c r="B1949" s="138"/>
      <c r="C1949" s="14"/>
      <c r="D1949" s="2"/>
      <c r="I1949" s="194"/>
      <c r="J1949" s="194"/>
      <c r="K1949" s="194"/>
      <c r="L1949" s="194"/>
      <c r="P1949" s="2"/>
      <c r="AA1949" s="6"/>
      <c r="AB1949" s="6"/>
      <c r="AC1949" s="6"/>
    </row>
    <row r="1950" spans="1:29" ht="9.9" customHeight="1" x14ac:dyDescent="0.25">
      <c r="B1950" s="138"/>
      <c r="C1950" s="14"/>
      <c r="D1950" s="194"/>
      <c r="E1950" s="194"/>
      <c r="F1950" s="194"/>
      <c r="G1950" s="194"/>
      <c r="H1950" s="193"/>
      <c r="I1950" s="194"/>
      <c r="J1950" s="194"/>
      <c r="K1950" s="194"/>
      <c r="L1950" s="194"/>
      <c r="P1950" s="2"/>
      <c r="AA1950" s="6"/>
      <c r="AB1950" s="6"/>
      <c r="AC1950" s="6"/>
    </row>
    <row r="1951" spans="1:29" ht="9.9" customHeight="1" x14ac:dyDescent="0.25">
      <c r="A1951" s="10"/>
      <c r="B1951" s="67"/>
      <c r="C1951" s="142"/>
      <c r="D1951" s="194"/>
      <c r="E1951" s="194"/>
      <c r="F1951" s="194"/>
      <c r="G1951" s="194"/>
      <c r="H1951" s="193"/>
      <c r="I1951" s="194"/>
      <c r="J1951" s="194"/>
      <c r="K1951" s="194"/>
      <c r="L1951" s="194"/>
      <c r="P1951" s="2"/>
      <c r="AA1951" s="6"/>
      <c r="AB1951" s="6"/>
      <c r="AC1951" s="6"/>
    </row>
    <row r="1952" spans="1:29" ht="9.9" customHeight="1" x14ac:dyDescent="0.25">
      <c r="B1952" s="141"/>
      <c r="C1952" s="142"/>
      <c r="D1952" s="194"/>
      <c r="E1952" s="194"/>
      <c r="F1952" s="194"/>
      <c r="G1952" s="194"/>
      <c r="H1952" s="193"/>
      <c r="I1952" s="194"/>
      <c r="J1952" s="194"/>
      <c r="K1952" s="194"/>
      <c r="L1952" s="13"/>
      <c r="P1952" s="2"/>
      <c r="AA1952" s="6"/>
      <c r="AB1952" s="6"/>
      <c r="AC1952" s="6"/>
    </row>
    <row r="1953" spans="2:29" ht="9.9" customHeight="1" x14ac:dyDescent="0.25">
      <c r="B1953" s="139"/>
      <c r="C1953" s="142"/>
      <c r="D1953" s="2"/>
      <c r="I1953" s="194"/>
      <c r="J1953" s="194"/>
      <c r="K1953" s="194"/>
      <c r="L1953" s="194"/>
      <c r="P1953" s="2"/>
      <c r="AA1953" s="6"/>
      <c r="AB1953" s="6"/>
      <c r="AC1953" s="6"/>
    </row>
    <row r="1954" spans="2:29" ht="9.9" customHeight="1" x14ac:dyDescent="0.25">
      <c r="B1954" s="142"/>
      <c r="C1954" s="142"/>
      <c r="D1954" s="2"/>
      <c r="I1954" s="194"/>
      <c r="J1954" s="194"/>
      <c r="K1954" s="194"/>
      <c r="L1954" s="194"/>
      <c r="P1954" s="2"/>
      <c r="AA1954" s="6"/>
      <c r="AB1954" s="6"/>
      <c r="AC1954" s="6"/>
    </row>
    <row r="1955" spans="2:29" ht="9.9" customHeight="1" x14ac:dyDescent="0.25">
      <c r="B1955" s="138"/>
      <c r="C1955" s="142"/>
      <c r="D1955" s="2"/>
      <c r="I1955" s="194"/>
      <c r="J1955" s="194"/>
      <c r="K1955" s="194"/>
      <c r="L1955" s="194"/>
      <c r="P1955" s="2"/>
      <c r="AA1955" s="6"/>
      <c r="AB1955" s="6"/>
      <c r="AC1955" s="6"/>
    </row>
    <row r="1956" spans="2:29" ht="9.9" customHeight="1" x14ac:dyDescent="0.25">
      <c r="B1956" s="138"/>
      <c r="C1956" s="142"/>
      <c r="D1956" s="2"/>
      <c r="I1956" s="333"/>
      <c r="J1956" s="334"/>
      <c r="K1956" s="194"/>
      <c r="L1956" s="194"/>
      <c r="P1956" s="2"/>
      <c r="AA1956" s="6"/>
      <c r="AB1956" s="6"/>
      <c r="AC1956" s="6"/>
    </row>
    <row r="1957" spans="2:29" ht="9.9" customHeight="1" x14ac:dyDescent="0.25">
      <c r="B1957" s="138"/>
      <c r="C1957" s="142"/>
      <c r="D1957" s="2"/>
      <c r="I1957" s="333"/>
      <c r="J1957" s="334"/>
      <c r="K1957" s="194"/>
      <c r="L1957" s="194"/>
      <c r="P1957" s="2"/>
      <c r="AA1957" s="6"/>
      <c r="AB1957" s="6"/>
      <c r="AC1957" s="6"/>
    </row>
    <row r="1958" spans="2:29" ht="9.9" customHeight="1" x14ac:dyDescent="0.25">
      <c r="B1958" s="138"/>
      <c r="C1958" s="142"/>
      <c r="D1958" s="2"/>
      <c r="I1958" s="194"/>
      <c r="J1958" s="194"/>
      <c r="K1958" s="194"/>
      <c r="L1958" s="194"/>
      <c r="P1958" s="2"/>
      <c r="AA1958" s="6"/>
      <c r="AB1958" s="6"/>
      <c r="AC1958" s="6"/>
    </row>
    <row r="1959" spans="2:29" ht="9.9" customHeight="1" x14ac:dyDescent="0.25">
      <c r="B1959" s="138"/>
      <c r="C1959" s="142"/>
      <c r="D1959" s="2"/>
      <c r="I1959" s="333"/>
      <c r="J1959" s="334"/>
      <c r="K1959" s="194"/>
      <c r="L1959" s="194"/>
      <c r="P1959" s="2"/>
      <c r="AA1959" s="6"/>
      <c r="AB1959" s="6"/>
      <c r="AC1959" s="6"/>
    </row>
    <row r="1960" spans="2:29" ht="9.9" customHeight="1" x14ac:dyDescent="0.25">
      <c r="B1960" s="138"/>
      <c r="C1960" s="142"/>
      <c r="D1960" s="2"/>
      <c r="I1960" s="333"/>
      <c r="J1960" s="334"/>
      <c r="K1960" s="194"/>
      <c r="L1960" s="194"/>
      <c r="P1960" s="2"/>
      <c r="AA1960" s="6"/>
      <c r="AB1960" s="6"/>
      <c r="AC1960" s="6"/>
    </row>
    <row r="1961" spans="2:29" ht="9.9" customHeight="1" x14ac:dyDescent="0.25">
      <c r="B1961" s="138"/>
      <c r="C1961" s="142"/>
      <c r="D1961" s="2"/>
      <c r="I1961" s="194"/>
      <c r="J1961" s="194"/>
      <c r="K1961" s="194"/>
      <c r="L1961" s="194"/>
      <c r="P1961" s="2"/>
      <c r="AA1961" s="6"/>
      <c r="AB1961" s="6"/>
      <c r="AC1961" s="6"/>
    </row>
    <row r="1962" spans="2:29" ht="9.9" customHeight="1" x14ac:dyDescent="0.25">
      <c r="B1962" s="138"/>
      <c r="C1962" s="142"/>
      <c r="D1962" s="2"/>
      <c r="I1962" s="333"/>
      <c r="J1962" s="334"/>
      <c r="K1962" s="194"/>
      <c r="L1962" s="194"/>
      <c r="P1962" s="2"/>
      <c r="AA1962" s="6"/>
      <c r="AB1962" s="6"/>
      <c r="AC1962" s="6"/>
    </row>
    <row r="1963" spans="2:29" ht="9.9" customHeight="1" x14ac:dyDescent="0.25">
      <c r="B1963" s="138"/>
      <c r="C1963" s="142"/>
      <c r="D1963" s="2"/>
      <c r="I1963" s="333"/>
      <c r="J1963" s="334"/>
      <c r="K1963" s="194"/>
      <c r="L1963" s="194"/>
      <c r="P1963" s="2"/>
      <c r="AA1963" s="6"/>
      <c r="AB1963" s="6"/>
      <c r="AC1963" s="6"/>
    </row>
    <row r="1964" spans="2:29" ht="9.9" customHeight="1" x14ac:dyDescent="0.25">
      <c r="B1964" s="138"/>
      <c r="C1964" s="142"/>
      <c r="D1964" s="2"/>
      <c r="I1964" s="194"/>
      <c r="J1964" s="194"/>
      <c r="K1964" s="194"/>
      <c r="L1964" s="194"/>
      <c r="P1964" s="2"/>
      <c r="AA1964" s="6"/>
      <c r="AB1964" s="6"/>
      <c r="AC1964" s="6"/>
    </row>
    <row r="1965" spans="2:29" ht="9.9" customHeight="1" x14ac:dyDescent="0.25">
      <c r="B1965" s="138"/>
      <c r="C1965" s="142"/>
      <c r="D1965" s="2"/>
      <c r="I1965" s="333"/>
      <c r="J1965" s="334"/>
      <c r="K1965" s="194"/>
      <c r="L1965" s="194"/>
      <c r="P1965" s="2"/>
      <c r="AA1965" s="6"/>
      <c r="AB1965" s="6"/>
      <c r="AC1965" s="6"/>
    </row>
    <row r="1966" spans="2:29" ht="9.9" customHeight="1" x14ac:dyDescent="0.25">
      <c r="B1966" s="138"/>
      <c r="C1966" s="142"/>
      <c r="D1966" s="2"/>
      <c r="I1966" s="194"/>
      <c r="J1966" s="194"/>
      <c r="K1966" s="194"/>
      <c r="L1966" s="194"/>
      <c r="P1966" s="2"/>
      <c r="AA1966" s="6"/>
      <c r="AB1966" s="6"/>
      <c r="AC1966" s="6"/>
    </row>
    <row r="1967" spans="2:29" ht="9.9" customHeight="1" x14ac:dyDescent="0.25">
      <c r="B1967" s="138"/>
      <c r="C1967" s="142"/>
      <c r="D1967" s="2"/>
      <c r="I1967" s="333"/>
      <c r="J1967" s="334"/>
      <c r="K1967" s="194"/>
      <c r="L1967" s="194"/>
      <c r="P1967" s="2"/>
      <c r="AA1967" s="6"/>
      <c r="AB1967" s="6"/>
      <c r="AC1967" s="6"/>
    </row>
    <row r="1968" spans="2:29" ht="9.9" customHeight="1" x14ac:dyDescent="0.25">
      <c r="B1968" s="138"/>
      <c r="C1968" s="142"/>
      <c r="D1968" s="2"/>
      <c r="I1968" s="333"/>
      <c r="J1968" s="334"/>
      <c r="K1968" s="194"/>
      <c r="L1968" s="194"/>
      <c r="P1968" s="2"/>
      <c r="AA1968" s="6"/>
      <c r="AB1968" s="6"/>
      <c r="AC1968" s="6"/>
    </row>
    <row r="1969" spans="2:29" ht="9.9" customHeight="1" x14ac:dyDescent="0.25">
      <c r="B1969" s="138"/>
      <c r="C1969" s="142"/>
      <c r="D1969" s="2"/>
      <c r="I1969" s="194"/>
      <c r="J1969" s="194"/>
      <c r="K1969" s="194"/>
      <c r="L1969" s="194"/>
      <c r="P1969" s="2"/>
      <c r="AA1969" s="6"/>
      <c r="AB1969" s="6"/>
      <c r="AC1969" s="6"/>
    </row>
    <row r="1970" spans="2:29" ht="9.9" customHeight="1" x14ac:dyDescent="0.25">
      <c r="B1970" s="138"/>
      <c r="C1970" s="142"/>
      <c r="D1970" s="2"/>
      <c r="I1970" s="333"/>
      <c r="J1970" s="334"/>
      <c r="K1970" s="194"/>
      <c r="L1970" s="194"/>
      <c r="P1970" s="2"/>
      <c r="AA1970" s="6"/>
      <c r="AB1970" s="6"/>
      <c r="AC1970" s="6"/>
    </row>
    <row r="1971" spans="2:29" ht="9.9" customHeight="1" x14ac:dyDescent="0.25">
      <c r="B1971" s="138"/>
      <c r="C1971" s="142"/>
      <c r="D1971" s="2"/>
      <c r="I1971" s="333"/>
      <c r="J1971" s="334"/>
      <c r="K1971" s="194"/>
      <c r="L1971" s="194"/>
      <c r="P1971" s="2"/>
      <c r="AA1971" s="6"/>
      <c r="AB1971" s="6"/>
      <c r="AC1971" s="6"/>
    </row>
    <row r="1972" spans="2:29" ht="9.9" customHeight="1" x14ac:dyDescent="0.25">
      <c r="B1972" s="138"/>
      <c r="C1972" s="142"/>
      <c r="D1972" s="2"/>
      <c r="I1972" s="194"/>
      <c r="J1972" s="194"/>
      <c r="K1972" s="194"/>
      <c r="L1972" s="194"/>
      <c r="P1972" s="2"/>
      <c r="AA1972" s="6"/>
      <c r="AB1972" s="6"/>
      <c r="AC1972" s="6"/>
    </row>
    <row r="1973" spans="2:29" ht="9.9" customHeight="1" x14ac:dyDescent="0.25">
      <c r="B1973" s="138"/>
      <c r="C1973" s="142"/>
      <c r="D1973" s="2"/>
      <c r="I1973" s="333"/>
      <c r="J1973" s="334"/>
      <c r="K1973" s="194"/>
      <c r="L1973" s="194"/>
      <c r="P1973" s="2"/>
      <c r="AA1973" s="6"/>
      <c r="AB1973" s="6"/>
      <c r="AC1973" s="6"/>
    </row>
    <row r="1974" spans="2:29" ht="9.9" customHeight="1" x14ac:dyDescent="0.25">
      <c r="B1974" s="138"/>
      <c r="C1974" s="142"/>
      <c r="D1974" s="2"/>
      <c r="I1974" s="333"/>
      <c r="J1974" s="334"/>
      <c r="K1974" s="194"/>
      <c r="L1974" s="194"/>
      <c r="P1974" s="2"/>
      <c r="AA1974" s="6"/>
      <c r="AB1974" s="6"/>
      <c r="AC1974" s="6"/>
    </row>
    <row r="1975" spans="2:29" ht="9.9" customHeight="1" x14ac:dyDescent="0.25">
      <c r="B1975" s="138"/>
      <c r="C1975" s="142"/>
      <c r="D1975" s="2"/>
      <c r="I1975" s="194"/>
      <c r="J1975" s="194"/>
      <c r="K1975" s="194"/>
      <c r="L1975" s="194"/>
      <c r="P1975" s="2"/>
      <c r="AA1975" s="6"/>
      <c r="AB1975" s="6"/>
      <c r="AC1975" s="6"/>
    </row>
    <row r="1976" spans="2:29" ht="9.9" customHeight="1" x14ac:dyDescent="0.25">
      <c r="B1976" s="138"/>
      <c r="C1976" s="142"/>
      <c r="D1976" s="2"/>
      <c r="I1976" s="333"/>
      <c r="J1976" s="334"/>
      <c r="K1976" s="194"/>
      <c r="L1976" s="194"/>
      <c r="P1976" s="2"/>
      <c r="AA1976" s="6"/>
      <c r="AB1976" s="6"/>
      <c r="AC1976" s="6"/>
    </row>
    <row r="1977" spans="2:29" ht="9.9" customHeight="1" x14ac:dyDescent="0.25">
      <c r="B1977" s="138"/>
      <c r="C1977" s="142"/>
      <c r="D1977" s="2"/>
      <c r="I1977" s="333"/>
      <c r="J1977" s="334"/>
      <c r="K1977" s="194"/>
      <c r="L1977" s="194"/>
      <c r="P1977" s="2"/>
      <c r="AA1977" s="6"/>
      <c r="AB1977" s="6"/>
      <c r="AC1977" s="6"/>
    </row>
    <row r="1978" spans="2:29" ht="9.9" customHeight="1" x14ac:dyDescent="0.25">
      <c r="B1978" s="138"/>
      <c r="C1978" s="142"/>
      <c r="D1978" s="2"/>
      <c r="I1978" s="194"/>
      <c r="J1978" s="194"/>
      <c r="K1978" s="194"/>
      <c r="L1978" s="194"/>
      <c r="P1978" s="2"/>
      <c r="AA1978" s="6"/>
      <c r="AB1978" s="6"/>
      <c r="AC1978" s="6"/>
    </row>
    <row r="1979" spans="2:29" ht="9.9" customHeight="1" x14ac:dyDescent="0.25">
      <c r="B1979" s="138"/>
      <c r="C1979" s="142"/>
      <c r="D1979" s="2"/>
      <c r="I1979" s="333"/>
      <c r="J1979" s="334"/>
      <c r="K1979" s="194"/>
      <c r="L1979" s="194"/>
      <c r="P1979" s="2"/>
      <c r="AA1979" s="6"/>
      <c r="AB1979" s="6"/>
      <c r="AC1979" s="6"/>
    </row>
    <row r="1980" spans="2:29" ht="9.9" customHeight="1" x14ac:dyDescent="0.25">
      <c r="B1980" s="138"/>
      <c r="C1980" s="142"/>
      <c r="D1980" s="2"/>
      <c r="I1980" s="333"/>
      <c r="J1980" s="334"/>
      <c r="K1980" s="194"/>
      <c r="L1980" s="194"/>
      <c r="P1980" s="2"/>
      <c r="AA1980" s="6"/>
      <c r="AB1980" s="6"/>
      <c r="AC1980" s="6"/>
    </row>
    <row r="1981" spans="2:29" ht="9.9" customHeight="1" x14ac:dyDescent="0.25">
      <c r="B1981" s="138"/>
      <c r="C1981" s="142"/>
      <c r="D1981" s="2"/>
      <c r="I1981" s="194"/>
      <c r="J1981" s="194"/>
      <c r="K1981" s="194"/>
      <c r="L1981" s="194"/>
      <c r="P1981" s="2"/>
      <c r="AA1981" s="6"/>
      <c r="AB1981" s="6"/>
      <c r="AC1981" s="6"/>
    </row>
    <row r="1982" spans="2:29" ht="9.9" customHeight="1" x14ac:dyDescent="0.25">
      <c r="B1982" s="138"/>
      <c r="C1982" s="142"/>
      <c r="D1982" s="2"/>
      <c r="I1982" s="333"/>
      <c r="J1982" s="334"/>
      <c r="K1982" s="194"/>
      <c r="L1982" s="194"/>
      <c r="P1982" s="2"/>
      <c r="AA1982" s="6"/>
      <c r="AB1982" s="6"/>
      <c r="AC1982" s="6"/>
    </row>
    <row r="1983" spans="2:29" ht="9.9" customHeight="1" x14ac:dyDescent="0.25">
      <c r="B1983" s="138"/>
      <c r="C1983" s="142"/>
      <c r="D1983" s="2"/>
      <c r="I1983" s="333"/>
      <c r="J1983" s="334"/>
      <c r="K1983" s="194"/>
      <c r="L1983" s="194"/>
      <c r="P1983" s="2"/>
      <c r="AA1983" s="6"/>
      <c r="AB1983" s="6"/>
      <c r="AC1983" s="6"/>
    </row>
    <row r="1984" spans="2:29" ht="9.9" customHeight="1" x14ac:dyDescent="0.25">
      <c r="B1984" s="138"/>
      <c r="C1984" s="142"/>
      <c r="D1984" s="2"/>
      <c r="I1984" s="194"/>
      <c r="J1984" s="194"/>
      <c r="K1984" s="194"/>
      <c r="L1984" s="140"/>
      <c r="P1984" s="2"/>
      <c r="AA1984" s="6"/>
      <c r="AB1984" s="6"/>
      <c r="AC1984" s="6"/>
    </row>
    <row r="1985" spans="2:29" ht="9.9" customHeight="1" x14ac:dyDescent="0.25">
      <c r="B1985" s="138"/>
      <c r="C1985" s="142"/>
      <c r="D1985" s="2"/>
      <c r="I1985" s="333"/>
      <c r="J1985" s="334"/>
      <c r="K1985" s="194"/>
      <c r="L1985" s="194"/>
      <c r="P1985" s="2"/>
      <c r="AA1985" s="6"/>
      <c r="AB1985" s="6"/>
      <c r="AC1985" s="6"/>
    </row>
    <row r="1986" spans="2:29" ht="9.9" customHeight="1" x14ac:dyDescent="0.25">
      <c r="B1986" s="138"/>
      <c r="C1986" s="142"/>
      <c r="D1986" s="2"/>
      <c r="I1986" s="333"/>
      <c r="J1986" s="334"/>
      <c r="K1986" s="194"/>
      <c r="L1986" s="194"/>
      <c r="P1986" s="2"/>
      <c r="AA1986" s="6"/>
      <c r="AB1986" s="6"/>
      <c r="AC1986" s="6"/>
    </row>
    <row r="1987" spans="2:29" ht="9.9" customHeight="1" x14ac:dyDescent="0.25">
      <c r="B1987" s="138"/>
      <c r="C1987" s="142"/>
      <c r="D1987" s="2"/>
      <c r="I1987" s="194"/>
      <c r="J1987" s="194"/>
      <c r="K1987" s="194"/>
      <c r="L1987" s="194"/>
      <c r="P1987" s="2"/>
      <c r="AA1987" s="6"/>
      <c r="AB1987" s="6"/>
      <c r="AC1987" s="6"/>
    </row>
    <row r="1988" spans="2:29" ht="9.9" customHeight="1" x14ac:dyDescent="0.25">
      <c r="B1988" s="138"/>
      <c r="C1988" s="142"/>
      <c r="D1988" s="2"/>
      <c r="I1988" s="333"/>
      <c r="J1988" s="334"/>
      <c r="K1988" s="194"/>
      <c r="L1988" s="194"/>
      <c r="P1988" s="2"/>
      <c r="AA1988" s="6"/>
      <c r="AB1988" s="6"/>
      <c r="AC1988" s="6"/>
    </row>
    <row r="1989" spans="2:29" ht="9.9" customHeight="1" x14ac:dyDescent="0.25">
      <c r="B1989" s="138"/>
      <c r="C1989" s="142"/>
      <c r="D1989" s="2"/>
      <c r="I1989" s="333"/>
      <c r="J1989" s="334"/>
      <c r="K1989" s="194"/>
      <c r="L1989" s="194"/>
      <c r="P1989" s="2"/>
      <c r="AA1989" s="6"/>
      <c r="AB1989" s="6"/>
      <c r="AC1989" s="6"/>
    </row>
    <row r="1990" spans="2:29" ht="9.9" customHeight="1" x14ac:dyDescent="0.25">
      <c r="B1990" s="138"/>
      <c r="C1990" s="142"/>
      <c r="D1990" s="2"/>
      <c r="I1990" s="194"/>
      <c r="J1990" s="194"/>
      <c r="K1990" s="194"/>
      <c r="L1990" s="194"/>
      <c r="P1990" s="2"/>
      <c r="AA1990" s="6"/>
      <c r="AB1990" s="6"/>
      <c r="AC1990" s="6"/>
    </row>
    <row r="1991" spans="2:29" ht="9.9" customHeight="1" x14ac:dyDescent="0.25">
      <c r="B1991" s="138"/>
      <c r="C1991" s="142"/>
      <c r="D1991" s="2"/>
      <c r="I1991" s="333"/>
      <c r="J1991" s="334"/>
      <c r="K1991" s="194"/>
      <c r="L1991" s="194"/>
      <c r="P1991" s="2"/>
      <c r="AA1991" s="6"/>
      <c r="AB1991" s="6"/>
      <c r="AC1991" s="6"/>
    </row>
    <row r="1992" spans="2:29" ht="9.9" customHeight="1" x14ac:dyDescent="0.25">
      <c r="B1992" s="138"/>
      <c r="C1992" s="142"/>
      <c r="D1992" s="2"/>
      <c r="I1992" s="333"/>
      <c r="J1992" s="334"/>
      <c r="K1992" s="194"/>
      <c r="L1992" s="194"/>
      <c r="P1992" s="2"/>
      <c r="AA1992" s="6"/>
      <c r="AB1992" s="6"/>
      <c r="AC1992" s="6"/>
    </row>
    <row r="1993" spans="2:29" ht="9.9" customHeight="1" x14ac:dyDescent="0.25">
      <c r="B1993" s="138"/>
      <c r="C1993" s="142"/>
      <c r="D1993" s="2"/>
      <c r="I1993" s="194"/>
      <c r="J1993" s="194"/>
      <c r="K1993" s="194"/>
      <c r="L1993" s="194"/>
      <c r="P1993" s="2"/>
      <c r="AA1993" s="6"/>
      <c r="AB1993" s="6"/>
      <c r="AC1993" s="6"/>
    </row>
    <row r="1994" spans="2:29" ht="9.9" customHeight="1" x14ac:dyDescent="0.25">
      <c r="B1994" s="138"/>
      <c r="C1994" s="142"/>
      <c r="D1994" s="2"/>
      <c r="I1994" s="333"/>
      <c r="J1994" s="334"/>
      <c r="K1994" s="194"/>
      <c r="L1994" s="194"/>
      <c r="P1994" s="2"/>
      <c r="AA1994" s="6"/>
      <c r="AB1994" s="6"/>
      <c r="AC1994" s="6"/>
    </row>
    <row r="1995" spans="2:29" ht="9.9" customHeight="1" x14ac:dyDescent="0.25">
      <c r="B1995" s="138"/>
      <c r="C1995" s="142"/>
      <c r="D1995" s="2"/>
      <c r="I1995" s="333"/>
      <c r="J1995" s="334"/>
      <c r="K1995" s="194"/>
      <c r="L1995" s="194"/>
      <c r="P1995" s="2"/>
      <c r="AA1995" s="6"/>
      <c r="AB1995" s="6"/>
      <c r="AC1995" s="6"/>
    </row>
    <row r="1996" spans="2:29" ht="9.9" customHeight="1" x14ac:dyDescent="0.25">
      <c r="B1996" s="139"/>
      <c r="C1996" s="142"/>
      <c r="D1996" s="2"/>
      <c r="I1996" s="194"/>
      <c r="J1996" s="194"/>
      <c r="K1996" s="194"/>
      <c r="L1996" s="194"/>
      <c r="P1996" s="2"/>
      <c r="AA1996" s="6"/>
      <c r="AB1996" s="6"/>
      <c r="AC1996" s="6"/>
    </row>
    <row r="1997" spans="2:29" ht="9.9" customHeight="1" x14ac:dyDescent="0.25">
      <c r="B1997" s="142"/>
      <c r="C1997" s="142"/>
      <c r="D1997" s="2"/>
      <c r="I1997" s="194"/>
      <c r="J1997" s="194"/>
      <c r="K1997" s="194"/>
      <c r="L1997" s="194"/>
      <c r="P1997" s="2"/>
      <c r="AA1997" s="6"/>
      <c r="AB1997" s="6"/>
      <c r="AC1997" s="6"/>
    </row>
    <row r="1998" spans="2:29" ht="9.9" customHeight="1" x14ac:dyDescent="0.25">
      <c r="B1998" s="138"/>
      <c r="C1998" s="142"/>
      <c r="D1998" s="2"/>
      <c r="I1998" s="194"/>
      <c r="J1998" s="194"/>
      <c r="K1998" s="194"/>
      <c r="L1998" s="194"/>
      <c r="P1998" s="2"/>
      <c r="AA1998" s="6"/>
      <c r="AB1998" s="6"/>
      <c r="AC1998" s="6"/>
    </row>
    <row r="1999" spans="2:29" ht="9.9" customHeight="1" x14ac:dyDescent="0.25">
      <c r="B1999" s="138"/>
      <c r="C1999" s="142"/>
      <c r="D1999" s="2"/>
      <c r="I1999" s="333"/>
      <c r="J1999" s="334"/>
      <c r="K1999" s="194"/>
      <c r="L1999" s="194"/>
      <c r="P1999" s="2"/>
      <c r="AA1999" s="6"/>
      <c r="AB1999" s="6"/>
      <c r="AC1999" s="6"/>
    </row>
    <row r="2000" spans="2:29" ht="9.9" customHeight="1" x14ac:dyDescent="0.25">
      <c r="B2000" s="138"/>
      <c r="C2000" s="142"/>
      <c r="D2000" s="2"/>
      <c r="I2000" s="333"/>
      <c r="J2000" s="334"/>
      <c r="K2000" s="194"/>
      <c r="L2000" s="194"/>
      <c r="P2000" s="2"/>
      <c r="AA2000" s="6"/>
      <c r="AB2000" s="6"/>
      <c r="AC2000" s="6"/>
    </row>
    <row r="2001" spans="1:29" ht="9.9" customHeight="1" x14ac:dyDescent="0.25">
      <c r="B2001" s="138"/>
      <c r="C2001" s="142"/>
      <c r="D2001" s="2"/>
      <c r="I2001" s="194"/>
      <c r="J2001" s="194"/>
      <c r="K2001" s="194"/>
      <c r="L2001" s="194"/>
      <c r="P2001" s="2"/>
      <c r="AA2001" s="6"/>
      <c r="AB2001" s="6"/>
      <c r="AC2001" s="6"/>
    </row>
    <row r="2002" spans="1:29" ht="9.9" customHeight="1" x14ac:dyDescent="0.25">
      <c r="A2002" s="10"/>
      <c r="B2002" s="138"/>
      <c r="C2002" s="142"/>
      <c r="D2002" s="2"/>
      <c r="I2002" s="333"/>
      <c r="J2002" s="334"/>
      <c r="K2002" s="194"/>
      <c r="L2002" s="194"/>
      <c r="P2002" s="2"/>
      <c r="AA2002" s="6"/>
      <c r="AB2002" s="6"/>
      <c r="AC2002" s="6"/>
    </row>
    <row r="2003" spans="1:29" ht="9.9" customHeight="1" x14ac:dyDescent="0.25">
      <c r="A2003" s="11"/>
      <c r="B2003" s="138"/>
      <c r="C2003" s="142"/>
      <c r="D2003" s="2"/>
      <c r="I2003" s="333"/>
      <c r="J2003" s="334"/>
      <c r="K2003" s="194"/>
      <c r="L2003" s="194"/>
      <c r="P2003" s="2"/>
      <c r="AA2003" s="6"/>
      <c r="AB2003" s="6"/>
      <c r="AC2003" s="6"/>
    </row>
    <row r="2004" spans="1:29" ht="9.9" customHeight="1" x14ac:dyDescent="0.25">
      <c r="B2004" s="138"/>
      <c r="C2004" s="142"/>
      <c r="D2004" s="2"/>
      <c r="I2004" s="194"/>
      <c r="J2004" s="194"/>
      <c r="K2004" s="194"/>
      <c r="L2004" s="194"/>
      <c r="P2004" s="2"/>
      <c r="AA2004" s="6"/>
      <c r="AB2004" s="6"/>
      <c r="AC2004" s="6"/>
    </row>
    <row r="2005" spans="1:29" ht="9.9" customHeight="1" x14ac:dyDescent="0.25">
      <c r="B2005" s="138"/>
      <c r="C2005" s="142"/>
      <c r="D2005" s="2"/>
      <c r="I2005" s="333"/>
      <c r="J2005" s="334"/>
      <c r="K2005" s="194"/>
      <c r="L2005" s="194"/>
      <c r="P2005" s="2"/>
      <c r="AA2005" s="6"/>
      <c r="AB2005" s="6"/>
      <c r="AC2005" s="6"/>
    </row>
    <row r="2006" spans="1:29" ht="9.9" customHeight="1" x14ac:dyDescent="0.25">
      <c r="B2006" s="138"/>
      <c r="C2006" s="142"/>
      <c r="D2006" s="2"/>
      <c r="I2006" s="333"/>
      <c r="J2006" s="334"/>
      <c r="K2006" s="194"/>
      <c r="L2006" s="194"/>
      <c r="P2006" s="2"/>
      <c r="AA2006" s="6"/>
      <c r="AB2006" s="6"/>
      <c r="AC2006" s="6"/>
    </row>
    <row r="2007" spans="1:29" ht="9.9" customHeight="1" x14ac:dyDescent="0.25">
      <c r="B2007" s="138"/>
      <c r="C2007" s="142"/>
      <c r="D2007" s="2"/>
      <c r="I2007" s="194"/>
      <c r="J2007" s="194"/>
      <c r="K2007" s="194"/>
      <c r="L2007" s="194"/>
      <c r="P2007" s="2"/>
      <c r="AA2007" s="6"/>
      <c r="AB2007" s="6"/>
      <c r="AC2007" s="6"/>
    </row>
    <row r="2008" spans="1:29" ht="9.9" customHeight="1" x14ac:dyDescent="0.25">
      <c r="B2008" s="138"/>
      <c r="C2008" s="142"/>
      <c r="D2008" s="2"/>
      <c r="I2008" s="333"/>
      <c r="J2008" s="334"/>
      <c r="K2008" s="194"/>
      <c r="L2008" s="194"/>
      <c r="P2008" s="2"/>
      <c r="AA2008" s="6"/>
      <c r="AB2008" s="6"/>
      <c r="AC2008" s="6"/>
    </row>
    <row r="2009" spans="1:29" ht="9.9" customHeight="1" x14ac:dyDescent="0.25">
      <c r="B2009" s="138"/>
      <c r="C2009" s="142"/>
      <c r="D2009" s="2"/>
      <c r="I2009" s="333"/>
      <c r="J2009" s="334"/>
      <c r="K2009" s="194"/>
      <c r="L2009" s="194"/>
      <c r="P2009" s="2"/>
      <c r="AA2009" s="6"/>
      <c r="AB2009" s="6"/>
      <c r="AC2009" s="6"/>
    </row>
    <row r="2010" spans="1:29" ht="9.9" customHeight="1" x14ac:dyDescent="0.25">
      <c r="B2010" s="138"/>
      <c r="C2010" s="142"/>
      <c r="D2010" s="2"/>
      <c r="I2010" s="333"/>
      <c r="J2010" s="334"/>
      <c r="K2010" s="194"/>
      <c r="L2010" s="194"/>
      <c r="P2010" s="2"/>
      <c r="AA2010" s="6"/>
      <c r="AB2010" s="6"/>
      <c r="AC2010" s="6"/>
    </row>
    <row r="2011" spans="1:29" ht="9.9" customHeight="1" x14ac:dyDescent="0.25">
      <c r="B2011" s="138"/>
      <c r="C2011" s="142"/>
      <c r="D2011" s="2"/>
      <c r="I2011" s="333"/>
      <c r="J2011" s="334"/>
      <c r="K2011" s="194"/>
      <c r="L2011" s="194"/>
      <c r="P2011" s="2"/>
      <c r="AA2011" s="6"/>
      <c r="AB2011" s="6"/>
      <c r="AC2011" s="6"/>
    </row>
    <row r="2012" spans="1:29" ht="9.9" customHeight="1" x14ac:dyDescent="0.25">
      <c r="B2012" s="138"/>
      <c r="C2012" s="142"/>
      <c r="D2012" s="2"/>
      <c r="I2012" s="194"/>
      <c r="J2012" s="194"/>
      <c r="K2012" s="194"/>
      <c r="L2012" s="194"/>
      <c r="P2012" s="2"/>
      <c r="AA2012" s="6"/>
      <c r="AB2012" s="6"/>
      <c r="AC2012" s="6"/>
    </row>
    <row r="2013" spans="1:29" ht="9.9" customHeight="1" x14ac:dyDescent="0.25">
      <c r="B2013" s="138"/>
      <c r="C2013" s="142"/>
      <c r="D2013" s="2"/>
      <c r="I2013" s="333"/>
      <c r="J2013" s="334"/>
      <c r="K2013" s="194"/>
      <c r="L2013" s="194"/>
      <c r="P2013" s="2"/>
      <c r="AA2013" s="6"/>
      <c r="AB2013" s="6"/>
      <c r="AC2013" s="6"/>
    </row>
    <row r="2014" spans="1:29" ht="9.9" customHeight="1" x14ac:dyDescent="0.25">
      <c r="B2014" s="138"/>
      <c r="C2014" s="142"/>
      <c r="D2014" s="2"/>
      <c r="I2014" s="333"/>
      <c r="J2014" s="334"/>
      <c r="K2014" s="194"/>
      <c r="L2014" s="194"/>
      <c r="P2014" s="2"/>
      <c r="AA2014" s="6"/>
      <c r="AB2014" s="6"/>
      <c r="AC2014" s="6"/>
    </row>
    <row r="2015" spans="1:29" ht="9.9" customHeight="1" x14ac:dyDescent="0.25">
      <c r="B2015" s="138"/>
      <c r="C2015" s="142"/>
      <c r="D2015" s="2"/>
      <c r="I2015" s="194"/>
      <c r="J2015" s="194"/>
      <c r="K2015" s="194"/>
      <c r="L2015" s="194"/>
      <c r="P2015" s="2"/>
      <c r="AA2015" s="6"/>
      <c r="AB2015" s="6"/>
      <c r="AC2015" s="6"/>
    </row>
    <row r="2016" spans="1:29" ht="9.9" customHeight="1" x14ac:dyDescent="0.25">
      <c r="B2016" s="138"/>
      <c r="C2016" s="142"/>
      <c r="D2016" s="2"/>
      <c r="I2016" s="333"/>
      <c r="J2016" s="334"/>
      <c r="K2016" s="194"/>
      <c r="L2016" s="194"/>
      <c r="P2016" s="2"/>
      <c r="AA2016" s="6"/>
      <c r="AB2016" s="6"/>
      <c r="AC2016" s="6"/>
    </row>
    <row r="2017" spans="2:29" ht="9.9" customHeight="1" x14ac:dyDescent="0.25">
      <c r="B2017" s="138"/>
      <c r="C2017" s="142"/>
      <c r="D2017" s="2"/>
      <c r="I2017" s="333"/>
      <c r="J2017" s="334"/>
      <c r="K2017" s="194"/>
      <c r="L2017" s="194"/>
      <c r="P2017" s="2"/>
      <c r="AA2017" s="6"/>
      <c r="AB2017" s="6"/>
      <c r="AC2017" s="6"/>
    </row>
    <row r="2018" spans="2:29" ht="9.9" customHeight="1" x14ac:dyDescent="0.25">
      <c r="B2018" s="138"/>
      <c r="C2018" s="142"/>
      <c r="D2018" s="2"/>
      <c r="I2018" s="333"/>
      <c r="J2018" s="334"/>
      <c r="K2018" s="194"/>
      <c r="L2018" s="194"/>
      <c r="P2018" s="2"/>
      <c r="AA2018" s="6"/>
      <c r="AB2018" s="6"/>
      <c r="AC2018" s="6"/>
    </row>
    <row r="2019" spans="2:29" ht="9.9" customHeight="1" x14ac:dyDescent="0.25">
      <c r="B2019" s="138"/>
      <c r="C2019" s="142"/>
      <c r="D2019" s="2"/>
      <c r="I2019" s="333"/>
      <c r="J2019" s="334"/>
      <c r="K2019" s="194"/>
      <c r="L2019" s="194"/>
      <c r="P2019" s="2"/>
      <c r="AA2019" s="6"/>
      <c r="AB2019" s="6"/>
      <c r="AC2019" s="6"/>
    </row>
    <row r="2020" spans="2:29" ht="9.9" customHeight="1" x14ac:dyDescent="0.25">
      <c r="B2020" s="138"/>
      <c r="C2020" s="142"/>
      <c r="D2020" s="2"/>
      <c r="I2020" s="194"/>
      <c r="J2020" s="194"/>
      <c r="K2020" s="194"/>
      <c r="L2020" s="194"/>
      <c r="P2020" s="2"/>
      <c r="AA2020" s="6"/>
      <c r="AB2020" s="6"/>
      <c r="AC2020" s="6"/>
    </row>
    <row r="2021" spans="2:29" ht="9.9" customHeight="1" x14ac:dyDescent="0.25">
      <c r="B2021" s="138"/>
      <c r="C2021" s="142"/>
      <c r="D2021" s="2"/>
      <c r="I2021" s="333"/>
      <c r="J2021" s="334"/>
      <c r="K2021" s="194"/>
      <c r="L2021" s="194"/>
      <c r="P2021" s="2"/>
      <c r="AA2021" s="6"/>
      <c r="AB2021" s="6"/>
      <c r="AC2021" s="6"/>
    </row>
    <row r="2022" spans="2:29" ht="9.9" customHeight="1" x14ac:dyDescent="0.25">
      <c r="B2022" s="138"/>
      <c r="C2022" s="142"/>
      <c r="D2022" s="2"/>
      <c r="I2022" s="333"/>
      <c r="J2022" s="334"/>
      <c r="K2022" s="194"/>
      <c r="L2022" s="194"/>
      <c r="P2022" s="2"/>
      <c r="AA2022" s="6"/>
      <c r="AB2022" s="6"/>
      <c r="AC2022" s="6"/>
    </row>
    <row r="2023" spans="2:29" ht="9.9" customHeight="1" x14ac:dyDescent="0.25">
      <c r="B2023" s="138"/>
      <c r="C2023" s="142"/>
      <c r="D2023" s="2"/>
      <c r="I2023" s="333"/>
      <c r="J2023" s="334"/>
      <c r="K2023" s="194"/>
      <c r="L2023" s="194"/>
      <c r="P2023" s="2"/>
      <c r="AA2023" s="6"/>
      <c r="AB2023" s="6"/>
      <c r="AC2023" s="6"/>
    </row>
    <row r="2024" spans="2:29" ht="9.9" customHeight="1" x14ac:dyDescent="0.25">
      <c r="B2024" s="138"/>
      <c r="C2024" s="142"/>
      <c r="D2024" s="2"/>
      <c r="I2024" s="333"/>
      <c r="J2024" s="334"/>
      <c r="K2024" s="194"/>
      <c r="L2024" s="194"/>
      <c r="P2024" s="2"/>
      <c r="AA2024" s="6"/>
      <c r="AB2024" s="6"/>
      <c r="AC2024" s="6"/>
    </row>
    <row r="2025" spans="2:29" ht="9.9" customHeight="1" x14ac:dyDescent="0.25">
      <c r="B2025" s="138"/>
      <c r="C2025" s="142"/>
      <c r="D2025" s="2"/>
      <c r="I2025" s="194"/>
      <c r="J2025" s="194"/>
      <c r="K2025" s="194"/>
      <c r="L2025" s="194"/>
      <c r="P2025" s="2"/>
      <c r="AA2025" s="6"/>
      <c r="AB2025" s="6"/>
      <c r="AC2025" s="6"/>
    </row>
    <row r="2026" spans="2:29" ht="9.9" customHeight="1" x14ac:dyDescent="0.25">
      <c r="B2026" s="138"/>
      <c r="C2026" s="142"/>
      <c r="D2026" s="2"/>
      <c r="I2026" s="333"/>
      <c r="J2026" s="334"/>
      <c r="K2026" s="194"/>
      <c r="L2026" s="194"/>
      <c r="P2026" s="2"/>
      <c r="AA2026" s="6"/>
      <c r="AB2026" s="6"/>
      <c r="AC2026" s="6"/>
    </row>
    <row r="2027" spans="2:29" ht="9.9" customHeight="1" x14ac:dyDescent="0.25">
      <c r="B2027" s="138"/>
      <c r="C2027" s="142"/>
      <c r="D2027" s="2"/>
      <c r="I2027" s="333"/>
      <c r="J2027" s="334"/>
      <c r="K2027" s="194"/>
      <c r="L2027" s="194"/>
      <c r="P2027" s="2"/>
      <c r="AA2027" s="6"/>
      <c r="AB2027" s="6"/>
      <c r="AC2027" s="6"/>
    </row>
    <row r="2028" spans="2:29" ht="9.9" customHeight="1" x14ac:dyDescent="0.25">
      <c r="B2028" s="138"/>
      <c r="C2028" s="142"/>
      <c r="D2028" s="2"/>
      <c r="I2028" s="333"/>
      <c r="J2028" s="334"/>
      <c r="K2028" s="194"/>
      <c r="L2028" s="194"/>
      <c r="P2028" s="2"/>
      <c r="AA2028" s="6"/>
      <c r="AB2028" s="6"/>
      <c r="AC2028" s="6"/>
    </row>
    <row r="2029" spans="2:29" ht="9.9" customHeight="1" x14ac:dyDescent="0.25">
      <c r="B2029" s="138"/>
      <c r="C2029" s="142"/>
      <c r="D2029" s="2"/>
      <c r="I2029" s="333"/>
      <c r="J2029" s="334"/>
      <c r="K2029" s="194"/>
      <c r="L2029" s="194"/>
      <c r="P2029" s="2"/>
      <c r="AA2029" s="6"/>
      <c r="AB2029" s="6"/>
      <c r="AC2029" s="6"/>
    </row>
    <row r="2030" spans="2:29" ht="9.9" customHeight="1" x14ac:dyDescent="0.25">
      <c r="B2030" s="138"/>
      <c r="C2030" s="142"/>
      <c r="D2030" s="2"/>
      <c r="I2030" s="194"/>
      <c r="J2030" s="194"/>
      <c r="K2030" s="194"/>
      <c r="L2030" s="194"/>
      <c r="P2030" s="2"/>
      <c r="AA2030" s="6"/>
      <c r="AB2030" s="6"/>
      <c r="AC2030" s="6"/>
    </row>
    <row r="2031" spans="2:29" ht="9.9" customHeight="1" x14ac:dyDescent="0.25">
      <c r="B2031" s="138"/>
      <c r="C2031" s="142"/>
      <c r="D2031" s="2"/>
      <c r="I2031" s="333"/>
      <c r="J2031" s="334"/>
      <c r="K2031" s="194"/>
      <c r="L2031" s="194"/>
      <c r="P2031" s="2"/>
      <c r="AA2031" s="6"/>
      <c r="AB2031" s="6"/>
      <c r="AC2031" s="6"/>
    </row>
    <row r="2032" spans="2:29" ht="9.9" customHeight="1" x14ac:dyDescent="0.25">
      <c r="B2032" s="138"/>
      <c r="C2032" s="142"/>
      <c r="D2032" s="2"/>
      <c r="I2032" s="333"/>
      <c r="J2032" s="334"/>
      <c r="K2032" s="194"/>
      <c r="L2032" s="194"/>
      <c r="P2032" s="2"/>
      <c r="AA2032" s="6"/>
      <c r="AB2032" s="6"/>
      <c r="AC2032" s="6"/>
    </row>
    <row r="2033" spans="1:29" ht="9.9" customHeight="1" x14ac:dyDescent="0.25">
      <c r="B2033" s="138"/>
      <c r="C2033" s="142"/>
      <c r="D2033" s="2"/>
      <c r="I2033" s="333"/>
      <c r="J2033" s="334"/>
      <c r="K2033" s="194"/>
      <c r="L2033" s="194"/>
      <c r="P2033" s="2"/>
      <c r="AA2033" s="6"/>
      <c r="AB2033" s="6"/>
      <c r="AC2033" s="6"/>
    </row>
    <row r="2034" spans="1:29" ht="9.9" customHeight="1" x14ac:dyDescent="0.25">
      <c r="B2034" s="138"/>
      <c r="C2034" s="142"/>
      <c r="D2034" s="2"/>
      <c r="I2034" s="333"/>
      <c r="J2034" s="334"/>
      <c r="K2034" s="194"/>
      <c r="L2034" s="194"/>
      <c r="P2034" s="2"/>
      <c r="AA2034" s="6"/>
      <c r="AB2034" s="6"/>
      <c r="AC2034" s="6"/>
    </row>
    <row r="2035" spans="1:29" ht="9.9" customHeight="1" x14ac:dyDescent="0.25">
      <c r="B2035" s="138"/>
      <c r="C2035" s="142"/>
      <c r="D2035" s="2"/>
      <c r="I2035" s="194"/>
      <c r="J2035" s="194"/>
      <c r="K2035" s="194"/>
      <c r="L2035" s="194"/>
      <c r="P2035" s="2"/>
      <c r="AA2035" s="6"/>
      <c r="AB2035" s="6"/>
      <c r="AC2035" s="6"/>
    </row>
    <row r="2036" spans="1:29" ht="9.9" customHeight="1" x14ac:dyDescent="0.25">
      <c r="B2036" s="138"/>
      <c r="C2036" s="142"/>
      <c r="D2036" s="2"/>
      <c r="I2036" s="333"/>
      <c r="J2036" s="334"/>
      <c r="K2036" s="194"/>
      <c r="L2036" s="194"/>
      <c r="P2036" s="2"/>
      <c r="AA2036" s="6"/>
      <c r="AB2036" s="6"/>
      <c r="AC2036" s="6"/>
    </row>
    <row r="2037" spans="1:29" ht="9.9" customHeight="1" x14ac:dyDescent="0.25">
      <c r="B2037" s="138"/>
      <c r="C2037" s="142"/>
      <c r="D2037" s="2"/>
      <c r="I2037" s="333"/>
      <c r="J2037" s="334"/>
      <c r="K2037" s="194"/>
      <c r="L2037" s="194"/>
      <c r="P2037" s="2"/>
      <c r="AA2037" s="6"/>
      <c r="AB2037" s="6"/>
      <c r="AC2037" s="6"/>
    </row>
    <row r="2038" spans="1:29" ht="9.9" customHeight="1" x14ac:dyDescent="0.25">
      <c r="B2038" s="138"/>
      <c r="C2038" s="142"/>
      <c r="D2038" s="2"/>
      <c r="I2038" s="333"/>
      <c r="J2038" s="334"/>
      <c r="K2038" s="194"/>
      <c r="L2038" s="194"/>
      <c r="P2038" s="2"/>
      <c r="AA2038" s="6"/>
      <c r="AB2038" s="6"/>
      <c r="AC2038" s="6"/>
    </row>
    <row r="2039" spans="1:29" ht="9.9" customHeight="1" x14ac:dyDescent="0.25">
      <c r="B2039" s="138"/>
      <c r="C2039" s="142"/>
      <c r="D2039" s="2"/>
      <c r="I2039" s="333"/>
      <c r="J2039" s="334"/>
      <c r="K2039" s="194"/>
      <c r="L2039" s="194"/>
      <c r="P2039" s="2"/>
      <c r="AA2039" s="6"/>
      <c r="AB2039" s="6"/>
      <c r="AC2039" s="6"/>
    </row>
    <row r="2040" spans="1:29" ht="9.9" customHeight="1" x14ac:dyDescent="0.25">
      <c r="B2040" s="138"/>
      <c r="C2040" s="142"/>
      <c r="D2040" s="2"/>
      <c r="I2040" s="194"/>
      <c r="J2040" s="194"/>
      <c r="K2040" s="194"/>
      <c r="L2040" s="194"/>
      <c r="P2040" s="2"/>
      <c r="AA2040" s="6"/>
      <c r="AB2040" s="6"/>
      <c r="AC2040" s="6"/>
    </row>
    <row r="2041" spans="1:29" ht="9.9" customHeight="1" x14ac:dyDescent="0.25">
      <c r="B2041" s="138"/>
      <c r="C2041" s="142"/>
      <c r="D2041" s="2"/>
      <c r="I2041" s="333"/>
      <c r="J2041" s="334"/>
      <c r="K2041" s="194"/>
      <c r="L2041" s="194"/>
      <c r="P2041" s="2"/>
      <c r="AA2041" s="6"/>
      <c r="AB2041" s="6"/>
      <c r="AC2041" s="6"/>
    </row>
    <row r="2042" spans="1:29" ht="9.9" customHeight="1" x14ac:dyDescent="0.25">
      <c r="B2042" s="138"/>
      <c r="C2042" s="142"/>
      <c r="D2042" s="2"/>
      <c r="I2042" s="333"/>
      <c r="J2042" s="334"/>
      <c r="K2042" s="194"/>
      <c r="L2042" s="194"/>
      <c r="P2042" s="2"/>
      <c r="AA2042" s="6"/>
      <c r="AB2042" s="6"/>
      <c r="AC2042" s="6"/>
    </row>
    <row r="2043" spans="1:29" ht="9.9" customHeight="1" x14ac:dyDescent="0.25">
      <c r="A2043" s="11"/>
      <c r="B2043" s="138"/>
      <c r="C2043" s="142"/>
      <c r="D2043" s="2"/>
      <c r="I2043" s="333"/>
      <c r="J2043" s="334"/>
      <c r="K2043" s="194"/>
      <c r="L2043" s="194"/>
      <c r="P2043" s="2"/>
      <c r="AA2043" s="6"/>
      <c r="AB2043" s="6"/>
      <c r="AC2043" s="6"/>
    </row>
    <row r="2044" spans="1:29" ht="9.9" customHeight="1" x14ac:dyDescent="0.25">
      <c r="B2044" s="138"/>
      <c r="C2044" s="142"/>
      <c r="D2044" s="2"/>
      <c r="I2044" s="333"/>
      <c r="J2044" s="334"/>
      <c r="K2044" s="194"/>
      <c r="L2044" s="194"/>
      <c r="P2044" s="2"/>
      <c r="AA2044" s="6"/>
      <c r="AB2044" s="6"/>
      <c r="AC2044" s="6"/>
    </row>
    <row r="2045" spans="1:29" ht="9.9" customHeight="1" x14ac:dyDescent="0.25">
      <c r="B2045" s="138"/>
      <c r="C2045" s="142"/>
      <c r="D2045" s="2"/>
      <c r="I2045" s="194"/>
      <c r="J2045" s="194"/>
      <c r="K2045" s="194"/>
      <c r="L2045" s="194"/>
      <c r="P2045" s="2"/>
      <c r="AA2045" s="6"/>
      <c r="AB2045" s="6"/>
      <c r="AC2045" s="6"/>
    </row>
    <row r="2046" spans="1:29" ht="9.9" customHeight="1" x14ac:dyDescent="0.25">
      <c r="B2046" s="138"/>
      <c r="C2046" s="142"/>
      <c r="D2046" s="2"/>
      <c r="I2046" s="333"/>
      <c r="J2046" s="334"/>
      <c r="K2046" s="194"/>
      <c r="L2046" s="194"/>
      <c r="P2046" s="2"/>
      <c r="AA2046" s="6"/>
      <c r="AB2046" s="6"/>
      <c r="AC2046" s="6"/>
    </row>
    <row r="2047" spans="1:29" ht="9.9" customHeight="1" x14ac:dyDescent="0.25">
      <c r="B2047" s="138"/>
      <c r="C2047" s="142"/>
      <c r="D2047" s="2"/>
      <c r="I2047" s="333"/>
      <c r="J2047" s="334"/>
      <c r="K2047" s="194"/>
      <c r="L2047" s="194"/>
      <c r="P2047" s="2"/>
      <c r="AA2047" s="6"/>
      <c r="AB2047" s="6"/>
      <c r="AC2047" s="6"/>
    </row>
    <row r="2048" spans="1:29" ht="9.9" customHeight="1" x14ac:dyDescent="0.25">
      <c r="B2048" s="138"/>
      <c r="C2048" s="142"/>
      <c r="D2048" s="2"/>
      <c r="I2048" s="333"/>
      <c r="J2048" s="334"/>
      <c r="K2048" s="194"/>
      <c r="L2048" s="194"/>
      <c r="P2048" s="2"/>
      <c r="AA2048" s="6"/>
      <c r="AB2048" s="6"/>
      <c r="AC2048" s="6"/>
    </row>
    <row r="2049" spans="2:29" ht="9.9" customHeight="1" x14ac:dyDescent="0.25">
      <c r="B2049" s="138"/>
      <c r="C2049" s="142"/>
      <c r="D2049" s="2"/>
      <c r="I2049" s="333"/>
      <c r="J2049" s="334"/>
      <c r="K2049" s="194"/>
      <c r="L2049" s="194"/>
      <c r="P2049" s="2"/>
      <c r="AA2049" s="6"/>
      <c r="AB2049" s="6"/>
      <c r="AC2049" s="6"/>
    </row>
    <row r="2050" spans="2:29" ht="9.9" customHeight="1" x14ac:dyDescent="0.25">
      <c r="B2050" s="138"/>
      <c r="C2050" s="142"/>
      <c r="D2050" s="2"/>
      <c r="I2050" s="194"/>
      <c r="J2050" s="194"/>
      <c r="K2050" s="194"/>
      <c r="L2050" s="194"/>
      <c r="P2050" s="2"/>
      <c r="AA2050" s="6"/>
      <c r="AB2050" s="6"/>
      <c r="AC2050" s="6"/>
    </row>
    <row r="2051" spans="2:29" ht="9.9" customHeight="1" x14ac:dyDescent="0.25">
      <c r="B2051" s="138"/>
      <c r="C2051" s="142"/>
      <c r="D2051" s="2"/>
      <c r="I2051" s="333"/>
      <c r="J2051" s="334"/>
      <c r="K2051" s="194"/>
      <c r="L2051" s="194"/>
      <c r="P2051" s="2"/>
      <c r="AA2051" s="6"/>
      <c r="AB2051" s="6"/>
      <c r="AC2051" s="6"/>
    </row>
    <row r="2052" spans="2:29" ht="9.9" customHeight="1" x14ac:dyDescent="0.25">
      <c r="B2052" s="138"/>
      <c r="C2052" s="142"/>
      <c r="D2052" s="2"/>
      <c r="I2052" s="333"/>
      <c r="J2052" s="334"/>
      <c r="K2052" s="194"/>
      <c r="L2052" s="194"/>
      <c r="P2052" s="2"/>
      <c r="AA2052" s="6"/>
      <c r="AB2052" s="6"/>
      <c r="AC2052" s="6"/>
    </row>
    <row r="2053" spans="2:29" ht="9.9" customHeight="1" x14ac:dyDescent="0.25">
      <c r="B2053" s="138"/>
      <c r="C2053" s="142"/>
      <c r="D2053" s="2"/>
      <c r="I2053" s="194"/>
      <c r="J2053" s="194"/>
      <c r="K2053" s="194"/>
      <c r="L2053" s="194"/>
      <c r="P2053" s="2"/>
      <c r="AA2053" s="6"/>
      <c r="AB2053" s="6"/>
      <c r="AC2053" s="6"/>
    </row>
    <row r="2054" spans="2:29" ht="9.9" customHeight="1" x14ac:dyDescent="0.25">
      <c r="B2054" s="138"/>
      <c r="C2054" s="142"/>
      <c r="D2054" s="2"/>
      <c r="I2054" s="333"/>
      <c r="J2054" s="334"/>
      <c r="K2054" s="194"/>
      <c r="L2054" s="194"/>
      <c r="P2054" s="2"/>
      <c r="AA2054" s="6"/>
      <c r="AB2054" s="6"/>
      <c r="AC2054" s="6"/>
    </row>
    <row r="2055" spans="2:29" ht="9.9" customHeight="1" x14ac:dyDescent="0.25">
      <c r="B2055" s="138"/>
      <c r="C2055" s="142"/>
      <c r="D2055" s="2"/>
      <c r="I2055" s="333"/>
      <c r="J2055" s="334"/>
      <c r="K2055" s="194"/>
      <c r="L2055" s="194"/>
      <c r="P2055" s="2"/>
      <c r="AA2055" s="6"/>
      <c r="AB2055" s="6"/>
      <c r="AC2055" s="6"/>
    </row>
    <row r="2056" spans="2:29" ht="9.9" customHeight="1" x14ac:dyDescent="0.25">
      <c r="B2056" s="138"/>
      <c r="C2056" s="142"/>
      <c r="D2056" s="2"/>
      <c r="I2056" s="333"/>
      <c r="J2056" s="334"/>
      <c r="K2056" s="194"/>
      <c r="L2056" s="194"/>
      <c r="P2056" s="2"/>
      <c r="AA2056" s="6"/>
      <c r="AB2056" s="6"/>
      <c r="AC2056" s="6"/>
    </row>
    <row r="2057" spans="2:29" ht="9.9" customHeight="1" x14ac:dyDescent="0.25">
      <c r="B2057" s="138"/>
      <c r="C2057" s="142"/>
      <c r="D2057" s="2"/>
      <c r="I2057" s="194"/>
      <c r="J2057" s="194"/>
      <c r="K2057" s="194"/>
      <c r="L2057" s="194"/>
      <c r="P2057" s="2"/>
      <c r="AA2057" s="6"/>
      <c r="AB2057" s="6"/>
      <c r="AC2057" s="6"/>
    </row>
    <row r="2058" spans="2:29" ht="9.9" customHeight="1" x14ac:dyDescent="0.25">
      <c r="B2058" s="138"/>
      <c r="C2058" s="142"/>
      <c r="D2058" s="2"/>
      <c r="I2058" s="333"/>
      <c r="J2058" s="334"/>
      <c r="K2058" s="194"/>
      <c r="L2058" s="194"/>
      <c r="P2058" s="2"/>
      <c r="AA2058" s="6"/>
      <c r="AB2058" s="6"/>
      <c r="AC2058" s="6"/>
    </row>
    <row r="2059" spans="2:29" ht="9.9" customHeight="1" x14ac:dyDescent="0.25">
      <c r="B2059" s="138"/>
      <c r="C2059" s="142"/>
      <c r="D2059" s="2"/>
      <c r="I2059" s="333"/>
      <c r="J2059" s="334"/>
      <c r="K2059" s="194"/>
      <c r="L2059" s="194"/>
      <c r="P2059" s="2"/>
      <c r="AA2059" s="6"/>
      <c r="AB2059" s="6"/>
      <c r="AC2059" s="6"/>
    </row>
    <row r="2060" spans="2:29" ht="9.9" customHeight="1" x14ac:dyDescent="0.25">
      <c r="B2060" s="138"/>
      <c r="C2060" s="142"/>
      <c r="D2060" s="2"/>
      <c r="I2060" s="333"/>
      <c r="J2060" s="334"/>
      <c r="K2060" s="194"/>
      <c r="L2060" s="194"/>
      <c r="P2060" s="2"/>
      <c r="AA2060" s="6"/>
      <c r="AB2060" s="6"/>
      <c r="AC2060" s="6"/>
    </row>
    <row r="2061" spans="2:29" ht="9.9" customHeight="1" x14ac:dyDescent="0.25">
      <c r="B2061" s="138"/>
      <c r="C2061" s="142"/>
      <c r="D2061" s="2"/>
      <c r="I2061" s="333"/>
      <c r="J2061" s="334"/>
      <c r="K2061" s="194"/>
      <c r="L2061" s="194"/>
      <c r="P2061" s="2"/>
      <c r="AA2061" s="6"/>
      <c r="AB2061" s="6"/>
      <c r="AC2061" s="6"/>
    </row>
    <row r="2062" spans="2:29" ht="9.9" customHeight="1" x14ac:dyDescent="0.25">
      <c r="B2062" s="138"/>
      <c r="C2062" s="142"/>
      <c r="D2062" s="2"/>
      <c r="I2062" s="194"/>
      <c r="J2062" s="194"/>
      <c r="K2062" s="194"/>
      <c r="L2062" s="194"/>
      <c r="P2062" s="2"/>
      <c r="AA2062" s="6"/>
      <c r="AB2062" s="6"/>
      <c r="AC2062" s="6"/>
    </row>
    <row r="2063" spans="2:29" ht="9.9" customHeight="1" x14ac:dyDescent="0.25">
      <c r="B2063" s="138"/>
      <c r="C2063" s="142"/>
      <c r="D2063" s="2"/>
      <c r="I2063" s="333"/>
      <c r="J2063" s="334"/>
      <c r="K2063" s="194"/>
      <c r="L2063" s="194"/>
      <c r="P2063" s="2"/>
      <c r="AA2063" s="6"/>
      <c r="AB2063" s="6"/>
      <c r="AC2063" s="6"/>
    </row>
    <row r="2064" spans="2:29" ht="9.9" customHeight="1" x14ac:dyDescent="0.25">
      <c r="B2064" s="138"/>
      <c r="C2064" s="142"/>
      <c r="D2064" s="2"/>
      <c r="I2064" s="333"/>
      <c r="J2064" s="334"/>
      <c r="K2064" s="194"/>
      <c r="L2064" s="194"/>
      <c r="P2064" s="2"/>
      <c r="AA2064" s="6"/>
      <c r="AB2064" s="6"/>
      <c r="AC2064" s="6"/>
    </row>
    <row r="2065" spans="2:29" ht="9.9" customHeight="1" x14ac:dyDescent="0.25">
      <c r="B2065" s="138"/>
      <c r="C2065" s="142"/>
      <c r="D2065" s="2"/>
      <c r="I2065" s="194"/>
      <c r="J2065" s="194"/>
      <c r="K2065" s="194"/>
      <c r="L2065" s="194"/>
      <c r="P2065" s="2"/>
      <c r="AA2065" s="6"/>
      <c r="AB2065" s="6"/>
      <c r="AC2065" s="6"/>
    </row>
    <row r="2066" spans="2:29" ht="9.9" customHeight="1" x14ac:dyDescent="0.25">
      <c r="B2066" s="138"/>
      <c r="C2066" s="142"/>
      <c r="D2066" s="2"/>
      <c r="I2066" s="333"/>
      <c r="J2066" s="334"/>
      <c r="K2066" s="194"/>
      <c r="L2066" s="194"/>
      <c r="P2066" s="2"/>
      <c r="AA2066" s="6"/>
      <c r="AB2066" s="6"/>
      <c r="AC2066" s="6"/>
    </row>
    <row r="2067" spans="2:29" ht="9.9" customHeight="1" x14ac:dyDescent="0.25">
      <c r="B2067" s="138"/>
      <c r="C2067" s="142"/>
      <c r="D2067" s="2"/>
      <c r="I2067" s="333"/>
      <c r="J2067" s="334"/>
      <c r="K2067" s="194"/>
      <c r="L2067" s="194"/>
      <c r="P2067" s="2"/>
      <c r="AA2067" s="6"/>
      <c r="AB2067" s="6"/>
      <c r="AC2067" s="6"/>
    </row>
    <row r="2068" spans="2:29" ht="9.9" customHeight="1" x14ac:dyDescent="0.25">
      <c r="B2068" s="138"/>
      <c r="C2068" s="14"/>
      <c r="D2068" s="194"/>
      <c r="E2068" s="194"/>
      <c r="F2068" s="194"/>
      <c r="G2068" s="194"/>
      <c r="H2068" s="193"/>
      <c r="I2068" s="194"/>
      <c r="J2068" s="194"/>
      <c r="K2068" s="194"/>
      <c r="L2068" s="140"/>
      <c r="P2068" s="2"/>
      <c r="AA2068" s="6"/>
      <c r="AB2068" s="6"/>
      <c r="AC2068" s="6"/>
    </row>
    <row r="2069" spans="2:29" ht="9.9" customHeight="1" x14ac:dyDescent="0.25">
      <c r="B2069" s="141"/>
      <c r="C2069" s="148"/>
      <c r="D2069" s="194"/>
      <c r="E2069" s="194"/>
      <c r="F2069" s="194"/>
      <c r="G2069" s="194"/>
      <c r="I2069" s="194"/>
      <c r="J2069" s="194"/>
      <c r="K2069" s="194"/>
      <c r="L2069" s="140"/>
      <c r="P2069" s="2"/>
      <c r="AA2069" s="6"/>
      <c r="AB2069" s="6"/>
      <c r="AC2069" s="6"/>
    </row>
    <row r="2070" spans="2:29" ht="9.9" customHeight="1" x14ac:dyDescent="0.25">
      <c r="B2070" s="139"/>
      <c r="C2070" s="14"/>
      <c r="D2070" s="194"/>
      <c r="E2070" s="194"/>
      <c r="F2070" s="194"/>
      <c r="G2070" s="194"/>
      <c r="H2070" s="193"/>
      <c r="I2070" s="194"/>
      <c r="J2070" s="194"/>
      <c r="K2070" s="194"/>
      <c r="L2070" s="140"/>
      <c r="P2070" s="2"/>
      <c r="AA2070" s="6"/>
      <c r="AB2070" s="6"/>
      <c r="AC2070" s="6"/>
    </row>
    <row r="2071" spans="2:29" ht="9.9" customHeight="1" x14ac:dyDescent="0.25">
      <c r="B2071" s="142"/>
      <c r="C2071" s="14"/>
      <c r="D2071" s="194"/>
      <c r="E2071" s="194"/>
      <c r="F2071" s="194"/>
      <c r="G2071" s="194"/>
      <c r="H2071" s="193"/>
      <c r="I2071" s="194"/>
      <c r="J2071" s="194"/>
      <c r="K2071" s="194"/>
      <c r="L2071" s="140"/>
      <c r="P2071" s="2"/>
      <c r="AA2071" s="6"/>
      <c r="AB2071" s="6"/>
      <c r="AC2071" s="6"/>
    </row>
    <row r="2072" spans="2:29" ht="9.9" customHeight="1" x14ac:dyDescent="0.25">
      <c r="B2072" s="138"/>
      <c r="C2072" s="14"/>
      <c r="D2072" s="194"/>
      <c r="E2072" s="194"/>
      <c r="F2072" s="194"/>
      <c r="G2072" s="194"/>
      <c r="H2072" s="193"/>
      <c r="I2072" s="194"/>
      <c r="J2072" s="194"/>
      <c r="K2072" s="194"/>
      <c r="L2072" s="140"/>
      <c r="P2072" s="2"/>
      <c r="AA2072" s="6"/>
      <c r="AB2072" s="6"/>
      <c r="AC2072" s="6"/>
    </row>
    <row r="2073" spans="2:29" ht="9.9" customHeight="1" x14ac:dyDescent="0.25">
      <c r="B2073" s="138"/>
      <c r="C2073" s="14"/>
      <c r="D2073" s="194"/>
      <c r="E2073" s="194"/>
      <c r="F2073" s="194"/>
      <c r="G2073" s="194"/>
      <c r="H2073" s="193"/>
      <c r="I2073" s="194"/>
      <c r="J2073" s="194"/>
      <c r="K2073" s="194"/>
      <c r="L2073" s="140"/>
      <c r="P2073" s="2"/>
      <c r="AA2073" s="6"/>
      <c r="AB2073" s="6"/>
      <c r="AC2073" s="6"/>
    </row>
    <row r="2074" spans="2:29" ht="9.9" customHeight="1" x14ac:dyDescent="0.25">
      <c r="B2074" s="138"/>
      <c r="C2074" s="14"/>
      <c r="D2074" s="194"/>
      <c r="E2074" s="194"/>
      <c r="F2074" s="194"/>
      <c r="G2074" s="194"/>
      <c r="H2074" s="193"/>
      <c r="I2074" s="194"/>
      <c r="J2074" s="194"/>
      <c r="K2074" s="194"/>
      <c r="L2074" s="140"/>
      <c r="P2074" s="2"/>
      <c r="AA2074" s="6"/>
      <c r="AB2074" s="6"/>
      <c r="AC2074" s="6"/>
    </row>
    <row r="2075" spans="2:29" ht="9.9" customHeight="1" x14ac:dyDescent="0.25">
      <c r="B2075" s="138"/>
      <c r="C2075" s="14"/>
      <c r="D2075" s="194"/>
      <c r="E2075" s="194"/>
      <c r="F2075" s="194"/>
      <c r="G2075" s="194"/>
      <c r="H2075" s="193"/>
      <c r="I2075" s="194"/>
      <c r="J2075" s="194"/>
      <c r="K2075" s="194"/>
      <c r="L2075" s="140"/>
      <c r="P2075" s="2"/>
      <c r="AA2075" s="6"/>
      <c r="AB2075" s="6"/>
      <c r="AC2075" s="6"/>
    </row>
    <row r="2076" spans="2:29" ht="9.9" customHeight="1" x14ac:dyDescent="0.25">
      <c r="B2076" s="138"/>
      <c r="C2076" s="14"/>
      <c r="D2076" s="194"/>
      <c r="E2076" s="194"/>
      <c r="F2076" s="194"/>
      <c r="G2076" s="194"/>
      <c r="H2076" s="193"/>
      <c r="I2076" s="194"/>
      <c r="J2076" s="194"/>
      <c r="K2076" s="194"/>
      <c r="L2076" s="140"/>
      <c r="P2076" s="2"/>
      <c r="AA2076" s="6"/>
      <c r="AB2076" s="6"/>
      <c r="AC2076" s="6"/>
    </row>
    <row r="2077" spans="2:29" ht="9.9" customHeight="1" x14ac:dyDescent="0.25">
      <c r="B2077" s="138"/>
      <c r="C2077" s="14"/>
      <c r="D2077" s="194"/>
      <c r="E2077" s="194"/>
      <c r="F2077" s="194"/>
      <c r="G2077" s="194"/>
      <c r="H2077" s="193"/>
      <c r="I2077" s="194"/>
      <c r="J2077" s="194"/>
      <c r="K2077" s="194"/>
      <c r="L2077" s="140"/>
      <c r="P2077" s="2"/>
      <c r="AA2077" s="6"/>
      <c r="AB2077" s="6"/>
      <c r="AC2077" s="6"/>
    </row>
    <row r="2078" spans="2:29" ht="9.9" customHeight="1" x14ac:dyDescent="0.25">
      <c r="B2078" s="138"/>
      <c r="C2078" s="14"/>
      <c r="D2078" s="194"/>
      <c r="E2078" s="194"/>
      <c r="F2078" s="194"/>
      <c r="G2078" s="194"/>
      <c r="H2078" s="193"/>
      <c r="I2078" s="194"/>
      <c r="J2078" s="194"/>
      <c r="K2078" s="194"/>
      <c r="L2078" s="140"/>
      <c r="P2078" s="2"/>
      <c r="AA2078" s="6"/>
      <c r="AB2078" s="6"/>
      <c r="AC2078" s="6"/>
    </row>
    <row r="2079" spans="2:29" ht="9.9" customHeight="1" x14ac:dyDescent="0.25">
      <c r="B2079" s="138"/>
      <c r="C2079" s="14"/>
      <c r="D2079" s="194"/>
      <c r="E2079" s="194"/>
      <c r="F2079" s="194"/>
      <c r="G2079" s="194"/>
      <c r="H2079" s="193"/>
      <c r="I2079" s="194"/>
      <c r="J2079" s="194"/>
      <c r="K2079" s="194"/>
      <c r="L2079" s="140"/>
      <c r="P2079" s="2"/>
      <c r="AA2079" s="6"/>
      <c r="AB2079" s="6"/>
      <c r="AC2079" s="6"/>
    </row>
    <row r="2080" spans="2:29" ht="9.9" customHeight="1" x14ac:dyDescent="0.25">
      <c r="B2080" s="138"/>
      <c r="C2080" s="14"/>
      <c r="D2080" s="194"/>
      <c r="E2080" s="194"/>
      <c r="F2080" s="194"/>
      <c r="G2080" s="194"/>
      <c r="H2080" s="193"/>
      <c r="I2080" s="194"/>
      <c r="J2080" s="194"/>
      <c r="K2080" s="194"/>
      <c r="L2080" s="140"/>
      <c r="P2080" s="2"/>
      <c r="AA2080" s="6"/>
      <c r="AB2080" s="6"/>
      <c r="AC2080" s="6"/>
    </row>
    <row r="2081" spans="1:29" ht="9.9" customHeight="1" x14ac:dyDescent="0.25">
      <c r="B2081" s="138"/>
      <c r="C2081" s="14"/>
      <c r="D2081" s="194"/>
      <c r="E2081" s="194"/>
      <c r="F2081" s="194"/>
      <c r="G2081" s="194"/>
      <c r="H2081" s="193"/>
      <c r="I2081" s="194"/>
      <c r="J2081" s="194"/>
      <c r="K2081" s="194"/>
      <c r="L2081" s="140"/>
      <c r="P2081" s="2"/>
      <c r="AA2081" s="6"/>
      <c r="AB2081" s="6"/>
      <c r="AC2081" s="6"/>
    </row>
    <row r="2082" spans="1:29" ht="9.9" customHeight="1" x14ac:dyDescent="0.25">
      <c r="B2082" s="138"/>
      <c r="C2082" s="14"/>
      <c r="D2082" s="194"/>
      <c r="E2082" s="194"/>
      <c r="F2082" s="194"/>
      <c r="G2082" s="194"/>
      <c r="H2082" s="193"/>
      <c r="I2082" s="194"/>
      <c r="J2082" s="194"/>
      <c r="K2082" s="194"/>
      <c r="L2082" s="140"/>
      <c r="P2082" s="2"/>
      <c r="AA2082" s="6"/>
      <c r="AB2082" s="6"/>
      <c r="AC2082" s="6"/>
    </row>
    <row r="2083" spans="1:29" ht="9.9" customHeight="1" x14ac:dyDescent="0.25">
      <c r="A2083" s="11"/>
      <c r="B2083" s="138"/>
      <c r="C2083" s="83"/>
      <c r="D2083" s="194"/>
      <c r="E2083" s="194"/>
      <c r="F2083" s="194"/>
      <c r="G2083" s="194"/>
      <c r="H2083" s="193"/>
      <c r="I2083" s="194"/>
      <c r="J2083" s="194"/>
      <c r="K2083" s="194"/>
      <c r="L2083" s="13"/>
      <c r="P2083" s="2"/>
      <c r="AA2083" s="6"/>
      <c r="AB2083" s="6"/>
      <c r="AC2083" s="6"/>
    </row>
    <row r="2084" spans="1:29" ht="9.9" customHeight="1" x14ac:dyDescent="0.25">
      <c r="B2084" s="138"/>
      <c r="D2084" s="194"/>
      <c r="E2084" s="194"/>
      <c r="F2084" s="194"/>
      <c r="G2084" s="194"/>
      <c r="H2084" s="193"/>
      <c r="I2084" s="194"/>
      <c r="J2084" s="194"/>
      <c r="K2084" s="194"/>
      <c r="L2084" s="140"/>
      <c r="P2084" s="2"/>
      <c r="AA2084" s="6"/>
      <c r="AB2084" s="6"/>
      <c r="AC2084" s="6"/>
    </row>
    <row r="2085" spans="1:29" ht="9.9" customHeight="1" x14ac:dyDescent="0.25">
      <c r="B2085" s="138"/>
      <c r="C2085" s="148"/>
      <c r="D2085" s="194"/>
      <c r="E2085" s="194"/>
      <c r="F2085" s="194"/>
      <c r="G2085" s="194"/>
      <c r="H2085" s="193"/>
      <c r="I2085" s="194"/>
      <c r="J2085" s="194"/>
      <c r="K2085" s="194"/>
      <c r="P2085" s="2"/>
      <c r="AA2085" s="6"/>
      <c r="AB2085" s="6"/>
      <c r="AC2085" s="6"/>
    </row>
    <row r="2086" spans="1:29" ht="9.9" customHeight="1" x14ac:dyDescent="0.25">
      <c r="B2086" s="138"/>
      <c r="C2086" s="14"/>
      <c r="D2086" s="194"/>
      <c r="E2086" s="194"/>
      <c r="F2086" s="194"/>
      <c r="G2086" s="194"/>
      <c r="H2086" s="193"/>
      <c r="I2086" s="194"/>
      <c r="J2086" s="194"/>
      <c r="K2086" s="194"/>
      <c r="L2086" s="194"/>
      <c r="P2086" s="2"/>
      <c r="AA2086" s="6"/>
      <c r="AB2086" s="6"/>
      <c r="AC2086" s="6"/>
    </row>
    <row r="2087" spans="1:29" ht="9.9" customHeight="1" x14ac:dyDescent="0.25">
      <c r="B2087" s="138"/>
      <c r="C2087" s="14"/>
      <c r="D2087" s="194"/>
      <c r="E2087" s="194"/>
      <c r="F2087" s="194"/>
      <c r="G2087" s="194"/>
      <c r="H2087" s="193"/>
      <c r="I2087" s="194"/>
      <c r="J2087" s="194"/>
      <c r="K2087" s="194"/>
      <c r="L2087" s="194"/>
      <c r="P2087" s="2"/>
      <c r="AA2087" s="6"/>
      <c r="AB2087" s="6"/>
      <c r="AC2087" s="6"/>
    </row>
    <row r="2088" spans="1:29" ht="9.9" customHeight="1" x14ac:dyDescent="0.25">
      <c r="B2088" s="138"/>
      <c r="C2088" s="14"/>
      <c r="D2088" s="194"/>
      <c r="E2088" s="194"/>
      <c r="F2088" s="194"/>
      <c r="G2088" s="194"/>
      <c r="H2088" s="193"/>
      <c r="I2088" s="194"/>
      <c r="J2088" s="194"/>
      <c r="K2088" s="194"/>
      <c r="L2088" s="194"/>
      <c r="P2088" s="2"/>
      <c r="AA2088" s="6"/>
      <c r="AB2088" s="6"/>
      <c r="AC2088" s="6"/>
    </row>
    <row r="2089" spans="1:29" ht="9.9" customHeight="1" x14ac:dyDescent="0.25">
      <c r="B2089" s="138"/>
      <c r="C2089" s="14"/>
      <c r="D2089" s="194"/>
      <c r="E2089" s="194"/>
      <c r="F2089" s="194"/>
      <c r="G2089" s="194"/>
      <c r="H2089" s="193"/>
      <c r="I2089" s="194"/>
      <c r="J2089" s="194"/>
      <c r="K2089" s="194"/>
      <c r="L2089" s="194"/>
      <c r="P2089" s="2"/>
      <c r="AA2089" s="6"/>
      <c r="AB2089" s="6"/>
      <c r="AC2089" s="6"/>
    </row>
    <row r="2090" spans="1:29" ht="9.9" customHeight="1" x14ac:dyDescent="0.25">
      <c r="B2090" s="138"/>
      <c r="C2090" s="14"/>
      <c r="D2090" s="194"/>
      <c r="E2090" s="194"/>
      <c r="F2090" s="194"/>
      <c r="G2090" s="194"/>
      <c r="H2090" s="193"/>
      <c r="I2090" s="194"/>
      <c r="J2090" s="194"/>
      <c r="K2090" s="194"/>
      <c r="L2090" s="194"/>
      <c r="P2090" s="2"/>
      <c r="AA2090" s="6"/>
      <c r="AB2090" s="6"/>
      <c r="AC2090" s="6"/>
    </row>
    <row r="2091" spans="1:29" ht="9.9" customHeight="1" x14ac:dyDescent="0.25">
      <c r="B2091" s="138"/>
      <c r="C2091" s="14"/>
      <c r="D2091" s="194"/>
      <c r="E2091" s="194"/>
      <c r="F2091" s="194"/>
      <c r="G2091" s="194"/>
      <c r="H2091" s="193"/>
      <c r="I2091" s="194"/>
      <c r="J2091" s="194"/>
      <c r="K2091" s="194"/>
      <c r="L2091" s="194"/>
      <c r="P2091" s="2"/>
      <c r="AA2091" s="6"/>
      <c r="AB2091" s="6"/>
      <c r="AC2091" s="6"/>
    </row>
    <row r="2092" spans="1:29" ht="9.9" customHeight="1" x14ac:dyDescent="0.25">
      <c r="B2092" s="138"/>
      <c r="C2092" s="14"/>
      <c r="D2092" s="194"/>
      <c r="E2092" s="194"/>
      <c r="F2092" s="194"/>
      <c r="G2092" s="194"/>
      <c r="H2092" s="193"/>
      <c r="I2092" s="194"/>
      <c r="J2092" s="194"/>
      <c r="K2092" s="194"/>
      <c r="L2092" s="194"/>
      <c r="P2092" s="2"/>
      <c r="AA2092" s="6"/>
      <c r="AB2092" s="6"/>
      <c r="AC2092" s="6"/>
    </row>
    <row r="2093" spans="1:29" ht="9.9" customHeight="1" x14ac:dyDescent="0.25">
      <c r="B2093" s="138"/>
      <c r="C2093" s="148"/>
      <c r="D2093" s="194"/>
      <c r="E2093" s="194"/>
      <c r="F2093" s="194"/>
      <c r="G2093" s="194"/>
      <c r="H2093" s="193"/>
      <c r="I2093" s="194"/>
      <c r="J2093" s="194"/>
      <c r="K2093" s="194"/>
      <c r="L2093" s="194"/>
      <c r="P2093" s="2"/>
      <c r="AA2093" s="6"/>
      <c r="AB2093" s="6"/>
      <c r="AC2093" s="6"/>
    </row>
    <row r="2094" spans="1:29" ht="9.9" customHeight="1" x14ac:dyDescent="0.25">
      <c r="B2094" s="138"/>
      <c r="C2094" s="14"/>
      <c r="D2094" s="194"/>
      <c r="E2094" s="194"/>
      <c r="F2094" s="194"/>
      <c r="G2094" s="194"/>
      <c r="H2094" s="193"/>
      <c r="I2094" s="194"/>
      <c r="J2094" s="194"/>
      <c r="K2094" s="194"/>
      <c r="L2094" s="194"/>
      <c r="P2094" s="2"/>
      <c r="AA2094" s="6"/>
      <c r="AB2094" s="6"/>
      <c r="AC2094" s="6"/>
    </row>
    <row r="2095" spans="1:29" ht="9.9" customHeight="1" x14ac:dyDescent="0.25">
      <c r="B2095" s="138"/>
      <c r="C2095" s="14"/>
      <c r="D2095" s="194"/>
      <c r="E2095" s="194"/>
      <c r="F2095" s="194"/>
      <c r="G2095" s="194"/>
      <c r="H2095" s="193"/>
      <c r="I2095" s="194"/>
      <c r="J2095" s="194"/>
      <c r="K2095" s="194"/>
      <c r="L2095" s="194"/>
      <c r="P2095" s="2"/>
      <c r="AA2095" s="6"/>
      <c r="AB2095" s="6"/>
      <c r="AC2095" s="6"/>
    </row>
    <row r="2096" spans="1:29" ht="9.9" customHeight="1" x14ac:dyDescent="0.25">
      <c r="B2096" s="138"/>
      <c r="C2096" s="14"/>
      <c r="D2096" s="194"/>
      <c r="E2096" s="194"/>
      <c r="F2096" s="194"/>
      <c r="G2096" s="194"/>
      <c r="H2096" s="193"/>
      <c r="I2096" s="194"/>
      <c r="J2096" s="194"/>
      <c r="K2096" s="194"/>
      <c r="L2096" s="194"/>
      <c r="P2096" s="2"/>
      <c r="AA2096" s="6"/>
      <c r="AB2096" s="6"/>
      <c r="AC2096" s="6"/>
    </row>
    <row r="2097" spans="2:29" ht="9.9" customHeight="1" x14ac:dyDescent="0.25">
      <c r="B2097" s="138"/>
      <c r="C2097" s="14"/>
      <c r="D2097" s="194"/>
      <c r="E2097" s="194"/>
      <c r="F2097" s="194"/>
      <c r="G2097" s="194"/>
      <c r="H2097" s="193"/>
      <c r="I2097" s="194"/>
      <c r="J2097" s="194"/>
      <c r="K2097" s="194"/>
      <c r="L2097" s="194"/>
      <c r="P2097" s="2"/>
      <c r="AA2097" s="6"/>
      <c r="AB2097" s="6"/>
      <c r="AC2097" s="6"/>
    </row>
    <row r="2098" spans="2:29" ht="9.9" customHeight="1" x14ac:dyDescent="0.25">
      <c r="B2098" s="138"/>
      <c r="C2098" s="14"/>
      <c r="D2098" s="194"/>
      <c r="E2098" s="194"/>
      <c r="F2098" s="194"/>
      <c r="G2098" s="194"/>
      <c r="H2098" s="193"/>
      <c r="I2098" s="194"/>
      <c r="J2098" s="194"/>
      <c r="K2098" s="194"/>
      <c r="L2098" s="194"/>
      <c r="P2098" s="2"/>
      <c r="AA2098" s="6"/>
      <c r="AB2098" s="6"/>
      <c r="AC2098" s="6"/>
    </row>
    <row r="2099" spans="2:29" ht="9.9" customHeight="1" x14ac:dyDescent="0.25">
      <c r="B2099" s="138"/>
      <c r="C2099" s="148"/>
      <c r="D2099" s="194"/>
      <c r="E2099" s="194"/>
      <c r="F2099" s="194"/>
      <c r="G2099" s="194"/>
      <c r="H2099" s="193"/>
      <c r="I2099" s="194"/>
      <c r="J2099" s="194"/>
      <c r="K2099" s="194"/>
      <c r="L2099" s="194"/>
      <c r="P2099" s="2"/>
      <c r="AA2099" s="6"/>
      <c r="AB2099" s="6"/>
      <c r="AC2099" s="6"/>
    </row>
    <row r="2100" spans="2:29" ht="9.9" customHeight="1" x14ac:dyDescent="0.25">
      <c r="B2100" s="138"/>
      <c r="C2100" s="14"/>
      <c r="D2100" s="194"/>
      <c r="E2100" s="194"/>
      <c r="F2100" s="194"/>
      <c r="G2100" s="194"/>
      <c r="H2100" s="193"/>
      <c r="I2100" s="194"/>
      <c r="J2100" s="194"/>
      <c r="K2100" s="194"/>
      <c r="L2100" s="194"/>
      <c r="P2100" s="2"/>
      <c r="AA2100" s="6"/>
      <c r="AB2100" s="6"/>
      <c r="AC2100" s="6"/>
    </row>
    <row r="2101" spans="2:29" ht="9.9" customHeight="1" x14ac:dyDescent="0.25">
      <c r="B2101" s="138"/>
      <c r="C2101" s="148"/>
      <c r="D2101" s="194"/>
      <c r="E2101" s="194"/>
      <c r="F2101" s="194"/>
      <c r="G2101" s="194"/>
      <c r="H2101" s="193"/>
      <c r="I2101" s="194"/>
      <c r="J2101" s="194"/>
      <c r="K2101" s="194"/>
      <c r="L2101" s="194"/>
      <c r="P2101" s="2"/>
      <c r="AA2101" s="6"/>
      <c r="AB2101" s="6"/>
      <c r="AC2101" s="6"/>
    </row>
    <row r="2102" spans="2:29" ht="9.9" customHeight="1" x14ac:dyDescent="0.25">
      <c r="B2102" s="138"/>
      <c r="C2102" s="14"/>
      <c r="D2102" s="194"/>
      <c r="E2102" s="194"/>
      <c r="F2102" s="194"/>
      <c r="G2102" s="194"/>
      <c r="H2102" s="193"/>
      <c r="I2102" s="194"/>
      <c r="J2102" s="194"/>
      <c r="K2102" s="194"/>
      <c r="L2102" s="194"/>
      <c r="P2102" s="2"/>
      <c r="AA2102" s="6"/>
      <c r="AB2102" s="6"/>
      <c r="AC2102" s="6"/>
    </row>
    <row r="2103" spans="2:29" ht="9.9" customHeight="1" x14ac:dyDescent="0.25">
      <c r="B2103" s="138"/>
      <c r="C2103" s="14"/>
      <c r="D2103" s="194"/>
      <c r="E2103" s="194"/>
      <c r="F2103" s="194"/>
      <c r="G2103" s="194"/>
      <c r="H2103" s="193"/>
      <c r="I2103" s="194"/>
      <c r="J2103" s="194"/>
      <c r="K2103" s="194"/>
      <c r="L2103" s="194"/>
      <c r="P2103" s="2"/>
      <c r="AA2103" s="6"/>
      <c r="AB2103" s="6"/>
      <c r="AC2103" s="6"/>
    </row>
    <row r="2104" spans="2:29" ht="9.9" customHeight="1" x14ac:dyDescent="0.25">
      <c r="B2104" s="138"/>
      <c r="C2104" s="14"/>
      <c r="D2104" s="194"/>
      <c r="E2104" s="194"/>
      <c r="F2104" s="194"/>
      <c r="G2104" s="194"/>
      <c r="H2104" s="193"/>
      <c r="I2104" s="194"/>
      <c r="J2104" s="194"/>
      <c r="K2104" s="194"/>
      <c r="L2104" s="194"/>
      <c r="P2104" s="2"/>
      <c r="AA2104" s="6"/>
      <c r="AB2104" s="6"/>
      <c r="AC2104" s="6"/>
    </row>
    <row r="2105" spans="2:29" ht="9.9" customHeight="1" x14ac:dyDescent="0.25">
      <c r="B2105" s="138"/>
      <c r="C2105" s="14"/>
      <c r="D2105" s="194"/>
      <c r="E2105" s="194"/>
      <c r="F2105" s="194"/>
      <c r="G2105" s="194"/>
      <c r="H2105" s="193"/>
      <c r="I2105" s="194"/>
      <c r="J2105" s="194"/>
      <c r="K2105" s="194"/>
      <c r="L2105" s="194"/>
      <c r="P2105" s="2"/>
      <c r="AA2105" s="6"/>
      <c r="AB2105" s="6"/>
      <c r="AC2105" s="6"/>
    </row>
    <row r="2106" spans="2:29" ht="9.9" customHeight="1" x14ac:dyDescent="0.25">
      <c r="B2106" s="138"/>
      <c r="C2106" s="148"/>
      <c r="D2106" s="194"/>
      <c r="E2106" s="194"/>
      <c r="F2106" s="194"/>
      <c r="G2106" s="194"/>
      <c r="H2106" s="193"/>
      <c r="I2106" s="194"/>
      <c r="J2106" s="194"/>
      <c r="K2106" s="194"/>
      <c r="L2106" s="194"/>
      <c r="P2106" s="2"/>
      <c r="AA2106" s="6"/>
      <c r="AB2106" s="6"/>
      <c r="AC2106" s="6"/>
    </row>
    <row r="2107" spans="2:29" ht="9.9" customHeight="1" x14ac:dyDescent="0.25">
      <c r="B2107" s="138"/>
      <c r="C2107" s="14"/>
      <c r="D2107" s="194"/>
      <c r="E2107" s="194"/>
      <c r="F2107" s="194"/>
      <c r="G2107" s="194"/>
      <c r="H2107" s="193"/>
      <c r="I2107" s="194"/>
      <c r="J2107" s="194"/>
      <c r="K2107" s="194"/>
      <c r="L2107" s="194"/>
      <c r="P2107" s="2"/>
      <c r="AA2107" s="6"/>
      <c r="AB2107" s="6"/>
      <c r="AC2107" s="6"/>
    </row>
    <row r="2108" spans="2:29" ht="9.9" customHeight="1" x14ac:dyDescent="0.25">
      <c r="B2108" s="138"/>
      <c r="C2108" s="14"/>
      <c r="D2108" s="194"/>
      <c r="E2108" s="194"/>
      <c r="F2108" s="194"/>
      <c r="G2108" s="194"/>
      <c r="H2108" s="193"/>
      <c r="I2108" s="194"/>
      <c r="J2108" s="194"/>
      <c r="K2108" s="194"/>
      <c r="L2108" s="194"/>
      <c r="P2108" s="2"/>
      <c r="AA2108" s="6"/>
      <c r="AB2108" s="6"/>
      <c r="AC2108" s="6"/>
    </row>
    <row r="2109" spans="2:29" ht="9.9" customHeight="1" x14ac:dyDescent="0.25">
      <c r="B2109" s="138"/>
      <c r="C2109" s="14"/>
      <c r="D2109" s="194"/>
      <c r="E2109" s="194"/>
      <c r="F2109" s="194"/>
      <c r="G2109" s="194"/>
      <c r="H2109" s="193"/>
      <c r="I2109" s="194"/>
      <c r="J2109" s="194"/>
      <c r="K2109" s="194"/>
      <c r="L2109" s="194"/>
      <c r="P2109" s="2"/>
      <c r="AA2109" s="6"/>
      <c r="AB2109" s="6"/>
      <c r="AC2109" s="6"/>
    </row>
    <row r="2110" spans="2:29" ht="9.9" customHeight="1" x14ac:dyDescent="0.25">
      <c r="B2110" s="138"/>
      <c r="C2110" s="14"/>
      <c r="D2110" s="194"/>
      <c r="E2110" s="194"/>
      <c r="F2110" s="194"/>
      <c r="G2110" s="194"/>
      <c r="H2110" s="193"/>
      <c r="I2110" s="194"/>
      <c r="J2110" s="194"/>
      <c r="K2110" s="194"/>
      <c r="L2110" s="194"/>
      <c r="P2110" s="2"/>
      <c r="AA2110" s="6"/>
      <c r="AB2110" s="6"/>
      <c r="AC2110" s="6"/>
    </row>
    <row r="2111" spans="2:29" ht="9.9" customHeight="1" x14ac:dyDescent="0.25">
      <c r="B2111" s="138"/>
      <c r="C2111" s="14"/>
      <c r="D2111" s="194"/>
      <c r="E2111" s="194"/>
      <c r="F2111" s="194"/>
      <c r="G2111" s="194"/>
      <c r="H2111" s="193"/>
      <c r="I2111" s="194"/>
      <c r="J2111" s="194"/>
      <c r="K2111" s="194"/>
      <c r="L2111" s="194"/>
      <c r="P2111" s="2"/>
      <c r="AA2111" s="6"/>
      <c r="AB2111" s="6"/>
      <c r="AC2111" s="6"/>
    </row>
    <row r="2112" spans="2:29" ht="9.9" customHeight="1" x14ac:dyDescent="0.25">
      <c r="B2112" s="138"/>
      <c r="C2112" s="14"/>
      <c r="D2112" s="194"/>
      <c r="E2112" s="194"/>
      <c r="F2112" s="194"/>
      <c r="G2112" s="194"/>
      <c r="H2112" s="193"/>
      <c r="I2112" s="194"/>
      <c r="J2112" s="194"/>
      <c r="K2112" s="194"/>
      <c r="L2112" s="194"/>
      <c r="P2112" s="2"/>
      <c r="AA2112" s="6"/>
      <c r="AB2112" s="6"/>
      <c r="AC2112" s="6"/>
    </row>
    <row r="2113" spans="1:29" ht="9.9" customHeight="1" x14ac:dyDescent="0.25">
      <c r="B2113" s="139"/>
      <c r="C2113" s="14"/>
      <c r="D2113" s="194"/>
      <c r="E2113" s="194"/>
      <c r="F2113" s="194"/>
      <c r="G2113" s="194"/>
      <c r="H2113" s="193"/>
      <c r="I2113" s="194"/>
      <c r="J2113" s="194"/>
      <c r="K2113" s="194"/>
      <c r="L2113" s="194"/>
      <c r="P2113" s="2"/>
      <c r="AA2113" s="6"/>
      <c r="AB2113" s="6"/>
      <c r="AC2113" s="6"/>
    </row>
    <row r="2114" spans="1:29" ht="9.9" customHeight="1" x14ac:dyDescent="0.25">
      <c r="B2114" s="142"/>
      <c r="C2114" s="14"/>
      <c r="D2114" s="194"/>
      <c r="E2114" s="194"/>
      <c r="F2114" s="194"/>
      <c r="G2114" s="194"/>
      <c r="H2114" s="193"/>
      <c r="I2114" s="194"/>
      <c r="J2114" s="194"/>
      <c r="K2114" s="194"/>
      <c r="L2114" s="194"/>
      <c r="P2114" s="2"/>
      <c r="AA2114" s="6"/>
      <c r="AB2114" s="6"/>
      <c r="AC2114" s="6"/>
    </row>
    <row r="2115" spans="1:29" ht="9.9" customHeight="1" x14ac:dyDescent="0.25">
      <c r="B2115" s="138"/>
      <c r="C2115" s="14"/>
      <c r="D2115" s="194"/>
      <c r="E2115" s="194"/>
      <c r="F2115" s="194"/>
      <c r="G2115" s="194"/>
      <c r="H2115" s="193"/>
      <c r="I2115" s="194"/>
      <c r="J2115" s="194"/>
      <c r="K2115" s="194"/>
      <c r="L2115" s="194"/>
      <c r="P2115" s="2"/>
      <c r="AA2115" s="6"/>
      <c r="AB2115" s="6"/>
      <c r="AC2115" s="6"/>
    </row>
    <row r="2116" spans="1:29" ht="9.9" customHeight="1" x14ac:dyDescent="0.25">
      <c r="B2116" s="138"/>
      <c r="C2116" s="14"/>
      <c r="D2116" s="194"/>
      <c r="E2116" s="194"/>
      <c r="F2116" s="194"/>
      <c r="G2116" s="194"/>
      <c r="H2116" s="193"/>
      <c r="I2116" s="194"/>
      <c r="J2116" s="194"/>
      <c r="K2116" s="194"/>
      <c r="L2116" s="194"/>
      <c r="P2116" s="2"/>
      <c r="AA2116" s="6"/>
      <c r="AB2116" s="6"/>
      <c r="AC2116" s="6"/>
    </row>
    <row r="2117" spans="1:29" ht="9.9" customHeight="1" x14ac:dyDescent="0.25">
      <c r="B2117" s="138"/>
      <c r="C2117" s="14"/>
      <c r="D2117" s="194"/>
      <c r="E2117" s="194"/>
      <c r="F2117" s="194"/>
      <c r="G2117" s="194"/>
      <c r="H2117" s="193"/>
      <c r="I2117" s="194"/>
      <c r="J2117" s="194"/>
      <c r="K2117" s="194"/>
      <c r="L2117" s="194"/>
      <c r="P2117" s="2"/>
      <c r="AA2117" s="6"/>
      <c r="AB2117" s="6"/>
      <c r="AC2117" s="6"/>
    </row>
    <row r="2118" spans="1:29" ht="9.9" customHeight="1" x14ac:dyDescent="0.25">
      <c r="B2118" s="138"/>
      <c r="C2118" s="14"/>
      <c r="D2118" s="194"/>
      <c r="E2118" s="194"/>
      <c r="F2118" s="194"/>
      <c r="G2118" s="194"/>
      <c r="H2118" s="193"/>
      <c r="I2118" s="194"/>
      <c r="J2118" s="194"/>
      <c r="K2118" s="194"/>
      <c r="L2118" s="194"/>
      <c r="P2118" s="2"/>
      <c r="AA2118" s="6"/>
      <c r="AB2118" s="6"/>
      <c r="AC2118" s="6"/>
    </row>
    <row r="2119" spans="1:29" ht="9.9" customHeight="1" x14ac:dyDescent="0.25">
      <c r="B2119" s="138"/>
      <c r="C2119" s="14"/>
      <c r="D2119" s="194"/>
      <c r="E2119" s="194"/>
      <c r="F2119" s="194"/>
      <c r="G2119" s="194"/>
      <c r="H2119" s="193"/>
      <c r="I2119" s="194"/>
      <c r="J2119" s="194"/>
      <c r="K2119" s="194"/>
      <c r="L2119" s="194"/>
      <c r="P2119" s="2"/>
      <c r="AA2119" s="6"/>
      <c r="AB2119" s="6"/>
      <c r="AC2119" s="6"/>
    </row>
    <row r="2120" spans="1:29" ht="9.9" customHeight="1" x14ac:dyDescent="0.25">
      <c r="B2120" s="138"/>
      <c r="C2120" s="14"/>
      <c r="D2120" s="194"/>
      <c r="E2120" s="194"/>
      <c r="F2120" s="194"/>
      <c r="G2120" s="194"/>
      <c r="H2120" s="193"/>
      <c r="I2120" s="194"/>
      <c r="J2120" s="194"/>
      <c r="K2120" s="194"/>
      <c r="L2120" s="194"/>
      <c r="P2120" s="2"/>
      <c r="AA2120" s="6"/>
      <c r="AB2120" s="6"/>
      <c r="AC2120" s="6"/>
    </row>
    <row r="2121" spans="1:29" ht="9.9" customHeight="1" x14ac:dyDescent="0.25">
      <c r="B2121" s="138"/>
      <c r="C2121" s="14"/>
      <c r="D2121" s="194"/>
      <c r="E2121" s="194"/>
      <c r="F2121" s="194"/>
      <c r="G2121" s="194"/>
      <c r="H2121" s="193"/>
      <c r="I2121" s="194"/>
      <c r="J2121" s="194"/>
      <c r="K2121" s="194"/>
      <c r="L2121" s="194"/>
      <c r="P2121" s="2"/>
      <c r="AA2121" s="6"/>
      <c r="AB2121" s="6"/>
      <c r="AC2121" s="6"/>
    </row>
    <row r="2122" spans="1:29" ht="9.9" customHeight="1" x14ac:dyDescent="0.25">
      <c r="B2122" s="138"/>
      <c r="C2122" s="14"/>
      <c r="D2122" s="194"/>
      <c r="E2122" s="194"/>
      <c r="F2122" s="194"/>
      <c r="G2122" s="194"/>
      <c r="H2122" s="193"/>
      <c r="I2122" s="194"/>
      <c r="J2122" s="194"/>
      <c r="K2122" s="194"/>
      <c r="L2122" s="140"/>
      <c r="P2122" s="2"/>
      <c r="AA2122" s="6"/>
      <c r="AB2122" s="6"/>
      <c r="AC2122" s="6"/>
    </row>
    <row r="2123" spans="1:29" ht="9.9" customHeight="1" x14ac:dyDescent="0.25">
      <c r="A2123" s="11"/>
      <c r="B2123" s="138"/>
      <c r="C2123" s="83"/>
      <c r="D2123" s="194"/>
      <c r="E2123" s="194"/>
      <c r="F2123" s="194"/>
      <c r="G2123" s="194"/>
      <c r="H2123" s="193"/>
      <c r="I2123" s="194"/>
      <c r="J2123" s="194"/>
      <c r="K2123" s="194"/>
      <c r="L2123" s="13"/>
      <c r="P2123" s="2"/>
      <c r="AA2123" s="6"/>
      <c r="AB2123" s="6"/>
      <c r="AC2123" s="6"/>
    </row>
    <row r="2124" spans="1:29" ht="9.9" customHeight="1" x14ac:dyDescent="0.25">
      <c r="B2124" s="138"/>
      <c r="C2124" s="151"/>
      <c r="D2124" s="2"/>
      <c r="H2124" s="193"/>
      <c r="I2124" s="194"/>
      <c r="J2124" s="194"/>
      <c r="K2124" s="194"/>
      <c r="L2124" s="140"/>
      <c r="P2124" s="2"/>
      <c r="AA2124" s="6"/>
      <c r="AB2124" s="6"/>
      <c r="AC2124" s="6"/>
    </row>
    <row r="2125" spans="1:29" ht="9.9" customHeight="1" x14ac:dyDescent="0.25">
      <c r="B2125" s="138"/>
      <c r="C2125" s="148"/>
      <c r="D2125" s="194"/>
      <c r="E2125" s="194"/>
      <c r="F2125" s="194"/>
      <c r="G2125" s="194"/>
      <c r="H2125" s="193"/>
      <c r="L2125" s="13"/>
      <c r="P2125" s="2"/>
      <c r="AA2125" s="6"/>
      <c r="AB2125" s="6"/>
      <c r="AC2125" s="6"/>
    </row>
    <row r="2126" spans="1:29" ht="9.9" customHeight="1" x14ac:dyDescent="0.25">
      <c r="B2126" s="138"/>
      <c r="C2126" s="14"/>
      <c r="D2126" s="194"/>
      <c r="E2126" s="194"/>
      <c r="F2126" s="194"/>
      <c r="G2126" s="194"/>
      <c r="H2126" s="193"/>
      <c r="I2126" s="194"/>
      <c r="J2126" s="194"/>
      <c r="K2126" s="194"/>
      <c r="L2126" s="194"/>
      <c r="P2126" s="2"/>
      <c r="AA2126" s="6"/>
      <c r="AB2126" s="6"/>
      <c r="AC2126" s="6"/>
    </row>
    <row r="2127" spans="1:29" ht="9.9" customHeight="1" x14ac:dyDescent="0.25">
      <c r="B2127" s="138"/>
      <c r="C2127" s="14"/>
      <c r="D2127" s="194"/>
      <c r="E2127" s="194"/>
      <c r="F2127" s="194"/>
      <c r="G2127" s="194"/>
      <c r="H2127" s="193"/>
      <c r="I2127" s="194"/>
      <c r="J2127" s="194"/>
      <c r="K2127" s="194"/>
      <c r="L2127" s="194"/>
      <c r="P2127" s="2"/>
      <c r="AA2127" s="6"/>
      <c r="AB2127" s="6"/>
      <c r="AC2127" s="6"/>
    </row>
    <row r="2128" spans="1:29" ht="9.9" customHeight="1" x14ac:dyDescent="0.25">
      <c r="B2128" s="138"/>
      <c r="C2128" s="14"/>
      <c r="D2128" s="194"/>
      <c r="E2128" s="194"/>
      <c r="F2128" s="194"/>
      <c r="G2128" s="194"/>
      <c r="H2128" s="193"/>
      <c r="I2128" s="194"/>
      <c r="J2128" s="194"/>
      <c r="K2128" s="194"/>
      <c r="L2128" s="194"/>
      <c r="P2128" s="2"/>
      <c r="AA2128" s="6"/>
      <c r="AB2128" s="6"/>
      <c r="AC2128" s="6"/>
    </row>
    <row r="2129" spans="2:29" ht="9.9" customHeight="1" x14ac:dyDescent="0.25">
      <c r="B2129" s="138"/>
      <c r="C2129" s="14"/>
      <c r="D2129" s="2"/>
      <c r="H2129" s="193"/>
      <c r="I2129" s="194"/>
      <c r="J2129" s="194"/>
      <c r="K2129" s="194"/>
      <c r="L2129" s="194"/>
      <c r="P2129" s="2"/>
      <c r="AA2129" s="6"/>
      <c r="AB2129" s="6"/>
      <c r="AC2129" s="6"/>
    </row>
    <row r="2130" spans="2:29" ht="9.9" customHeight="1" x14ac:dyDescent="0.25">
      <c r="B2130" s="138"/>
      <c r="C2130" s="14"/>
      <c r="D2130" s="194"/>
      <c r="E2130" s="194"/>
      <c r="F2130" s="194"/>
      <c r="G2130" s="194"/>
      <c r="H2130" s="193"/>
      <c r="I2130" s="194"/>
      <c r="J2130" s="194"/>
      <c r="K2130" s="194"/>
      <c r="L2130" s="194"/>
      <c r="P2130" s="2"/>
      <c r="AA2130" s="6"/>
      <c r="AB2130" s="6"/>
      <c r="AC2130" s="6"/>
    </row>
    <row r="2131" spans="2:29" ht="9.9" customHeight="1" x14ac:dyDescent="0.25">
      <c r="B2131" s="138"/>
      <c r="C2131" s="14"/>
      <c r="D2131" s="194"/>
      <c r="E2131" s="194"/>
      <c r="F2131" s="194"/>
      <c r="G2131" s="194"/>
      <c r="H2131" s="193"/>
      <c r="I2131" s="194"/>
      <c r="J2131" s="194"/>
      <c r="K2131" s="194"/>
      <c r="L2131" s="194"/>
      <c r="P2131" s="2"/>
      <c r="AA2131" s="6"/>
      <c r="AB2131" s="6"/>
      <c r="AC2131" s="6"/>
    </row>
    <row r="2132" spans="2:29" ht="9.9" customHeight="1" x14ac:dyDescent="0.25">
      <c r="B2132" s="138"/>
      <c r="C2132" s="14"/>
      <c r="D2132" s="2"/>
      <c r="H2132" s="193"/>
      <c r="I2132" s="194"/>
      <c r="J2132" s="194"/>
      <c r="K2132" s="194"/>
      <c r="L2132" s="194"/>
      <c r="P2132" s="2"/>
      <c r="AA2132" s="6"/>
      <c r="AB2132" s="6"/>
      <c r="AC2132" s="6"/>
    </row>
    <row r="2133" spans="2:29" ht="9.9" customHeight="1" x14ac:dyDescent="0.25">
      <c r="B2133" s="138"/>
      <c r="C2133" s="148"/>
      <c r="D2133" s="194"/>
      <c r="E2133" s="194"/>
      <c r="F2133" s="194"/>
      <c r="G2133" s="194"/>
      <c r="H2133" s="193"/>
      <c r="I2133" s="194"/>
      <c r="J2133" s="194"/>
      <c r="K2133" s="194"/>
      <c r="L2133" s="194"/>
      <c r="P2133" s="2"/>
      <c r="AA2133" s="6"/>
      <c r="AB2133" s="6"/>
      <c r="AC2133" s="6"/>
    </row>
    <row r="2134" spans="2:29" ht="9.9" customHeight="1" x14ac:dyDescent="0.25">
      <c r="B2134" s="138"/>
      <c r="C2134" s="14"/>
      <c r="D2134" s="194"/>
      <c r="E2134" s="194"/>
      <c r="F2134" s="194"/>
      <c r="G2134" s="194"/>
      <c r="H2134" s="193"/>
      <c r="I2134" s="194"/>
      <c r="J2134" s="194"/>
      <c r="K2134" s="194"/>
      <c r="L2134" s="194"/>
      <c r="P2134" s="2"/>
      <c r="AA2134" s="6"/>
      <c r="AB2134" s="6"/>
      <c r="AC2134" s="6"/>
    </row>
    <row r="2135" spans="2:29" ht="9.9" customHeight="1" x14ac:dyDescent="0.25">
      <c r="B2135" s="138"/>
      <c r="C2135" s="14"/>
      <c r="D2135" s="194"/>
      <c r="E2135" s="194"/>
      <c r="F2135" s="194"/>
      <c r="G2135" s="194"/>
      <c r="H2135" s="193"/>
      <c r="I2135" s="194"/>
      <c r="J2135" s="194"/>
      <c r="K2135" s="194"/>
      <c r="L2135" s="194"/>
      <c r="P2135" s="2"/>
      <c r="AA2135" s="6"/>
      <c r="AB2135" s="6"/>
      <c r="AC2135" s="6"/>
    </row>
    <row r="2136" spans="2:29" ht="9.9" customHeight="1" x14ac:dyDescent="0.25">
      <c r="B2136" s="138"/>
      <c r="C2136" s="14"/>
      <c r="D2136" s="194"/>
      <c r="E2136" s="194"/>
      <c r="F2136" s="194"/>
      <c r="G2136" s="194"/>
      <c r="H2136" s="193"/>
      <c r="I2136" s="194"/>
      <c r="J2136" s="194"/>
      <c r="K2136" s="194"/>
      <c r="L2136" s="194"/>
      <c r="P2136" s="2"/>
      <c r="AA2136" s="6"/>
      <c r="AB2136" s="6"/>
      <c r="AC2136" s="6"/>
    </row>
    <row r="2137" spans="2:29" ht="9.9" customHeight="1" x14ac:dyDescent="0.25">
      <c r="B2137" s="138"/>
      <c r="C2137" s="14"/>
      <c r="D2137" s="2"/>
      <c r="H2137" s="193"/>
      <c r="I2137" s="194"/>
      <c r="J2137" s="194"/>
      <c r="K2137" s="194"/>
      <c r="L2137" s="194"/>
      <c r="P2137" s="2"/>
      <c r="AA2137" s="6"/>
      <c r="AB2137" s="6"/>
      <c r="AC2137" s="6"/>
    </row>
    <row r="2138" spans="2:29" ht="9.9" customHeight="1" x14ac:dyDescent="0.25">
      <c r="B2138" s="138"/>
      <c r="C2138" s="14"/>
      <c r="D2138" s="194"/>
      <c r="E2138" s="194"/>
      <c r="F2138" s="194"/>
      <c r="G2138" s="194"/>
      <c r="H2138" s="193"/>
      <c r="I2138" s="194"/>
      <c r="J2138" s="194"/>
      <c r="K2138" s="194"/>
      <c r="L2138" s="194"/>
      <c r="P2138" s="2"/>
      <c r="AA2138" s="6"/>
      <c r="AB2138" s="6"/>
      <c r="AC2138" s="6"/>
    </row>
    <row r="2139" spans="2:29" ht="9.9" customHeight="1" x14ac:dyDescent="0.25">
      <c r="B2139" s="138"/>
      <c r="C2139" s="148"/>
      <c r="D2139" s="194"/>
      <c r="E2139" s="194"/>
      <c r="F2139" s="194"/>
      <c r="G2139" s="194"/>
      <c r="H2139" s="193"/>
      <c r="I2139" s="194"/>
      <c r="J2139" s="194"/>
      <c r="K2139" s="194"/>
      <c r="L2139" s="194"/>
      <c r="P2139" s="2"/>
      <c r="AA2139" s="6"/>
      <c r="AB2139" s="6"/>
      <c r="AC2139" s="6"/>
    </row>
    <row r="2140" spans="2:29" ht="9.9" customHeight="1" x14ac:dyDescent="0.25">
      <c r="B2140" s="138"/>
      <c r="C2140" s="14"/>
      <c r="D2140" s="194"/>
      <c r="E2140" s="194"/>
      <c r="F2140" s="194"/>
      <c r="G2140" s="194"/>
      <c r="H2140" s="193"/>
      <c r="I2140" s="194"/>
      <c r="J2140" s="194"/>
      <c r="K2140" s="194"/>
      <c r="L2140" s="194"/>
      <c r="P2140" s="2"/>
      <c r="AA2140" s="6"/>
      <c r="AB2140" s="6"/>
      <c r="AC2140" s="6"/>
    </row>
    <row r="2141" spans="2:29" ht="9.9" customHeight="1" x14ac:dyDescent="0.25">
      <c r="B2141" s="138"/>
      <c r="C2141" s="148"/>
      <c r="D2141" s="194"/>
      <c r="E2141" s="194"/>
      <c r="F2141" s="194"/>
      <c r="G2141" s="194"/>
      <c r="H2141" s="193"/>
      <c r="I2141" s="194"/>
      <c r="J2141" s="194"/>
      <c r="K2141" s="194"/>
      <c r="L2141" s="140"/>
      <c r="P2141" s="2"/>
      <c r="AA2141" s="6"/>
      <c r="AB2141" s="6"/>
      <c r="AC2141" s="6"/>
    </row>
    <row r="2142" spans="2:29" ht="9.9" customHeight="1" x14ac:dyDescent="0.25">
      <c r="B2142" s="138"/>
      <c r="C2142" s="14"/>
      <c r="D2142" s="2"/>
      <c r="H2142" s="193"/>
      <c r="I2142" s="194"/>
      <c r="J2142" s="194"/>
      <c r="K2142" s="194"/>
      <c r="L2142" s="194"/>
      <c r="P2142" s="2"/>
      <c r="AA2142" s="6"/>
      <c r="AB2142" s="6"/>
      <c r="AC2142" s="6"/>
    </row>
    <row r="2143" spans="2:29" ht="9.9" customHeight="1" x14ac:dyDescent="0.25">
      <c r="B2143" s="138"/>
      <c r="C2143" s="14"/>
      <c r="D2143" s="194"/>
      <c r="E2143" s="194"/>
      <c r="F2143" s="194"/>
      <c r="G2143" s="194"/>
      <c r="H2143" s="193"/>
      <c r="I2143" s="194"/>
      <c r="J2143" s="194"/>
      <c r="K2143" s="194"/>
      <c r="L2143" s="194"/>
      <c r="P2143" s="2"/>
      <c r="AA2143" s="6"/>
      <c r="AB2143" s="6"/>
      <c r="AC2143" s="6"/>
    </row>
    <row r="2144" spans="2:29" ht="9.9" customHeight="1" x14ac:dyDescent="0.25">
      <c r="B2144" s="138"/>
      <c r="C2144" s="14"/>
      <c r="D2144" s="194"/>
      <c r="E2144" s="194"/>
      <c r="F2144" s="194"/>
      <c r="G2144" s="194"/>
      <c r="H2144" s="193"/>
      <c r="I2144" s="194"/>
      <c r="J2144" s="194"/>
      <c r="K2144" s="194"/>
      <c r="L2144" s="194"/>
      <c r="P2144" s="2"/>
      <c r="AA2144" s="6"/>
      <c r="AB2144" s="6"/>
      <c r="AC2144" s="6"/>
    </row>
    <row r="2145" spans="2:29" ht="9.9" customHeight="1" x14ac:dyDescent="0.25">
      <c r="B2145" s="138"/>
      <c r="C2145" s="14"/>
      <c r="D2145" s="194"/>
      <c r="E2145" s="194"/>
      <c r="F2145" s="194"/>
      <c r="G2145" s="194"/>
      <c r="H2145" s="193"/>
      <c r="I2145" s="194"/>
      <c r="J2145" s="194"/>
      <c r="K2145" s="194"/>
      <c r="L2145" s="194"/>
      <c r="P2145" s="2"/>
      <c r="AA2145" s="6"/>
      <c r="AB2145" s="6"/>
      <c r="AC2145" s="6"/>
    </row>
    <row r="2146" spans="2:29" ht="9.9" customHeight="1" x14ac:dyDescent="0.25">
      <c r="B2146" s="138"/>
      <c r="C2146" s="148"/>
      <c r="D2146" s="194"/>
      <c r="E2146" s="194"/>
      <c r="F2146" s="194"/>
      <c r="G2146" s="194"/>
      <c r="H2146" s="193"/>
      <c r="I2146" s="194"/>
      <c r="J2146" s="194"/>
      <c r="K2146" s="194"/>
      <c r="L2146" s="140"/>
      <c r="P2146" s="2"/>
      <c r="AA2146" s="6"/>
      <c r="AB2146" s="6"/>
      <c r="AC2146" s="6"/>
    </row>
    <row r="2147" spans="2:29" ht="9.9" customHeight="1" x14ac:dyDescent="0.25">
      <c r="B2147" s="138"/>
      <c r="C2147" s="14"/>
      <c r="D2147" s="2"/>
      <c r="H2147" s="193"/>
      <c r="I2147" s="194"/>
      <c r="J2147" s="194"/>
      <c r="K2147" s="194"/>
      <c r="L2147" s="194"/>
      <c r="P2147" s="2"/>
      <c r="AA2147" s="6"/>
      <c r="AB2147" s="6"/>
      <c r="AC2147" s="6"/>
    </row>
    <row r="2148" spans="2:29" ht="9.9" customHeight="1" x14ac:dyDescent="0.25">
      <c r="B2148" s="138"/>
      <c r="C2148" s="14"/>
      <c r="D2148" s="194"/>
      <c r="E2148" s="194"/>
      <c r="F2148" s="194"/>
      <c r="G2148" s="194"/>
      <c r="H2148" s="193"/>
      <c r="I2148" s="194"/>
      <c r="J2148" s="194"/>
      <c r="K2148" s="194"/>
      <c r="L2148" s="194"/>
      <c r="P2148" s="2"/>
      <c r="AA2148" s="6"/>
      <c r="AB2148" s="6"/>
      <c r="AC2148" s="6"/>
    </row>
    <row r="2149" spans="2:29" ht="9.9" customHeight="1" x14ac:dyDescent="0.25">
      <c r="B2149" s="138"/>
      <c r="C2149" s="14"/>
      <c r="D2149" s="194"/>
      <c r="E2149" s="194"/>
      <c r="F2149" s="194"/>
      <c r="G2149" s="194"/>
      <c r="H2149" s="193"/>
      <c r="I2149" s="194"/>
      <c r="J2149" s="194"/>
      <c r="K2149" s="194"/>
      <c r="L2149" s="194"/>
      <c r="P2149" s="2"/>
      <c r="AA2149" s="6"/>
      <c r="AB2149" s="6"/>
      <c r="AC2149" s="6"/>
    </row>
    <row r="2150" spans="2:29" ht="9.9" customHeight="1" x14ac:dyDescent="0.25">
      <c r="B2150" s="138"/>
      <c r="C2150" s="14"/>
      <c r="D2150" s="194"/>
      <c r="E2150" s="194"/>
      <c r="F2150" s="194"/>
      <c r="G2150" s="194"/>
      <c r="H2150" s="193"/>
      <c r="I2150" s="194"/>
      <c r="J2150" s="194"/>
      <c r="K2150" s="194"/>
      <c r="L2150" s="194"/>
      <c r="P2150" s="2"/>
      <c r="AA2150" s="6"/>
      <c r="AB2150" s="6"/>
      <c r="AC2150" s="6"/>
    </row>
    <row r="2151" spans="2:29" ht="9.9" customHeight="1" x14ac:dyDescent="0.25">
      <c r="B2151" s="138"/>
      <c r="C2151" s="14"/>
      <c r="D2151" s="194"/>
      <c r="E2151" s="194"/>
      <c r="F2151" s="194"/>
      <c r="G2151" s="194"/>
      <c r="H2151" s="193"/>
      <c r="I2151" s="194"/>
      <c r="J2151" s="194"/>
      <c r="K2151" s="194"/>
      <c r="L2151" s="194"/>
      <c r="P2151" s="2"/>
      <c r="AA2151" s="6"/>
      <c r="AB2151" s="6"/>
      <c r="AC2151" s="6"/>
    </row>
    <row r="2152" spans="2:29" ht="9.9" customHeight="1" x14ac:dyDescent="0.25">
      <c r="B2152" s="138"/>
      <c r="C2152" s="14"/>
      <c r="D2152" s="2"/>
      <c r="H2152" s="193"/>
      <c r="I2152" s="194"/>
      <c r="J2152" s="194"/>
      <c r="K2152" s="194"/>
      <c r="L2152" s="194"/>
      <c r="P2152" s="2"/>
      <c r="AA2152" s="6"/>
      <c r="AB2152" s="6"/>
      <c r="AC2152" s="6"/>
    </row>
    <row r="2153" spans="2:29" ht="9.9" customHeight="1" x14ac:dyDescent="0.25">
      <c r="B2153" s="138"/>
      <c r="C2153" s="14"/>
      <c r="D2153" s="194"/>
      <c r="E2153" s="194"/>
      <c r="F2153" s="194"/>
      <c r="G2153" s="194"/>
      <c r="H2153" s="193"/>
      <c r="I2153" s="194"/>
      <c r="J2153" s="194"/>
      <c r="K2153" s="194"/>
      <c r="L2153" s="194"/>
      <c r="P2153" s="2"/>
      <c r="AA2153" s="6"/>
      <c r="AB2153" s="6"/>
      <c r="AC2153" s="6"/>
    </row>
    <row r="2154" spans="2:29" ht="9.9" customHeight="1" x14ac:dyDescent="0.25">
      <c r="B2154" s="138"/>
      <c r="C2154" s="14"/>
      <c r="D2154" s="194"/>
      <c r="E2154" s="194"/>
      <c r="F2154" s="194"/>
      <c r="G2154" s="194"/>
      <c r="H2154" s="193"/>
      <c r="I2154" s="194"/>
      <c r="J2154" s="194"/>
      <c r="K2154" s="194"/>
      <c r="L2154" s="194"/>
      <c r="P2154" s="2"/>
      <c r="AA2154" s="6"/>
      <c r="AB2154" s="6"/>
      <c r="AC2154" s="6"/>
    </row>
    <row r="2155" spans="2:29" ht="9.9" customHeight="1" x14ac:dyDescent="0.25">
      <c r="B2155" s="138"/>
      <c r="C2155" s="14"/>
      <c r="D2155" s="194"/>
      <c r="E2155" s="194"/>
      <c r="F2155" s="194"/>
      <c r="G2155" s="194"/>
      <c r="H2155" s="193"/>
      <c r="I2155" s="194"/>
      <c r="J2155" s="194"/>
      <c r="K2155" s="194"/>
      <c r="L2155" s="194"/>
      <c r="P2155" s="2"/>
      <c r="AA2155" s="6"/>
      <c r="AB2155" s="6"/>
      <c r="AC2155" s="6"/>
    </row>
    <row r="2156" spans="2:29" ht="9.9" customHeight="1" x14ac:dyDescent="0.25">
      <c r="B2156" s="138"/>
      <c r="C2156" s="14"/>
      <c r="D2156" s="194"/>
      <c r="E2156" s="194"/>
      <c r="F2156" s="194"/>
      <c r="G2156" s="194"/>
      <c r="H2156" s="193"/>
      <c r="I2156" s="194"/>
      <c r="J2156" s="194"/>
      <c r="K2156" s="194"/>
      <c r="L2156" s="194"/>
      <c r="P2156" s="2"/>
      <c r="AA2156" s="6"/>
      <c r="AB2156" s="6"/>
      <c r="AC2156" s="6"/>
    </row>
    <row r="2157" spans="2:29" ht="9.9" customHeight="1" x14ac:dyDescent="0.25">
      <c r="B2157" s="138"/>
      <c r="C2157" s="14"/>
      <c r="D2157" s="2"/>
      <c r="H2157" s="193"/>
      <c r="I2157" s="194"/>
      <c r="J2157" s="194"/>
      <c r="K2157" s="194"/>
      <c r="L2157" s="194"/>
      <c r="P2157" s="2"/>
      <c r="AA2157" s="6"/>
      <c r="AB2157" s="6"/>
      <c r="AC2157" s="6"/>
    </row>
    <row r="2158" spans="2:29" ht="9.9" customHeight="1" x14ac:dyDescent="0.25">
      <c r="B2158" s="138"/>
      <c r="C2158" s="14"/>
      <c r="D2158" s="194"/>
      <c r="E2158" s="194"/>
      <c r="F2158" s="194"/>
      <c r="G2158" s="194"/>
      <c r="H2158" s="193"/>
      <c r="I2158" s="194"/>
      <c r="J2158" s="194"/>
      <c r="K2158" s="194"/>
      <c r="L2158" s="194"/>
      <c r="P2158" s="2"/>
      <c r="AA2158" s="6"/>
      <c r="AB2158" s="6"/>
      <c r="AC2158" s="6"/>
    </row>
    <row r="2159" spans="2:29" ht="9.9" customHeight="1" x14ac:dyDescent="0.25">
      <c r="B2159" s="138"/>
      <c r="C2159" s="14"/>
      <c r="D2159" s="194"/>
      <c r="E2159" s="194"/>
      <c r="F2159" s="194"/>
      <c r="G2159" s="194"/>
      <c r="H2159" s="193"/>
      <c r="I2159" s="194"/>
      <c r="J2159" s="194"/>
      <c r="K2159" s="194"/>
      <c r="L2159" s="194"/>
      <c r="P2159" s="2"/>
      <c r="AA2159" s="6"/>
      <c r="AB2159" s="6"/>
      <c r="AC2159" s="6"/>
    </row>
    <row r="2160" spans="2:29" ht="9.9" customHeight="1" x14ac:dyDescent="0.25">
      <c r="B2160" s="138"/>
      <c r="C2160" s="14"/>
      <c r="D2160" s="194"/>
      <c r="E2160" s="194"/>
      <c r="F2160" s="194"/>
      <c r="G2160" s="194"/>
      <c r="H2160" s="193"/>
      <c r="I2160" s="194"/>
      <c r="J2160" s="194"/>
      <c r="K2160" s="194"/>
      <c r="L2160" s="194"/>
      <c r="P2160" s="2"/>
      <c r="AA2160" s="6"/>
      <c r="AB2160" s="6"/>
      <c r="AC2160" s="6"/>
    </row>
    <row r="2161" spans="1:29" ht="9.9" customHeight="1" x14ac:dyDescent="0.25">
      <c r="B2161" s="138"/>
      <c r="C2161" s="14"/>
      <c r="D2161" s="194"/>
      <c r="E2161" s="194"/>
      <c r="F2161" s="194"/>
      <c r="G2161" s="194"/>
      <c r="H2161" s="193"/>
      <c r="I2161" s="194"/>
      <c r="J2161" s="194"/>
      <c r="K2161" s="194"/>
      <c r="L2161" s="194"/>
      <c r="P2161" s="2"/>
      <c r="AA2161" s="6"/>
      <c r="AB2161" s="6"/>
      <c r="AC2161" s="6"/>
    </row>
    <row r="2162" spans="1:29" ht="9.9" customHeight="1" x14ac:dyDescent="0.25">
      <c r="B2162" s="138"/>
      <c r="C2162" s="14"/>
      <c r="D2162" s="194"/>
      <c r="E2162" s="194"/>
      <c r="F2162" s="194"/>
      <c r="G2162" s="194"/>
      <c r="H2162" s="193"/>
      <c r="I2162" s="194"/>
      <c r="J2162" s="194"/>
      <c r="K2162" s="194"/>
      <c r="L2162" s="140"/>
      <c r="P2162" s="2"/>
      <c r="AA2162" s="6"/>
      <c r="AB2162" s="6"/>
      <c r="AC2162" s="6"/>
    </row>
    <row r="2163" spans="1:29" ht="9.9" customHeight="1" x14ac:dyDescent="0.25">
      <c r="A2163" s="11"/>
      <c r="B2163" s="138"/>
      <c r="C2163" s="83"/>
      <c r="D2163" s="194"/>
      <c r="E2163" s="194"/>
      <c r="F2163" s="194"/>
      <c r="G2163" s="194"/>
      <c r="H2163" s="193"/>
      <c r="I2163" s="194"/>
      <c r="J2163" s="194"/>
      <c r="K2163" s="194"/>
      <c r="L2163" s="140"/>
      <c r="O2163" s="20"/>
      <c r="P2163" s="2"/>
      <c r="AA2163" s="6"/>
      <c r="AB2163" s="6"/>
      <c r="AC2163" s="6"/>
    </row>
    <row r="2164" spans="1:29" ht="9.9" customHeight="1" x14ac:dyDescent="0.25">
      <c r="B2164" s="138"/>
      <c r="D2164" s="194"/>
      <c r="E2164" s="194"/>
      <c r="F2164" s="194"/>
      <c r="G2164" s="194"/>
      <c r="H2164" s="193"/>
      <c r="I2164" s="194"/>
      <c r="J2164" s="194"/>
      <c r="K2164" s="194"/>
      <c r="L2164" s="140"/>
      <c r="M2164" s="189"/>
      <c r="P2164" s="2"/>
      <c r="AA2164" s="6"/>
      <c r="AB2164" s="6"/>
      <c r="AC2164" s="6"/>
    </row>
    <row r="2165" spans="1:29" ht="9.9" customHeight="1" x14ac:dyDescent="0.25">
      <c r="B2165" s="138"/>
      <c r="C2165" s="148"/>
      <c r="D2165" s="194"/>
      <c r="E2165" s="194"/>
      <c r="F2165" s="194"/>
      <c r="G2165" s="194"/>
      <c r="H2165" s="193"/>
      <c r="I2165" s="194"/>
      <c r="J2165" s="194"/>
      <c r="K2165" s="194"/>
      <c r="L2165" s="140"/>
      <c r="M2165" s="2"/>
      <c r="P2165" s="2"/>
      <c r="AA2165" s="6"/>
      <c r="AB2165" s="6"/>
      <c r="AC2165" s="6"/>
    </row>
    <row r="2166" spans="1:29" ht="9.9" customHeight="1" x14ac:dyDescent="0.25">
      <c r="B2166" s="138"/>
      <c r="C2166" s="14"/>
      <c r="D2166" s="194"/>
      <c r="E2166" s="194"/>
      <c r="F2166" s="194"/>
      <c r="G2166" s="194"/>
      <c r="H2166" s="193"/>
      <c r="I2166" s="194"/>
      <c r="J2166" s="194"/>
      <c r="K2166" s="194"/>
      <c r="L2166" s="140"/>
      <c r="M2166" s="194"/>
      <c r="N2166" s="194"/>
      <c r="O2166" s="193"/>
      <c r="P2166" s="2"/>
      <c r="AA2166" s="6"/>
      <c r="AB2166" s="6"/>
      <c r="AC2166" s="6"/>
    </row>
    <row r="2167" spans="1:29" ht="9.9" customHeight="1" x14ac:dyDescent="0.25">
      <c r="B2167" s="138"/>
      <c r="C2167" s="14"/>
      <c r="D2167" s="194"/>
      <c r="E2167" s="194"/>
      <c r="F2167" s="194"/>
      <c r="G2167" s="194"/>
      <c r="H2167" s="193"/>
      <c r="I2167" s="194"/>
      <c r="J2167" s="194"/>
      <c r="K2167" s="194"/>
      <c r="L2167" s="140"/>
      <c r="M2167" s="194"/>
      <c r="N2167" s="194"/>
      <c r="O2167" s="193"/>
      <c r="P2167" s="2"/>
      <c r="AA2167" s="6"/>
      <c r="AB2167" s="6"/>
      <c r="AC2167" s="6"/>
    </row>
    <row r="2168" spans="1:29" ht="9.9" customHeight="1" x14ac:dyDescent="0.25">
      <c r="B2168" s="138"/>
      <c r="C2168" s="14"/>
      <c r="D2168" s="194"/>
      <c r="E2168" s="194"/>
      <c r="F2168" s="194"/>
      <c r="G2168" s="194"/>
      <c r="H2168" s="193"/>
      <c r="I2168" s="194"/>
      <c r="J2168" s="194"/>
      <c r="K2168" s="194"/>
      <c r="L2168" s="140"/>
      <c r="M2168" s="194"/>
      <c r="N2168" s="194"/>
      <c r="O2168" s="193"/>
      <c r="P2168" s="2"/>
      <c r="AA2168" s="6"/>
      <c r="AB2168" s="6"/>
      <c r="AC2168" s="6"/>
    </row>
    <row r="2169" spans="1:29" ht="9.9" customHeight="1" x14ac:dyDescent="0.25">
      <c r="B2169" s="138"/>
      <c r="C2169" s="14"/>
      <c r="D2169" s="194"/>
      <c r="E2169" s="194"/>
      <c r="F2169" s="194"/>
      <c r="G2169" s="194"/>
      <c r="H2169" s="193"/>
      <c r="I2169" s="194"/>
      <c r="J2169" s="194"/>
      <c r="K2169" s="194"/>
      <c r="L2169" s="140"/>
      <c r="M2169" s="194"/>
      <c r="N2169" s="194"/>
      <c r="O2169" s="193"/>
      <c r="P2169" s="2"/>
      <c r="AA2169" s="6"/>
      <c r="AB2169" s="6"/>
      <c r="AC2169" s="6"/>
    </row>
    <row r="2170" spans="1:29" ht="9.9" customHeight="1" x14ac:dyDescent="0.25">
      <c r="B2170" s="138"/>
      <c r="C2170" s="14"/>
      <c r="D2170" s="194"/>
      <c r="E2170" s="194"/>
      <c r="F2170" s="194"/>
      <c r="G2170" s="194"/>
      <c r="H2170" s="193"/>
      <c r="I2170" s="194"/>
      <c r="J2170" s="194"/>
      <c r="K2170" s="194"/>
      <c r="L2170" s="140"/>
      <c r="M2170" s="194"/>
      <c r="N2170" s="194"/>
      <c r="O2170" s="193"/>
      <c r="P2170" s="2"/>
      <c r="AA2170" s="6"/>
      <c r="AB2170" s="6"/>
      <c r="AC2170" s="6"/>
    </row>
    <row r="2171" spans="1:29" ht="9.9" customHeight="1" x14ac:dyDescent="0.25">
      <c r="B2171" s="138"/>
      <c r="C2171" s="14"/>
      <c r="D2171" s="194"/>
      <c r="E2171" s="194"/>
      <c r="F2171" s="194"/>
      <c r="G2171" s="194"/>
      <c r="H2171" s="193"/>
      <c r="I2171" s="194"/>
      <c r="J2171" s="194"/>
      <c r="K2171" s="194"/>
      <c r="L2171" s="140"/>
      <c r="M2171" s="194"/>
      <c r="N2171" s="194"/>
      <c r="O2171" s="193"/>
      <c r="P2171" s="2"/>
      <c r="AA2171" s="6"/>
      <c r="AB2171" s="6"/>
      <c r="AC2171" s="6"/>
    </row>
    <row r="2172" spans="1:29" ht="9.9" customHeight="1" x14ac:dyDescent="0.25">
      <c r="B2172" s="138"/>
      <c r="C2172" s="14"/>
      <c r="D2172" s="194"/>
      <c r="E2172" s="194"/>
      <c r="F2172" s="194"/>
      <c r="G2172" s="194"/>
      <c r="H2172" s="193"/>
      <c r="I2172" s="194"/>
      <c r="J2172" s="194"/>
      <c r="K2172" s="194"/>
      <c r="L2172" s="140"/>
      <c r="M2172" s="194"/>
      <c r="N2172" s="194"/>
      <c r="O2172" s="193"/>
      <c r="P2172" s="2"/>
      <c r="AA2172" s="6"/>
      <c r="AB2172" s="6"/>
      <c r="AC2172" s="6"/>
    </row>
    <row r="2173" spans="1:29" ht="9.9" customHeight="1" x14ac:dyDescent="0.25">
      <c r="B2173" s="138"/>
      <c r="C2173" s="148"/>
      <c r="D2173" s="194"/>
      <c r="E2173" s="194"/>
      <c r="F2173" s="194"/>
      <c r="G2173" s="194"/>
      <c r="H2173" s="193"/>
      <c r="I2173" s="194"/>
      <c r="J2173" s="194"/>
      <c r="K2173" s="194"/>
      <c r="L2173" s="140"/>
      <c r="M2173" s="194"/>
      <c r="N2173" s="194"/>
      <c r="O2173" s="193"/>
      <c r="P2173" s="2"/>
      <c r="AA2173" s="6"/>
      <c r="AB2173" s="6"/>
      <c r="AC2173" s="6"/>
    </row>
    <row r="2174" spans="1:29" ht="9.9" customHeight="1" x14ac:dyDescent="0.25">
      <c r="B2174" s="138"/>
      <c r="C2174" s="14"/>
      <c r="D2174" s="194"/>
      <c r="E2174" s="194"/>
      <c r="F2174" s="194"/>
      <c r="G2174" s="194"/>
      <c r="H2174" s="193"/>
      <c r="I2174" s="194"/>
      <c r="J2174" s="194"/>
      <c r="K2174" s="194"/>
      <c r="L2174" s="140"/>
      <c r="M2174" s="194"/>
      <c r="N2174" s="194"/>
      <c r="O2174" s="193"/>
      <c r="P2174" s="2"/>
      <c r="AA2174" s="6"/>
      <c r="AB2174" s="6"/>
      <c r="AC2174" s="6"/>
    </row>
    <row r="2175" spans="1:29" ht="9.9" customHeight="1" x14ac:dyDescent="0.25">
      <c r="B2175" s="138"/>
      <c r="C2175" s="14"/>
      <c r="D2175" s="194"/>
      <c r="E2175" s="194"/>
      <c r="F2175" s="194"/>
      <c r="G2175" s="194"/>
      <c r="H2175" s="193"/>
      <c r="I2175" s="194"/>
      <c r="J2175" s="194"/>
      <c r="K2175" s="194"/>
      <c r="L2175" s="140"/>
      <c r="M2175" s="194"/>
      <c r="N2175" s="194"/>
      <c r="O2175" s="193"/>
      <c r="P2175" s="2"/>
      <c r="AA2175" s="6"/>
      <c r="AB2175" s="6"/>
      <c r="AC2175" s="6"/>
    </row>
    <row r="2176" spans="1:29" ht="9.9" customHeight="1" x14ac:dyDescent="0.25">
      <c r="B2176" s="138"/>
      <c r="C2176" s="14"/>
      <c r="D2176" s="194"/>
      <c r="E2176" s="194"/>
      <c r="F2176" s="194"/>
      <c r="G2176" s="194"/>
      <c r="H2176" s="193"/>
      <c r="I2176" s="194"/>
      <c r="J2176" s="194"/>
      <c r="K2176" s="194"/>
      <c r="L2176" s="140"/>
      <c r="M2176" s="194"/>
      <c r="N2176" s="194"/>
      <c r="O2176" s="193"/>
      <c r="P2176" s="2"/>
      <c r="AA2176" s="6"/>
      <c r="AB2176" s="6"/>
      <c r="AC2176" s="6"/>
    </row>
    <row r="2177" spans="2:29" ht="9.9" customHeight="1" x14ac:dyDescent="0.25">
      <c r="B2177" s="138"/>
      <c r="C2177" s="14"/>
      <c r="D2177" s="194"/>
      <c r="E2177" s="194"/>
      <c r="F2177" s="194"/>
      <c r="G2177" s="194"/>
      <c r="H2177" s="193"/>
      <c r="I2177" s="194"/>
      <c r="J2177" s="194"/>
      <c r="K2177" s="194"/>
      <c r="L2177" s="140"/>
      <c r="M2177" s="194"/>
      <c r="N2177" s="194"/>
      <c r="O2177" s="193"/>
      <c r="P2177" s="2"/>
      <c r="AA2177" s="6"/>
      <c r="AB2177" s="6"/>
      <c r="AC2177" s="6"/>
    </row>
    <row r="2178" spans="2:29" ht="9.9" customHeight="1" x14ac:dyDescent="0.25">
      <c r="B2178" s="138"/>
      <c r="C2178" s="14"/>
      <c r="D2178" s="194"/>
      <c r="E2178" s="194"/>
      <c r="F2178" s="194"/>
      <c r="G2178" s="194"/>
      <c r="H2178" s="193"/>
      <c r="I2178" s="194"/>
      <c r="J2178" s="194"/>
      <c r="K2178" s="194"/>
      <c r="L2178" s="140"/>
      <c r="M2178" s="194"/>
      <c r="N2178" s="194"/>
      <c r="O2178" s="193"/>
      <c r="P2178" s="2"/>
      <c r="AA2178" s="6"/>
      <c r="AB2178" s="6"/>
      <c r="AC2178" s="6"/>
    </row>
    <row r="2179" spans="2:29" ht="9.9" customHeight="1" x14ac:dyDescent="0.25">
      <c r="B2179" s="138"/>
      <c r="C2179" s="148"/>
      <c r="D2179" s="194"/>
      <c r="E2179" s="194"/>
      <c r="F2179" s="194"/>
      <c r="G2179" s="194"/>
      <c r="H2179" s="193"/>
      <c r="I2179" s="194"/>
      <c r="J2179" s="194"/>
      <c r="K2179" s="194"/>
      <c r="L2179" s="140"/>
      <c r="M2179" s="194"/>
      <c r="N2179" s="194"/>
      <c r="O2179" s="193"/>
      <c r="P2179" s="2"/>
      <c r="AA2179" s="6"/>
      <c r="AB2179" s="6"/>
      <c r="AC2179" s="6"/>
    </row>
    <row r="2180" spans="2:29" ht="9.9" customHeight="1" x14ac:dyDescent="0.25">
      <c r="B2180" s="138"/>
      <c r="C2180" s="138"/>
      <c r="D2180" s="194"/>
      <c r="E2180" s="194"/>
      <c r="F2180" s="194"/>
      <c r="G2180" s="194"/>
      <c r="H2180" s="193"/>
      <c r="I2180" s="194"/>
      <c r="J2180" s="194"/>
      <c r="K2180" s="194"/>
      <c r="L2180" s="140"/>
      <c r="M2180" s="194"/>
      <c r="N2180" s="194"/>
      <c r="O2180" s="193"/>
      <c r="P2180" s="2"/>
      <c r="AA2180" s="6"/>
      <c r="AB2180" s="6"/>
      <c r="AC2180" s="6"/>
    </row>
    <row r="2181" spans="2:29" ht="9.9" customHeight="1" x14ac:dyDescent="0.25">
      <c r="B2181" s="138"/>
      <c r="C2181" s="142"/>
      <c r="D2181" s="194"/>
      <c r="E2181" s="194"/>
      <c r="F2181" s="194"/>
      <c r="G2181" s="194"/>
      <c r="H2181" s="193"/>
      <c r="I2181" s="194"/>
      <c r="J2181" s="194"/>
      <c r="K2181" s="194"/>
      <c r="L2181" s="140"/>
      <c r="M2181" s="194"/>
      <c r="N2181" s="194"/>
      <c r="O2181" s="193"/>
      <c r="P2181" s="2"/>
      <c r="AA2181" s="6"/>
      <c r="AB2181" s="6"/>
      <c r="AC2181" s="6"/>
    </row>
    <row r="2182" spans="2:29" ht="9.9" customHeight="1" x14ac:dyDescent="0.25">
      <c r="B2182" s="138"/>
      <c r="C2182" s="138"/>
      <c r="D2182" s="194"/>
      <c r="E2182" s="194"/>
      <c r="F2182" s="194"/>
      <c r="G2182" s="194"/>
      <c r="H2182" s="193"/>
      <c r="I2182" s="194"/>
      <c r="J2182" s="194"/>
      <c r="K2182" s="194"/>
      <c r="L2182" s="140"/>
      <c r="M2182" s="194"/>
      <c r="N2182" s="194"/>
      <c r="O2182" s="193"/>
      <c r="P2182" s="2"/>
      <c r="AA2182" s="6"/>
      <c r="AB2182" s="6"/>
      <c r="AC2182" s="6"/>
    </row>
    <row r="2183" spans="2:29" ht="9.9" customHeight="1" x14ac:dyDescent="0.25">
      <c r="B2183" s="138"/>
      <c r="C2183" s="138"/>
      <c r="D2183" s="194"/>
      <c r="E2183" s="194"/>
      <c r="F2183" s="194"/>
      <c r="G2183" s="194"/>
      <c r="H2183" s="193"/>
      <c r="I2183" s="194"/>
      <c r="J2183" s="194"/>
      <c r="K2183" s="194"/>
      <c r="L2183" s="140"/>
      <c r="M2183" s="194"/>
      <c r="N2183" s="194"/>
      <c r="O2183" s="193"/>
      <c r="P2183" s="2"/>
      <c r="AA2183" s="6"/>
      <c r="AB2183" s="6"/>
      <c r="AC2183" s="6"/>
    </row>
    <row r="2184" spans="2:29" ht="9.9" customHeight="1" x14ac:dyDescent="0.25">
      <c r="B2184" s="138"/>
      <c r="C2184" s="138"/>
      <c r="D2184" s="194"/>
      <c r="E2184" s="194"/>
      <c r="F2184" s="194"/>
      <c r="G2184" s="194"/>
      <c r="H2184" s="193"/>
      <c r="I2184" s="194"/>
      <c r="J2184" s="194"/>
      <c r="K2184" s="194"/>
      <c r="L2184" s="140"/>
      <c r="M2184" s="194"/>
      <c r="N2184" s="194"/>
      <c r="O2184" s="193"/>
      <c r="P2184" s="2"/>
      <c r="AA2184" s="6"/>
      <c r="AB2184" s="6"/>
      <c r="AC2184" s="6"/>
    </row>
    <row r="2185" spans="2:29" ht="9.9" customHeight="1" x14ac:dyDescent="0.25">
      <c r="B2185" s="138"/>
      <c r="C2185" s="138"/>
      <c r="D2185" s="194"/>
      <c r="E2185" s="194"/>
      <c r="F2185" s="194"/>
      <c r="G2185" s="194"/>
      <c r="H2185" s="193"/>
      <c r="I2185" s="194"/>
      <c r="J2185" s="194"/>
      <c r="K2185" s="194"/>
      <c r="L2185" s="140"/>
      <c r="M2185" s="194"/>
      <c r="N2185" s="194"/>
      <c r="O2185" s="193"/>
      <c r="P2185" s="2"/>
      <c r="AA2185" s="6"/>
      <c r="AB2185" s="6"/>
      <c r="AC2185" s="6"/>
    </row>
    <row r="2186" spans="2:29" ht="9.9" customHeight="1" x14ac:dyDescent="0.25">
      <c r="B2186" s="141"/>
      <c r="C2186" s="142"/>
      <c r="D2186" s="194"/>
      <c r="E2186" s="194"/>
      <c r="F2186" s="194"/>
      <c r="G2186" s="194"/>
      <c r="H2186" s="193"/>
      <c r="I2186" s="194"/>
      <c r="J2186" s="194"/>
      <c r="K2186" s="194"/>
      <c r="L2186" s="13"/>
      <c r="M2186" s="194"/>
      <c r="N2186" s="194"/>
      <c r="O2186" s="193"/>
      <c r="P2186" s="2"/>
      <c r="AA2186" s="6"/>
      <c r="AB2186" s="6"/>
      <c r="AC2186" s="6"/>
    </row>
    <row r="2187" spans="2:29" ht="9.9" customHeight="1" x14ac:dyDescent="0.25">
      <c r="B2187" s="138"/>
      <c r="C2187" s="138"/>
      <c r="D2187" s="194"/>
      <c r="E2187" s="194"/>
      <c r="F2187" s="194"/>
      <c r="G2187" s="194"/>
      <c r="H2187" s="193"/>
      <c r="I2187" s="194"/>
      <c r="J2187" s="194"/>
      <c r="K2187" s="194"/>
      <c r="L2187" s="140"/>
      <c r="M2187" s="194"/>
      <c r="N2187" s="194"/>
      <c r="O2187" s="193"/>
      <c r="P2187" s="2"/>
      <c r="AA2187" s="6"/>
      <c r="AB2187" s="6"/>
      <c r="AC2187" s="6"/>
    </row>
    <row r="2188" spans="2:29" ht="9.9" customHeight="1" x14ac:dyDescent="0.25">
      <c r="B2188" s="142"/>
      <c r="C2188" s="14"/>
      <c r="E2188" s="194"/>
      <c r="F2188" s="194"/>
      <c r="G2188" s="194"/>
      <c r="H2188" s="193"/>
      <c r="I2188" s="194"/>
      <c r="J2188" s="194"/>
      <c r="K2188" s="194"/>
      <c r="L2188" s="140"/>
      <c r="M2188" s="194"/>
      <c r="N2188" s="194"/>
      <c r="O2188" s="193"/>
      <c r="P2188" s="2"/>
      <c r="AA2188" s="6"/>
      <c r="AB2188" s="6"/>
      <c r="AC2188" s="6"/>
    </row>
    <row r="2189" spans="2:29" ht="9.9" customHeight="1" x14ac:dyDescent="0.25">
      <c r="B2189" s="138"/>
      <c r="C2189" s="14"/>
      <c r="E2189" s="194"/>
      <c r="F2189" s="194"/>
      <c r="G2189" s="194"/>
      <c r="H2189" s="193"/>
      <c r="I2189" s="194"/>
      <c r="J2189" s="194"/>
      <c r="K2189" s="194"/>
      <c r="L2189" s="140"/>
      <c r="M2189" s="194"/>
      <c r="N2189" s="194"/>
      <c r="O2189" s="193"/>
      <c r="P2189" s="2"/>
      <c r="AA2189" s="6"/>
      <c r="AB2189" s="6"/>
      <c r="AC2189" s="6"/>
    </row>
    <row r="2190" spans="2:29" ht="9.9" customHeight="1" x14ac:dyDescent="0.25">
      <c r="B2190" s="138"/>
      <c r="C2190" s="14"/>
      <c r="E2190" s="194"/>
      <c r="F2190" s="194"/>
      <c r="G2190" s="194"/>
      <c r="H2190" s="193"/>
      <c r="I2190" s="194"/>
      <c r="J2190" s="194"/>
      <c r="K2190" s="194"/>
      <c r="L2190" s="194"/>
      <c r="M2190" s="194"/>
      <c r="N2190" s="194"/>
      <c r="O2190" s="193"/>
      <c r="P2190" s="2"/>
      <c r="AA2190" s="6"/>
      <c r="AB2190" s="6"/>
      <c r="AC2190" s="6"/>
    </row>
    <row r="2191" spans="2:29" ht="9.9" customHeight="1" x14ac:dyDescent="0.25">
      <c r="B2191" s="138"/>
      <c r="C2191" s="14"/>
      <c r="E2191" s="194"/>
      <c r="F2191" s="194"/>
      <c r="G2191" s="194"/>
      <c r="H2191" s="193"/>
      <c r="I2191" s="194"/>
      <c r="J2191" s="194"/>
      <c r="K2191" s="194"/>
      <c r="L2191" s="194"/>
      <c r="M2191" s="194"/>
      <c r="N2191" s="194"/>
      <c r="O2191" s="193"/>
      <c r="P2191" s="2"/>
      <c r="AA2191" s="6"/>
      <c r="AB2191" s="6"/>
      <c r="AC2191" s="6"/>
    </row>
    <row r="2192" spans="2:29" ht="9.9" customHeight="1" x14ac:dyDescent="0.25">
      <c r="B2192" s="138"/>
      <c r="C2192" s="14"/>
      <c r="E2192" s="194"/>
      <c r="F2192" s="194"/>
      <c r="G2192" s="194"/>
      <c r="H2192" s="193"/>
      <c r="I2192" s="194"/>
      <c r="J2192" s="194"/>
      <c r="K2192" s="194"/>
      <c r="L2192" s="194"/>
      <c r="M2192" s="194"/>
      <c r="N2192" s="194"/>
      <c r="O2192" s="193"/>
      <c r="P2192" s="2"/>
      <c r="AA2192" s="6"/>
      <c r="AB2192" s="6"/>
      <c r="AC2192" s="6"/>
    </row>
    <row r="2193" spans="1:29" ht="9.9" customHeight="1" x14ac:dyDescent="0.25">
      <c r="B2193" s="138"/>
      <c r="C2193" s="14"/>
      <c r="E2193" s="194"/>
      <c r="F2193" s="194"/>
      <c r="G2193" s="194"/>
      <c r="H2193" s="193"/>
      <c r="I2193" s="194"/>
      <c r="J2193" s="194"/>
      <c r="K2193" s="194"/>
      <c r="L2193" s="194"/>
      <c r="M2193" s="194"/>
      <c r="N2193" s="194"/>
      <c r="O2193" s="193"/>
      <c r="P2193" s="2"/>
      <c r="AA2193" s="6"/>
      <c r="AB2193" s="6"/>
      <c r="AC2193" s="6"/>
    </row>
    <row r="2194" spans="1:29" ht="9.9" customHeight="1" x14ac:dyDescent="0.25">
      <c r="B2194" s="138"/>
      <c r="C2194" s="14"/>
      <c r="E2194" s="194"/>
      <c r="F2194" s="194"/>
      <c r="G2194" s="194"/>
      <c r="H2194" s="193"/>
      <c r="I2194" s="194"/>
      <c r="J2194" s="194"/>
      <c r="K2194" s="194"/>
      <c r="L2194" s="194"/>
      <c r="M2194" s="194"/>
      <c r="N2194" s="194"/>
      <c r="O2194" s="193"/>
      <c r="P2194" s="2"/>
      <c r="AA2194" s="6"/>
      <c r="AB2194" s="6"/>
      <c r="AC2194" s="6"/>
    </row>
    <row r="2195" spans="1:29" ht="9.9" customHeight="1" x14ac:dyDescent="0.25">
      <c r="B2195" s="138"/>
      <c r="C2195" s="14"/>
      <c r="E2195" s="194"/>
      <c r="F2195" s="194"/>
      <c r="G2195" s="194"/>
      <c r="H2195" s="193"/>
      <c r="I2195" s="194"/>
      <c r="J2195" s="194"/>
      <c r="K2195" s="194"/>
      <c r="L2195" s="194"/>
      <c r="M2195" s="194"/>
      <c r="N2195" s="194"/>
      <c r="O2195" s="193"/>
      <c r="P2195" s="2"/>
      <c r="AA2195" s="6"/>
      <c r="AB2195" s="6"/>
      <c r="AC2195" s="6"/>
    </row>
    <row r="2196" spans="1:29" ht="9.9" customHeight="1" x14ac:dyDescent="0.25">
      <c r="B2196" s="138"/>
      <c r="C2196" s="14"/>
      <c r="E2196" s="194"/>
      <c r="F2196" s="194"/>
      <c r="G2196" s="194"/>
      <c r="H2196" s="193"/>
      <c r="I2196" s="194"/>
      <c r="J2196" s="194"/>
      <c r="K2196" s="194"/>
      <c r="L2196" s="194"/>
      <c r="M2196" s="194"/>
      <c r="N2196" s="194"/>
      <c r="O2196" s="193"/>
      <c r="P2196" s="2"/>
      <c r="AA2196" s="6"/>
      <c r="AB2196" s="6"/>
      <c r="AC2196" s="6"/>
    </row>
    <row r="2197" spans="1:29" ht="9.9" customHeight="1" x14ac:dyDescent="0.25">
      <c r="B2197" s="138"/>
      <c r="C2197" s="14"/>
      <c r="E2197" s="194"/>
      <c r="F2197" s="194"/>
      <c r="G2197" s="194"/>
      <c r="H2197" s="193"/>
      <c r="I2197" s="194"/>
      <c r="J2197" s="194"/>
      <c r="K2197" s="194"/>
      <c r="L2197" s="194"/>
      <c r="M2197" s="194"/>
      <c r="N2197" s="194"/>
      <c r="O2197" s="193"/>
      <c r="P2197" s="2"/>
      <c r="AA2197" s="6"/>
      <c r="AB2197" s="6"/>
      <c r="AC2197" s="6"/>
    </row>
    <row r="2198" spans="1:29" ht="9.9" customHeight="1" x14ac:dyDescent="0.25">
      <c r="B2198" s="138"/>
      <c r="C2198" s="14"/>
      <c r="E2198" s="194"/>
      <c r="F2198" s="194"/>
      <c r="G2198" s="194"/>
      <c r="H2198" s="193"/>
      <c r="I2198" s="194"/>
      <c r="J2198" s="194"/>
      <c r="K2198" s="194"/>
      <c r="L2198" s="194"/>
      <c r="M2198" s="194"/>
      <c r="N2198" s="194"/>
      <c r="O2198" s="193"/>
      <c r="P2198" s="2"/>
      <c r="AA2198" s="6"/>
      <c r="AB2198" s="6"/>
      <c r="AC2198" s="6"/>
    </row>
    <row r="2199" spans="1:29" ht="9.9" customHeight="1" x14ac:dyDescent="0.25">
      <c r="B2199" s="138"/>
      <c r="C2199" s="14"/>
      <c r="E2199" s="194"/>
      <c r="F2199" s="194"/>
      <c r="G2199" s="194"/>
      <c r="H2199" s="193"/>
      <c r="I2199" s="194"/>
      <c r="J2199" s="194"/>
      <c r="K2199" s="194"/>
      <c r="L2199" s="194"/>
      <c r="M2199" s="194"/>
      <c r="N2199" s="194"/>
      <c r="O2199" s="193"/>
      <c r="P2199" s="2"/>
      <c r="AA2199" s="6"/>
      <c r="AB2199" s="6"/>
      <c r="AC2199" s="6"/>
    </row>
    <row r="2200" spans="1:29" ht="9.9" customHeight="1" x14ac:dyDescent="0.25">
      <c r="B2200" s="138"/>
      <c r="C2200" s="83"/>
      <c r="E2200" s="194"/>
      <c r="F2200" s="194"/>
      <c r="G2200" s="194"/>
      <c r="H2200" s="193"/>
      <c r="I2200" s="194"/>
      <c r="J2200" s="194"/>
      <c r="K2200" s="194"/>
      <c r="L2200" s="194"/>
      <c r="M2200" s="194"/>
      <c r="N2200" s="194"/>
      <c r="O2200" s="193"/>
      <c r="P2200" s="2"/>
      <c r="AA2200" s="6"/>
      <c r="AB2200" s="6"/>
      <c r="AC2200" s="6"/>
    </row>
    <row r="2201" spans="1:29" ht="9.9" customHeight="1" x14ac:dyDescent="0.25">
      <c r="B2201" s="138"/>
      <c r="E2201" s="194"/>
      <c r="F2201" s="194"/>
      <c r="G2201" s="194"/>
      <c r="H2201" s="193"/>
      <c r="I2201" s="194"/>
      <c r="J2201" s="194"/>
      <c r="K2201" s="194"/>
      <c r="L2201" s="194"/>
      <c r="M2201" s="194"/>
      <c r="N2201" s="194"/>
      <c r="O2201" s="193"/>
      <c r="P2201" s="2"/>
      <c r="AA2201" s="6"/>
      <c r="AB2201" s="6"/>
      <c r="AC2201" s="6"/>
    </row>
    <row r="2202" spans="1:29" ht="9.9" customHeight="1" x14ac:dyDescent="0.25">
      <c r="B2202" s="138"/>
      <c r="C2202" s="148"/>
      <c r="E2202" s="194"/>
      <c r="F2202" s="194"/>
      <c r="G2202" s="194"/>
      <c r="H2202" s="193"/>
      <c r="I2202" s="194"/>
      <c r="J2202" s="194"/>
      <c r="K2202" s="194"/>
      <c r="L2202" s="194"/>
      <c r="P2202" s="2"/>
      <c r="AA2202" s="6"/>
      <c r="AB2202" s="6"/>
      <c r="AC2202" s="6"/>
    </row>
    <row r="2203" spans="1:29" ht="9.9" customHeight="1" x14ac:dyDescent="0.25">
      <c r="A2203" s="10"/>
      <c r="B2203" s="138"/>
      <c r="C2203" s="14"/>
      <c r="E2203" s="194"/>
      <c r="F2203" s="194"/>
      <c r="G2203" s="194"/>
      <c r="H2203" s="193"/>
      <c r="I2203" s="194"/>
      <c r="J2203" s="194"/>
      <c r="K2203" s="194"/>
      <c r="L2203" s="194"/>
      <c r="P2203" s="2"/>
      <c r="AA2203" s="6"/>
      <c r="AB2203" s="6"/>
      <c r="AC2203" s="6"/>
    </row>
    <row r="2204" spans="1:29" ht="9.9" customHeight="1" x14ac:dyDescent="0.25">
      <c r="A2204" s="11"/>
      <c r="B2204" s="138"/>
      <c r="C2204" s="14"/>
      <c r="E2204" s="194"/>
      <c r="F2204" s="194"/>
      <c r="G2204" s="194"/>
      <c r="H2204" s="20"/>
      <c r="I2204" s="194"/>
      <c r="J2204" s="194"/>
      <c r="K2204" s="194"/>
      <c r="L2204" s="194"/>
      <c r="P2204" s="2"/>
      <c r="AA2204" s="6"/>
      <c r="AB2204" s="6"/>
      <c r="AC2204" s="6"/>
    </row>
    <row r="2205" spans="1:29" ht="9.9" customHeight="1" x14ac:dyDescent="0.25">
      <c r="B2205" s="138"/>
      <c r="C2205" s="14"/>
      <c r="I2205" s="194"/>
      <c r="J2205" s="194"/>
      <c r="K2205" s="194"/>
      <c r="L2205" s="194"/>
      <c r="P2205" s="2"/>
      <c r="AA2205" s="6"/>
      <c r="AB2205" s="6"/>
      <c r="AC2205" s="6"/>
    </row>
    <row r="2206" spans="1:29" ht="9.9" customHeight="1" x14ac:dyDescent="0.25">
      <c r="B2206" s="138"/>
      <c r="C2206" s="14"/>
      <c r="I2206" s="194"/>
      <c r="J2206" s="194"/>
      <c r="K2206" s="194"/>
      <c r="L2206" s="194"/>
      <c r="P2206" s="2"/>
      <c r="AA2206" s="6"/>
      <c r="AB2206" s="6"/>
      <c r="AC2206" s="6"/>
    </row>
    <row r="2207" spans="1:29" ht="9.9" customHeight="1" x14ac:dyDescent="0.25">
      <c r="B2207" s="138"/>
      <c r="C2207" s="14"/>
      <c r="I2207" s="194"/>
      <c r="J2207" s="194"/>
      <c r="K2207" s="194"/>
      <c r="L2207" s="194"/>
      <c r="P2207" s="2"/>
      <c r="AA2207" s="6"/>
      <c r="AB2207" s="6"/>
      <c r="AC2207" s="6"/>
    </row>
    <row r="2208" spans="1:29" ht="9.9" customHeight="1" x14ac:dyDescent="0.25">
      <c r="B2208" s="138"/>
      <c r="C2208" s="14"/>
      <c r="I2208" s="194"/>
      <c r="J2208" s="194"/>
      <c r="K2208" s="194"/>
      <c r="L2208" s="194"/>
      <c r="P2208" s="2"/>
      <c r="AA2208" s="6"/>
      <c r="AB2208" s="6"/>
      <c r="AC2208" s="6"/>
    </row>
    <row r="2209" spans="1:29" ht="9.9" customHeight="1" x14ac:dyDescent="0.25">
      <c r="B2209" s="138"/>
      <c r="C2209" s="14"/>
      <c r="I2209" s="194"/>
      <c r="J2209" s="194"/>
      <c r="K2209" s="194"/>
      <c r="L2209" s="194"/>
      <c r="P2209" s="2"/>
      <c r="AA2209" s="6"/>
      <c r="AB2209" s="6"/>
      <c r="AC2209" s="6"/>
    </row>
    <row r="2210" spans="1:29" ht="9.9" customHeight="1" x14ac:dyDescent="0.25">
      <c r="B2210" s="138"/>
      <c r="C2210" s="148"/>
      <c r="I2210" s="194"/>
      <c r="J2210" s="194"/>
      <c r="K2210" s="194"/>
      <c r="L2210" s="194"/>
      <c r="P2210" s="2"/>
      <c r="AA2210" s="6"/>
      <c r="AB2210" s="6"/>
      <c r="AC2210" s="6"/>
    </row>
    <row r="2211" spans="1:29" ht="9.9" customHeight="1" x14ac:dyDescent="0.25">
      <c r="B2211" s="138"/>
      <c r="C2211" s="14"/>
      <c r="I2211" s="194"/>
      <c r="J2211" s="194"/>
      <c r="K2211" s="194"/>
      <c r="L2211" s="194"/>
      <c r="P2211" s="2"/>
      <c r="AA2211" s="6"/>
      <c r="AB2211" s="6"/>
      <c r="AC2211" s="6"/>
    </row>
    <row r="2212" spans="1:29" ht="9.9" customHeight="1" x14ac:dyDescent="0.25">
      <c r="B2212" s="138"/>
      <c r="C2212" s="14"/>
      <c r="I2212" s="194"/>
      <c r="J2212" s="194"/>
      <c r="K2212" s="194"/>
      <c r="L2212" s="194"/>
      <c r="P2212" s="2"/>
      <c r="AA2212" s="6"/>
      <c r="AB2212" s="6"/>
      <c r="AC2212" s="6"/>
    </row>
    <row r="2213" spans="1:29" ht="9.9" customHeight="1" x14ac:dyDescent="0.25">
      <c r="B2213" s="138"/>
      <c r="C2213" s="14"/>
      <c r="I2213" s="194"/>
      <c r="J2213" s="194"/>
      <c r="K2213" s="194"/>
      <c r="L2213" s="194"/>
      <c r="P2213" s="2"/>
      <c r="AA2213" s="6"/>
      <c r="AB2213" s="6"/>
      <c r="AC2213" s="6"/>
    </row>
    <row r="2214" spans="1:29" ht="9.9" customHeight="1" x14ac:dyDescent="0.25">
      <c r="B2214" s="138"/>
      <c r="C2214" s="14"/>
      <c r="I2214" s="194"/>
      <c r="J2214" s="194"/>
      <c r="K2214" s="194"/>
      <c r="L2214" s="194"/>
      <c r="P2214" s="2"/>
      <c r="AA2214" s="6"/>
      <c r="AB2214" s="6"/>
      <c r="AC2214" s="6"/>
    </row>
    <row r="2215" spans="1:29" ht="9.9" customHeight="1" x14ac:dyDescent="0.25">
      <c r="B2215" s="138"/>
      <c r="C2215" s="14"/>
      <c r="I2215" s="194"/>
      <c r="J2215" s="194"/>
      <c r="K2215" s="194"/>
      <c r="L2215" s="194"/>
      <c r="P2215" s="2"/>
      <c r="AA2215" s="6"/>
      <c r="AB2215" s="6"/>
      <c r="AC2215" s="6"/>
    </row>
    <row r="2216" spans="1:29" ht="9.9" customHeight="1" x14ac:dyDescent="0.25">
      <c r="B2216" s="138"/>
      <c r="C2216" s="148"/>
      <c r="I2216" s="194"/>
      <c r="J2216" s="194"/>
      <c r="K2216" s="194"/>
      <c r="L2216" s="194"/>
      <c r="P2216" s="2"/>
      <c r="AA2216" s="6"/>
      <c r="AB2216" s="6"/>
      <c r="AC2216" s="6"/>
    </row>
    <row r="2217" spans="1:29" ht="9.9" customHeight="1" x14ac:dyDescent="0.25">
      <c r="B2217" s="138"/>
      <c r="C2217" s="14"/>
      <c r="E2217" s="194"/>
      <c r="F2217" s="194"/>
      <c r="G2217" s="194"/>
      <c r="H2217" s="193"/>
      <c r="I2217" s="194"/>
      <c r="J2217" s="194"/>
      <c r="K2217" s="194"/>
      <c r="L2217" s="194"/>
      <c r="P2217" s="2"/>
      <c r="AA2217" s="6"/>
      <c r="AB2217" s="6"/>
      <c r="AC2217" s="6"/>
    </row>
    <row r="2218" spans="1:29" ht="9.9" customHeight="1" x14ac:dyDescent="0.25">
      <c r="A2218" s="11"/>
      <c r="B2218" s="138"/>
      <c r="C2218" s="148"/>
      <c r="E2218" s="194"/>
      <c r="F2218" s="194"/>
      <c r="G2218" s="194"/>
      <c r="H2218" s="20"/>
      <c r="I2218" s="194"/>
      <c r="J2218" s="194"/>
      <c r="K2218" s="194"/>
      <c r="L2218" s="194"/>
      <c r="P2218" s="2"/>
      <c r="AA2218" s="6"/>
      <c r="AB2218" s="6"/>
      <c r="AC2218" s="6"/>
    </row>
    <row r="2219" spans="1:29" ht="9.9" customHeight="1" x14ac:dyDescent="0.25">
      <c r="B2219" s="138"/>
      <c r="C2219" s="14"/>
      <c r="E2219" s="194"/>
      <c r="F2219" s="194"/>
      <c r="G2219" s="194"/>
      <c r="H2219" s="193"/>
      <c r="I2219" s="194"/>
      <c r="J2219" s="194"/>
      <c r="K2219" s="194"/>
      <c r="L2219" s="194"/>
      <c r="P2219" s="2"/>
      <c r="AA2219" s="6"/>
      <c r="AB2219" s="6"/>
      <c r="AC2219" s="6"/>
    </row>
    <row r="2220" spans="1:29" ht="9.9" customHeight="1" x14ac:dyDescent="0.25">
      <c r="B2220" s="138"/>
      <c r="C2220" s="14"/>
      <c r="E2220" s="194"/>
      <c r="F2220" s="194"/>
      <c r="G2220" s="194"/>
      <c r="H2220" s="193"/>
      <c r="I2220" s="194"/>
      <c r="J2220" s="194"/>
      <c r="K2220" s="194"/>
      <c r="L2220" s="194"/>
      <c r="P2220" s="2"/>
      <c r="AA2220" s="6"/>
      <c r="AB2220" s="6"/>
      <c r="AC2220" s="6"/>
    </row>
    <row r="2221" spans="1:29" ht="9.9" customHeight="1" x14ac:dyDescent="0.25">
      <c r="B2221" s="138"/>
      <c r="C2221" s="14"/>
      <c r="E2221" s="194"/>
      <c r="F2221" s="194"/>
      <c r="G2221" s="194"/>
      <c r="H2221" s="193"/>
      <c r="I2221" s="194"/>
      <c r="J2221" s="194"/>
      <c r="K2221" s="194"/>
      <c r="L2221" s="194"/>
      <c r="P2221" s="2"/>
      <c r="AA2221" s="6"/>
      <c r="AB2221" s="6"/>
      <c r="AC2221" s="6"/>
    </row>
    <row r="2222" spans="1:29" ht="9.9" customHeight="1" x14ac:dyDescent="0.25">
      <c r="B2222" s="138"/>
      <c r="C2222" s="14"/>
      <c r="E2222" s="194"/>
      <c r="F2222" s="194"/>
      <c r="G2222" s="194"/>
      <c r="H2222" s="193"/>
      <c r="I2222" s="194"/>
      <c r="J2222" s="194"/>
      <c r="K2222" s="194"/>
      <c r="L2222" s="194"/>
      <c r="P2222" s="2"/>
      <c r="AA2222" s="6"/>
      <c r="AB2222" s="6"/>
      <c r="AC2222" s="6"/>
    </row>
    <row r="2223" spans="1:29" ht="9.9" customHeight="1" x14ac:dyDescent="0.25">
      <c r="B2223" s="138"/>
      <c r="C2223" s="148"/>
      <c r="E2223" s="194"/>
      <c r="F2223" s="194"/>
      <c r="G2223" s="194"/>
      <c r="H2223" s="193"/>
      <c r="I2223" s="194"/>
      <c r="J2223" s="194"/>
      <c r="K2223" s="194"/>
      <c r="L2223" s="194"/>
      <c r="P2223" s="2"/>
      <c r="AA2223" s="6"/>
      <c r="AB2223" s="6"/>
      <c r="AC2223" s="6"/>
    </row>
    <row r="2224" spans="1:29" ht="9.9" customHeight="1" x14ac:dyDescent="0.25">
      <c r="B2224" s="138"/>
      <c r="C2224" s="14"/>
      <c r="E2224" s="194"/>
      <c r="F2224" s="194"/>
      <c r="G2224" s="194"/>
      <c r="H2224" s="193"/>
      <c r="I2224" s="194"/>
      <c r="J2224" s="194"/>
      <c r="K2224" s="194"/>
      <c r="L2224" s="194"/>
      <c r="P2224" s="2"/>
      <c r="AA2224" s="6"/>
      <c r="AB2224" s="6"/>
      <c r="AC2224" s="6"/>
    </row>
    <row r="2225" spans="1:29" ht="9.9" customHeight="1" x14ac:dyDescent="0.25">
      <c r="B2225" s="138"/>
      <c r="C2225" s="14"/>
      <c r="E2225" s="194"/>
      <c r="F2225" s="194"/>
      <c r="G2225" s="194"/>
      <c r="H2225" s="193"/>
      <c r="I2225" s="194"/>
      <c r="J2225" s="194"/>
      <c r="K2225" s="194"/>
      <c r="L2225" s="194"/>
      <c r="P2225" s="2"/>
      <c r="AA2225" s="6"/>
      <c r="AB2225" s="6"/>
      <c r="AC2225" s="6"/>
    </row>
    <row r="2226" spans="1:29" ht="9.9" customHeight="1" x14ac:dyDescent="0.25">
      <c r="B2226" s="138"/>
      <c r="C2226" s="14"/>
      <c r="E2226" s="194"/>
      <c r="F2226" s="194"/>
      <c r="G2226" s="194"/>
      <c r="H2226" s="193"/>
      <c r="I2226" s="194"/>
      <c r="J2226" s="194"/>
      <c r="K2226" s="194"/>
      <c r="L2226" s="194"/>
      <c r="P2226" s="2"/>
      <c r="AA2226" s="6"/>
      <c r="AB2226" s="6"/>
      <c r="AC2226" s="6"/>
    </row>
    <row r="2227" spans="1:29" ht="9.9" customHeight="1" x14ac:dyDescent="0.25">
      <c r="B2227" s="138"/>
      <c r="C2227" s="14"/>
      <c r="E2227" s="194"/>
      <c r="F2227" s="194"/>
      <c r="G2227" s="194"/>
      <c r="H2227" s="193"/>
      <c r="I2227" s="194"/>
      <c r="J2227" s="194"/>
      <c r="K2227" s="194"/>
      <c r="L2227" s="194"/>
      <c r="P2227" s="2"/>
      <c r="AA2227" s="6"/>
      <c r="AB2227" s="6"/>
      <c r="AC2227" s="6"/>
    </row>
    <row r="2228" spans="1:29" ht="9.9" customHeight="1" x14ac:dyDescent="0.25">
      <c r="B2228" s="138"/>
      <c r="C2228" s="14"/>
      <c r="E2228" s="194"/>
      <c r="F2228" s="194"/>
      <c r="G2228" s="194"/>
      <c r="H2228" s="193"/>
      <c r="I2228" s="194"/>
      <c r="J2228" s="194"/>
      <c r="K2228" s="194"/>
      <c r="L2228" s="194"/>
      <c r="P2228" s="2"/>
      <c r="AA2228" s="6"/>
      <c r="AB2228" s="6"/>
      <c r="AC2228" s="6"/>
    </row>
    <row r="2229" spans="1:29" ht="9.9" customHeight="1" x14ac:dyDescent="0.25">
      <c r="B2229" s="138"/>
      <c r="C2229" s="14"/>
      <c r="E2229" s="194"/>
      <c r="F2229" s="194"/>
      <c r="G2229" s="194"/>
      <c r="H2229" s="193"/>
      <c r="I2229" s="194"/>
      <c r="J2229" s="194"/>
      <c r="K2229" s="194"/>
      <c r="L2229" s="194"/>
      <c r="P2229" s="2"/>
      <c r="AA2229" s="6"/>
      <c r="AB2229" s="6"/>
      <c r="AC2229" s="6"/>
    </row>
    <row r="2230" spans="1:29" ht="9.9" customHeight="1" x14ac:dyDescent="0.25">
      <c r="B2230" s="139"/>
      <c r="C2230" s="14"/>
      <c r="E2230" s="194"/>
      <c r="F2230" s="194"/>
      <c r="G2230" s="194"/>
      <c r="H2230" s="193"/>
      <c r="I2230" s="194"/>
      <c r="J2230" s="194"/>
      <c r="K2230" s="194"/>
      <c r="L2230" s="194"/>
      <c r="P2230" s="2"/>
      <c r="AA2230" s="6"/>
      <c r="AB2230" s="6"/>
      <c r="AC2230" s="6"/>
    </row>
    <row r="2231" spans="1:29" ht="9.9" customHeight="1" x14ac:dyDescent="0.25">
      <c r="B2231" s="142"/>
      <c r="C2231" s="14"/>
      <c r="E2231" s="194"/>
      <c r="F2231" s="194"/>
      <c r="G2231" s="194"/>
      <c r="H2231" s="193"/>
      <c r="I2231" s="194"/>
      <c r="J2231" s="194"/>
      <c r="K2231" s="194"/>
      <c r="L2231" s="194"/>
      <c r="P2231" s="2"/>
      <c r="AA2231" s="6"/>
      <c r="AB2231" s="6"/>
      <c r="AC2231" s="6"/>
    </row>
    <row r="2232" spans="1:29" ht="9.9" customHeight="1" x14ac:dyDescent="0.25">
      <c r="A2232" s="11"/>
      <c r="B2232" s="138"/>
      <c r="C2232" s="14"/>
      <c r="E2232" s="194"/>
      <c r="F2232" s="194"/>
      <c r="G2232" s="194"/>
      <c r="H2232" s="193"/>
      <c r="I2232" s="194"/>
      <c r="J2232" s="194"/>
      <c r="K2232" s="194"/>
      <c r="L2232" s="194"/>
      <c r="P2232" s="2"/>
      <c r="AA2232" s="6"/>
      <c r="AB2232" s="6"/>
      <c r="AC2232" s="6"/>
    </row>
    <row r="2233" spans="1:29" ht="9.9" customHeight="1" x14ac:dyDescent="0.25">
      <c r="B2233" s="138"/>
      <c r="C2233" s="14"/>
      <c r="E2233" s="194"/>
      <c r="F2233" s="194"/>
      <c r="G2233" s="194"/>
      <c r="H2233" s="193"/>
      <c r="I2233" s="194"/>
      <c r="J2233" s="194"/>
      <c r="K2233" s="194"/>
      <c r="L2233" s="194"/>
      <c r="P2233" s="2"/>
      <c r="AA2233" s="6"/>
      <c r="AB2233" s="6"/>
      <c r="AC2233" s="6"/>
    </row>
    <row r="2234" spans="1:29" ht="9.9" customHeight="1" x14ac:dyDescent="0.25">
      <c r="B2234" s="138"/>
      <c r="C2234" s="14"/>
      <c r="E2234" s="194"/>
      <c r="F2234" s="194"/>
      <c r="G2234" s="194"/>
      <c r="H2234" s="193"/>
      <c r="I2234" s="194"/>
      <c r="J2234" s="194"/>
      <c r="K2234" s="194"/>
      <c r="L2234" s="194"/>
      <c r="P2234" s="2"/>
      <c r="AA2234" s="6"/>
      <c r="AB2234" s="6"/>
      <c r="AC2234" s="6"/>
    </row>
    <row r="2235" spans="1:29" ht="9.9" customHeight="1" x14ac:dyDescent="0.25">
      <c r="B2235" s="138"/>
      <c r="C2235" s="14"/>
      <c r="E2235" s="194"/>
      <c r="F2235" s="194"/>
      <c r="G2235" s="194"/>
      <c r="H2235" s="193"/>
      <c r="I2235" s="194"/>
      <c r="J2235" s="194"/>
      <c r="K2235" s="194"/>
      <c r="L2235" s="194"/>
      <c r="P2235" s="2"/>
      <c r="AA2235" s="6"/>
      <c r="AB2235" s="6"/>
      <c r="AC2235" s="6"/>
    </row>
    <row r="2236" spans="1:29" ht="9.9" customHeight="1" x14ac:dyDescent="0.25">
      <c r="B2236" s="138"/>
      <c r="C2236" s="14"/>
      <c r="E2236" s="194"/>
      <c r="F2236" s="194"/>
      <c r="G2236" s="194"/>
      <c r="H2236" s="193"/>
      <c r="I2236" s="194"/>
      <c r="J2236" s="194"/>
      <c r="K2236" s="194"/>
      <c r="L2236" s="194"/>
      <c r="P2236" s="2"/>
      <c r="AA2236" s="6"/>
      <c r="AB2236" s="6"/>
      <c r="AC2236" s="6"/>
    </row>
    <row r="2237" spans="1:29" ht="9.9" customHeight="1" x14ac:dyDescent="0.25">
      <c r="B2237" s="138"/>
      <c r="C2237" s="14"/>
      <c r="E2237" s="194"/>
      <c r="F2237" s="194"/>
      <c r="G2237" s="194"/>
      <c r="H2237" s="193"/>
      <c r="I2237" s="194"/>
      <c r="J2237" s="194"/>
      <c r="K2237" s="194"/>
      <c r="L2237" s="194"/>
      <c r="P2237" s="2"/>
      <c r="AA2237" s="6"/>
      <c r="AB2237" s="6"/>
      <c r="AC2237" s="6"/>
    </row>
    <row r="2238" spans="1:29" ht="9.9" customHeight="1" x14ac:dyDescent="0.25">
      <c r="B2238" s="138"/>
      <c r="C2238" s="14"/>
      <c r="E2238" s="194"/>
      <c r="F2238" s="194"/>
      <c r="G2238" s="194"/>
      <c r="H2238" s="193"/>
      <c r="I2238" s="194"/>
      <c r="J2238" s="194"/>
      <c r="K2238" s="194"/>
      <c r="L2238" s="194"/>
      <c r="P2238" s="2"/>
      <c r="AA2238" s="6"/>
      <c r="AB2238" s="6"/>
      <c r="AC2238" s="6"/>
    </row>
    <row r="2239" spans="1:29" ht="9.9" customHeight="1" x14ac:dyDescent="0.25">
      <c r="B2239" s="138"/>
      <c r="C2239" s="14"/>
      <c r="E2239" s="194"/>
      <c r="F2239" s="194"/>
      <c r="G2239" s="194"/>
      <c r="H2239" s="193"/>
      <c r="I2239" s="194"/>
      <c r="J2239" s="194"/>
      <c r="K2239" s="194"/>
      <c r="L2239" s="194"/>
      <c r="P2239" s="2"/>
      <c r="AA2239" s="6"/>
      <c r="AB2239" s="6"/>
      <c r="AC2239" s="6"/>
    </row>
    <row r="2240" spans="1:29" ht="9.9" customHeight="1" x14ac:dyDescent="0.25">
      <c r="B2240" s="138"/>
      <c r="C2240" s="83"/>
      <c r="E2240" s="194"/>
      <c r="F2240" s="194"/>
      <c r="G2240" s="194"/>
      <c r="H2240" s="193"/>
      <c r="I2240" s="194"/>
      <c r="J2240" s="194"/>
      <c r="K2240" s="194"/>
      <c r="L2240" s="194"/>
      <c r="P2240" s="2"/>
      <c r="AA2240" s="6"/>
      <c r="AB2240" s="6"/>
      <c r="AC2240" s="6"/>
    </row>
    <row r="2241" spans="1:29" ht="9.9" customHeight="1" x14ac:dyDescent="0.25">
      <c r="B2241" s="138"/>
      <c r="C2241" s="151"/>
      <c r="E2241" s="194"/>
      <c r="F2241" s="194"/>
      <c r="G2241" s="194"/>
      <c r="H2241" s="193"/>
      <c r="I2241" s="2"/>
      <c r="J2241" s="194"/>
      <c r="K2241" s="194"/>
      <c r="L2241" s="194"/>
      <c r="P2241" s="2"/>
      <c r="AA2241" s="6"/>
      <c r="AB2241" s="6"/>
      <c r="AC2241" s="6"/>
    </row>
    <row r="2242" spans="1:29" ht="9.9" customHeight="1" x14ac:dyDescent="0.25">
      <c r="B2242" s="138"/>
      <c r="C2242" s="148"/>
      <c r="E2242" s="194"/>
      <c r="F2242" s="194"/>
      <c r="G2242" s="194"/>
      <c r="H2242" s="193"/>
      <c r="I2242" s="194"/>
      <c r="J2242" s="194"/>
      <c r="K2242" s="194"/>
      <c r="L2242" s="194"/>
      <c r="P2242" s="2"/>
      <c r="AA2242" s="6"/>
      <c r="AB2242" s="6"/>
      <c r="AC2242" s="6"/>
    </row>
    <row r="2243" spans="1:29" ht="9.9" customHeight="1" x14ac:dyDescent="0.25">
      <c r="B2243" s="138"/>
      <c r="C2243" s="14"/>
      <c r="E2243" s="194"/>
      <c r="F2243" s="194"/>
      <c r="G2243" s="194"/>
      <c r="H2243" s="193"/>
      <c r="I2243" s="194"/>
      <c r="J2243" s="194"/>
      <c r="K2243" s="194"/>
      <c r="L2243" s="194"/>
      <c r="P2243" s="2"/>
      <c r="AA2243" s="6"/>
      <c r="AB2243" s="6"/>
      <c r="AC2243" s="6"/>
    </row>
    <row r="2244" spans="1:29" ht="9.9" customHeight="1" x14ac:dyDescent="0.25">
      <c r="B2244" s="138"/>
      <c r="C2244" s="14"/>
      <c r="E2244" s="194"/>
      <c r="F2244" s="194"/>
      <c r="G2244" s="194"/>
      <c r="H2244" s="193"/>
      <c r="I2244" s="194"/>
      <c r="J2244" s="194"/>
      <c r="K2244" s="194"/>
      <c r="L2244" s="194"/>
      <c r="P2244" s="2"/>
      <c r="AA2244" s="6"/>
      <c r="AB2244" s="6"/>
      <c r="AC2244" s="6"/>
    </row>
    <row r="2245" spans="1:29" ht="9.9" customHeight="1" x14ac:dyDescent="0.25">
      <c r="B2245" s="138"/>
      <c r="C2245" s="14"/>
      <c r="E2245" s="194"/>
      <c r="F2245" s="194"/>
      <c r="G2245" s="194"/>
      <c r="H2245" s="193"/>
      <c r="I2245" s="194"/>
      <c r="J2245" s="194"/>
      <c r="K2245" s="194"/>
      <c r="L2245" s="194"/>
      <c r="P2245" s="2"/>
      <c r="AA2245" s="6"/>
      <c r="AB2245" s="6"/>
      <c r="AC2245" s="6"/>
    </row>
    <row r="2246" spans="1:29" ht="9.9" customHeight="1" x14ac:dyDescent="0.25">
      <c r="A2246" s="11"/>
      <c r="B2246" s="138"/>
      <c r="C2246" s="14"/>
      <c r="E2246" s="194"/>
      <c r="F2246" s="194"/>
      <c r="G2246" s="194"/>
      <c r="H2246" s="193"/>
      <c r="I2246" s="2"/>
      <c r="J2246" s="194"/>
      <c r="K2246" s="194"/>
      <c r="L2246" s="194"/>
      <c r="P2246" s="2"/>
      <c r="AA2246" s="6"/>
      <c r="AB2246" s="6"/>
      <c r="AC2246" s="6"/>
    </row>
    <row r="2247" spans="1:29" ht="9.9" customHeight="1" x14ac:dyDescent="0.25">
      <c r="B2247" s="138"/>
      <c r="C2247" s="14"/>
      <c r="I2247" s="194"/>
      <c r="J2247" s="194"/>
      <c r="K2247" s="194"/>
      <c r="L2247" s="194"/>
      <c r="P2247" s="2"/>
      <c r="AA2247" s="6"/>
      <c r="AB2247" s="6"/>
      <c r="AC2247" s="6"/>
    </row>
    <row r="2248" spans="1:29" ht="9.9" customHeight="1" x14ac:dyDescent="0.25">
      <c r="B2248" s="138"/>
      <c r="C2248" s="14"/>
      <c r="I2248" s="194"/>
      <c r="J2248" s="194"/>
      <c r="K2248" s="194"/>
      <c r="L2248" s="194"/>
      <c r="P2248" s="2"/>
      <c r="AA2248" s="6"/>
      <c r="AB2248" s="6"/>
      <c r="AC2248" s="6"/>
    </row>
    <row r="2249" spans="1:29" ht="9.9" customHeight="1" x14ac:dyDescent="0.25">
      <c r="B2249" s="138"/>
      <c r="C2249" s="14"/>
      <c r="I2249" s="2"/>
      <c r="J2249" s="194"/>
      <c r="K2249" s="194"/>
      <c r="L2249" s="194"/>
      <c r="P2249" s="2"/>
      <c r="AA2249" s="6"/>
      <c r="AB2249" s="6"/>
      <c r="AC2249" s="6"/>
    </row>
    <row r="2250" spans="1:29" ht="9.9" customHeight="1" x14ac:dyDescent="0.25">
      <c r="B2250" s="138"/>
      <c r="C2250" s="148"/>
      <c r="I2250" s="194"/>
      <c r="J2250" s="194"/>
      <c r="K2250" s="194"/>
      <c r="L2250" s="194"/>
      <c r="P2250" s="2"/>
      <c r="AA2250" s="6"/>
      <c r="AB2250" s="6"/>
      <c r="AC2250" s="6"/>
    </row>
    <row r="2251" spans="1:29" ht="9.9" customHeight="1" x14ac:dyDescent="0.25">
      <c r="B2251" s="138"/>
      <c r="C2251" s="14"/>
      <c r="I2251" s="194"/>
      <c r="J2251" s="194"/>
      <c r="K2251" s="194"/>
      <c r="L2251" s="194"/>
      <c r="P2251" s="2"/>
      <c r="AA2251" s="6"/>
      <c r="AB2251" s="6"/>
      <c r="AC2251" s="6"/>
    </row>
    <row r="2252" spans="1:29" ht="9.9" customHeight="1" x14ac:dyDescent="0.25">
      <c r="B2252" s="138"/>
      <c r="C2252" s="14"/>
      <c r="I2252" s="194"/>
      <c r="J2252" s="194"/>
      <c r="K2252" s="194"/>
      <c r="L2252" s="194"/>
      <c r="P2252" s="2"/>
      <c r="AA2252" s="6"/>
      <c r="AB2252" s="6"/>
      <c r="AC2252" s="6"/>
    </row>
    <row r="2253" spans="1:29" ht="9.9" customHeight="1" x14ac:dyDescent="0.25">
      <c r="B2253" s="138"/>
      <c r="C2253" s="14"/>
      <c r="I2253" s="194"/>
      <c r="J2253" s="194"/>
      <c r="K2253" s="194"/>
      <c r="L2253" s="194"/>
      <c r="P2253" s="2"/>
      <c r="AA2253" s="6"/>
      <c r="AB2253" s="6"/>
      <c r="AC2253" s="6"/>
    </row>
    <row r="2254" spans="1:29" ht="9.9" customHeight="1" x14ac:dyDescent="0.25">
      <c r="B2254" s="138"/>
      <c r="C2254" s="14"/>
      <c r="I2254" s="2"/>
      <c r="J2254" s="194"/>
      <c r="K2254" s="194"/>
      <c r="L2254" s="194"/>
      <c r="P2254" s="2"/>
      <c r="AA2254" s="6"/>
      <c r="AB2254" s="6"/>
      <c r="AC2254" s="6"/>
    </row>
    <row r="2255" spans="1:29" ht="9.9" customHeight="1" x14ac:dyDescent="0.25">
      <c r="B2255" s="138"/>
      <c r="C2255" s="14"/>
      <c r="I2255" s="194"/>
      <c r="J2255" s="194"/>
      <c r="K2255" s="194"/>
      <c r="L2255" s="194"/>
      <c r="P2255" s="2"/>
      <c r="AA2255" s="6"/>
      <c r="AB2255" s="6"/>
      <c r="AC2255" s="6"/>
    </row>
    <row r="2256" spans="1:29" ht="9.9" customHeight="1" x14ac:dyDescent="0.25">
      <c r="B2256" s="138"/>
      <c r="C2256" s="148"/>
      <c r="I2256" s="194"/>
      <c r="J2256" s="194"/>
      <c r="K2256" s="194"/>
      <c r="L2256" s="194"/>
      <c r="P2256" s="2"/>
      <c r="AA2256" s="6"/>
      <c r="AB2256" s="6"/>
      <c r="AC2256" s="6"/>
    </row>
    <row r="2257" spans="1:29" ht="9.9" customHeight="1" x14ac:dyDescent="0.25">
      <c r="B2257" s="138"/>
      <c r="C2257" s="14"/>
      <c r="I2257" s="194"/>
      <c r="J2257" s="194"/>
      <c r="K2257" s="194"/>
      <c r="L2257" s="194"/>
      <c r="P2257" s="2"/>
      <c r="AA2257" s="6"/>
      <c r="AB2257" s="6"/>
      <c r="AC2257" s="6"/>
    </row>
    <row r="2258" spans="1:29" ht="9.9" customHeight="1" x14ac:dyDescent="0.25">
      <c r="B2258" s="138"/>
      <c r="C2258" s="148"/>
      <c r="I2258" s="194"/>
      <c r="J2258" s="194"/>
      <c r="K2258" s="194"/>
      <c r="L2258" s="194"/>
      <c r="P2258" s="2"/>
      <c r="AA2258" s="6"/>
      <c r="AB2258" s="6"/>
      <c r="AC2258" s="6"/>
    </row>
    <row r="2259" spans="1:29" ht="9.9" customHeight="1" x14ac:dyDescent="0.25">
      <c r="B2259" s="138"/>
      <c r="C2259" s="14"/>
      <c r="E2259" s="194"/>
      <c r="F2259" s="194"/>
      <c r="G2259" s="194"/>
      <c r="H2259" s="193"/>
      <c r="I2259" s="2"/>
      <c r="J2259" s="194"/>
      <c r="K2259" s="194"/>
      <c r="L2259" s="194"/>
      <c r="P2259" s="2"/>
      <c r="AA2259" s="6"/>
      <c r="AB2259" s="6"/>
      <c r="AC2259" s="6"/>
    </row>
    <row r="2260" spans="1:29" ht="9.9" customHeight="1" x14ac:dyDescent="0.25">
      <c r="A2260" s="68"/>
      <c r="B2260" s="138"/>
      <c r="C2260" s="14"/>
      <c r="E2260" s="194"/>
      <c r="F2260" s="194"/>
      <c r="G2260" s="194"/>
      <c r="H2260" s="193"/>
      <c r="I2260" s="194"/>
      <c r="J2260" s="194"/>
      <c r="K2260" s="194"/>
      <c r="L2260" s="194"/>
      <c r="P2260" s="2"/>
      <c r="AA2260" s="6"/>
      <c r="AB2260" s="6"/>
      <c r="AC2260" s="6"/>
    </row>
    <row r="2261" spans="1:29" ht="9.9" customHeight="1" x14ac:dyDescent="0.25">
      <c r="B2261" s="138"/>
      <c r="C2261" s="14"/>
      <c r="E2261" s="194"/>
      <c r="F2261" s="194"/>
      <c r="G2261" s="194"/>
      <c r="H2261" s="193"/>
      <c r="I2261" s="194"/>
      <c r="J2261" s="194"/>
      <c r="K2261" s="194"/>
      <c r="L2261" s="194"/>
      <c r="P2261" s="2"/>
      <c r="AA2261" s="6"/>
      <c r="AB2261" s="6"/>
      <c r="AC2261" s="6"/>
    </row>
    <row r="2262" spans="1:29" ht="9.9" customHeight="1" x14ac:dyDescent="0.25">
      <c r="B2262" s="138"/>
      <c r="C2262" s="14"/>
      <c r="I2262" s="194"/>
      <c r="J2262" s="194"/>
      <c r="K2262" s="194"/>
      <c r="L2262" s="194"/>
      <c r="P2262" s="2"/>
      <c r="AA2262" s="6"/>
      <c r="AB2262" s="6"/>
      <c r="AC2262" s="6"/>
    </row>
    <row r="2263" spans="1:29" ht="9.9" customHeight="1" x14ac:dyDescent="0.25">
      <c r="B2263" s="138"/>
      <c r="C2263" s="148"/>
      <c r="I2263" s="194"/>
      <c r="J2263" s="194"/>
      <c r="K2263" s="194"/>
      <c r="L2263" s="194"/>
      <c r="P2263" s="2"/>
      <c r="AA2263" s="6"/>
      <c r="AB2263" s="6"/>
      <c r="AC2263" s="6"/>
    </row>
    <row r="2264" spans="1:29" ht="9.9" customHeight="1" x14ac:dyDescent="0.25">
      <c r="B2264" s="138"/>
      <c r="C2264" s="14"/>
      <c r="I2264" s="2"/>
      <c r="J2264" s="194"/>
      <c r="K2264" s="194"/>
      <c r="L2264" s="194"/>
      <c r="P2264" s="2"/>
      <c r="AA2264" s="6"/>
      <c r="AB2264" s="6"/>
      <c r="AC2264" s="6"/>
    </row>
    <row r="2265" spans="1:29" ht="9.9" customHeight="1" x14ac:dyDescent="0.25">
      <c r="B2265" s="138"/>
      <c r="C2265" s="14"/>
      <c r="I2265" s="194"/>
      <c r="J2265" s="194"/>
      <c r="K2265" s="194"/>
      <c r="L2265" s="194"/>
      <c r="P2265" s="2"/>
      <c r="AA2265" s="6"/>
      <c r="AB2265" s="6"/>
      <c r="AC2265" s="6"/>
    </row>
    <row r="2266" spans="1:29" ht="9.9" customHeight="1" x14ac:dyDescent="0.25">
      <c r="B2266" s="138"/>
      <c r="C2266" s="14"/>
      <c r="I2266" s="194"/>
      <c r="J2266" s="194"/>
      <c r="K2266" s="194"/>
      <c r="L2266" s="194"/>
      <c r="P2266" s="2"/>
      <c r="AA2266" s="6"/>
      <c r="AB2266" s="6"/>
      <c r="AC2266" s="6"/>
    </row>
    <row r="2267" spans="1:29" ht="9.9" customHeight="1" x14ac:dyDescent="0.25">
      <c r="B2267" s="138"/>
      <c r="C2267" s="14"/>
      <c r="I2267" s="194"/>
      <c r="J2267" s="194"/>
      <c r="K2267" s="194"/>
      <c r="L2267" s="194"/>
      <c r="P2267" s="2"/>
      <c r="AA2267" s="6"/>
      <c r="AB2267" s="6"/>
      <c r="AC2267" s="6"/>
    </row>
    <row r="2268" spans="1:29" ht="9.9" customHeight="1" x14ac:dyDescent="0.25">
      <c r="B2268" s="138"/>
      <c r="C2268" s="14"/>
      <c r="I2268" s="194"/>
      <c r="J2268" s="194"/>
      <c r="K2268" s="194"/>
      <c r="L2268" s="194"/>
      <c r="P2268" s="2"/>
      <c r="AA2268" s="6"/>
      <c r="AB2268" s="6"/>
      <c r="AC2268" s="6"/>
    </row>
    <row r="2269" spans="1:29" ht="9.9" customHeight="1" x14ac:dyDescent="0.25">
      <c r="B2269" s="138"/>
      <c r="C2269" s="14"/>
      <c r="I2269" s="2"/>
      <c r="J2269" s="194"/>
      <c r="K2269" s="194"/>
      <c r="L2269" s="194"/>
      <c r="P2269" s="2"/>
      <c r="AA2269" s="6"/>
      <c r="AB2269" s="6"/>
      <c r="AC2269" s="6"/>
    </row>
    <row r="2270" spans="1:29" ht="9.9" customHeight="1" x14ac:dyDescent="0.25">
      <c r="B2270" s="138"/>
      <c r="C2270" s="14"/>
      <c r="I2270" s="194"/>
      <c r="J2270" s="194"/>
      <c r="K2270" s="194"/>
      <c r="L2270" s="194"/>
      <c r="P2270" s="2"/>
      <c r="AA2270" s="6"/>
      <c r="AB2270" s="6"/>
      <c r="AC2270" s="6"/>
    </row>
    <row r="2271" spans="1:29" ht="9.9" customHeight="1" x14ac:dyDescent="0.25">
      <c r="B2271" s="138"/>
      <c r="C2271" s="14"/>
      <c r="I2271" s="194"/>
      <c r="J2271" s="194"/>
      <c r="K2271" s="194"/>
      <c r="L2271" s="194"/>
      <c r="P2271" s="2"/>
      <c r="AA2271" s="6"/>
      <c r="AB2271" s="6"/>
      <c r="AC2271" s="6"/>
    </row>
    <row r="2272" spans="1:29" ht="9.9" customHeight="1" x14ac:dyDescent="0.25">
      <c r="B2272" s="138"/>
      <c r="C2272" s="14"/>
      <c r="I2272" s="194"/>
      <c r="J2272" s="194"/>
      <c r="K2272" s="194"/>
      <c r="L2272" s="194"/>
      <c r="P2272" s="2"/>
      <c r="AA2272" s="6"/>
      <c r="AB2272" s="6"/>
      <c r="AC2272" s="6"/>
    </row>
    <row r="2273" spans="2:29" ht="9.9" customHeight="1" x14ac:dyDescent="0.25">
      <c r="B2273" s="138"/>
      <c r="C2273" s="14"/>
      <c r="I2273" s="194"/>
      <c r="J2273" s="194"/>
      <c r="K2273" s="194"/>
      <c r="L2273" s="194"/>
      <c r="P2273" s="2"/>
      <c r="AA2273" s="6"/>
      <c r="AB2273" s="6"/>
      <c r="AC2273" s="6"/>
    </row>
    <row r="2274" spans="2:29" ht="9.9" customHeight="1" x14ac:dyDescent="0.25">
      <c r="B2274" s="138"/>
      <c r="C2274" s="14"/>
      <c r="I2274" s="2"/>
      <c r="J2274" s="194"/>
      <c r="K2274" s="194"/>
      <c r="L2274" s="194"/>
      <c r="P2274" s="2"/>
      <c r="AA2274" s="6"/>
      <c r="AB2274" s="6"/>
      <c r="AC2274" s="6"/>
    </row>
    <row r="2275" spans="2:29" ht="9.9" customHeight="1" x14ac:dyDescent="0.25">
      <c r="B2275" s="138"/>
      <c r="C2275" s="14"/>
      <c r="I2275" s="194"/>
      <c r="J2275" s="194"/>
      <c r="K2275" s="194"/>
      <c r="L2275" s="194"/>
      <c r="P2275" s="2"/>
      <c r="AA2275" s="6"/>
      <c r="AB2275" s="6"/>
      <c r="AC2275" s="6"/>
    </row>
    <row r="2276" spans="2:29" ht="9.9" customHeight="1" x14ac:dyDescent="0.25">
      <c r="B2276" s="138"/>
      <c r="C2276" s="14"/>
      <c r="I2276" s="194"/>
      <c r="J2276" s="194"/>
      <c r="K2276" s="194"/>
      <c r="L2276" s="194"/>
      <c r="P2276" s="2"/>
      <c r="AA2276" s="6"/>
      <c r="AB2276" s="6"/>
      <c r="AC2276" s="6"/>
    </row>
    <row r="2277" spans="2:29" ht="9.9" customHeight="1" x14ac:dyDescent="0.25">
      <c r="B2277" s="138"/>
      <c r="C2277" s="14"/>
      <c r="I2277" s="194"/>
      <c r="J2277" s="194"/>
      <c r="K2277" s="194"/>
      <c r="L2277" s="194"/>
      <c r="P2277" s="2"/>
      <c r="AA2277" s="6"/>
      <c r="AB2277" s="6"/>
      <c r="AC2277" s="6"/>
    </row>
    <row r="2278" spans="2:29" ht="9.9" customHeight="1" x14ac:dyDescent="0.25">
      <c r="B2278" s="138"/>
      <c r="C2278" s="14"/>
      <c r="I2278" s="194"/>
      <c r="J2278" s="194"/>
      <c r="K2278" s="194"/>
      <c r="L2278" s="194"/>
      <c r="P2278" s="2"/>
      <c r="AA2278" s="6"/>
      <c r="AB2278" s="6"/>
      <c r="AC2278" s="6"/>
    </row>
    <row r="2279" spans="2:29" ht="9.9" customHeight="1" x14ac:dyDescent="0.25">
      <c r="B2279" s="138"/>
      <c r="C2279" s="14"/>
      <c r="I2279" s="194"/>
      <c r="J2279" s="194"/>
      <c r="K2279" s="194"/>
      <c r="L2279" s="194"/>
      <c r="P2279" s="2"/>
      <c r="AA2279" s="6"/>
      <c r="AB2279" s="6"/>
      <c r="AC2279" s="6"/>
    </row>
    <row r="2280" spans="2:29" ht="9.9" customHeight="1" x14ac:dyDescent="0.25">
      <c r="B2280" s="138"/>
      <c r="C2280" s="83"/>
      <c r="I2280" s="194"/>
      <c r="J2280" s="194"/>
      <c r="K2280" s="194"/>
      <c r="L2280" s="194"/>
      <c r="P2280" s="2"/>
      <c r="AA2280" s="6"/>
      <c r="AB2280" s="6"/>
      <c r="AC2280" s="6"/>
    </row>
    <row r="2281" spans="2:29" ht="9.9" customHeight="1" x14ac:dyDescent="0.25">
      <c r="B2281" s="138"/>
      <c r="I2281" s="194"/>
      <c r="J2281" s="194"/>
      <c r="K2281" s="194"/>
      <c r="L2281" s="194"/>
      <c r="P2281" s="2"/>
      <c r="AA2281" s="6"/>
      <c r="AB2281" s="6"/>
      <c r="AC2281" s="6"/>
    </row>
    <row r="2282" spans="2:29" ht="9.9" customHeight="1" x14ac:dyDescent="0.25">
      <c r="B2282" s="138"/>
      <c r="C2282" s="148"/>
      <c r="I2282" s="194"/>
      <c r="J2282" s="194"/>
      <c r="K2282" s="194"/>
      <c r="L2282" s="194"/>
      <c r="P2282" s="2"/>
      <c r="AA2282" s="6"/>
      <c r="AB2282" s="6"/>
      <c r="AC2282" s="6"/>
    </row>
    <row r="2283" spans="2:29" ht="9.9" customHeight="1" x14ac:dyDescent="0.25">
      <c r="B2283" s="138"/>
      <c r="C2283" s="14"/>
      <c r="I2283" s="194"/>
      <c r="J2283" s="194"/>
      <c r="K2283" s="194"/>
      <c r="L2283" s="194"/>
      <c r="P2283" s="2"/>
      <c r="AA2283" s="6"/>
      <c r="AB2283" s="6"/>
      <c r="AC2283" s="6"/>
    </row>
    <row r="2284" spans="2:29" ht="9.9" customHeight="1" x14ac:dyDescent="0.25">
      <c r="B2284" s="138"/>
      <c r="C2284" s="14"/>
      <c r="I2284" s="194"/>
      <c r="J2284" s="194"/>
      <c r="K2284" s="194"/>
      <c r="L2284" s="194"/>
      <c r="P2284" s="2"/>
      <c r="AA2284" s="6"/>
      <c r="AB2284" s="6"/>
      <c r="AC2284" s="6"/>
    </row>
    <row r="2285" spans="2:29" ht="9.9" customHeight="1" x14ac:dyDescent="0.25">
      <c r="B2285" s="138"/>
      <c r="C2285" s="14"/>
      <c r="I2285" s="194"/>
      <c r="J2285" s="194"/>
      <c r="K2285" s="194"/>
      <c r="L2285" s="194"/>
      <c r="P2285" s="2"/>
      <c r="AA2285" s="6"/>
      <c r="AB2285" s="6"/>
      <c r="AC2285" s="6"/>
    </row>
    <row r="2286" spans="2:29" ht="9.9" customHeight="1" x14ac:dyDescent="0.25">
      <c r="B2286" s="138"/>
      <c r="C2286" s="14"/>
      <c r="I2286" s="194"/>
      <c r="J2286" s="194"/>
      <c r="K2286" s="194"/>
      <c r="L2286" s="194"/>
      <c r="P2286" s="2"/>
      <c r="AA2286" s="6"/>
      <c r="AB2286" s="6"/>
      <c r="AC2286" s="6"/>
    </row>
    <row r="2287" spans="2:29" ht="9.9" customHeight="1" x14ac:dyDescent="0.25">
      <c r="B2287" s="138"/>
      <c r="C2287" s="14"/>
      <c r="I2287" s="194"/>
      <c r="J2287" s="194"/>
      <c r="K2287" s="194"/>
      <c r="L2287" s="194"/>
      <c r="P2287" s="2"/>
      <c r="AA2287" s="6"/>
      <c r="AB2287" s="6"/>
      <c r="AC2287" s="6"/>
    </row>
    <row r="2288" spans="2:29" ht="9.9" customHeight="1" x14ac:dyDescent="0.25">
      <c r="B2288" s="138"/>
      <c r="C2288" s="14"/>
      <c r="I2288" s="194"/>
      <c r="J2288" s="194"/>
      <c r="K2288" s="194"/>
      <c r="L2288" s="194"/>
      <c r="P2288" s="2"/>
      <c r="AA2288" s="6"/>
      <c r="AB2288" s="6"/>
      <c r="AC2288" s="6"/>
    </row>
    <row r="2289" spans="1:29" ht="9.9" customHeight="1" x14ac:dyDescent="0.25">
      <c r="B2289" s="138"/>
      <c r="C2289" s="14"/>
      <c r="I2289" s="194"/>
      <c r="J2289" s="194"/>
      <c r="K2289" s="194"/>
      <c r="L2289" s="194"/>
      <c r="P2289" s="13"/>
      <c r="AA2289" s="6"/>
      <c r="AB2289" s="6"/>
      <c r="AC2289" s="6"/>
    </row>
    <row r="2290" spans="1:29" ht="9.9" customHeight="1" x14ac:dyDescent="0.25">
      <c r="B2290" s="138"/>
      <c r="C2290" s="148"/>
      <c r="I2290" s="194"/>
      <c r="J2290" s="194"/>
      <c r="K2290" s="194"/>
      <c r="L2290" s="194"/>
      <c r="P2290" s="2"/>
      <c r="AA2290" s="6"/>
      <c r="AB2290" s="6"/>
      <c r="AC2290" s="6"/>
    </row>
    <row r="2291" spans="1:29" ht="9.9" customHeight="1" x14ac:dyDescent="0.25">
      <c r="B2291" s="138"/>
      <c r="C2291" s="14"/>
      <c r="E2291" s="194"/>
      <c r="F2291" s="194"/>
      <c r="G2291" s="194"/>
      <c r="H2291" s="193"/>
      <c r="I2291" s="194"/>
      <c r="J2291" s="194"/>
      <c r="K2291" s="194"/>
      <c r="L2291" s="194"/>
      <c r="P2291" s="2"/>
      <c r="AA2291" s="6"/>
      <c r="AB2291" s="6"/>
      <c r="AC2291" s="6"/>
    </row>
    <row r="2292" spans="1:29" ht="9.9" customHeight="1" x14ac:dyDescent="0.25">
      <c r="A2292" s="68"/>
      <c r="B2292" s="138"/>
      <c r="C2292" s="14"/>
      <c r="E2292" s="194"/>
      <c r="F2292" s="194"/>
      <c r="G2292" s="194"/>
      <c r="H2292" s="193"/>
      <c r="I2292" s="194"/>
      <c r="J2292" s="194"/>
      <c r="K2292" s="194"/>
      <c r="L2292" s="194"/>
      <c r="P2292" s="2"/>
      <c r="AA2292" s="6"/>
      <c r="AB2292" s="6"/>
      <c r="AC2292" s="6"/>
    </row>
    <row r="2293" spans="1:29" ht="9.9" customHeight="1" x14ac:dyDescent="0.25">
      <c r="B2293" s="138"/>
      <c r="C2293" s="14"/>
      <c r="E2293" s="194"/>
      <c r="F2293" s="194"/>
      <c r="G2293" s="194"/>
      <c r="H2293" s="193"/>
      <c r="I2293" s="194"/>
      <c r="J2293" s="194"/>
      <c r="K2293" s="194"/>
      <c r="L2293" s="194"/>
      <c r="O2293" s="20"/>
      <c r="P2293" s="2"/>
      <c r="AA2293" s="6"/>
      <c r="AB2293" s="6"/>
      <c r="AC2293" s="6"/>
    </row>
    <row r="2294" spans="1:29" ht="9.9" customHeight="1" x14ac:dyDescent="0.25">
      <c r="B2294" s="138"/>
      <c r="C2294" s="14"/>
      <c r="E2294" s="194"/>
      <c r="F2294" s="194"/>
      <c r="G2294" s="194"/>
      <c r="H2294" s="193"/>
      <c r="I2294" s="194"/>
      <c r="J2294" s="194"/>
      <c r="K2294" s="194"/>
      <c r="L2294" s="194"/>
      <c r="M2294" s="193"/>
      <c r="N2294" s="193"/>
      <c r="O2294" s="193"/>
      <c r="P2294" s="2"/>
      <c r="AA2294" s="6"/>
      <c r="AB2294" s="6"/>
      <c r="AC2294" s="6"/>
    </row>
    <row r="2295" spans="1:29" ht="9.9" customHeight="1" x14ac:dyDescent="0.25">
      <c r="B2295" s="138"/>
      <c r="C2295" s="14"/>
      <c r="E2295" s="194"/>
      <c r="F2295" s="194"/>
      <c r="G2295" s="194"/>
      <c r="H2295" s="193"/>
      <c r="I2295" s="194"/>
      <c r="J2295" s="194"/>
      <c r="K2295" s="194"/>
      <c r="L2295" s="194"/>
      <c r="P2295" s="2"/>
      <c r="AA2295" s="6"/>
      <c r="AB2295" s="6"/>
      <c r="AC2295" s="6"/>
    </row>
    <row r="2296" spans="1:29" ht="9.9" customHeight="1" x14ac:dyDescent="0.25">
      <c r="B2296" s="138"/>
      <c r="C2296" s="148"/>
      <c r="E2296" s="194"/>
      <c r="F2296" s="194"/>
      <c r="G2296" s="194"/>
      <c r="H2296" s="193"/>
      <c r="I2296" s="194"/>
      <c r="J2296" s="194"/>
      <c r="K2296" s="194"/>
      <c r="L2296" s="194"/>
      <c r="P2296" s="2"/>
      <c r="AA2296" s="6"/>
      <c r="AB2296" s="6"/>
      <c r="AC2296" s="6"/>
    </row>
    <row r="2297" spans="1:29" ht="9.9" customHeight="1" x14ac:dyDescent="0.25">
      <c r="B2297" s="138"/>
      <c r="C2297" s="138"/>
      <c r="E2297" s="194"/>
      <c r="F2297" s="194"/>
      <c r="G2297" s="194"/>
      <c r="H2297" s="193"/>
      <c r="I2297" s="194"/>
      <c r="J2297" s="194"/>
      <c r="K2297" s="194"/>
      <c r="L2297" s="194"/>
      <c r="O2297" s="20"/>
      <c r="P2297" s="2"/>
      <c r="AA2297" s="6"/>
      <c r="AB2297" s="6"/>
      <c r="AC2297" s="6"/>
    </row>
    <row r="2298" spans="1:29" ht="9.9" customHeight="1" x14ac:dyDescent="0.25">
      <c r="B2298" s="138"/>
      <c r="C2298" s="142"/>
      <c r="E2298" s="194"/>
      <c r="F2298" s="194"/>
      <c r="G2298" s="194"/>
      <c r="H2298" s="193"/>
      <c r="I2298" s="194"/>
      <c r="J2298" s="194"/>
      <c r="K2298" s="194"/>
      <c r="L2298" s="194"/>
      <c r="M2298" s="193"/>
      <c r="N2298" s="193"/>
      <c r="O2298" s="193"/>
      <c r="P2298" s="2"/>
      <c r="AA2298" s="6"/>
      <c r="AB2298" s="6"/>
      <c r="AC2298" s="6"/>
    </row>
    <row r="2299" spans="1:29" ht="9.9" customHeight="1" x14ac:dyDescent="0.25">
      <c r="B2299" s="138"/>
      <c r="C2299" s="138"/>
      <c r="E2299" s="194"/>
      <c r="F2299" s="194"/>
      <c r="G2299" s="194"/>
      <c r="H2299" s="193"/>
      <c r="I2299" s="194"/>
      <c r="J2299" s="194"/>
      <c r="K2299" s="194"/>
      <c r="L2299" s="194"/>
      <c r="M2299" s="193"/>
      <c r="N2299" s="193"/>
      <c r="O2299" s="193"/>
      <c r="P2299" s="2"/>
      <c r="AA2299" s="6"/>
      <c r="AB2299" s="6"/>
      <c r="AC2299" s="6"/>
    </row>
    <row r="2300" spans="1:29" ht="9.9" customHeight="1" x14ac:dyDescent="0.25">
      <c r="B2300" s="138"/>
      <c r="C2300" s="138"/>
      <c r="E2300" s="194"/>
      <c r="F2300" s="194"/>
      <c r="G2300" s="194"/>
      <c r="H2300" s="193"/>
      <c r="I2300" s="194"/>
      <c r="J2300" s="194"/>
      <c r="K2300" s="194"/>
      <c r="L2300" s="194"/>
      <c r="O2300" s="20"/>
      <c r="P2300" s="2"/>
      <c r="AA2300" s="6"/>
      <c r="AB2300" s="6"/>
      <c r="AC2300" s="6"/>
    </row>
    <row r="2301" spans="1:29" ht="9.9" customHeight="1" x14ac:dyDescent="0.25">
      <c r="B2301" s="138"/>
      <c r="C2301" s="138"/>
      <c r="E2301" s="194"/>
      <c r="F2301" s="194"/>
      <c r="G2301" s="194"/>
      <c r="H2301" s="193"/>
      <c r="I2301" s="194"/>
      <c r="J2301" s="194"/>
      <c r="K2301" s="194"/>
      <c r="L2301" s="194"/>
      <c r="P2301" s="2"/>
      <c r="AA2301" s="6"/>
      <c r="AB2301" s="6"/>
      <c r="AC2301" s="6"/>
    </row>
    <row r="2302" spans="1:29" ht="9.9" customHeight="1" x14ac:dyDescent="0.25">
      <c r="B2302" s="138"/>
      <c r="C2302" s="138"/>
      <c r="D2302" s="194"/>
      <c r="E2302" s="194"/>
      <c r="F2302" s="194"/>
      <c r="G2302" s="194"/>
      <c r="H2302" s="193"/>
      <c r="I2302" s="194"/>
      <c r="J2302" s="194"/>
      <c r="K2302" s="194"/>
      <c r="L2302" s="194"/>
      <c r="O2302" s="20"/>
      <c r="P2302" s="2"/>
      <c r="AA2302" s="6"/>
      <c r="AB2302" s="6"/>
      <c r="AC2302" s="6"/>
    </row>
    <row r="2303" spans="1:29" ht="9.9" customHeight="1" x14ac:dyDescent="0.25">
      <c r="A2303" s="11"/>
      <c r="B2303" s="24"/>
      <c r="C2303" s="142"/>
      <c r="D2303" s="194"/>
      <c r="E2303" s="194"/>
      <c r="F2303" s="194"/>
      <c r="G2303" s="194"/>
      <c r="H2303" s="193"/>
      <c r="I2303" s="194"/>
      <c r="J2303" s="194"/>
      <c r="K2303" s="194"/>
      <c r="L2303" s="13"/>
      <c r="P2303" s="2"/>
      <c r="AA2303" s="6"/>
      <c r="AB2303" s="6"/>
      <c r="AC2303" s="6"/>
    </row>
    <row r="2304" spans="1:29" ht="9.9" customHeight="1" x14ac:dyDescent="0.25">
      <c r="B2304" s="142"/>
      <c r="C2304" s="138"/>
      <c r="D2304" s="194"/>
      <c r="E2304" s="194"/>
      <c r="F2304" s="194"/>
      <c r="G2304" s="194"/>
      <c r="H2304" s="193"/>
      <c r="I2304" s="194"/>
      <c r="J2304" s="194"/>
      <c r="K2304" s="194"/>
      <c r="P2304" s="2"/>
      <c r="AA2304" s="6"/>
      <c r="AB2304" s="6"/>
      <c r="AC2304" s="6"/>
    </row>
    <row r="2305" spans="1:29" ht="9.9" customHeight="1" x14ac:dyDescent="0.25">
      <c r="B2305" s="138"/>
      <c r="C2305" s="138"/>
      <c r="D2305" s="194"/>
      <c r="E2305" s="194"/>
      <c r="F2305" s="194"/>
      <c r="G2305" s="194"/>
      <c r="H2305" s="193"/>
      <c r="I2305" s="194"/>
      <c r="J2305" s="194"/>
      <c r="K2305" s="194"/>
      <c r="L2305" s="194"/>
      <c r="P2305" s="2"/>
      <c r="AA2305" s="6"/>
      <c r="AB2305" s="6"/>
      <c r="AC2305" s="6"/>
    </row>
    <row r="2306" spans="1:29" ht="9.9" customHeight="1" x14ac:dyDescent="0.25">
      <c r="B2306" s="138"/>
      <c r="C2306" s="138"/>
      <c r="D2306" s="194"/>
      <c r="E2306" s="194"/>
      <c r="F2306" s="194"/>
      <c r="G2306" s="194"/>
      <c r="H2306" s="193"/>
      <c r="I2306" s="194"/>
      <c r="J2306" s="194"/>
      <c r="K2306" s="194"/>
      <c r="L2306" s="194"/>
      <c r="M2306" s="193"/>
      <c r="N2306" s="193"/>
      <c r="O2306" s="193"/>
      <c r="P2306" s="2"/>
      <c r="AA2306" s="6"/>
      <c r="AB2306" s="6"/>
      <c r="AC2306" s="6"/>
    </row>
    <row r="2307" spans="1:29" ht="9.9" customHeight="1" x14ac:dyDescent="0.25">
      <c r="B2307" s="138"/>
      <c r="C2307" s="138"/>
      <c r="D2307" s="194"/>
      <c r="E2307" s="194"/>
      <c r="F2307" s="194"/>
      <c r="G2307" s="194"/>
      <c r="H2307" s="193"/>
      <c r="I2307" s="194"/>
      <c r="J2307" s="194"/>
      <c r="K2307" s="194"/>
      <c r="L2307" s="194"/>
      <c r="M2307" s="193"/>
      <c r="N2307" s="193"/>
      <c r="O2307" s="193"/>
      <c r="P2307" s="2"/>
      <c r="AA2307" s="6"/>
      <c r="AB2307" s="6"/>
      <c r="AC2307" s="6"/>
    </row>
    <row r="2308" spans="1:29" ht="9.9" customHeight="1" x14ac:dyDescent="0.25">
      <c r="B2308" s="138"/>
      <c r="C2308" s="138"/>
      <c r="D2308" s="194"/>
      <c r="E2308" s="194"/>
      <c r="F2308" s="194"/>
      <c r="G2308" s="194"/>
      <c r="H2308" s="193"/>
      <c r="I2308" s="194"/>
      <c r="J2308" s="194"/>
      <c r="K2308" s="194"/>
      <c r="L2308" s="194"/>
      <c r="M2308" s="193"/>
      <c r="N2308" s="193"/>
      <c r="O2308" s="193"/>
      <c r="P2308" s="2"/>
      <c r="AA2308" s="6"/>
      <c r="AB2308" s="6"/>
      <c r="AC2308" s="6"/>
    </row>
    <row r="2309" spans="1:29" ht="9.9" customHeight="1" x14ac:dyDescent="0.25">
      <c r="B2309" s="138"/>
      <c r="C2309" s="138"/>
      <c r="D2309" s="194"/>
      <c r="E2309" s="194"/>
      <c r="F2309" s="194"/>
      <c r="G2309" s="194"/>
      <c r="H2309" s="193"/>
      <c r="I2309" s="194"/>
      <c r="J2309" s="194"/>
      <c r="K2309" s="194"/>
      <c r="L2309" s="194"/>
      <c r="M2309" s="193"/>
      <c r="N2309" s="193"/>
      <c r="O2309" s="193"/>
      <c r="P2309" s="2"/>
      <c r="AA2309" s="6"/>
      <c r="AB2309" s="6"/>
      <c r="AC2309" s="6"/>
    </row>
    <row r="2310" spans="1:29" ht="9.9" customHeight="1" x14ac:dyDescent="0.25">
      <c r="B2310" s="138"/>
      <c r="C2310" s="138"/>
      <c r="D2310" s="194"/>
      <c r="E2310" s="194"/>
      <c r="F2310" s="194"/>
      <c r="G2310" s="194"/>
      <c r="H2310" s="193"/>
      <c r="I2310" s="194"/>
      <c r="J2310" s="194"/>
      <c r="K2310" s="194"/>
      <c r="L2310" s="194"/>
      <c r="M2310" s="193"/>
      <c r="N2310" s="193"/>
      <c r="O2310" s="193"/>
      <c r="P2310" s="2"/>
      <c r="AA2310" s="6"/>
      <c r="AB2310" s="6"/>
      <c r="AC2310" s="6"/>
    </row>
    <row r="2311" spans="1:29" ht="9.9" customHeight="1" x14ac:dyDescent="0.25">
      <c r="B2311" s="138"/>
      <c r="C2311" s="138"/>
      <c r="D2311" s="194"/>
      <c r="E2311" s="194"/>
      <c r="F2311" s="194"/>
      <c r="G2311" s="194"/>
      <c r="H2311" s="193"/>
      <c r="I2311" s="194"/>
      <c r="J2311" s="194"/>
      <c r="K2311" s="194"/>
      <c r="L2311" s="194"/>
      <c r="M2311" s="193"/>
      <c r="N2311" s="193"/>
      <c r="O2311" s="193"/>
      <c r="P2311" s="2"/>
      <c r="AA2311" s="6"/>
      <c r="AB2311" s="6"/>
      <c r="AC2311" s="6"/>
    </row>
    <row r="2312" spans="1:29" ht="9.9" customHeight="1" x14ac:dyDescent="0.25">
      <c r="B2312" s="138"/>
      <c r="C2312" s="138"/>
      <c r="D2312" s="194"/>
      <c r="E2312" s="194"/>
      <c r="F2312" s="194"/>
      <c r="G2312" s="194"/>
      <c r="H2312" s="193"/>
      <c r="I2312" s="194"/>
      <c r="J2312" s="194"/>
      <c r="K2312" s="194"/>
      <c r="L2312" s="194"/>
      <c r="M2312" s="193"/>
      <c r="N2312" s="193"/>
      <c r="O2312" s="193"/>
      <c r="P2312" s="2"/>
      <c r="AA2312" s="6"/>
      <c r="AB2312" s="6"/>
      <c r="AC2312" s="6"/>
    </row>
    <row r="2313" spans="1:29" ht="9.9" customHeight="1" x14ac:dyDescent="0.25">
      <c r="B2313" s="138"/>
      <c r="C2313" s="138"/>
      <c r="D2313" s="194"/>
      <c r="E2313" s="194"/>
      <c r="F2313" s="194"/>
      <c r="G2313" s="194"/>
      <c r="H2313" s="193"/>
      <c r="I2313" s="194"/>
      <c r="J2313" s="194"/>
      <c r="K2313" s="194"/>
      <c r="L2313" s="194"/>
      <c r="M2313" s="193"/>
      <c r="N2313" s="193"/>
      <c r="O2313" s="193"/>
      <c r="P2313" s="2"/>
      <c r="AA2313" s="6"/>
      <c r="AB2313" s="6"/>
      <c r="AC2313" s="6"/>
    </row>
    <row r="2314" spans="1:29" ht="9.9" customHeight="1" x14ac:dyDescent="0.25">
      <c r="B2314" s="138"/>
      <c r="C2314" s="138"/>
      <c r="D2314" s="194"/>
      <c r="E2314" s="194"/>
      <c r="F2314" s="194"/>
      <c r="G2314" s="194"/>
      <c r="H2314" s="193"/>
      <c r="I2314" s="194"/>
      <c r="J2314" s="194"/>
      <c r="K2314" s="194"/>
      <c r="L2314" s="194"/>
      <c r="M2314" s="193"/>
      <c r="N2314" s="193"/>
      <c r="O2314" s="193"/>
      <c r="P2314" s="2"/>
      <c r="AA2314" s="6"/>
      <c r="AB2314" s="6"/>
      <c r="AC2314" s="6"/>
    </row>
    <row r="2315" spans="1:29" ht="9.9" customHeight="1" x14ac:dyDescent="0.25">
      <c r="B2315" s="138"/>
      <c r="C2315" s="138"/>
      <c r="D2315" s="194"/>
      <c r="E2315" s="194"/>
      <c r="F2315" s="194"/>
      <c r="G2315" s="194"/>
      <c r="H2315" s="193"/>
      <c r="I2315" s="194"/>
      <c r="J2315" s="194"/>
      <c r="K2315" s="194"/>
      <c r="L2315" s="194"/>
      <c r="M2315" s="193"/>
      <c r="N2315" s="193"/>
      <c r="O2315" s="193"/>
      <c r="P2315" s="2"/>
      <c r="AA2315" s="6"/>
      <c r="AB2315" s="6"/>
      <c r="AC2315" s="6"/>
    </row>
    <row r="2316" spans="1:29" ht="9.9" customHeight="1" x14ac:dyDescent="0.25">
      <c r="B2316" s="138"/>
      <c r="C2316" s="138"/>
      <c r="D2316" s="194"/>
      <c r="E2316" s="194"/>
      <c r="F2316" s="194"/>
      <c r="G2316" s="194"/>
      <c r="H2316" s="193"/>
      <c r="I2316" s="194"/>
      <c r="J2316" s="194"/>
      <c r="K2316" s="194"/>
      <c r="L2316" s="194"/>
      <c r="M2316" s="193"/>
      <c r="N2316" s="193"/>
      <c r="O2316" s="193"/>
      <c r="P2316" s="2"/>
      <c r="AA2316" s="6"/>
      <c r="AB2316" s="6"/>
      <c r="AC2316" s="6"/>
    </row>
    <row r="2317" spans="1:29" ht="9.9" customHeight="1" x14ac:dyDescent="0.15">
      <c r="A2317" s="28"/>
      <c r="B2317" s="138"/>
      <c r="C2317" s="29"/>
      <c r="D2317" s="12"/>
      <c r="E2317" s="12"/>
      <c r="F2317" s="12"/>
      <c r="G2317" s="12"/>
      <c r="H2317" s="2"/>
      <c r="I2317" s="112"/>
      <c r="J2317" s="90"/>
      <c r="K2317" s="90"/>
      <c r="L2317" s="119"/>
      <c r="M2317" s="193"/>
      <c r="N2317" s="193"/>
      <c r="O2317" s="193"/>
      <c r="P2317" s="13"/>
      <c r="Q2317" s="93"/>
      <c r="R2317" s="110"/>
      <c r="S2317" s="92"/>
      <c r="T2317" s="92"/>
      <c r="U2317" s="92"/>
      <c r="V2317" s="111"/>
      <c r="W2317" s="93"/>
      <c r="AA2317" s="6"/>
      <c r="AB2317" s="6"/>
      <c r="AC2317" s="6"/>
    </row>
    <row r="2318" spans="1:29" ht="9.9" customHeight="1" x14ac:dyDescent="0.15">
      <c r="A2318" s="28"/>
      <c r="B2318" s="138"/>
      <c r="C2318" s="29"/>
      <c r="D2318" s="12"/>
      <c r="E2318" s="12"/>
      <c r="F2318" s="12"/>
      <c r="G2318" s="12"/>
      <c r="H2318" s="2"/>
      <c r="I2318" s="112"/>
      <c r="J2318" s="90"/>
      <c r="K2318" s="96"/>
      <c r="L2318" s="119"/>
      <c r="M2318" s="193"/>
      <c r="N2318" s="193"/>
      <c r="O2318" s="193"/>
      <c r="P2318" s="13"/>
      <c r="Q2318" s="93"/>
      <c r="R2318" s="110"/>
      <c r="S2318" s="92"/>
      <c r="T2318" s="92"/>
      <c r="U2318" s="92"/>
      <c r="V2318" s="111"/>
      <c r="W2318" s="93"/>
      <c r="AA2318" s="6"/>
      <c r="AB2318" s="6"/>
      <c r="AC2318" s="6"/>
    </row>
    <row r="2319" spans="1:29" ht="9.9" customHeight="1" x14ac:dyDescent="0.25">
      <c r="A2319" s="28"/>
      <c r="B2319" s="138"/>
      <c r="C2319" s="29"/>
      <c r="D2319" s="186"/>
      <c r="E2319" s="23"/>
      <c r="F2319" s="23"/>
      <c r="G2319" s="23"/>
      <c r="H2319" s="4"/>
      <c r="M2319" s="193"/>
      <c r="N2319" s="193"/>
      <c r="O2319" s="193"/>
      <c r="P2319" s="15"/>
      <c r="T2319" s="4"/>
      <c r="Z2319" s="20"/>
      <c r="AA2319" s="6"/>
      <c r="AB2319" s="6"/>
      <c r="AC2319" s="6"/>
    </row>
    <row r="2320" spans="1:29" ht="9.9" customHeight="1" x14ac:dyDescent="0.25">
      <c r="A2320" s="192"/>
      <c r="B2320" s="138"/>
      <c r="C2320" s="14"/>
      <c r="D2320" s="193"/>
      <c r="E2320" s="193"/>
      <c r="F2320" s="193"/>
      <c r="G2320" s="22"/>
      <c r="H2320" s="193"/>
      <c r="I2320" s="194"/>
      <c r="J2320" s="194"/>
      <c r="M2320" s="193"/>
      <c r="N2320" s="193"/>
      <c r="O2320" s="193"/>
    </row>
    <row r="2321" spans="1:29" s="4" customFormat="1" ht="9.9" customHeight="1" x14ac:dyDescent="0.25">
      <c r="A2321" s="184"/>
      <c r="B2321" s="138"/>
      <c r="C2321" s="2"/>
      <c r="D2321" s="187"/>
      <c r="E2321" s="187"/>
      <c r="F2321" s="187"/>
      <c r="G2321" s="8"/>
      <c r="H2321" s="187"/>
      <c r="M2321" s="193"/>
      <c r="N2321" s="193"/>
      <c r="O2321" s="193"/>
      <c r="Q2321" s="187"/>
      <c r="R2321" s="187"/>
      <c r="S2321" s="187"/>
      <c r="T2321" s="187"/>
      <c r="U2321" s="187"/>
      <c r="V2321" s="187"/>
      <c r="W2321" s="187"/>
      <c r="X2321" s="187"/>
      <c r="Y2321" s="187"/>
      <c r="Z2321" s="187"/>
      <c r="AA2321" s="12"/>
      <c r="AB2321" s="2"/>
      <c r="AC2321" s="2"/>
    </row>
    <row r="2322" spans="1:29" s="4" customFormat="1" ht="9.9" customHeight="1" x14ac:dyDescent="0.25">
      <c r="A2322" s="184"/>
      <c r="B2322" s="138"/>
      <c r="C2322" s="2"/>
      <c r="D2322" s="187"/>
      <c r="E2322" s="187"/>
      <c r="F2322" s="187"/>
      <c r="G2322" s="8"/>
      <c r="H2322" s="187"/>
      <c r="M2322" s="193"/>
      <c r="N2322" s="193"/>
      <c r="O2322" s="193"/>
      <c r="Q2322" s="187"/>
      <c r="R2322" s="187"/>
      <c r="S2322" s="187"/>
      <c r="T2322" s="187"/>
      <c r="U2322" s="187"/>
      <c r="V2322" s="187"/>
      <c r="W2322" s="187"/>
      <c r="X2322" s="187"/>
      <c r="Y2322" s="187"/>
      <c r="Z2322" s="187"/>
      <c r="AA2322" s="12"/>
      <c r="AB2322" s="2"/>
      <c r="AC2322" s="2"/>
    </row>
    <row r="2323" spans="1:29" s="4" customFormat="1" ht="9.9" customHeight="1" x14ac:dyDescent="0.25">
      <c r="A2323" s="184"/>
      <c r="B2323" s="138"/>
      <c r="C2323" s="2"/>
      <c r="D2323" s="187"/>
      <c r="E2323" s="187"/>
      <c r="F2323" s="187"/>
      <c r="G2323" s="8"/>
      <c r="H2323" s="187"/>
      <c r="M2323" s="193"/>
      <c r="N2323" s="193"/>
      <c r="O2323" s="193"/>
      <c r="Q2323" s="187"/>
      <c r="R2323" s="187"/>
      <c r="S2323" s="187"/>
      <c r="T2323" s="187"/>
      <c r="U2323" s="187"/>
      <c r="V2323" s="187"/>
      <c r="W2323" s="187"/>
      <c r="X2323" s="187"/>
      <c r="Y2323" s="187"/>
      <c r="Z2323" s="187"/>
      <c r="AA2323" s="12"/>
      <c r="AB2323" s="2"/>
      <c r="AC2323" s="2"/>
    </row>
    <row r="2324" spans="1:29" s="4" customFormat="1" ht="9.9" customHeight="1" x14ac:dyDescent="0.25">
      <c r="A2324" s="184"/>
      <c r="B2324" s="138"/>
      <c r="C2324" s="2"/>
      <c r="D2324" s="187"/>
      <c r="E2324" s="187"/>
      <c r="F2324" s="187"/>
      <c r="G2324" s="8"/>
      <c r="H2324" s="187"/>
      <c r="M2324" s="193"/>
      <c r="N2324" s="193"/>
      <c r="O2324" s="193"/>
      <c r="Q2324" s="187"/>
      <c r="R2324" s="187"/>
      <c r="S2324" s="187"/>
      <c r="T2324" s="187"/>
      <c r="U2324" s="187"/>
      <c r="V2324" s="187"/>
      <c r="W2324" s="187"/>
      <c r="X2324" s="187"/>
      <c r="Y2324" s="187"/>
      <c r="Z2324" s="187"/>
      <c r="AA2324" s="12"/>
      <c r="AB2324" s="2"/>
      <c r="AC2324" s="2"/>
    </row>
    <row r="2325" spans="1:29" s="4" customFormat="1" ht="9.9" customHeight="1" x14ac:dyDescent="0.25">
      <c r="A2325" s="184"/>
      <c r="B2325" s="138"/>
      <c r="C2325" s="2"/>
      <c r="D2325" s="187"/>
      <c r="E2325" s="187"/>
      <c r="F2325" s="187"/>
      <c r="G2325" s="8"/>
      <c r="H2325" s="187"/>
      <c r="M2325" s="193"/>
      <c r="N2325" s="193"/>
      <c r="O2325" s="193"/>
      <c r="Q2325" s="187"/>
      <c r="R2325" s="187"/>
      <c r="S2325" s="187"/>
      <c r="T2325" s="187"/>
      <c r="U2325" s="187"/>
      <c r="V2325" s="187"/>
      <c r="W2325" s="187"/>
      <c r="X2325" s="187"/>
      <c r="Y2325" s="187"/>
      <c r="Z2325" s="187"/>
      <c r="AA2325" s="12"/>
      <c r="AB2325" s="2"/>
      <c r="AC2325" s="2"/>
    </row>
    <row r="2326" spans="1:29" s="4" customFormat="1" ht="9.9" customHeight="1" x14ac:dyDescent="0.25">
      <c r="A2326" s="184"/>
      <c r="B2326" s="138"/>
      <c r="C2326" s="2"/>
      <c r="D2326" s="187"/>
      <c r="E2326" s="187"/>
      <c r="F2326" s="187"/>
      <c r="G2326" s="8"/>
      <c r="H2326" s="187"/>
      <c r="M2326" s="193"/>
      <c r="N2326" s="193"/>
      <c r="O2326" s="193"/>
      <c r="Q2326" s="187"/>
      <c r="R2326" s="187"/>
      <c r="S2326" s="187"/>
      <c r="T2326" s="187"/>
      <c r="U2326" s="187"/>
      <c r="V2326" s="187"/>
      <c r="W2326" s="187"/>
      <c r="X2326" s="187"/>
      <c r="Y2326" s="187"/>
      <c r="Z2326" s="187"/>
      <c r="AA2326" s="12"/>
      <c r="AB2326" s="2"/>
      <c r="AC2326" s="2"/>
    </row>
    <row r="2327" spans="1:29" s="4" customFormat="1" ht="9.9" customHeight="1" x14ac:dyDescent="0.25">
      <c r="A2327" s="184"/>
      <c r="B2327" s="138"/>
      <c r="C2327" s="2"/>
      <c r="D2327" s="187"/>
      <c r="E2327" s="187"/>
      <c r="F2327" s="187"/>
      <c r="G2327" s="8"/>
      <c r="H2327" s="187"/>
      <c r="M2327" s="193"/>
      <c r="N2327" s="193"/>
      <c r="O2327" s="193"/>
      <c r="Q2327" s="187"/>
      <c r="R2327" s="187"/>
      <c r="S2327" s="187"/>
      <c r="T2327" s="187"/>
      <c r="U2327" s="187"/>
      <c r="V2327" s="187"/>
      <c r="W2327" s="187"/>
      <c r="X2327" s="187"/>
      <c r="Y2327" s="187"/>
      <c r="Z2327" s="187"/>
      <c r="AA2327" s="12"/>
      <c r="AB2327" s="2"/>
      <c r="AC2327" s="2"/>
    </row>
    <row r="2328" spans="1:29" s="4" customFormat="1" ht="9.9" customHeight="1" x14ac:dyDescent="0.25">
      <c r="A2328" s="184"/>
      <c r="B2328" s="138"/>
      <c r="C2328" s="2"/>
      <c r="D2328" s="187"/>
      <c r="E2328" s="187"/>
      <c r="F2328" s="187"/>
      <c r="G2328" s="8"/>
      <c r="H2328" s="187"/>
      <c r="M2328" s="193"/>
      <c r="N2328" s="193"/>
      <c r="O2328" s="193"/>
      <c r="Q2328" s="187"/>
      <c r="R2328" s="187"/>
      <c r="S2328" s="187"/>
      <c r="T2328" s="187"/>
      <c r="U2328" s="187"/>
      <c r="V2328" s="187"/>
      <c r="W2328" s="187"/>
      <c r="X2328" s="187"/>
      <c r="Y2328" s="187"/>
      <c r="Z2328" s="187"/>
      <c r="AA2328" s="12"/>
      <c r="AB2328" s="2"/>
      <c r="AC2328" s="2"/>
    </row>
    <row r="2329" spans="1:29" s="4" customFormat="1" ht="9.9" customHeight="1" x14ac:dyDescent="0.25">
      <c r="A2329" s="184"/>
      <c r="B2329" s="138"/>
      <c r="C2329" s="2"/>
      <c r="D2329" s="187"/>
      <c r="E2329" s="187"/>
      <c r="F2329" s="187"/>
      <c r="G2329" s="8"/>
      <c r="H2329" s="187"/>
      <c r="M2329" s="193"/>
      <c r="N2329" s="193"/>
      <c r="O2329" s="193"/>
      <c r="Q2329" s="187"/>
      <c r="R2329" s="187"/>
      <c r="S2329" s="187"/>
      <c r="T2329" s="187"/>
      <c r="U2329" s="187"/>
      <c r="V2329" s="187"/>
      <c r="W2329" s="187"/>
      <c r="X2329" s="187"/>
      <c r="Y2329" s="187"/>
      <c r="Z2329" s="187"/>
      <c r="AA2329" s="12"/>
      <c r="AB2329" s="2"/>
      <c r="AC2329" s="2"/>
    </row>
    <row r="2330" spans="1:29" s="4" customFormat="1" ht="9.9" customHeight="1" x14ac:dyDescent="0.25">
      <c r="A2330" s="184"/>
      <c r="B2330" s="138"/>
      <c r="C2330" s="2"/>
      <c r="D2330" s="187"/>
      <c r="E2330" s="187"/>
      <c r="F2330" s="187"/>
      <c r="G2330" s="8"/>
      <c r="H2330" s="187"/>
      <c r="M2330" s="193"/>
      <c r="N2330" s="193"/>
      <c r="O2330" s="193"/>
      <c r="Q2330" s="187"/>
      <c r="R2330" s="187"/>
      <c r="S2330" s="187"/>
      <c r="T2330" s="187"/>
      <c r="U2330" s="187"/>
      <c r="V2330" s="187"/>
      <c r="W2330" s="187"/>
      <c r="X2330" s="187"/>
      <c r="Y2330" s="187"/>
      <c r="Z2330" s="187"/>
      <c r="AA2330" s="12"/>
      <c r="AB2330" s="2"/>
      <c r="AC2330" s="2"/>
    </row>
    <row r="2331" spans="1:29" s="4" customFormat="1" ht="9.9" customHeight="1" x14ac:dyDescent="0.25">
      <c r="A2331" s="184"/>
      <c r="B2331" s="138"/>
      <c r="C2331" s="2"/>
      <c r="D2331" s="187"/>
      <c r="E2331" s="187"/>
      <c r="F2331" s="187"/>
      <c r="G2331" s="8"/>
      <c r="H2331" s="187"/>
      <c r="M2331" s="193"/>
      <c r="N2331" s="193"/>
      <c r="O2331" s="193"/>
      <c r="Q2331" s="187"/>
      <c r="R2331" s="187"/>
      <c r="S2331" s="187"/>
      <c r="T2331" s="187"/>
      <c r="U2331" s="187"/>
      <c r="V2331" s="187"/>
      <c r="W2331" s="187"/>
      <c r="X2331" s="187"/>
      <c r="Y2331" s="187"/>
      <c r="Z2331" s="187"/>
      <c r="AA2331" s="12"/>
      <c r="AB2331" s="2"/>
      <c r="AC2331" s="2"/>
    </row>
    <row r="2332" spans="1:29" s="4" customFormat="1" ht="9.9" customHeight="1" x14ac:dyDescent="0.25">
      <c r="A2332" s="184"/>
      <c r="B2332" s="138"/>
      <c r="C2332" s="2"/>
      <c r="D2332" s="187"/>
      <c r="E2332" s="187"/>
      <c r="F2332" s="187"/>
      <c r="G2332" s="8"/>
      <c r="H2332" s="187"/>
      <c r="M2332" s="193"/>
      <c r="N2332" s="193"/>
      <c r="O2332" s="193"/>
      <c r="Q2332" s="187"/>
      <c r="R2332" s="187"/>
      <c r="S2332" s="187"/>
      <c r="T2332" s="187"/>
      <c r="U2332" s="187"/>
      <c r="V2332" s="187"/>
      <c r="W2332" s="187"/>
      <c r="X2332" s="187"/>
      <c r="Y2332" s="187"/>
      <c r="Z2332" s="187"/>
      <c r="AA2332" s="12"/>
      <c r="AB2332" s="2"/>
      <c r="AC2332" s="2"/>
    </row>
    <row r="2333" spans="1:29" s="4" customFormat="1" ht="9.9" customHeight="1" x14ac:dyDescent="0.25">
      <c r="A2333" s="184"/>
      <c r="B2333" s="138"/>
      <c r="C2333" s="2"/>
      <c r="D2333" s="187"/>
      <c r="E2333" s="187"/>
      <c r="F2333" s="187"/>
      <c r="G2333" s="8"/>
      <c r="H2333" s="187"/>
      <c r="M2333" s="193"/>
      <c r="N2333" s="193"/>
      <c r="O2333" s="193"/>
      <c r="Q2333" s="187"/>
      <c r="R2333" s="187"/>
      <c r="S2333" s="187"/>
      <c r="T2333" s="187"/>
      <c r="U2333" s="187"/>
      <c r="V2333" s="187"/>
      <c r="W2333" s="187"/>
      <c r="X2333" s="187"/>
      <c r="Y2333" s="187"/>
      <c r="Z2333" s="187"/>
      <c r="AA2333" s="12"/>
      <c r="AB2333" s="2"/>
      <c r="AC2333" s="2"/>
    </row>
    <row r="2334" spans="1:29" s="4" customFormat="1" ht="9.9" customHeight="1" x14ac:dyDescent="0.25">
      <c r="A2334" s="184"/>
      <c r="B2334" s="138"/>
      <c r="C2334" s="2"/>
      <c r="D2334" s="187"/>
      <c r="E2334" s="187"/>
      <c r="F2334" s="187"/>
      <c r="G2334" s="8"/>
      <c r="H2334" s="187"/>
      <c r="M2334" s="193"/>
      <c r="N2334" s="193"/>
      <c r="O2334" s="193"/>
      <c r="Q2334" s="187"/>
      <c r="R2334" s="187"/>
      <c r="S2334" s="187"/>
      <c r="T2334" s="187"/>
      <c r="U2334" s="187"/>
      <c r="V2334" s="187"/>
      <c r="W2334" s="187"/>
      <c r="X2334" s="187"/>
      <c r="Y2334" s="187"/>
      <c r="Z2334" s="187"/>
      <c r="AA2334" s="12"/>
      <c r="AB2334" s="2"/>
      <c r="AC2334" s="2"/>
    </row>
    <row r="2335" spans="1:29" s="4" customFormat="1" ht="9.9" customHeight="1" x14ac:dyDescent="0.25">
      <c r="A2335" s="184"/>
      <c r="B2335" s="138"/>
      <c r="C2335" s="2"/>
      <c r="D2335" s="187"/>
      <c r="E2335" s="187"/>
      <c r="F2335" s="187"/>
      <c r="G2335" s="8"/>
      <c r="H2335" s="187"/>
      <c r="M2335" s="193"/>
      <c r="N2335" s="193"/>
      <c r="O2335" s="193"/>
      <c r="Q2335" s="187"/>
      <c r="R2335" s="187"/>
      <c r="S2335" s="187"/>
      <c r="T2335" s="187"/>
      <c r="U2335" s="187"/>
      <c r="V2335" s="187"/>
      <c r="W2335" s="187"/>
      <c r="X2335" s="187"/>
      <c r="Y2335" s="187"/>
      <c r="Z2335" s="187"/>
      <c r="AA2335" s="12"/>
      <c r="AB2335" s="2"/>
      <c r="AC2335" s="2"/>
    </row>
    <row r="2336" spans="1:29" s="4" customFormat="1" ht="9.9" customHeight="1" x14ac:dyDescent="0.25">
      <c r="A2336" s="184"/>
      <c r="B2336" s="138"/>
      <c r="C2336" s="2"/>
      <c r="D2336" s="187"/>
      <c r="E2336" s="187"/>
      <c r="F2336" s="187"/>
      <c r="G2336" s="8"/>
      <c r="H2336" s="187"/>
      <c r="M2336" s="193"/>
      <c r="N2336" s="193"/>
      <c r="O2336" s="193"/>
      <c r="Q2336" s="187"/>
      <c r="R2336" s="187"/>
      <c r="S2336" s="187"/>
      <c r="T2336" s="187"/>
      <c r="U2336" s="187"/>
      <c r="V2336" s="187"/>
      <c r="W2336" s="187"/>
      <c r="X2336" s="187"/>
      <c r="Y2336" s="187"/>
      <c r="Z2336" s="187"/>
      <c r="AA2336" s="12"/>
      <c r="AB2336" s="2"/>
      <c r="AC2336" s="2"/>
    </row>
    <row r="2337" spans="1:29" s="4" customFormat="1" ht="9.9" customHeight="1" x14ac:dyDescent="0.25">
      <c r="A2337" s="184"/>
      <c r="B2337" s="138"/>
      <c r="C2337" s="2"/>
      <c r="D2337" s="187"/>
      <c r="E2337" s="187"/>
      <c r="F2337" s="187"/>
      <c r="G2337" s="8"/>
      <c r="H2337" s="187"/>
      <c r="M2337" s="193"/>
      <c r="N2337" s="193"/>
      <c r="O2337" s="193"/>
      <c r="Q2337" s="187"/>
      <c r="R2337" s="187"/>
      <c r="S2337" s="187"/>
      <c r="T2337" s="187"/>
      <c r="U2337" s="187"/>
      <c r="V2337" s="187"/>
      <c r="W2337" s="187"/>
      <c r="X2337" s="187"/>
      <c r="Y2337" s="187"/>
      <c r="Z2337" s="187"/>
      <c r="AA2337" s="12"/>
      <c r="AB2337" s="2"/>
      <c r="AC2337" s="2"/>
    </row>
    <row r="2338" spans="1:29" s="4" customFormat="1" ht="9.9" customHeight="1" x14ac:dyDescent="0.25">
      <c r="A2338" s="184"/>
      <c r="B2338" s="138"/>
      <c r="C2338" s="2"/>
      <c r="D2338" s="187"/>
      <c r="E2338" s="187"/>
      <c r="F2338" s="187"/>
      <c r="G2338" s="8"/>
      <c r="H2338" s="187"/>
      <c r="M2338" s="193"/>
      <c r="N2338" s="193"/>
      <c r="O2338" s="193"/>
      <c r="Q2338" s="187"/>
      <c r="R2338" s="187"/>
      <c r="S2338" s="187"/>
      <c r="T2338" s="187"/>
      <c r="U2338" s="187"/>
      <c r="V2338" s="187"/>
      <c r="W2338" s="187"/>
      <c r="X2338" s="187"/>
      <c r="Y2338" s="187"/>
      <c r="Z2338" s="187"/>
      <c r="AA2338" s="12"/>
      <c r="AB2338" s="2"/>
      <c r="AC2338" s="2"/>
    </row>
    <row r="2339" spans="1:29" s="4" customFormat="1" ht="9.9" customHeight="1" x14ac:dyDescent="0.25">
      <c r="A2339" s="184"/>
      <c r="B2339" s="138"/>
      <c r="C2339" s="2"/>
      <c r="D2339" s="187"/>
      <c r="E2339" s="187"/>
      <c r="F2339" s="187"/>
      <c r="G2339" s="8"/>
      <c r="H2339" s="187"/>
      <c r="M2339" s="193"/>
      <c r="N2339" s="193"/>
      <c r="O2339" s="193"/>
      <c r="Q2339" s="187"/>
      <c r="R2339" s="187"/>
      <c r="S2339" s="187"/>
      <c r="T2339" s="187"/>
      <c r="U2339" s="187"/>
      <c r="V2339" s="187"/>
      <c r="W2339" s="187"/>
      <c r="X2339" s="187"/>
      <c r="Y2339" s="187"/>
      <c r="Z2339" s="187"/>
      <c r="AA2339" s="12"/>
      <c r="AB2339" s="2"/>
      <c r="AC2339" s="2"/>
    </row>
    <row r="2340" spans="1:29" s="4" customFormat="1" ht="9.9" customHeight="1" x14ac:dyDescent="0.25">
      <c r="A2340" s="184"/>
      <c r="B2340" s="138"/>
      <c r="C2340" s="2"/>
      <c r="D2340" s="187"/>
      <c r="E2340" s="187"/>
      <c r="F2340" s="187"/>
      <c r="G2340" s="8"/>
      <c r="H2340" s="187"/>
      <c r="M2340" s="193"/>
      <c r="N2340" s="193"/>
      <c r="O2340" s="193"/>
      <c r="Q2340" s="187"/>
      <c r="R2340" s="187"/>
      <c r="S2340" s="187"/>
      <c r="T2340" s="187"/>
      <c r="U2340" s="187"/>
      <c r="V2340" s="187"/>
      <c r="W2340" s="187"/>
      <c r="X2340" s="187"/>
      <c r="Y2340" s="187"/>
      <c r="Z2340" s="187"/>
      <c r="AA2340" s="12"/>
      <c r="AB2340" s="2"/>
      <c r="AC2340" s="2"/>
    </row>
    <row r="2341" spans="1:29" s="4" customFormat="1" ht="9.9" customHeight="1" x14ac:dyDescent="0.25">
      <c r="A2341" s="184"/>
      <c r="B2341" s="138"/>
      <c r="C2341" s="2"/>
      <c r="D2341" s="187"/>
      <c r="E2341" s="187"/>
      <c r="F2341" s="187"/>
      <c r="G2341" s="8"/>
      <c r="H2341" s="187"/>
      <c r="M2341" s="193"/>
      <c r="N2341" s="193"/>
      <c r="O2341" s="193"/>
      <c r="Q2341" s="187"/>
      <c r="R2341" s="187"/>
      <c r="S2341" s="187"/>
      <c r="T2341" s="187"/>
      <c r="U2341" s="187"/>
      <c r="V2341" s="187"/>
      <c r="W2341" s="187"/>
      <c r="X2341" s="187"/>
      <c r="Y2341" s="187"/>
      <c r="Z2341" s="187"/>
      <c r="AA2341" s="12"/>
      <c r="AB2341" s="2"/>
      <c r="AC2341" s="2"/>
    </row>
    <row r="2342" spans="1:29" s="4" customFormat="1" ht="9.9" customHeight="1" x14ac:dyDescent="0.25">
      <c r="A2342" s="184"/>
      <c r="B2342" s="138"/>
      <c r="C2342" s="2"/>
      <c r="D2342" s="187"/>
      <c r="E2342" s="187"/>
      <c r="F2342" s="187"/>
      <c r="G2342" s="8"/>
      <c r="H2342" s="187"/>
      <c r="M2342" s="193"/>
      <c r="N2342" s="193"/>
      <c r="O2342" s="193"/>
      <c r="Q2342" s="187"/>
      <c r="R2342" s="187"/>
      <c r="S2342" s="187"/>
      <c r="T2342" s="187"/>
      <c r="U2342" s="187"/>
      <c r="V2342" s="187"/>
      <c r="W2342" s="187"/>
      <c r="X2342" s="187"/>
      <c r="Y2342" s="187"/>
      <c r="Z2342" s="187"/>
      <c r="AA2342" s="12"/>
      <c r="AB2342" s="2"/>
      <c r="AC2342" s="2"/>
    </row>
    <row r="2343" spans="1:29" s="4" customFormat="1" ht="9.9" customHeight="1" x14ac:dyDescent="0.25">
      <c r="A2343" s="184"/>
      <c r="B2343" s="138"/>
      <c r="C2343" s="2"/>
      <c r="D2343" s="187"/>
      <c r="E2343" s="187"/>
      <c r="F2343" s="187"/>
      <c r="G2343" s="8"/>
      <c r="H2343" s="187"/>
      <c r="M2343" s="193"/>
      <c r="N2343" s="193"/>
      <c r="O2343" s="193"/>
      <c r="Q2343" s="187"/>
      <c r="R2343" s="187"/>
      <c r="S2343" s="187"/>
      <c r="T2343" s="187"/>
      <c r="U2343" s="187"/>
      <c r="V2343" s="187"/>
      <c r="W2343" s="187"/>
      <c r="X2343" s="187"/>
      <c r="Y2343" s="187"/>
      <c r="Z2343" s="187"/>
      <c r="AA2343" s="12"/>
      <c r="AB2343" s="2"/>
      <c r="AC2343" s="2"/>
    </row>
    <row r="2344" spans="1:29" s="4" customFormat="1" ht="9.9" customHeight="1" x14ac:dyDescent="0.25">
      <c r="A2344" s="184"/>
      <c r="B2344" s="138"/>
      <c r="C2344" s="2"/>
      <c r="D2344" s="187"/>
      <c r="E2344" s="187"/>
      <c r="F2344" s="187"/>
      <c r="G2344" s="8"/>
      <c r="H2344" s="187"/>
      <c r="M2344" s="193"/>
      <c r="N2344" s="193"/>
      <c r="O2344" s="193"/>
      <c r="Q2344" s="187"/>
      <c r="R2344" s="187"/>
      <c r="S2344" s="187"/>
      <c r="T2344" s="187"/>
      <c r="U2344" s="187"/>
      <c r="V2344" s="187"/>
      <c r="W2344" s="187"/>
      <c r="X2344" s="187"/>
      <c r="Y2344" s="187"/>
      <c r="Z2344" s="187"/>
      <c r="AA2344" s="12"/>
      <c r="AB2344" s="2"/>
      <c r="AC2344" s="2"/>
    </row>
    <row r="2345" spans="1:29" s="4" customFormat="1" ht="9.9" customHeight="1" x14ac:dyDescent="0.25">
      <c r="A2345" s="184"/>
      <c r="B2345" s="138"/>
      <c r="C2345" s="2"/>
      <c r="D2345" s="187"/>
      <c r="E2345" s="187"/>
      <c r="F2345" s="187"/>
      <c r="G2345" s="8"/>
      <c r="H2345" s="187"/>
      <c r="M2345" s="193"/>
      <c r="N2345" s="193"/>
      <c r="O2345" s="193"/>
      <c r="Q2345" s="187"/>
      <c r="R2345" s="187"/>
      <c r="S2345" s="187"/>
      <c r="T2345" s="187"/>
      <c r="U2345" s="187"/>
      <c r="V2345" s="187"/>
      <c r="W2345" s="187"/>
      <c r="X2345" s="187"/>
      <c r="Y2345" s="187"/>
      <c r="Z2345" s="187"/>
      <c r="AA2345" s="12"/>
      <c r="AB2345" s="2"/>
      <c r="AC2345" s="2"/>
    </row>
    <row r="2346" spans="1:29" s="4" customFormat="1" ht="9.9" customHeight="1" x14ac:dyDescent="0.25">
      <c r="A2346" s="184"/>
      <c r="B2346" s="139"/>
      <c r="C2346" s="2"/>
      <c r="D2346" s="187"/>
      <c r="E2346" s="187"/>
      <c r="F2346" s="187"/>
      <c r="G2346" s="8"/>
      <c r="H2346" s="187"/>
      <c r="M2346" s="187"/>
      <c r="N2346" s="193"/>
      <c r="O2346" s="193"/>
      <c r="Q2346" s="187"/>
      <c r="R2346" s="187"/>
      <c r="S2346" s="187"/>
      <c r="T2346" s="187"/>
      <c r="U2346" s="187"/>
      <c r="V2346" s="187"/>
      <c r="W2346" s="187"/>
      <c r="X2346" s="187"/>
      <c r="Y2346" s="187"/>
      <c r="Z2346" s="187"/>
      <c r="AA2346" s="12"/>
      <c r="AB2346" s="2"/>
      <c r="AC2346" s="2"/>
    </row>
    <row r="2347" spans="1:29" s="4" customFormat="1" ht="9.9" customHeight="1" x14ac:dyDescent="0.25">
      <c r="A2347" s="184"/>
      <c r="B2347" s="142"/>
      <c r="C2347" s="2"/>
      <c r="D2347" s="187"/>
      <c r="E2347" s="187"/>
      <c r="F2347" s="187"/>
      <c r="G2347" s="8"/>
      <c r="H2347" s="187"/>
      <c r="M2347" s="187"/>
      <c r="N2347" s="193"/>
      <c r="O2347" s="193"/>
      <c r="Q2347" s="187"/>
      <c r="R2347" s="187"/>
      <c r="S2347" s="187"/>
      <c r="T2347" s="187"/>
      <c r="U2347" s="187"/>
      <c r="V2347" s="187"/>
      <c r="W2347" s="187"/>
      <c r="X2347" s="187"/>
      <c r="Y2347" s="187"/>
      <c r="Z2347" s="187"/>
      <c r="AA2347" s="12"/>
      <c r="AB2347" s="2"/>
      <c r="AC2347" s="2"/>
    </row>
    <row r="2348" spans="1:29" s="4" customFormat="1" ht="9.9" customHeight="1" x14ac:dyDescent="0.25">
      <c r="A2348" s="184"/>
      <c r="B2348" s="138"/>
      <c r="C2348" s="2"/>
      <c r="D2348" s="187"/>
      <c r="E2348" s="187"/>
      <c r="F2348" s="187"/>
      <c r="G2348" s="8"/>
      <c r="H2348" s="187"/>
      <c r="M2348" s="187"/>
      <c r="N2348" s="193"/>
      <c r="O2348" s="193"/>
      <c r="Q2348" s="187"/>
      <c r="R2348" s="187"/>
      <c r="S2348" s="187"/>
      <c r="T2348" s="187"/>
      <c r="U2348" s="187"/>
      <c r="V2348" s="187"/>
      <c r="W2348" s="187"/>
      <c r="X2348" s="187"/>
      <c r="Y2348" s="187"/>
      <c r="Z2348" s="187"/>
      <c r="AA2348" s="12"/>
      <c r="AB2348" s="2"/>
      <c r="AC2348" s="2"/>
    </row>
    <row r="2349" spans="1:29" s="4" customFormat="1" ht="9.9" customHeight="1" x14ac:dyDescent="0.25">
      <c r="A2349" s="184"/>
      <c r="B2349" s="138"/>
      <c r="C2349" s="2"/>
      <c r="D2349" s="187"/>
      <c r="E2349" s="187"/>
      <c r="F2349" s="187"/>
      <c r="G2349" s="8"/>
      <c r="H2349" s="187"/>
      <c r="M2349" s="193"/>
      <c r="N2349" s="193"/>
      <c r="O2349" s="193"/>
      <c r="Q2349" s="187"/>
      <c r="R2349" s="187"/>
      <c r="S2349" s="187"/>
      <c r="T2349" s="187"/>
      <c r="U2349" s="187"/>
      <c r="V2349" s="187"/>
      <c r="W2349" s="187"/>
      <c r="X2349" s="187"/>
      <c r="Y2349" s="187"/>
      <c r="Z2349" s="187"/>
      <c r="AA2349" s="12"/>
      <c r="AB2349" s="2"/>
      <c r="AC2349" s="2"/>
    </row>
    <row r="2350" spans="1:29" s="4" customFormat="1" ht="9.9" customHeight="1" x14ac:dyDescent="0.25">
      <c r="A2350" s="184"/>
      <c r="B2350" s="138"/>
      <c r="C2350" s="2"/>
      <c r="D2350" s="187"/>
      <c r="E2350" s="187"/>
      <c r="F2350" s="187"/>
      <c r="G2350" s="8"/>
      <c r="H2350" s="187"/>
      <c r="M2350" s="193"/>
      <c r="N2350" s="193"/>
      <c r="O2350" s="193"/>
      <c r="Q2350" s="187"/>
      <c r="R2350" s="187"/>
      <c r="S2350" s="187"/>
      <c r="T2350" s="187"/>
      <c r="U2350" s="187"/>
      <c r="V2350" s="187"/>
      <c r="W2350" s="187"/>
      <c r="X2350" s="187"/>
      <c r="Y2350" s="187"/>
      <c r="Z2350" s="187"/>
      <c r="AA2350" s="12"/>
      <c r="AB2350" s="2"/>
      <c r="AC2350" s="2"/>
    </row>
    <row r="2351" spans="1:29" s="4" customFormat="1" ht="9.9" customHeight="1" x14ac:dyDescent="0.25">
      <c r="A2351" s="184"/>
      <c r="B2351" s="138"/>
      <c r="C2351" s="2"/>
      <c r="D2351" s="187"/>
      <c r="E2351" s="187"/>
      <c r="F2351" s="187"/>
      <c r="G2351" s="8"/>
      <c r="H2351" s="187"/>
      <c r="M2351" s="193"/>
      <c r="N2351" s="193"/>
      <c r="O2351" s="193"/>
      <c r="Q2351" s="187"/>
      <c r="R2351" s="187"/>
      <c r="S2351" s="187"/>
      <c r="T2351" s="187"/>
      <c r="U2351" s="187"/>
      <c r="V2351" s="187"/>
      <c r="W2351" s="187"/>
      <c r="X2351" s="187"/>
      <c r="Y2351" s="187"/>
      <c r="Z2351" s="187"/>
      <c r="AA2351" s="12"/>
      <c r="AB2351" s="2"/>
      <c r="AC2351" s="2"/>
    </row>
    <row r="2352" spans="1:29" s="4" customFormat="1" ht="9.9" customHeight="1" x14ac:dyDescent="0.25">
      <c r="A2352" s="184"/>
      <c r="B2352" s="138"/>
      <c r="C2352" s="2"/>
      <c r="D2352" s="187"/>
      <c r="E2352" s="187"/>
      <c r="F2352" s="187"/>
      <c r="G2352" s="8"/>
      <c r="H2352" s="187"/>
      <c r="M2352" s="193"/>
      <c r="N2352" s="193"/>
      <c r="O2352" s="193"/>
      <c r="Q2352" s="187"/>
      <c r="R2352" s="187"/>
      <c r="S2352" s="187"/>
      <c r="T2352" s="187"/>
      <c r="U2352" s="187"/>
      <c r="V2352" s="187"/>
      <c r="W2352" s="187"/>
      <c r="X2352" s="187"/>
      <c r="Y2352" s="187"/>
      <c r="Z2352" s="187"/>
      <c r="AA2352" s="12"/>
      <c r="AB2352" s="2"/>
      <c r="AC2352" s="2"/>
    </row>
    <row r="2353" spans="1:29" s="4" customFormat="1" ht="9.9" customHeight="1" x14ac:dyDescent="0.25">
      <c r="A2353" s="184"/>
      <c r="B2353" s="138"/>
      <c r="C2353" s="2"/>
      <c r="D2353" s="187"/>
      <c r="E2353" s="187"/>
      <c r="F2353" s="187"/>
      <c r="G2353" s="8"/>
      <c r="H2353" s="187"/>
      <c r="M2353" s="193"/>
      <c r="N2353" s="193"/>
      <c r="O2353" s="193"/>
      <c r="Q2353" s="187"/>
      <c r="R2353" s="187"/>
      <c r="S2353" s="187"/>
      <c r="T2353" s="187"/>
      <c r="U2353" s="187"/>
      <c r="V2353" s="187"/>
      <c r="W2353" s="187"/>
      <c r="X2353" s="187"/>
      <c r="Y2353" s="187"/>
      <c r="Z2353" s="187"/>
      <c r="AA2353" s="12"/>
      <c r="AB2353" s="2"/>
      <c r="AC2353" s="2"/>
    </row>
    <row r="2354" spans="1:29" s="4" customFormat="1" ht="9.9" customHeight="1" x14ac:dyDescent="0.25">
      <c r="A2354" s="184"/>
      <c r="B2354" s="138"/>
      <c r="C2354" s="2"/>
      <c r="D2354" s="187"/>
      <c r="E2354" s="187"/>
      <c r="F2354" s="187"/>
      <c r="G2354" s="8"/>
      <c r="H2354" s="187"/>
      <c r="M2354" s="193"/>
      <c r="N2354" s="193"/>
      <c r="O2354" s="193"/>
      <c r="Q2354" s="187"/>
      <c r="R2354" s="187"/>
      <c r="S2354" s="187"/>
      <c r="T2354" s="187"/>
      <c r="U2354" s="187"/>
      <c r="V2354" s="187"/>
      <c r="W2354" s="187"/>
      <c r="X2354" s="187"/>
      <c r="Y2354" s="187"/>
      <c r="Z2354" s="187"/>
      <c r="AA2354" s="12"/>
      <c r="AB2354" s="2"/>
      <c r="AC2354" s="2"/>
    </row>
    <row r="2355" spans="1:29" s="4" customFormat="1" ht="9.9" customHeight="1" x14ac:dyDescent="0.25">
      <c r="A2355" s="184"/>
      <c r="B2355" s="138"/>
      <c r="C2355" s="2"/>
      <c r="D2355" s="187"/>
      <c r="E2355" s="187"/>
      <c r="F2355" s="187"/>
      <c r="G2355" s="8"/>
      <c r="H2355" s="187"/>
      <c r="M2355" s="193"/>
      <c r="N2355" s="193"/>
      <c r="O2355" s="193"/>
      <c r="Q2355" s="187"/>
      <c r="R2355" s="187"/>
      <c r="S2355" s="187"/>
      <c r="T2355" s="187"/>
      <c r="U2355" s="187"/>
      <c r="V2355" s="187"/>
      <c r="W2355" s="187"/>
      <c r="X2355" s="187"/>
      <c r="Y2355" s="187"/>
      <c r="Z2355" s="187"/>
      <c r="AA2355" s="12"/>
      <c r="AB2355" s="2"/>
      <c r="AC2355" s="2"/>
    </row>
    <row r="2356" spans="1:29" s="4" customFormat="1" ht="9.9" customHeight="1" x14ac:dyDescent="0.25">
      <c r="A2356" s="184"/>
      <c r="B2356" s="138"/>
      <c r="C2356" s="2"/>
      <c r="D2356" s="187"/>
      <c r="E2356" s="187"/>
      <c r="F2356" s="187"/>
      <c r="G2356" s="8"/>
      <c r="H2356" s="187"/>
      <c r="M2356" s="193"/>
      <c r="N2356" s="193"/>
      <c r="O2356" s="193"/>
      <c r="Q2356" s="187"/>
      <c r="R2356" s="187"/>
      <c r="S2356" s="187"/>
      <c r="T2356" s="187"/>
      <c r="U2356" s="187"/>
      <c r="V2356" s="187"/>
      <c r="W2356" s="187"/>
      <c r="X2356" s="187"/>
      <c r="Y2356" s="187"/>
      <c r="Z2356" s="187"/>
      <c r="AA2356" s="12"/>
      <c r="AB2356" s="2"/>
      <c r="AC2356" s="2"/>
    </row>
    <row r="2357" spans="1:29" s="4" customFormat="1" ht="9.9" customHeight="1" x14ac:dyDescent="0.25">
      <c r="A2357" s="184"/>
      <c r="B2357" s="138"/>
      <c r="C2357" s="2"/>
      <c r="D2357" s="187"/>
      <c r="E2357" s="187"/>
      <c r="F2357" s="187"/>
      <c r="G2357" s="8"/>
      <c r="H2357" s="187"/>
      <c r="M2357" s="193"/>
      <c r="N2357" s="193"/>
      <c r="O2357" s="193"/>
      <c r="Q2357" s="187"/>
      <c r="R2357" s="187"/>
      <c r="S2357" s="187"/>
      <c r="T2357" s="187"/>
      <c r="U2357" s="187"/>
      <c r="V2357" s="187"/>
      <c r="W2357" s="187"/>
      <c r="X2357" s="187"/>
      <c r="Y2357" s="187"/>
      <c r="Z2357" s="187"/>
      <c r="AA2357" s="12"/>
      <c r="AB2357" s="2"/>
      <c r="AC2357" s="2"/>
    </row>
    <row r="2358" spans="1:29" s="4" customFormat="1" ht="9.9" customHeight="1" x14ac:dyDescent="0.25">
      <c r="A2358" s="184"/>
      <c r="B2358" s="138"/>
      <c r="C2358" s="2"/>
      <c r="D2358" s="187"/>
      <c r="E2358" s="187"/>
      <c r="F2358" s="187"/>
      <c r="G2358" s="8"/>
      <c r="H2358" s="187"/>
      <c r="M2358" s="193"/>
      <c r="N2358" s="193"/>
      <c r="O2358" s="193"/>
      <c r="Q2358" s="187"/>
      <c r="R2358" s="187"/>
      <c r="S2358" s="187"/>
      <c r="T2358" s="187"/>
      <c r="U2358" s="187"/>
      <c r="V2358" s="187"/>
      <c r="W2358" s="187"/>
      <c r="X2358" s="187"/>
      <c r="Y2358" s="187"/>
      <c r="Z2358" s="187"/>
      <c r="AA2358" s="12"/>
      <c r="AB2358" s="2"/>
      <c r="AC2358" s="2"/>
    </row>
    <row r="2359" spans="1:29" s="4" customFormat="1" ht="9.9" customHeight="1" x14ac:dyDescent="0.25">
      <c r="A2359" s="184"/>
      <c r="B2359" s="138"/>
      <c r="C2359" s="2"/>
      <c r="D2359" s="187"/>
      <c r="E2359" s="187"/>
      <c r="F2359" s="187"/>
      <c r="G2359" s="8"/>
      <c r="H2359" s="187"/>
      <c r="M2359" s="193"/>
      <c r="N2359" s="193"/>
      <c r="O2359" s="193"/>
      <c r="Q2359" s="187"/>
      <c r="R2359" s="187"/>
      <c r="S2359" s="187"/>
      <c r="T2359" s="187"/>
      <c r="U2359" s="187"/>
      <c r="V2359" s="187"/>
      <c r="W2359" s="187"/>
      <c r="X2359" s="187"/>
      <c r="Y2359" s="187"/>
      <c r="Z2359" s="187"/>
      <c r="AA2359" s="12"/>
      <c r="AB2359" s="2"/>
      <c r="AC2359" s="2"/>
    </row>
    <row r="2360" spans="1:29" s="4" customFormat="1" ht="9.9" customHeight="1" x14ac:dyDescent="0.25">
      <c r="A2360" s="184"/>
      <c r="B2360" s="138"/>
      <c r="C2360" s="2"/>
      <c r="D2360" s="187"/>
      <c r="E2360" s="187"/>
      <c r="F2360" s="187"/>
      <c r="G2360" s="8"/>
      <c r="H2360" s="187"/>
      <c r="M2360" s="193"/>
      <c r="N2360" s="193"/>
      <c r="O2360" s="193"/>
      <c r="Q2360" s="187"/>
      <c r="R2360" s="187"/>
      <c r="S2360" s="187"/>
      <c r="T2360" s="187"/>
      <c r="U2360" s="187"/>
      <c r="V2360" s="187"/>
      <c r="W2360" s="187"/>
      <c r="X2360" s="187"/>
      <c r="Y2360" s="187"/>
      <c r="Z2360" s="187"/>
      <c r="AA2360" s="12"/>
      <c r="AB2360" s="2"/>
      <c r="AC2360" s="2"/>
    </row>
    <row r="2361" spans="1:29" s="4" customFormat="1" ht="9.9" customHeight="1" x14ac:dyDescent="0.25">
      <c r="A2361" s="184"/>
      <c r="B2361" s="138"/>
      <c r="C2361" s="2"/>
      <c r="D2361" s="187"/>
      <c r="E2361" s="187"/>
      <c r="F2361" s="187"/>
      <c r="G2361" s="8"/>
      <c r="H2361" s="187"/>
      <c r="M2361" s="193"/>
      <c r="N2361" s="193"/>
      <c r="O2361" s="193"/>
      <c r="Q2361" s="187"/>
      <c r="R2361" s="187"/>
      <c r="S2361" s="187"/>
      <c r="T2361" s="187"/>
      <c r="U2361" s="187"/>
      <c r="V2361" s="187"/>
      <c r="W2361" s="187"/>
      <c r="X2361" s="187"/>
      <c r="Y2361" s="187"/>
      <c r="Z2361" s="187"/>
      <c r="AA2361" s="12"/>
      <c r="AB2361" s="2"/>
      <c r="AC2361" s="2"/>
    </row>
    <row r="2362" spans="1:29" s="4" customFormat="1" ht="9.9" customHeight="1" x14ac:dyDescent="0.25">
      <c r="A2362" s="184"/>
      <c r="B2362" s="138"/>
      <c r="C2362" s="2"/>
      <c r="D2362" s="187"/>
      <c r="E2362" s="187"/>
      <c r="F2362" s="187"/>
      <c r="G2362" s="8"/>
      <c r="H2362" s="187"/>
      <c r="M2362" s="193"/>
      <c r="N2362" s="193"/>
      <c r="O2362" s="193"/>
      <c r="Q2362" s="187"/>
      <c r="R2362" s="187"/>
      <c r="S2362" s="187"/>
      <c r="T2362" s="187"/>
      <c r="U2362" s="187"/>
      <c r="V2362" s="187"/>
      <c r="W2362" s="187"/>
      <c r="X2362" s="187"/>
      <c r="Y2362" s="187"/>
      <c r="Z2362" s="187"/>
      <c r="AA2362" s="12"/>
      <c r="AB2362" s="2"/>
      <c r="AC2362" s="2"/>
    </row>
    <row r="2363" spans="1:29" s="4" customFormat="1" ht="9.9" customHeight="1" x14ac:dyDescent="0.25">
      <c r="A2363" s="184"/>
      <c r="B2363" s="138"/>
      <c r="C2363" s="2"/>
      <c r="D2363" s="187"/>
      <c r="E2363" s="187"/>
      <c r="F2363" s="187"/>
      <c r="G2363" s="8"/>
      <c r="H2363" s="187"/>
      <c r="M2363" s="193"/>
      <c r="N2363" s="193"/>
      <c r="O2363" s="193"/>
      <c r="Q2363" s="187"/>
      <c r="R2363" s="187"/>
      <c r="S2363" s="187"/>
      <c r="T2363" s="187"/>
      <c r="U2363" s="187"/>
      <c r="V2363" s="187"/>
      <c r="W2363" s="187"/>
      <c r="X2363" s="187"/>
      <c r="Y2363" s="187"/>
      <c r="Z2363" s="187"/>
      <c r="AA2363" s="12"/>
      <c r="AB2363" s="2"/>
      <c r="AC2363" s="2"/>
    </row>
    <row r="2364" spans="1:29" s="4" customFormat="1" ht="9.9" customHeight="1" x14ac:dyDescent="0.25">
      <c r="A2364" s="184"/>
      <c r="B2364" s="138"/>
      <c r="C2364" s="2"/>
      <c r="D2364" s="187"/>
      <c r="E2364" s="187"/>
      <c r="F2364" s="187"/>
      <c r="G2364" s="8"/>
      <c r="H2364" s="187"/>
      <c r="M2364" s="193"/>
      <c r="N2364" s="193"/>
      <c r="O2364" s="193"/>
      <c r="Q2364" s="187"/>
      <c r="R2364" s="187"/>
      <c r="S2364" s="187"/>
      <c r="T2364" s="187"/>
      <c r="U2364" s="187"/>
      <c r="V2364" s="187"/>
      <c r="W2364" s="187"/>
      <c r="X2364" s="187"/>
      <c r="Y2364" s="187"/>
      <c r="Z2364" s="187"/>
      <c r="AA2364" s="12"/>
      <c r="AB2364" s="2"/>
      <c r="AC2364" s="2"/>
    </row>
    <row r="2365" spans="1:29" s="4" customFormat="1" ht="9.9" customHeight="1" x14ac:dyDescent="0.25">
      <c r="A2365" s="184"/>
      <c r="B2365" s="138"/>
      <c r="C2365" s="2"/>
      <c r="D2365" s="187"/>
      <c r="E2365" s="187"/>
      <c r="F2365" s="187"/>
      <c r="G2365" s="8"/>
      <c r="H2365" s="187"/>
      <c r="M2365" s="193"/>
      <c r="N2365" s="193"/>
      <c r="O2365" s="193"/>
      <c r="Q2365" s="187"/>
      <c r="R2365" s="187"/>
      <c r="S2365" s="187"/>
      <c r="T2365" s="187"/>
      <c r="U2365" s="187"/>
      <c r="V2365" s="187"/>
      <c r="W2365" s="187"/>
      <c r="X2365" s="187"/>
      <c r="Y2365" s="187"/>
      <c r="Z2365" s="187"/>
      <c r="AA2365" s="12"/>
      <c r="AB2365" s="2"/>
      <c r="AC2365" s="2"/>
    </row>
    <row r="2366" spans="1:29" s="4" customFormat="1" ht="9.9" customHeight="1" x14ac:dyDescent="0.25">
      <c r="A2366" s="184"/>
      <c r="B2366" s="138"/>
      <c r="C2366" s="2"/>
      <c r="D2366" s="187"/>
      <c r="E2366" s="187"/>
      <c r="F2366" s="187"/>
      <c r="G2366" s="8"/>
      <c r="H2366" s="187"/>
      <c r="M2366" s="193"/>
      <c r="N2366" s="193"/>
      <c r="O2366" s="193"/>
      <c r="Q2366" s="187"/>
      <c r="R2366" s="187"/>
      <c r="S2366" s="187"/>
      <c r="T2366" s="187"/>
      <c r="U2366" s="187"/>
      <c r="V2366" s="187"/>
      <c r="W2366" s="187"/>
      <c r="X2366" s="187"/>
      <c r="Y2366" s="187"/>
      <c r="Z2366" s="187"/>
      <c r="AA2366" s="12"/>
      <c r="AB2366" s="2"/>
      <c r="AC2366" s="2"/>
    </row>
    <row r="2367" spans="1:29" s="4" customFormat="1" ht="9.9" customHeight="1" x14ac:dyDescent="0.25">
      <c r="A2367" s="184"/>
      <c r="B2367" s="138"/>
      <c r="C2367" s="2"/>
      <c r="D2367" s="187"/>
      <c r="E2367" s="187"/>
      <c r="F2367" s="187"/>
      <c r="G2367" s="8"/>
      <c r="H2367" s="187"/>
      <c r="M2367" s="193"/>
      <c r="N2367" s="193"/>
      <c r="O2367" s="193"/>
      <c r="Q2367" s="187"/>
      <c r="R2367" s="187"/>
      <c r="S2367" s="187"/>
      <c r="T2367" s="187"/>
      <c r="U2367" s="187"/>
      <c r="V2367" s="187"/>
      <c r="W2367" s="187"/>
      <c r="X2367" s="187"/>
      <c r="Y2367" s="187"/>
      <c r="Z2367" s="187"/>
      <c r="AA2367" s="12"/>
      <c r="AB2367" s="2"/>
      <c r="AC2367" s="2"/>
    </row>
    <row r="2368" spans="1:29" s="4" customFormat="1" ht="9.9" customHeight="1" x14ac:dyDescent="0.25">
      <c r="A2368" s="184"/>
      <c r="B2368" s="138"/>
      <c r="C2368" s="2"/>
      <c r="D2368" s="187"/>
      <c r="E2368" s="187"/>
      <c r="F2368" s="187"/>
      <c r="G2368" s="8"/>
      <c r="H2368" s="187"/>
      <c r="M2368" s="193"/>
      <c r="N2368" s="193"/>
      <c r="O2368" s="193"/>
      <c r="Q2368" s="187"/>
      <c r="R2368" s="187"/>
      <c r="S2368" s="187"/>
      <c r="T2368" s="187"/>
      <c r="U2368" s="187"/>
      <c r="V2368" s="187"/>
      <c r="W2368" s="187"/>
      <c r="X2368" s="187"/>
      <c r="Y2368" s="187"/>
      <c r="Z2368" s="187"/>
      <c r="AA2368" s="12"/>
      <c r="AB2368" s="2"/>
      <c r="AC2368" s="2"/>
    </row>
    <row r="2369" spans="1:29" s="4" customFormat="1" ht="9.9" customHeight="1" x14ac:dyDescent="0.25">
      <c r="A2369" s="184"/>
      <c r="B2369" s="138"/>
      <c r="C2369" s="2"/>
      <c r="D2369" s="187"/>
      <c r="E2369" s="187"/>
      <c r="F2369" s="187"/>
      <c r="G2369" s="8"/>
      <c r="H2369" s="187"/>
      <c r="M2369" s="193"/>
      <c r="N2369" s="193"/>
      <c r="O2369" s="193"/>
      <c r="Q2369" s="187"/>
      <c r="R2369" s="187"/>
      <c r="S2369" s="187"/>
      <c r="T2369" s="187"/>
      <c r="U2369" s="187"/>
      <c r="V2369" s="187"/>
      <c r="W2369" s="187"/>
      <c r="X2369" s="187"/>
      <c r="Y2369" s="187"/>
      <c r="Z2369" s="187"/>
      <c r="AA2369" s="12"/>
      <c r="AB2369" s="2"/>
      <c r="AC2369" s="2"/>
    </row>
    <row r="2370" spans="1:29" s="4" customFormat="1" ht="9.9" customHeight="1" x14ac:dyDescent="0.25">
      <c r="A2370" s="184"/>
      <c r="B2370" s="138"/>
      <c r="C2370" s="2"/>
      <c r="D2370" s="187"/>
      <c r="E2370" s="187"/>
      <c r="F2370" s="187"/>
      <c r="G2370" s="8"/>
      <c r="H2370" s="187"/>
      <c r="M2370" s="193"/>
      <c r="N2370" s="193"/>
      <c r="O2370" s="193"/>
      <c r="Q2370" s="187"/>
      <c r="R2370" s="187"/>
      <c r="S2370" s="187"/>
      <c r="T2370" s="187"/>
      <c r="U2370" s="187"/>
      <c r="V2370" s="187"/>
      <c r="W2370" s="187"/>
      <c r="X2370" s="187"/>
      <c r="Y2370" s="187"/>
      <c r="Z2370" s="187"/>
      <c r="AA2370" s="12"/>
      <c r="AB2370" s="2"/>
      <c r="AC2370" s="2"/>
    </row>
    <row r="2371" spans="1:29" s="4" customFormat="1" ht="9.9" customHeight="1" x14ac:dyDescent="0.25">
      <c r="A2371" s="184"/>
      <c r="B2371" s="138"/>
      <c r="C2371" s="2"/>
      <c r="D2371" s="187"/>
      <c r="E2371" s="187"/>
      <c r="F2371" s="187"/>
      <c r="G2371" s="8"/>
      <c r="H2371" s="187"/>
      <c r="M2371" s="193"/>
      <c r="N2371" s="193"/>
      <c r="O2371" s="193"/>
      <c r="Q2371" s="187"/>
      <c r="R2371" s="187"/>
      <c r="S2371" s="187"/>
      <c r="T2371" s="187"/>
      <c r="U2371" s="187"/>
      <c r="V2371" s="187"/>
      <c r="W2371" s="187"/>
      <c r="X2371" s="187"/>
      <c r="Y2371" s="187"/>
      <c r="Z2371" s="187"/>
      <c r="AA2371" s="12"/>
      <c r="AB2371" s="2"/>
      <c r="AC2371" s="2"/>
    </row>
    <row r="2372" spans="1:29" s="4" customFormat="1" ht="9.9" customHeight="1" x14ac:dyDescent="0.25">
      <c r="A2372" s="184"/>
      <c r="B2372" s="138"/>
      <c r="C2372" s="2"/>
      <c r="D2372" s="187"/>
      <c r="E2372" s="187"/>
      <c r="F2372" s="187"/>
      <c r="G2372" s="8"/>
      <c r="H2372" s="187"/>
      <c r="M2372" s="193"/>
      <c r="N2372" s="193"/>
      <c r="O2372" s="193"/>
      <c r="Q2372" s="187"/>
      <c r="R2372" s="187"/>
      <c r="S2372" s="187"/>
      <c r="T2372" s="187"/>
      <c r="U2372" s="187"/>
      <c r="V2372" s="187"/>
      <c r="W2372" s="187"/>
      <c r="X2372" s="187"/>
      <c r="Y2372" s="187"/>
      <c r="Z2372" s="187"/>
      <c r="AA2372" s="12"/>
      <c r="AB2372" s="2"/>
      <c r="AC2372" s="2"/>
    </row>
    <row r="2373" spans="1:29" s="4" customFormat="1" ht="9.9" customHeight="1" x14ac:dyDescent="0.25">
      <c r="A2373" s="184"/>
      <c r="B2373" s="138"/>
      <c r="C2373" s="2"/>
      <c r="D2373" s="187"/>
      <c r="E2373" s="187"/>
      <c r="F2373" s="187"/>
      <c r="G2373" s="8"/>
      <c r="H2373" s="187"/>
      <c r="M2373" s="193"/>
      <c r="N2373" s="193"/>
      <c r="O2373" s="193"/>
      <c r="Q2373" s="187"/>
      <c r="R2373" s="187"/>
      <c r="S2373" s="187"/>
      <c r="T2373" s="187"/>
      <c r="U2373" s="187"/>
      <c r="V2373" s="187"/>
      <c r="W2373" s="187"/>
      <c r="X2373" s="187"/>
      <c r="Y2373" s="187"/>
      <c r="Z2373" s="187"/>
      <c r="AA2373" s="12"/>
      <c r="AB2373" s="2"/>
      <c r="AC2373" s="2"/>
    </row>
    <row r="2374" spans="1:29" s="4" customFormat="1" ht="9.9" customHeight="1" x14ac:dyDescent="0.25">
      <c r="A2374" s="184"/>
      <c r="B2374" s="138"/>
      <c r="C2374" s="2"/>
      <c r="D2374" s="187"/>
      <c r="E2374" s="187"/>
      <c r="F2374" s="187"/>
      <c r="G2374" s="8"/>
      <c r="H2374" s="187"/>
      <c r="M2374" s="193"/>
      <c r="N2374" s="193"/>
      <c r="O2374" s="193"/>
      <c r="Q2374" s="187"/>
      <c r="R2374" s="187"/>
      <c r="S2374" s="187"/>
      <c r="T2374" s="187"/>
      <c r="U2374" s="187"/>
      <c r="V2374" s="187"/>
      <c r="W2374" s="187"/>
      <c r="X2374" s="187"/>
      <c r="Y2374" s="187"/>
      <c r="Z2374" s="187"/>
      <c r="AA2374" s="12"/>
      <c r="AB2374" s="2"/>
      <c r="AC2374" s="2"/>
    </row>
    <row r="2375" spans="1:29" s="4" customFormat="1" ht="9.9" customHeight="1" x14ac:dyDescent="0.25">
      <c r="A2375" s="184"/>
      <c r="B2375" s="138"/>
      <c r="C2375" s="2"/>
      <c r="D2375" s="187"/>
      <c r="E2375" s="187"/>
      <c r="F2375" s="187"/>
      <c r="G2375" s="8"/>
      <c r="H2375" s="187"/>
      <c r="M2375" s="193"/>
      <c r="N2375" s="193"/>
      <c r="O2375" s="193"/>
      <c r="Q2375" s="187"/>
      <c r="R2375" s="187"/>
      <c r="S2375" s="187"/>
      <c r="T2375" s="187"/>
      <c r="U2375" s="187"/>
      <c r="V2375" s="187"/>
      <c r="W2375" s="187"/>
      <c r="X2375" s="187"/>
      <c r="Y2375" s="187"/>
      <c r="Z2375" s="187"/>
      <c r="AA2375" s="12"/>
      <c r="AB2375" s="2"/>
      <c r="AC2375" s="2"/>
    </row>
    <row r="2376" spans="1:29" s="4" customFormat="1" ht="9.9" customHeight="1" x14ac:dyDescent="0.25">
      <c r="A2376" s="184"/>
      <c r="B2376" s="138"/>
      <c r="C2376" s="2"/>
      <c r="D2376" s="187"/>
      <c r="E2376" s="187"/>
      <c r="F2376" s="187"/>
      <c r="G2376" s="8"/>
      <c r="H2376" s="187"/>
      <c r="M2376" s="193"/>
      <c r="N2376" s="193"/>
      <c r="O2376" s="193"/>
      <c r="Q2376" s="187"/>
      <c r="R2376" s="187"/>
      <c r="S2376" s="187"/>
      <c r="T2376" s="187"/>
      <c r="U2376" s="187"/>
      <c r="V2376" s="187"/>
      <c r="W2376" s="187"/>
      <c r="X2376" s="187"/>
      <c r="Y2376" s="187"/>
      <c r="Z2376" s="187"/>
      <c r="AA2376" s="12"/>
      <c r="AB2376" s="2"/>
      <c r="AC2376" s="2"/>
    </row>
    <row r="2377" spans="1:29" s="4" customFormat="1" ht="9.9" customHeight="1" x14ac:dyDescent="0.25">
      <c r="A2377" s="184"/>
      <c r="B2377" s="138"/>
      <c r="C2377" s="2"/>
      <c r="D2377" s="187"/>
      <c r="E2377" s="187"/>
      <c r="F2377" s="187"/>
      <c r="G2377" s="8"/>
      <c r="H2377" s="187"/>
      <c r="M2377" s="193"/>
      <c r="N2377" s="193"/>
      <c r="O2377" s="193"/>
      <c r="Q2377" s="187"/>
      <c r="R2377" s="187"/>
      <c r="S2377" s="187"/>
      <c r="T2377" s="187"/>
      <c r="U2377" s="187"/>
      <c r="V2377" s="187"/>
      <c r="W2377" s="187"/>
      <c r="X2377" s="187"/>
      <c r="Y2377" s="187"/>
      <c r="Z2377" s="187"/>
      <c r="AA2377" s="12"/>
      <c r="AB2377" s="2"/>
      <c r="AC2377" s="2"/>
    </row>
    <row r="2378" spans="1:29" s="4" customFormat="1" ht="9.9" customHeight="1" x14ac:dyDescent="0.25">
      <c r="A2378" s="184"/>
      <c r="B2378" s="138"/>
      <c r="C2378" s="2"/>
      <c r="D2378" s="187"/>
      <c r="E2378" s="187"/>
      <c r="F2378" s="187"/>
      <c r="G2378" s="8"/>
      <c r="H2378" s="187"/>
      <c r="M2378" s="193"/>
      <c r="N2378" s="193"/>
      <c r="O2378" s="193"/>
      <c r="Q2378" s="187"/>
      <c r="R2378" s="187"/>
      <c r="S2378" s="187"/>
      <c r="T2378" s="187"/>
      <c r="U2378" s="187"/>
      <c r="V2378" s="187"/>
      <c r="W2378" s="187"/>
      <c r="X2378" s="187"/>
      <c r="Y2378" s="187"/>
      <c r="Z2378" s="187"/>
      <c r="AA2378" s="12"/>
      <c r="AB2378" s="2"/>
      <c r="AC2378" s="2"/>
    </row>
    <row r="2379" spans="1:29" s="4" customFormat="1" ht="9.9" customHeight="1" x14ac:dyDescent="0.25">
      <c r="A2379" s="184"/>
      <c r="B2379" s="138"/>
      <c r="C2379" s="2"/>
      <c r="D2379" s="187"/>
      <c r="E2379" s="187"/>
      <c r="F2379" s="187"/>
      <c r="G2379" s="8"/>
      <c r="H2379" s="187"/>
      <c r="M2379" s="193"/>
      <c r="N2379" s="193"/>
      <c r="O2379" s="193"/>
      <c r="Q2379" s="187"/>
      <c r="R2379" s="187"/>
      <c r="S2379" s="187"/>
      <c r="T2379" s="187"/>
      <c r="U2379" s="187"/>
      <c r="V2379" s="187"/>
      <c r="W2379" s="187"/>
      <c r="X2379" s="187"/>
      <c r="Y2379" s="187"/>
      <c r="Z2379" s="187"/>
      <c r="AA2379" s="12"/>
      <c r="AB2379" s="2"/>
      <c r="AC2379" s="2"/>
    </row>
    <row r="2380" spans="1:29" s="4" customFormat="1" ht="9.9" customHeight="1" x14ac:dyDescent="0.25">
      <c r="A2380" s="184"/>
      <c r="B2380" s="138"/>
      <c r="C2380" s="2"/>
      <c r="D2380" s="187"/>
      <c r="E2380" s="187"/>
      <c r="F2380" s="187"/>
      <c r="G2380" s="8"/>
      <c r="H2380" s="187"/>
      <c r="M2380" s="193"/>
      <c r="N2380" s="193"/>
      <c r="O2380" s="193"/>
      <c r="Q2380" s="187"/>
      <c r="R2380" s="187"/>
      <c r="S2380" s="187"/>
      <c r="T2380" s="187"/>
      <c r="U2380" s="187"/>
      <c r="V2380" s="187"/>
      <c r="W2380" s="187"/>
      <c r="X2380" s="187"/>
      <c r="Y2380" s="187"/>
      <c r="Z2380" s="187"/>
      <c r="AA2380" s="12"/>
      <c r="AB2380" s="2"/>
      <c r="AC2380" s="2"/>
    </row>
    <row r="2381" spans="1:29" s="4" customFormat="1" ht="9.9" customHeight="1" x14ac:dyDescent="0.25">
      <c r="A2381" s="184"/>
      <c r="B2381" s="138"/>
      <c r="C2381" s="2"/>
      <c r="D2381" s="187"/>
      <c r="E2381" s="187"/>
      <c r="F2381" s="187"/>
      <c r="G2381" s="8"/>
      <c r="H2381" s="187"/>
      <c r="M2381" s="193"/>
      <c r="N2381" s="193"/>
      <c r="O2381" s="193"/>
      <c r="Q2381" s="187"/>
      <c r="R2381" s="187"/>
      <c r="S2381" s="187"/>
      <c r="T2381" s="187"/>
      <c r="U2381" s="187"/>
      <c r="V2381" s="187"/>
      <c r="W2381" s="187"/>
      <c r="X2381" s="187"/>
      <c r="Y2381" s="187"/>
      <c r="Z2381" s="187"/>
      <c r="AA2381" s="12"/>
      <c r="AB2381" s="2"/>
      <c r="AC2381" s="2"/>
    </row>
    <row r="2382" spans="1:29" s="4" customFormat="1" ht="9.9" customHeight="1" x14ac:dyDescent="0.25">
      <c r="A2382" s="184"/>
      <c r="B2382" s="138"/>
      <c r="C2382" s="2"/>
      <c r="D2382" s="187"/>
      <c r="E2382" s="187"/>
      <c r="F2382" s="187"/>
      <c r="G2382" s="8"/>
      <c r="H2382" s="187"/>
      <c r="M2382" s="193"/>
      <c r="N2382" s="193"/>
      <c r="O2382" s="193"/>
      <c r="Q2382" s="187"/>
      <c r="R2382" s="187"/>
      <c r="S2382" s="187"/>
      <c r="T2382" s="187"/>
      <c r="U2382" s="187"/>
      <c r="V2382" s="187"/>
      <c r="W2382" s="187"/>
      <c r="X2382" s="187"/>
      <c r="Y2382" s="187"/>
      <c r="Z2382" s="187"/>
      <c r="AA2382" s="12"/>
      <c r="AB2382" s="2"/>
      <c r="AC2382" s="2"/>
    </row>
    <row r="2383" spans="1:29" s="4" customFormat="1" ht="9.9" customHeight="1" x14ac:dyDescent="0.25">
      <c r="A2383" s="184"/>
      <c r="B2383" s="138"/>
      <c r="C2383" s="2"/>
      <c r="D2383" s="187"/>
      <c r="E2383" s="187"/>
      <c r="F2383" s="187"/>
      <c r="G2383" s="8"/>
      <c r="H2383" s="187"/>
      <c r="M2383" s="193"/>
      <c r="N2383" s="193"/>
      <c r="O2383" s="193"/>
      <c r="Q2383" s="187"/>
      <c r="R2383" s="187"/>
      <c r="S2383" s="187"/>
      <c r="T2383" s="187"/>
      <c r="U2383" s="187"/>
      <c r="V2383" s="187"/>
      <c r="W2383" s="187"/>
      <c r="X2383" s="187"/>
      <c r="Y2383" s="187"/>
      <c r="Z2383" s="187"/>
      <c r="AA2383" s="12"/>
      <c r="AB2383" s="2"/>
      <c r="AC2383" s="2"/>
    </row>
    <row r="2384" spans="1:29" s="4" customFormat="1" ht="9.9" customHeight="1" x14ac:dyDescent="0.25">
      <c r="A2384" s="184"/>
      <c r="B2384" s="138"/>
      <c r="C2384" s="2"/>
      <c r="D2384" s="187"/>
      <c r="E2384" s="187"/>
      <c r="F2384" s="187"/>
      <c r="G2384" s="8"/>
      <c r="H2384" s="187"/>
      <c r="M2384" s="193"/>
      <c r="N2384" s="193"/>
      <c r="O2384" s="193"/>
      <c r="Q2384" s="187"/>
      <c r="R2384" s="187"/>
      <c r="S2384" s="187"/>
      <c r="T2384" s="187"/>
      <c r="U2384" s="187"/>
      <c r="V2384" s="187"/>
      <c r="W2384" s="187"/>
      <c r="X2384" s="187"/>
      <c r="Y2384" s="187"/>
      <c r="Z2384" s="187"/>
      <c r="AA2384" s="12"/>
      <c r="AB2384" s="2"/>
      <c r="AC2384" s="2"/>
    </row>
    <row r="2385" spans="1:29" s="4" customFormat="1" ht="9.9" customHeight="1" x14ac:dyDescent="0.25">
      <c r="A2385" s="184"/>
      <c r="B2385" s="138"/>
      <c r="C2385" s="2"/>
      <c r="D2385" s="187"/>
      <c r="E2385" s="187"/>
      <c r="F2385" s="187"/>
      <c r="G2385" s="8"/>
      <c r="H2385" s="187"/>
      <c r="M2385" s="193"/>
      <c r="N2385" s="193"/>
      <c r="O2385" s="193"/>
      <c r="Q2385" s="187"/>
      <c r="R2385" s="187"/>
      <c r="S2385" s="187"/>
      <c r="T2385" s="187"/>
      <c r="U2385" s="187"/>
      <c r="V2385" s="187"/>
      <c r="W2385" s="187"/>
      <c r="X2385" s="187"/>
      <c r="Y2385" s="187"/>
      <c r="Z2385" s="187"/>
      <c r="AA2385" s="12"/>
      <c r="AB2385" s="2"/>
      <c r="AC2385" s="2"/>
    </row>
    <row r="2386" spans="1:29" s="4" customFormat="1" ht="9.9" customHeight="1" x14ac:dyDescent="0.25">
      <c r="A2386" s="184"/>
      <c r="B2386" s="138"/>
      <c r="C2386" s="2"/>
      <c r="D2386" s="187"/>
      <c r="E2386" s="187"/>
      <c r="F2386" s="187"/>
      <c r="G2386" s="8"/>
      <c r="H2386" s="187"/>
      <c r="M2386" s="193"/>
      <c r="N2386" s="193"/>
      <c r="O2386" s="193"/>
      <c r="Q2386" s="187"/>
      <c r="R2386" s="187"/>
      <c r="S2386" s="187"/>
      <c r="T2386" s="187"/>
      <c r="U2386" s="187"/>
      <c r="V2386" s="187"/>
      <c r="W2386" s="187"/>
      <c r="X2386" s="187"/>
      <c r="Y2386" s="187"/>
      <c r="Z2386" s="187"/>
      <c r="AA2386" s="12"/>
      <c r="AB2386" s="2"/>
      <c r="AC2386" s="2"/>
    </row>
    <row r="2387" spans="1:29" s="4" customFormat="1" ht="9.9" customHeight="1" x14ac:dyDescent="0.25">
      <c r="A2387" s="184"/>
      <c r="B2387" s="138"/>
      <c r="C2387" s="2"/>
      <c r="D2387" s="187"/>
      <c r="E2387" s="187"/>
      <c r="F2387" s="187"/>
      <c r="G2387" s="8"/>
      <c r="H2387" s="187"/>
      <c r="M2387" s="193"/>
      <c r="N2387" s="193"/>
      <c r="O2387" s="193"/>
      <c r="Q2387" s="187"/>
      <c r="R2387" s="187"/>
      <c r="S2387" s="187"/>
      <c r="T2387" s="187"/>
      <c r="U2387" s="187"/>
      <c r="V2387" s="187"/>
      <c r="W2387" s="187"/>
      <c r="X2387" s="187"/>
      <c r="Y2387" s="187"/>
      <c r="Z2387" s="187"/>
      <c r="AA2387" s="12"/>
      <c r="AB2387" s="2"/>
      <c r="AC2387" s="2"/>
    </row>
    <row r="2388" spans="1:29" s="4" customFormat="1" ht="9.9" customHeight="1" x14ac:dyDescent="0.25">
      <c r="A2388" s="184"/>
      <c r="B2388" s="138"/>
      <c r="C2388" s="2"/>
      <c r="D2388" s="187"/>
      <c r="E2388" s="187"/>
      <c r="F2388" s="187"/>
      <c r="G2388" s="8"/>
      <c r="H2388" s="187"/>
      <c r="M2388" s="193"/>
      <c r="N2388" s="193"/>
      <c r="O2388" s="193"/>
      <c r="Q2388" s="187"/>
      <c r="R2388" s="187"/>
      <c r="S2388" s="187"/>
      <c r="T2388" s="187"/>
      <c r="U2388" s="187"/>
      <c r="V2388" s="187"/>
      <c r="W2388" s="187"/>
      <c r="X2388" s="187"/>
      <c r="Y2388" s="187"/>
      <c r="Z2388" s="187"/>
      <c r="AA2388" s="12"/>
      <c r="AB2388" s="2"/>
      <c r="AC2388" s="2"/>
    </row>
    <row r="2389" spans="1:29" s="4" customFormat="1" ht="9.9" customHeight="1" x14ac:dyDescent="0.25">
      <c r="A2389" s="184"/>
      <c r="B2389" s="138"/>
      <c r="C2389" s="2"/>
      <c r="D2389" s="187"/>
      <c r="E2389" s="187"/>
      <c r="F2389" s="187"/>
      <c r="G2389" s="8"/>
      <c r="H2389" s="187"/>
      <c r="M2389" s="193"/>
      <c r="N2389" s="193"/>
      <c r="O2389" s="193"/>
      <c r="Q2389" s="187"/>
      <c r="R2389" s="187"/>
      <c r="S2389" s="187"/>
      <c r="T2389" s="187"/>
      <c r="U2389" s="187"/>
      <c r="V2389" s="187"/>
      <c r="W2389" s="187"/>
      <c r="X2389" s="187"/>
      <c r="Y2389" s="187"/>
      <c r="Z2389" s="187"/>
      <c r="AA2389" s="12"/>
      <c r="AB2389" s="2"/>
      <c r="AC2389" s="2"/>
    </row>
    <row r="2390" spans="1:29" s="4" customFormat="1" ht="9.9" customHeight="1" x14ac:dyDescent="0.25">
      <c r="A2390" s="184"/>
      <c r="B2390" s="138"/>
      <c r="C2390" s="2"/>
      <c r="D2390" s="187"/>
      <c r="E2390" s="187"/>
      <c r="F2390" s="187"/>
      <c r="G2390" s="8"/>
      <c r="H2390" s="187"/>
      <c r="M2390" s="193"/>
      <c r="N2390" s="193"/>
      <c r="O2390" s="193"/>
      <c r="Q2390" s="187"/>
      <c r="R2390" s="187"/>
      <c r="S2390" s="187"/>
      <c r="T2390" s="187"/>
      <c r="U2390" s="187"/>
      <c r="V2390" s="187"/>
      <c r="W2390" s="187"/>
      <c r="X2390" s="187"/>
      <c r="Y2390" s="187"/>
      <c r="Z2390" s="187"/>
      <c r="AA2390" s="12"/>
      <c r="AB2390" s="2"/>
      <c r="AC2390" s="2"/>
    </row>
    <row r="2391" spans="1:29" s="4" customFormat="1" ht="9.9" customHeight="1" x14ac:dyDescent="0.25">
      <c r="A2391" s="184"/>
      <c r="B2391" s="138"/>
      <c r="C2391" s="2"/>
      <c r="D2391" s="187"/>
      <c r="E2391" s="187"/>
      <c r="F2391" s="187"/>
      <c r="G2391" s="8"/>
      <c r="H2391" s="187"/>
      <c r="M2391" s="193"/>
      <c r="N2391" s="193"/>
      <c r="O2391" s="193"/>
      <c r="Q2391" s="187"/>
      <c r="R2391" s="187"/>
      <c r="S2391" s="187"/>
      <c r="T2391" s="187"/>
      <c r="U2391" s="187"/>
      <c r="V2391" s="187"/>
      <c r="W2391" s="187"/>
      <c r="X2391" s="187"/>
      <c r="Y2391" s="187"/>
      <c r="Z2391" s="187"/>
      <c r="AA2391" s="12"/>
      <c r="AB2391" s="2"/>
      <c r="AC2391" s="2"/>
    </row>
    <row r="2392" spans="1:29" s="4" customFormat="1" ht="9.9" customHeight="1" x14ac:dyDescent="0.25">
      <c r="A2392" s="184"/>
      <c r="B2392" s="138"/>
      <c r="C2392" s="2"/>
      <c r="D2392" s="187"/>
      <c r="E2392" s="187"/>
      <c r="F2392" s="187"/>
      <c r="G2392" s="8"/>
      <c r="H2392" s="187"/>
      <c r="M2392" s="193"/>
      <c r="N2392" s="193"/>
      <c r="O2392" s="193"/>
      <c r="Q2392" s="187"/>
      <c r="R2392" s="187"/>
      <c r="S2392" s="187"/>
      <c r="T2392" s="187"/>
      <c r="U2392" s="187"/>
      <c r="V2392" s="187"/>
      <c r="W2392" s="187"/>
      <c r="X2392" s="187"/>
      <c r="Y2392" s="187"/>
      <c r="Z2392" s="187"/>
      <c r="AA2392" s="12"/>
      <c r="AB2392" s="2"/>
      <c r="AC2392" s="2"/>
    </row>
    <row r="2393" spans="1:29" s="4" customFormat="1" ht="9.9" customHeight="1" x14ac:dyDescent="0.25">
      <c r="A2393" s="184"/>
      <c r="B2393" s="138"/>
      <c r="C2393" s="2"/>
      <c r="D2393" s="187"/>
      <c r="E2393" s="187"/>
      <c r="F2393" s="187"/>
      <c r="G2393" s="8"/>
      <c r="H2393" s="187"/>
      <c r="M2393" s="193"/>
      <c r="N2393" s="193"/>
      <c r="O2393" s="193"/>
      <c r="Q2393" s="187"/>
      <c r="R2393" s="187"/>
      <c r="S2393" s="187"/>
      <c r="T2393" s="187"/>
      <c r="U2393" s="187"/>
      <c r="V2393" s="187"/>
      <c r="W2393" s="187"/>
      <c r="X2393" s="187"/>
      <c r="Y2393" s="187"/>
      <c r="Z2393" s="187"/>
      <c r="AA2393" s="12"/>
      <c r="AB2393" s="2"/>
      <c r="AC2393" s="2"/>
    </row>
    <row r="2394" spans="1:29" s="4" customFormat="1" ht="9.9" customHeight="1" x14ac:dyDescent="0.25">
      <c r="A2394" s="184"/>
      <c r="B2394" s="138"/>
      <c r="C2394" s="2"/>
      <c r="D2394" s="187"/>
      <c r="E2394" s="187"/>
      <c r="F2394" s="187"/>
      <c r="G2394" s="8"/>
      <c r="H2394" s="187"/>
      <c r="M2394" s="193"/>
      <c r="N2394" s="193"/>
      <c r="O2394" s="193"/>
      <c r="Q2394" s="187"/>
      <c r="R2394" s="187"/>
      <c r="S2394" s="187"/>
      <c r="T2394" s="187"/>
      <c r="U2394" s="187"/>
      <c r="V2394" s="187"/>
      <c r="W2394" s="187"/>
      <c r="X2394" s="187"/>
      <c r="Y2394" s="187"/>
      <c r="Z2394" s="187"/>
      <c r="AA2394" s="12"/>
      <c r="AB2394" s="2"/>
      <c r="AC2394" s="2"/>
    </row>
    <row r="2395" spans="1:29" s="4" customFormat="1" ht="9.9" customHeight="1" x14ac:dyDescent="0.25">
      <c r="A2395" s="184"/>
      <c r="B2395" s="138"/>
      <c r="C2395" s="2"/>
      <c r="D2395" s="187"/>
      <c r="E2395" s="187"/>
      <c r="F2395" s="187"/>
      <c r="G2395" s="8"/>
      <c r="H2395" s="187"/>
      <c r="M2395" s="193"/>
      <c r="N2395" s="193"/>
      <c r="O2395" s="193"/>
      <c r="Q2395" s="187"/>
      <c r="R2395" s="187"/>
      <c r="S2395" s="187"/>
      <c r="T2395" s="187"/>
      <c r="U2395" s="187"/>
      <c r="V2395" s="187"/>
      <c r="W2395" s="187"/>
      <c r="X2395" s="187"/>
      <c r="Y2395" s="187"/>
      <c r="Z2395" s="187"/>
      <c r="AA2395" s="12"/>
      <c r="AB2395" s="2"/>
      <c r="AC2395" s="2"/>
    </row>
    <row r="2396" spans="1:29" s="4" customFormat="1" ht="9.9" customHeight="1" x14ac:dyDescent="0.25">
      <c r="A2396" s="184"/>
      <c r="B2396" s="138"/>
      <c r="C2396" s="2"/>
      <c r="D2396" s="187"/>
      <c r="E2396" s="187"/>
      <c r="F2396" s="187"/>
      <c r="G2396" s="8"/>
      <c r="H2396" s="187"/>
      <c r="M2396" s="193"/>
      <c r="N2396" s="193"/>
      <c r="O2396" s="193"/>
      <c r="Q2396" s="187"/>
      <c r="R2396" s="187"/>
      <c r="S2396" s="187"/>
      <c r="T2396" s="187"/>
      <c r="U2396" s="187"/>
      <c r="V2396" s="187"/>
      <c r="W2396" s="187"/>
      <c r="X2396" s="187"/>
      <c r="Y2396" s="187"/>
      <c r="Z2396" s="187"/>
      <c r="AA2396" s="12"/>
      <c r="AB2396" s="2"/>
      <c r="AC2396" s="2"/>
    </row>
    <row r="2397" spans="1:29" s="4" customFormat="1" ht="9.9" customHeight="1" x14ac:dyDescent="0.25">
      <c r="A2397" s="184"/>
      <c r="B2397" s="138"/>
      <c r="C2397" s="2"/>
      <c r="D2397" s="187"/>
      <c r="E2397" s="187"/>
      <c r="F2397" s="187"/>
      <c r="G2397" s="8"/>
      <c r="H2397" s="187"/>
      <c r="M2397" s="193"/>
      <c r="N2397" s="193"/>
      <c r="O2397" s="193"/>
      <c r="Q2397" s="187"/>
      <c r="R2397" s="187"/>
      <c r="S2397" s="187"/>
      <c r="T2397" s="187"/>
      <c r="U2397" s="187"/>
      <c r="V2397" s="187"/>
      <c r="W2397" s="187"/>
      <c r="X2397" s="187"/>
      <c r="Y2397" s="187"/>
      <c r="Z2397" s="187"/>
      <c r="AA2397" s="12"/>
      <c r="AB2397" s="2"/>
      <c r="AC2397" s="2"/>
    </row>
    <row r="2398" spans="1:29" s="4" customFormat="1" ht="9.9" customHeight="1" x14ac:dyDescent="0.25">
      <c r="A2398" s="184"/>
      <c r="B2398" s="138"/>
      <c r="C2398" s="2"/>
      <c r="D2398" s="187"/>
      <c r="E2398" s="187"/>
      <c r="F2398" s="187"/>
      <c r="G2398" s="8"/>
      <c r="H2398" s="187"/>
      <c r="M2398" s="193"/>
      <c r="N2398" s="193"/>
      <c r="O2398" s="193"/>
      <c r="Q2398" s="187"/>
      <c r="R2398" s="187"/>
      <c r="S2398" s="187"/>
      <c r="T2398" s="187"/>
      <c r="U2398" s="187"/>
      <c r="V2398" s="187"/>
      <c r="W2398" s="187"/>
      <c r="X2398" s="187"/>
      <c r="Y2398" s="187"/>
      <c r="Z2398" s="187"/>
      <c r="AA2398" s="12"/>
      <c r="AB2398" s="2"/>
      <c r="AC2398" s="2"/>
    </row>
    <row r="2399" spans="1:29" s="4" customFormat="1" ht="9.9" customHeight="1" x14ac:dyDescent="0.25">
      <c r="A2399" s="184"/>
      <c r="B2399" s="138"/>
      <c r="C2399" s="2"/>
      <c r="D2399" s="187"/>
      <c r="E2399" s="187"/>
      <c r="F2399" s="187"/>
      <c r="G2399" s="8"/>
      <c r="H2399" s="187"/>
      <c r="M2399" s="193"/>
      <c r="N2399" s="193"/>
      <c r="O2399" s="193"/>
      <c r="Q2399" s="187"/>
      <c r="R2399" s="187"/>
      <c r="S2399" s="187"/>
      <c r="T2399" s="187"/>
      <c r="U2399" s="187"/>
      <c r="V2399" s="187"/>
      <c r="W2399" s="187"/>
      <c r="X2399" s="187"/>
      <c r="Y2399" s="187"/>
      <c r="Z2399" s="187"/>
      <c r="AA2399" s="12"/>
      <c r="AB2399" s="2"/>
      <c r="AC2399" s="2"/>
    </row>
    <row r="2400" spans="1:29" s="4" customFormat="1" ht="9.9" customHeight="1" x14ac:dyDescent="0.25">
      <c r="A2400" s="184"/>
      <c r="B2400" s="138"/>
      <c r="C2400" s="2"/>
      <c r="D2400" s="187"/>
      <c r="E2400" s="187"/>
      <c r="F2400" s="187"/>
      <c r="G2400" s="8"/>
      <c r="H2400" s="187"/>
      <c r="M2400" s="193"/>
      <c r="N2400" s="193"/>
      <c r="O2400" s="193"/>
      <c r="Q2400" s="187"/>
      <c r="R2400" s="187"/>
      <c r="S2400" s="187"/>
      <c r="T2400" s="187"/>
      <c r="U2400" s="187"/>
      <c r="V2400" s="187"/>
      <c r="W2400" s="187"/>
      <c r="X2400" s="187"/>
      <c r="Y2400" s="187"/>
      <c r="Z2400" s="187"/>
      <c r="AA2400" s="12"/>
      <c r="AB2400" s="2"/>
      <c r="AC2400" s="2"/>
    </row>
    <row r="2401" spans="1:29" s="4" customFormat="1" ht="9.9" customHeight="1" x14ac:dyDescent="0.25">
      <c r="A2401" s="184"/>
      <c r="B2401" s="138"/>
      <c r="C2401" s="2"/>
      <c r="D2401" s="187"/>
      <c r="E2401" s="187"/>
      <c r="F2401" s="187"/>
      <c r="G2401" s="8"/>
      <c r="H2401" s="187"/>
      <c r="M2401" s="193"/>
      <c r="N2401" s="193"/>
      <c r="O2401" s="193"/>
      <c r="Q2401" s="187"/>
      <c r="R2401" s="187"/>
      <c r="S2401" s="187"/>
      <c r="T2401" s="187"/>
      <c r="U2401" s="187"/>
      <c r="V2401" s="187"/>
      <c r="W2401" s="187"/>
      <c r="X2401" s="187"/>
      <c r="Y2401" s="187"/>
      <c r="Z2401" s="187"/>
      <c r="AA2401" s="12"/>
      <c r="AB2401" s="2"/>
      <c r="AC2401" s="2"/>
    </row>
    <row r="2402" spans="1:29" s="4" customFormat="1" ht="9.9" customHeight="1" x14ac:dyDescent="0.25">
      <c r="A2402" s="184"/>
      <c r="B2402" s="138"/>
      <c r="C2402" s="2"/>
      <c r="D2402" s="187"/>
      <c r="E2402" s="187"/>
      <c r="F2402" s="187"/>
      <c r="G2402" s="8"/>
      <c r="H2402" s="187"/>
      <c r="M2402" s="193"/>
      <c r="N2402" s="193"/>
      <c r="O2402" s="193"/>
      <c r="Q2402" s="187"/>
      <c r="R2402" s="187"/>
      <c r="S2402" s="187"/>
      <c r="T2402" s="187"/>
      <c r="U2402" s="187"/>
      <c r="V2402" s="187"/>
      <c r="W2402" s="187"/>
      <c r="X2402" s="187"/>
      <c r="Y2402" s="187"/>
      <c r="Z2402" s="187"/>
      <c r="AA2402" s="12"/>
      <c r="AB2402" s="2"/>
      <c r="AC2402" s="2"/>
    </row>
    <row r="2403" spans="1:29" s="4" customFormat="1" ht="9.9" customHeight="1" x14ac:dyDescent="0.25">
      <c r="A2403" s="184"/>
      <c r="B2403" s="138"/>
      <c r="C2403" s="2"/>
      <c r="D2403" s="187"/>
      <c r="E2403" s="187"/>
      <c r="F2403" s="187"/>
      <c r="G2403" s="8"/>
      <c r="H2403" s="187"/>
      <c r="M2403" s="193"/>
      <c r="N2403" s="193"/>
      <c r="O2403" s="193"/>
      <c r="Q2403" s="187"/>
      <c r="R2403" s="187"/>
      <c r="S2403" s="187"/>
      <c r="T2403" s="187"/>
      <c r="U2403" s="187"/>
      <c r="V2403" s="187"/>
      <c r="W2403" s="187"/>
      <c r="X2403" s="187"/>
      <c r="Y2403" s="187"/>
      <c r="Z2403" s="187"/>
      <c r="AA2403" s="12"/>
      <c r="AB2403" s="2"/>
      <c r="AC2403" s="2"/>
    </row>
    <row r="2404" spans="1:29" s="4" customFormat="1" ht="9.9" customHeight="1" x14ac:dyDescent="0.25">
      <c r="A2404" s="184"/>
      <c r="B2404" s="138"/>
      <c r="C2404" s="2"/>
      <c r="D2404" s="187"/>
      <c r="E2404" s="187"/>
      <c r="F2404" s="187"/>
      <c r="G2404" s="8"/>
      <c r="H2404" s="187"/>
      <c r="M2404" s="193"/>
      <c r="N2404" s="193"/>
      <c r="O2404" s="193"/>
      <c r="Q2404" s="187"/>
      <c r="R2404" s="187"/>
      <c r="S2404" s="187"/>
      <c r="T2404" s="187"/>
      <c r="U2404" s="187"/>
      <c r="V2404" s="187"/>
      <c r="W2404" s="187"/>
      <c r="X2404" s="187"/>
      <c r="Y2404" s="187"/>
      <c r="Z2404" s="187"/>
      <c r="AA2404" s="12"/>
      <c r="AB2404" s="2"/>
      <c r="AC2404" s="2"/>
    </row>
    <row r="2405" spans="1:29" s="4" customFormat="1" ht="9.9" customHeight="1" x14ac:dyDescent="0.25">
      <c r="A2405" s="184"/>
      <c r="B2405" s="138"/>
      <c r="C2405" s="2"/>
      <c r="D2405" s="187"/>
      <c r="E2405" s="187"/>
      <c r="F2405" s="187"/>
      <c r="G2405" s="8"/>
      <c r="H2405" s="187"/>
      <c r="M2405" s="193"/>
      <c r="N2405" s="193"/>
      <c r="O2405" s="193"/>
      <c r="Q2405" s="187"/>
      <c r="R2405" s="187"/>
      <c r="S2405" s="187"/>
      <c r="T2405" s="187"/>
      <c r="U2405" s="187"/>
      <c r="V2405" s="187"/>
      <c r="W2405" s="187"/>
      <c r="X2405" s="187"/>
      <c r="Y2405" s="187"/>
      <c r="Z2405" s="187"/>
      <c r="AA2405" s="12"/>
      <c r="AB2405" s="2"/>
      <c r="AC2405" s="2"/>
    </row>
    <row r="2406" spans="1:29" s="4" customFormat="1" ht="9.9" customHeight="1" x14ac:dyDescent="0.25">
      <c r="A2406" s="184"/>
      <c r="B2406" s="138"/>
      <c r="C2406" s="2"/>
      <c r="D2406" s="187"/>
      <c r="E2406" s="187"/>
      <c r="F2406" s="187"/>
      <c r="G2406" s="8"/>
      <c r="H2406" s="187"/>
      <c r="M2406" s="193"/>
      <c r="N2406" s="193"/>
      <c r="O2406" s="193"/>
      <c r="Q2406" s="187"/>
      <c r="R2406" s="187"/>
      <c r="S2406" s="187"/>
      <c r="T2406" s="187"/>
      <c r="U2406" s="187"/>
      <c r="V2406" s="187"/>
      <c r="W2406" s="187"/>
      <c r="X2406" s="187"/>
      <c r="Y2406" s="187"/>
      <c r="Z2406" s="187"/>
      <c r="AA2406" s="12"/>
      <c r="AB2406" s="2"/>
      <c r="AC2406" s="2"/>
    </row>
    <row r="2407" spans="1:29" s="4" customFormat="1" ht="9.9" customHeight="1" x14ac:dyDescent="0.25">
      <c r="A2407" s="184"/>
      <c r="B2407" s="138"/>
      <c r="C2407" s="2"/>
      <c r="D2407" s="187"/>
      <c r="E2407" s="187"/>
      <c r="F2407" s="187"/>
      <c r="G2407" s="8"/>
      <c r="H2407" s="187"/>
      <c r="M2407" s="193"/>
      <c r="N2407" s="193"/>
      <c r="O2407" s="193"/>
      <c r="Q2407" s="187"/>
      <c r="R2407" s="187"/>
      <c r="S2407" s="187"/>
      <c r="T2407" s="187"/>
      <c r="U2407" s="187"/>
      <c r="V2407" s="187"/>
      <c r="W2407" s="187"/>
      <c r="X2407" s="187"/>
      <c r="Y2407" s="187"/>
      <c r="Z2407" s="187"/>
      <c r="AA2407" s="12"/>
      <c r="AB2407" s="2"/>
      <c r="AC2407" s="2"/>
    </row>
    <row r="2408" spans="1:29" s="4" customFormat="1" ht="9.9" customHeight="1" x14ac:dyDescent="0.25">
      <c r="A2408" s="184"/>
      <c r="B2408" s="138"/>
      <c r="C2408" s="2"/>
      <c r="D2408" s="187"/>
      <c r="E2408" s="187"/>
      <c r="F2408" s="187"/>
      <c r="G2408" s="8"/>
      <c r="H2408" s="187"/>
      <c r="M2408" s="193"/>
      <c r="N2408" s="193"/>
      <c r="O2408" s="193"/>
      <c r="Q2408" s="187"/>
      <c r="R2408" s="187"/>
      <c r="S2408" s="187"/>
      <c r="T2408" s="187"/>
      <c r="U2408" s="187"/>
      <c r="V2408" s="187"/>
      <c r="W2408" s="187"/>
      <c r="X2408" s="187"/>
      <c r="Y2408" s="187"/>
      <c r="Z2408" s="187"/>
      <c r="AA2408" s="12"/>
      <c r="AB2408" s="2"/>
      <c r="AC2408" s="2"/>
    </row>
    <row r="2409" spans="1:29" s="4" customFormat="1" ht="9.9" customHeight="1" x14ac:dyDescent="0.25">
      <c r="A2409" s="184"/>
      <c r="B2409" s="138"/>
      <c r="C2409" s="2"/>
      <c r="D2409" s="187"/>
      <c r="E2409" s="187"/>
      <c r="F2409" s="187"/>
      <c r="G2409" s="8"/>
      <c r="H2409" s="187"/>
      <c r="M2409" s="193"/>
      <c r="N2409" s="193"/>
      <c r="O2409" s="193"/>
      <c r="Q2409" s="187"/>
      <c r="R2409" s="187"/>
      <c r="S2409" s="187"/>
      <c r="T2409" s="187"/>
      <c r="U2409" s="187"/>
      <c r="V2409" s="187"/>
      <c r="W2409" s="187"/>
      <c r="X2409" s="187"/>
      <c r="Y2409" s="187"/>
      <c r="Z2409" s="187"/>
      <c r="AA2409" s="12"/>
      <c r="AB2409" s="2"/>
      <c r="AC2409" s="2"/>
    </row>
    <row r="2410" spans="1:29" s="4" customFormat="1" ht="9.9" customHeight="1" x14ac:dyDescent="0.25">
      <c r="A2410" s="184"/>
      <c r="B2410" s="138"/>
      <c r="C2410" s="2"/>
      <c r="D2410" s="187"/>
      <c r="E2410" s="187"/>
      <c r="F2410" s="187"/>
      <c r="G2410" s="8"/>
      <c r="H2410" s="187"/>
      <c r="M2410" s="193"/>
      <c r="N2410" s="193"/>
      <c r="O2410" s="193"/>
      <c r="Q2410" s="187"/>
      <c r="R2410" s="187"/>
      <c r="S2410" s="187"/>
      <c r="T2410" s="187"/>
      <c r="U2410" s="187"/>
      <c r="V2410" s="187"/>
      <c r="W2410" s="187"/>
      <c r="X2410" s="187"/>
      <c r="Y2410" s="187"/>
      <c r="Z2410" s="187"/>
      <c r="AA2410" s="12"/>
      <c r="AB2410" s="2"/>
      <c r="AC2410" s="2"/>
    </row>
    <row r="2411" spans="1:29" s="4" customFormat="1" ht="9.9" customHeight="1" x14ac:dyDescent="0.25">
      <c r="A2411" s="184"/>
      <c r="B2411" s="138"/>
      <c r="C2411" s="2"/>
      <c r="D2411" s="187"/>
      <c r="E2411" s="187"/>
      <c r="F2411" s="187"/>
      <c r="G2411" s="8"/>
      <c r="H2411" s="187"/>
      <c r="M2411" s="193"/>
      <c r="N2411" s="193"/>
      <c r="O2411" s="193"/>
      <c r="Q2411" s="187"/>
      <c r="R2411" s="187"/>
      <c r="S2411" s="187"/>
      <c r="T2411" s="187"/>
      <c r="U2411" s="187"/>
      <c r="V2411" s="187"/>
      <c r="W2411" s="187"/>
      <c r="X2411" s="187"/>
      <c r="Y2411" s="187"/>
      <c r="Z2411" s="187"/>
      <c r="AA2411" s="12"/>
      <c r="AB2411" s="2"/>
      <c r="AC2411" s="2"/>
    </row>
    <row r="2412" spans="1:29" s="4" customFormat="1" ht="9.9" customHeight="1" x14ac:dyDescent="0.25">
      <c r="A2412" s="184"/>
      <c r="B2412" s="138"/>
      <c r="C2412" s="2"/>
      <c r="D2412" s="187"/>
      <c r="E2412" s="187"/>
      <c r="F2412" s="187"/>
      <c r="G2412" s="8"/>
      <c r="H2412" s="187"/>
      <c r="M2412" s="193"/>
      <c r="N2412" s="193"/>
      <c r="O2412" s="193"/>
      <c r="Q2412" s="187"/>
      <c r="R2412" s="187"/>
      <c r="S2412" s="187"/>
      <c r="T2412" s="187"/>
      <c r="U2412" s="187"/>
      <c r="V2412" s="187"/>
      <c r="W2412" s="187"/>
      <c r="X2412" s="187"/>
      <c r="Y2412" s="187"/>
      <c r="Z2412" s="187"/>
      <c r="AA2412" s="12"/>
      <c r="AB2412" s="2"/>
      <c r="AC2412" s="2"/>
    </row>
    <row r="2413" spans="1:29" s="4" customFormat="1" ht="9.9" customHeight="1" x14ac:dyDescent="0.25">
      <c r="A2413" s="184"/>
      <c r="B2413" s="138"/>
      <c r="C2413" s="2"/>
      <c r="D2413" s="187"/>
      <c r="E2413" s="187"/>
      <c r="F2413" s="187"/>
      <c r="G2413" s="8"/>
      <c r="H2413" s="187"/>
      <c r="M2413" s="193"/>
      <c r="N2413" s="193"/>
      <c r="O2413" s="193"/>
      <c r="Q2413" s="187"/>
      <c r="R2413" s="187"/>
      <c r="S2413" s="187"/>
      <c r="T2413" s="187"/>
      <c r="U2413" s="187"/>
      <c r="V2413" s="187"/>
      <c r="W2413" s="187"/>
      <c r="X2413" s="187"/>
      <c r="Y2413" s="187"/>
      <c r="Z2413" s="187"/>
      <c r="AA2413" s="12"/>
      <c r="AB2413" s="2"/>
      <c r="AC2413" s="2"/>
    </row>
    <row r="2414" spans="1:29" s="4" customFormat="1" ht="9.9" customHeight="1" x14ac:dyDescent="0.25">
      <c r="A2414" s="184"/>
      <c r="B2414" s="138"/>
      <c r="C2414" s="2"/>
      <c r="D2414" s="187"/>
      <c r="E2414" s="187"/>
      <c r="F2414" s="187"/>
      <c r="G2414" s="8"/>
      <c r="H2414" s="187"/>
      <c r="M2414" s="193"/>
      <c r="N2414" s="193"/>
      <c r="O2414" s="193"/>
      <c r="Q2414" s="187"/>
      <c r="R2414" s="187"/>
      <c r="S2414" s="187"/>
      <c r="T2414" s="187"/>
      <c r="U2414" s="187"/>
      <c r="V2414" s="187"/>
      <c r="W2414" s="187"/>
      <c r="X2414" s="187"/>
      <c r="Y2414" s="187"/>
      <c r="Z2414" s="187"/>
      <c r="AA2414" s="12"/>
      <c r="AB2414" s="2"/>
      <c r="AC2414" s="2"/>
    </row>
    <row r="2415" spans="1:29" s="4" customFormat="1" ht="9.9" customHeight="1" x14ac:dyDescent="0.25">
      <c r="A2415" s="184"/>
      <c r="B2415" s="138"/>
      <c r="C2415" s="2"/>
      <c r="D2415" s="187"/>
      <c r="E2415" s="187"/>
      <c r="F2415" s="187"/>
      <c r="G2415" s="8"/>
      <c r="H2415" s="187"/>
      <c r="M2415" s="193"/>
      <c r="N2415" s="193"/>
      <c r="O2415" s="193"/>
      <c r="Q2415" s="187"/>
      <c r="R2415" s="187"/>
      <c r="S2415" s="187"/>
      <c r="T2415" s="187"/>
      <c r="U2415" s="187"/>
      <c r="V2415" s="187"/>
      <c r="W2415" s="187"/>
      <c r="X2415" s="187"/>
      <c r="Y2415" s="187"/>
      <c r="Z2415" s="187"/>
      <c r="AA2415" s="12"/>
      <c r="AB2415" s="2"/>
      <c r="AC2415" s="2"/>
    </row>
    <row r="2416" spans="1:29" s="4" customFormat="1" ht="9.9" customHeight="1" x14ac:dyDescent="0.25">
      <c r="A2416" s="184"/>
      <c r="B2416" s="138"/>
      <c r="C2416" s="2"/>
      <c r="D2416" s="187"/>
      <c r="E2416" s="187"/>
      <c r="F2416" s="187"/>
      <c r="G2416" s="8"/>
      <c r="H2416" s="187"/>
      <c r="M2416" s="193"/>
      <c r="N2416" s="193"/>
      <c r="O2416" s="193"/>
      <c r="Q2416" s="187"/>
      <c r="R2416" s="187"/>
      <c r="S2416" s="187"/>
      <c r="T2416" s="187"/>
      <c r="U2416" s="187"/>
      <c r="V2416" s="187"/>
      <c r="W2416" s="187"/>
      <c r="X2416" s="187"/>
      <c r="Y2416" s="187"/>
      <c r="Z2416" s="187"/>
      <c r="AA2416" s="12"/>
      <c r="AB2416" s="2"/>
      <c r="AC2416" s="2"/>
    </row>
    <row r="2417" spans="1:29" s="4" customFormat="1" ht="9.9" customHeight="1" x14ac:dyDescent="0.25">
      <c r="A2417" s="184"/>
      <c r="B2417" s="138"/>
      <c r="C2417" s="2"/>
      <c r="D2417" s="187"/>
      <c r="E2417" s="187"/>
      <c r="F2417" s="187"/>
      <c r="G2417" s="8"/>
      <c r="H2417" s="187"/>
      <c r="M2417" s="193"/>
      <c r="N2417" s="193"/>
      <c r="O2417" s="193"/>
      <c r="Q2417" s="187"/>
      <c r="R2417" s="187"/>
      <c r="S2417" s="187"/>
      <c r="T2417" s="187"/>
      <c r="U2417" s="187"/>
      <c r="V2417" s="187"/>
      <c r="W2417" s="187"/>
      <c r="X2417" s="187"/>
      <c r="Y2417" s="187"/>
      <c r="Z2417" s="187"/>
      <c r="AA2417" s="12"/>
      <c r="AB2417" s="2"/>
      <c r="AC2417" s="2"/>
    </row>
    <row r="2419" spans="1:29" s="4" customFormat="1" ht="9.9" customHeight="1" x14ac:dyDescent="0.25">
      <c r="A2419" s="184"/>
      <c r="B2419" s="141"/>
      <c r="C2419" s="142"/>
      <c r="D2419" s="194"/>
      <c r="E2419" s="194"/>
      <c r="F2419" s="194"/>
      <c r="G2419" s="194"/>
      <c r="H2419" s="193"/>
      <c r="I2419" s="194"/>
      <c r="J2419" s="194"/>
      <c r="K2419" s="194"/>
      <c r="L2419" s="13"/>
      <c r="M2419" s="187"/>
      <c r="N2419" s="187"/>
      <c r="O2419" s="187"/>
      <c r="Q2419" s="187"/>
      <c r="R2419" s="187"/>
      <c r="S2419" s="187"/>
      <c r="T2419" s="187"/>
      <c r="U2419" s="187"/>
      <c r="V2419" s="187"/>
      <c r="W2419" s="187"/>
      <c r="X2419" s="187"/>
      <c r="Y2419" s="187"/>
      <c r="Z2419" s="187"/>
      <c r="AA2419" s="12"/>
      <c r="AB2419" s="2"/>
      <c r="AC2419" s="2"/>
    </row>
    <row r="2420" spans="1:29" s="4" customFormat="1" ht="9.9" customHeight="1" x14ac:dyDescent="0.25">
      <c r="A2420" s="184"/>
      <c r="B2420" s="139"/>
      <c r="C2420" s="142"/>
      <c r="D2420" s="2"/>
      <c r="E2420" s="187"/>
      <c r="F2420" s="187"/>
      <c r="G2420" s="8"/>
      <c r="H2420" s="187"/>
      <c r="I2420" s="194"/>
      <c r="J2420" s="194"/>
      <c r="K2420" s="194"/>
      <c r="L2420" s="194"/>
      <c r="M2420" s="187"/>
      <c r="N2420" s="187"/>
      <c r="O2420" s="187"/>
      <c r="Q2420" s="187"/>
      <c r="R2420" s="187"/>
      <c r="S2420" s="187"/>
      <c r="T2420" s="187"/>
      <c r="U2420" s="187"/>
      <c r="V2420" s="187"/>
      <c r="W2420" s="187"/>
      <c r="X2420" s="187"/>
      <c r="Y2420" s="187"/>
      <c r="Z2420" s="187"/>
      <c r="AA2420" s="12"/>
      <c r="AB2420" s="2"/>
      <c r="AC2420" s="2"/>
    </row>
    <row r="2421" spans="1:29" s="4" customFormat="1" ht="9.9" customHeight="1" x14ac:dyDescent="0.25">
      <c r="A2421" s="184"/>
      <c r="B2421" s="142"/>
      <c r="C2421" s="142"/>
      <c r="D2421" s="2"/>
      <c r="E2421" s="187"/>
      <c r="F2421" s="187"/>
      <c r="G2421" s="8"/>
      <c r="H2421" s="187"/>
      <c r="I2421" s="194"/>
      <c r="J2421" s="194"/>
      <c r="K2421" s="194"/>
      <c r="L2421" s="194"/>
      <c r="M2421" s="187"/>
      <c r="N2421" s="187"/>
      <c r="O2421" s="187"/>
      <c r="Q2421" s="187"/>
      <c r="R2421" s="187"/>
      <c r="S2421" s="187"/>
      <c r="T2421" s="187"/>
      <c r="U2421" s="187"/>
      <c r="V2421" s="187"/>
      <c r="W2421" s="187"/>
      <c r="X2421" s="187"/>
      <c r="Y2421" s="187"/>
      <c r="Z2421" s="187"/>
      <c r="AA2421" s="12"/>
      <c r="AB2421" s="2"/>
      <c r="AC2421" s="2"/>
    </row>
    <row r="2422" spans="1:29" s="4" customFormat="1" ht="9.9" customHeight="1" x14ac:dyDescent="0.25">
      <c r="A2422" s="184"/>
      <c r="B2422" s="138"/>
      <c r="C2422" s="142"/>
      <c r="D2422" s="2"/>
      <c r="E2422" s="187"/>
      <c r="F2422" s="187"/>
      <c r="G2422" s="8"/>
      <c r="H2422" s="187"/>
      <c r="I2422" s="194"/>
      <c r="J2422" s="194"/>
      <c r="K2422" s="194"/>
      <c r="L2422" s="194"/>
      <c r="M2422" s="187"/>
      <c r="N2422" s="187"/>
      <c r="O2422" s="187"/>
      <c r="Q2422" s="187"/>
      <c r="R2422" s="187"/>
      <c r="S2422" s="187"/>
      <c r="T2422" s="187"/>
      <c r="U2422" s="187"/>
      <c r="V2422" s="187"/>
      <c r="W2422" s="187"/>
      <c r="X2422" s="187"/>
      <c r="Y2422" s="187"/>
      <c r="Z2422" s="187"/>
      <c r="AA2422" s="12"/>
      <c r="AB2422" s="2"/>
      <c r="AC2422" s="2"/>
    </row>
    <row r="2423" spans="1:29" s="4" customFormat="1" ht="9.9" customHeight="1" x14ac:dyDescent="0.25">
      <c r="A2423" s="184"/>
      <c r="B2423" s="138"/>
      <c r="C2423" s="142"/>
      <c r="D2423" s="2"/>
      <c r="E2423" s="187"/>
      <c r="F2423" s="187"/>
      <c r="G2423" s="8"/>
      <c r="H2423" s="187"/>
      <c r="I2423" s="333"/>
      <c r="J2423" s="334"/>
      <c r="K2423" s="194"/>
      <c r="L2423" s="194"/>
      <c r="M2423" s="187"/>
      <c r="N2423" s="187"/>
      <c r="O2423" s="187"/>
      <c r="Q2423" s="187"/>
      <c r="R2423" s="187"/>
      <c r="S2423" s="187"/>
      <c r="T2423" s="187"/>
      <c r="U2423" s="187"/>
      <c r="V2423" s="187"/>
      <c r="W2423" s="187"/>
      <c r="X2423" s="187"/>
      <c r="Y2423" s="187"/>
      <c r="Z2423" s="187"/>
      <c r="AA2423" s="12"/>
      <c r="AB2423" s="2"/>
      <c r="AC2423" s="2"/>
    </row>
    <row r="2424" spans="1:29" s="4" customFormat="1" ht="9.9" customHeight="1" x14ac:dyDescent="0.25">
      <c r="A2424" s="184"/>
      <c r="B2424" s="138"/>
      <c r="C2424" s="142"/>
      <c r="D2424" s="2"/>
      <c r="E2424" s="187"/>
      <c r="F2424" s="187"/>
      <c r="G2424" s="8"/>
      <c r="H2424" s="187"/>
      <c r="I2424" s="333"/>
      <c r="J2424" s="334"/>
      <c r="K2424" s="194"/>
      <c r="L2424" s="194"/>
      <c r="M2424" s="187"/>
      <c r="N2424" s="187"/>
      <c r="O2424" s="187"/>
      <c r="Q2424" s="187"/>
      <c r="R2424" s="187"/>
      <c r="S2424" s="187"/>
      <c r="T2424" s="187"/>
      <c r="U2424" s="187"/>
      <c r="V2424" s="187"/>
      <c r="W2424" s="187"/>
      <c r="X2424" s="187"/>
      <c r="Y2424" s="187"/>
      <c r="Z2424" s="187"/>
      <c r="AA2424" s="12"/>
      <c r="AB2424" s="2"/>
      <c r="AC2424" s="2"/>
    </row>
    <row r="2425" spans="1:29" s="4" customFormat="1" ht="9.9" customHeight="1" x14ac:dyDescent="0.25">
      <c r="A2425" s="184"/>
      <c r="B2425" s="138"/>
      <c r="C2425" s="142"/>
      <c r="D2425" s="2"/>
      <c r="E2425" s="187"/>
      <c r="F2425" s="187"/>
      <c r="G2425" s="8"/>
      <c r="H2425" s="187"/>
      <c r="I2425" s="194"/>
      <c r="J2425" s="194"/>
      <c r="K2425" s="194"/>
      <c r="L2425" s="194"/>
      <c r="M2425" s="187"/>
      <c r="N2425" s="187"/>
      <c r="O2425" s="187"/>
      <c r="Q2425" s="187"/>
      <c r="R2425" s="187"/>
      <c r="S2425" s="187"/>
      <c r="T2425" s="187"/>
      <c r="U2425" s="187"/>
      <c r="V2425" s="187"/>
      <c r="W2425" s="187"/>
      <c r="X2425" s="187"/>
      <c r="Y2425" s="187"/>
      <c r="Z2425" s="187"/>
      <c r="AA2425" s="12"/>
      <c r="AB2425" s="2"/>
      <c r="AC2425" s="2"/>
    </row>
    <row r="2426" spans="1:29" s="4" customFormat="1" ht="9.9" customHeight="1" x14ac:dyDescent="0.25">
      <c r="A2426" s="184"/>
      <c r="B2426" s="138"/>
      <c r="C2426" s="142"/>
      <c r="D2426" s="2"/>
      <c r="E2426" s="187"/>
      <c r="F2426" s="187"/>
      <c r="G2426" s="8"/>
      <c r="H2426" s="187"/>
      <c r="I2426" s="333"/>
      <c r="J2426" s="334"/>
      <c r="K2426" s="194"/>
      <c r="L2426" s="194"/>
      <c r="M2426" s="187"/>
      <c r="N2426" s="187"/>
      <c r="O2426" s="187"/>
      <c r="Q2426" s="187"/>
      <c r="R2426" s="187"/>
      <c r="S2426" s="187"/>
      <c r="T2426" s="187"/>
      <c r="U2426" s="187"/>
      <c r="V2426" s="187"/>
      <c r="W2426" s="187"/>
      <c r="X2426" s="187"/>
      <c r="Y2426" s="187"/>
      <c r="Z2426" s="187"/>
      <c r="AA2426" s="12"/>
      <c r="AB2426" s="2"/>
      <c r="AC2426" s="2"/>
    </row>
    <row r="2427" spans="1:29" s="4" customFormat="1" ht="9.9" customHeight="1" x14ac:dyDescent="0.25">
      <c r="A2427" s="184"/>
      <c r="B2427" s="138"/>
      <c r="C2427" s="142"/>
      <c r="D2427" s="2"/>
      <c r="E2427" s="187"/>
      <c r="F2427" s="187"/>
      <c r="G2427" s="8"/>
      <c r="H2427" s="187"/>
      <c r="I2427" s="333"/>
      <c r="J2427" s="334"/>
      <c r="K2427" s="194"/>
      <c r="L2427" s="194"/>
      <c r="M2427" s="187"/>
      <c r="N2427" s="187"/>
      <c r="O2427" s="187"/>
      <c r="Q2427" s="187"/>
      <c r="R2427" s="187"/>
      <c r="S2427" s="187"/>
      <c r="T2427" s="187"/>
      <c r="U2427" s="187"/>
      <c r="V2427" s="187"/>
      <c r="W2427" s="187"/>
      <c r="X2427" s="187"/>
      <c r="Y2427" s="187"/>
      <c r="Z2427" s="187"/>
      <c r="AA2427" s="12"/>
      <c r="AB2427" s="2"/>
      <c r="AC2427" s="2"/>
    </row>
    <row r="2428" spans="1:29" s="4" customFormat="1" ht="9.9" customHeight="1" x14ac:dyDescent="0.25">
      <c r="A2428" s="184"/>
      <c r="B2428" s="138"/>
      <c r="C2428" s="142"/>
      <c r="D2428" s="2"/>
      <c r="E2428" s="187"/>
      <c r="F2428" s="187"/>
      <c r="G2428" s="8"/>
      <c r="H2428" s="187"/>
      <c r="I2428" s="194"/>
      <c r="J2428" s="194"/>
      <c r="K2428" s="194"/>
      <c r="L2428" s="194"/>
      <c r="M2428" s="187"/>
      <c r="N2428" s="187"/>
      <c r="O2428" s="187"/>
      <c r="Q2428" s="187"/>
      <c r="R2428" s="187"/>
      <c r="S2428" s="187"/>
      <c r="T2428" s="187"/>
      <c r="U2428" s="187"/>
      <c r="V2428" s="187"/>
      <c r="W2428" s="187"/>
      <c r="X2428" s="187"/>
      <c r="Y2428" s="187"/>
      <c r="Z2428" s="187"/>
      <c r="AA2428" s="12"/>
      <c r="AB2428" s="2"/>
      <c r="AC2428" s="2"/>
    </row>
    <row r="2429" spans="1:29" s="4" customFormat="1" ht="9.9" customHeight="1" x14ac:dyDescent="0.25">
      <c r="A2429" s="184"/>
      <c r="B2429" s="138"/>
      <c r="C2429" s="142"/>
      <c r="D2429" s="2"/>
      <c r="E2429" s="187"/>
      <c r="F2429" s="187"/>
      <c r="G2429" s="8"/>
      <c r="H2429" s="187"/>
      <c r="I2429" s="333"/>
      <c r="J2429" s="334"/>
      <c r="K2429" s="194"/>
      <c r="L2429" s="194"/>
      <c r="M2429" s="187"/>
      <c r="N2429" s="187"/>
      <c r="O2429" s="187"/>
      <c r="Q2429" s="187"/>
      <c r="R2429" s="187"/>
      <c r="S2429" s="187"/>
      <c r="T2429" s="187"/>
      <c r="U2429" s="187"/>
      <c r="V2429" s="187"/>
      <c r="W2429" s="187"/>
      <c r="X2429" s="187"/>
      <c r="Y2429" s="187"/>
      <c r="Z2429" s="187"/>
      <c r="AA2429" s="12"/>
      <c r="AB2429" s="2"/>
      <c r="AC2429" s="2"/>
    </row>
    <row r="2430" spans="1:29" s="4" customFormat="1" ht="9.9" customHeight="1" x14ac:dyDescent="0.25">
      <c r="A2430" s="184"/>
      <c r="B2430" s="138"/>
      <c r="C2430" s="142"/>
      <c r="D2430" s="2"/>
      <c r="E2430" s="187"/>
      <c r="F2430" s="187"/>
      <c r="G2430" s="8"/>
      <c r="H2430" s="187"/>
      <c r="I2430" s="333"/>
      <c r="J2430" s="334"/>
      <c r="K2430" s="194"/>
      <c r="L2430" s="194"/>
      <c r="M2430" s="187"/>
      <c r="N2430" s="187"/>
      <c r="O2430" s="187"/>
      <c r="Q2430" s="187"/>
      <c r="R2430" s="187"/>
      <c r="S2430" s="187"/>
      <c r="T2430" s="187"/>
      <c r="U2430" s="187"/>
      <c r="V2430" s="187"/>
      <c r="W2430" s="187"/>
      <c r="X2430" s="187"/>
      <c r="Y2430" s="187"/>
      <c r="Z2430" s="187"/>
      <c r="AA2430" s="12"/>
      <c r="AB2430" s="2"/>
      <c r="AC2430" s="2"/>
    </row>
    <row r="2431" spans="1:29" s="4" customFormat="1" ht="9.9" customHeight="1" x14ac:dyDescent="0.25">
      <c r="A2431" s="184"/>
      <c r="B2431" s="138"/>
      <c r="C2431" s="142"/>
      <c r="D2431" s="2"/>
      <c r="E2431" s="187"/>
      <c r="F2431" s="187"/>
      <c r="G2431" s="8"/>
      <c r="H2431" s="187"/>
      <c r="I2431" s="194"/>
      <c r="J2431" s="194"/>
      <c r="K2431" s="194"/>
      <c r="L2431" s="194"/>
      <c r="M2431" s="187"/>
      <c r="N2431" s="187"/>
      <c r="O2431" s="187"/>
      <c r="Q2431" s="187"/>
      <c r="R2431" s="187"/>
      <c r="S2431" s="187"/>
      <c r="T2431" s="187"/>
      <c r="U2431" s="187"/>
      <c r="V2431" s="187"/>
      <c r="W2431" s="187"/>
      <c r="X2431" s="187"/>
      <c r="Y2431" s="187"/>
      <c r="Z2431" s="187"/>
      <c r="AA2431" s="12"/>
      <c r="AB2431" s="2"/>
      <c r="AC2431" s="2"/>
    </row>
    <row r="2432" spans="1:29" s="4" customFormat="1" ht="9.9" customHeight="1" x14ac:dyDescent="0.25">
      <c r="A2432" s="184"/>
      <c r="B2432" s="138"/>
      <c r="C2432" s="142"/>
      <c r="D2432" s="2"/>
      <c r="E2432" s="187"/>
      <c r="F2432" s="187"/>
      <c r="G2432" s="8"/>
      <c r="H2432" s="187"/>
      <c r="I2432" s="333"/>
      <c r="J2432" s="334"/>
      <c r="K2432" s="194"/>
      <c r="L2432" s="194"/>
      <c r="M2432" s="187"/>
      <c r="N2432" s="187"/>
      <c r="O2432" s="187"/>
      <c r="Q2432" s="187"/>
      <c r="R2432" s="187"/>
      <c r="S2432" s="187"/>
      <c r="T2432" s="187"/>
      <c r="U2432" s="187"/>
      <c r="V2432" s="187"/>
      <c r="W2432" s="187"/>
      <c r="X2432" s="187"/>
      <c r="Y2432" s="187"/>
      <c r="Z2432" s="187"/>
      <c r="AA2432" s="12"/>
      <c r="AB2432" s="2"/>
      <c r="AC2432" s="2"/>
    </row>
    <row r="2433" spans="1:29" s="187" customFormat="1" ht="9.9" customHeight="1" x14ac:dyDescent="0.25">
      <c r="A2433" s="184"/>
      <c r="B2433" s="138"/>
      <c r="C2433" s="142"/>
      <c r="D2433" s="2"/>
      <c r="G2433" s="8"/>
      <c r="I2433" s="194"/>
      <c r="J2433" s="194"/>
      <c r="K2433" s="194"/>
      <c r="L2433" s="194"/>
      <c r="P2433" s="4"/>
      <c r="AA2433" s="12"/>
      <c r="AB2433" s="2"/>
      <c r="AC2433" s="2"/>
    </row>
    <row r="2434" spans="1:29" s="187" customFormat="1" ht="9.9" customHeight="1" x14ac:dyDescent="0.25">
      <c r="A2434" s="184"/>
      <c r="B2434" s="138"/>
      <c r="C2434" s="142"/>
      <c r="D2434" s="2"/>
      <c r="G2434" s="8"/>
      <c r="I2434" s="333"/>
      <c r="J2434" s="334"/>
      <c r="K2434" s="194"/>
      <c r="L2434" s="194"/>
      <c r="P2434" s="4"/>
      <c r="AA2434" s="12"/>
      <c r="AB2434" s="2"/>
      <c r="AC2434" s="2"/>
    </row>
    <row r="2435" spans="1:29" s="187" customFormat="1" ht="9.9" customHeight="1" x14ac:dyDescent="0.25">
      <c r="A2435" s="184"/>
      <c r="B2435" s="138"/>
      <c r="C2435" s="142"/>
      <c r="D2435" s="2"/>
      <c r="G2435" s="8"/>
      <c r="I2435" s="333"/>
      <c r="J2435" s="334"/>
      <c r="K2435" s="194"/>
      <c r="L2435" s="194"/>
      <c r="P2435" s="4"/>
      <c r="AA2435" s="12"/>
      <c r="AB2435" s="2"/>
      <c r="AC2435" s="2"/>
    </row>
    <row r="2436" spans="1:29" s="187" customFormat="1" ht="9.9" customHeight="1" x14ac:dyDescent="0.25">
      <c r="A2436" s="184"/>
      <c r="B2436" s="138"/>
      <c r="C2436" s="142"/>
      <c r="D2436" s="2"/>
      <c r="G2436" s="8"/>
      <c r="I2436" s="194"/>
      <c r="J2436" s="194"/>
      <c r="K2436" s="194"/>
      <c r="L2436" s="194"/>
      <c r="P2436" s="4"/>
      <c r="AA2436" s="12"/>
      <c r="AB2436" s="2"/>
      <c r="AC2436" s="2"/>
    </row>
    <row r="2437" spans="1:29" s="187" customFormat="1" ht="9.9" customHeight="1" x14ac:dyDescent="0.25">
      <c r="A2437" s="184"/>
      <c r="B2437" s="138"/>
      <c r="C2437" s="142"/>
      <c r="D2437" s="2"/>
      <c r="G2437" s="8"/>
      <c r="I2437" s="333"/>
      <c r="J2437" s="334"/>
      <c r="K2437" s="194"/>
      <c r="L2437" s="194"/>
      <c r="P2437" s="4"/>
      <c r="AA2437" s="12"/>
      <c r="AB2437" s="2"/>
      <c r="AC2437" s="2"/>
    </row>
    <row r="2438" spans="1:29" s="187" customFormat="1" ht="9.9" customHeight="1" x14ac:dyDescent="0.25">
      <c r="A2438" s="184"/>
      <c r="B2438" s="138"/>
      <c r="C2438" s="142"/>
      <c r="D2438" s="2"/>
      <c r="G2438" s="8"/>
      <c r="I2438" s="333"/>
      <c r="J2438" s="334"/>
      <c r="K2438" s="194"/>
      <c r="L2438" s="194"/>
      <c r="P2438" s="4"/>
      <c r="AA2438" s="12"/>
      <c r="AB2438" s="2"/>
      <c r="AC2438" s="2"/>
    </row>
    <row r="2439" spans="1:29" s="187" customFormat="1" ht="9.9" customHeight="1" x14ac:dyDescent="0.25">
      <c r="A2439" s="184"/>
      <c r="B2439" s="138"/>
      <c r="C2439" s="142"/>
      <c r="D2439" s="2"/>
      <c r="G2439" s="8"/>
      <c r="I2439" s="194"/>
      <c r="J2439" s="194"/>
      <c r="K2439" s="194"/>
      <c r="L2439" s="194"/>
      <c r="P2439" s="4"/>
      <c r="AA2439" s="12"/>
      <c r="AB2439" s="2"/>
      <c r="AC2439" s="2"/>
    </row>
    <row r="2440" spans="1:29" s="187" customFormat="1" ht="9.9" customHeight="1" x14ac:dyDescent="0.25">
      <c r="A2440" s="184"/>
      <c r="B2440" s="138"/>
      <c r="C2440" s="142"/>
      <c r="D2440" s="2"/>
      <c r="G2440" s="8"/>
      <c r="I2440" s="333"/>
      <c r="J2440" s="334"/>
      <c r="K2440" s="194"/>
      <c r="L2440" s="194"/>
      <c r="P2440" s="4"/>
      <c r="AA2440" s="12"/>
      <c r="AB2440" s="2"/>
      <c r="AC2440" s="2"/>
    </row>
    <row r="2441" spans="1:29" s="187" customFormat="1" ht="9.9" customHeight="1" x14ac:dyDescent="0.25">
      <c r="A2441" s="184"/>
      <c r="B2441" s="138"/>
      <c r="C2441" s="142"/>
      <c r="D2441" s="2"/>
      <c r="G2441" s="8"/>
      <c r="I2441" s="333"/>
      <c r="J2441" s="334"/>
      <c r="K2441" s="194"/>
      <c r="L2441" s="194"/>
      <c r="P2441" s="4"/>
      <c r="AA2441" s="12"/>
      <c r="AB2441" s="2"/>
      <c r="AC2441" s="2"/>
    </row>
    <row r="2442" spans="1:29" s="187" customFormat="1" ht="9.9" customHeight="1" x14ac:dyDescent="0.25">
      <c r="A2442" s="184"/>
      <c r="B2442" s="138"/>
      <c r="C2442" s="142"/>
      <c r="D2442" s="2"/>
      <c r="G2442" s="8"/>
      <c r="I2442" s="194"/>
      <c r="J2442" s="194"/>
      <c r="K2442" s="194"/>
      <c r="L2442" s="194"/>
      <c r="P2442" s="4"/>
      <c r="AA2442" s="12"/>
      <c r="AB2442" s="2"/>
      <c r="AC2442" s="2"/>
    </row>
    <row r="2443" spans="1:29" s="187" customFormat="1" ht="9.9" customHeight="1" x14ac:dyDescent="0.25">
      <c r="A2443" s="184"/>
      <c r="B2443" s="138"/>
      <c r="C2443" s="142"/>
      <c r="D2443" s="2"/>
      <c r="G2443" s="8"/>
      <c r="I2443" s="333"/>
      <c r="J2443" s="334"/>
      <c r="K2443" s="194"/>
      <c r="L2443" s="194"/>
      <c r="P2443" s="4"/>
      <c r="AA2443" s="12"/>
      <c r="AB2443" s="2"/>
      <c r="AC2443" s="2"/>
    </row>
    <row r="2444" spans="1:29" s="187" customFormat="1" ht="9.9" customHeight="1" x14ac:dyDescent="0.25">
      <c r="A2444" s="184"/>
      <c r="B2444" s="138"/>
      <c r="C2444" s="142"/>
      <c r="D2444" s="2"/>
      <c r="G2444" s="8"/>
      <c r="I2444" s="333"/>
      <c r="J2444" s="334"/>
      <c r="K2444" s="194"/>
      <c r="L2444" s="194"/>
      <c r="P2444" s="4"/>
      <c r="AA2444" s="12"/>
      <c r="AB2444" s="2"/>
      <c r="AC2444" s="2"/>
    </row>
    <row r="2445" spans="1:29" s="187" customFormat="1" ht="9.9" customHeight="1" x14ac:dyDescent="0.25">
      <c r="A2445" s="184"/>
      <c r="B2445" s="138"/>
      <c r="C2445" s="142"/>
      <c r="D2445" s="2"/>
      <c r="G2445" s="8"/>
      <c r="I2445" s="194"/>
      <c r="J2445" s="194"/>
      <c r="K2445" s="194"/>
      <c r="L2445" s="194"/>
      <c r="P2445" s="4"/>
      <c r="AA2445" s="12"/>
      <c r="AB2445" s="2"/>
      <c r="AC2445" s="2"/>
    </row>
    <row r="2446" spans="1:29" s="187" customFormat="1" ht="9.9" customHeight="1" x14ac:dyDescent="0.25">
      <c r="A2446" s="184"/>
      <c r="B2446" s="138"/>
      <c r="C2446" s="142"/>
      <c r="D2446" s="2"/>
      <c r="G2446" s="8"/>
      <c r="I2446" s="333"/>
      <c r="J2446" s="334"/>
      <c r="K2446" s="194"/>
      <c r="L2446" s="194"/>
      <c r="P2446" s="4"/>
      <c r="AA2446" s="12"/>
      <c r="AB2446" s="2"/>
      <c r="AC2446" s="2"/>
    </row>
    <row r="2447" spans="1:29" s="187" customFormat="1" ht="9.9" customHeight="1" x14ac:dyDescent="0.25">
      <c r="A2447" s="184"/>
      <c r="B2447" s="138"/>
      <c r="C2447" s="142"/>
      <c r="D2447" s="2"/>
      <c r="G2447" s="8"/>
      <c r="I2447" s="333"/>
      <c r="J2447" s="334"/>
      <c r="K2447" s="194"/>
      <c r="L2447" s="194"/>
      <c r="P2447" s="4"/>
      <c r="AA2447" s="12"/>
      <c r="AB2447" s="2"/>
      <c r="AC2447" s="2"/>
    </row>
    <row r="2448" spans="1:29" s="187" customFormat="1" ht="9.9" customHeight="1" x14ac:dyDescent="0.25">
      <c r="A2448" s="184"/>
      <c r="B2448" s="138"/>
      <c r="C2448" s="142"/>
      <c r="D2448" s="2"/>
      <c r="G2448" s="8"/>
      <c r="I2448" s="194"/>
      <c r="J2448" s="194"/>
      <c r="K2448" s="194"/>
      <c r="L2448" s="194"/>
      <c r="P2448" s="4"/>
      <c r="AA2448" s="12"/>
      <c r="AB2448" s="2"/>
      <c r="AC2448" s="2"/>
    </row>
    <row r="2449" spans="1:29" s="187" customFormat="1" ht="9.9" customHeight="1" x14ac:dyDescent="0.25">
      <c r="A2449" s="184"/>
      <c r="B2449" s="138"/>
      <c r="C2449" s="142"/>
      <c r="D2449" s="2"/>
      <c r="G2449" s="8"/>
      <c r="I2449" s="333"/>
      <c r="J2449" s="334"/>
      <c r="K2449" s="194"/>
      <c r="L2449" s="194"/>
      <c r="P2449" s="4"/>
      <c r="AA2449" s="12"/>
      <c r="AB2449" s="2"/>
      <c r="AC2449" s="2"/>
    </row>
    <row r="2450" spans="1:29" s="187" customFormat="1" ht="9.9" customHeight="1" x14ac:dyDescent="0.25">
      <c r="A2450" s="184"/>
      <c r="B2450" s="138"/>
      <c r="C2450" s="142"/>
      <c r="D2450" s="2"/>
      <c r="G2450" s="8"/>
      <c r="I2450" s="333"/>
      <c r="J2450" s="334"/>
      <c r="K2450" s="194"/>
      <c r="L2450" s="194"/>
      <c r="P2450" s="4"/>
      <c r="AA2450" s="12"/>
      <c r="AB2450" s="2"/>
      <c r="AC2450" s="2"/>
    </row>
    <row r="2451" spans="1:29" s="187" customFormat="1" ht="9.9" customHeight="1" x14ac:dyDescent="0.25">
      <c r="A2451" s="184"/>
      <c r="B2451" s="138"/>
      <c r="C2451" s="142"/>
      <c r="D2451" s="2"/>
      <c r="G2451" s="8"/>
      <c r="I2451" s="194"/>
      <c r="J2451" s="194"/>
      <c r="K2451" s="194"/>
      <c r="L2451" s="140"/>
      <c r="P2451" s="4"/>
      <c r="AA2451" s="12"/>
      <c r="AB2451" s="2"/>
      <c r="AC2451" s="2"/>
    </row>
    <row r="2452" spans="1:29" s="187" customFormat="1" ht="9.9" customHeight="1" x14ac:dyDescent="0.25">
      <c r="A2452" s="184"/>
      <c r="B2452" s="138"/>
      <c r="C2452" s="142"/>
      <c r="D2452" s="2"/>
      <c r="G2452" s="8"/>
      <c r="I2452" s="333"/>
      <c r="J2452" s="334"/>
      <c r="K2452" s="194"/>
      <c r="L2452" s="194"/>
      <c r="P2452" s="4"/>
      <c r="AA2452" s="12"/>
      <c r="AB2452" s="2"/>
      <c r="AC2452" s="2"/>
    </row>
    <row r="2453" spans="1:29" s="187" customFormat="1" ht="9.9" customHeight="1" x14ac:dyDescent="0.25">
      <c r="A2453" s="184"/>
      <c r="B2453" s="138"/>
      <c r="C2453" s="142"/>
      <c r="D2453" s="2"/>
      <c r="G2453" s="8"/>
      <c r="I2453" s="333"/>
      <c r="J2453" s="334"/>
      <c r="K2453" s="194"/>
      <c r="L2453" s="194"/>
      <c r="P2453" s="4"/>
      <c r="AA2453" s="12"/>
      <c r="AB2453" s="2"/>
      <c r="AC2453" s="2"/>
    </row>
    <row r="2454" spans="1:29" s="187" customFormat="1" ht="9.9" customHeight="1" x14ac:dyDescent="0.25">
      <c r="A2454" s="184"/>
      <c r="B2454" s="138"/>
      <c r="C2454" s="142"/>
      <c r="D2454" s="2"/>
      <c r="G2454" s="8"/>
      <c r="I2454" s="194"/>
      <c r="J2454" s="194"/>
      <c r="K2454" s="194"/>
      <c r="L2454" s="194"/>
      <c r="P2454" s="4"/>
      <c r="AA2454" s="12"/>
      <c r="AB2454" s="2"/>
      <c r="AC2454" s="2"/>
    </row>
    <row r="2455" spans="1:29" s="187" customFormat="1" ht="9.9" customHeight="1" x14ac:dyDescent="0.25">
      <c r="A2455" s="184"/>
      <c r="B2455" s="138"/>
      <c r="C2455" s="142"/>
      <c r="D2455" s="2"/>
      <c r="G2455" s="8"/>
      <c r="I2455" s="333"/>
      <c r="J2455" s="334"/>
      <c r="K2455" s="194"/>
      <c r="L2455" s="194"/>
      <c r="P2455" s="4"/>
      <c r="AA2455" s="12"/>
      <c r="AB2455" s="2"/>
      <c r="AC2455" s="2"/>
    </row>
    <row r="2456" spans="1:29" s="187" customFormat="1" ht="9.9" customHeight="1" x14ac:dyDescent="0.25">
      <c r="A2456" s="184"/>
      <c r="B2456" s="138"/>
      <c r="C2456" s="142"/>
      <c r="D2456" s="2"/>
      <c r="G2456" s="8"/>
      <c r="I2456" s="333"/>
      <c r="J2456" s="334"/>
      <c r="K2456" s="194"/>
      <c r="L2456" s="194"/>
      <c r="P2456" s="4"/>
      <c r="AA2456" s="12"/>
      <c r="AB2456" s="2"/>
      <c r="AC2456" s="2"/>
    </row>
    <row r="2457" spans="1:29" s="187" customFormat="1" ht="9.9" customHeight="1" x14ac:dyDescent="0.25">
      <c r="A2457" s="184"/>
      <c r="B2457" s="138"/>
      <c r="C2457" s="142"/>
      <c r="D2457" s="2"/>
      <c r="G2457" s="8"/>
      <c r="I2457" s="194"/>
      <c r="J2457" s="194"/>
      <c r="K2457" s="194"/>
      <c r="L2457" s="194"/>
      <c r="P2457" s="4"/>
      <c r="AA2457" s="12"/>
      <c r="AB2457" s="2"/>
      <c r="AC2457" s="2"/>
    </row>
    <row r="2458" spans="1:29" s="187" customFormat="1" ht="9.9" customHeight="1" x14ac:dyDescent="0.25">
      <c r="A2458" s="184"/>
      <c r="B2458" s="138"/>
      <c r="C2458" s="142"/>
      <c r="D2458" s="2"/>
      <c r="G2458" s="8"/>
      <c r="I2458" s="333"/>
      <c r="J2458" s="334"/>
      <c r="K2458" s="194"/>
      <c r="L2458" s="194"/>
      <c r="P2458" s="4"/>
      <c r="AA2458" s="12"/>
      <c r="AB2458" s="2"/>
      <c r="AC2458" s="2"/>
    </row>
    <row r="2459" spans="1:29" s="187" customFormat="1" ht="9.9" customHeight="1" x14ac:dyDescent="0.25">
      <c r="A2459" s="184"/>
      <c r="B2459" s="138"/>
      <c r="C2459" s="142"/>
      <c r="D2459" s="2"/>
      <c r="G2459" s="8"/>
      <c r="I2459" s="333"/>
      <c r="J2459" s="334"/>
      <c r="K2459" s="194"/>
      <c r="L2459" s="194"/>
      <c r="P2459" s="4"/>
      <c r="AA2459" s="12"/>
      <c r="AB2459" s="2"/>
      <c r="AC2459" s="2"/>
    </row>
    <row r="2460" spans="1:29" s="187" customFormat="1" ht="9.9" customHeight="1" x14ac:dyDescent="0.25">
      <c r="A2460" s="184"/>
      <c r="B2460" s="138"/>
      <c r="C2460" s="142"/>
      <c r="D2460" s="2"/>
      <c r="G2460" s="8"/>
      <c r="I2460" s="194"/>
      <c r="J2460" s="194"/>
      <c r="K2460" s="194"/>
      <c r="L2460" s="194"/>
      <c r="P2460" s="4"/>
      <c r="AA2460" s="12"/>
      <c r="AB2460" s="2"/>
      <c r="AC2460" s="2"/>
    </row>
    <row r="2461" spans="1:29" s="187" customFormat="1" ht="9.9" customHeight="1" x14ac:dyDescent="0.25">
      <c r="A2461" s="184"/>
      <c r="B2461" s="138"/>
      <c r="C2461" s="142"/>
      <c r="D2461" s="2"/>
      <c r="G2461" s="8"/>
      <c r="I2461" s="333"/>
      <c r="J2461" s="334"/>
      <c r="K2461" s="194"/>
      <c r="L2461" s="194"/>
      <c r="P2461" s="4"/>
      <c r="AA2461" s="12"/>
      <c r="AB2461" s="2"/>
      <c r="AC2461" s="2"/>
    </row>
    <row r="2462" spans="1:29" s="187" customFormat="1" ht="9.9" customHeight="1" x14ac:dyDescent="0.25">
      <c r="A2462" s="184"/>
      <c r="B2462" s="138"/>
      <c r="C2462" s="142"/>
      <c r="D2462" s="2"/>
      <c r="G2462" s="8"/>
      <c r="I2462" s="333"/>
      <c r="J2462" s="334"/>
      <c r="K2462" s="194"/>
      <c r="L2462" s="194"/>
      <c r="P2462" s="4"/>
      <c r="AA2462" s="12"/>
      <c r="AB2462" s="2"/>
      <c r="AC2462" s="2"/>
    </row>
    <row r="2463" spans="1:29" s="187" customFormat="1" ht="9.9" customHeight="1" x14ac:dyDescent="0.25">
      <c r="A2463" s="184"/>
      <c r="B2463" s="139"/>
      <c r="C2463" s="142"/>
      <c r="D2463" s="2"/>
      <c r="G2463" s="8"/>
      <c r="I2463" s="194"/>
      <c r="J2463" s="194"/>
      <c r="K2463" s="194"/>
      <c r="L2463" s="194"/>
      <c r="P2463" s="4"/>
      <c r="AA2463" s="12"/>
      <c r="AB2463" s="2"/>
      <c r="AC2463" s="2"/>
    </row>
    <row r="2464" spans="1:29" s="187" customFormat="1" ht="9.9" customHeight="1" x14ac:dyDescent="0.25">
      <c r="A2464" s="184"/>
      <c r="B2464" s="142"/>
      <c r="C2464" s="142"/>
      <c r="D2464" s="2"/>
      <c r="G2464" s="8"/>
      <c r="I2464" s="194"/>
      <c r="J2464" s="194"/>
      <c r="K2464" s="194"/>
      <c r="L2464" s="194"/>
      <c r="P2464" s="4"/>
      <c r="AA2464" s="12"/>
      <c r="AB2464" s="2"/>
      <c r="AC2464" s="2"/>
    </row>
    <row r="2465" spans="1:29" s="187" customFormat="1" ht="9.9" customHeight="1" x14ac:dyDescent="0.25">
      <c r="A2465" s="184"/>
      <c r="B2465" s="138"/>
      <c r="C2465" s="142"/>
      <c r="D2465" s="2"/>
      <c r="G2465" s="8"/>
      <c r="I2465" s="194"/>
      <c r="J2465" s="194"/>
      <c r="K2465" s="194"/>
      <c r="L2465" s="194"/>
      <c r="P2465" s="4"/>
      <c r="AA2465" s="12"/>
      <c r="AB2465" s="2"/>
      <c r="AC2465" s="2"/>
    </row>
    <row r="2466" spans="1:29" s="187" customFormat="1" ht="9.9" customHeight="1" x14ac:dyDescent="0.25">
      <c r="A2466" s="184"/>
      <c r="B2466" s="138"/>
      <c r="C2466" s="142"/>
      <c r="D2466" s="2"/>
      <c r="G2466" s="8"/>
      <c r="I2466" s="333"/>
      <c r="J2466" s="334"/>
      <c r="K2466" s="194"/>
      <c r="L2466" s="194"/>
      <c r="P2466" s="4"/>
      <c r="AA2466" s="12"/>
      <c r="AB2466" s="2"/>
      <c r="AC2466" s="2"/>
    </row>
    <row r="2467" spans="1:29" s="187" customFormat="1" ht="9.9" customHeight="1" x14ac:dyDescent="0.25">
      <c r="A2467" s="184"/>
      <c r="B2467" s="138"/>
      <c r="C2467" s="142"/>
      <c r="D2467" s="2"/>
      <c r="G2467" s="8"/>
      <c r="I2467" s="333"/>
      <c r="J2467" s="334"/>
      <c r="K2467" s="194"/>
      <c r="L2467" s="194"/>
      <c r="P2467" s="4"/>
      <c r="AA2467" s="12"/>
      <c r="AB2467" s="2"/>
      <c r="AC2467" s="2"/>
    </row>
    <row r="2468" spans="1:29" s="187" customFormat="1" ht="9.9" customHeight="1" x14ac:dyDescent="0.25">
      <c r="A2468" s="184"/>
      <c r="B2468" s="138"/>
      <c r="C2468" s="142"/>
      <c r="D2468" s="2"/>
      <c r="G2468" s="8"/>
      <c r="I2468" s="194"/>
      <c r="J2468" s="194"/>
      <c r="K2468" s="194"/>
      <c r="L2468" s="194"/>
      <c r="P2468" s="4"/>
      <c r="AA2468" s="12"/>
      <c r="AB2468" s="2"/>
      <c r="AC2468" s="2"/>
    </row>
    <row r="2469" spans="1:29" s="187" customFormat="1" ht="9.9" customHeight="1" x14ac:dyDescent="0.25">
      <c r="A2469" s="10"/>
      <c r="B2469" s="138"/>
      <c r="C2469" s="142"/>
      <c r="D2469" s="2"/>
      <c r="G2469" s="8"/>
      <c r="I2469" s="333"/>
      <c r="J2469" s="334"/>
      <c r="K2469" s="194"/>
      <c r="L2469" s="194"/>
      <c r="P2469" s="4"/>
      <c r="AA2469" s="12"/>
      <c r="AB2469" s="2"/>
      <c r="AC2469" s="2"/>
    </row>
    <row r="2470" spans="1:29" s="187" customFormat="1" ht="9.9" customHeight="1" x14ac:dyDescent="0.25">
      <c r="A2470" s="11"/>
      <c r="B2470" s="138"/>
      <c r="C2470" s="142"/>
      <c r="D2470" s="2"/>
      <c r="G2470" s="8"/>
      <c r="I2470" s="333"/>
      <c r="J2470" s="334"/>
      <c r="K2470" s="194"/>
      <c r="L2470" s="194"/>
      <c r="P2470" s="4"/>
      <c r="AA2470" s="12"/>
      <c r="AB2470" s="2"/>
      <c r="AC2470" s="2"/>
    </row>
    <row r="2471" spans="1:29" s="187" customFormat="1" ht="9.9" customHeight="1" x14ac:dyDescent="0.25">
      <c r="A2471" s="184"/>
      <c r="B2471" s="138"/>
      <c r="C2471" s="142"/>
      <c r="D2471" s="2"/>
      <c r="G2471" s="8"/>
      <c r="I2471" s="194"/>
      <c r="J2471" s="194"/>
      <c r="K2471" s="194"/>
      <c r="L2471" s="194"/>
      <c r="P2471" s="4"/>
      <c r="AA2471" s="12"/>
      <c r="AB2471" s="2"/>
      <c r="AC2471" s="2"/>
    </row>
    <row r="2472" spans="1:29" s="187" customFormat="1" ht="9.9" customHeight="1" x14ac:dyDescent="0.25">
      <c r="A2472" s="184"/>
      <c r="B2472" s="138"/>
      <c r="C2472" s="142"/>
      <c r="D2472" s="2"/>
      <c r="G2472" s="8"/>
      <c r="I2472" s="333"/>
      <c r="J2472" s="334"/>
      <c r="K2472" s="194"/>
      <c r="L2472" s="194"/>
      <c r="P2472" s="4"/>
      <c r="AA2472" s="12"/>
      <c r="AB2472" s="2"/>
      <c r="AC2472" s="2"/>
    </row>
    <row r="2473" spans="1:29" s="187" customFormat="1" ht="9.9" customHeight="1" x14ac:dyDescent="0.25">
      <c r="A2473" s="184"/>
      <c r="B2473" s="138"/>
      <c r="C2473" s="142"/>
      <c r="D2473" s="2"/>
      <c r="G2473" s="8"/>
      <c r="I2473" s="333"/>
      <c r="J2473" s="334"/>
      <c r="K2473" s="194"/>
      <c r="L2473" s="194"/>
      <c r="P2473" s="4"/>
      <c r="AA2473" s="12"/>
      <c r="AB2473" s="2"/>
      <c r="AC2473" s="2"/>
    </row>
    <row r="2474" spans="1:29" s="187" customFormat="1" ht="9.9" customHeight="1" x14ac:dyDescent="0.25">
      <c r="A2474" s="184"/>
      <c r="B2474" s="138"/>
      <c r="C2474" s="142"/>
      <c r="D2474" s="2"/>
      <c r="G2474" s="8"/>
      <c r="I2474" s="194"/>
      <c r="J2474" s="194"/>
      <c r="K2474" s="194"/>
      <c r="L2474" s="194"/>
      <c r="P2474" s="4"/>
      <c r="AA2474" s="12"/>
      <c r="AB2474" s="2"/>
      <c r="AC2474" s="2"/>
    </row>
    <row r="2475" spans="1:29" s="187" customFormat="1" ht="9.9" customHeight="1" x14ac:dyDescent="0.25">
      <c r="A2475" s="184"/>
      <c r="B2475" s="138"/>
      <c r="C2475" s="142"/>
      <c r="D2475" s="2"/>
      <c r="G2475" s="8"/>
      <c r="I2475" s="333"/>
      <c r="J2475" s="334"/>
      <c r="K2475" s="194"/>
      <c r="L2475" s="194"/>
      <c r="P2475" s="4"/>
      <c r="AA2475" s="12"/>
      <c r="AB2475" s="2"/>
      <c r="AC2475" s="2"/>
    </row>
    <row r="2476" spans="1:29" s="187" customFormat="1" ht="9.9" customHeight="1" x14ac:dyDescent="0.25">
      <c r="A2476" s="184"/>
      <c r="B2476" s="138"/>
      <c r="C2476" s="142"/>
      <c r="D2476" s="2"/>
      <c r="G2476" s="8"/>
      <c r="I2476" s="333"/>
      <c r="J2476" s="334"/>
      <c r="K2476" s="194"/>
      <c r="L2476" s="194"/>
      <c r="P2476" s="4"/>
      <c r="AA2476" s="12"/>
      <c r="AB2476" s="2"/>
      <c r="AC2476" s="2"/>
    </row>
    <row r="2477" spans="1:29" s="187" customFormat="1" ht="9.9" customHeight="1" x14ac:dyDescent="0.25">
      <c r="A2477" s="184"/>
      <c r="B2477" s="138"/>
      <c r="C2477" s="142"/>
      <c r="D2477" s="2"/>
      <c r="G2477" s="8"/>
      <c r="I2477" s="333"/>
      <c r="J2477" s="334"/>
      <c r="K2477" s="194"/>
      <c r="L2477" s="194"/>
      <c r="P2477" s="4"/>
      <c r="AA2477" s="12"/>
      <c r="AB2477" s="2"/>
      <c r="AC2477" s="2"/>
    </row>
    <row r="2478" spans="1:29" s="187" customFormat="1" ht="9.9" customHeight="1" x14ac:dyDescent="0.25">
      <c r="A2478" s="184"/>
      <c r="B2478" s="138"/>
      <c r="C2478" s="142"/>
      <c r="D2478" s="2"/>
      <c r="G2478" s="8"/>
      <c r="I2478" s="333"/>
      <c r="J2478" s="334"/>
      <c r="K2478" s="194"/>
      <c r="L2478" s="194"/>
      <c r="P2478" s="4"/>
      <c r="AA2478" s="12"/>
      <c r="AB2478" s="2"/>
      <c r="AC2478" s="2"/>
    </row>
    <row r="2479" spans="1:29" s="187" customFormat="1" ht="9.9" customHeight="1" x14ac:dyDescent="0.25">
      <c r="A2479" s="184"/>
      <c r="B2479" s="138"/>
      <c r="C2479" s="142"/>
      <c r="D2479" s="2"/>
      <c r="G2479" s="8"/>
      <c r="I2479" s="194"/>
      <c r="J2479" s="194"/>
      <c r="K2479" s="194"/>
      <c r="L2479" s="194"/>
      <c r="P2479" s="4"/>
      <c r="AA2479" s="12"/>
      <c r="AB2479" s="2"/>
      <c r="AC2479" s="2"/>
    </row>
    <row r="2480" spans="1:29" s="187" customFormat="1" ht="9.9" customHeight="1" x14ac:dyDescent="0.25">
      <c r="A2480" s="184"/>
      <c r="B2480" s="138"/>
      <c r="C2480" s="142"/>
      <c r="D2480" s="2"/>
      <c r="G2480" s="8"/>
      <c r="I2480" s="333"/>
      <c r="J2480" s="334"/>
      <c r="K2480" s="194"/>
      <c r="L2480" s="194"/>
      <c r="P2480" s="4"/>
      <c r="AA2480" s="12"/>
      <c r="AB2480" s="2"/>
      <c r="AC2480" s="2"/>
    </row>
    <row r="2481" spans="1:29" s="187" customFormat="1" ht="9.9" customHeight="1" x14ac:dyDescent="0.25">
      <c r="A2481" s="184"/>
      <c r="B2481" s="138"/>
      <c r="C2481" s="142"/>
      <c r="D2481" s="2"/>
      <c r="G2481" s="8"/>
      <c r="I2481" s="333"/>
      <c r="J2481" s="334"/>
      <c r="K2481" s="194"/>
      <c r="L2481" s="194"/>
      <c r="P2481" s="4"/>
      <c r="AA2481" s="12"/>
      <c r="AB2481" s="2"/>
      <c r="AC2481" s="2"/>
    </row>
    <row r="2482" spans="1:29" s="187" customFormat="1" ht="9.9" customHeight="1" x14ac:dyDescent="0.25">
      <c r="A2482" s="184"/>
      <c r="B2482" s="138"/>
      <c r="C2482" s="142"/>
      <c r="D2482" s="2"/>
      <c r="G2482" s="8"/>
      <c r="I2482" s="194"/>
      <c r="J2482" s="194"/>
      <c r="K2482" s="194"/>
      <c r="L2482" s="194"/>
      <c r="P2482" s="4"/>
      <c r="AA2482" s="12"/>
      <c r="AB2482" s="2"/>
      <c r="AC2482" s="2"/>
    </row>
    <row r="2483" spans="1:29" s="187" customFormat="1" ht="9.9" customHeight="1" x14ac:dyDescent="0.25">
      <c r="A2483" s="184"/>
      <c r="B2483" s="138"/>
      <c r="C2483" s="142"/>
      <c r="D2483" s="2"/>
      <c r="G2483" s="8"/>
      <c r="I2483" s="333"/>
      <c r="J2483" s="334"/>
      <c r="K2483" s="194"/>
      <c r="L2483" s="194"/>
      <c r="P2483" s="4"/>
      <c r="AA2483" s="12"/>
      <c r="AB2483" s="2"/>
      <c r="AC2483" s="2"/>
    </row>
    <row r="2484" spans="1:29" s="187" customFormat="1" ht="9.9" customHeight="1" x14ac:dyDescent="0.25">
      <c r="A2484" s="184"/>
      <c r="B2484" s="138"/>
      <c r="C2484" s="142"/>
      <c r="D2484" s="2"/>
      <c r="G2484" s="8"/>
      <c r="I2484" s="333"/>
      <c r="J2484" s="334"/>
      <c r="K2484" s="194"/>
      <c r="L2484" s="194"/>
      <c r="P2484" s="4"/>
      <c r="AA2484" s="12"/>
      <c r="AB2484" s="2"/>
      <c r="AC2484" s="2"/>
    </row>
    <row r="2485" spans="1:29" s="187" customFormat="1" ht="9.9" customHeight="1" x14ac:dyDescent="0.25">
      <c r="A2485" s="184"/>
      <c r="B2485" s="138"/>
      <c r="C2485" s="142"/>
      <c r="D2485" s="2"/>
      <c r="G2485" s="8"/>
      <c r="I2485" s="333"/>
      <c r="J2485" s="334"/>
      <c r="K2485" s="194"/>
      <c r="L2485" s="194"/>
      <c r="P2485" s="4"/>
      <c r="AA2485" s="12"/>
      <c r="AB2485" s="2"/>
      <c r="AC2485" s="2"/>
    </row>
    <row r="2486" spans="1:29" s="187" customFormat="1" ht="9.9" customHeight="1" x14ac:dyDescent="0.25">
      <c r="A2486" s="184"/>
      <c r="B2486" s="138"/>
      <c r="C2486" s="142"/>
      <c r="D2486" s="2"/>
      <c r="G2486" s="8"/>
      <c r="I2486" s="333"/>
      <c r="J2486" s="334"/>
      <c r="K2486" s="194"/>
      <c r="L2486" s="194"/>
      <c r="P2486" s="4"/>
      <c r="AA2486" s="12"/>
      <c r="AB2486" s="2"/>
      <c r="AC2486" s="2"/>
    </row>
    <row r="2487" spans="1:29" s="187" customFormat="1" ht="9.9" customHeight="1" x14ac:dyDescent="0.25">
      <c r="A2487" s="184"/>
      <c r="B2487" s="138"/>
      <c r="C2487" s="142"/>
      <c r="D2487" s="2"/>
      <c r="G2487" s="8"/>
      <c r="I2487" s="194"/>
      <c r="J2487" s="194"/>
      <c r="K2487" s="194"/>
      <c r="L2487" s="194"/>
      <c r="P2487" s="4"/>
      <c r="AA2487" s="12"/>
      <c r="AB2487" s="2"/>
      <c r="AC2487" s="2"/>
    </row>
    <row r="2488" spans="1:29" s="187" customFormat="1" ht="9.9" customHeight="1" x14ac:dyDescent="0.25">
      <c r="A2488" s="184"/>
      <c r="B2488" s="138"/>
      <c r="C2488" s="142"/>
      <c r="D2488" s="2"/>
      <c r="G2488" s="8"/>
      <c r="I2488" s="333"/>
      <c r="J2488" s="334"/>
      <c r="K2488" s="194"/>
      <c r="L2488" s="194"/>
      <c r="P2488" s="4"/>
      <c r="AA2488" s="12"/>
      <c r="AB2488" s="2"/>
      <c r="AC2488" s="2"/>
    </row>
    <row r="2489" spans="1:29" s="187" customFormat="1" ht="9.9" customHeight="1" x14ac:dyDescent="0.25">
      <c r="A2489" s="184"/>
      <c r="B2489" s="138"/>
      <c r="C2489" s="142"/>
      <c r="D2489" s="2"/>
      <c r="G2489" s="8"/>
      <c r="I2489" s="333"/>
      <c r="J2489" s="334"/>
      <c r="K2489" s="194"/>
      <c r="L2489" s="194"/>
      <c r="P2489" s="4"/>
      <c r="AA2489" s="12"/>
      <c r="AB2489" s="2"/>
      <c r="AC2489" s="2"/>
    </row>
    <row r="2490" spans="1:29" s="187" customFormat="1" ht="9.9" customHeight="1" x14ac:dyDescent="0.25">
      <c r="A2490" s="184"/>
      <c r="B2490" s="138"/>
      <c r="C2490" s="142"/>
      <c r="D2490" s="2"/>
      <c r="G2490" s="8"/>
      <c r="I2490" s="333"/>
      <c r="J2490" s="334"/>
      <c r="K2490" s="194"/>
      <c r="L2490" s="194"/>
      <c r="P2490" s="4"/>
      <c r="AA2490" s="12"/>
      <c r="AB2490" s="2"/>
      <c r="AC2490" s="2"/>
    </row>
    <row r="2491" spans="1:29" s="187" customFormat="1" ht="9.9" customHeight="1" x14ac:dyDescent="0.25">
      <c r="A2491" s="184"/>
      <c r="B2491" s="138"/>
      <c r="C2491" s="142"/>
      <c r="D2491" s="2"/>
      <c r="G2491" s="8"/>
      <c r="I2491" s="333"/>
      <c r="J2491" s="334"/>
      <c r="K2491" s="194"/>
      <c r="L2491" s="194"/>
      <c r="P2491" s="4"/>
      <c r="AA2491" s="12"/>
      <c r="AB2491" s="2"/>
      <c r="AC2491" s="2"/>
    </row>
    <row r="2492" spans="1:29" s="187" customFormat="1" ht="9.9" customHeight="1" x14ac:dyDescent="0.25">
      <c r="A2492" s="184"/>
      <c r="B2492" s="138"/>
      <c r="C2492" s="142"/>
      <c r="D2492" s="2"/>
      <c r="G2492" s="8"/>
      <c r="I2492" s="194"/>
      <c r="J2492" s="194"/>
      <c r="K2492" s="194"/>
      <c r="L2492" s="194"/>
      <c r="P2492" s="4"/>
      <c r="AA2492" s="12"/>
      <c r="AB2492" s="2"/>
      <c r="AC2492" s="2"/>
    </row>
    <row r="2493" spans="1:29" s="187" customFormat="1" ht="9.9" customHeight="1" x14ac:dyDescent="0.25">
      <c r="A2493" s="184"/>
      <c r="B2493" s="138"/>
      <c r="C2493" s="142"/>
      <c r="D2493" s="2"/>
      <c r="G2493" s="8"/>
      <c r="I2493" s="333"/>
      <c r="J2493" s="334"/>
      <c r="K2493" s="194"/>
      <c r="L2493" s="194"/>
      <c r="P2493" s="4"/>
      <c r="AA2493" s="12"/>
      <c r="AB2493" s="2"/>
      <c r="AC2493" s="2"/>
    </row>
    <row r="2494" spans="1:29" s="187" customFormat="1" ht="9.9" customHeight="1" x14ac:dyDescent="0.25">
      <c r="A2494" s="184"/>
      <c r="B2494" s="138"/>
      <c r="C2494" s="142"/>
      <c r="D2494" s="2"/>
      <c r="G2494" s="8"/>
      <c r="I2494" s="333"/>
      <c r="J2494" s="334"/>
      <c r="K2494" s="194"/>
      <c r="L2494" s="194"/>
      <c r="P2494" s="4"/>
      <c r="AA2494" s="12"/>
      <c r="AB2494" s="2"/>
      <c r="AC2494" s="2"/>
    </row>
    <row r="2495" spans="1:29" s="187" customFormat="1" ht="9.9" customHeight="1" x14ac:dyDescent="0.25">
      <c r="A2495" s="184"/>
      <c r="B2495" s="138"/>
      <c r="C2495" s="142"/>
      <c r="D2495" s="2"/>
      <c r="G2495" s="8"/>
      <c r="I2495" s="333"/>
      <c r="J2495" s="334"/>
      <c r="K2495" s="194"/>
      <c r="L2495" s="194"/>
      <c r="P2495" s="4"/>
      <c r="AA2495" s="12"/>
      <c r="AB2495" s="2"/>
      <c r="AC2495" s="2"/>
    </row>
    <row r="2496" spans="1:29" s="187" customFormat="1" ht="9.9" customHeight="1" x14ac:dyDescent="0.25">
      <c r="A2496" s="184"/>
      <c r="B2496" s="138"/>
      <c r="C2496" s="142"/>
      <c r="D2496" s="2"/>
      <c r="G2496" s="8"/>
      <c r="I2496" s="333"/>
      <c r="J2496" s="334"/>
      <c r="K2496" s="194"/>
      <c r="L2496" s="194"/>
      <c r="P2496" s="4"/>
      <c r="AA2496" s="12"/>
      <c r="AB2496" s="2"/>
      <c r="AC2496" s="2"/>
    </row>
    <row r="2497" spans="1:29" s="187" customFormat="1" ht="9.9" customHeight="1" x14ac:dyDescent="0.25">
      <c r="A2497" s="184"/>
      <c r="B2497" s="138"/>
      <c r="C2497" s="142"/>
      <c r="D2497" s="2"/>
      <c r="G2497" s="8"/>
      <c r="I2497" s="194"/>
      <c r="J2497" s="194"/>
      <c r="K2497" s="194"/>
      <c r="L2497" s="194"/>
      <c r="P2497" s="4"/>
      <c r="AA2497" s="12"/>
      <c r="AB2497" s="2"/>
      <c r="AC2497" s="2"/>
    </row>
    <row r="2498" spans="1:29" s="187" customFormat="1" ht="9.9" customHeight="1" x14ac:dyDescent="0.25">
      <c r="A2498" s="184"/>
      <c r="B2498" s="138"/>
      <c r="C2498" s="142"/>
      <c r="D2498" s="2"/>
      <c r="G2498" s="8"/>
      <c r="I2498" s="333"/>
      <c r="J2498" s="334"/>
      <c r="K2498" s="194"/>
      <c r="L2498" s="194"/>
      <c r="P2498" s="4"/>
      <c r="AA2498" s="12"/>
      <c r="AB2498" s="2"/>
      <c r="AC2498" s="2"/>
    </row>
    <row r="2499" spans="1:29" s="187" customFormat="1" ht="9.9" customHeight="1" x14ac:dyDescent="0.25">
      <c r="A2499" s="184"/>
      <c r="B2499" s="138"/>
      <c r="C2499" s="142"/>
      <c r="D2499" s="2"/>
      <c r="G2499" s="8"/>
      <c r="I2499" s="333"/>
      <c r="J2499" s="334"/>
      <c r="K2499" s="194"/>
      <c r="L2499" s="194"/>
      <c r="P2499" s="4"/>
      <c r="AA2499" s="12"/>
      <c r="AB2499" s="2"/>
      <c r="AC2499" s="2"/>
    </row>
    <row r="2500" spans="1:29" s="187" customFormat="1" ht="9.9" customHeight="1" x14ac:dyDescent="0.25">
      <c r="A2500" s="184"/>
      <c r="B2500" s="138"/>
      <c r="C2500" s="142"/>
      <c r="D2500" s="2"/>
      <c r="G2500" s="8"/>
      <c r="I2500" s="333"/>
      <c r="J2500" s="334"/>
      <c r="K2500" s="194"/>
      <c r="L2500" s="194"/>
      <c r="P2500" s="4"/>
      <c r="AA2500" s="12"/>
      <c r="AB2500" s="2"/>
      <c r="AC2500" s="2"/>
    </row>
    <row r="2501" spans="1:29" s="187" customFormat="1" ht="9.9" customHeight="1" x14ac:dyDescent="0.25">
      <c r="A2501" s="184"/>
      <c r="B2501" s="138"/>
      <c r="C2501" s="142"/>
      <c r="D2501" s="2"/>
      <c r="G2501" s="8"/>
      <c r="I2501" s="333"/>
      <c r="J2501" s="334"/>
      <c r="K2501" s="194"/>
      <c r="L2501" s="194"/>
      <c r="P2501" s="4"/>
      <c r="AA2501" s="12"/>
      <c r="AB2501" s="2"/>
      <c r="AC2501" s="2"/>
    </row>
    <row r="2502" spans="1:29" s="187" customFormat="1" ht="9.9" customHeight="1" x14ac:dyDescent="0.25">
      <c r="A2502" s="184"/>
      <c r="B2502" s="138"/>
      <c r="C2502" s="142"/>
      <c r="D2502" s="2"/>
      <c r="G2502" s="8"/>
      <c r="I2502" s="194"/>
      <c r="J2502" s="194"/>
      <c r="K2502" s="194"/>
      <c r="L2502" s="194"/>
      <c r="P2502" s="4"/>
      <c r="AA2502" s="12"/>
      <c r="AB2502" s="2"/>
      <c r="AC2502" s="2"/>
    </row>
    <row r="2503" spans="1:29" s="187" customFormat="1" ht="9.9" customHeight="1" x14ac:dyDescent="0.25">
      <c r="A2503" s="184"/>
      <c r="B2503" s="138"/>
      <c r="C2503" s="142"/>
      <c r="D2503" s="2"/>
      <c r="G2503" s="8"/>
      <c r="I2503" s="333"/>
      <c r="J2503" s="334"/>
      <c r="K2503" s="194"/>
      <c r="L2503" s="194"/>
      <c r="P2503" s="4"/>
      <c r="AA2503" s="12"/>
      <c r="AB2503" s="2"/>
      <c r="AC2503" s="2"/>
    </row>
    <row r="2504" spans="1:29" s="187" customFormat="1" ht="9.9" customHeight="1" x14ac:dyDescent="0.25">
      <c r="A2504" s="184"/>
      <c r="B2504" s="138"/>
      <c r="C2504" s="142"/>
      <c r="D2504" s="2"/>
      <c r="G2504" s="8"/>
      <c r="I2504" s="333"/>
      <c r="J2504" s="334"/>
      <c r="K2504" s="194"/>
      <c r="L2504" s="194"/>
      <c r="P2504" s="4"/>
      <c r="AA2504" s="12"/>
      <c r="AB2504" s="2"/>
      <c r="AC2504" s="2"/>
    </row>
    <row r="2505" spans="1:29" s="187" customFormat="1" ht="9.9" customHeight="1" x14ac:dyDescent="0.25">
      <c r="A2505" s="184"/>
      <c r="B2505" s="138"/>
      <c r="C2505" s="142"/>
      <c r="D2505" s="2"/>
      <c r="G2505" s="8"/>
      <c r="I2505" s="333"/>
      <c r="J2505" s="334"/>
      <c r="K2505" s="194"/>
      <c r="L2505" s="194"/>
      <c r="P2505" s="4"/>
      <c r="AA2505" s="12"/>
      <c r="AB2505" s="2"/>
      <c r="AC2505" s="2"/>
    </row>
    <row r="2506" spans="1:29" s="187" customFormat="1" ht="9.9" customHeight="1" x14ac:dyDescent="0.25">
      <c r="A2506" s="184"/>
      <c r="B2506" s="138"/>
      <c r="C2506" s="142"/>
      <c r="D2506" s="2"/>
      <c r="G2506" s="8"/>
      <c r="I2506" s="333"/>
      <c r="J2506" s="334"/>
      <c r="K2506" s="194"/>
      <c r="L2506" s="194"/>
      <c r="P2506" s="4"/>
      <c r="AA2506" s="12"/>
      <c r="AB2506" s="2"/>
      <c r="AC2506" s="2"/>
    </row>
    <row r="2507" spans="1:29" s="187" customFormat="1" ht="9.9" customHeight="1" x14ac:dyDescent="0.25">
      <c r="A2507" s="184"/>
      <c r="B2507" s="138"/>
      <c r="C2507" s="142"/>
      <c r="D2507" s="2"/>
      <c r="G2507" s="8"/>
      <c r="I2507" s="194"/>
      <c r="J2507" s="194"/>
      <c r="K2507" s="194"/>
      <c r="L2507" s="194"/>
      <c r="P2507" s="4"/>
      <c r="AA2507" s="12"/>
      <c r="AB2507" s="2"/>
      <c r="AC2507" s="2"/>
    </row>
    <row r="2508" spans="1:29" s="187" customFormat="1" ht="9.9" customHeight="1" x14ac:dyDescent="0.25">
      <c r="A2508" s="184"/>
      <c r="B2508" s="138"/>
      <c r="C2508" s="142"/>
      <c r="D2508" s="2"/>
      <c r="G2508" s="8"/>
      <c r="I2508" s="333"/>
      <c r="J2508" s="334"/>
      <c r="K2508" s="194"/>
      <c r="L2508" s="194"/>
      <c r="P2508" s="4"/>
      <c r="AA2508" s="12"/>
      <c r="AB2508" s="2"/>
      <c r="AC2508" s="2"/>
    </row>
    <row r="2509" spans="1:29" s="187" customFormat="1" ht="9.9" customHeight="1" x14ac:dyDescent="0.25">
      <c r="A2509" s="184"/>
      <c r="B2509" s="138"/>
      <c r="C2509" s="142"/>
      <c r="D2509" s="2"/>
      <c r="G2509" s="8"/>
      <c r="I2509" s="333"/>
      <c r="J2509" s="334"/>
      <c r="K2509" s="194"/>
      <c r="L2509" s="194"/>
      <c r="P2509" s="4"/>
      <c r="AA2509" s="12"/>
      <c r="AB2509" s="2"/>
      <c r="AC2509" s="2"/>
    </row>
    <row r="2510" spans="1:29" s="187" customFormat="1" ht="9.9" customHeight="1" x14ac:dyDescent="0.25">
      <c r="A2510" s="11"/>
      <c r="B2510" s="138"/>
      <c r="C2510" s="142"/>
      <c r="D2510" s="2"/>
      <c r="G2510" s="8"/>
      <c r="I2510" s="333"/>
      <c r="J2510" s="334"/>
      <c r="K2510" s="194"/>
      <c r="L2510" s="194"/>
      <c r="P2510" s="4"/>
      <c r="AA2510" s="12"/>
      <c r="AB2510" s="2"/>
      <c r="AC2510" s="2"/>
    </row>
    <row r="2511" spans="1:29" s="187" customFormat="1" ht="9.9" customHeight="1" x14ac:dyDescent="0.25">
      <c r="A2511" s="184"/>
      <c r="B2511" s="138"/>
      <c r="C2511" s="142"/>
      <c r="D2511" s="2"/>
      <c r="G2511" s="8"/>
      <c r="I2511" s="333"/>
      <c r="J2511" s="334"/>
      <c r="K2511" s="194"/>
      <c r="L2511" s="194"/>
      <c r="P2511" s="4"/>
      <c r="AA2511" s="12"/>
      <c r="AB2511" s="2"/>
      <c r="AC2511" s="2"/>
    </row>
    <row r="2512" spans="1:29" s="187" customFormat="1" ht="9.9" customHeight="1" x14ac:dyDescent="0.25">
      <c r="A2512" s="184"/>
      <c r="B2512" s="138"/>
      <c r="C2512" s="142"/>
      <c r="D2512" s="2"/>
      <c r="G2512" s="8"/>
      <c r="I2512" s="194"/>
      <c r="J2512" s="194"/>
      <c r="K2512" s="194"/>
      <c r="L2512" s="194"/>
      <c r="P2512" s="4"/>
      <c r="AA2512" s="12"/>
      <c r="AB2512" s="2"/>
      <c r="AC2512" s="2"/>
    </row>
    <row r="2513" spans="1:29" s="187" customFormat="1" ht="9.9" customHeight="1" x14ac:dyDescent="0.25">
      <c r="A2513" s="184"/>
      <c r="B2513" s="138"/>
      <c r="C2513" s="142"/>
      <c r="D2513" s="2"/>
      <c r="G2513" s="8"/>
      <c r="I2513" s="333"/>
      <c r="J2513" s="334"/>
      <c r="K2513" s="194"/>
      <c r="L2513" s="194"/>
      <c r="P2513" s="4"/>
      <c r="AA2513" s="12"/>
      <c r="AB2513" s="2"/>
      <c r="AC2513" s="2"/>
    </row>
    <row r="2514" spans="1:29" s="187" customFormat="1" ht="9.9" customHeight="1" x14ac:dyDescent="0.25">
      <c r="A2514" s="184"/>
      <c r="B2514" s="138"/>
      <c r="C2514" s="142"/>
      <c r="D2514" s="2"/>
      <c r="G2514" s="8"/>
      <c r="I2514" s="333"/>
      <c r="J2514" s="334"/>
      <c r="K2514" s="194"/>
      <c r="L2514" s="194"/>
      <c r="P2514" s="4"/>
      <c r="AA2514" s="12"/>
      <c r="AB2514" s="2"/>
      <c r="AC2514" s="2"/>
    </row>
    <row r="2515" spans="1:29" s="187" customFormat="1" ht="9.9" customHeight="1" x14ac:dyDescent="0.25">
      <c r="A2515" s="184"/>
      <c r="B2515" s="138"/>
      <c r="C2515" s="142"/>
      <c r="D2515" s="2"/>
      <c r="G2515" s="8"/>
      <c r="I2515" s="333"/>
      <c r="J2515" s="334"/>
      <c r="K2515" s="194"/>
      <c r="L2515" s="194"/>
      <c r="P2515" s="4"/>
      <c r="AA2515" s="12"/>
      <c r="AB2515" s="2"/>
      <c r="AC2515" s="2"/>
    </row>
    <row r="2516" spans="1:29" s="187" customFormat="1" ht="9.9" customHeight="1" x14ac:dyDescent="0.25">
      <c r="A2516" s="184"/>
      <c r="B2516" s="138"/>
      <c r="C2516" s="142"/>
      <c r="D2516" s="2"/>
      <c r="G2516" s="8"/>
      <c r="I2516" s="333"/>
      <c r="J2516" s="334"/>
      <c r="K2516" s="194"/>
      <c r="L2516" s="194"/>
      <c r="P2516" s="4"/>
      <c r="AA2516" s="12"/>
      <c r="AB2516" s="2"/>
      <c r="AC2516" s="2"/>
    </row>
    <row r="2517" spans="1:29" s="187" customFormat="1" ht="9.9" customHeight="1" x14ac:dyDescent="0.25">
      <c r="A2517" s="184"/>
      <c r="B2517" s="138"/>
      <c r="C2517" s="142"/>
      <c r="D2517" s="2"/>
      <c r="G2517" s="8"/>
      <c r="I2517" s="194"/>
      <c r="J2517" s="194"/>
      <c r="K2517" s="194"/>
      <c r="L2517" s="194"/>
      <c r="P2517" s="4"/>
      <c r="AA2517" s="12"/>
      <c r="AB2517" s="2"/>
      <c r="AC2517" s="2"/>
    </row>
    <row r="2518" spans="1:29" s="187" customFormat="1" ht="9.9" customHeight="1" x14ac:dyDescent="0.25">
      <c r="A2518" s="184"/>
      <c r="B2518" s="138"/>
      <c r="C2518" s="142"/>
      <c r="D2518" s="2"/>
      <c r="G2518" s="8"/>
      <c r="I2518" s="333"/>
      <c r="J2518" s="334"/>
      <c r="K2518" s="194"/>
      <c r="L2518" s="194"/>
      <c r="P2518" s="4"/>
      <c r="AA2518" s="12"/>
      <c r="AB2518" s="2"/>
      <c r="AC2518" s="2"/>
    </row>
    <row r="2519" spans="1:29" s="187" customFormat="1" ht="9.9" customHeight="1" x14ac:dyDescent="0.25">
      <c r="A2519" s="184"/>
      <c r="B2519" s="138"/>
      <c r="C2519" s="142"/>
      <c r="D2519" s="2"/>
      <c r="G2519" s="8"/>
      <c r="I2519" s="333"/>
      <c r="J2519" s="334"/>
      <c r="K2519" s="194"/>
      <c r="L2519" s="194"/>
      <c r="P2519" s="4"/>
      <c r="AA2519" s="12"/>
      <c r="AB2519" s="2"/>
      <c r="AC2519" s="2"/>
    </row>
    <row r="2520" spans="1:29" s="187" customFormat="1" ht="9.9" customHeight="1" x14ac:dyDescent="0.25">
      <c r="A2520" s="184"/>
      <c r="B2520" s="138"/>
      <c r="C2520" s="142"/>
      <c r="D2520" s="2"/>
      <c r="G2520" s="8"/>
      <c r="I2520" s="194"/>
      <c r="J2520" s="194"/>
      <c r="K2520" s="194"/>
      <c r="L2520" s="194"/>
      <c r="P2520" s="4"/>
      <c r="AA2520" s="12"/>
      <c r="AB2520" s="2"/>
      <c r="AC2520" s="2"/>
    </row>
    <row r="2521" spans="1:29" s="187" customFormat="1" ht="9.9" customHeight="1" x14ac:dyDescent="0.25">
      <c r="A2521" s="184"/>
      <c r="B2521" s="138"/>
      <c r="C2521" s="142"/>
      <c r="D2521" s="2"/>
      <c r="G2521" s="8"/>
      <c r="I2521" s="333"/>
      <c r="J2521" s="334"/>
      <c r="K2521" s="194"/>
      <c r="L2521" s="194"/>
      <c r="P2521" s="4"/>
      <c r="AA2521" s="12"/>
      <c r="AB2521" s="2"/>
      <c r="AC2521" s="2"/>
    </row>
    <row r="2522" spans="1:29" s="187" customFormat="1" ht="9.9" customHeight="1" x14ac:dyDescent="0.25">
      <c r="A2522" s="184"/>
      <c r="B2522" s="138"/>
      <c r="C2522" s="142"/>
      <c r="D2522" s="2"/>
      <c r="G2522" s="8"/>
      <c r="I2522" s="333"/>
      <c r="J2522" s="334"/>
      <c r="K2522" s="194"/>
      <c r="L2522" s="194"/>
      <c r="P2522" s="4"/>
      <c r="AA2522" s="12"/>
      <c r="AB2522" s="2"/>
      <c r="AC2522" s="2"/>
    </row>
    <row r="2523" spans="1:29" s="187" customFormat="1" ht="9.9" customHeight="1" x14ac:dyDescent="0.25">
      <c r="A2523" s="184"/>
      <c r="B2523" s="138"/>
      <c r="C2523" s="142"/>
      <c r="D2523" s="2"/>
      <c r="G2523" s="8"/>
      <c r="I2523" s="333"/>
      <c r="J2523" s="334"/>
      <c r="K2523" s="194"/>
      <c r="L2523" s="194"/>
      <c r="P2523" s="4"/>
      <c r="AA2523" s="12"/>
      <c r="AB2523" s="2"/>
      <c r="AC2523" s="2"/>
    </row>
    <row r="2524" spans="1:29" s="187" customFormat="1" ht="9.9" customHeight="1" x14ac:dyDescent="0.25">
      <c r="A2524" s="184"/>
      <c r="B2524" s="138"/>
      <c r="C2524" s="142"/>
      <c r="D2524" s="2"/>
      <c r="G2524" s="8"/>
      <c r="I2524" s="194"/>
      <c r="J2524" s="194"/>
      <c r="K2524" s="194"/>
      <c r="L2524" s="194"/>
      <c r="P2524" s="4"/>
      <c r="AA2524" s="12"/>
      <c r="AB2524" s="2"/>
      <c r="AC2524" s="2"/>
    </row>
    <row r="2525" spans="1:29" s="187" customFormat="1" ht="9.9" customHeight="1" x14ac:dyDescent="0.25">
      <c r="A2525" s="184"/>
      <c r="B2525" s="138"/>
      <c r="C2525" s="142"/>
      <c r="D2525" s="2"/>
      <c r="G2525" s="8"/>
      <c r="I2525" s="333"/>
      <c r="J2525" s="334"/>
      <c r="K2525" s="194"/>
      <c r="L2525" s="194"/>
      <c r="P2525" s="4"/>
      <c r="AA2525" s="12"/>
      <c r="AB2525" s="2"/>
      <c r="AC2525" s="2"/>
    </row>
    <row r="2526" spans="1:29" s="187" customFormat="1" ht="9.9" customHeight="1" x14ac:dyDescent="0.25">
      <c r="A2526" s="184"/>
      <c r="B2526" s="138"/>
      <c r="C2526" s="142"/>
      <c r="D2526" s="2"/>
      <c r="G2526" s="8"/>
      <c r="I2526" s="333"/>
      <c r="J2526" s="334"/>
      <c r="K2526" s="194"/>
      <c r="L2526" s="194"/>
      <c r="P2526" s="4"/>
      <c r="AA2526" s="12"/>
      <c r="AB2526" s="2"/>
      <c r="AC2526" s="2"/>
    </row>
    <row r="2527" spans="1:29" s="187" customFormat="1" ht="9.9" customHeight="1" x14ac:dyDescent="0.25">
      <c r="A2527" s="184"/>
      <c r="B2527" s="138"/>
      <c r="C2527" s="142"/>
      <c r="D2527" s="2"/>
      <c r="G2527" s="8"/>
      <c r="I2527" s="333"/>
      <c r="J2527" s="334"/>
      <c r="K2527" s="194"/>
      <c r="L2527" s="194"/>
      <c r="P2527" s="4"/>
      <c r="AA2527" s="12"/>
      <c r="AB2527" s="2"/>
      <c r="AC2527" s="2"/>
    </row>
    <row r="2528" spans="1:29" s="187" customFormat="1" ht="9.9" customHeight="1" x14ac:dyDescent="0.25">
      <c r="A2528" s="184"/>
      <c r="B2528" s="138"/>
      <c r="C2528" s="142"/>
      <c r="D2528" s="2"/>
      <c r="G2528" s="8"/>
      <c r="I2528" s="333"/>
      <c r="J2528" s="334"/>
      <c r="K2528" s="194"/>
      <c r="L2528" s="194"/>
      <c r="P2528" s="4"/>
      <c r="AA2528" s="12"/>
      <c r="AB2528" s="2"/>
      <c r="AC2528" s="2"/>
    </row>
    <row r="2529" spans="1:29" s="187" customFormat="1" ht="9.9" customHeight="1" x14ac:dyDescent="0.25">
      <c r="A2529" s="184"/>
      <c r="B2529" s="138"/>
      <c r="C2529" s="142"/>
      <c r="D2529" s="2"/>
      <c r="G2529" s="8"/>
      <c r="I2529" s="194"/>
      <c r="J2529" s="194"/>
      <c r="K2529" s="194"/>
      <c r="L2529" s="194"/>
      <c r="P2529" s="4"/>
      <c r="AA2529" s="12"/>
      <c r="AB2529" s="2"/>
      <c r="AC2529" s="2"/>
    </row>
    <row r="2530" spans="1:29" s="187" customFormat="1" ht="9.9" customHeight="1" x14ac:dyDescent="0.25">
      <c r="A2530" s="184"/>
      <c r="B2530" s="138"/>
      <c r="C2530" s="142"/>
      <c r="D2530" s="2"/>
      <c r="G2530" s="8"/>
      <c r="I2530" s="333"/>
      <c r="J2530" s="334"/>
      <c r="K2530" s="194"/>
      <c r="L2530" s="194"/>
      <c r="P2530" s="4"/>
      <c r="AA2530" s="12"/>
      <c r="AB2530" s="2"/>
      <c r="AC2530" s="2"/>
    </row>
    <row r="2531" spans="1:29" s="187" customFormat="1" ht="9.9" customHeight="1" x14ac:dyDescent="0.25">
      <c r="A2531" s="184"/>
      <c r="B2531" s="138"/>
      <c r="C2531" s="142"/>
      <c r="D2531" s="2"/>
      <c r="G2531" s="8"/>
      <c r="I2531" s="333"/>
      <c r="J2531" s="334"/>
      <c r="K2531" s="194"/>
      <c r="L2531" s="194"/>
      <c r="P2531" s="4"/>
      <c r="AA2531" s="12"/>
      <c r="AB2531" s="2"/>
      <c r="AC2531" s="2"/>
    </row>
    <row r="2532" spans="1:29" s="187" customFormat="1" ht="9.9" customHeight="1" x14ac:dyDescent="0.25">
      <c r="A2532" s="184"/>
      <c r="B2532" s="138"/>
      <c r="C2532" s="142"/>
      <c r="D2532" s="2"/>
      <c r="G2532" s="8"/>
      <c r="I2532" s="194"/>
      <c r="J2532" s="194"/>
      <c r="K2532" s="194"/>
      <c r="L2532" s="194"/>
      <c r="P2532" s="4"/>
      <c r="AA2532" s="12"/>
      <c r="AB2532" s="2"/>
      <c r="AC2532" s="2"/>
    </row>
    <row r="2533" spans="1:29" s="187" customFormat="1" ht="9.9" customHeight="1" x14ac:dyDescent="0.25">
      <c r="A2533" s="184"/>
      <c r="B2533" s="138"/>
      <c r="C2533" s="142"/>
      <c r="D2533" s="2"/>
      <c r="G2533" s="8"/>
      <c r="I2533" s="333"/>
      <c r="J2533" s="334"/>
      <c r="K2533" s="194"/>
      <c r="L2533" s="194"/>
      <c r="P2533" s="4"/>
      <c r="AA2533" s="12"/>
      <c r="AB2533" s="2"/>
      <c r="AC2533" s="2"/>
    </row>
    <row r="2534" spans="1:29" s="187" customFormat="1" ht="9.9" customHeight="1" x14ac:dyDescent="0.25">
      <c r="A2534" s="184"/>
      <c r="B2534" s="138"/>
      <c r="C2534" s="142"/>
      <c r="D2534" s="2"/>
      <c r="G2534" s="8"/>
      <c r="I2534" s="333"/>
      <c r="J2534" s="334"/>
      <c r="K2534" s="194"/>
      <c r="L2534" s="194"/>
      <c r="P2534" s="4"/>
      <c r="AA2534" s="12"/>
      <c r="AB2534" s="2"/>
      <c r="AC2534" s="2"/>
    </row>
    <row r="2536" spans="1:29" s="187" customFormat="1" ht="9.9" customHeight="1" x14ac:dyDescent="0.25">
      <c r="A2536" s="10"/>
      <c r="B2536" s="67"/>
      <c r="C2536" s="142"/>
      <c r="G2536" s="8"/>
      <c r="I2536" s="4"/>
      <c r="J2536" s="4"/>
      <c r="K2536" s="4"/>
      <c r="L2536" s="4"/>
      <c r="P2536" s="4"/>
      <c r="AA2536" s="12"/>
      <c r="AB2536" s="2"/>
      <c r="AC2536" s="2"/>
    </row>
    <row r="2537" spans="1:29" s="187" customFormat="1" ht="9.9" customHeight="1" x14ac:dyDescent="0.25">
      <c r="A2537" s="184"/>
      <c r="B2537" s="141"/>
      <c r="C2537" s="142"/>
      <c r="G2537" s="8"/>
      <c r="I2537" s="4"/>
      <c r="J2537" s="4"/>
      <c r="K2537" s="4"/>
      <c r="L2537" s="4"/>
      <c r="P2537" s="4"/>
      <c r="AA2537" s="12"/>
      <c r="AB2537" s="2"/>
      <c r="AC2537" s="2"/>
    </row>
    <row r="2538" spans="1:29" s="187" customFormat="1" ht="9.9" customHeight="1" x14ac:dyDescent="0.25">
      <c r="A2538" s="184"/>
      <c r="B2538" s="142"/>
      <c r="C2538" s="142"/>
      <c r="D2538" s="2"/>
      <c r="G2538" s="8"/>
      <c r="I2538" s="194"/>
      <c r="J2538" s="194"/>
      <c r="K2538" s="194"/>
      <c r="L2538" s="194"/>
      <c r="P2538" s="4"/>
      <c r="AA2538" s="12"/>
      <c r="AB2538" s="2"/>
      <c r="AC2538" s="2"/>
    </row>
    <row r="2539" spans="1:29" s="187" customFormat="1" ht="9.9" customHeight="1" x14ac:dyDescent="0.25">
      <c r="A2539" s="184"/>
      <c r="B2539" s="138"/>
      <c r="C2539" s="142"/>
      <c r="D2539" s="2"/>
      <c r="G2539" s="8"/>
      <c r="I2539" s="194"/>
      <c r="J2539" s="194"/>
      <c r="K2539" s="194"/>
      <c r="L2539" s="194"/>
      <c r="P2539" s="4"/>
      <c r="AA2539" s="12"/>
      <c r="AB2539" s="2"/>
      <c r="AC2539" s="2"/>
    </row>
    <row r="2540" spans="1:29" s="187" customFormat="1" ht="9.9" customHeight="1" x14ac:dyDescent="0.25">
      <c r="A2540" s="184"/>
      <c r="B2540" s="138"/>
      <c r="C2540" s="142"/>
      <c r="D2540" s="2"/>
      <c r="G2540" s="8"/>
      <c r="I2540" s="333"/>
      <c r="J2540" s="334"/>
      <c r="K2540" s="194"/>
      <c r="L2540" s="194"/>
      <c r="P2540" s="4"/>
      <c r="AA2540" s="12"/>
      <c r="AB2540" s="2"/>
      <c r="AC2540" s="2"/>
    </row>
    <row r="2541" spans="1:29" s="187" customFormat="1" ht="9.9" customHeight="1" x14ac:dyDescent="0.25">
      <c r="A2541" s="184"/>
      <c r="B2541" s="138"/>
      <c r="C2541" s="142"/>
      <c r="D2541" s="2"/>
      <c r="G2541" s="8"/>
      <c r="I2541" s="333"/>
      <c r="J2541" s="334"/>
      <c r="K2541" s="194"/>
      <c r="L2541" s="194"/>
      <c r="P2541" s="4"/>
      <c r="AA2541" s="12"/>
      <c r="AB2541" s="2"/>
      <c r="AC2541" s="2"/>
    </row>
    <row r="2542" spans="1:29" s="187" customFormat="1" ht="9.9" customHeight="1" x14ac:dyDescent="0.25">
      <c r="A2542" s="184"/>
      <c r="B2542" s="138"/>
      <c r="C2542" s="142"/>
      <c r="D2542" s="2"/>
      <c r="G2542" s="8"/>
      <c r="I2542" s="194"/>
      <c r="J2542" s="194"/>
      <c r="K2542" s="194"/>
      <c r="L2542" s="194"/>
      <c r="P2542" s="4"/>
      <c r="AA2542" s="12"/>
      <c r="AB2542" s="2"/>
      <c r="AC2542" s="2"/>
    </row>
    <row r="2543" spans="1:29" s="187" customFormat="1" ht="9.9" customHeight="1" x14ac:dyDescent="0.25">
      <c r="A2543" s="184"/>
      <c r="B2543" s="138"/>
      <c r="C2543" s="142"/>
      <c r="D2543" s="2"/>
      <c r="G2543" s="8"/>
      <c r="I2543" s="333"/>
      <c r="J2543" s="334"/>
      <c r="K2543" s="194"/>
      <c r="L2543" s="194"/>
      <c r="P2543" s="4"/>
      <c r="AA2543" s="12"/>
      <c r="AB2543" s="2"/>
      <c r="AC2543" s="2"/>
    </row>
    <row r="2544" spans="1:29" s="187" customFormat="1" ht="9.9" customHeight="1" x14ac:dyDescent="0.25">
      <c r="A2544" s="184"/>
      <c r="B2544" s="138"/>
      <c r="C2544" s="142"/>
      <c r="D2544" s="2"/>
      <c r="G2544" s="8"/>
      <c r="I2544" s="333"/>
      <c r="J2544" s="334"/>
      <c r="K2544" s="194"/>
      <c r="L2544" s="194"/>
      <c r="P2544" s="4"/>
      <c r="AA2544" s="12"/>
      <c r="AB2544" s="2"/>
      <c r="AC2544" s="2"/>
    </row>
    <row r="2545" spans="1:29" s="187" customFormat="1" ht="9.9" customHeight="1" x14ac:dyDescent="0.25">
      <c r="A2545" s="184"/>
      <c r="B2545" s="138"/>
      <c r="C2545" s="142"/>
      <c r="D2545" s="2"/>
      <c r="G2545" s="8"/>
      <c r="I2545" s="333"/>
      <c r="J2545" s="334"/>
      <c r="K2545" s="194"/>
      <c r="L2545" s="194"/>
      <c r="P2545" s="4"/>
      <c r="AA2545" s="12"/>
      <c r="AB2545" s="2"/>
      <c r="AC2545" s="2"/>
    </row>
    <row r="2546" spans="1:29" s="187" customFormat="1" ht="9.9" customHeight="1" x14ac:dyDescent="0.25">
      <c r="A2546" s="184"/>
      <c r="B2546" s="138"/>
      <c r="C2546" s="142"/>
      <c r="D2546" s="2"/>
      <c r="G2546" s="8"/>
      <c r="I2546" s="194"/>
      <c r="J2546" s="194"/>
      <c r="K2546" s="194"/>
      <c r="L2546" s="194"/>
      <c r="P2546" s="4"/>
      <c r="AA2546" s="12"/>
      <c r="AB2546" s="2"/>
      <c r="AC2546" s="2"/>
    </row>
    <row r="2547" spans="1:29" s="187" customFormat="1" ht="9.9" customHeight="1" x14ac:dyDescent="0.25">
      <c r="A2547" s="184"/>
      <c r="B2547" s="138"/>
      <c r="C2547" s="142"/>
      <c r="D2547" s="2"/>
      <c r="G2547" s="8"/>
      <c r="I2547" s="333"/>
      <c r="J2547" s="334"/>
      <c r="K2547" s="194"/>
      <c r="L2547" s="194"/>
      <c r="P2547" s="4"/>
      <c r="AA2547" s="12"/>
      <c r="AB2547" s="2"/>
      <c r="AC2547" s="2"/>
    </row>
    <row r="2548" spans="1:29" s="187" customFormat="1" ht="9.9" customHeight="1" x14ac:dyDescent="0.25">
      <c r="A2548" s="184"/>
      <c r="B2548" s="138"/>
      <c r="C2548" s="142"/>
      <c r="D2548" s="2"/>
      <c r="G2548" s="8"/>
      <c r="I2548" s="333"/>
      <c r="J2548" s="334"/>
      <c r="K2548" s="194"/>
      <c r="L2548" s="194"/>
      <c r="P2548" s="4"/>
      <c r="AA2548" s="12"/>
      <c r="AB2548" s="2"/>
      <c r="AC2548" s="2"/>
    </row>
    <row r="2549" spans="1:29" s="187" customFormat="1" ht="9.9" customHeight="1" x14ac:dyDescent="0.25">
      <c r="A2549" s="184"/>
      <c r="B2549" s="138"/>
      <c r="C2549" s="142"/>
      <c r="D2549" s="2"/>
      <c r="G2549" s="8"/>
      <c r="I2549" s="194"/>
      <c r="J2549" s="194"/>
      <c r="K2549" s="194"/>
      <c r="L2549" s="194"/>
      <c r="P2549" s="4"/>
      <c r="AA2549" s="12"/>
      <c r="AB2549" s="2"/>
      <c r="AC2549" s="2"/>
    </row>
    <row r="2550" spans="1:29" s="187" customFormat="1" ht="9.9" customHeight="1" x14ac:dyDescent="0.25">
      <c r="A2550" s="184"/>
      <c r="B2550" s="138"/>
      <c r="C2550" s="142"/>
      <c r="D2550" s="2"/>
      <c r="G2550" s="8"/>
      <c r="I2550" s="333"/>
      <c r="J2550" s="334"/>
      <c r="K2550" s="194"/>
      <c r="L2550" s="194"/>
      <c r="P2550" s="4"/>
      <c r="AA2550" s="12"/>
      <c r="AB2550" s="2"/>
      <c r="AC2550" s="2"/>
    </row>
    <row r="2551" spans="1:29" s="187" customFormat="1" ht="9.9" customHeight="1" x14ac:dyDescent="0.25">
      <c r="A2551" s="184"/>
      <c r="B2551" s="138"/>
      <c r="C2551" s="142"/>
      <c r="D2551" s="2"/>
      <c r="G2551" s="8"/>
      <c r="I2551" s="333"/>
      <c r="J2551" s="334"/>
      <c r="K2551" s="194"/>
      <c r="L2551" s="194"/>
      <c r="P2551" s="4"/>
      <c r="AA2551" s="12"/>
      <c r="AB2551" s="2"/>
      <c r="AC2551" s="2"/>
    </row>
    <row r="2552" spans="1:29" s="187" customFormat="1" ht="9.9" customHeight="1" x14ac:dyDescent="0.25">
      <c r="A2552" s="184"/>
      <c r="B2552" s="138"/>
      <c r="C2552" s="142"/>
      <c r="D2552" s="2"/>
      <c r="G2552" s="8"/>
      <c r="I2552" s="333"/>
      <c r="J2552" s="334"/>
      <c r="K2552" s="194"/>
      <c r="L2552" s="194"/>
      <c r="P2552" s="4"/>
      <c r="AA2552" s="12"/>
      <c r="AB2552" s="2"/>
      <c r="AC2552" s="2"/>
    </row>
    <row r="2553" spans="1:29" s="187" customFormat="1" ht="9.9" customHeight="1" x14ac:dyDescent="0.25">
      <c r="A2553" s="184"/>
      <c r="B2553" s="138"/>
      <c r="C2553" s="142"/>
      <c r="D2553" s="2"/>
      <c r="G2553" s="8"/>
      <c r="I2553" s="333"/>
      <c r="J2553" s="334"/>
      <c r="K2553" s="194"/>
      <c r="L2553" s="194"/>
      <c r="P2553" s="4"/>
      <c r="AA2553" s="12"/>
      <c r="AB2553" s="2"/>
      <c r="AC2553" s="2"/>
    </row>
    <row r="2554" spans="1:29" s="187" customFormat="1" ht="9.9" customHeight="1" x14ac:dyDescent="0.25">
      <c r="A2554" s="184"/>
      <c r="B2554" s="138"/>
      <c r="C2554" s="142"/>
      <c r="D2554" s="2"/>
      <c r="G2554" s="8"/>
      <c r="I2554" s="194"/>
      <c r="J2554" s="194"/>
      <c r="K2554" s="194"/>
      <c r="L2554" s="194"/>
      <c r="P2554" s="4"/>
      <c r="AA2554" s="12"/>
      <c r="AB2554" s="2"/>
      <c r="AC2554" s="2"/>
    </row>
    <row r="2555" spans="1:29" s="187" customFormat="1" ht="9.9" customHeight="1" x14ac:dyDescent="0.25">
      <c r="A2555" s="184"/>
      <c r="B2555" s="138"/>
      <c r="C2555" s="142"/>
      <c r="D2555" s="2"/>
      <c r="G2555" s="8"/>
      <c r="I2555" s="333"/>
      <c r="J2555" s="334"/>
      <c r="K2555" s="194"/>
      <c r="L2555" s="194"/>
      <c r="P2555" s="4"/>
      <c r="AA2555" s="12"/>
      <c r="AB2555" s="2"/>
      <c r="AC2555" s="2"/>
    </row>
    <row r="2556" spans="1:29" s="187" customFormat="1" ht="9.9" customHeight="1" x14ac:dyDescent="0.25">
      <c r="A2556" s="184"/>
      <c r="B2556" s="138"/>
      <c r="C2556" s="142"/>
      <c r="D2556" s="2"/>
      <c r="G2556" s="8"/>
      <c r="I2556" s="333"/>
      <c r="J2556" s="334"/>
      <c r="K2556" s="194"/>
      <c r="L2556" s="194"/>
      <c r="P2556" s="4"/>
      <c r="AA2556" s="12"/>
      <c r="AB2556" s="2"/>
      <c r="AC2556" s="2"/>
    </row>
    <row r="2557" spans="1:29" s="187" customFormat="1" ht="9.9" customHeight="1" x14ac:dyDescent="0.25">
      <c r="A2557" s="184"/>
      <c r="B2557" s="138"/>
      <c r="C2557" s="142"/>
      <c r="D2557" s="2"/>
      <c r="G2557" s="8"/>
      <c r="I2557" s="194"/>
      <c r="J2557" s="194"/>
      <c r="K2557" s="194"/>
      <c r="L2557" s="194"/>
      <c r="P2557" s="4"/>
      <c r="AA2557" s="12"/>
      <c r="AB2557" s="2"/>
      <c r="AC2557" s="2"/>
    </row>
    <row r="2558" spans="1:29" s="187" customFormat="1" ht="9.9" customHeight="1" x14ac:dyDescent="0.25">
      <c r="A2558" s="184"/>
      <c r="B2558" s="138"/>
      <c r="C2558" s="142"/>
      <c r="D2558" s="2"/>
      <c r="G2558" s="8"/>
      <c r="I2558" s="333"/>
      <c r="J2558" s="334"/>
      <c r="K2558" s="194"/>
      <c r="L2558" s="194"/>
      <c r="P2558" s="4"/>
      <c r="AA2558" s="12"/>
      <c r="AB2558" s="2"/>
      <c r="AC2558" s="2"/>
    </row>
    <row r="2559" spans="1:29" s="187" customFormat="1" ht="9.9" customHeight="1" x14ac:dyDescent="0.25">
      <c r="A2559" s="184"/>
      <c r="B2559" s="138"/>
      <c r="C2559" s="142"/>
      <c r="D2559" s="2"/>
      <c r="G2559" s="8"/>
      <c r="I2559" s="333"/>
      <c r="J2559" s="334"/>
      <c r="K2559" s="194"/>
      <c r="L2559" s="194"/>
      <c r="P2559" s="4"/>
      <c r="AA2559" s="12"/>
      <c r="AB2559" s="2"/>
      <c r="AC2559" s="2"/>
    </row>
    <row r="2560" spans="1:29" s="187" customFormat="1" ht="9.9" customHeight="1" x14ac:dyDescent="0.25">
      <c r="A2560" s="184"/>
      <c r="B2560" s="138"/>
      <c r="C2560" s="142"/>
      <c r="D2560" s="2"/>
      <c r="G2560" s="8"/>
      <c r="I2560" s="333"/>
      <c r="J2560" s="334"/>
      <c r="K2560" s="194"/>
      <c r="L2560" s="194"/>
      <c r="P2560" s="4"/>
      <c r="AA2560" s="12"/>
      <c r="AB2560" s="2"/>
      <c r="AC2560" s="2"/>
    </row>
    <row r="2561" spans="1:29" s="187" customFormat="1" ht="9.9" customHeight="1" x14ac:dyDescent="0.25">
      <c r="A2561" s="184"/>
      <c r="B2561" s="138"/>
      <c r="C2561" s="142"/>
      <c r="D2561" s="2"/>
      <c r="G2561" s="8"/>
      <c r="I2561" s="333"/>
      <c r="J2561" s="334"/>
      <c r="K2561" s="194"/>
      <c r="L2561" s="194"/>
      <c r="P2561" s="4"/>
      <c r="AA2561" s="12"/>
      <c r="AB2561" s="2"/>
      <c r="AC2561" s="2"/>
    </row>
    <row r="2562" spans="1:29" s="187" customFormat="1" ht="9.9" customHeight="1" x14ac:dyDescent="0.25">
      <c r="A2562" s="184"/>
      <c r="B2562" s="138"/>
      <c r="C2562" s="142"/>
      <c r="D2562" s="2"/>
      <c r="G2562" s="8"/>
      <c r="I2562" s="194"/>
      <c r="J2562" s="194"/>
      <c r="K2562" s="194"/>
      <c r="L2562" s="194"/>
      <c r="P2562" s="4"/>
      <c r="AA2562" s="12"/>
      <c r="AB2562" s="2"/>
      <c r="AC2562" s="2"/>
    </row>
    <row r="2563" spans="1:29" s="187" customFormat="1" ht="9.9" customHeight="1" x14ac:dyDescent="0.25">
      <c r="A2563" s="184"/>
      <c r="B2563" s="138"/>
      <c r="C2563" s="142"/>
      <c r="D2563" s="2"/>
      <c r="G2563" s="8"/>
      <c r="I2563" s="333"/>
      <c r="J2563" s="334"/>
      <c r="K2563" s="194"/>
      <c r="L2563" s="194"/>
      <c r="P2563" s="4"/>
      <c r="AA2563" s="12"/>
      <c r="AB2563" s="2"/>
      <c r="AC2563" s="2"/>
    </row>
    <row r="2564" spans="1:29" s="187" customFormat="1" ht="9.9" customHeight="1" x14ac:dyDescent="0.25">
      <c r="A2564" s="184"/>
      <c r="B2564" s="138"/>
      <c r="C2564" s="142"/>
      <c r="D2564" s="2"/>
      <c r="G2564" s="8"/>
      <c r="I2564" s="333"/>
      <c r="J2564" s="334"/>
      <c r="K2564" s="194"/>
      <c r="L2564" s="194"/>
      <c r="P2564" s="4"/>
      <c r="AA2564" s="12"/>
      <c r="AB2564" s="2"/>
      <c r="AC2564" s="2"/>
    </row>
    <row r="2565" spans="1:29" s="187" customFormat="1" ht="9.9" customHeight="1" x14ac:dyDescent="0.25">
      <c r="A2565" s="184"/>
      <c r="B2565" s="138"/>
      <c r="C2565" s="142"/>
      <c r="D2565" s="2"/>
      <c r="G2565" s="8"/>
      <c r="I2565" s="333"/>
      <c r="J2565" s="334"/>
      <c r="K2565" s="194"/>
      <c r="L2565" s="194"/>
      <c r="P2565" s="4"/>
      <c r="AA2565" s="12"/>
      <c r="AB2565" s="2"/>
      <c r="AC2565" s="2"/>
    </row>
    <row r="2566" spans="1:29" s="187" customFormat="1" ht="9.9" customHeight="1" x14ac:dyDescent="0.25">
      <c r="A2566" s="184"/>
      <c r="B2566" s="138"/>
      <c r="C2566" s="142"/>
      <c r="D2566" s="2"/>
      <c r="G2566" s="8"/>
      <c r="I2566" s="333"/>
      <c r="J2566" s="334"/>
      <c r="K2566" s="194"/>
      <c r="L2566" s="194"/>
      <c r="P2566" s="4"/>
      <c r="AA2566" s="12"/>
      <c r="AB2566" s="2"/>
      <c r="AC2566" s="2"/>
    </row>
    <row r="2567" spans="1:29" s="187" customFormat="1" ht="9.9" customHeight="1" x14ac:dyDescent="0.25">
      <c r="A2567" s="184"/>
      <c r="B2567" s="138"/>
      <c r="C2567" s="142"/>
      <c r="D2567" s="2"/>
      <c r="G2567" s="8"/>
      <c r="I2567" s="333"/>
      <c r="J2567" s="334"/>
      <c r="K2567" s="194"/>
      <c r="L2567" s="194"/>
      <c r="P2567" s="4"/>
      <c r="AA2567" s="12"/>
      <c r="AB2567" s="2"/>
      <c r="AC2567" s="2"/>
    </row>
    <row r="2568" spans="1:29" s="187" customFormat="1" ht="9.9" customHeight="1" x14ac:dyDescent="0.25">
      <c r="A2568" s="184"/>
      <c r="B2568" s="138"/>
      <c r="C2568" s="142"/>
      <c r="D2568" s="2"/>
      <c r="G2568" s="8"/>
      <c r="I2568" s="333"/>
      <c r="J2568" s="334"/>
      <c r="K2568" s="194"/>
      <c r="L2568" s="194"/>
      <c r="P2568" s="4"/>
      <c r="AA2568" s="12"/>
      <c r="AB2568" s="2"/>
      <c r="AC2568" s="2"/>
    </row>
    <row r="2569" spans="1:29" s="187" customFormat="1" ht="9.9" customHeight="1" x14ac:dyDescent="0.25">
      <c r="A2569" s="184"/>
      <c r="B2569" s="138"/>
      <c r="C2569" s="142"/>
      <c r="D2569" s="2"/>
      <c r="G2569" s="8"/>
      <c r="I2569" s="194"/>
      <c r="J2569" s="194"/>
      <c r="K2569" s="194"/>
      <c r="L2569" s="194"/>
      <c r="P2569" s="4"/>
      <c r="AA2569" s="12"/>
      <c r="AB2569" s="2"/>
      <c r="AC2569" s="2"/>
    </row>
    <row r="2570" spans="1:29" s="187" customFormat="1" ht="9.9" customHeight="1" x14ac:dyDescent="0.25">
      <c r="A2570" s="184"/>
      <c r="B2570" s="138"/>
      <c r="C2570" s="142"/>
      <c r="D2570" s="2"/>
      <c r="G2570" s="8"/>
      <c r="I2570" s="333"/>
      <c r="J2570" s="334"/>
      <c r="K2570" s="194"/>
      <c r="L2570" s="194"/>
      <c r="P2570" s="4"/>
      <c r="AA2570" s="12"/>
      <c r="AB2570" s="2"/>
      <c r="AC2570" s="2"/>
    </row>
    <row r="2571" spans="1:29" s="187" customFormat="1" ht="9.9" customHeight="1" x14ac:dyDescent="0.25">
      <c r="A2571" s="184"/>
      <c r="B2571" s="138"/>
      <c r="C2571" s="142"/>
      <c r="D2571" s="2"/>
      <c r="G2571" s="8"/>
      <c r="I2571" s="333"/>
      <c r="J2571" s="334"/>
      <c r="K2571" s="194"/>
      <c r="L2571" s="194"/>
      <c r="P2571" s="4"/>
      <c r="AA2571" s="12"/>
      <c r="AB2571" s="2"/>
      <c r="AC2571" s="2"/>
    </row>
    <row r="2572" spans="1:29" s="187" customFormat="1" ht="9.9" customHeight="1" x14ac:dyDescent="0.25">
      <c r="A2572" s="184"/>
      <c r="B2572" s="138"/>
      <c r="C2572" s="142"/>
      <c r="D2572" s="2"/>
      <c r="G2572" s="8"/>
      <c r="I2572" s="333"/>
      <c r="J2572" s="334"/>
      <c r="K2572" s="194"/>
      <c r="L2572" s="194"/>
      <c r="P2572" s="4"/>
      <c r="AA2572" s="12"/>
      <c r="AB2572" s="2"/>
      <c r="AC2572" s="2"/>
    </row>
    <row r="2573" spans="1:29" s="187" customFormat="1" ht="9.9" customHeight="1" x14ac:dyDescent="0.25">
      <c r="A2573" s="184"/>
      <c r="B2573" s="138"/>
      <c r="C2573" s="142"/>
      <c r="D2573" s="2"/>
      <c r="G2573" s="8"/>
      <c r="I2573" s="333"/>
      <c r="J2573" s="334"/>
      <c r="K2573" s="194"/>
      <c r="L2573" s="194"/>
      <c r="P2573" s="4"/>
      <c r="AA2573" s="12"/>
      <c r="AB2573" s="2"/>
      <c r="AC2573" s="2"/>
    </row>
    <row r="2574" spans="1:29" s="187" customFormat="1" ht="9.9" customHeight="1" x14ac:dyDescent="0.25">
      <c r="A2574" s="184"/>
      <c r="B2574" s="138"/>
      <c r="C2574" s="142"/>
      <c r="D2574" s="2"/>
      <c r="G2574" s="8"/>
      <c r="I2574" s="194"/>
      <c r="J2574" s="194"/>
      <c r="K2574" s="194"/>
      <c r="L2574" s="194"/>
      <c r="P2574" s="4"/>
      <c r="AA2574" s="12"/>
      <c r="AB2574" s="2"/>
      <c r="AC2574" s="2"/>
    </row>
    <row r="2575" spans="1:29" s="187" customFormat="1" ht="9.9" customHeight="1" x14ac:dyDescent="0.25">
      <c r="A2575" s="184"/>
      <c r="B2575" s="138"/>
      <c r="C2575" s="142"/>
      <c r="D2575" s="2"/>
      <c r="G2575" s="8"/>
      <c r="I2575" s="333"/>
      <c r="J2575" s="334"/>
      <c r="K2575" s="194"/>
      <c r="L2575" s="194"/>
      <c r="P2575" s="4"/>
      <c r="AA2575" s="12"/>
      <c r="AB2575" s="2"/>
      <c r="AC2575" s="2"/>
    </row>
    <row r="2576" spans="1:29" s="187" customFormat="1" ht="9.9" customHeight="1" x14ac:dyDescent="0.25">
      <c r="A2576" s="184"/>
      <c r="B2576" s="138"/>
      <c r="C2576" s="142"/>
      <c r="D2576" s="2"/>
      <c r="G2576" s="8"/>
      <c r="I2576" s="333"/>
      <c r="J2576" s="334"/>
      <c r="K2576" s="194"/>
      <c r="L2576" s="194"/>
      <c r="P2576" s="4"/>
      <c r="AA2576" s="12"/>
      <c r="AB2576" s="2"/>
      <c r="AC2576" s="2"/>
    </row>
    <row r="2577" spans="1:29" s="187" customFormat="1" ht="9.9" customHeight="1" x14ac:dyDescent="0.25">
      <c r="A2577" s="184"/>
      <c r="B2577" s="138"/>
      <c r="C2577" s="142"/>
      <c r="D2577" s="2"/>
      <c r="G2577" s="8"/>
      <c r="I2577" s="333"/>
      <c r="J2577" s="334"/>
      <c r="K2577" s="194"/>
      <c r="L2577" s="194"/>
      <c r="P2577" s="4"/>
      <c r="AA2577" s="12"/>
      <c r="AB2577" s="2"/>
      <c r="AC2577" s="2"/>
    </row>
    <row r="2578" spans="1:29" s="187" customFormat="1" ht="9.9" customHeight="1" x14ac:dyDescent="0.25">
      <c r="A2578" s="184"/>
      <c r="B2578" s="138"/>
      <c r="C2578" s="142"/>
      <c r="D2578" s="2"/>
      <c r="G2578" s="8"/>
      <c r="I2578" s="333"/>
      <c r="J2578" s="334"/>
      <c r="K2578" s="194"/>
      <c r="L2578" s="194"/>
      <c r="P2578" s="4"/>
      <c r="AA2578" s="12"/>
      <c r="AB2578" s="2"/>
      <c r="AC2578" s="2"/>
    </row>
    <row r="2579" spans="1:29" s="187" customFormat="1" ht="9.9" customHeight="1" x14ac:dyDescent="0.25">
      <c r="A2579" s="184"/>
      <c r="B2579" s="138"/>
      <c r="C2579" s="142"/>
      <c r="D2579" s="2"/>
      <c r="G2579" s="8"/>
      <c r="I2579" s="194"/>
      <c r="J2579" s="194"/>
      <c r="K2579" s="194"/>
      <c r="L2579" s="194"/>
      <c r="P2579" s="4"/>
      <c r="AA2579" s="12"/>
      <c r="AB2579" s="2"/>
      <c r="AC2579" s="2"/>
    </row>
    <row r="2580" spans="1:29" s="187" customFormat="1" ht="9.9" customHeight="1" x14ac:dyDescent="0.25">
      <c r="A2580" s="184"/>
      <c r="B2580" s="138"/>
      <c r="C2580" s="142"/>
      <c r="D2580" s="2"/>
      <c r="G2580" s="8"/>
      <c r="I2580" s="333"/>
      <c r="J2580" s="334"/>
      <c r="K2580" s="194"/>
      <c r="L2580" s="194"/>
      <c r="P2580" s="4"/>
      <c r="AA2580" s="12"/>
      <c r="AB2580" s="2"/>
      <c r="AC2580" s="2"/>
    </row>
    <row r="2581" spans="1:29" s="187" customFormat="1" ht="9.9" customHeight="1" x14ac:dyDescent="0.25">
      <c r="A2581" s="184"/>
      <c r="B2581" s="138"/>
      <c r="C2581" s="142"/>
      <c r="D2581" s="2"/>
      <c r="G2581" s="8"/>
      <c r="I2581" s="333"/>
      <c r="J2581" s="334"/>
      <c r="K2581" s="194"/>
      <c r="L2581" s="194"/>
      <c r="P2581" s="4"/>
      <c r="AA2581" s="12"/>
      <c r="AB2581" s="2"/>
      <c r="AC2581" s="2"/>
    </row>
    <row r="2582" spans="1:29" s="187" customFormat="1" ht="9.9" customHeight="1" x14ac:dyDescent="0.25">
      <c r="A2582" s="184"/>
      <c r="B2582" s="138"/>
      <c r="C2582" s="142"/>
      <c r="D2582" s="2"/>
      <c r="G2582" s="8"/>
      <c r="I2582" s="333"/>
      <c r="J2582" s="334"/>
      <c r="K2582" s="194"/>
      <c r="L2582" s="194"/>
      <c r="P2582" s="4"/>
      <c r="AA2582" s="12"/>
      <c r="AB2582" s="2"/>
      <c r="AC2582" s="2"/>
    </row>
    <row r="2583" spans="1:29" s="187" customFormat="1" ht="9.9" customHeight="1" x14ac:dyDescent="0.25">
      <c r="A2583" s="184"/>
      <c r="B2583" s="138"/>
      <c r="C2583" s="142"/>
      <c r="D2583" s="2"/>
      <c r="G2583" s="8"/>
      <c r="I2583" s="333"/>
      <c r="J2583" s="334"/>
      <c r="K2583" s="194"/>
      <c r="L2583" s="194"/>
      <c r="P2583" s="4"/>
      <c r="AA2583" s="12"/>
      <c r="AB2583" s="2"/>
      <c r="AC2583" s="2"/>
    </row>
    <row r="2584" spans="1:29" s="187" customFormat="1" ht="9.9" customHeight="1" x14ac:dyDescent="0.25">
      <c r="A2584" s="184"/>
      <c r="B2584" s="138"/>
      <c r="C2584" s="142"/>
      <c r="D2584" s="2"/>
      <c r="G2584" s="8"/>
      <c r="I2584" s="194"/>
      <c r="J2584" s="194"/>
      <c r="K2584" s="194"/>
      <c r="L2584" s="194"/>
      <c r="P2584" s="4"/>
      <c r="AA2584" s="12"/>
      <c r="AB2584" s="2"/>
      <c r="AC2584" s="2"/>
    </row>
    <row r="2585" spans="1:29" s="187" customFormat="1" ht="9.9" customHeight="1" x14ac:dyDescent="0.25">
      <c r="A2585" s="184"/>
      <c r="B2585" s="138"/>
      <c r="C2585" s="142"/>
      <c r="D2585" s="2"/>
      <c r="G2585" s="8"/>
      <c r="I2585" s="333"/>
      <c r="J2585" s="334"/>
      <c r="K2585" s="194"/>
      <c r="L2585" s="194"/>
      <c r="P2585" s="4"/>
      <c r="AA2585" s="12"/>
      <c r="AB2585" s="2"/>
      <c r="AC2585" s="2"/>
    </row>
    <row r="2586" spans="1:29" s="187" customFormat="1" ht="9.9" customHeight="1" x14ac:dyDescent="0.25">
      <c r="A2586" s="184"/>
      <c r="B2586" s="138"/>
      <c r="C2586" s="142"/>
      <c r="D2586" s="2"/>
      <c r="G2586" s="8"/>
      <c r="I2586" s="333"/>
      <c r="J2586" s="334"/>
      <c r="K2586" s="194"/>
      <c r="L2586" s="194"/>
      <c r="P2586" s="4"/>
      <c r="AA2586" s="12"/>
      <c r="AB2586" s="2"/>
      <c r="AC2586" s="2"/>
    </row>
    <row r="2587" spans="1:29" s="187" customFormat="1" ht="9.9" customHeight="1" x14ac:dyDescent="0.25">
      <c r="A2587" s="184"/>
      <c r="B2587" s="138"/>
      <c r="C2587" s="142"/>
      <c r="D2587" s="2"/>
      <c r="G2587" s="8"/>
      <c r="I2587" s="333"/>
      <c r="J2587" s="334"/>
      <c r="K2587" s="194"/>
      <c r="L2587" s="194"/>
      <c r="P2587" s="4"/>
      <c r="AA2587" s="12"/>
      <c r="AB2587" s="2"/>
      <c r="AC2587" s="2"/>
    </row>
    <row r="2588" spans="1:29" s="187" customFormat="1" ht="9.9" customHeight="1" x14ac:dyDescent="0.25">
      <c r="A2588" s="184"/>
      <c r="B2588" s="138"/>
      <c r="C2588" s="142"/>
      <c r="D2588" s="2"/>
      <c r="G2588" s="8"/>
      <c r="I2588" s="333"/>
      <c r="J2588" s="334"/>
      <c r="K2588" s="194"/>
      <c r="L2588" s="194"/>
      <c r="P2588" s="4"/>
      <c r="AA2588" s="12"/>
      <c r="AB2588" s="2"/>
      <c r="AC2588" s="2"/>
    </row>
    <row r="2589" spans="1:29" s="187" customFormat="1" ht="9.9" customHeight="1" x14ac:dyDescent="0.25">
      <c r="A2589" s="184"/>
      <c r="B2589" s="138"/>
      <c r="C2589" s="142"/>
      <c r="D2589" s="2"/>
      <c r="G2589" s="8"/>
      <c r="I2589" s="194"/>
      <c r="J2589" s="194"/>
      <c r="K2589" s="194"/>
      <c r="L2589" s="194"/>
      <c r="P2589" s="4"/>
      <c r="AA2589" s="12"/>
      <c r="AB2589" s="2"/>
      <c r="AC2589" s="2"/>
    </row>
    <row r="2590" spans="1:29" s="187" customFormat="1" ht="9.9" customHeight="1" x14ac:dyDescent="0.25">
      <c r="A2590" s="184"/>
      <c r="B2590" s="138"/>
      <c r="C2590" s="142"/>
      <c r="D2590" s="2"/>
      <c r="G2590" s="8"/>
      <c r="I2590" s="333"/>
      <c r="J2590" s="334"/>
      <c r="K2590" s="194"/>
      <c r="L2590" s="194"/>
      <c r="P2590" s="4"/>
      <c r="AA2590" s="12"/>
      <c r="AB2590" s="2"/>
      <c r="AC2590" s="2"/>
    </row>
    <row r="2591" spans="1:29" s="187" customFormat="1" ht="9.9" customHeight="1" x14ac:dyDescent="0.25">
      <c r="A2591" s="184"/>
      <c r="B2591" s="138"/>
      <c r="C2591" s="142"/>
      <c r="D2591" s="2"/>
      <c r="G2591" s="8"/>
      <c r="I2591" s="333"/>
      <c r="J2591" s="334"/>
      <c r="K2591" s="194"/>
      <c r="L2591" s="194"/>
      <c r="P2591" s="4"/>
      <c r="AA2591" s="12"/>
      <c r="AB2591" s="2"/>
      <c r="AC2591" s="2"/>
    </row>
    <row r="2592" spans="1:29" s="187" customFormat="1" ht="9.9" customHeight="1" x14ac:dyDescent="0.25">
      <c r="A2592" s="184"/>
      <c r="B2592" s="138"/>
      <c r="C2592" s="142"/>
      <c r="D2592" s="2"/>
      <c r="G2592" s="8"/>
      <c r="I2592" s="333"/>
      <c r="J2592" s="334"/>
      <c r="K2592" s="194"/>
      <c r="L2592" s="194"/>
      <c r="P2592" s="4"/>
      <c r="AA2592" s="12"/>
      <c r="AB2592" s="2"/>
      <c r="AC2592" s="2"/>
    </row>
    <row r="2593" spans="1:29" s="187" customFormat="1" ht="9.9" customHeight="1" x14ac:dyDescent="0.25">
      <c r="A2593" s="184"/>
      <c r="B2593" s="138"/>
      <c r="C2593" s="142"/>
      <c r="D2593" s="2"/>
      <c r="G2593" s="8"/>
      <c r="I2593" s="333"/>
      <c r="J2593" s="334"/>
      <c r="K2593" s="194"/>
      <c r="L2593" s="194"/>
      <c r="P2593" s="4"/>
      <c r="AA2593" s="12"/>
      <c r="AB2593" s="2"/>
      <c r="AC2593" s="2"/>
    </row>
    <row r="2594" spans="1:29" s="187" customFormat="1" ht="9.9" customHeight="1" x14ac:dyDescent="0.25">
      <c r="A2594" s="184"/>
      <c r="B2594" s="138"/>
      <c r="C2594" s="142"/>
      <c r="D2594" s="2"/>
      <c r="G2594" s="8"/>
      <c r="I2594" s="194"/>
      <c r="J2594" s="194"/>
      <c r="K2594" s="194"/>
      <c r="L2594" s="194"/>
      <c r="P2594" s="4"/>
      <c r="AA2594" s="12"/>
      <c r="AB2594" s="2"/>
      <c r="AC2594" s="2"/>
    </row>
    <row r="2595" spans="1:29" s="187" customFormat="1" ht="9.9" customHeight="1" x14ac:dyDescent="0.25">
      <c r="A2595" s="184"/>
      <c r="B2595" s="138"/>
      <c r="C2595" s="142"/>
      <c r="D2595" s="2"/>
      <c r="G2595" s="8"/>
      <c r="I2595" s="333"/>
      <c r="J2595" s="334"/>
      <c r="K2595" s="194"/>
      <c r="L2595" s="194"/>
      <c r="P2595" s="4"/>
      <c r="AA2595" s="12"/>
      <c r="AB2595" s="2"/>
      <c r="AC2595" s="2"/>
    </row>
    <row r="2596" spans="1:29" s="187" customFormat="1" ht="9.9" customHeight="1" x14ac:dyDescent="0.25">
      <c r="A2596" s="184"/>
      <c r="B2596" s="138"/>
      <c r="C2596" s="142"/>
      <c r="D2596" s="2"/>
      <c r="G2596" s="8"/>
      <c r="I2596" s="333"/>
      <c r="J2596" s="334"/>
      <c r="K2596" s="194"/>
      <c r="L2596" s="194"/>
      <c r="P2596" s="4"/>
      <c r="AA2596" s="12"/>
      <c r="AB2596" s="2"/>
      <c r="AC2596" s="2"/>
    </row>
    <row r="2597" spans="1:29" s="187" customFormat="1" ht="9.9" customHeight="1" x14ac:dyDescent="0.25">
      <c r="A2597" s="184"/>
      <c r="B2597" s="138"/>
      <c r="C2597" s="142"/>
      <c r="D2597" s="2"/>
      <c r="G2597" s="8"/>
      <c r="I2597" s="333"/>
      <c r="J2597" s="334"/>
      <c r="K2597" s="194"/>
      <c r="L2597" s="194"/>
      <c r="P2597" s="4"/>
      <c r="AA2597" s="12"/>
      <c r="AB2597" s="2"/>
      <c r="AC2597" s="2"/>
    </row>
    <row r="2598" spans="1:29" s="187" customFormat="1" ht="9.9" customHeight="1" x14ac:dyDescent="0.25">
      <c r="A2598" s="184"/>
      <c r="B2598" s="138"/>
      <c r="C2598" s="142"/>
      <c r="D2598" s="2"/>
      <c r="G2598" s="8"/>
      <c r="I2598" s="333"/>
      <c r="J2598" s="334"/>
      <c r="K2598" s="194"/>
      <c r="L2598" s="194"/>
      <c r="P2598" s="4"/>
      <c r="AA2598" s="12"/>
      <c r="AB2598" s="2"/>
      <c r="AC2598" s="2"/>
    </row>
    <row r="2599" spans="1:29" s="187" customFormat="1" ht="9.9" customHeight="1" x14ac:dyDescent="0.25">
      <c r="A2599" s="184"/>
      <c r="B2599" s="138"/>
      <c r="C2599" s="142"/>
      <c r="D2599" s="2"/>
      <c r="G2599" s="8"/>
      <c r="I2599" s="194"/>
      <c r="J2599" s="194"/>
      <c r="K2599" s="194"/>
      <c r="L2599" s="194"/>
      <c r="P2599" s="4"/>
      <c r="AA2599" s="12"/>
      <c r="AB2599" s="2"/>
      <c r="AC2599" s="2"/>
    </row>
    <row r="2600" spans="1:29" s="187" customFormat="1" ht="9.9" customHeight="1" x14ac:dyDescent="0.25">
      <c r="A2600" s="184"/>
      <c r="B2600" s="138"/>
      <c r="C2600" s="142"/>
      <c r="D2600" s="2"/>
      <c r="G2600" s="8"/>
      <c r="I2600" s="333"/>
      <c r="J2600" s="334"/>
      <c r="K2600" s="194"/>
      <c r="L2600" s="194"/>
      <c r="P2600" s="4"/>
      <c r="AA2600" s="12"/>
      <c r="AB2600" s="2"/>
      <c r="AC2600" s="2"/>
    </row>
    <row r="2601" spans="1:29" s="187" customFormat="1" ht="9.9" customHeight="1" x14ac:dyDescent="0.25">
      <c r="A2601" s="184"/>
      <c r="B2601" s="138"/>
      <c r="C2601" s="142"/>
      <c r="D2601" s="2"/>
      <c r="G2601" s="8"/>
      <c r="I2601" s="333"/>
      <c r="J2601" s="334"/>
      <c r="K2601" s="194"/>
      <c r="L2601" s="194"/>
      <c r="P2601" s="4"/>
      <c r="AA2601" s="12"/>
      <c r="AB2601" s="2"/>
      <c r="AC2601" s="2"/>
    </row>
    <row r="2602" spans="1:29" s="187" customFormat="1" ht="9.9" customHeight="1" x14ac:dyDescent="0.25">
      <c r="A2602" s="184"/>
      <c r="B2602" s="138"/>
      <c r="C2602" s="142"/>
      <c r="D2602" s="2"/>
      <c r="G2602" s="8"/>
      <c r="I2602" s="333"/>
      <c r="J2602" s="334"/>
      <c r="K2602" s="194"/>
      <c r="L2602" s="194"/>
      <c r="P2602" s="4"/>
      <c r="AA2602" s="12"/>
      <c r="AB2602" s="2"/>
      <c r="AC2602" s="2"/>
    </row>
    <row r="2603" spans="1:29" s="187" customFormat="1" ht="9.9" customHeight="1" x14ac:dyDescent="0.25">
      <c r="A2603" s="184"/>
      <c r="B2603" s="138"/>
      <c r="C2603" s="142"/>
      <c r="D2603" s="2"/>
      <c r="G2603" s="8"/>
      <c r="I2603" s="333"/>
      <c r="J2603" s="334"/>
      <c r="K2603" s="194"/>
      <c r="L2603" s="194"/>
      <c r="P2603" s="4"/>
      <c r="AA2603" s="12"/>
      <c r="AB2603" s="2"/>
      <c r="AC2603" s="2"/>
    </row>
    <row r="2604" spans="1:29" s="187" customFormat="1" ht="9.9" customHeight="1" x14ac:dyDescent="0.25">
      <c r="A2604" s="184"/>
      <c r="B2604" s="138"/>
      <c r="C2604" s="142"/>
      <c r="D2604" s="2"/>
      <c r="G2604" s="8"/>
      <c r="I2604" s="194"/>
      <c r="J2604" s="194"/>
      <c r="K2604" s="194"/>
      <c r="L2604" s="194"/>
      <c r="P2604" s="4"/>
      <c r="AA2604" s="12"/>
      <c r="AB2604" s="2"/>
      <c r="AC2604" s="2"/>
    </row>
    <row r="2605" spans="1:29" s="187" customFormat="1" ht="9.9" customHeight="1" x14ac:dyDescent="0.25">
      <c r="A2605" s="184"/>
      <c r="B2605" s="138"/>
      <c r="C2605" s="142"/>
      <c r="D2605" s="2"/>
      <c r="G2605" s="8"/>
      <c r="I2605" s="333"/>
      <c r="J2605" s="334"/>
      <c r="K2605" s="194"/>
      <c r="L2605" s="194"/>
      <c r="P2605" s="4"/>
      <c r="AA2605" s="12"/>
      <c r="AB2605" s="2"/>
      <c r="AC2605" s="2"/>
    </row>
    <row r="2606" spans="1:29" s="187" customFormat="1" ht="9.9" customHeight="1" x14ac:dyDescent="0.25">
      <c r="A2606" s="184"/>
      <c r="B2606" s="138"/>
      <c r="C2606" s="142"/>
      <c r="D2606" s="2"/>
      <c r="G2606" s="8"/>
      <c r="I2606" s="333"/>
      <c r="J2606" s="334"/>
      <c r="K2606" s="194"/>
      <c r="L2606" s="194"/>
      <c r="P2606" s="4"/>
      <c r="AA2606" s="12"/>
      <c r="AB2606" s="2"/>
      <c r="AC2606" s="2"/>
    </row>
    <row r="2607" spans="1:29" s="187" customFormat="1" ht="9.9" customHeight="1" x14ac:dyDescent="0.25">
      <c r="A2607" s="184"/>
      <c r="B2607" s="138"/>
      <c r="C2607" s="142"/>
      <c r="D2607" s="2"/>
      <c r="G2607" s="8"/>
      <c r="I2607" s="333"/>
      <c r="J2607" s="334"/>
      <c r="K2607" s="194"/>
      <c r="L2607" s="194"/>
      <c r="P2607" s="4"/>
      <c r="AA2607" s="12"/>
      <c r="AB2607" s="2"/>
      <c r="AC2607" s="2"/>
    </row>
    <row r="2608" spans="1:29" s="187" customFormat="1" ht="9.9" customHeight="1" x14ac:dyDescent="0.25">
      <c r="A2608" s="184"/>
      <c r="B2608" s="138"/>
      <c r="C2608" s="142"/>
      <c r="D2608" s="2"/>
      <c r="G2608" s="8"/>
      <c r="I2608" s="333"/>
      <c r="J2608" s="334"/>
      <c r="K2608" s="194"/>
      <c r="L2608" s="194"/>
      <c r="P2608" s="4"/>
      <c r="AA2608" s="12"/>
      <c r="AB2608" s="2"/>
      <c r="AC2608" s="2"/>
    </row>
    <row r="2609" spans="1:29" s="187" customFormat="1" ht="9.9" customHeight="1" x14ac:dyDescent="0.25">
      <c r="A2609" s="184"/>
      <c r="B2609" s="138"/>
      <c r="C2609" s="142"/>
      <c r="D2609" s="2"/>
      <c r="G2609" s="8"/>
      <c r="I2609" s="194"/>
      <c r="J2609" s="194"/>
      <c r="K2609" s="194"/>
      <c r="L2609" s="194"/>
      <c r="P2609" s="4"/>
      <c r="AA2609" s="12"/>
      <c r="AB2609" s="2"/>
      <c r="AC2609" s="2"/>
    </row>
    <row r="2610" spans="1:29" s="187" customFormat="1" ht="9.9" customHeight="1" x14ac:dyDescent="0.25">
      <c r="A2610" s="184"/>
      <c r="B2610" s="138"/>
      <c r="C2610" s="142"/>
      <c r="D2610" s="2"/>
      <c r="G2610" s="8"/>
      <c r="I2610" s="333"/>
      <c r="J2610" s="334"/>
      <c r="K2610" s="194"/>
      <c r="L2610" s="194"/>
      <c r="P2610" s="4"/>
      <c r="AA2610" s="12"/>
      <c r="AB2610" s="2"/>
      <c r="AC2610" s="2"/>
    </row>
    <row r="2611" spans="1:29" s="187" customFormat="1" ht="9.9" customHeight="1" x14ac:dyDescent="0.25">
      <c r="A2611" s="184"/>
      <c r="B2611" s="138"/>
      <c r="C2611" s="142"/>
      <c r="D2611" s="2"/>
      <c r="G2611" s="8"/>
      <c r="I2611" s="333"/>
      <c r="J2611" s="334"/>
      <c r="K2611" s="194"/>
      <c r="L2611" s="194"/>
      <c r="P2611" s="4"/>
      <c r="AA2611" s="12"/>
      <c r="AB2611" s="2"/>
      <c r="AC2611" s="2"/>
    </row>
    <row r="2612" spans="1:29" s="187" customFormat="1" ht="9.9" customHeight="1" x14ac:dyDescent="0.25">
      <c r="A2612" s="184"/>
      <c r="B2612" s="138"/>
      <c r="C2612" s="142"/>
      <c r="D2612" s="2"/>
      <c r="G2612" s="8"/>
      <c r="I2612" s="333"/>
      <c r="J2612" s="334"/>
      <c r="K2612" s="194"/>
      <c r="L2612" s="194"/>
      <c r="P2612" s="4"/>
      <c r="AA2612" s="12"/>
      <c r="AB2612" s="2"/>
      <c r="AC2612" s="2"/>
    </row>
    <row r="2613" spans="1:29" s="187" customFormat="1" ht="9.9" customHeight="1" x14ac:dyDescent="0.25">
      <c r="A2613" s="184"/>
      <c r="B2613" s="138"/>
      <c r="C2613" s="142"/>
      <c r="D2613" s="2"/>
      <c r="G2613" s="8"/>
      <c r="I2613" s="194"/>
      <c r="J2613" s="194"/>
      <c r="K2613" s="194"/>
      <c r="L2613" s="194"/>
      <c r="P2613" s="4"/>
      <c r="AA2613" s="12"/>
      <c r="AB2613" s="2"/>
      <c r="AC2613" s="2"/>
    </row>
    <row r="2614" spans="1:29" s="187" customFormat="1" ht="9.9" customHeight="1" x14ac:dyDescent="0.25">
      <c r="A2614" s="184"/>
      <c r="B2614" s="138"/>
      <c r="C2614" s="142"/>
      <c r="D2614" s="2"/>
      <c r="G2614" s="8"/>
      <c r="I2614" s="333"/>
      <c r="J2614" s="334"/>
      <c r="K2614" s="194"/>
      <c r="L2614" s="194"/>
      <c r="P2614" s="4"/>
      <c r="AA2614" s="12"/>
      <c r="AB2614" s="2"/>
      <c r="AC2614" s="2"/>
    </row>
    <row r="2615" spans="1:29" s="187" customFormat="1" ht="9.9" customHeight="1" x14ac:dyDescent="0.25">
      <c r="A2615" s="184"/>
      <c r="B2615" s="138"/>
      <c r="C2615" s="142"/>
      <c r="D2615" s="2"/>
      <c r="G2615" s="8"/>
      <c r="I2615" s="333"/>
      <c r="J2615" s="334"/>
      <c r="K2615" s="194"/>
      <c r="L2615" s="194"/>
      <c r="P2615" s="4"/>
      <c r="AA2615" s="12"/>
      <c r="AB2615" s="2"/>
      <c r="AC2615" s="2"/>
    </row>
    <row r="2616" spans="1:29" s="187" customFormat="1" ht="9.9" customHeight="1" x14ac:dyDescent="0.25">
      <c r="A2616" s="184"/>
      <c r="B2616" s="138"/>
      <c r="C2616" s="142"/>
      <c r="D2616" s="2"/>
      <c r="G2616" s="8"/>
      <c r="I2616" s="333"/>
      <c r="J2616" s="334"/>
      <c r="K2616" s="194"/>
      <c r="L2616" s="194"/>
      <c r="P2616" s="4"/>
      <c r="AA2616" s="12"/>
      <c r="AB2616" s="2"/>
      <c r="AC2616" s="2"/>
    </row>
    <row r="2617" spans="1:29" s="187" customFormat="1" ht="9.9" customHeight="1" x14ac:dyDescent="0.25">
      <c r="A2617" s="184"/>
      <c r="B2617" s="138"/>
      <c r="C2617" s="142"/>
      <c r="D2617" s="2"/>
      <c r="G2617" s="8"/>
      <c r="I2617" s="194"/>
      <c r="J2617" s="194"/>
      <c r="K2617" s="194"/>
      <c r="L2617" s="194"/>
      <c r="P2617" s="4"/>
      <c r="AA2617" s="12"/>
      <c r="AB2617" s="2"/>
      <c r="AC2617" s="2"/>
    </row>
    <row r="2618" spans="1:29" s="187" customFormat="1" ht="9.9" customHeight="1" x14ac:dyDescent="0.25">
      <c r="A2618" s="184"/>
      <c r="B2618" s="138"/>
      <c r="C2618" s="142"/>
      <c r="D2618" s="2"/>
      <c r="G2618" s="8"/>
      <c r="I2618" s="333"/>
      <c r="J2618" s="334"/>
      <c r="K2618" s="194"/>
      <c r="L2618" s="194"/>
      <c r="P2618" s="4"/>
      <c r="AA2618" s="12"/>
      <c r="AB2618" s="2"/>
      <c r="AC2618" s="2"/>
    </row>
    <row r="2619" spans="1:29" s="187" customFormat="1" ht="9.9" customHeight="1" x14ac:dyDescent="0.25">
      <c r="A2619" s="184"/>
      <c r="B2619" s="138"/>
      <c r="C2619" s="142"/>
      <c r="D2619" s="2"/>
      <c r="G2619" s="8"/>
      <c r="I2619" s="333"/>
      <c r="J2619" s="334"/>
      <c r="K2619" s="194"/>
      <c r="L2619" s="194"/>
      <c r="P2619" s="4"/>
      <c r="AA2619" s="12"/>
      <c r="AB2619" s="2"/>
      <c r="AC2619" s="2"/>
    </row>
    <row r="2621" spans="1:29" s="187" customFormat="1" ht="9.9" customHeight="1" x14ac:dyDescent="0.25">
      <c r="A2621" s="184"/>
      <c r="B2621" s="141"/>
      <c r="C2621" s="148"/>
      <c r="G2621" s="8"/>
      <c r="H2621" s="20"/>
      <c r="I2621" s="4"/>
      <c r="J2621" s="4"/>
      <c r="K2621" s="4"/>
      <c r="L2621" s="4"/>
      <c r="P2621" s="4"/>
      <c r="AA2621" s="12"/>
      <c r="AB2621" s="2"/>
      <c r="AC2621" s="2"/>
    </row>
    <row r="2622" spans="1:29" s="187" customFormat="1" ht="9.9" customHeight="1" x14ac:dyDescent="0.25">
      <c r="A2622" s="184"/>
      <c r="B2622" s="142"/>
      <c r="C2622" s="2"/>
      <c r="G2622" s="8"/>
      <c r="I2622" s="4"/>
      <c r="J2622" s="4"/>
      <c r="K2622" s="4"/>
      <c r="L2622" s="4"/>
      <c r="P2622" s="4"/>
      <c r="AA2622" s="12"/>
      <c r="AB2622" s="2"/>
      <c r="AC2622" s="2"/>
    </row>
    <row r="2623" spans="1:29" s="187" customFormat="1" ht="9.9" customHeight="1" x14ac:dyDescent="0.25">
      <c r="A2623" s="184"/>
      <c r="B2623" s="138"/>
      <c r="C2623" s="2"/>
      <c r="G2623" s="8"/>
      <c r="I2623" s="4"/>
      <c r="J2623" s="4"/>
      <c r="K2623" s="4"/>
      <c r="L2623" s="4"/>
      <c r="P2623" s="4"/>
      <c r="AA2623" s="12"/>
      <c r="AB2623" s="2"/>
      <c r="AC2623" s="2"/>
    </row>
    <row r="2624" spans="1:29" s="187" customFormat="1" ht="9.9" customHeight="1" x14ac:dyDescent="0.25">
      <c r="A2624" s="184"/>
      <c r="B2624" s="138"/>
      <c r="C2624" s="2"/>
      <c r="D2624" s="193"/>
      <c r="E2624" s="193"/>
      <c r="F2624" s="193"/>
      <c r="G2624" s="22"/>
      <c r="H2624" s="193"/>
      <c r="I2624" s="4"/>
      <c r="J2624" s="4"/>
      <c r="K2624" s="4"/>
      <c r="L2624" s="4"/>
      <c r="P2624" s="4"/>
      <c r="AA2624" s="12"/>
      <c r="AB2624" s="2"/>
      <c r="AC2624" s="2"/>
    </row>
    <row r="2625" spans="1:29" s="4" customFormat="1" ht="9.9" customHeight="1" x14ac:dyDescent="0.25">
      <c r="A2625" s="184"/>
      <c r="B2625" s="138"/>
      <c r="C2625" s="2"/>
      <c r="D2625" s="193"/>
      <c r="E2625" s="193"/>
      <c r="F2625" s="193"/>
      <c r="G2625" s="22"/>
      <c r="H2625" s="193"/>
      <c r="M2625" s="187"/>
      <c r="N2625" s="187"/>
      <c r="O2625" s="187"/>
      <c r="Q2625" s="187"/>
      <c r="R2625" s="187"/>
      <c r="S2625" s="187"/>
      <c r="T2625" s="187"/>
      <c r="U2625" s="187"/>
      <c r="V2625" s="187"/>
      <c r="W2625" s="187"/>
      <c r="X2625" s="187"/>
      <c r="Y2625" s="187"/>
      <c r="Z2625" s="187"/>
      <c r="AA2625" s="12"/>
      <c r="AB2625" s="2"/>
      <c r="AC2625" s="2"/>
    </row>
    <row r="2626" spans="1:29" s="4" customFormat="1" ht="9.9" customHeight="1" x14ac:dyDescent="0.25">
      <c r="A2626" s="184"/>
      <c r="B2626" s="138"/>
      <c r="C2626" s="2"/>
      <c r="D2626" s="187"/>
      <c r="E2626" s="187"/>
      <c r="F2626" s="187"/>
      <c r="G2626" s="8"/>
      <c r="H2626" s="187"/>
      <c r="M2626" s="187"/>
      <c r="N2626" s="187"/>
      <c r="O2626" s="187"/>
      <c r="Q2626" s="187"/>
      <c r="R2626" s="187"/>
      <c r="S2626" s="187"/>
      <c r="T2626" s="187"/>
      <c r="U2626" s="187"/>
      <c r="V2626" s="187"/>
      <c r="W2626" s="187"/>
      <c r="X2626" s="187"/>
      <c r="Y2626" s="187"/>
      <c r="Z2626" s="187"/>
      <c r="AA2626" s="12"/>
      <c r="AB2626" s="2"/>
      <c r="AC2626" s="2"/>
    </row>
    <row r="2627" spans="1:29" s="4" customFormat="1" ht="9.9" customHeight="1" x14ac:dyDescent="0.25">
      <c r="A2627" s="184"/>
      <c r="B2627" s="138"/>
      <c r="C2627" s="2"/>
      <c r="D2627" s="193"/>
      <c r="E2627" s="193"/>
      <c r="F2627" s="193"/>
      <c r="G2627" s="22"/>
      <c r="H2627" s="193"/>
      <c r="M2627" s="187"/>
      <c r="N2627" s="187"/>
      <c r="O2627" s="187"/>
      <c r="Q2627" s="187"/>
      <c r="R2627" s="187"/>
      <c r="S2627" s="187"/>
      <c r="T2627" s="187"/>
      <c r="U2627" s="187"/>
      <c r="V2627" s="187"/>
      <c r="W2627" s="187"/>
      <c r="X2627" s="187"/>
      <c r="Y2627" s="187"/>
      <c r="Z2627" s="187"/>
      <c r="AA2627" s="12"/>
      <c r="AB2627" s="2"/>
      <c r="AC2627" s="2"/>
    </row>
    <row r="2628" spans="1:29" s="4" customFormat="1" ht="9.9" customHeight="1" x14ac:dyDescent="0.25">
      <c r="A2628" s="184"/>
      <c r="B2628" s="138"/>
      <c r="C2628" s="2"/>
      <c r="D2628" s="193"/>
      <c r="E2628" s="193"/>
      <c r="F2628" s="193"/>
      <c r="G2628" s="22"/>
      <c r="H2628" s="193"/>
      <c r="M2628" s="187"/>
      <c r="N2628" s="187"/>
      <c r="O2628" s="187"/>
      <c r="Q2628" s="187"/>
      <c r="R2628" s="187"/>
      <c r="S2628" s="187"/>
      <c r="T2628" s="187"/>
      <c r="U2628" s="187"/>
      <c r="V2628" s="187"/>
      <c r="W2628" s="187"/>
      <c r="X2628" s="187"/>
      <c r="Y2628" s="187"/>
      <c r="Z2628" s="187"/>
      <c r="AA2628" s="12"/>
      <c r="AB2628" s="2"/>
      <c r="AC2628" s="2"/>
    </row>
    <row r="2629" spans="1:29" s="4" customFormat="1" ht="9.9" customHeight="1" x14ac:dyDescent="0.25">
      <c r="A2629" s="184"/>
      <c r="B2629" s="138"/>
      <c r="C2629" s="2"/>
      <c r="D2629" s="193"/>
      <c r="E2629" s="193"/>
      <c r="F2629" s="193"/>
      <c r="G2629" s="22"/>
      <c r="H2629" s="193"/>
      <c r="M2629" s="187"/>
      <c r="N2629" s="187"/>
      <c r="O2629" s="187"/>
      <c r="Q2629" s="187"/>
      <c r="R2629" s="187"/>
      <c r="S2629" s="187"/>
      <c r="T2629" s="187"/>
      <c r="U2629" s="187"/>
      <c r="V2629" s="187"/>
      <c r="W2629" s="187"/>
      <c r="X2629" s="187"/>
      <c r="Y2629" s="187"/>
      <c r="Z2629" s="187"/>
      <c r="AA2629" s="12"/>
      <c r="AB2629" s="2"/>
      <c r="AC2629" s="2"/>
    </row>
    <row r="2630" spans="1:29" s="4" customFormat="1" ht="9.9" customHeight="1" x14ac:dyDescent="0.25">
      <c r="A2630" s="184"/>
      <c r="B2630" s="138"/>
      <c r="C2630" s="2"/>
      <c r="D2630" s="187"/>
      <c r="E2630" s="187"/>
      <c r="F2630" s="187"/>
      <c r="G2630" s="8"/>
      <c r="H2630" s="187"/>
      <c r="M2630" s="187"/>
      <c r="N2630" s="187"/>
      <c r="O2630" s="187"/>
      <c r="Q2630" s="187"/>
      <c r="R2630" s="187"/>
      <c r="S2630" s="187"/>
      <c r="T2630" s="187"/>
      <c r="U2630" s="187"/>
      <c r="V2630" s="187"/>
      <c r="W2630" s="187"/>
      <c r="X2630" s="187"/>
      <c r="Y2630" s="187"/>
      <c r="Z2630" s="187"/>
      <c r="AA2630" s="12"/>
      <c r="AB2630" s="2"/>
      <c r="AC2630" s="2"/>
    </row>
    <row r="2631" spans="1:29" s="4" customFormat="1" ht="9.9" customHeight="1" x14ac:dyDescent="0.25">
      <c r="A2631" s="184"/>
      <c r="B2631" s="138"/>
      <c r="C2631" s="2"/>
      <c r="D2631" s="193"/>
      <c r="E2631" s="193"/>
      <c r="F2631" s="193"/>
      <c r="G2631" s="22"/>
      <c r="H2631" s="193"/>
      <c r="M2631" s="187"/>
      <c r="N2631" s="187"/>
      <c r="O2631" s="187"/>
      <c r="Q2631" s="187"/>
      <c r="R2631" s="187"/>
      <c r="S2631" s="187"/>
      <c r="T2631" s="187"/>
      <c r="U2631" s="187"/>
      <c r="V2631" s="187"/>
      <c r="W2631" s="187"/>
      <c r="X2631" s="187"/>
      <c r="Y2631" s="187"/>
      <c r="Z2631" s="187"/>
      <c r="AA2631" s="12"/>
      <c r="AB2631" s="2"/>
      <c r="AC2631" s="2"/>
    </row>
    <row r="2632" spans="1:29" s="4" customFormat="1" ht="9.9" customHeight="1" x14ac:dyDescent="0.25">
      <c r="A2632" s="184"/>
      <c r="B2632" s="138"/>
      <c r="C2632" s="2"/>
      <c r="D2632" s="193"/>
      <c r="E2632" s="193"/>
      <c r="F2632" s="193"/>
      <c r="G2632" s="22"/>
      <c r="H2632" s="193"/>
      <c r="M2632" s="187"/>
      <c r="N2632" s="187"/>
      <c r="O2632" s="187"/>
      <c r="Q2632" s="187"/>
      <c r="R2632" s="187"/>
      <c r="S2632" s="187"/>
      <c r="T2632" s="187"/>
      <c r="U2632" s="187"/>
      <c r="V2632" s="187"/>
      <c r="W2632" s="187"/>
      <c r="X2632" s="187"/>
      <c r="Y2632" s="187"/>
      <c r="Z2632" s="187"/>
      <c r="AA2632" s="12"/>
      <c r="AB2632" s="2"/>
      <c r="AC2632" s="2"/>
    </row>
    <row r="2633" spans="1:29" s="4" customFormat="1" ht="9.9" customHeight="1" x14ac:dyDescent="0.25">
      <c r="A2633" s="184"/>
      <c r="B2633" s="138"/>
      <c r="C2633" s="2"/>
      <c r="D2633" s="187"/>
      <c r="E2633" s="187"/>
      <c r="F2633" s="187"/>
      <c r="G2633" s="8"/>
      <c r="H2633" s="187"/>
      <c r="M2633" s="187"/>
      <c r="N2633" s="187"/>
      <c r="O2633" s="187"/>
      <c r="Q2633" s="187"/>
      <c r="R2633" s="187"/>
      <c r="S2633" s="187"/>
      <c r="T2633" s="187"/>
      <c r="U2633" s="187"/>
      <c r="V2633" s="187"/>
      <c r="W2633" s="187"/>
      <c r="X2633" s="187"/>
      <c r="Y2633" s="187"/>
      <c r="Z2633" s="187"/>
      <c r="AA2633" s="12"/>
      <c r="AB2633" s="2"/>
      <c r="AC2633" s="2"/>
    </row>
    <row r="2634" spans="1:29" s="4" customFormat="1" ht="9.9" customHeight="1" x14ac:dyDescent="0.25">
      <c r="A2634" s="184"/>
      <c r="B2634" s="138"/>
      <c r="C2634" s="2"/>
      <c r="D2634" s="193"/>
      <c r="E2634" s="193"/>
      <c r="F2634" s="193"/>
      <c r="G2634" s="22"/>
      <c r="H2634" s="193"/>
      <c r="M2634" s="187"/>
      <c r="N2634" s="187"/>
      <c r="O2634" s="187"/>
      <c r="Q2634" s="187"/>
      <c r="R2634" s="187"/>
      <c r="S2634" s="187"/>
      <c r="T2634" s="187"/>
      <c r="U2634" s="187"/>
      <c r="V2634" s="187"/>
      <c r="W2634" s="187"/>
      <c r="X2634" s="187"/>
      <c r="Y2634" s="187"/>
      <c r="Z2634" s="187"/>
      <c r="AA2634" s="12"/>
      <c r="AB2634" s="2"/>
      <c r="AC2634" s="2"/>
    </row>
    <row r="2635" spans="1:29" s="4" customFormat="1" ht="9.9" customHeight="1" x14ac:dyDescent="0.25">
      <c r="A2635" s="184"/>
      <c r="B2635" s="138"/>
      <c r="C2635" s="2"/>
      <c r="D2635" s="193"/>
      <c r="E2635" s="193"/>
      <c r="F2635" s="193"/>
      <c r="G2635" s="22"/>
      <c r="H2635" s="193"/>
      <c r="M2635" s="187"/>
      <c r="N2635" s="187"/>
      <c r="O2635" s="187"/>
      <c r="Q2635" s="187"/>
      <c r="R2635" s="187"/>
      <c r="S2635" s="187"/>
      <c r="T2635" s="187"/>
      <c r="U2635" s="187"/>
      <c r="V2635" s="187"/>
      <c r="W2635" s="187"/>
      <c r="X2635" s="187"/>
      <c r="Y2635" s="187"/>
      <c r="Z2635" s="187"/>
      <c r="AA2635" s="12"/>
      <c r="AB2635" s="2"/>
      <c r="AC2635" s="2"/>
    </row>
    <row r="2636" spans="1:29" s="4" customFormat="1" ht="9.9" customHeight="1" x14ac:dyDescent="0.25">
      <c r="A2636" s="184"/>
      <c r="B2636" s="138"/>
      <c r="C2636" s="2"/>
      <c r="D2636" s="193"/>
      <c r="E2636" s="193"/>
      <c r="F2636" s="193"/>
      <c r="G2636" s="22"/>
      <c r="H2636" s="193"/>
      <c r="M2636" s="187"/>
      <c r="N2636" s="187"/>
      <c r="O2636" s="187"/>
      <c r="Q2636" s="187"/>
      <c r="R2636" s="187"/>
      <c r="S2636" s="187"/>
      <c r="T2636" s="187"/>
      <c r="U2636" s="187"/>
      <c r="V2636" s="187"/>
      <c r="W2636" s="187"/>
      <c r="X2636" s="187"/>
      <c r="Y2636" s="187"/>
      <c r="Z2636" s="187"/>
      <c r="AA2636" s="12"/>
      <c r="AB2636" s="2"/>
      <c r="AC2636" s="2"/>
    </row>
    <row r="2637" spans="1:29" s="4" customFormat="1" ht="9.9" customHeight="1" x14ac:dyDescent="0.25">
      <c r="A2637" s="184"/>
      <c r="B2637" s="138"/>
      <c r="C2637" s="2"/>
      <c r="D2637" s="193"/>
      <c r="E2637" s="193"/>
      <c r="F2637" s="193"/>
      <c r="G2637" s="22"/>
      <c r="H2637" s="193"/>
      <c r="M2637" s="187"/>
      <c r="N2637" s="187"/>
      <c r="O2637" s="187"/>
      <c r="Q2637" s="187"/>
      <c r="R2637" s="187"/>
      <c r="S2637" s="187"/>
      <c r="T2637" s="187"/>
      <c r="U2637" s="187"/>
      <c r="V2637" s="187"/>
      <c r="W2637" s="187"/>
      <c r="X2637" s="187"/>
      <c r="Y2637" s="187"/>
      <c r="Z2637" s="187"/>
      <c r="AA2637" s="12"/>
      <c r="AB2637" s="2"/>
      <c r="AC2637" s="2"/>
    </row>
    <row r="2638" spans="1:29" s="4" customFormat="1" ht="9.9" customHeight="1" x14ac:dyDescent="0.25">
      <c r="A2638" s="184"/>
      <c r="B2638" s="138"/>
      <c r="C2638" s="2"/>
      <c r="D2638" s="187"/>
      <c r="E2638" s="187"/>
      <c r="F2638" s="187"/>
      <c r="G2638" s="8"/>
      <c r="H2638" s="187"/>
      <c r="M2638" s="187"/>
      <c r="N2638" s="187"/>
      <c r="O2638" s="187"/>
      <c r="Q2638" s="187"/>
      <c r="R2638" s="187"/>
      <c r="S2638" s="187"/>
      <c r="T2638" s="187"/>
      <c r="U2638" s="187"/>
      <c r="V2638" s="187"/>
      <c r="W2638" s="187"/>
      <c r="X2638" s="187"/>
      <c r="Y2638" s="187"/>
      <c r="Z2638" s="187"/>
      <c r="AA2638" s="12"/>
      <c r="AB2638" s="2"/>
      <c r="AC2638" s="2"/>
    </row>
    <row r="2639" spans="1:29" s="4" customFormat="1" ht="9.9" customHeight="1" x14ac:dyDescent="0.25">
      <c r="A2639" s="184"/>
      <c r="B2639" s="138"/>
      <c r="C2639" s="2"/>
      <c r="D2639" s="193"/>
      <c r="E2639" s="193"/>
      <c r="F2639" s="193"/>
      <c r="G2639" s="22"/>
      <c r="H2639" s="193"/>
      <c r="M2639" s="187"/>
      <c r="N2639" s="187"/>
      <c r="O2639" s="187"/>
      <c r="Q2639" s="187"/>
      <c r="R2639" s="187"/>
      <c r="S2639" s="187"/>
      <c r="T2639" s="187"/>
      <c r="U2639" s="187"/>
      <c r="V2639" s="187"/>
      <c r="W2639" s="187"/>
      <c r="X2639" s="187"/>
      <c r="Y2639" s="187"/>
      <c r="Z2639" s="187"/>
      <c r="AA2639" s="12"/>
      <c r="AB2639" s="2"/>
      <c r="AC2639" s="2"/>
    </row>
    <row r="2640" spans="1:29" s="4" customFormat="1" ht="9.9" customHeight="1" x14ac:dyDescent="0.25">
      <c r="A2640" s="184"/>
      <c r="B2640" s="138"/>
      <c r="C2640" s="2"/>
      <c r="D2640" s="193"/>
      <c r="E2640" s="193"/>
      <c r="F2640" s="193"/>
      <c r="G2640" s="22"/>
      <c r="H2640" s="193"/>
      <c r="M2640" s="187"/>
      <c r="N2640" s="187"/>
      <c r="O2640" s="187"/>
      <c r="Q2640" s="187"/>
      <c r="R2640" s="187"/>
      <c r="S2640" s="187"/>
      <c r="T2640" s="187"/>
      <c r="U2640" s="187"/>
      <c r="V2640" s="187"/>
      <c r="W2640" s="187"/>
      <c r="X2640" s="187"/>
      <c r="Y2640" s="187"/>
      <c r="Z2640" s="187"/>
      <c r="AA2640" s="12"/>
      <c r="AB2640" s="2"/>
      <c r="AC2640" s="2"/>
    </row>
    <row r="2641" spans="1:29" s="4" customFormat="1" ht="9.9" customHeight="1" x14ac:dyDescent="0.25">
      <c r="A2641" s="184"/>
      <c r="B2641" s="138"/>
      <c r="C2641" s="2"/>
      <c r="D2641" s="187"/>
      <c r="E2641" s="187"/>
      <c r="F2641" s="187"/>
      <c r="G2641" s="8"/>
      <c r="H2641" s="187"/>
      <c r="M2641" s="187"/>
      <c r="N2641" s="187"/>
      <c r="O2641" s="187"/>
      <c r="Q2641" s="187"/>
      <c r="R2641" s="187"/>
      <c r="S2641" s="187"/>
      <c r="T2641" s="187"/>
      <c r="U2641" s="187"/>
      <c r="V2641" s="187"/>
      <c r="W2641" s="187"/>
      <c r="X2641" s="187"/>
      <c r="Y2641" s="187"/>
      <c r="Z2641" s="187"/>
      <c r="AA2641" s="12"/>
      <c r="AB2641" s="2"/>
      <c r="AC2641" s="2"/>
    </row>
    <row r="2642" spans="1:29" s="4" customFormat="1" ht="9.9" customHeight="1" x14ac:dyDescent="0.25">
      <c r="A2642" s="184"/>
      <c r="B2642" s="138"/>
      <c r="C2642" s="2"/>
      <c r="D2642" s="193"/>
      <c r="E2642" s="193"/>
      <c r="F2642" s="193"/>
      <c r="G2642" s="22"/>
      <c r="H2642" s="193"/>
      <c r="M2642" s="187"/>
      <c r="N2642" s="187"/>
      <c r="O2642" s="187"/>
      <c r="Q2642" s="187"/>
      <c r="R2642" s="187"/>
      <c r="S2642" s="187"/>
      <c r="T2642" s="187"/>
      <c r="U2642" s="187"/>
      <c r="V2642" s="187"/>
      <c r="W2642" s="187"/>
      <c r="X2642" s="187"/>
      <c r="Y2642" s="187"/>
      <c r="Z2642" s="187"/>
      <c r="AA2642" s="12"/>
      <c r="AB2642" s="2"/>
      <c r="AC2642" s="2"/>
    </row>
    <row r="2643" spans="1:29" s="4" customFormat="1" ht="9.9" customHeight="1" x14ac:dyDescent="0.25">
      <c r="A2643" s="184"/>
      <c r="B2643" s="138"/>
      <c r="C2643" s="2"/>
      <c r="D2643" s="193"/>
      <c r="E2643" s="193"/>
      <c r="F2643" s="193"/>
      <c r="G2643" s="22"/>
      <c r="H2643" s="193"/>
      <c r="M2643" s="187"/>
      <c r="N2643" s="187"/>
      <c r="O2643" s="187"/>
      <c r="Q2643" s="187"/>
      <c r="R2643" s="187"/>
      <c r="S2643" s="187"/>
      <c r="T2643" s="187"/>
      <c r="U2643" s="187"/>
      <c r="V2643" s="187"/>
      <c r="W2643" s="187"/>
      <c r="X2643" s="187"/>
      <c r="Y2643" s="187"/>
      <c r="Z2643" s="187"/>
      <c r="AA2643" s="12"/>
      <c r="AB2643" s="2"/>
      <c r="AC2643" s="2"/>
    </row>
    <row r="2644" spans="1:29" s="4" customFormat="1" ht="9.9" customHeight="1" x14ac:dyDescent="0.25">
      <c r="A2644" s="184"/>
      <c r="B2644" s="138"/>
      <c r="C2644" s="2"/>
      <c r="D2644" s="193"/>
      <c r="E2644" s="193"/>
      <c r="F2644" s="193"/>
      <c r="G2644" s="22"/>
      <c r="H2644" s="193"/>
      <c r="M2644" s="187"/>
      <c r="N2644" s="187"/>
      <c r="O2644" s="187"/>
      <c r="Q2644" s="187"/>
      <c r="R2644" s="187"/>
      <c r="S2644" s="187"/>
      <c r="T2644" s="187"/>
      <c r="U2644" s="187"/>
      <c r="V2644" s="187"/>
      <c r="W2644" s="187"/>
      <c r="X2644" s="187"/>
      <c r="Y2644" s="187"/>
      <c r="Z2644" s="187"/>
      <c r="AA2644" s="12"/>
      <c r="AB2644" s="2"/>
      <c r="AC2644" s="2"/>
    </row>
    <row r="2645" spans="1:29" s="4" customFormat="1" ht="9.9" customHeight="1" x14ac:dyDescent="0.25">
      <c r="A2645" s="184"/>
      <c r="B2645" s="138"/>
      <c r="C2645" s="2"/>
      <c r="D2645" s="193"/>
      <c r="E2645" s="193"/>
      <c r="F2645" s="193"/>
      <c r="G2645" s="22"/>
      <c r="H2645" s="193"/>
      <c r="M2645" s="187"/>
      <c r="N2645" s="187"/>
      <c r="O2645" s="187"/>
      <c r="Q2645" s="187"/>
      <c r="R2645" s="187"/>
      <c r="S2645" s="187"/>
      <c r="T2645" s="187"/>
      <c r="U2645" s="187"/>
      <c r="V2645" s="187"/>
      <c r="W2645" s="187"/>
      <c r="X2645" s="187"/>
      <c r="Y2645" s="187"/>
      <c r="Z2645" s="187"/>
      <c r="AA2645" s="12"/>
      <c r="AB2645" s="2"/>
      <c r="AC2645" s="2"/>
    </row>
    <row r="2646" spans="1:29" s="4" customFormat="1" ht="9.9" customHeight="1" x14ac:dyDescent="0.25">
      <c r="A2646" s="184"/>
      <c r="B2646" s="138"/>
      <c r="C2646" s="2"/>
      <c r="D2646" s="187"/>
      <c r="E2646" s="187"/>
      <c r="F2646" s="187"/>
      <c r="G2646" s="8"/>
      <c r="H2646" s="187"/>
      <c r="M2646" s="187"/>
      <c r="N2646" s="187"/>
      <c r="O2646" s="187"/>
      <c r="Q2646" s="187"/>
      <c r="R2646" s="187"/>
      <c r="S2646" s="187"/>
      <c r="T2646" s="187"/>
      <c r="U2646" s="187"/>
      <c r="V2646" s="187"/>
      <c r="W2646" s="187"/>
      <c r="X2646" s="187"/>
      <c r="Y2646" s="187"/>
      <c r="Z2646" s="187"/>
      <c r="AA2646" s="12"/>
      <c r="AB2646" s="2"/>
      <c r="AC2646" s="2"/>
    </row>
    <row r="2647" spans="1:29" s="4" customFormat="1" ht="9.9" customHeight="1" x14ac:dyDescent="0.25">
      <c r="A2647" s="184"/>
      <c r="B2647" s="138"/>
      <c r="C2647" s="2"/>
      <c r="D2647" s="193"/>
      <c r="E2647" s="193"/>
      <c r="F2647" s="193"/>
      <c r="G2647" s="22"/>
      <c r="H2647" s="193"/>
      <c r="M2647" s="187"/>
      <c r="N2647" s="187"/>
      <c r="O2647" s="187"/>
      <c r="Q2647" s="187"/>
      <c r="R2647" s="187"/>
      <c r="S2647" s="187"/>
      <c r="T2647" s="187"/>
      <c r="U2647" s="187"/>
      <c r="V2647" s="187"/>
      <c r="W2647" s="187"/>
      <c r="X2647" s="187"/>
      <c r="Y2647" s="187"/>
      <c r="Z2647" s="187"/>
      <c r="AA2647" s="12"/>
      <c r="AB2647" s="2"/>
      <c r="AC2647" s="2"/>
    </row>
    <row r="2648" spans="1:29" s="4" customFormat="1" ht="9.9" customHeight="1" x14ac:dyDescent="0.25">
      <c r="A2648" s="184"/>
      <c r="B2648" s="138"/>
      <c r="C2648" s="2"/>
      <c r="D2648" s="193"/>
      <c r="E2648" s="193"/>
      <c r="F2648" s="193"/>
      <c r="G2648" s="22"/>
      <c r="H2648" s="193"/>
      <c r="M2648" s="187"/>
      <c r="N2648" s="187"/>
      <c r="O2648" s="187"/>
      <c r="Q2648" s="187"/>
      <c r="R2648" s="187"/>
      <c r="S2648" s="187"/>
      <c r="T2648" s="187"/>
      <c r="U2648" s="187"/>
      <c r="V2648" s="187"/>
      <c r="W2648" s="187"/>
      <c r="X2648" s="187"/>
      <c r="Y2648" s="187"/>
      <c r="Z2648" s="187"/>
      <c r="AA2648" s="12"/>
      <c r="AB2648" s="2"/>
      <c r="AC2648" s="2"/>
    </row>
    <row r="2649" spans="1:29" s="4" customFormat="1" ht="9.9" customHeight="1" x14ac:dyDescent="0.25">
      <c r="A2649" s="184"/>
      <c r="B2649" s="138"/>
      <c r="C2649" s="2"/>
      <c r="D2649" s="193"/>
      <c r="E2649" s="193"/>
      <c r="F2649" s="193"/>
      <c r="G2649" s="22"/>
      <c r="H2649" s="193"/>
      <c r="M2649" s="187"/>
      <c r="N2649" s="187"/>
      <c r="O2649" s="187"/>
      <c r="Q2649" s="187"/>
      <c r="R2649" s="187"/>
      <c r="S2649" s="187"/>
      <c r="T2649" s="187"/>
      <c r="U2649" s="187"/>
      <c r="V2649" s="187"/>
      <c r="W2649" s="187"/>
      <c r="X2649" s="187"/>
      <c r="Y2649" s="187"/>
      <c r="Z2649" s="187"/>
      <c r="AA2649" s="12"/>
      <c r="AB2649" s="2"/>
      <c r="AC2649" s="2"/>
    </row>
    <row r="2650" spans="1:29" s="4" customFormat="1" ht="9.9" customHeight="1" x14ac:dyDescent="0.25">
      <c r="A2650" s="184"/>
      <c r="B2650" s="138"/>
      <c r="C2650" s="2"/>
      <c r="D2650" s="193"/>
      <c r="E2650" s="193"/>
      <c r="F2650" s="193"/>
      <c r="G2650" s="22"/>
      <c r="H2650" s="193"/>
      <c r="M2650" s="187"/>
      <c r="N2650" s="187"/>
      <c r="O2650" s="187"/>
      <c r="Q2650" s="187"/>
      <c r="R2650" s="187"/>
      <c r="S2650" s="187"/>
      <c r="T2650" s="187"/>
      <c r="U2650" s="187"/>
      <c r="V2650" s="187"/>
      <c r="W2650" s="187"/>
      <c r="X2650" s="187"/>
      <c r="Y2650" s="187"/>
      <c r="Z2650" s="187"/>
      <c r="AA2650" s="12"/>
      <c r="AB2650" s="2"/>
      <c r="AC2650" s="2"/>
    </row>
    <row r="2651" spans="1:29" s="4" customFormat="1" ht="9.9" customHeight="1" x14ac:dyDescent="0.25">
      <c r="A2651" s="184"/>
      <c r="B2651" s="138"/>
      <c r="C2651" s="2"/>
      <c r="D2651" s="193"/>
      <c r="E2651" s="193"/>
      <c r="F2651" s="193"/>
      <c r="G2651" s="22"/>
      <c r="H2651" s="193"/>
      <c r="M2651" s="187"/>
      <c r="N2651" s="187"/>
      <c r="O2651" s="187"/>
      <c r="Q2651" s="187"/>
      <c r="R2651" s="187"/>
      <c r="S2651" s="187"/>
      <c r="T2651" s="187"/>
      <c r="U2651" s="187"/>
      <c r="V2651" s="187"/>
      <c r="W2651" s="187"/>
      <c r="X2651" s="187"/>
      <c r="Y2651" s="187"/>
      <c r="Z2651" s="187"/>
      <c r="AA2651" s="12"/>
      <c r="AB2651" s="2"/>
      <c r="AC2651" s="2"/>
    </row>
    <row r="2652" spans="1:29" s="4" customFormat="1" ht="9.9" customHeight="1" x14ac:dyDescent="0.25">
      <c r="A2652" s="184"/>
      <c r="B2652" s="138"/>
      <c r="C2652" s="2"/>
      <c r="D2652" s="193"/>
      <c r="E2652" s="193"/>
      <c r="F2652" s="193"/>
      <c r="G2652" s="22"/>
      <c r="H2652" s="193"/>
      <c r="M2652" s="187"/>
      <c r="N2652" s="187"/>
      <c r="O2652" s="187"/>
      <c r="Q2652" s="187"/>
      <c r="R2652" s="187"/>
      <c r="S2652" s="187"/>
      <c r="T2652" s="187"/>
      <c r="U2652" s="187"/>
      <c r="V2652" s="187"/>
      <c r="W2652" s="187"/>
      <c r="X2652" s="187"/>
      <c r="Y2652" s="187"/>
      <c r="Z2652" s="187"/>
      <c r="AA2652" s="12"/>
      <c r="AB2652" s="2"/>
      <c r="AC2652" s="2"/>
    </row>
    <row r="2653" spans="1:29" s="4" customFormat="1" ht="9.9" customHeight="1" x14ac:dyDescent="0.25">
      <c r="A2653" s="184"/>
      <c r="B2653" s="138"/>
      <c r="C2653" s="2"/>
      <c r="D2653" s="187"/>
      <c r="E2653" s="187"/>
      <c r="F2653" s="187"/>
      <c r="G2653" s="8"/>
      <c r="H2653" s="187"/>
      <c r="M2653" s="187"/>
      <c r="N2653" s="187"/>
      <c r="O2653" s="187"/>
      <c r="Q2653" s="187"/>
      <c r="R2653" s="187"/>
      <c r="S2653" s="187"/>
      <c r="T2653" s="187"/>
      <c r="U2653" s="187"/>
      <c r="V2653" s="187"/>
      <c r="W2653" s="187"/>
      <c r="X2653" s="187"/>
      <c r="Y2653" s="187"/>
      <c r="Z2653" s="187"/>
      <c r="AA2653" s="12"/>
      <c r="AB2653" s="2"/>
      <c r="AC2653" s="2"/>
    </row>
    <row r="2654" spans="1:29" s="4" customFormat="1" ht="9.9" customHeight="1" x14ac:dyDescent="0.25">
      <c r="A2654" s="184"/>
      <c r="B2654" s="138"/>
      <c r="C2654" s="2"/>
      <c r="D2654" s="193"/>
      <c r="E2654" s="193"/>
      <c r="F2654" s="193"/>
      <c r="G2654" s="22"/>
      <c r="H2654" s="193"/>
      <c r="M2654" s="187"/>
      <c r="N2654" s="187"/>
      <c r="O2654" s="187"/>
      <c r="Q2654" s="187"/>
      <c r="R2654" s="187"/>
      <c r="S2654" s="187"/>
      <c r="T2654" s="187"/>
      <c r="U2654" s="187"/>
      <c r="V2654" s="187"/>
      <c r="W2654" s="187"/>
      <c r="X2654" s="187"/>
      <c r="Y2654" s="187"/>
      <c r="Z2654" s="187"/>
      <c r="AA2654" s="12"/>
      <c r="AB2654" s="2"/>
      <c r="AC2654" s="2"/>
    </row>
    <row r="2655" spans="1:29" s="4" customFormat="1" ht="9.9" customHeight="1" x14ac:dyDescent="0.25">
      <c r="A2655" s="184"/>
      <c r="B2655" s="138"/>
      <c r="C2655" s="2"/>
      <c r="D2655" s="193"/>
      <c r="E2655" s="193"/>
      <c r="F2655" s="193"/>
      <c r="G2655" s="22"/>
      <c r="H2655" s="193"/>
      <c r="M2655" s="187"/>
      <c r="N2655" s="187"/>
      <c r="O2655" s="187"/>
      <c r="Q2655" s="187"/>
      <c r="R2655" s="187"/>
      <c r="S2655" s="187"/>
      <c r="T2655" s="187"/>
      <c r="U2655" s="187"/>
      <c r="V2655" s="187"/>
      <c r="W2655" s="187"/>
      <c r="X2655" s="187"/>
      <c r="Y2655" s="187"/>
      <c r="Z2655" s="187"/>
      <c r="AA2655" s="12"/>
      <c r="AB2655" s="2"/>
      <c r="AC2655" s="2"/>
    </row>
    <row r="2656" spans="1:29" s="4" customFormat="1" ht="9.9" customHeight="1" x14ac:dyDescent="0.25">
      <c r="A2656" s="184"/>
      <c r="B2656" s="138"/>
      <c r="C2656" s="2"/>
      <c r="D2656" s="193"/>
      <c r="E2656" s="193"/>
      <c r="F2656" s="193"/>
      <c r="G2656" s="22"/>
      <c r="H2656" s="193"/>
      <c r="M2656" s="187"/>
      <c r="N2656" s="187"/>
      <c r="O2656" s="187"/>
      <c r="Q2656" s="187"/>
      <c r="R2656" s="187"/>
      <c r="S2656" s="187"/>
      <c r="T2656" s="187"/>
      <c r="U2656" s="187"/>
      <c r="V2656" s="187"/>
      <c r="W2656" s="187"/>
      <c r="X2656" s="187"/>
      <c r="Y2656" s="187"/>
      <c r="Z2656" s="187"/>
      <c r="AA2656" s="12"/>
      <c r="AB2656" s="2"/>
      <c r="AC2656" s="2"/>
    </row>
    <row r="2657" spans="1:29" s="4" customFormat="1" ht="9.9" customHeight="1" x14ac:dyDescent="0.25">
      <c r="A2657" s="184"/>
      <c r="B2657" s="138"/>
      <c r="C2657" s="2"/>
      <c r="D2657" s="193"/>
      <c r="E2657" s="193"/>
      <c r="F2657" s="193"/>
      <c r="G2657" s="22"/>
      <c r="H2657" s="193"/>
      <c r="M2657" s="187"/>
      <c r="N2657" s="187"/>
      <c r="O2657" s="187"/>
      <c r="Q2657" s="187"/>
      <c r="R2657" s="187"/>
      <c r="S2657" s="187"/>
      <c r="T2657" s="187"/>
      <c r="U2657" s="187"/>
      <c r="V2657" s="187"/>
      <c r="W2657" s="187"/>
      <c r="X2657" s="187"/>
      <c r="Y2657" s="187"/>
      <c r="Z2657" s="187"/>
      <c r="AA2657" s="12"/>
      <c r="AB2657" s="2"/>
      <c r="AC2657" s="2"/>
    </row>
    <row r="2658" spans="1:29" s="4" customFormat="1" ht="9.9" customHeight="1" x14ac:dyDescent="0.25">
      <c r="A2658" s="184"/>
      <c r="B2658" s="138"/>
      <c r="C2658" s="2"/>
      <c r="D2658" s="187"/>
      <c r="E2658" s="187"/>
      <c r="F2658" s="187"/>
      <c r="G2658" s="8"/>
      <c r="H2658" s="187"/>
      <c r="M2658" s="187"/>
      <c r="N2658" s="187"/>
      <c r="O2658" s="187"/>
      <c r="Q2658" s="187"/>
      <c r="R2658" s="187"/>
      <c r="S2658" s="187"/>
      <c r="T2658" s="187"/>
      <c r="U2658" s="187"/>
      <c r="V2658" s="187"/>
      <c r="W2658" s="187"/>
      <c r="X2658" s="187"/>
      <c r="Y2658" s="187"/>
      <c r="Z2658" s="187"/>
      <c r="AA2658" s="12"/>
      <c r="AB2658" s="2"/>
      <c r="AC2658" s="2"/>
    </row>
    <row r="2659" spans="1:29" s="4" customFormat="1" ht="9.9" customHeight="1" x14ac:dyDescent="0.25">
      <c r="A2659" s="184"/>
      <c r="B2659" s="138"/>
      <c r="C2659" s="2"/>
      <c r="D2659" s="193"/>
      <c r="E2659" s="193"/>
      <c r="F2659" s="193"/>
      <c r="G2659" s="22"/>
      <c r="H2659" s="193"/>
      <c r="M2659" s="187"/>
      <c r="N2659" s="187"/>
      <c r="O2659" s="187"/>
      <c r="Q2659" s="187"/>
      <c r="R2659" s="187"/>
      <c r="S2659" s="187"/>
      <c r="T2659" s="187"/>
      <c r="U2659" s="187"/>
      <c r="V2659" s="187"/>
      <c r="W2659" s="187"/>
      <c r="X2659" s="187"/>
      <c r="Y2659" s="187"/>
      <c r="Z2659" s="187"/>
      <c r="AA2659" s="12"/>
      <c r="AB2659" s="2"/>
      <c r="AC2659" s="2"/>
    </row>
    <row r="2660" spans="1:29" s="4" customFormat="1" ht="9.9" customHeight="1" x14ac:dyDescent="0.25">
      <c r="A2660" s="184"/>
      <c r="B2660" s="138"/>
      <c r="C2660" s="2"/>
      <c r="D2660" s="193"/>
      <c r="E2660" s="193"/>
      <c r="F2660" s="193"/>
      <c r="G2660" s="22"/>
      <c r="H2660" s="193"/>
      <c r="M2660" s="187"/>
      <c r="N2660" s="187"/>
      <c r="O2660" s="187"/>
      <c r="Q2660" s="187"/>
      <c r="R2660" s="187"/>
      <c r="S2660" s="187"/>
      <c r="T2660" s="187"/>
      <c r="U2660" s="187"/>
      <c r="V2660" s="187"/>
      <c r="W2660" s="187"/>
      <c r="X2660" s="187"/>
      <c r="Y2660" s="187"/>
      <c r="Z2660" s="187"/>
      <c r="AA2660" s="12"/>
      <c r="AB2660" s="2"/>
      <c r="AC2660" s="2"/>
    </row>
    <row r="2661" spans="1:29" s="4" customFormat="1" ht="9.9" customHeight="1" x14ac:dyDescent="0.25">
      <c r="A2661" s="184"/>
      <c r="B2661" s="138"/>
      <c r="C2661" s="2"/>
      <c r="D2661" s="193"/>
      <c r="E2661" s="193"/>
      <c r="F2661" s="193"/>
      <c r="G2661" s="22"/>
      <c r="H2661" s="193"/>
      <c r="M2661" s="187"/>
      <c r="N2661" s="187"/>
      <c r="O2661" s="187"/>
      <c r="Q2661" s="187"/>
      <c r="R2661" s="187"/>
      <c r="S2661" s="187"/>
      <c r="T2661" s="187"/>
      <c r="U2661" s="187"/>
      <c r="V2661" s="187"/>
      <c r="W2661" s="187"/>
      <c r="X2661" s="187"/>
      <c r="Y2661" s="187"/>
      <c r="Z2661" s="187"/>
      <c r="AA2661" s="12"/>
      <c r="AB2661" s="2"/>
      <c r="AC2661" s="2"/>
    </row>
    <row r="2662" spans="1:29" s="4" customFormat="1" ht="9.9" customHeight="1" x14ac:dyDescent="0.25">
      <c r="A2662" s="184"/>
      <c r="B2662" s="138"/>
      <c r="C2662" s="2"/>
      <c r="D2662" s="193"/>
      <c r="E2662" s="193"/>
      <c r="F2662" s="193"/>
      <c r="G2662" s="22"/>
      <c r="H2662" s="193"/>
      <c r="M2662" s="187"/>
      <c r="N2662" s="187"/>
      <c r="O2662" s="187"/>
      <c r="Q2662" s="187"/>
      <c r="R2662" s="187"/>
      <c r="S2662" s="187"/>
      <c r="T2662" s="187"/>
      <c r="U2662" s="187"/>
      <c r="V2662" s="187"/>
      <c r="W2662" s="187"/>
      <c r="X2662" s="187"/>
      <c r="Y2662" s="187"/>
      <c r="Z2662" s="187"/>
      <c r="AA2662" s="12"/>
      <c r="AB2662" s="2"/>
      <c r="AC2662" s="2"/>
    </row>
    <row r="2663" spans="1:29" s="4" customFormat="1" ht="9.9" customHeight="1" x14ac:dyDescent="0.25">
      <c r="A2663" s="184"/>
      <c r="B2663" s="138"/>
      <c r="C2663" s="2"/>
      <c r="D2663" s="187"/>
      <c r="E2663" s="187"/>
      <c r="F2663" s="187"/>
      <c r="G2663" s="8"/>
      <c r="H2663" s="187"/>
      <c r="M2663" s="187"/>
      <c r="N2663" s="187"/>
      <c r="O2663" s="187"/>
      <c r="Q2663" s="187"/>
      <c r="R2663" s="187"/>
      <c r="S2663" s="187"/>
      <c r="T2663" s="187"/>
      <c r="U2663" s="187"/>
      <c r="V2663" s="187"/>
      <c r="W2663" s="187"/>
      <c r="X2663" s="187"/>
      <c r="Y2663" s="187"/>
      <c r="Z2663" s="187"/>
      <c r="AA2663" s="12"/>
      <c r="AB2663" s="2"/>
      <c r="AC2663" s="2"/>
    </row>
    <row r="2664" spans="1:29" s="4" customFormat="1" ht="9.9" customHeight="1" x14ac:dyDescent="0.25">
      <c r="A2664" s="184"/>
      <c r="B2664" s="138"/>
      <c r="C2664" s="2"/>
      <c r="D2664" s="193"/>
      <c r="E2664" s="193"/>
      <c r="F2664" s="193"/>
      <c r="G2664" s="22"/>
      <c r="H2664" s="193"/>
      <c r="M2664" s="187"/>
      <c r="N2664" s="187"/>
      <c r="O2664" s="187"/>
      <c r="Q2664" s="187"/>
      <c r="R2664" s="187"/>
      <c r="S2664" s="187"/>
      <c r="T2664" s="187"/>
      <c r="U2664" s="187"/>
      <c r="V2664" s="187"/>
      <c r="W2664" s="187"/>
      <c r="X2664" s="187"/>
      <c r="Y2664" s="187"/>
      <c r="Z2664" s="187"/>
      <c r="AA2664" s="12"/>
      <c r="AB2664" s="2"/>
      <c r="AC2664" s="2"/>
    </row>
    <row r="2665" spans="1:29" s="4" customFormat="1" ht="9.9" customHeight="1" x14ac:dyDescent="0.25">
      <c r="A2665" s="184"/>
      <c r="B2665" s="138"/>
      <c r="C2665" s="2"/>
      <c r="D2665" s="193"/>
      <c r="E2665" s="193"/>
      <c r="F2665" s="193"/>
      <c r="G2665" s="22"/>
      <c r="H2665" s="193"/>
      <c r="M2665" s="187"/>
      <c r="N2665" s="187"/>
      <c r="O2665" s="187"/>
      <c r="Q2665" s="187"/>
      <c r="R2665" s="187"/>
      <c r="S2665" s="187"/>
      <c r="T2665" s="187"/>
      <c r="U2665" s="187"/>
      <c r="V2665" s="187"/>
      <c r="W2665" s="187"/>
      <c r="X2665" s="187"/>
      <c r="Y2665" s="187"/>
      <c r="Z2665" s="187"/>
      <c r="AA2665" s="12"/>
      <c r="AB2665" s="2"/>
      <c r="AC2665" s="2"/>
    </row>
    <row r="2666" spans="1:29" s="4" customFormat="1" ht="9.9" customHeight="1" x14ac:dyDescent="0.25">
      <c r="A2666" s="184"/>
      <c r="B2666" s="138"/>
      <c r="C2666" s="2"/>
      <c r="D2666" s="193"/>
      <c r="E2666" s="193"/>
      <c r="F2666" s="193"/>
      <c r="G2666" s="22"/>
      <c r="H2666" s="193"/>
      <c r="M2666" s="187"/>
      <c r="N2666" s="187"/>
      <c r="O2666" s="187"/>
      <c r="Q2666" s="187"/>
      <c r="R2666" s="187"/>
      <c r="S2666" s="187"/>
      <c r="T2666" s="187"/>
      <c r="U2666" s="187"/>
      <c r="V2666" s="187"/>
      <c r="W2666" s="187"/>
      <c r="X2666" s="187"/>
      <c r="Y2666" s="187"/>
      <c r="Z2666" s="187"/>
      <c r="AA2666" s="12"/>
      <c r="AB2666" s="2"/>
      <c r="AC2666" s="2"/>
    </row>
    <row r="2667" spans="1:29" s="4" customFormat="1" ht="9.9" customHeight="1" x14ac:dyDescent="0.25">
      <c r="A2667" s="184"/>
      <c r="B2667" s="138"/>
      <c r="C2667" s="2"/>
      <c r="D2667" s="193"/>
      <c r="E2667" s="193"/>
      <c r="F2667" s="193"/>
      <c r="G2667" s="22"/>
      <c r="H2667" s="193"/>
      <c r="M2667" s="187"/>
      <c r="N2667" s="187"/>
      <c r="O2667" s="187"/>
      <c r="Q2667" s="187"/>
      <c r="R2667" s="187"/>
      <c r="S2667" s="187"/>
      <c r="T2667" s="187"/>
      <c r="U2667" s="187"/>
      <c r="V2667" s="187"/>
      <c r="W2667" s="187"/>
      <c r="X2667" s="187"/>
      <c r="Y2667" s="187"/>
      <c r="Z2667" s="187"/>
      <c r="AA2667" s="12"/>
      <c r="AB2667" s="2"/>
      <c r="AC2667" s="2"/>
    </row>
    <row r="2668" spans="1:29" s="4" customFormat="1" ht="9.9" customHeight="1" x14ac:dyDescent="0.25">
      <c r="A2668" s="184"/>
      <c r="B2668" s="138"/>
      <c r="C2668" s="2"/>
      <c r="D2668" s="187"/>
      <c r="E2668" s="187"/>
      <c r="F2668" s="187"/>
      <c r="G2668" s="8"/>
      <c r="H2668" s="187"/>
      <c r="M2668" s="187"/>
      <c r="N2668" s="187"/>
      <c r="O2668" s="187"/>
      <c r="Q2668" s="187"/>
      <c r="R2668" s="187"/>
      <c r="S2668" s="187"/>
      <c r="T2668" s="187"/>
      <c r="U2668" s="187"/>
      <c r="V2668" s="187"/>
      <c r="W2668" s="187"/>
      <c r="X2668" s="187"/>
      <c r="Y2668" s="187"/>
      <c r="Z2668" s="187"/>
      <c r="AA2668" s="12"/>
      <c r="AB2668" s="2"/>
      <c r="AC2668" s="2"/>
    </row>
    <row r="2669" spans="1:29" s="4" customFormat="1" ht="9.9" customHeight="1" x14ac:dyDescent="0.25">
      <c r="A2669" s="184"/>
      <c r="B2669" s="138"/>
      <c r="C2669" s="2"/>
      <c r="D2669" s="193"/>
      <c r="E2669" s="193"/>
      <c r="F2669" s="193"/>
      <c r="G2669" s="22"/>
      <c r="H2669" s="193"/>
      <c r="M2669" s="187"/>
      <c r="N2669" s="187"/>
      <c r="O2669" s="187"/>
      <c r="Q2669" s="187"/>
      <c r="R2669" s="187"/>
      <c r="S2669" s="187"/>
      <c r="T2669" s="187"/>
      <c r="U2669" s="187"/>
      <c r="V2669" s="187"/>
      <c r="W2669" s="187"/>
      <c r="X2669" s="187"/>
      <c r="Y2669" s="187"/>
      <c r="Z2669" s="187"/>
      <c r="AA2669" s="12"/>
      <c r="AB2669" s="2"/>
      <c r="AC2669" s="2"/>
    </row>
    <row r="2670" spans="1:29" s="4" customFormat="1" ht="9.9" customHeight="1" x14ac:dyDescent="0.25">
      <c r="A2670" s="184"/>
      <c r="B2670" s="138"/>
      <c r="C2670" s="2"/>
      <c r="D2670" s="193"/>
      <c r="E2670" s="193"/>
      <c r="F2670" s="193"/>
      <c r="G2670" s="22"/>
      <c r="H2670" s="193"/>
      <c r="M2670" s="187"/>
      <c r="N2670" s="187"/>
      <c r="O2670" s="187"/>
      <c r="Q2670" s="187"/>
      <c r="R2670" s="187"/>
      <c r="S2670" s="187"/>
      <c r="T2670" s="187"/>
      <c r="U2670" s="187"/>
      <c r="V2670" s="187"/>
      <c r="W2670" s="187"/>
      <c r="X2670" s="187"/>
      <c r="Y2670" s="187"/>
      <c r="Z2670" s="187"/>
      <c r="AA2670" s="12"/>
      <c r="AB2670" s="2"/>
      <c r="AC2670" s="2"/>
    </row>
    <row r="2671" spans="1:29" s="4" customFormat="1" ht="9.9" customHeight="1" x14ac:dyDescent="0.25">
      <c r="A2671" s="184"/>
      <c r="B2671" s="138"/>
      <c r="C2671" s="2"/>
      <c r="D2671" s="193"/>
      <c r="E2671" s="193"/>
      <c r="F2671" s="193"/>
      <c r="G2671" s="22"/>
      <c r="H2671" s="193"/>
      <c r="M2671" s="187"/>
      <c r="N2671" s="187"/>
      <c r="O2671" s="187"/>
      <c r="Q2671" s="187"/>
      <c r="R2671" s="187"/>
      <c r="S2671" s="187"/>
      <c r="T2671" s="187"/>
      <c r="U2671" s="187"/>
      <c r="V2671" s="187"/>
      <c r="W2671" s="187"/>
      <c r="X2671" s="187"/>
      <c r="Y2671" s="187"/>
      <c r="Z2671" s="187"/>
      <c r="AA2671" s="12"/>
      <c r="AB2671" s="2"/>
      <c r="AC2671" s="2"/>
    </row>
    <row r="2672" spans="1:29" s="4" customFormat="1" ht="9.9" customHeight="1" x14ac:dyDescent="0.25">
      <c r="A2672" s="184"/>
      <c r="B2672" s="138"/>
      <c r="C2672" s="2"/>
      <c r="D2672" s="193"/>
      <c r="E2672" s="193"/>
      <c r="F2672" s="193"/>
      <c r="G2672" s="22"/>
      <c r="H2672" s="193"/>
      <c r="M2672" s="187"/>
      <c r="N2672" s="187"/>
      <c r="O2672" s="187"/>
      <c r="Q2672" s="187"/>
      <c r="R2672" s="187"/>
      <c r="S2672" s="187"/>
      <c r="T2672" s="187"/>
      <c r="U2672" s="187"/>
      <c r="V2672" s="187"/>
      <c r="W2672" s="187"/>
      <c r="X2672" s="187"/>
      <c r="Y2672" s="187"/>
      <c r="Z2672" s="187"/>
      <c r="AA2672" s="12"/>
      <c r="AB2672" s="2"/>
      <c r="AC2672" s="2"/>
    </row>
    <row r="2673" spans="1:29" s="4" customFormat="1" ht="9.9" customHeight="1" x14ac:dyDescent="0.25">
      <c r="A2673" s="184"/>
      <c r="B2673" s="138"/>
      <c r="C2673" s="2"/>
      <c r="D2673" s="187"/>
      <c r="E2673" s="187"/>
      <c r="F2673" s="187"/>
      <c r="G2673" s="8"/>
      <c r="H2673" s="187"/>
      <c r="M2673" s="187"/>
      <c r="N2673" s="187"/>
      <c r="O2673" s="187"/>
      <c r="Q2673" s="187"/>
      <c r="R2673" s="187"/>
      <c r="S2673" s="187"/>
      <c r="T2673" s="187"/>
      <c r="U2673" s="187"/>
      <c r="V2673" s="187"/>
      <c r="W2673" s="187"/>
      <c r="X2673" s="187"/>
      <c r="Y2673" s="187"/>
      <c r="Z2673" s="187"/>
      <c r="AA2673" s="12"/>
      <c r="AB2673" s="2"/>
      <c r="AC2673" s="2"/>
    </row>
    <row r="2674" spans="1:29" s="4" customFormat="1" ht="9.9" customHeight="1" x14ac:dyDescent="0.25">
      <c r="A2674" s="184"/>
      <c r="B2674" s="138"/>
      <c r="C2674" s="2"/>
      <c r="D2674" s="193"/>
      <c r="E2674" s="193"/>
      <c r="F2674" s="193"/>
      <c r="G2674" s="22"/>
      <c r="H2674" s="193"/>
      <c r="M2674" s="187"/>
      <c r="N2674" s="187"/>
      <c r="O2674" s="187"/>
      <c r="Q2674" s="187"/>
      <c r="R2674" s="187"/>
      <c r="S2674" s="187"/>
      <c r="T2674" s="187"/>
      <c r="U2674" s="187"/>
      <c r="V2674" s="187"/>
      <c r="W2674" s="187"/>
      <c r="X2674" s="187"/>
      <c r="Y2674" s="187"/>
      <c r="Z2674" s="187"/>
      <c r="AA2674" s="12"/>
      <c r="AB2674" s="2"/>
      <c r="AC2674" s="2"/>
    </row>
    <row r="2675" spans="1:29" s="4" customFormat="1" ht="9.9" customHeight="1" x14ac:dyDescent="0.25">
      <c r="A2675" s="184"/>
      <c r="B2675" s="138"/>
      <c r="C2675" s="2"/>
      <c r="D2675" s="193"/>
      <c r="E2675" s="193"/>
      <c r="F2675" s="193"/>
      <c r="G2675" s="22"/>
      <c r="H2675" s="193"/>
      <c r="M2675" s="187"/>
      <c r="N2675" s="187"/>
      <c r="O2675" s="187"/>
      <c r="Q2675" s="187"/>
      <c r="R2675" s="187"/>
      <c r="S2675" s="187"/>
      <c r="T2675" s="187"/>
      <c r="U2675" s="187"/>
      <c r="V2675" s="187"/>
      <c r="W2675" s="187"/>
      <c r="X2675" s="187"/>
      <c r="Y2675" s="187"/>
      <c r="Z2675" s="187"/>
      <c r="AA2675" s="12"/>
      <c r="AB2675" s="2"/>
      <c r="AC2675" s="2"/>
    </row>
    <row r="2676" spans="1:29" s="4" customFormat="1" ht="9.9" customHeight="1" x14ac:dyDescent="0.25">
      <c r="A2676" s="184"/>
      <c r="B2676" s="138"/>
      <c r="C2676" s="2"/>
      <c r="D2676" s="193"/>
      <c r="E2676" s="193"/>
      <c r="F2676" s="193"/>
      <c r="G2676" s="22"/>
      <c r="H2676" s="193"/>
      <c r="M2676" s="187"/>
      <c r="N2676" s="187"/>
      <c r="O2676" s="187"/>
      <c r="Q2676" s="187"/>
      <c r="R2676" s="187"/>
      <c r="S2676" s="187"/>
      <c r="T2676" s="187"/>
      <c r="U2676" s="187"/>
      <c r="V2676" s="187"/>
      <c r="W2676" s="187"/>
      <c r="X2676" s="187"/>
      <c r="Y2676" s="187"/>
      <c r="Z2676" s="187"/>
      <c r="AA2676" s="12"/>
      <c r="AB2676" s="2"/>
      <c r="AC2676" s="2"/>
    </row>
    <row r="2677" spans="1:29" s="4" customFormat="1" ht="9.9" customHeight="1" x14ac:dyDescent="0.25">
      <c r="A2677" s="184"/>
      <c r="B2677" s="138"/>
      <c r="C2677" s="2"/>
      <c r="D2677" s="193"/>
      <c r="E2677" s="193"/>
      <c r="F2677" s="193"/>
      <c r="G2677" s="22"/>
      <c r="H2677" s="193"/>
      <c r="M2677" s="187"/>
      <c r="N2677" s="187"/>
      <c r="O2677" s="187"/>
      <c r="Q2677" s="187"/>
      <c r="R2677" s="187"/>
      <c r="S2677" s="187"/>
      <c r="T2677" s="187"/>
      <c r="U2677" s="187"/>
      <c r="V2677" s="187"/>
      <c r="W2677" s="187"/>
      <c r="X2677" s="187"/>
      <c r="Y2677" s="187"/>
      <c r="Z2677" s="187"/>
      <c r="AA2677" s="12"/>
      <c r="AB2677" s="2"/>
      <c r="AC2677" s="2"/>
    </row>
    <row r="2678" spans="1:29" s="4" customFormat="1" ht="9.9" customHeight="1" x14ac:dyDescent="0.25">
      <c r="A2678" s="184"/>
      <c r="B2678" s="138"/>
      <c r="C2678" s="2"/>
      <c r="D2678" s="187"/>
      <c r="E2678" s="187"/>
      <c r="F2678" s="187"/>
      <c r="G2678" s="8"/>
      <c r="H2678" s="187"/>
      <c r="M2678" s="187"/>
      <c r="N2678" s="187"/>
      <c r="O2678" s="187"/>
      <c r="Q2678" s="187"/>
      <c r="R2678" s="187"/>
      <c r="S2678" s="187"/>
      <c r="T2678" s="187"/>
      <c r="U2678" s="187"/>
      <c r="V2678" s="187"/>
      <c r="W2678" s="187"/>
      <c r="X2678" s="187"/>
      <c r="Y2678" s="187"/>
      <c r="Z2678" s="187"/>
      <c r="AA2678" s="12"/>
      <c r="AB2678" s="2"/>
      <c r="AC2678" s="2"/>
    </row>
    <row r="2679" spans="1:29" s="4" customFormat="1" ht="9.9" customHeight="1" x14ac:dyDescent="0.25">
      <c r="A2679" s="184"/>
      <c r="B2679" s="138"/>
      <c r="C2679" s="2"/>
      <c r="D2679" s="193"/>
      <c r="E2679" s="193"/>
      <c r="F2679" s="193"/>
      <c r="G2679" s="22"/>
      <c r="H2679" s="193"/>
      <c r="M2679" s="187"/>
      <c r="N2679" s="187"/>
      <c r="O2679" s="187"/>
      <c r="Q2679" s="187"/>
      <c r="R2679" s="187"/>
      <c r="S2679" s="187"/>
      <c r="T2679" s="187"/>
      <c r="U2679" s="187"/>
      <c r="V2679" s="187"/>
      <c r="W2679" s="187"/>
      <c r="X2679" s="187"/>
      <c r="Y2679" s="187"/>
      <c r="Z2679" s="187"/>
      <c r="AA2679" s="12"/>
      <c r="AB2679" s="2"/>
      <c r="AC2679" s="2"/>
    </row>
    <row r="2680" spans="1:29" s="4" customFormat="1" ht="9.9" customHeight="1" x14ac:dyDescent="0.25">
      <c r="A2680" s="184"/>
      <c r="B2680" s="138"/>
      <c r="C2680" s="2"/>
      <c r="D2680" s="193"/>
      <c r="E2680" s="193"/>
      <c r="F2680" s="193"/>
      <c r="G2680" s="22"/>
      <c r="H2680" s="193"/>
      <c r="M2680" s="187"/>
      <c r="N2680" s="187"/>
      <c r="O2680" s="187"/>
      <c r="Q2680" s="187"/>
      <c r="R2680" s="187"/>
      <c r="S2680" s="187"/>
      <c r="T2680" s="187"/>
      <c r="U2680" s="187"/>
      <c r="V2680" s="187"/>
      <c r="W2680" s="187"/>
      <c r="X2680" s="187"/>
      <c r="Y2680" s="187"/>
      <c r="Z2680" s="187"/>
      <c r="AA2680" s="12"/>
      <c r="AB2680" s="2"/>
      <c r="AC2680" s="2"/>
    </row>
    <row r="2681" spans="1:29" s="4" customFormat="1" ht="9.9" customHeight="1" x14ac:dyDescent="0.25">
      <c r="A2681" s="184"/>
      <c r="B2681" s="138"/>
      <c r="C2681" s="2"/>
      <c r="D2681" s="193"/>
      <c r="E2681" s="193"/>
      <c r="F2681" s="193"/>
      <c r="G2681" s="22"/>
      <c r="H2681" s="193"/>
      <c r="M2681" s="187"/>
      <c r="N2681" s="187"/>
      <c r="O2681" s="187"/>
      <c r="Q2681" s="187"/>
      <c r="R2681" s="187"/>
      <c r="S2681" s="187"/>
      <c r="T2681" s="187"/>
      <c r="U2681" s="187"/>
      <c r="V2681" s="187"/>
      <c r="W2681" s="187"/>
      <c r="X2681" s="187"/>
      <c r="Y2681" s="187"/>
      <c r="Z2681" s="187"/>
      <c r="AA2681" s="12"/>
      <c r="AB2681" s="2"/>
      <c r="AC2681" s="2"/>
    </row>
    <row r="2682" spans="1:29" s="4" customFormat="1" ht="9.9" customHeight="1" x14ac:dyDescent="0.25">
      <c r="A2682" s="184"/>
      <c r="B2682" s="138"/>
      <c r="C2682" s="2"/>
      <c r="D2682" s="193"/>
      <c r="E2682" s="193"/>
      <c r="F2682" s="193"/>
      <c r="G2682" s="22"/>
      <c r="H2682" s="193"/>
      <c r="M2682" s="187"/>
      <c r="N2682" s="187"/>
      <c r="O2682" s="187"/>
      <c r="Q2682" s="187"/>
      <c r="R2682" s="187"/>
      <c r="S2682" s="187"/>
      <c r="T2682" s="187"/>
      <c r="U2682" s="187"/>
      <c r="V2682" s="187"/>
      <c r="W2682" s="187"/>
      <c r="X2682" s="187"/>
      <c r="Y2682" s="187"/>
      <c r="Z2682" s="187"/>
      <c r="AA2682" s="12"/>
      <c r="AB2682" s="2"/>
      <c r="AC2682" s="2"/>
    </row>
    <row r="2683" spans="1:29" s="4" customFormat="1" ht="9.9" customHeight="1" x14ac:dyDescent="0.25">
      <c r="A2683" s="184"/>
      <c r="B2683" s="138"/>
      <c r="C2683" s="2"/>
      <c r="D2683" s="187"/>
      <c r="E2683" s="187"/>
      <c r="F2683" s="187"/>
      <c r="G2683" s="8"/>
      <c r="H2683" s="187"/>
      <c r="M2683" s="187"/>
      <c r="N2683" s="187"/>
      <c r="O2683" s="187"/>
      <c r="Q2683" s="187"/>
      <c r="R2683" s="187"/>
      <c r="S2683" s="187"/>
      <c r="T2683" s="187"/>
      <c r="U2683" s="187"/>
      <c r="V2683" s="187"/>
      <c r="W2683" s="187"/>
      <c r="X2683" s="187"/>
      <c r="Y2683" s="187"/>
      <c r="Z2683" s="187"/>
      <c r="AA2683" s="12"/>
      <c r="AB2683" s="2"/>
      <c r="AC2683" s="2"/>
    </row>
    <row r="2684" spans="1:29" s="4" customFormat="1" ht="9.9" customHeight="1" x14ac:dyDescent="0.25">
      <c r="A2684" s="184"/>
      <c r="B2684" s="138"/>
      <c r="C2684" s="2"/>
      <c r="D2684" s="193"/>
      <c r="E2684" s="193"/>
      <c r="F2684" s="193"/>
      <c r="G2684" s="22"/>
      <c r="H2684" s="193"/>
      <c r="M2684" s="187"/>
      <c r="N2684" s="187"/>
      <c r="O2684" s="187"/>
      <c r="Q2684" s="187"/>
      <c r="R2684" s="187"/>
      <c r="S2684" s="187"/>
      <c r="T2684" s="187"/>
      <c r="U2684" s="187"/>
      <c r="V2684" s="187"/>
      <c r="W2684" s="187"/>
      <c r="X2684" s="187"/>
      <c r="Y2684" s="187"/>
      <c r="Z2684" s="187"/>
      <c r="AA2684" s="12"/>
      <c r="AB2684" s="2"/>
      <c r="AC2684" s="2"/>
    </row>
    <row r="2685" spans="1:29" s="4" customFormat="1" ht="9.9" customHeight="1" x14ac:dyDescent="0.25">
      <c r="A2685" s="184"/>
      <c r="B2685" s="138"/>
      <c r="C2685" s="2"/>
      <c r="D2685" s="193"/>
      <c r="E2685" s="193"/>
      <c r="F2685" s="193"/>
      <c r="G2685" s="22"/>
      <c r="H2685" s="193"/>
      <c r="M2685" s="187"/>
      <c r="N2685" s="187"/>
      <c r="O2685" s="187"/>
      <c r="Q2685" s="187"/>
      <c r="R2685" s="187"/>
      <c r="S2685" s="187"/>
      <c r="T2685" s="187"/>
      <c r="U2685" s="187"/>
      <c r="V2685" s="187"/>
      <c r="W2685" s="187"/>
      <c r="X2685" s="187"/>
      <c r="Y2685" s="187"/>
      <c r="Z2685" s="187"/>
      <c r="AA2685" s="12"/>
      <c r="AB2685" s="2"/>
      <c r="AC2685" s="2"/>
    </row>
    <row r="2686" spans="1:29" s="4" customFormat="1" ht="9.9" customHeight="1" x14ac:dyDescent="0.25">
      <c r="A2686" s="184"/>
      <c r="B2686" s="138"/>
      <c r="C2686" s="2"/>
      <c r="D2686" s="193"/>
      <c r="E2686" s="193"/>
      <c r="F2686" s="193"/>
      <c r="G2686" s="22"/>
      <c r="H2686" s="193"/>
      <c r="M2686" s="187"/>
      <c r="N2686" s="187"/>
      <c r="O2686" s="187"/>
      <c r="Q2686" s="187"/>
      <c r="R2686" s="187"/>
      <c r="S2686" s="187"/>
      <c r="T2686" s="187"/>
      <c r="U2686" s="187"/>
      <c r="V2686" s="187"/>
      <c r="W2686" s="187"/>
      <c r="X2686" s="187"/>
      <c r="Y2686" s="187"/>
      <c r="Z2686" s="187"/>
      <c r="AA2686" s="12"/>
      <c r="AB2686" s="2"/>
      <c r="AC2686" s="2"/>
    </row>
    <row r="2687" spans="1:29" s="4" customFormat="1" ht="9.9" customHeight="1" x14ac:dyDescent="0.25">
      <c r="A2687" s="184"/>
      <c r="B2687" s="138"/>
      <c r="C2687" s="2"/>
      <c r="D2687" s="193"/>
      <c r="E2687" s="193"/>
      <c r="F2687" s="193"/>
      <c r="G2687" s="22"/>
      <c r="H2687" s="193"/>
      <c r="M2687" s="187"/>
      <c r="N2687" s="187"/>
      <c r="O2687" s="187"/>
      <c r="Q2687" s="187"/>
      <c r="R2687" s="187"/>
      <c r="S2687" s="187"/>
      <c r="T2687" s="187"/>
      <c r="U2687" s="187"/>
      <c r="V2687" s="187"/>
      <c r="W2687" s="187"/>
      <c r="X2687" s="187"/>
      <c r="Y2687" s="187"/>
      <c r="Z2687" s="187"/>
      <c r="AA2687" s="12"/>
      <c r="AB2687" s="2"/>
      <c r="AC2687" s="2"/>
    </row>
    <row r="2688" spans="1:29" s="4" customFormat="1" ht="9.9" customHeight="1" x14ac:dyDescent="0.25">
      <c r="A2688" s="184"/>
      <c r="B2688" s="138"/>
      <c r="C2688" s="2"/>
      <c r="D2688" s="187"/>
      <c r="E2688" s="187"/>
      <c r="F2688" s="187"/>
      <c r="G2688" s="8"/>
      <c r="H2688" s="187"/>
      <c r="M2688" s="187"/>
      <c r="N2688" s="187"/>
      <c r="O2688" s="187"/>
      <c r="Q2688" s="187"/>
      <c r="R2688" s="187"/>
      <c r="S2688" s="187"/>
      <c r="T2688" s="187"/>
      <c r="U2688" s="187"/>
      <c r="V2688" s="187"/>
      <c r="W2688" s="187"/>
      <c r="X2688" s="187"/>
      <c r="Y2688" s="187"/>
      <c r="Z2688" s="187"/>
      <c r="AA2688" s="12"/>
      <c r="AB2688" s="2"/>
      <c r="AC2688" s="2"/>
    </row>
    <row r="2689" spans="1:29" s="4" customFormat="1" ht="9.9" customHeight="1" x14ac:dyDescent="0.25">
      <c r="A2689" s="184"/>
      <c r="B2689" s="138"/>
      <c r="C2689" s="2"/>
      <c r="D2689" s="193"/>
      <c r="E2689" s="193"/>
      <c r="F2689" s="193"/>
      <c r="G2689" s="22"/>
      <c r="H2689" s="193"/>
      <c r="M2689" s="187"/>
      <c r="N2689" s="187"/>
      <c r="O2689" s="187"/>
      <c r="Q2689" s="187"/>
      <c r="R2689" s="187"/>
      <c r="S2689" s="187"/>
      <c r="T2689" s="187"/>
      <c r="U2689" s="187"/>
      <c r="V2689" s="187"/>
      <c r="W2689" s="187"/>
      <c r="X2689" s="187"/>
      <c r="Y2689" s="187"/>
      <c r="Z2689" s="187"/>
      <c r="AA2689" s="12"/>
      <c r="AB2689" s="2"/>
      <c r="AC2689" s="2"/>
    </row>
    <row r="2690" spans="1:29" s="4" customFormat="1" ht="9.9" customHeight="1" x14ac:dyDescent="0.25">
      <c r="A2690" s="184"/>
      <c r="B2690" s="138"/>
      <c r="C2690" s="2"/>
      <c r="D2690" s="193"/>
      <c r="E2690" s="193"/>
      <c r="F2690" s="193"/>
      <c r="G2690" s="22"/>
      <c r="H2690" s="193"/>
      <c r="M2690" s="187"/>
      <c r="N2690" s="187"/>
      <c r="O2690" s="187"/>
      <c r="Q2690" s="187"/>
      <c r="R2690" s="187"/>
      <c r="S2690" s="187"/>
      <c r="T2690" s="187"/>
      <c r="U2690" s="187"/>
      <c r="V2690" s="187"/>
      <c r="W2690" s="187"/>
      <c r="X2690" s="187"/>
      <c r="Y2690" s="187"/>
      <c r="Z2690" s="187"/>
      <c r="AA2690" s="12"/>
      <c r="AB2690" s="2"/>
      <c r="AC2690" s="2"/>
    </row>
    <row r="2691" spans="1:29" s="4" customFormat="1" ht="9.9" customHeight="1" x14ac:dyDescent="0.25">
      <c r="A2691" s="184"/>
      <c r="B2691" s="138"/>
      <c r="C2691" s="2"/>
      <c r="D2691" s="193"/>
      <c r="E2691" s="193"/>
      <c r="F2691" s="193"/>
      <c r="G2691" s="22"/>
      <c r="H2691" s="193"/>
      <c r="M2691" s="187"/>
      <c r="N2691" s="187"/>
      <c r="O2691" s="187"/>
      <c r="Q2691" s="187"/>
      <c r="R2691" s="187"/>
      <c r="S2691" s="187"/>
      <c r="T2691" s="187"/>
      <c r="U2691" s="187"/>
      <c r="V2691" s="187"/>
      <c r="W2691" s="187"/>
      <c r="X2691" s="187"/>
      <c r="Y2691" s="187"/>
      <c r="Z2691" s="187"/>
      <c r="AA2691" s="12"/>
      <c r="AB2691" s="2"/>
      <c r="AC2691" s="2"/>
    </row>
    <row r="2692" spans="1:29" s="4" customFormat="1" ht="9.9" customHeight="1" x14ac:dyDescent="0.25">
      <c r="A2692" s="184"/>
      <c r="B2692" s="138"/>
      <c r="C2692" s="2"/>
      <c r="D2692" s="193"/>
      <c r="E2692" s="193"/>
      <c r="F2692" s="193"/>
      <c r="G2692" s="22"/>
      <c r="H2692" s="193"/>
      <c r="M2692" s="187"/>
      <c r="N2692" s="187"/>
      <c r="O2692" s="187"/>
      <c r="Q2692" s="187"/>
      <c r="R2692" s="187"/>
      <c r="S2692" s="187"/>
      <c r="T2692" s="187"/>
      <c r="U2692" s="187"/>
      <c r="V2692" s="187"/>
      <c r="W2692" s="187"/>
      <c r="X2692" s="187"/>
      <c r="Y2692" s="187"/>
      <c r="Z2692" s="187"/>
      <c r="AA2692" s="12"/>
      <c r="AB2692" s="2"/>
      <c r="AC2692" s="2"/>
    </row>
    <row r="2693" spans="1:29" s="4" customFormat="1" ht="9.9" customHeight="1" x14ac:dyDescent="0.25">
      <c r="A2693" s="184"/>
      <c r="B2693" s="138"/>
      <c r="C2693" s="2"/>
      <c r="D2693" s="187"/>
      <c r="E2693" s="187"/>
      <c r="F2693" s="187"/>
      <c r="G2693" s="8"/>
      <c r="H2693" s="187"/>
      <c r="M2693" s="187"/>
      <c r="N2693" s="187"/>
      <c r="O2693" s="187"/>
      <c r="Q2693" s="187"/>
      <c r="R2693" s="187"/>
      <c r="S2693" s="187"/>
      <c r="T2693" s="187"/>
      <c r="U2693" s="187"/>
      <c r="V2693" s="187"/>
      <c r="W2693" s="187"/>
      <c r="X2693" s="187"/>
      <c r="Y2693" s="187"/>
      <c r="Z2693" s="187"/>
      <c r="AA2693" s="12"/>
      <c r="AB2693" s="2"/>
      <c r="AC2693" s="2"/>
    </row>
    <row r="2694" spans="1:29" s="4" customFormat="1" ht="9.9" customHeight="1" x14ac:dyDescent="0.25">
      <c r="A2694" s="184"/>
      <c r="B2694" s="138"/>
      <c r="C2694" s="2"/>
      <c r="D2694" s="193"/>
      <c r="E2694" s="193"/>
      <c r="F2694" s="193"/>
      <c r="G2694" s="22"/>
      <c r="H2694" s="193"/>
      <c r="M2694" s="187"/>
      <c r="N2694" s="187"/>
      <c r="O2694" s="187"/>
      <c r="Q2694" s="187"/>
      <c r="R2694" s="187"/>
      <c r="S2694" s="187"/>
      <c r="T2694" s="187"/>
      <c r="U2694" s="187"/>
      <c r="V2694" s="187"/>
      <c r="W2694" s="187"/>
      <c r="X2694" s="187"/>
      <c r="Y2694" s="187"/>
      <c r="Z2694" s="187"/>
      <c r="AA2694" s="12"/>
      <c r="AB2694" s="2"/>
      <c r="AC2694" s="2"/>
    </row>
    <row r="2695" spans="1:29" s="4" customFormat="1" ht="9.9" customHeight="1" x14ac:dyDescent="0.25">
      <c r="A2695" s="184"/>
      <c r="B2695" s="138"/>
      <c r="C2695" s="2"/>
      <c r="D2695" s="193"/>
      <c r="E2695" s="193"/>
      <c r="F2695" s="193"/>
      <c r="G2695" s="22"/>
      <c r="H2695" s="193"/>
      <c r="M2695" s="187"/>
      <c r="N2695" s="187"/>
      <c r="O2695" s="187"/>
      <c r="Q2695" s="187"/>
      <c r="R2695" s="187"/>
      <c r="S2695" s="187"/>
      <c r="T2695" s="187"/>
      <c r="U2695" s="187"/>
      <c r="V2695" s="187"/>
      <c r="W2695" s="187"/>
      <c r="X2695" s="187"/>
      <c r="Y2695" s="187"/>
      <c r="Z2695" s="187"/>
      <c r="AA2695" s="12"/>
      <c r="AB2695" s="2"/>
      <c r="AC2695" s="2"/>
    </row>
    <row r="2696" spans="1:29" s="4" customFormat="1" ht="9.9" customHeight="1" x14ac:dyDescent="0.25">
      <c r="A2696" s="184"/>
      <c r="B2696" s="138"/>
      <c r="C2696" s="2"/>
      <c r="D2696" s="193"/>
      <c r="E2696" s="193"/>
      <c r="F2696" s="193"/>
      <c r="G2696" s="22"/>
      <c r="H2696" s="193"/>
      <c r="M2696" s="187"/>
      <c r="N2696" s="187"/>
      <c r="O2696" s="187"/>
      <c r="Q2696" s="187"/>
      <c r="R2696" s="187"/>
      <c r="S2696" s="187"/>
      <c r="T2696" s="187"/>
      <c r="U2696" s="187"/>
      <c r="V2696" s="187"/>
      <c r="W2696" s="187"/>
      <c r="X2696" s="187"/>
      <c r="Y2696" s="187"/>
      <c r="Z2696" s="187"/>
      <c r="AA2696" s="12"/>
      <c r="AB2696" s="2"/>
      <c r="AC2696" s="2"/>
    </row>
    <row r="2697" spans="1:29" s="4" customFormat="1" ht="9.9" customHeight="1" x14ac:dyDescent="0.25">
      <c r="A2697" s="184"/>
      <c r="B2697" s="138"/>
      <c r="C2697" s="2"/>
      <c r="D2697" s="193"/>
      <c r="E2697" s="193"/>
      <c r="F2697" s="193"/>
      <c r="G2697" s="22"/>
      <c r="H2697" s="193"/>
      <c r="M2697" s="187"/>
      <c r="N2697" s="187"/>
      <c r="O2697" s="187"/>
      <c r="Q2697" s="187"/>
      <c r="R2697" s="187"/>
      <c r="S2697" s="187"/>
      <c r="T2697" s="187"/>
      <c r="U2697" s="187"/>
      <c r="V2697" s="187"/>
      <c r="W2697" s="187"/>
      <c r="X2697" s="187"/>
      <c r="Y2697" s="187"/>
      <c r="Z2697" s="187"/>
      <c r="AA2697" s="12"/>
      <c r="AB2697" s="2"/>
      <c r="AC2697" s="2"/>
    </row>
    <row r="2698" spans="1:29" s="4" customFormat="1" ht="9.9" customHeight="1" x14ac:dyDescent="0.25">
      <c r="A2698" s="184"/>
      <c r="B2698" s="138"/>
      <c r="C2698" s="2"/>
      <c r="D2698" s="193"/>
      <c r="E2698" s="193"/>
      <c r="F2698" s="193"/>
      <c r="G2698" s="22"/>
      <c r="H2698" s="193"/>
      <c r="M2698" s="187"/>
      <c r="N2698" s="187"/>
      <c r="O2698" s="187"/>
      <c r="Q2698" s="187"/>
      <c r="R2698" s="187"/>
      <c r="S2698" s="187"/>
      <c r="T2698" s="187"/>
      <c r="U2698" s="187"/>
      <c r="V2698" s="187"/>
      <c r="W2698" s="187"/>
      <c r="X2698" s="187"/>
      <c r="Y2698" s="187"/>
      <c r="Z2698" s="187"/>
      <c r="AA2698" s="12"/>
      <c r="AB2698" s="2"/>
      <c r="AC2698" s="2"/>
    </row>
    <row r="2699" spans="1:29" s="4" customFormat="1" ht="9.9" customHeight="1" x14ac:dyDescent="0.25">
      <c r="A2699" s="184"/>
      <c r="B2699" s="138"/>
      <c r="C2699" s="2"/>
      <c r="D2699" s="193"/>
      <c r="E2699" s="193"/>
      <c r="F2699" s="193"/>
      <c r="G2699" s="22"/>
      <c r="H2699" s="193"/>
      <c r="M2699" s="187"/>
      <c r="N2699" s="187"/>
      <c r="O2699" s="187"/>
      <c r="Q2699" s="187"/>
      <c r="R2699" s="187"/>
      <c r="S2699" s="187"/>
      <c r="T2699" s="187"/>
      <c r="U2699" s="187"/>
      <c r="V2699" s="187"/>
      <c r="W2699" s="187"/>
      <c r="X2699" s="187"/>
      <c r="Y2699" s="187"/>
      <c r="Z2699" s="187"/>
      <c r="AA2699" s="12"/>
      <c r="AB2699" s="2"/>
      <c r="AC2699" s="2"/>
    </row>
    <row r="2700" spans="1:29" s="4" customFormat="1" ht="9.9" customHeight="1" x14ac:dyDescent="0.25">
      <c r="A2700" s="184"/>
      <c r="B2700" s="138"/>
      <c r="C2700" s="2"/>
      <c r="D2700" s="193"/>
      <c r="E2700" s="193"/>
      <c r="F2700" s="193"/>
      <c r="G2700" s="22"/>
      <c r="H2700" s="193"/>
      <c r="M2700" s="187"/>
      <c r="N2700" s="187"/>
      <c r="O2700" s="187"/>
      <c r="Q2700" s="187"/>
      <c r="R2700" s="187"/>
      <c r="S2700" s="187"/>
      <c r="T2700" s="187"/>
      <c r="U2700" s="187"/>
      <c r="V2700" s="187"/>
      <c r="W2700" s="187"/>
      <c r="X2700" s="187"/>
      <c r="Y2700" s="187"/>
      <c r="Z2700" s="187"/>
      <c r="AA2700" s="12"/>
      <c r="AB2700" s="2"/>
      <c r="AC2700" s="2"/>
    </row>
    <row r="2701" spans="1:29" s="4" customFormat="1" ht="9.9" customHeight="1" x14ac:dyDescent="0.25">
      <c r="A2701" s="184"/>
      <c r="B2701" s="138"/>
      <c r="C2701" s="2"/>
      <c r="D2701" s="187"/>
      <c r="E2701" s="187"/>
      <c r="F2701" s="187"/>
      <c r="G2701" s="8"/>
      <c r="H2701" s="187"/>
      <c r="M2701" s="187"/>
      <c r="N2701" s="187"/>
      <c r="O2701" s="187"/>
      <c r="Q2701" s="187"/>
      <c r="R2701" s="187"/>
      <c r="S2701" s="187"/>
      <c r="T2701" s="187"/>
      <c r="U2701" s="187"/>
      <c r="V2701" s="187"/>
      <c r="W2701" s="187"/>
      <c r="X2701" s="187"/>
      <c r="Y2701" s="187"/>
      <c r="Z2701" s="187"/>
      <c r="AA2701" s="12"/>
      <c r="AB2701" s="2"/>
      <c r="AC2701" s="2"/>
    </row>
    <row r="2702" spans="1:29" s="4" customFormat="1" ht="9.9" customHeight="1" x14ac:dyDescent="0.25">
      <c r="A2702" s="184"/>
      <c r="B2702" s="138"/>
      <c r="C2702" s="2"/>
      <c r="D2702" s="193"/>
      <c r="E2702" s="193"/>
      <c r="F2702" s="193"/>
      <c r="G2702" s="22"/>
      <c r="H2702" s="193"/>
      <c r="M2702" s="187"/>
      <c r="N2702" s="187"/>
      <c r="O2702" s="187"/>
      <c r="Q2702" s="187"/>
      <c r="R2702" s="187"/>
      <c r="S2702" s="187"/>
      <c r="T2702" s="187"/>
      <c r="U2702" s="187"/>
      <c r="V2702" s="187"/>
      <c r="W2702" s="187"/>
      <c r="X2702" s="187"/>
      <c r="Y2702" s="187"/>
      <c r="Z2702" s="187"/>
      <c r="AA2702" s="12"/>
      <c r="AB2702" s="2"/>
      <c r="AC2702" s="2"/>
    </row>
    <row r="2703" spans="1:29" s="4" customFormat="1" ht="9.9" customHeight="1" x14ac:dyDescent="0.25">
      <c r="A2703" s="184"/>
      <c r="B2703" s="138"/>
      <c r="C2703" s="2"/>
      <c r="D2703" s="193"/>
      <c r="E2703" s="193"/>
      <c r="F2703" s="193"/>
      <c r="G2703" s="22"/>
      <c r="H2703" s="193"/>
      <c r="M2703" s="187"/>
      <c r="N2703" s="187"/>
      <c r="O2703" s="187"/>
      <c r="Q2703" s="187"/>
      <c r="R2703" s="187"/>
      <c r="S2703" s="187"/>
      <c r="T2703" s="187"/>
      <c r="U2703" s="187"/>
      <c r="V2703" s="187"/>
      <c r="W2703" s="187"/>
      <c r="X2703" s="187"/>
      <c r="Y2703" s="187"/>
      <c r="Z2703" s="187"/>
      <c r="AA2703" s="12"/>
      <c r="AB2703" s="2"/>
      <c r="AC2703" s="2"/>
    </row>
    <row r="2704" spans="1:29" s="4" customFormat="1" ht="9.9" customHeight="1" x14ac:dyDescent="0.25">
      <c r="A2704" s="184"/>
      <c r="B2704" s="2"/>
      <c r="C2704" s="2"/>
      <c r="D2704" s="193"/>
      <c r="E2704" s="193"/>
      <c r="F2704" s="193"/>
      <c r="G2704" s="22"/>
      <c r="H2704" s="193"/>
      <c r="M2704" s="187"/>
      <c r="N2704" s="187"/>
      <c r="O2704" s="187"/>
      <c r="Q2704" s="187"/>
      <c r="R2704" s="187"/>
      <c r="S2704" s="187"/>
      <c r="T2704" s="187"/>
      <c r="U2704" s="187"/>
      <c r="V2704" s="187"/>
      <c r="W2704" s="187"/>
      <c r="X2704" s="187"/>
      <c r="Y2704" s="187"/>
      <c r="Z2704" s="187"/>
      <c r="AA2704" s="12"/>
      <c r="AB2704" s="2"/>
      <c r="AC2704" s="2"/>
    </row>
    <row r="2705" spans="1:29" s="187" customFormat="1" ht="9.9" customHeight="1" x14ac:dyDescent="0.25">
      <c r="A2705" s="184"/>
      <c r="B2705" s="141"/>
      <c r="C2705" s="142"/>
      <c r="G2705" s="8"/>
      <c r="I2705" s="4"/>
      <c r="J2705" s="4"/>
      <c r="K2705" s="4"/>
      <c r="L2705" s="13"/>
      <c r="P2705" s="4"/>
      <c r="AA2705" s="12"/>
      <c r="AB2705" s="2"/>
      <c r="AC2705" s="2"/>
    </row>
    <row r="2706" spans="1:29" s="187" customFormat="1" ht="9.9" customHeight="1" x14ac:dyDescent="0.25">
      <c r="A2706" s="184"/>
      <c r="B2706" s="142"/>
      <c r="C2706" s="2"/>
      <c r="G2706" s="8"/>
      <c r="I2706" s="4"/>
      <c r="J2706" s="4"/>
      <c r="K2706" s="4"/>
      <c r="L2706" s="4"/>
      <c r="P2706" s="4"/>
      <c r="AA2706" s="12"/>
      <c r="AB2706" s="2"/>
      <c r="AC2706" s="2"/>
    </row>
    <row r="2707" spans="1:29" s="187" customFormat="1" ht="9.9" customHeight="1" x14ac:dyDescent="0.25">
      <c r="A2707" s="184"/>
      <c r="B2707" s="138"/>
      <c r="C2707" s="2"/>
      <c r="G2707" s="8"/>
      <c r="I2707" s="4"/>
      <c r="J2707" s="4"/>
      <c r="K2707" s="4"/>
      <c r="L2707" s="4"/>
      <c r="P2707" s="4"/>
      <c r="AA2707" s="12"/>
      <c r="AB2707" s="2"/>
      <c r="AC2707" s="2"/>
    </row>
    <row r="2708" spans="1:29" s="187" customFormat="1" ht="9.9" customHeight="1" x14ac:dyDescent="0.25">
      <c r="A2708" s="184"/>
      <c r="B2708" s="138"/>
      <c r="C2708" s="2"/>
      <c r="D2708" s="193"/>
      <c r="E2708" s="193"/>
      <c r="F2708" s="193"/>
      <c r="G2708" s="22"/>
      <c r="H2708" s="193"/>
      <c r="I2708" s="194"/>
      <c r="J2708" s="194"/>
      <c r="K2708" s="194"/>
      <c r="L2708" s="194"/>
      <c r="P2708" s="4"/>
      <c r="AA2708" s="12"/>
      <c r="AB2708" s="2"/>
      <c r="AC2708" s="2"/>
    </row>
    <row r="2709" spans="1:29" s="187" customFormat="1" ht="9.9" customHeight="1" x14ac:dyDescent="0.25">
      <c r="A2709" s="184"/>
      <c r="B2709" s="138"/>
      <c r="C2709" s="2"/>
      <c r="D2709" s="193"/>
      <c r="E2709" s="193"/>
      <c r="F2709" s="193"/>
      <c r="G2709" s="22"/>
      <c r="H2709" s="193"/>
      <c r="I2709" s="194"/>
      <c r="J2709" s="194"/>
      <c r="K2709" s="194"/>
      <c r="L2709" s="194"/>
      <c r="P2709" s="4"/>
      <c r="AA2709" s="12"/>
      <c r="AB2709" s="2"/>
      <c r="AC2709" s="2"/>
    </row>
    <row r="2710" spans="1:29" s="187" customFormat="1" ht="9.9" customHeight="1" x14ac:dyDescent="0.25">
      <c r="A2710" s="184"/>
      <c r="B2710" s="138"/>
      <c r="C2710" s="2"/>
      <c r="G2710" s="8"/>
      <c r="I2710" s="4"/>
      <c r="J2710" s="4"/>
      <c r="K2710" s="4"/>
      <c r="L2710" s="4"/>
      <c r="P2710" s="4"/>
      <c r="AA2710" s="12"/>
      <c r="AB2710" s="2"/>
      <c r="AC2710" s="2"/>
    </row>
    <row r="2711" spans="1:29" s="187" customFormat="1" ht="9.9" customHeight="1" x14ac:dyDescent="0.25">
      <c r="A2711" s="184"/>
      <c r="B2711" s="138"/>
      <c r="C2711" s="2"/>
      <c r="D2711" s="193"/>
      <c r="E2711" s="193"/>
      <c r="F2711" s="193"/>
      <c r="G2711" s="22"/>
      <c r="H2711" s="193"/>
      <c r="I2711" s="194"/>
      <c r="J2711" s="194"/>
      <c r="K2711" s="194"/>
      <c r="L2711" s="194"/>
      <c r="P2711" s="4"/>
      <c r="AA2711" s="12"/>
      <c r="AB2711" s="2"/>
      <c r="AC2711" s="2"/>
    </row>
    <row r="2712" spans="1:29" s="187" customFormat="1" ht="9.9" customHeight="1" x14ac:dyDescent="0.25">
      <c r="A2712" s="184"/>
      <c r="B2712" s="138"/>
      <c r="C2712" s="2"/>
      <c r="D2712" s="193"/>
      <c r="E2712" s="193"/>
      <c r="F2712" s="193"/>
      <c r="G2712" s="22"/>
      <c r="H2712" s="193"/>
      <c r="I2712" s="194"/>
      <c r="J2712" s="194"/>
      <c r="K2712" s="194"/>
      <c r="L2712" s="194"/>
      <c r="P2712" s="4"/>
      <c r="AA2712" s="12"/>
      <c r="AB2712" s="2"/>
      <c r="AC2712" s="2"/>
    </row>
    <row r="2713" spans="1:29" s="187" customFormat="1" ht="9.9" customHeight="1" x14ac:dyDescent="0.25">
      <c r="A2713" s="184"/>
      <c r="B2713" s="138"/>
      <c r="C2713" s="2"/>
      <c r="D2713" s="193"/>
      <c r="E2713" s="193"/>
      <c r="F2713" s="193"/>
      <c r="G2713" s="22"/>
      <c r="H2713" s="193"/>
      <c r="I2713" s="194"/>
      <c r="J2713" s="194"/>
      <c r="K2713" s="194"/>
      <c r="L2713" s="194"/>
      <c r="P2713" s="4"/>
      <c r="AA2713" s="12"/>
      <c r="AB2713" s="2"/>
      <c r="AC2713" s="2"/>
    </row>
    <row r="2714" spans="1:29" s="187" customFormat="1" ht="9.9" customHeight="1" x14ac:dyDescent="0.25">
      <c r="A2714" s="184"/>
      <c r="B2714" s="138"/>
      <c r="C2714" s="2"/>
      <c r="G2714" s="8"/>
      <c r="I2714" s="4"/>
      <c r="J2714" s="4"/>
      <c r="K2714" s="4"/>
      <c r="L2714" s="4"/>
      <c r="P2714" s="4"/>
      <c r="AA2714" s="12"/>
      <c r="AB2714" s="2"/>
      <c r="AC2714" s="2"/>
    </row>
    <row r="2715" spans="1:29" s="187" customFormat="1" ht="9.9" customHeight="1" x14ac:dyDescent="0.25">
      <c r="A2715" s="184"/>
      <c r="B2715" s="138"/>
      <c r="C2715" s="2"/>
      <c r="D2715" s="193"/>
      <c r="E2715" s="193"/>
      <c r="F2715" s="193"/>
      <c r="G2715" s="22"/>
      <c r="H2715" s="193"/>
      <c r="I2715" s="194"/>
      <c r="J2715" s="194"/>
      <c r="K2715" s="194"/>
      <c r="L2715" s="194"/>
      <c r="P2715" s="4"/>
      <c r="AA2715" s="12"/>
      <c r="AB2715" s="2"/>
      <c r="AC2715" s="2"/>
    </row>
    <row r="2716" spans="1:29" s="187" customFormat="1" ht="9.9" customHeight="1" x14ac:dyDescent="0.25">
      <c r="A2716" s="184"/>
      <c r="B2716" s="138"/>
      <c r="C2716" s="2"/>
      <c r="D2716" s="193"/>
      <c r="E2716" s="193"/>
      <c r="F2716" s="193"/>
      <c r="G2716" s="22"/>
      <c r="H2716" s="193"/>
      <c r="I2716" s="194"/>
      <c r="J2716" s="194"/>
      <c r="K2716" s="194"/>
      <c r="L2716" s="194"/>
      <c r="P2716" s="4"/>
      <c r="AA2716" s="12"/>
      <c r="AB2716" s="2"/>
      <c r="AC2716" s="2"/>
    </row>
    <row r="2717" spans="1:29" s="187" customFormat="1" ht="9.9" customHeight="1" x14ac:dyDescent="0.25">
      <c r="A2717" s="184"/>
      <c r="B2717" s="138"/>
      <c r="C2717" s="2"/>
      <c r="G2717" s="8"/>
      <c r="I2717" s="4"/>
      <c r="J2717" s="4"/>
      <c r="K2717" s="4"/>
      <c r="L2717" s="4"/>
      <c r="P2717" s="4"/>
      <c r="AA2717" s="12"/>
      <c r="AB2717" s="2"/>
      <c r="AC2717" s="2"/>
    </row>
    <row r="2718" spans="1:29" s="187" customFormat="1" ht="9.9" customHeight="1" x14ac:dyDescent="0.25">
      <c r="A2718" s="184"/>
      <c r="B2718" s="138"/>
      <c r="C2718" s="2"/>
      <c r="D2718" s="193"/>
      <c r="E2718" s="193"/>
      <c r="F2718" s="193"/>
      <c r="G2718" s="22"/>
      <c r="H2718" s="193"/>
      <c r="I2718" s="194"/>
      <c r="J2718" s="194"/>
      <c r="K2718" s="194"/>
      <c r="L2718" s="194"/>
      <c r="P2718" s="4"/>
      <c r="AA2718" s="12"/>
      <c r="AB2718" s="2"/>
      <c r="AC2718" s="2"/>
    </row>
    <row r="2719" spans="1:29" s="187" customFormat="1" ht="9.9" customHeight="1" x14ac:dyDescent="0.25">
      <c r="A2719" s="184"/>
      <c r="B2719" s="138"/>
      <c r="C2719" s="2"/>
      <c r="D2719" s="193"/>
      <c r="E2719" s="193"/>
      <c r="F2719" s="193"/>
      <c r="G2719" s="22"/>
      <c r="H2719" s="193"/>
      <c r="I2719" s="194"/>
      <c r="J2719" s="194"/>
      <c r="K2719" s="194"/>
      <c r="L2719" s="194"/>
      <c r="P2719" s="4"/>
      <c r="AA2719" s="12"/>
      <c r="AB2719" s="2"/>
      <c r="AC2719" s="2"/>
    </row>
    <row r="2720" spans="1:29" s="187" customFormat="1" ht="9.9" customHeight="1" x14ac:dyDescent="0.25">
      <c r="A2720" s="184"/>
      <c r="B2720" s="138"/>
      <c r="C2720" s="2"/>
      <c r="D2720" s="193"/>
      <c r="E2720" s="193"/>
      <c r="F2720" s="193"/>
      <c r="G2720" s="22"/>
      <c r="H2720" s="193"/>
      <c r="I2720" s="194"/>
      <c r="J2720" s="194"/>
      <c r="K2720" s="194"/>
      <c r="L2720" s="194"/>
      <c r="P2720" s="4"/>
      <c r="AA2720" s="12"/>
      <c r="AB2720" s="2"/>
      <c r="AC2720" s="2"/>
    </row>
    <row r="2721" spans="1:29" s="187" customFormat="1" ht="9.9" customHeight="1" x14ac:dyDescent="0.25">
      <c r="A2721" s="184"/>
      <c r="B2721" s="138"/>
      <c r="C2721" s="2"/>
      <c r="D2721" s="193"/>
      <c r="E2721" s="193"/>
      <c r="F2721" s="193"/>
      <c r="G2721" s="22"/>
      <c r="H2721" s="193"/>
      <c r="I2721" s="194"/>
      <c r="J2721" s="194"/>
      <c r="K2721" s="194"/>
      <c r="L2721" s="194"/>
      <c r="P2721" s="4"/>
      <c r="AA2721" s="12"/>
      <c r="AB2721" s="2"/>
      <c r="AC2721" s="2"/>
    </row>
    <row r="2722" spans="1:29" s="187" customFormat="1" ht="9.9" customHeight="1" x14ac:dyDescent="0.25">
      <c r="A2722" s="184"/>
      <c r="B2722" s="138"/>
      <c r="C2722" s="2"/>
      <c r="G2722" s="8"/>
      <c r="I2722" s="4"/>
      <c r="J2722" s="4"/>
      <c r="K2722" s="4"/>
      <c r="L2722" s="4"/>
      <c r="P2722" s="4"/>
      <c r="AA2722" s="12"/>
      <c r="AB2722" s="2"/>
      <c r="AC2722" s="2"/>
    </row>
    <row r="2723" spans="1:29" s="187" customFormat="1" ht="9.9" customHeight="1" x14ac:dyDescent="0.25">
      <c r="A2723" s="184"/>
      <c r="B2723" s="138"/>
      <c r="C2723" s="2"/>
      <c r="D2723" s="193"/>
      <c r="E2723" s="193"/>
      <c r="F2723" s="193"/>
      <c r="G2723" s="22"/>
      <c r="H2723" s="193"/>
      <c r="I2723" s="194"/>
      <c r="J2723" s="194"/>
      <c r="K2723" s="194"/>
      <c r="L2723" s="194"/>
      <c r="P2723" s="4"/>
      <c r="AA2723" s="12"/>
      <c r="AB2723" s="2"/>
      <c r="AC2723" s="2"/>
    </row>
    <row r="2724" spans="1:29" s="187" customFormat="1" ht="9.9" customHeight="1" x14ac:dyDescent="0.25">
      <c r="A2724" s="184"/>
      <c r="B2724" s="138"/>
      <c r="C2724" s="2"/>
      <c r="D2724" s="193"/>
      <c r="E2724" s="193"/>
      <c r="F2724" s="193"/>
      <c r="G2724" s="22"/>
      <c r="H2724" s="193"/>
      <c r="I2724" s="194"/>
      <c r="J2724" s="194"/>
      <c r="K2724" s="194"/>
      <c r="L2724" s="194"/>
      <c r="P2724" s="4"/>
      <c r="AA2724" s="12"/>
      <c r="AB2724" s="2"/>
      <c r="AC2724" s="2"/>
    </row>
    <row r="2725" spans="1:29" s="187" customFormat="1" ht="9.9" customHeight="1" x14ac:dyDescent="0.25">
      <c r="A2725" s="184"/>
      <c r="B2725" s="138"/>
      <c r="C2725" s="2"/>
      <c r="G2725" s="8"/>
      <c r="I2725" s="4"/>
      <c r="J2725" s="4"/>
      <c r="K2725" s="4"/>
      <c r="L2725" s="4"/>
      <c r="P2725" s="4"/>
      <c r="AA2725" s="12"/>
      <c r="AB2725" s="2"/>
      <c r="AC2725" s="2"/>
    </row>
    <row r="2726" spans="1:29" s="187" customFormat="1" ht="9.9" customHeight="1" x14ac:dyDescent="0.25">
      <c r="A2726" s="184"/>
      <c r="B2726" s="138"/>
      <c r="C2726" s="2"/>
      <c r="D2726" s="193"/>
      <c r="E2726" s="193"/>
      <c r="F2726" s="193"/>
      <c r="G2726" s="22"/>
      <c r="H2726" s="193"/>
      <c r="I2726" s="194"/>
      <c r="J2726" s="194"/>
      <c r="K2726" s="194"/>
      <c r="L2726" s="194"/>
      <c r="P2726" s="4"/>
      <c r="AA2726" s="12"/>
      <c r="AB2726" s="2"/>
      <c r="AC2726" s="2"/>
    </row>
    <row r="2727" spans="1:29" s="187" customFormat="1" ht="9.9" customHeight="1" x14ac:dyDescent="0.25">
      <c r="A2727" s="184"/>
      <c r="B2727" s="138"/>
      <c r="C2727" s="2"/>
      <c r="D2727" s="193"/>
      <c r="E2727" s="193"/>
      <c r="F2727" s="193"/>
      <c r="G2727" s="22"/>
      <c r="H2727" s="193"/>
      <c r="I2727" s="194"/>
      <c r="J2727" s="194"/>
      <c r="K2727" s="194"/>
      <c r="L2727" s="194"/>
      <c r="P2727" s="4"/>
      <c r="AA2727" s="12"/>
      <c r="AB2727" s="2"/>
      <c r="AC2727" s="2"/>
    </row>
    <row r="2728" spans="1:29" s="187" customFormat="1" ht="9.9" customHeight="1" x14ac:dyDescent="0.25">
      <c r="A2728" s="184"/>
      <c r="B2728" s="138"/>
      <c r="C2728" s="2"/>
      <c r="D2728" s="193"/>
      <c r="E2728" s="193"/>
      <c r="F2728" s="193"/>
      <c r="G2728" s="22"/>
      <c r="H2728" s="193"/>
      <c r="I2728" s="194"/>
      <c r="J2728" s="194"/>
      <c r="K2728" s="194"/>
      <c r="L2728" s="194"/>
      <c r="P2728" s="4"/>
      <c r="AA2728" s="12"/>
      <c r="AB2728" s="2"/>
      <c r="AC2728" s="2"/>
    </row>
    <row r="2729" spans="1:29" s="187" customFormat="1" ht="9.9" customHeight="1" x14ac:dyDescent="0.25">
      <c r="A2729" s="184"/>
      <c r="B2729" s="138"/>
      <c r="C2729" s="2"/>
      <c r="D2729" s="193"/>
      <c r="E2729" s="193"/>
      <c r="F2729" s="193"/>
      <c r="G2729" s="22"/>
      <c r="H2729" s="193"/>
      <c r="I2729" s="194"/>
      <c r="J2729" s="194"/>
      <c r="K2729" s="194"/>
      <c r="L2729" s="194"/>
      <c r="P2729" s="4"/>
      <c r="AA2729" s="12"/>
      <c r="AB2729" s="2"/>
      <c r="AC2729" s="2"/>
    </row>
    <row r="2730" spans="1:29" s="187" customFormat="1" ht="9.9" customHeight="1" x14ac:dyDescent="0.25">
      <c r="A2730" s="184"/>
      <c r="B2730" s="138"/>
      <c r="C2730" s="2"/>
      <c r="G2730" s="8"/>
      <c r="I2730" s="4"/>
      <c r="J2730" s="4"/>
      <c r="K2730" s="4"/>
      <c r="L2730" s="4"/>
      <c r="P2730" s="4"/>
      <c r="AA2730" s="12"/>
      <c r="AB2730" s="2"/>
      <c r="AC2730" s="2"/>
    </row>
    <row r="2731" spans="1:29" s="187" customFormat="1" ht="9.9" customHeight="1" x14ac:dyDescent="0.25">
      <c r="A2731" s="184"/>
      <c r="B2731" s="138"/>
      <c r="C2731" s="2"/>
      <c r="D2731" s="193"/>
      <c r="E2731" s="193"/>
      <c r="F2731" s="193"/>
      <c r="G2731" s="22"/>
      <c r="H2731" s="193"/>
      <c r="I2731" s="194"/>
      <c r="J2731" s="194"/>
      <c r="K2731" s="194"/>
      <c r="L2731" s="194"/>
      <c r="P2731" s="4"/>
      <c r="AA2731" s="12"/>
      <c r="AB2731" s="2"/>
      <c r="AC2731" s="2"/>
    </row>
    <row r="2732" spans="1:29" s="187" customFormat="1" ht="9.9" customHeight="1" x14ac:dyDescent="0.25">
      <c r="A2732" s="184"/>
      <c r="B2732" s="138"/>
      <c r="C2732" s="2"/>
      <c r="D2732" s="193"/>
      <c r="E2732" s="193"/>
      <c r="F2732" s="193"/>
      <c r="G2732" s="22"/>
      <c r="H2732" s="193"/>
      <c r="I2732" s="194"/>
      <c r="J2732" s="194"/>
      <c r="K2732" s="194"/>
      <c r="L2732" s="194"/>
      <c r="P2732" s="4"/>
      <c r="AA2732" s="12"/>
      <c r="AB2732" s="2"/>
      <c r="AC2732" s="2"/>
    </row>
    <row r="2733" spans="1:29" s="187" customFormat="1" ht="9.9" customHeight="1" x14ac:dyDescent="0.25">
      <c r="A2733" s="184"/>
      <c r="B2733" s="138"/>
      <c r="C2733" s="2"/>
      <c r="D2733" s="193"/>
      <c r="E2733" s="193"/>
      <c r="F2733" s="193"/>
      <c r="G2733" s="22"/>
      <c r="H2733" s="193"/>
      <c r="I2733" s="194"/>
      <c r="J2733" s="194"/>
      <c r="K2733" s="194"/>
      <c r="L2733" s="194"/>
      <c r="P2733" s="4"/>
      <c r="AA2733" s="12"/>
      <c r="AB2733" s="2"/>
      <c r="AC2733" s="2"/>
    </row>
    <row r="2734" spans="1:29" s="187" customFormat="1" ht="9.9" customHeight="1" x14ac:dyDescent="0.25">
      <c r="A2734" s="184"/>
      <c r="B2734" s="138"/>
      <c r="C2734" s="2"/>
      <c r="D2734" s="193"/>
      <c r="E2734" s="193"/>
      <c r="F2734" s="193"/>
      <c r="G2734" s="22"/>
      <c r="H2734" s="193"/>
      <c r="I2734" s="194"/>
      <c r="J2734" s="194"/>
      <c r="K2734" s="194"/>
      <c r="L2734" s="194"/>
      <c r="P2734" s="4"/>
      <c r="AA2734" s="12"/>
      <c r="AB2734" s="2"/>
      <c r="AC2734" s="2"/>
    </row>
    <row r="2735" spans="1:29" s="187" customFormat="1" ht="9.9" customHeight="1" x14ac:dyDescent="0.25">
      <c r="A2735" s="184"/>
      <c r="B2735" s="138"/>
      <c r="C2735" s="2"/>
      <c r="D2735" s="193"/>
      <c r="E2735" s="193"/>
      <c r="F2735" s="193"/>
      <c r="G2735" s="22"/>
      <c r="H2735" s="193"/>
      <c r="I2735" s="194"/>
      <c r="J2735" s="194"/>
      <c r="K2735" s="194"/>
      <c r="L2735" s="194"/>
      <c r="P2735" s="4"/>
      <c r="AA2735" s="12"/>
      <c r="AB2735" s="2"/>
      <c r="AC2735" s="2"/>
    </row>
    <row r="2736" spans="1:29" s="187" customFormat="1" ht="9.9" customHeight="1" x14ac:dyDescent="0.25">
      <c r="A2736" s="184"/>
      <c r="B2736" s="138"/>
      <c r="C2736" s="2"/>
      <c r="D2736" s="193"/>
      <c r="E2736" s="193"/>
      <c r="F2736" s="193"/>
      <c r="G2736" s="22"/>
      <c r="H2736" s="193"/>
      <c r="I2736" s="194"/>
      <c r="J2736" s="194"/>
      <c r="K2736" s="194"/>
      <c r="L2736" s="194"/>
      <c r="P2736" s="4"/>
      <c r="AA2736" s="12"/>
      <c r="AB2736" s="2"/>
      <c r="AC2736" s="2"/>
    </row>
    <row r="2737" spans="1:29" s="187" customFormat="1" ht="9.9" customHeight="1" x14ac:dyDescent="0.25">
      <c r="A2737" s="184"/>
      <c r="B2737" s="138"/>
      <c r="C2737" s="2"/>
      <c r="G2737" s="8"/>
      <c r="I2737" s="4"/>
      <c r="J2737" s="4"/>
      <c r="K2737" s="4"/>
      <c r="L2737" s="4"/>
      <c r="P2737" s="4"/>
      <c r="AA2737" s="12"/>
      <c r="AB2737" s="2"/>
      <c r="AC2737" s="2"/>
    </row>
    <row r="2738" spans="1:29" s="187" customFormat="1" ht="9.9" customHeight="1" x14ac:dyDescent="0.25">
      <c r="A2738" s="184"/>
      <c r="B2738" s="138"/>
      <c r="C2738" s="2"/>
      <c r="D2738" s="193"/>
      <c r="E2738" s="193"/>
      <c r="F2738" s="193"/>
      <c r="G2738" s="22"/>
      <c r="H2738" s="193"/>
      <c r="I2738" s="194"/>
      <c r="J2738" s="194"/>
      <c r="K2738" s="194"/>
      <c r="L2738" s="194"/>
      <c r="P2738" s="4"/>
      <c r="AA2738" s="12"/>
      <c r="AB2738" s="2"/>
      <c r="AC2738" s="2"/>
    </row>
    <row r="2739" spans="1:29" s="187" customFormat="1" ht="9.9" customHeight="1" x14ac:dyDescent="0.25">
      <c r="A2739" s="184"/>
      <c r="B2739" s="138"/>
      <c r="C2739" s="2"/>
      <c r="D2739" s="193"/>
      <c r="E2739" s="193"/>
      <c r="F2739" s="193"/>
      <c r="G2739" s="22"/>
      <c r="H2739" s="193"/>
      <c r="I2739" s="194"/>
      <c r="J2739" s="194"/>
      <c r="K2739" s="194"/>
      <c r="L2739" s="194"/>
      <c r="P2739" s="4"/>
      <c r="AA2739" s="12"/>
      <c r="AB2739" s="2"/>
      <c r="AC2739" s="2"/>
    </row>
    <row r="2740" spans="1:29" s="187" customFormat="1" ht="9.9" customHeight="1" x14ac:dyDescent="0.25">
      <c r="A2740" s="184"/>
      <c r="B2740" s="138"/>
      <c r="C2740" s="2"/>
      <c r="D2740" s="193"/>
      <c r="E2740" s="193"/>
      <c r="F2740" s="193"/>
      <c r="G2740" s="22"/>
      <c r="H2740" s="193"/>
      <c r="I2740" s="194"/>
      <c r="J2740" s="194"/>
      <c r="K2740" s="194"/>
      <c r="L2740" s="194"/>
      <c r="P2740" s="4"/>
      <c r="AA2740" s="12"/>
      <c r="AB2740" s="2"/>
      <c r="AC2740" s="2"/>
    </row>
    <row r="2741" spans="1:29" s="187" customFormat="1" ht="9.9" customHeight="1" x14ac:dyDescent="0.25">
      <c r="A2741" s="184"/>
      <c r="B2741" s="138"/>
      <c r="C2741" s="2"/>
      <c r="D2741" s="193"/>
      <c r="E2741" s="193"/>
      <c r="F2741" s="193"/>
      <c r="G2741" s="22"/>
      <c r="H2741" s="193"/>
      <c r="I2741" s="194"/>
      <c r="J2741" s="194"/>
      <c r="K2741" s="194"/>
      <c r="L2741" s="194"/>
      <c r="P2741" s="4"/>
      <c r="AA2741" s="12"/>
      <c r="AB2741" s="2"/>
      <c r="AC2741" s="2"/>
    </row>
    <row r="2742" spans="1:29" s="187" customFormat="1" ht="9.9" customHeight="1" x14ac:dyDescent="0.25">
      <c r="A2742" s="184"/>
      <c r="B2742" s="138"/>
      <c r="C2742" s="2"/>
      <c r="G2742" s="8"/>
      <c r="I2742" s="4"/>
      <c r="J2742" s="4"/>
      <c r="K2742" s="4"/>
      <c r="L2742" s="4"/>
      <c r="P2742" s="4"/>
      <c r="AA2742" s="12"/>
      <c r="AB2742" s="2"/>
      <c r="AC2742" s="2"/>
    </row>
    <row r="2743" spans="1:29" s="187" customFormat="1" ht="9.9" customHeight="1" x14ac:dyDescent="0.25">
      <c r="A2743" s="184"/>
      <c r="B2743" s="138"/>
      <c r="C2743" s="2"/>
      <c r="D2743" s="193"/>
      <c r="E2743" s="193"/>
      <c r="F2743" s="193"/>
      <c r="G2743" s="22"/>
      <c r="H2743" s="193"/>
      <c r="I2743" s="194"/>
      <c r="J2743" s="194"/>
      <c r="K2743" s="194"/>
      <c r="L2743" s="194"/>
      <c r="P2743" s="4"/>
      <c r="AA2743" s="12"/>
      <c r="AB2743" s="2"/>
      <c r="AC2743" s="2"/>
    </row>
    <row r="2744" spans="1:29" s="187" customFormat="1" ht="9.9" customHeight="1" x14ac:dyDescent="0.25">
      <c r="A2744" s="184"/>
      <c r="B2744" s="138"/>
      <c r="C2744" s="2"/>
      <c r="D2744" s="193"/>
      <c r="E2744" s="193"/>
      <c r="F2744" s="193"/>
      <c r="G2744" s="22"/>
      <c r="H2744" s="193"/>
      <c r="I2744" s="194"/>
      <c r="J2744" s="194"/>
      <c r="K2744" s="194"/>
      <c r="L2744" s="194"/>
      <c r="P2744" s="4"/>
      <c r="AA2744" s="12"/>
      <c r="AB2744" s="2"/>
      <c r="AC2744" s="2"/>
    </row>
    <row r="2745" spans="1:29" s="187" customFormat="1" ht="9.9" customHeight="1" x14ac:dyDescent="0.25">
      <c r="A2745" s="184"/>
      <c r="B2745" s="138"/>
      <c r="C2745" s="2"/>
      <c r="D2745" s="193"/>
      <c r="E2745" s="193"/>
      <c r="F2745" s="193"/>
      <c r="G2745" s="22"/>
      <c r="H2745" s="193"/>
      <c r="I2745" s="194"/>
      <c r="J2745" s="194"/>
      <c r="K2745" s="194"/>
      <c r="L2745" s="194"/>
      <c r="P2745" s="4"/>
      <c r="AA2745" s="12"/>
      <c r="AB2745" s="2"/>
      <c r="AC2745" s="2"/>
    </row>
    <row r="2746" spans="1:29" s="187" customFormat="1" ht="9.9" customHeight="1" x14ac:dyDescent="0.25">
      <c r="A2746" s="184"/>
      <c r="B2746" s="138"/>
      <c r="C2746" s="2"/>
      <c r="D2746" s="193"/>
      <c r="E2746" s="193"/>
      <c r="F2746" s="193"/>
      <c r="G2746" s="22"/>
      <c r="H2746" s="193"/>
      <c r="I2746" s="194"/>
      <c r="J2746" s="194"/>
      <c r="K2746" s="194"/>
      <c r="L2746" s="194"/>
      <c r="P2746" s="4"/>
      <c r="AA2746" s="12"/>
      <c r="AB2746" s="2"/>
      <c r="AC2746" s="2"/>
    </row>
    <row r="2747" spans="1:29" s="187" customFormat="1" ht="9.9" customHeight="1" x14ac:dyDescent="0.25">
      <c r="A2747" s="184"/>
      <c r="B2747" s="138"/>
      <c r="C2747" s="2"/>
      <c r="G2747" s="8"/>
      <c r="I2747" s="4"/>
      <c r="J2747" s="4"/>
      <c r="K2747" s="4"/>
      <c r="L2747" s="4"/>
      <c r="P2747" s="4"/>
      <c r="AA2747" s="12"/>
      <c r="AB2747" s="2"/>
      <c r="AC2747" s="2"/>
    </row>
    <row r="2748" spans="1:29" s="187" customFormat="1" ht="9.9" customHeight="1" x14ac:dyDescent="0.25">
      <c r="A2748" s="184"/>
      <c r="B2748" s="138"/>
      <c r="C2748" s="2"/>
      <c r="D2748" s="193"/>
      <c r="E2748" s="193"/>
      <c r="F2748" s="193"/>
      <c r="G2748" s="22"/>
      <c r="H2748" s="193"/>
      <c r="I2748" s="194"/>
      <c r="J2748" s="194"/>
      <c r="K2748" s="194"/>
      <c r="L2748" s="194"/>
      <c r="P2748" s="4"/>
      <c r="AA2748" s="12"/>
      <c r="AB2748" s="2"/>
      <c r="AC2748" s="2"/>
    </row>
    <row r="2749" spans="1:29" s="187" customFormat="1" ht="9.9" customHeight="1" x14ac:dyDescent="0.25">
      <c r="A2749" s="184"/>
      <c r="B2749" s="138"/>
      <c r="C2749" s="2"/>
      <c r="D2749" s="193"/>
      <c r="E2749" s="193"/>
      <c r="F2749" s="193"/>
      <c r="G2749" s="22"/>
      <c r="H2749" s="193"/>
      <c r="I2749" s="194"/>
      <c r="J2749" s="194"/>
      <c r="K2749" s="194"/>
      <c r="L2749" s="194"/>
      <c r="P2749" s="4"/>
      <c r="AA2749" s="12"/>
      <c r="AB2749" s="2"/>
      <c r="AC2749" s="2"/>
    </row>
    <row r="2750" spans="1:29" s="187" customFormat="1" ht="9.9" customHeight="1" x14ac:dyDescent="0.25">
      <c r="A2750" s="184"/>
      <c r="B2750" s="138"/>
      <c r="C2750" s="2"/>
      <c r="D2750" s="193"/>
      <c r="E2750" s="193"/>
      <c r="F2750" s="193"/>
      <c r="G2750" s="22"/>
      <c r="H2750" s="193"/>
      <c r="I2750" s="194"/>
      <c r="J2750" s="194"/>
      <c r="K2750" s="194"/>
      <c r="L2750" s="194"/>
      <c r="P2750" s="4"/>
      <c r="AA2750" s="12"/>
      <c r="AB2750" s="2"/>
      <c r="AC2750" s="2"/>
    </row>
    <row r="2751" spans="1:29" s="187" customFormat="1" ht="9.9" customHeight="1" x14ac:dyDescent="0.25">
      <c r="A2751" s="184"/>
      <c r="B2751" s="138"/>
      <c r="C2751" s="2"/>
      <c r="D2751" s="193"/>
      <c r="E2751" s="193"/>
      <c r="F2751" s="193"/>
      <c r="G2751" s="22"/>
      <c r="H2751" s="193"/>
      <c r="I2751" s="194"/>
      <c r="J2751" s="194"/>
      <c r="K2751" s="194"/>
      <c r="L2751" s="194"/>
      <c r="P2751" s="4"/>
      <c r="AA2751" s="12"/>
      <c r="AB2751" s="2"/>
      <c r="AC2751" s="2"/>
    </row>
    <row r="2752" spans="1:29" s="187" customFormat="1" ht="9.9" customHeight="1" x14ac:dyDescent="0.25">
      <c r="A2752" s="184"/>
      <c r="B2752" s="138"/>
      <c r="C2752" s="2"/>
      <c r="G2752" s="8"/>
      <c r="I2752" s="4"/>
      <c r="J2752" s="4"/>
      <c r="K2752" s="4"/>
      <c r="L2752" s="4"/>
      <c r="P2752" s="4"/>
      <c r="AA2752" s="12"/>
      <c r="AB2752" s="2"/>
      <c r="AC2752" s="2"/>
    </row>
    <row r="2753" spans="1:29" s="187" customFormat="1" ht="9.9" customHeight="1" x14ac:dyDescent="0.25">
      <c r="A2753" s="184"/>
      <c r="B2753" s="138"/>
      <c r="C2753" s="2"/>
      <c r="D2753" s="193"/>
      <c r="E2753" s="193"/>
      <c r="F2753" s="193"/>
      <c r="G2753" s="22"/>
      <c r="H2753" s="193"/>
      <c r="I2753" s="194"/>
      <c r="J2753" s="194"/>
      <c r="K2753" s="194"/>
      <c r="L2753" s="194"/>
      <c r="P2753" s="4"/>
      <c r="AA2753" s="12"/>
      <c r="AB2753" s="2"/>
      <c r="AC2753" s="2"/>
    </row>
    <row r="2754" spans="1:29" s="187" customFormat="1" ht="9.9" customHeight="1" x14ac:dyDescent="0.25">
      <c r="A2754" s="184"/>
      <c r="B2754" s="138"/>
      <c r="C2754" s="2"/>
      <c r="D2754" s="193"/>
      <c r="E2754" s="193"/>
      <c r="F2754" s="193"/>
      <c r="G2754" s="22"/>
      <c r="H2754" s="193"/>
      <c r="I2754" s="194"/>
      <c r="J2754" s="194"/>
      <c r="K2754" s="194"/>
      <c r="L2754" s="194"/>
      <c r="P2754" s="4"/>
      <c r="AA2754" s="12"/>
      <c r="AB2754" s="2"/>
      <c r="AC2754" s="2"/>
    </row>
    <row r="2755" spans="1:29" s="187" customFormat="1" ht="9.9" customHeight="1" x14ac:dyDescent="0.25">
      <c r="A2755" s="184"/>
      <c r="B2755" s="138"/>
      <c r="C2755" s="2"/>
      <c r="D2755" s="193"/>
      <c r="E2755" s="193"/>
      <c r="F2755" s="193"/>
      <c r="G2755" s="22"/>
      <c r="H2755" s="193"/>
      <c r="I2755" s="194"/>
      <c r="J2755" s="194"/>
      <c r="K2755" s="194"/>
      <c r="L2755" s="194"/>
      <c r="P2755" s="4"/>
      <c r="AA2755" s="12"/>
      <c r="AB2755" s="2"/>
      <c r="AC2755" s="2"/>
    </row>
    <row r="2756" spans="1:29" s="187" customFormat="1" ht="9.9" customHeight="1" x14ac:dyDescent="0.25">
      <c r="A2756" s="184"/>
      <c r="B2756" s="138"/>
      <c r="C2756" s="2"/>
      <c r="D2756" s="193"/>
      <c r="E2756" s="193"/>
      <c r="F2756" s="193"/>
      <c r="G2756" s="22"/>
      <c r="H2756" s="193"/>
      <c r="I2756" s="194"/>
      <c r="J2756" s="194"/>
      <c r="K2756" s="194"/>
      <c r="L2756" s="194"/>
      <c r="P2756" s="4"/>
      <c r="AA2756" s="12"/>
      <c r="AB2756" s="2"/>
      <c r="AC2756" s="2"/>
    </row>
    <row r="2757" spans="1:29" s="187" customFormat="1" ht="9.9" customHeight="1" x14ac:dyDescent="0.25">
      <c r="A2757" s="184"/>
      <c r="B2757" s="138"/>
      <c r="C2757" s="2"/>
      <c r="G2757" s="8"/>
      <c r="I2757" s="4"/>
      <c r="J2757" s="4"/>
      <c r="K2757" s="4"/>
      <c r="L2757" s="4"/>
      <c r="P2757" s="4"/>
      <c r="AA2757" s="12"/>
      <c r="AB2757" s="2"/>
      <c r="AC2757" s="2"/>
    </row>
    <row r="2758" spans="1:29" s="187" customFormat="1" ht="9.9" customHeight="1" x14ac:dyDescent="0.25">
      <c r="A2758" s="184"/>
      <c r="B2758" s="138"/>
      <c r="C2758" s="2"/>
      <c r="D2758" s="193"/>
      <c r="E2758" s="193"/>
      <c r="F2758" s="193"/>
      <c r="G2758" s="22"/>
      <c r="H2758" s="193"/>
      <c r="I2758" s="194"/>
      <c r="J2758" s="194"/>
      <c r="K2758" s="194"/>
      <c r="L2758" s="194"/>
      <c r="P2758" s="4"/>
      <c r="AA2758" s="12"/>
      <c r="AB2758" s="2"/>
      <c r="AC2758" s="2"/>
    </row>
    <row r="2759" spans="1:29" s="187" customFormat="1" ht="9.9" customHeight="1" x14ac:dyDescent="0.25">
      <c r="A2759" s="184"/>
      <c r="B2759" s="138"/>
      <c r="C2759" s="2"/>
      <c r="D2759" s="193"/>
      <c r="E2759" s="193"/>
      <c r="F2759" s="193"/>
      <c r="G2759" s="22"/>
      <c r="H2759" s="193"/>
      <c r="I2759" s="194"/>
      <c r="J2759" s="194"/>
      <c r="K2759" s="194"/>
      <c r="L2759" s="194"/>
      <c r="P2759" s="4"/>
      <c r="AA2759" s="12"/>
      <c r="AB2759" s="2"/>
      <c r="AC2759" s="2"/>
    </row>
    <row r="2760" spans="1:29" s="187" customFormat="1" ht="9.9" customHeight="1" x14ac:dyDescent="0.25">
      <c r="A2760" s="184"/>
      <c r="B2760" s="138"/>
      <c r="C2760" s="2"/>
      <c r="D2760" s="193"/>
      <c r="E2760" s="193"/>
      <c r="F2760" s="193"/>
      <c r="G2760" s="22"/>
      <c r="H2760" s="193"/>
      <c r="I2760" s="194"/>
      <c r="J2760" s="194"/>
      <c r="K2760" s="194"/>
      <c r="L2760" s="194"/>
      <c r="P2760" s="4"/>
      <c r="AA2760" s="12"/>
      <c r="AB2760" s="2"/>
      <c r="AC2760" s="2"/>
    </row>
    <row r="2761" spans="1:29" s="187" customFormat="1" ht="9.9" customHeight="1" x14ac:dyDescent="0.25">
      <c r="A2761" s="184"/>
      <c r="B2761" s="138"/>
      <c r="C2761" s="2"/>
      <c r="D2761" s="193"/>
      <c r="E2761" s="193"/>
      <c r="F2761" s="193"/>
      <c r="G2761" s="22"/>
      <c r="H2761" s="193"/>
      <c r="I2761" s="194"/>
      <c r="J2761" s="194"/>
      <c r="K2761" s="194"/>
      <c r="L2761" s="194"/>
      <c r="P2761" s="4"/>
      <c r="AA2761" s="12"/>
      <c r="AB2761" s="2"/>
      <c r="AC2761" s="2"/>
    </row>
    <row r="2762" spans="1:29" s="187" customFormat="1" ht="9.9" customHeight="1" x14ac:dyDescent="0.25">
      <c r="A2762" s="184"/>
      <c r="B2762" s="138"/>
      <c r="C2762" s="2"/>
      <c r="G2762" s="8"/>
      <c r="I2762" s="4"/>
      <c r="J2762" s="4"/>
      <c r="K2762" s="4"/>
      <c r="L2762" s="4"/>
      <c r="P2762" s="4"/>
      <c r="AA2762" s="12"/>
      <c r="AB2762" s="2"/>
      <c r="AC2762" s="2"/>
    </row>
    <row r="2763" spans="1:29" s="187" customFormat="1" ht="9.9" customHeight="1" x14ac:dyDescent="0.25">
      <c r="A2763" s="184"/>
      <c r="B2763" s="138"/>
      <c r="C2763" s="2"/>
      <c r="D2763" s="193"/>
      <c r="E2763" s="193"/>
      <c r="F2763" s="193"/>
      <c r="G2763" s="22"/>
      <c r="H2763" s="193"/>
      <c r="I2763" s="194"/>
      <c r="J2763" s="194"/>
      <c r="K2763" s="194"/>
      <c r="L2763" s="194"/>
      <c r="P2763" s="4"/>
      <c r="AA2763" s="12"/>
      <c r="AB2763" s="2"/>
      <c r="AC2763" s="2"/>
    </row>
    <row r="2764" spans="1:29" s="187" customFormat="1" ht="9.9" customHeight="1" x14ac:dyDescent="0.25">
      <c r="A2764" s="184"/>
      <c r="B2764" s="138"/>
      <c r="C2764" s="2"/>
      <c r="D2764" s="193"/>
      <c r="E2764" s="193"/>
      <c r="F2764" s="193"/>
      <c r="G2764" s="22"/>
      <c r="H2764" s="193"/>
      <c r="I2764" s="194"/>
      <c r="J2764" s="194"/>
      <c r="K2764" s="194"/>
      <c r="L2764" s="194"/>
      <c r="P2764" s="4"/>
      <c r="AA2764" s="12"/>
      <c r="AB2764" s="2"/>
      <c r="AC2764" s="2"/>
    </row>
    <row r="2765" spans="1:29" s="187" customFormat="1" ht="9.9" customHeight="1" x14ac:dyDescent="0.25">
      <c r="A2765" s="184"/>
      <c r="B2765" s="138"/>
      <c r="C2765" s="2"/>
      <c r="D2765" s="193"/>
      <c r="E2765" s="193"/>
      <c r="F2765" s="193"/>
      <c r="G2765" s="22"/>
      <c r="H2765" s="193"/>
      <c r="I2765" s="194"/>
      <c r="J2765" s="194"/>
      <c r="K2765" s="194"/>
      <c r="L2765" s="194"/>
      <c r="P2765" s="4"/>
      <c r="AA2765" s="12"/>
      <c r="AB2765" s="2"/>
      <c r="AC2765" s="2"/>
    </row>
    <row r="2766" spans="1:29" s="187" customFormat="1" ht="9.9" customHeight="1" x14ac:dyDescent="0.25">
      <c r="A2766" s="184"/>
      <c r="B2766" s="138"/>
      <c r="C2766" s="2"/>
      <c r="D2766" s="193"/>
      <c r="E2766" s="193"/>
      <c r="F2766" s="193"/>
      <c r="G2766" s="22"/>
      <c r="H2766" s="193"/>
      <c r="I2766" s="194"/>
      <c r="J2766" s="194"/>
      <c r="K2766" s="194"/>
      <c r="L2766" s="194"/>
      <c r="P2766" s="4"/>
      <c r="AA2766" s="12"/>
      <c r="AB2766" s="2"/>
      <c r="AC2766" s="2"/>
    </row>
    <row r="2767" spans="1:29" s="187" customFormat="1" ht="9.9" customHeight="1" x14ac:dyDescent="0.25">
      <c r="A2767" s="184"/>
      <c r="B2767" s="138"/>
      <c r="C2767" s="2"/>
      <c r="G2767" s="8"/>
      <c r="I2767" s="4"/>
      <c r="J2767" s="4"/>
      <c r="K2767" s="4"/>
      <c r="L2767" s="4"/>
      <c r="P2767" s="4"/>
      <c r="AA2767" s="12"/>
      <c r="AB2767" s="2"/>
      <c r="AC2767" s="2"/>
    </row>
    <row r="2768" spans="1:29" s="187" customFormat="1" ht="9.9" customHeight="1" x14ac:dyDescent="0.25">
      <c r="A2768" s="184"/>
      <c r="B2768" s="138"/>
      <c r="C2768" s="2"/>
      <c r="D2768" s="193"/>
      <c r="E2768" s="193"/>
      <c r="F2768" s="193"/>
      <c r="G2768" s="22"/>
      <c r="H2768" s="193"/>
      <c r="I2768" s="194"/>
      <c r="J2768" s="194"/>
      <c r="K2768" s="194"/>
      <c r="L2768" s="194"/>
      <c r="P2768" s="4"/>
      <c r="AA2768" s="12"/>
      <c r="AB2768" s="2"/>
      <c r="AC2768" s="2"/>
    </row>
    <row r="2769" spans="1:29" s="187" customFormat="1" ht="9.9" customHeight="1" x14ac:dyDescent="0.25">
      <c r="A2769" s="184"/>
      <c r="B2769" s="138"/>
      <c r="C2769" s="2"/>
      <c r="D2769" s="193"/>
      <c r="E2769" s="193"/>
      <c r="F2769" s="193"/>
      <c r="G2769" s="22"/>
      <c r="H2769" s="193"/>
      <c r="I2769" s="194"/>
      <c r="J2769" s="194"/>
      <c r="K2769" s="194"/>
      <c r="L2769" s="194"/>
      <c r="P2769" s="4"/>
      <c r="AA2769" s="12"/>
      <c r="AB2769" s="2"/>
      <c r="AC2769" s="2"/>
    </row>
    <row r="2770" spans="1:29" s="187" customFormat="1" ht="9.9" customHeight="1" x14ac:dyDescent="0.25">
      <c r="A2770" s="184"/>
      <c r="B2770" s="138"/>
      <c r="C2770" s="2"/>
      <c r="D2770" s="193"/>
      <c r="E2770" s="193"/>
      <c r="F2770" s="193"/>
      <c r="G2770" s="22"/>
      <c r="H2770" s="193"/>
      <c r="I2770" s="194"/>
      <c r="J2770" s="194"/>
      <c r="K2770" s="194"/>
      <c r="L2770" s="194"/>
      <c r="P2770" s="4"/>
      <c r="AA2770" s="12"/>
      <c r="AB2770" s="2"/>
      <c r="AC2770" s="2"/>
    </row>
    <row r="2771" spans="1:29" s="187" customFormat="1" ht="9.9" customHeight="1" x14ac:dyDescent="0.25">
      <c r="A2771" s="184"/>
      <c r="B2771" s="138"/>
      <c r="C2771" s="2"/>
      <c r="D2771" s="193"/>
      <c r="E2771" s="193"/>
      <c r="F2771" s="193"/>
      <c r="G2771" s="22"/>
      <c r="H2771" s="193"/>
      <c r="I2771" s="194"/>
      <c r="J2771" s="194"/>
      <c r="K2771" s="194"/>
      <c r="L2771" s="194"/>
      <c r="P2771" s="4"/>
      <c r="AA2771" s="12"/>
      <c r="AB2771" s="2"/>
      <c r="AC2771" s="2"/>
    </row>
    <row r="2772" spans="1:29" s="187" customFormat="1" ht="9.9" customHeight="1" x14ac:dyDescent="0.25">
      <c r="A2772" s="184"/>
      <c r="B2772" s="138"/>
      <c r="C2772" s="2"/>
      <c r="G2772" s="8"/>
      <c r="I2772" s="4"/>
      <c r="J2772" s="4"/>
      <c r="K2772" s="4"/>
      <c r="L2772" s="4"/>
      <c r="P2772" s="4"/>
      <c r="AA2772" s="12"/>
      <c r="AB2772" s="2"/>
      <c r="AC2772" s="2"/>
    </row>
    <row r="2773" spans="1:29" s="187" customFormat="1" ht="9.9" customHeight="1" x14ac:dyDescent="0.25">
      <c r="A2773" s="184"/>
      <c r="B2773" s="138"/>
      <c r="C2773" s="2"/>
      <c r="D2773" s="193"/>
      <c r="E2773" s="193"/>
      <c r="F2773" s="193"/>
      <c r="G2773" s="22"/>
      <c r="H2773" s="193"/>
      <c r="I2773" s="194"/>
      <c r="J2773" s="194"/>
      <c r="K2773" s="194"/>
      <c r="L2773" s="194"/>
      <c r="P2773" s="4"/>
      <c r="AA2773" s="12"/>
      <c r="AB2773" s="2"/>
      <c r="AC2773" s="2"/>
    </row>
    <row r="2774" spans="1:29" s="187" customFormat="1" ht="9.9" customHeight="1" x14ac:dyDescent="0.25">
      <c r="A2774" s="184"/>
      <c r="B2774" s="138"/>
      <c r="C2774" s="2"/>
      <c r="D2774" s="193"/>
      <c r="E2774" s="193"/>
      <c r="F2774" s="193"/>
      <c r="G2774" s="22"/>
      <c r="H2774" s="193"/>
      <c r="I2774" s="194"/>
      <c r="J2774" s="194"/>
      <c r="K2774" s="194"/>
      <c r="L2774" s="194"/>
      <c r="P2774" s="4"/>
      <c r="AA2774" s="12"/>
      <c r="AB2774" s="2"/>
      <c r="AC2774" s="2"/>
    </row>
    <row r="2775" spans="1:29" s="187" customFormat="1" ht="9.9" customHeight="1" x14ac:dyDescent="0.25">
      <c r="A2775" s="184"/>
      <c r="B2775" s="138"/>
      <c r="C2775" s="2"/>
      <c r="D2775" s="193"/>
      <c r="E2775" s="193"/>
      <c r="F2775" s="193"/>
      <c r="G2775" s="22"/>
      <c r="H2775" s="193"/>
      <c r="I2775" s="194"/>
      <c r="J2775" s="194"/>
      <c r="K2775" s="194"/>
      <c r="L2775" s="194"/>
      <c r="P2775" s="4"/>
      <c r="AA2775" s="12"/>
      <c r="AB2775" s="2"/>
      <c r="AC2775" s="2"/>
    </row>
    <row r="2776" spans="1:29" s="187" customFormat="1" ht="9.9" customHeight="1" x14ac:dyDescent="0.25">
      <c r="A2776" s="184"/>
      <c r="B2776" s="138"/>
      <c r="C2776" s="2"/>
      <c r="D2776" s="193"/>
      <c r="E2776" s="193"/>
      <c r="F2776" s="193"/>
      <c r="G2776" s="22"/>
      <c r="H2776" s="193"/>
      <c r="I2776" s="194"/>
      <c r="J2776" s="194"/>
      <c r="K2776" s="194"/>
      <c r="L2776" s="194"/>
      <c r="P2776" s="4"/>
      <c r="AA2776" s="12"/>
      <c r="AB2776" s="2"/>
      <c r="AC2776" s="2"/>
    </row>
    <row r="2777" spans="1:29" s="187" customFormat="1" ht="9.9" customHeight="1" x14ac:dyDescent="0.25">
      <c r="A2777" s="184"/>
      <c r="B2777" s="138"/>
      <c r="C2777" s="2"/>
      <c r="G2777" s="8"/>
      <c r="I2777" s="4"/>
      <c r="J2777" s="4"/>
      <c r="K2777" s="4"/>
      <c r="L2777" s="4"/>
      <c r="P2777" s="4"/>
      <c r="AA2777" s="12"/>
      <c r="AB2777" s="2"/>
      <c r="AC2777" s="2"/>
    </row>
    <row r="2778" spans="1:29" s="187" customFormat="1" ht="9.9" customHeight="1" x14ac:dyDescent="0.25">
      <c r="A2778" s="184"/>
      <c r="B2778" s="138"/>
      <c r="C2778" s="2"/>
      <c r="D2778" s="193"/>
      <c r="E2778" s="193"/>
      <c r="F2778" s="193"/>
      <c r="G2778" s="22"/>
      <c r="H2778" s="193"/>
      <c r="I2778" s="194"/>
      <c r="J2778" s="194"/>
      <c r="K2778" s="194"/>
      <c r="L2778" s="194"/>
      <c r="P2778" s="4"/>
      <c r="AA2778" s="12"/>
      <c r="AB2778" s="2"/>
      <c r="AC2778" s="2"/>
    </row>
    <row r="2779" spans="1:29" s="187" customFormat="1" ht="9.9" customHeight="1" x14ac:dyDescent="0.25">
      <c r="A2779" s="184"/>
      <c r="B2779" s="138"/>
      <c r="C2779" s="2"/>
      <c r="D2779" s="193"/>
      <c r="E2779" s="193"/>
      <c r="F2779" s="193"/>
      <c r="G2779" s="22"/>
      <c r="H2779" s="193"/>
      <c r="I2779" s="194"/>
      <c r="J2779" s="194"/>
      <c r="K2779" s="194"/>
      <c r="L2779" s="194"/>
      <c r="P2779" s="4"/>
      <c r="AA2779" s="12"/>
      <c r="AB2779" s="2"/>
      <c r="AC2779" s="2"/>
    </row>
    <row r="2780" spans="1:29" s="187" customFormat="1" ht="9.9" customHeight="1" x14ac:dyDescent="0.25">
      <c r="A2780" s="184"/>
      <c r="B2780" s="138"/>
      <c r="C2780" s="2"/>
      <c r="D2780" s="193"/>
      <c r="E2780" s="193"/>
      <c r="F2780" s="193"/>
      <c r="G2780" s="22"/>
      <c r="H2780" s="193"/>
      <c r="I2780" s="194"/>
      <c r="J2780" s="194"/>
      <c r="K2780" s="194"/>
      <c r="L2780" s="194"/>
      <c r="P2780" s="4"/>
      <c r="AA2780" s="12"/>
      <c r="AB2780" s="2"/>
      <c r="AC2780" s="2"/>
    </row>
    <row r="2781" spans="1:29" s="187" customFormat="1" ht="9.9" customHeight="1" x14ac:dyDescent="0.25">
      <c r="A2781" s="184"/>
      <c r="B2781" s="138"/>
      <c r="C2781" s="2"/>
      <c r="D2781" s="193"/>
      <c r="E2781" s="193"/>
      <c r="F2781" s="193"/>
      <c r="G2781" s="22"/>
      <c r="H2781" s="193"/>
      <c r="I2781" s="4"/>
      <c r="J2781" s="4"/>
      <c r="K2781" s="4"/>
      <c r="L2781" s="4"/>
      <c r="P2781" s="4"/>
      <c r="AA2781" s="12"/>
      <c r="AB2781" s="2"/>
      <c r="AC2781" s="2"/>
    </row>
    <row r="2782" spans="1:29" s="187" customFormat="1" ht="9.9" customHeight="1" x14ac:dyDescent="0.25">
      <c r="A2782" s="184"/>
      <c r="B2782" s="138"/>
      <c r="C2782" s="2"/>
      <c r="D2782" s="193"/>
      <c r="E2782" s="193"/>
      <c r="F2782" s="193"/>
      <c r="G2782" s="22"/>
      <c r="H2782" s="193"/>
      <c r="I2782" s="194"/>
      <c r="J2782" s="194"/>
      <c r="K2782" s="194"/>
      <c r="L2782" s="194"/>
      <c r="P2782" s="4"/>
      <c r="AA2782" s="12"/>
      <c r="AB2782" s="2"/>
      <c r="AC2782" s="2"/>
    </row>
    <row r="2783" spans="1:29" s="187" customFormat="1" ht="9.9" customHeight="1" x14ac:dyDescent="0.25">
      <c r="A2783" s="184"/>
      <c r="B2783" s="138"/>
      <c r="C2783" s="2"/>
      <c r="D2783" s="193"/>
      <c r="E2783" s="193"/>
      <c r="F2783" s="193"/>
      <c r="G2783" s="22"/>
      <c r="H2783" s="193"/>
      <c r="I2783" s="194"/>
      <c r="J2783" s="194"/>
      <c r="K2783" s="194"/>
      <c r="L2783" s="194"/>
      <c r="P2783" s="4"/>
      <c r="AA2783" s="12"/>
      <c r="AB2783" s="2"/>
      <c r="AC2783" s="2"/>
    </row>
    <row r="2784" spans="1:29" s="187" customFormat="1" ht="9.9" customHeight="1" x14ac:dyDescent="0.25">
      <c r="A2784" s="184"/>
      <c r="B2784" s="138"/>
      <c r="C2784" s="2"/>
      <c r="D2784" s="193"/>
      <c r="E2784" s="193"/>
      <c r="F2784" s="193"/>
      <c r="G2784" s="22"/>
      <c r="H2784" s="193"/>
      <c r="I2784" s="194"/>
      <c r="J2784" s="194"/>
      <c r="K2784" s="194"/>
      <c r="L2784" s="194"/>
      <c r="P2784" s="4"/>
      <c r="AA2784" s="12"/>
      <c r="AB2784" s="2"/>
      <c r="AC2784" s="2"/>
    </row>
    <row r="2785" spans="1:29" s="187" customFormat="1" ht="9.9" customHeight="1" x14ac:dyDescent="0.25">
      <c r="A2785" s="184"/>
      <c r="B2785" s="138"/>
      <c r="C2785" s="2"/>
      <c r="G2785" s="8"/>
      <c r="I2785" s="4"/>
      <c r="J2785" s="4"/>
      <c r="K2785" s="4"/>
      <c r="L2785" s="4"/>
      <c r="P2785" s="4"/>
      <c r="AA2785" s="12"/>
      <c r="AB2785" s="2"/>
      <c r="AC2785" s="2"/>
    </row>
    <row r="2786" spans="1:29" s="187" customFormat="1" ht="9.9" customHeight="1" x14ac:dyDescent="0.25">
      <c r="A2786" s="184"/>
      <c r="B2786" s="138"/>
      <c r="C2786" s="2"/>
      <c r="D2786" s="193"/>
      <c r="E2786" s="193"/>
      <c r="F2786" s="193"/>
      <c r="G2786" s="22"/>
      <c r="H2786" s="193"/>
      <c r="I2786" s="194"/>
      <c r="J2786" s="194"/>
      <c r="K2786" s="194"/>
      <c r="L2786" s="194"/>
      <c r="P2786" s="4"/>
      <c r="AA2786" s="12"/>
      <c r="AB2786" s="2"/>
      <c r="AC2786" s="2"/>
    </row>
    <row r="2787" spans="1:29" s="187" customFormat="1" ht="9.9" customHeight="1" x14ac:dyDescent="0.25">
      <c r="A2787" s="184"/>
      <c r="B2787" s="138"/>
      <c r="C2787" s="2"/>
      <c r="D2787" s="193"/>
      <c r="E2787" s="193"/>
      <c r="F2787" s="193"/>
      <c r="G2787" s="22"/>
      <c r="H2787" s="193"/>
      <c r="I2787" s="194"/>
      <c r="J2787" s="194"/>
      <c r="K2787" s="194"/>
      <c r="L2787" s="194"/>
      <c r="P2787" s="4"/>
      <c r="AA2787" s="12"/>
      <c r="AB2787" s="2"/>
      <c r="AC2787" s="2"/>
    </row>
    <row r="2789" spans="1:29" s="187" customFormat="1" ht="9.9" customHeight="1" x14ac:dyDescent="0.25">
      <c r="A2789" s="184"/>
      <c r="B2789" s="141"/>
      <c r="C2789" s="142"/>
      <c r="G2789" s="8"/>
      <c r="I2789" s="4"/>
      <c r="J2789" s="4"/>
      <c r="K2789" s="4"/>
      <c r="L2789" s="13"/>
      <c r="P2789" s="4"/>
      <c r="AA2789" s="12"/>
      <c r="AB2789" s="2"/>
      <c r="AC2789" s="2"/>
    </row>
    <row r="2790" spans="1:29" s="187" customFormat="1" ht="9.9" customHeight="1" x14ac:dyDescent="0.25">
      <c r="A2790" s="184"/>
      <c r="B2790" s="142"/>
      <c r="C2790" s="142"/>
      <c r="D2790" s="2"/>
      <c r="G2790" s="8"/>
      <c r="I2790" s="194"/>
      <c r="J2790" s="194"/>
      <c r="K2790" s="194"/>
      <c r="L2790" s="194"/>
      <c r="P2790" s="4"/>
      <c r="AA2790" s="12"/>
      <c r="AB2790" s="2"/>
      <c r="AC2790" s="2"/>
    </row>
    <row r="2791" spans="1:29" s="187" customFormat="1" ht="9.9" customHeight="1" x14ac:dyDescent="0.25">
      <c r="A2791" s="184"/>
      <c r="B2791" s="138"/>
      <c r="C2791" s="142"/>
      <c r="D2791" s="2"/>
      <c r="G2791" s="8"/>
      <c r="I2791" s="194"/>
      <c r="J2791" s="194"/>
      <c r="K2791" s="194"/>
      <c r="L2791" s="194"/>
      <c r="P2791" s="4"/>
      <c r="AA2791" s="12"/>
      <c r="AB2791" s="2"/>
      <c r="AC2791" s="2"/>
    </row>
    <row r="2792" spans="1:29" s="187" customFormat="1" ht="9.9" customHeight="1" x14ac:dyDescent="0.25">
      <c r="A2792" s="184"/>
      <c r="B2792" s="138"/>
      <c r="C2792" s="142"/>
      <c r="D2792" s="2"/>
      <c r="G2792" s="8"/>
      <c r="I2792" s="333"/>
      <c r="J2792" s="334"/>
      <c r="K2792" s="194"/>
      <c r="L2792" s="194"/>
      <c r="P2792" s="4"/>
      <c r="AA2792" s="12"/>
      <c r="AB2792" s="2"/>
      <c r="AC2792" s="2"/>
    </row>
    <row r="2793" spans="1:29" s="187" customFormat="1" ht="9.9" customHeight="1" x14ac:dyDescent="0.25">
      <c r="A2793" s="184"/>
      <c r="B2793" s="138"/>
      <c r="C2793" s="142"/>
      <c r="D2793" s="2"/>
      <c r="G2793" s="8"/>
      <c r="I2793" s="333"/>
      <c r="J2793" s="334"/>
      <c r="K2793" s="194"/>
      <c r="L2793" s="194"/>
      <c r="P2793" s="4"/>
      <c r="AA2793" s="12"/>
      <c r="AB2793" s="2"/>
      <c r="AC2793" s="2"/>
    </row>
    <row r="2794" spans="1:29" s="187" customFormat="1" ht="9.9" customHeight="1" x14ac:dyDescent="0.25">
      <c r="A2794" s="184"/>
      <c r="B2794" s="138"/>
      <c r="C2794" s="142"/>
      <c r="D2794" s="2"/>
      <c r="G2794" s="8"/>
      <c r="I2794" s="194"/>
      <c r="J2794" s="194"/>
      <c r="K2794" s="194"/>
      <c r="L2794" s="194"/>
      <c r="P2794" s="4"/>
      <c r="AA2794" s="12"/>
      <c r="AB2794" s="2"/>
      <c r="AC2794" s="2"/>
    </row>
    <row r="2795" spans="1:29" s="187" customFormat="1" ht="9.9" customHeight="1" x14ac:dyDescent="0.25">
      <c r="A2795" s="184"/>
      <c r="B2795" s="138"/>
      <c r="C2795" s="142"/>
      <c r="D2795" s="2"/>
      <c r="G2795" s="8"/>
      <c r="I2795" s="333"/>
      <c r="J2795" s="334"/>
      <c r="K2795" s="194"/>
      <c r="L2795" s="194"/>
      <c r="P2795" s="4"/>
      <c r="AA2795" s="12"/>
      <c r="AB2795" s="2"/>
      <c r="AC2795" s="2"/>
    </row>
    <row r="2796" spans="1:29" s="187" customFormat="1" ht="9.9" customHeight="1" x14ac:dyDescent="0.25">
      <c r="A2796" s="184"/>
      <c r="B2796" s="138"/>
      <c r="C2796" s="142"/>
      <c r="D2796" s="2"/>
      <c r="G2796" s="8"/>
      <c r="I2796" s="333"/>
      <c r="J2796" s="334"/>
      <c r="K2796" s="194"/>
      <c r="L2796" s="194"/>
      <c r="P2796" s="4"/>
      <c r="AA2796" s="12"/>
      <c r="AB2796" s="2"/>
      <c r="AC2796" s="2"/>
    </row>
    <row r="2797" spans="1:29" s="187" customFormat="1" ht="9.9" customHeight="1" x14ac:dyDescent="0.25">
      <c r="A2797" s="184"/>
      <c r="B2797" s="138"/>
      <c r="C2797" s="142"/>
      <c r="D2797" s="2"/>
      <c r="G2797" s="8"/>
      <c r="I2797" s="333"/>
      <c r="J2797" s="334"/>
      <c r="K2797" s="194"/>
      <c r="L2797" s="194"/>
      <c r="P2797" s="4"/>
      <c r="AA2797" s="12"/>
      <c r="AB2797" s="2"/>
      <c r="AC2797" s="2"/>
    </row>
    <row r="2798" spans="1:29" s="187" customFormat="1" ht="9.9" customHeight="1" x14ac:dyDescent="0.25">
      <c r="A2798" s="184"/>
      <c r="B2798" s="138"/>
      <c r="C2798" s="142"/>
      <c r="D2798" s="2"/>
      <c r="G2798" s="8"/>
      <c r="I2798" s="194"/>
      <c r="J2798" s="194"/>
      <c r="K2798" s="194"/>
      <c r="L2798" s="194"/>
      <c r="P2798" s="4"/>
      <c r="AA2798" s="12"/>
      <c r="AB2798" s="2"/>
      <c r="AC2798" s="2"/>
    </row>
    <row r="2799" spans="1:29" s="187" customFormat="1" ht="9.9" customHeight="1" x14ac:dyDescent="0.25">
      <c r="A2799" s="184"/>
      <c r="B2799" s="138"/>
      <c r="C2799" s="142"/>
      <c r="D2799" s="2"/>
      <c r="G2799" s="8"/>
      <c r="I2799" s="333"/>
      <c r="J2799" s="334"/>
      <c r="K2799" s="194"/>
      <c r="L2799" s="194"/>
      <c r="P2799" s="4"/>
      <c r="AA2799" s="12"/>
      <c r="AB2799" s="2"/>
      <c r="AC2799" s="2"/>
    </row>
    <row r="2800" spans="1:29" s="187" customFormat="1" ht="9.9" customHeight="1" x14ac:dyDescent="0.25">
      <c r="A2800" s="184"/>
      <c r="B2800" s="138"/>
      <c r="C2800" s="142"/>
      <c r="D2800" s="2"/>
      <c r="G2800" s="8"/>
      <c r="I2800" s="333"/>
      <c r="J2800" s="334"/>
      <c r="K2800" s="194"/>
      <c r="L2800" s="194"/>
      <c r="P2800" s="4"/>
      <c r="AA2800" s="12"/>
      <c r="AB2800" s="2"/>
      <c r="AC2800" s="2"/>
    </row>
    <row r="2801" spans="1:29" s="187" customFormat="1" ht="9.9" customHeight="1" x14ac:dyDescent="0.25">
      <c r="A2801" s="184"/>
      <c r="B2801" s="138"/>
      <c r="C2801" s="142"/>
      <c r="D2801" s="2"/>
      <c r="G2801" s="8"/>
      <c r="I2801" s="194"/>
      <c r="J2801" s="194"/>
      <c r="K2801" s="194"/>
      <c r="L2801" s="194"/>
      <c r="P2801" s="4"/>
      <c r="AA2801" s="12"/>
      <c r="AB2801" s="2"/>
      <c r="AC2801" s="2"/>
    </row>
    <row r="2802" spans="1:29" s="187" customFormat="1" ht="9.9" customHeight="1" x14ac:dyDescent="0.25">
      <c r="A2802" s="184"/>
      <c r="B2802" s="138"/>
      <c r="C2802" s="142"/>
      <c r="D2802" s="2"/>
      <c r="G2802" s="8"/>
      <c r="I2802" s="333"/>
      <c r="J2802" s="334"/>
      <c r="K2802" s="194"/>
      <c r="L2802" s="194"/>
      <c r="P2802" s="4"/>
      <c r="AA2802" s="12"/>
      <c r="AB2802" s="2"/>
      <c r="AC2802" s="2"/>
    </row>
    <row r="2803" spans="1:29" s="187" customFormat="1" ht="9.9" customHeight="1" x14ac:dyDescent="0.25">
      <c r="A2803" s="184"/>
      <c r="B2803" s="138"/>
      <c r="C2803" s="142"/>
      <c r="D2803" s="2"/>
      <c r="G2803" s="8"/>
      <c r="I2803" s="333"/>
      <c r="J2803" s="334"/>
      <c r="K2803" s="194"/>
      <c r="L2803" s="194"/>
      <c r="P2803" s="4"/>
      <c r="AA2803" s="12"/>
      <c r="AB2803" s="2"/>
      <c r="AC2803" s="2"/>
    </row>
    <row r="2804" spans="1:29" s="187" customFormat="1" ht="9.9" customHeight="1" x14ac:dyDescent="0.25">
      <c r="A2804" s="184"/>
      <c r="B2804" s="138"/>
      <c r="C2804" s="142"/>
      <c r="D2804" s="2"/>
      <c r="G2804" s="8"/>
      <c r="I2804" s="333"/>
      <c r="J2804" s="334"/>
      <c r="K2804" s="194"/>
      <c r="L2804" s="194"/>
      <c r="P2804" s="4"/>
      <c r="AA2804" s="12"/>
      <c r="AB2804" s="2"/>
      <c r="AC2804" s="2"/>
    </row>
    <row r="2805" spans="1:29" s="187" customFormat="1" ht="9.9" customHeight="1" x14ac:dyDescent="0.25">
      <c r="A2805" s="184"/>
      <c r="B2805" s="138"/>
      <c r="C2805" s="142"/>
      <c r="D2805" s="2"/>
      <c r="G2805" s="8"/>
      <c r="I2805" s="333"/>
      <c r="J2805" s="334"/>
      <c r="K2805" s="194"/>
      <c r="L2805" s="194"/>
      <c r="P2805" s="4"/>
      <c r="AA2805" s="12"/>
      <c r="AB2805" s="2"/>
      <c r="AC2805" s="2"/>
    </row>
    <row r="2806" spans="1:29" s="187" customFormat="1" ht="9.9" customHeight="1" x14ac:dyDescent="0.25">
      <c r="A2806" s="184"/>
      <c r="B2806" s="138"/>
      <c r="C2806" s="142"/>
      <c r="D2806" s="2"/>
      <c r="G2806" s="8"/>
      <c r="I2806" s="194"/>
      <c r="J2806" s="194"/>
      <c r="K2806" s="194"/>
      <c r="L2806" s="194"/>
      <c r="P2806" s="4"/>
      <c r="AA2806" s="12"/>
      <c r="AB2806" s="2"/>
      <c r="AC2806" s="2"/>
    </row>
    <row r="2807" spans="1:29" s="187" customFormat="1" ht="9.9" customHeight="1" x14ac:dyDescent="0.25">
      <c r="A2807" s="184"/>
      <c r="B2807" s="138"/>
      <c r="C2807" s="142"/>
      <c r="D2807" s="2"/>
      <c r="G2807" s="8"/>
      <c r="I2807" s="333"/>
      <c r="J2807" s="334"/>
      <c r="K2807" s="194"/>
      <c r="L2807" s="194"/>
      <c r="P2807" s="4"/>
      <c r="AA2807" s="12"/>
      <c r="AB2807" s="2"/>
      <c r="AC2807" s="2"/>
    </row>
    <row r="2808" spans="1:29" s="187" customFormat="1" ht="9.9" customHeight="1" x14ac:dyDescent="0.25">
      <c r="A2808" s="184"/>
      <c r="B2808" s="138"/>
      <c r="C2808" s="142"/>
      <c r="D2808" s="2"/>
      <c r="G2808" s="8"/>
      <c r="I2808" s="333"/>
      <c r="J2808" s="334"/>
      <c r="K2808" s="194"/>
      <c r="L2808" s="194"/>
      <c r="P2808" s="4"/>
      <c r="AA2808" s="12"/>
      <c r="AB2808" s="2"/>
      <c r="AC2808" s="2"/>
    </row>
    <row r="2809" spans="1:29" s="187" customFormat="1" ht="9.9" customHeight="1" x14ac:dyDescent="0.25">
      <c r="A2809" s="184"/>
      <c r="B2809" s="138"/>
      <c r="C2809" s="142"/>
      <c r="D2809" s="2"/>
      <c r="G2809" s="8"/>
      <c r="I2809" s="194"/>
      <c r="J2809" s="194"/>
      <c r="K2809" s="194"/>
      <c r="L2809" s="194"/>
      <c r="P2809" s="4"/>
      <c r="AA2809" s="12"/>
      <c r="AB2809" s="2"/>
      <c r="AC2809" s="2"/>
    </row>
    <row r="2810" spans="1:29" s="187" customFormat="1" ht="9.9" customHeight="1" x14ac:dyDescent="0.25">
      <c r="A2810" s="184"/>
      <c r="B2810" s="138"/>
      <c r="C2810" s="142"/>
      <c r="D2810" s="2"/>
      <c r="G2810" s="8"/>
      <c r="I2810" s="333"/>
      <c r="J2810" s="334"/>
      <c r="K2810" s="194"/>
      <c r="L2810" s="194"/>
      <c r="P2810" s="4"/>
      <c r="AA2810" s="12"/>
      <c r="AB2810" s="2"/>
      <c r="AC2810" s="2"/>
    </row>
    <row r="2811" spans="1:29" s="187" customFormat="1" ht="9.9" customHeight="1" x14ac:dyDescent="0.25">
      <c r="A2811" s="184"/>
      <c r="B2811" s="138"/>
      <c r="C2811" s="142"/>
      <c r="D2811" s="2"/>
      <c r="G2811" s="8"/>
      <c r="I2811" s="333"/>
      <c r="J2811" s="334"/>
      <c r="K2811" s="194"/>
      <c r="L2811" s="194"/>
      <c r="P2811" s="4"/>
      <c r="AA2811" s="12"/>
      <c r="AB2811" s="2"/>
      <c r="AC2811" s="2"/>
    </row>
    <row r="2812" spans="1:29" s="187" customFormat="1" ht="9.9" customHeight="1" x14ac:dyDescent="0.25">
      <c r="A2812" s="184"/>
      <c r="B2812" s="138"/>
      <c r="C2812" s="142"/>
      <c r="D2812" s="2"/>
      <c r="G2812" s="8"/>
      <c r="I2812" s="333"/>
      <c r="J2812" s="334"/>
      <c r="K2812" s="194"/>
      <c r="L2812" s="194"/>
      <c r="P2812" s="4"/>
      <c r="AA2812" s="12"/>
      <c r="AB2812" s="2"/>
      <c r="AC2812" s="2"/>
    </row>
    <row r="2813" spans="1:29" s="187" customFormat="1" ht="9.9" customHeight="1" x14ac:dyDescent="0.25">
      <c r="A2813" s="184"/>
      <c r="B2813" s="138"/>
      <c r="C2813" s="142"/>
      <c r="D2813" s="2"/>
      <c r="G2813" s="8"/>
      <c r="I2813" s="333"/>
      <c r="J2813" s="334"/>
      <c r="K2813" s="194"/>
      <c r="L2813" s="194"/>
      <c r="P2813" s="4"/>
      <c r="AA2813" s="12"/>
      <c r="AB2813" s="2"/>
      <c r="AC2813" s="2"/>
    </row>
    <row r="2814" spans="1:29" s="187" customFormat="1" ht="9.9" customHeight="1" x14ac:dyDescent="0.25">
      <c r="A2814" s="184"/>
      <c r="B2814" s="138"/>
      <c r="C2814" s="142"/>
      <c r="D2814" s="2"/>
      <c r="G2814" s="8"/>
      <c r="I2814" s="194"/>
      <c r="J2814" s="194"/>
      <c r="K2814" s="194"/>
      <c r="L2814" s="194"/>
      <c r="P2814" s="4"/>
      <c r="AA2814" s="12"/>
      <c r="AB2814" s="2"/>
      <c r="AC2814" s="2"/>
    </row>
    <row r="2815" spans="1:29" s="187" customFormat="1" ht="9.9" customHeight="1" x14ac:dyDescent="0.25">
      <c r="A2815" s="184"/>
      <c r="B2815" s="138"/>
      <c r="C2815" s="142"/>
      <c r="D2815" s="2"/>
      <c r="G2815" s="8"/>
      <c r="I2815" s="333"/>
      <c r="J2815" s="334"/>
      <c r="K2815" s="194"/>
      <c r="L2815" s="194"/>
      <c r="P2815" s="4"/>
      <c r="AA2815" s="12"/>
      <c r="AB2815" s="2"/>
      <c r="AC2815" s="2"/>
    </row>
    <row r="2816" spans="1:29" s="187" customFormat="1" ht="9.9" customHeight="1" x14ac:dyDescent="0.25">
      <c r="A2816" s="184"/>
      <c r="B2816" s="138"/>
      <c r="C2816" s="142"/>
      <c r="D2816" s="2"/>
      <c r="G2816" s="8"/>
      <c r="I2816" s="333"/>
      <c r="J2816" s="334"/>
      <c r="K2816" s="194"/>
      <c r="L2816" s="194"/>
      <c r="P2816" s="4"/>
      <c r="AA2816" s="12"/>
      <c r="AB2816" s="2"/>
      <c r="AC2816" s="2"/>
    </row>
    <row r="2817" spans="1:29" s="187" customFormat="1" ht="9.9" customHeight="1" x14ac:dyDescent="0.25">
      <c r="A2817" s="184"/>
      <c r="B2817" s="138"/>
      <c r="C2817" s="142"/>
      <c r="D2817" s="2"/>
      <c r="G2817" s="8"/>
      <c r="I2817" s="333"/>
      <c r="J2817" s="334"/>
      <c r="K2817" s="194"/>
      <c r="L2817" s="194"/>
      <c r="P2817" s="4"/>
      <c r="AA2817" s="12"/>
      <c r="AB2817" s="2"/>
      <c r="AC2817" s="2"/>
    </row>
    <row r="2818" spans="1:29" s="187" customFormat="1" ht="9.9" customHeight="1" x14ac:dyDescent="0.25">
      <c r="A2818" s="184"/>
      <c r="B2818" s="138"/>
      <c r="C2818" s="142"/>
      <c r="D2818" s="2"/>
      <c r="G2818" s="8"/>
      <c r="I2818" s="333"/>
      <c r="J2818" s="334"/>
      <c r="K2818" s="194"/>
      <c r="L2818" s="194"/>
      <c r="P2818" s="4"/>
      <c r="AA2818" s="12"/>
      <c r="AB2818" s="2"/>
      <c r="AC2818" s="2"/>
    </row>
    <row r="2819" spans="1:29" s="187" customFormat="1" ht="9.9" customHeight="1" x14ac:dyDescent="0.25">
      <c r="A2819" s="184"/>
      <c r="B2819" s="138"/>
      <c r="C2819" s="142"/>
      <c r="D2819" s="2"/>
      <c r="G2819" s="8"/>
      <c r="I2819" s="333"/>
      <c r="J2819" s="334"/>
      <c r="K2819" s="194"/>
      <c r="L2819" s="194"/>
      <c r="P2819" s="4"/>
      <c r="AA2819" s="12"/>
      <c r="AB2819" s="2"/>
      <c r="AC2819" s="2"/>
    </row>
    <row r="2820" spans="1:29" s="187" customFormat="1" ht="9.9" customHeight="1" x14ac:dyDescent="0.25">
      <c r="A2820" s="184"/>
      <c r="B2820" s="138"/>
      <c r="C2820" s="142"/>
      <c r="D2820" s="2"/>
      <c r="G2820" s="8"/>
      <c r="I2820" s="333"/>
      <c r="J2820" s="334"/>
      <c r="K2820" s="194"/>
      <c r="L2820" s="194"/>
      <c r="P2820" s="4"/>
      <c r="AA2820" s="12"/>
      <c r="AB2820" s="2"/>
      <c r="AC2820" s="2"/>
    </row>
    <row r="2821" spans="1:29" s="187" customFormat="1" ht="9.9" customHeight="1" x14ac:dyDescent="0.25">
      <c r="A2821" s="184"/>
      <c r="B2821" s="138"/>
      <c r="C2821" s="142"/>
      <c r="D2821" s="2"/>
      <c r="G2821" s="8"/>
      <c r="I2821" s="194"/>
      <c r="J2821" s="194"/>
      <c r="K2821" s="194"/>
      <c r="L2821" s="194"/>
      <c r="P2821" s="4"/>
      <c r="AA2821" s="12"/>
      <c r="AB2821" s="2"/>
      <c r="AC2821" s="2"/>
    </row>
    <row r="2822" spans="1:29" s="187" customFormat="1" ht="9.9" customHeight="1" x14ac:dyDescent="0.25">
      <c r="A2822" s="184"/>
      <c r="B2822" s="138"/>
      <c r="C2822" s="142"/>
      <c r="D2822" s="2"/>
      <c r="G2822" s="8"/>
      <c r="I2822" s="333"/>
      <c r="J2822" s="334"/>
      <c r="K2822" s="194"/>
      <c r="L2822" s="194"/>
      <c r="P2822" s="4"/>
      <c r="AA2822" s="12"/>
      <c r="AB2822" s="2"/>
      <c r="AC2822" s="2"/>
    </row>
    <row r="2823" spans="1:29" s="187" customFormat="1" ht="9.9" customHeight="1" x14ac:dyDescent="0.25">
      <c r="A2823" s="184"/>
      <c r="B2823" s="138"/>
      <c r="C2823" s="142"/>
      <c r="D2823" s="2"/>
      <c r="G2823" s="8"/>
      <c r="I2823" s="333"/>
      <c r="J2823" s="334"/>
      <c r="K2823" s="194"/>
      <c r="L2823" s="194"/>
      <c r="P2823" s="4"/>
      <c r="AA2823" s="12"/>
      <c r="AB2823" s="2"/>
      <c r="AC2823" s="2"/>
    </row>
    <row r="2824" spans="1:29" s="187" customFormat="1" ht="9.9" customHeight="1" x14ac:dyDescent="0.25">
      <c r="A2824" s="184"/>
      <c r="B2824" s="138"/>
      <c r="C2824" s="142"/>
      <c r="D2824" s="2"/>
      <c r="G2824" s="8"/>
      <c r="I2824" s="333"/>
      <c r="J2824" s="334"/>
      <c r="K2824" s="194"/>
      <c r="L2824" s="194"/>
      <c r="P2824" s="4"/>
      <c r="AA2824" s="12"/>
      <c r="AB2824" s="2"/>
      <c r="AC2824" s="2"/>
    </row>
    <row r="2825" spans="1:29" s="187" customFormat="1" ht="9.9" customHeight="1" x14ac:dyDescent="0.25">
      <c r="A2825" s="184"/>
      <c r="B2825" s="138"/>
      <c r="C2825" s="142"/>
      <c r="D2825" s="2"/>
      <c r="G2825" s="8"/>
      <c r="I2825" s="333"/>
      <c r="J2825" s="334"/>
      <c r="K2825" s="194"/>
      <c r="L2825" s="194"/>
      <c r="P2825" s="4"/>
      <c r="AA2825" s="12"/>
      <c r="AB2825" s="2"/>
      <c r="AC2825" s="2"/>
    </row>
    <row r="2826" spans="1:29" s="187" customFormat="1" ht="9.9" customHeight="1" x14ac:dyDescent="0.25">
      <c r="A2826" s="184"/>
      <c r="B2826" s="138"/>
      <c r="C2826" s="142"/>
      <c r="D2826" s="2"/>
      <c r="G2826" s="8"/>
      <c r="I2826" s="194"/>
      <c r="J2826" s="194"/>
      <c r="K2826" s="194"/>
      <c r="L2826" s="194"/>
      <c r="P2826" s="4"/>
      <c r="AA2826" s="12"/>
      <c r="AB2826" s="2"/>
      <c r="AC2826" s="2"/>
    </row>
    <row r="2827" spans="1:29" s="187" customFormat="1" ht="9.9" customHeight="1" x14ac:dyDescent="0.25">
      <c r="A2827" s="184"/>
      <c r="B2827" s="138"/>
      <c r="C2827" s="142"/>
      <c r="D2827" s="2"/>
      <c r="G2827" s="8"/>
      <c r="I2827" s="333"/>
      <c r="J2827" s="334"/>
      <c r="K2827" s="194"/>
      <c r="L2827" s="194"/>
      <c r="P2827" s="4"/>
      <c r="AA2827" s="12"/>
      <c r="AB2827" s="2"/>
      <c r="AC2827" s="2"/>
    </row>
    <row r="2828" spans="1:29" s="187" customFormat="1" ht="9.9" customHeight="1" x14ac:dyDescent="0.25">
      <c r="A2828" s="184"/>
      <c r="B2828" s="138"/>
      <c r="C2828" s="142"/>
      <c r="D2828" s="2"/>
      <c r="G2828" s="8"/>
      <c r="I2828" s="333"/>
      <c r="J2828" s="334"/>
      <c r="K2828" s="194"/>
      <c r="L2828" s="194"/>
      <c r="P2828" s="4"/>
      <c r="AA2828" s="12"/>
      <c r="AB2828" s="2"/>
      <c r="AC2828" s="2"/>
    </row>
    <row r="2829" spans="1:29" s="187" customFormat="1" ht="9.9" customHeight="1" x14ac:dyDescent="0.25">
      <c r="A2829" s="184"/>
      <c r="B2829" s="138"/>
      <c r="C2829" s="142"/>
      <c r="D2829" s="2"/>
      <c r="G2829" s="8"/>
      <c r="I2829" s="333"/>
      <c r="J2829" s="334"/>
      <c r="K2829" s="194"/>
      <c r="L2829" s="194"/>
      <c r="P2829" s="4"/>
      <c r="AA2829" s="12"/>
      <c r="AB2829" s="2"/>
      <c r="AC2829" s="2"/>
    </row>
    <row r="2830" spans="1:29" s="187" customFormat="1" ht="9.9" customHeight="1" x14ac:dyDescent="0.25">
      <c r="A2830" s="184"/>
      <c r="B2830" s="138"/>
      <c r="C2830" s="142"/>
      <c r="D2830" s="2"/>
      <c r="G2830" s="8"/>
      <c r="I2830" s="333"/>
      <c r="J2830" s="334"/>
      <c r="K2830" s="194"/>
      <c r="L2830" s="194"/>
      <c r="P2830" s="4"/>
      <c r="AA2830" s="12"/>
      <c r="AB2830" s="2"/>
      <c r="AC2830" s="2"/>
    </row>
    <row r="2831" spans="1:29" s="187" customFormat="1" ht="9.9" customHeight="1" x14ac:dyDescent="0.25">
      <c r="A2831" s="184"/>
      <c r="B2831" s="138"/>
      <c r="C2831" s="142"/>
      <c r="D2831" s="2"/>
      <c r="G2831" s="8"/>
      <c r="I2831" s="194"/>
      <c r="J2831" s="194"/>
      <c r="K2831" s="194"/>
      <c r="L2831" s="194"/>
      <c r="P2831" s="4"/>
      <c r="AA2831" s="12"/>
      <c r="AB2831" s="2"/>
      <c r="AC2831" s="2"/>
    </row>
    <row r="2832" spans="1:29" s="187" customFormat="1" ht="9.9" customHeight="1" x14ac:dyDescent="0.25">
      <c r="A2832" s="184"/>
      <c r="B2832" s="138"/>
      <c r="C2832" s="142"/>
      <c r="D2832" s="2"/>
      <c r="G2832" s="8"/>
      <c r="I2832" s="333"/>
      <c r="J2832" s="334"/>
      <c r="K2832" s="194"/>
      <c r="L2832" s="194"/>
      <c r="P2832" s="4"/>
      <c r="AA2832" s="12"/>
      <c r="AB2832" s="2"/>
      <c r="AC2832" s="2"/>
    </row>
    <row r="2833" spans="1:29" s="187" customFormat="1" ht="9.9" customHeight="1" x14ac:dyDescent="0.25">
      <c r="A2833" s="184"/>
      <c r="B2833" s="138"/>
      <c r="C2833" s="142"/>
      <c r="D2833" s="2"/>
      <c r="G2833" s="8"/>
      <c r="I2833" s="333"/>
      <c r="J2833" s="334"/>
      <c r="K2833" s="194"/>
      <c r="L2833" s="194"/>
      <c r="P2833" s="4"/>
      <c r="AA2833" s="12"/>
      <c r="AB2833" s="2"/>
      <c r="AC2833" s="2"/>
    </row>
    <row r="2834" spans="1:29" s="187" customFormat="1" ht="9.9" customHeight="1" x14ac:dyDescent="0.25">
      <c r="A2834" s="184"/>
      <c r="B2834" s="138"/>
      <c r="C2834" s="142"/>
      <c r="D2834" s="2"/>
      <c r="G2834" s="8"/>
      <c r="I2834" s="333"/>
      <c r="J2834" s="334"/>
      <c r="K2834" s="194"/>
      <c r="L2834" s="194"/>
      <c r="P2834" s="4"/>
      <c r="AA2834" s="12"/>
      <c r="AB2834" s="2"/>
      <c r="AC2834" s="2"/>
    </row>
    <row r="2835" spans="1:29" s="187" customFormat="1" ht="9.9" customHeight="1" x14ac:dyDescent="0.25">
      <c r="A2835" s="184"/>
      <c r="B2835" s="138"/>
      <c r="C2835" s="142"/>
      <c r="D2835" s="2"/>
      <c r="G2835" s="8"/>
      <c r="I2835" s="333"/>
      <c r="J2835" s="334"/>
      <c r="K2835" s="194"/>
      <c r="L2835" s="194"/>
      <c r="P2835" s="4"/>
      <c r="AA2835" s="12"/>
      <c r="AB2835" s="2"/>
      <c r="AC2835" s="2"/>
    </row>
    <row r="2836" spans="1:29" s="187" customFormat="1" ht="9.9" customHeight="1" x14ac:dyDescent="0.25">
      <c r="A2836" s="184"/>
      <c r="B2836" s="138"/>
      <c r="C2836" s="142"/>
      <c r="D2836" s="2"/>
      <c r="G2836" s="8"/>
      <c r="I2836" s="194"/>
      <c r="J2836" s="194"/>
      <c r="K2836" s="194"/>
      <c r="L2836" s="194"/>
      <c r="P2836" s="4"/>
      <c r="AA2836" s="12"/>
      <c r="AB2836" s="2"/>
      <c r="AC2836" s="2"/>
    </row>
    <row r="2837" spans="1:29" s="187" customFormat="1" ht="9.9" customHeight="1" x14ac:dyDescent="0.25">
      <c r="A2837" s="184"/>
      <c r="B2837" s="138"/>
      <c r="C2837" s="142"/>
      <c r="D2837" s="2"/>
      <c r="G2837" s="8"/>
      <c r="I2837" s="333"/>
      <c r="J2837" s="334"/>
      <c r="K2837" s="194"/>
      <c r="L2837" s="194"/>
      <c r="P2837" s="4"/>
      <c r="AA2837" s="12"/>
      <c r="AB2837" s="2"/>
      <c r="AC2837" s="2"/>
    </row>
    <row r="2838" spans="1:29" s="187" customFormat="1" ht="9.9" customHeight="1" x14ac:dyDescent="0.25">
      <c r="A2838" s="184"/>
      <c r="B2838" s="138"/>
      <c r="C2838" s="142"/>
      <c r="D2838" s="2"/>
      <c r="G2838" s="8"/>
      <c r="I2838" s="333"/>
      <c r="J2838" s="334"/>
      <c r="K2838" s="194"/>
      <c r="L2838" s="194"/>
      <c r="P2838" s="4"/>
      <c r="AA2838" s="12"/>
      <c r="AB2838" s="2"/>
      <c r="AC2838" s="2"/>
    </row>
    <row r="2839" spans="1:29" s="187" customFormat="1" ht="9.9" customHeight="1" x14ac:dyDescent="0.25">
      <c r="A2839" s="184"/>
      <c r="B2839" s="138"/>
      <c r="C2839" s="142"/>
      <c r="D2839" s="2"/>
      <c r="G2839" s="8"/>
      <c r="I2839" s="333"/>
      <c r="J2839" s="334"/>
      <c r="K2839" s="194"/>
      <c r="L2839" s="194"/>
      <c r="P2839" s="4"/>
      <c r="AA2839" s="12"/>
      <c r="AB2839" s="2"/>
      <c r="AC2839" s="2"/>
    </row>
    <row r="2840" spans="1:29" s="187" customFormat="1" ht="9.9" customHeight="1" x14ac:dyDescent="0.25">
      <c r="A2840" s="184"/>
      <c r="B2840" s="138"/>
      <c r="C2840" s="142"/>
      <c r="D2840" s="2"/>
      <c r="G2840" s="8"/>
      <c r="I2840" s="333"/>
      <c r="J2840" s="334"/>
      <c r="K2840" s="194"/>
      <c r="L2840" s="194"/>
      <c r="P2840" s="4"/>
      <c r="AA2840" s="12"/>
      <c r="AB2840" s="2"/>
      <c r="AC2840" s="2"/>
    </row>
    <row r="2841" spans="1:29" s="187" customFormat="1" ht="9.9" customHeight="1" x14ac:dyDescent="0.25">
      <c r="A2841" s="184"/>
      <c r="B2841" s="138"/>
      <c r="C2841" s="142"/>
      <c r="D2841" s="2"/>
      <c r="G2841" s="8"/>
      <c r="I2841" s="194"/>
      <c r="J2841" s="194"/>
      <c r="K2841" s="194"/>
      <c r="L2841" s="194"/>
      <c r="P2841" s="4"/>
      <c r="AA2841" s="12"/>
      <c r="AB2841" s="2"/>
      <c r="AC2841" s="2"/>
    </row>
    <row r="2842" spans="1:29" s="187" customFormat="1" ht="9.9" customHeight="1" x14ac:dyDescent="0.25">
      <c r="A2842" s="184"/>
      <c r="B2842" s="138"/>
      <c r="C2842" s="142"/>
      <c r="D2842" s="2"/>
      <c r="G2842" s="8"/>
      <c r="I2842" s="333"/>
      <c r="J2842" s="334"/>
      <c r="K2842" s="194"/>
      <c r="L2842" s="194"/>
      <c r="P2842" s="4"/>
      <c r="AA2842" s="12"/>
      <c r="AB2842" s="2"/>
      <c r="AC2842" s="2"/>
    </row>
    <row r="2843" spans="1:29" s="187" customFormat="1" ht="9.9" customHeight="1" x14ac:dyDescent="0.25">
      <c r="A2843" s="184"/>
      <c r="B2843" s="138"/>
      <c r="C2843" s="142"/>
      <c r="D2843" s="2"/>
      <c r="G2843" s="8"/>
      <c r="I2843" s="333"/>
      <c r="J2843" s="334"/>
      <c r="K2843" s="194"/>
      <c r="L2843" s="194"/>
      <c r="P2843" s="4"/>
      <c r="AA2843" s="12"/>
      <c r="AB2843" s="2"/>
      <c r="AC2843" s="2"/>
    </row>
    <row r="2844" spans="1:29" s="187" customFormat="1" ht="9.9" customHeight="1" x14ac:dyDescent="0.25">
      <c r="A2844" s="184"/>
      <c r="B2844" s="138"/>
      <c r="C2844" s="142"/>
      <c r="D2844" s="2"/>
      <c r="G2844" s="8"/>
      <c r="I2844" s="333"/>
      <c r="J2844" s="334"/>
      <c r="K2844" s="194"/>
      <c r="L2844" s="194"/>
      <c r="P2844" s="4"/>
      <c r="AA2844" s="12"/>
      <c r="AB2844" s="2"/>
      <c r="AC2844" s="2"/>
    </row>
    <row r="2845" spans="1:29" s="187" customFormat="1" ht="9.9" customHeight="1" x14ac:dyDescent="0.25">
      <c r="A2845" s="184"/>
      <c r="B2845" s="138"/>
      <c r="C2845" s="142"/>
      <c r="D2845" s="2"/>
      <c r="G2845" s="8"/>
      <c r="I2845" s="333"/>
      <c r="J2845" s="334"/>
      <c r="K2845" s="194"/>
      <c r="L2845" s="194"/>
      <c r="P2845" s="4"/>
      <c r="AA2845" s="12"/>
      <c r="AB2845" s="2"/>
      <c r="AC2845" s="2"/>
    </row>
    <row r="2846" spans="1:29" s="187" customFormat="1" ht="9.9" customHeight="1" x14ac:dyDescent="0.25">
      <c r="A2846" s="184"/>
      <c r="B2846" s="138"/>
      <c r="C2846" s="142"/>
      <c r="D2846" s="2"/>
      <c r="G2846" s="8"/>
      <c r="I2846" s="194"/>
      <c r="J2846" s="194"/>
      <c r="K2846" s="194"/>
      <c r="L2846" s="194"/>
      <c r="P2846" s="4"/>
      <c r="AA2846" s="12"/>
      <c r="AB2846" s="2"/>
      <c r="AC2846" s="2"/>
    </row>
    <row r="2847" spans="1:29" s="187" customFormat="1" ht="9.9" customHeight="1" x14ac:dyDescent="0.25">
      <c r="A2847" s="184"/>
      <c r="B2847" s="138"/>
      <c r="C2847" s="142"/>
      <c r="D2847" s="2"/>
      <c r="G2847" s="8"/>
      <c r="I2847" s="333"/>
      <c r="J2847" s="334"/>
      <c r="K2847" s="194"/>
      <c r="L2847" s="194"/>
      <c r="P2847" s="4"/>
      <c r="AA2847" s="12"/>
      <c r="AB2847" s="2"/>
      <c r="AC2847" s="2"/>
    </row>
    <row r="2848" spans="1:29" s="187" customFormat="1" ht="9.9" customHeight="1" x14ac:dyDescent="0.25">
      <c r="A2848" s="184"/>
      <c r="B2848" s="138"/>
      <c r="C2848" s="142"/>
      <c r="D2848" s="2"/>
      <c r="G2848" s="8"/>
      <c r="I2848" s="333"/>
      <c r="J2848" s="334"/>
      <c r="K2848" s="194"/>
      <c r="L2848" s="194"/>
      <c r="P2848" s="4"/>
      <c r="AA2848" s="12"/>
      <c r="AB2848" s="2"/>
      <c r="AC2848" s="2"/>
    </row>
    <row r="2849" spans="1:29" s="187" customFormat="1" ht="9.9" customHeight="1" x14ac:dyDescent="0.25">
      <c r="A2849" s="184"/>
      <c r="B2849" s="138"/>
      <c r="C2849" s="142"/>
      <c r="D2849" s="2"/>
      <c r="G2849" s="8"/>
      <c r="I2849" s="333"/>
      <c r="J2849" s="334"/>
      <c r="K2849" s="194"/>
      <c r="L2849" s="194"/>
      <c r="P2849" s="4"/>
      <c r="AA2849" s="12"/>
      <c r="AB2849" s="2"/>
      <c r="AC2849" s="2"/>
    </row>
    <row r="2850" spans="1:29" s="187" customFormat="1" ht="9.9" customHeight="1" x14ac:dyDescent="0.25">
      <c r="A2850" s="184"/>
      <c r="B2850" s="138"/>
      <c r="C2850" s="142"/>
      <c r="D2850" s="2"/>
      <c r="G2850" s="8"/>
      <c r="I2850" s="333"/>
      <c r="J2850" s="334"/>
      <c r="K2850" s="194"/>
      <c r="L2850" s="194"/>
      <c r="P2850" s="4"/>
      <c r="AA2850" s="12"/>
      <c r="AB2850" s="2"/>
      <c r="AC2850" s="2"/>
    </row>
    <row r="2851" spans="1:29" s="187" customFormat="1" ht="9.9" customHeight="1" x14ac:dyDescent="0.25">
      <c r="A2851" s="184"/>
      <c r="B2851" s="138"/>
      <c r="C2851" s="142"/>
      <c r="D2851" s="2"/>
      <c r="G2851" s="8"/>
      <c r="I2851" s="194"/>
      <c r="J2851" s="194"/>
      <c r="K2851" s="194"/>
      <c r="L2851" s="194"/>
      <c r="P2851" s="4"/>
      <c r="AA2851" s="12"/>
      <c r="AB2851" s="2"/>
      <c r="AC2851" s="2"/>
    </row>
    <row r="2852" spans="1:29" s="187" customFormat="1" ht="9.9" customHeight="1" x14ac:dyDescent="0.25">
      <c r="A2852" s="184"/>
      <c r="B2852" s="138"/>
      <c r="C2852" s="142"/>
      <c r="D2852" s="2"/>
      <c r="G2852" s="8"/>
      <c r="I2852" s="333"/>
      <c r="J2852" s="334"/>
      <c r="K2852" s="194"/>
      <c r="L2852" s="194"/>
      <c r="P2852" s="4"/>
      <c r="AA2852" s="12"/>
      <c r="AB2852" s="2"/>
      <c r="AC2852" s="2"/>
    </row>
    <row r="2853" spans="1:29" s="187" customFormat="1" ht="9.9" customHeight="1" x14ac:dyDescent="0.25">
      <c r="A2853" s="184"/>
      <c r="B2853" s="138"/>
      <c r="C2853" s="142"/>
      <c r="D2853" s="2"/>
      <c r="G2853" s="8"/>
      <c r="I2853" s="333"/>
      <c r="J2853" s="334"/>
      <c r="K2853" s="194"/>
      <c r="L2853" s="194"/>
      <c r="P2853" s="4"/>
      <c r="AA2853" s="12"/>
      <c r="AB2853" s="2"/>
      <c r="AC2853" s="2"/>
    </row>
    <row r="2854" spans="1:29" s="187" customFormat="1" ht="9.9" customHeight="1" x14ac:dyDescent="0.25">
      <c r="A2854" s="184"/>
      <c r="B2854" s="138"/>
      <c r="C2854" s="142"/>
      <c r="D2854" s="2"/>
      <c r="G2854" s="8"/>
      <c r="I2854" s="333"/>
      <c r="J2854" s="334"/>
      <c r="K2854" s="194"/>
      <c r="L2854" s="194"/>
      <c r="P2854" s="4"/>
      <c r="AA2854" s="12"/>
      <c r="AB2854" s="2"/>
      <c r="AC2854" s="2"/>
    </row>
    <row r="2855" spans="1:29" s="187" customFormat="1" ht="9.9" customHeight="1" x14ac:dyDescent="0.25">
      <c r="A2855" s="184"/>
      <c r="B2855" s="138"/>
      <c r="C2855" s="142"/>
      <c r="D2855" s="2"/>
      <c r="G2855" s="8"/>
      <c r="I2855" s="333"/>
      <c r="J2855" s="334"/>
      <c r="K2855" s="194"/>
      <c r="L2855" s="194"/>
      <c r="P2855" s="4"/>
      <c r="AA2855" s="12"/>
      <c r="AB2855" s="2"/>
      <c r="AC2855" s="2"/>
    </row>
    <row r="2856" spans="1:29" s="187" customFormat="1" ht="9.9" customHeight="1" x14ac:dyDescent="0.25">
      <c r="A2856" s="184"/>
      <c r="B2856" s="138"/>
      <c r="C2856" s="142"/>
      <c r="D2856" s="2"/>
      <c r="G2856" s="8"/>
      <c r="I2856" s="194"/>
      <c r="J2856" s="194"/>
      <c r="K2856" s="194"/>
      <c r="L2856" s="194"/>
      <c r="P2856" s="4"/>
      <c r="AA2856" s="12"/>
      <c r="AB2856" s="2"/>
      <c r="AC2856" s="2"/>
    </row>
    <row r="2857" spans="1:29" s="187" customFormat="1" ht="9.9" customHeight="1" x14ac:dyDescent="0.25">
      <c r="A2857" s="184"/>
      <c r="B2857" s="138"/>
      <c r="C2857" s="142"/>
      <c r="D2857" s="2"/>
      <c r="G2857" s="8"/>
      <c r="I2857" s="333"/>
      <c r="J2857" s="334"/>
      <c r="K2857" s="194"/>
      <c r="L2857" s="194"/>
      <c r="P2857" s="4"/>
      <c r="AA2857" s="12"/>
      <c r="AB2857" s="2"/>
      <c r="AC2857" s="2"/>
    </row>
    <row r="2858" spans="1:29" s="187" customFormat="1" ht="9.9" customHeight="1" x14ac:dyDescent="0.25">
      <c r="A2858" s="184"/>
      <c r="B2858" s="138"/>
      <c r="C2858" s="142"/>
      <c r="D2858" s="2"/>
      <c r="G2858" s="8"/>
      <c r="I2858" s="333"/>
      <c r="J2858" s="334"/>
      <c r="K2858" s="194"/>
      <c r="L2858" s="194"/>
      <c r="P2858" s="4"/>
      <c r="AA2858" s="12"/>
      <c r="AB2858" s="2"/>
      <c r="AC2858" s="2"/>
    </row>
    <row r="2859" spans="1:29" s="187" customFormat="1" ht="9.9" customHeight="1" x14ac:dyDescent="0.25">
      <c r="A2859" s="184"/>
      <c r="B2859" s="138"/>
      <c r="C2859" s="142"/>
      <c r="D2859" s="2"/>
      <c r="G2859" s="8"/>
      <c r="I2859" s="333"/>
      <c r="J2859" s="334"/>
      <c r="K2859" s="194"/>
      <c r="L2859" s="194"/>
      <c r="P2859" s="4"/>
      <c r="AA2859" s="12"/>
      <c r="AB2859" s="2"/>
      <c r="AC2859" s="2"/>
    </row>
    <row r="2860" spans="1:29" s="187" customFormat="1" ht="9.9" customHeight="1" x14ac:dyDescent="0.25">
      <c r="A2860" s="184"/>
      <c r="B2860" s="138"/>
      <c r="C2860" s="142"/>
      <c r="D2860" s="2"/>
      <c r="G2860" s="8"/>
      <c r="I2860" s="333"/>
      <c r="J2860" s="334"/>
      <c r="K2860" s="194"/>
      <c r="L2860" s="194"/>
      <c r="P2860" s="4"/>
      <c r="AA2860" s="12"/>
      <c r="AB2860" s="2"/>
      <c r="AC2860" s="2"/>
    </row>
    <row r="2861" spans="1:29" s="187" customFormat="1" ht="9.9" customHeight="1" x14ac:dyDescent="0.25">
      <c r="A2861" s="184"/>
      <c r="B2861" s="138"/>
      <c r="C2861" s="142"/>
      <c r="D2861" s="2"/>
      <c r="G2861" s="8"/>
      <c r="I2861" s="194"/>
      <c r="J2861" s="194"/>
      <c r="K2861" s="194"/>
      <c r="L2861" s="194"/>
      <c r="P2861" s="4"/>
      <c r="AA2861" s="12"/>
      <c r="AB2861" s="2"/>
      <c r="AC2861" s="2"/>
    </row>
    <row r="2862" spans="1:29" s="187" customFormat="1" ht="9.9" customHeight="1" x14ac:dyDescent="0.25">
      <c r="A2862" s="184"/>
      <c r="B2862" s="138"/>
      <c r="C2862" s="142"/>
      <c r="D2862" s="2"/>
      <c r="G2862" s="8"/>
      <c r="I2862" s="333"/>
      <c r="J2862" s="334"/>
      <c r="K2862" s="194"/>
      <c r="L2862" s="194"/>
      <c r="P2862" s="4"/>
      <c r="AA2862" s="12"/>
      <c r="AB2862" s="2"/>
      <c r="AC2862" s="2"/>
    </row>
    <row r="2863" spans="1:29" s="187" customFormat="1" ht="9.9" customHeight="1" x14ac:dyDescent="0.25">
      <c r="A2863" s="184"/>
      <c r="B2863" s="138"/>
      <c r="C2863" s="142"/>
      <c r="D2863" s="2"/>
      <c r="G2863" s="8"/>
      <c r="I2863" s="333"/>
      <c r="J2863" s="334"/>
      <c r="K2863" s="194"/>
      <c r="L2863" s="194"/>
      <c r="P2863" s="4"/>
      <c r="AA2863" s="12"/>
      <c r="AB2863" s="2"/>
      <c r="AC2863" s="2"/>
    </row>
    <row r="2864" spans="1:29" s="187" customFormat="1" ht="9.9" customHeight="1" x14ac:dyDescent="0.25">
      <c r="A2864" s="184"/>
      <c r="B2864" s="138"/>
      <c r="C2864" s="142"/>
      <c r="D2864" s="2"/>
      <c r="G2864" s="8"/>
      <c r="I2864" s="333"/>
      <c r="J2864" s="334"/>
      <c r="K2864" s="194"/>
      <c r="L2864" s="194"/>
      <c r="P2864" s="4"/>
      <c r="AA2864" s="12"/>
      <c r="AB2864" s="2"/>
      <c r="AC2864" s="2"/>
    </row>
    <row r="2865" spans="1:29" s="4" customFormat="1" ht="9.9" customHeight="1" x14ac:dyDescent="0.25">
      <c r="A2865" s="184"/>
      <c r="B2865" s="138"/>
      <c r="C2865" s="142"/>
      <c r="D2865" s="2"/>
      <c r="E2865" s="187"/>
      <c r="F2865" s="187"/>
      <c r="G2865" s="8"/>
      <c r="H2865" s="187"/>
      <c r="I2865" s="194"/>
      <c r="J2865" s="194"/>
      <c r="K2865" s="194"/>
      <c r="L2865" s="194"/>
      <c r="M2865" s="187"/>
      <c r="N2865" s="187"/>
      <c r="O2865" s="187"/>
      <c r="Q2865" s="187"/>
      <c r="R2865" s="187"/>
      <c r="S2865" s="187"/>
      <c r="T2865" s="187"/>
      <c r="U2865" s="187"/>
      <c r="V2865" s="187"/>
      <c r="W2865" s="187"/>
      <c r="X2865" s="187"/>
      <c r="Y2865" s="187"/>
      <c r="Z2865" s="187"/>
      <c r="AA2865" s="12"/>
      <c r="AB2865" s="2"/>
      <c r="AC2865" s="2"/>
    </row>
    <row r="2866" spans="1:29" s="4" customFormat="1" ht="9.9" customHeight="1" x14ac:dyDescent="0.25">
      <c r="A2866" s="184"/>
      <c r="B2866" s="138"/>
      <c r="C2866" s="142"/>
      <c r="D2866" s="2"/>
      <c r="E2866" s="187"/>
      <c r="F2866" s="187"/>
      <c r="G2866" s="8"/>
      <c r="H2866" s="187"/>
      <c r="I2866" s="333"/>
      <c r="J2866" s="334"/>
      <c r="K2866" s="194"/>
      <c r="L2866" s="194"/>
      <c r="M2866" s="187"/>
      <c r="N2866" s="187"/>
      <c r="O2866" s="187"/>
      <c r="Q2866" s="187"/>
      <c r="R2866" s="187"/>
      <c r="S2866" s="187"/>
      <c r="T2866" s="187"/>
      <c r="U2866" s="187"/>
      <c r="V2866" s="187"/>
      <c r="W2866" s="187"/>
      <c r="X2866" s="187"/>
      <c r="Y2866" s="187"/>
      <c r="Z2866" s="187"/>
      <c r="AA2866" s="12"/>
      <c r="AB2866" s="2"/>
      <c r="AC2866" s="2"/>
    </row>
    <row r="2867" spans="1:29" s="4" customFormat="1" ht="9.9" customHeight="1" x14ac:dyDescent="0.25">
      <c r="A2867" s="184"/>
      <c r="B2867" s="138"/>
      <c r="C2867" s="142"/>
      <c r="D2867" s="2"/>
      <c r="E2867" s="187"/>
      <c r="F2867" s="187"/>
      <c r="G2867" s="8"/>
      <c r="H2867" s="187"/>
      <c r="I2867" s="333"/>
      <c r="J2867" s="334"/>
      <c r="K2867" s="194"/>
      <c r="L2867" s="194"/>
      <c r="M2867" s="187"/>
      <c r="N2867" s="187"/>
      <c r="O2867" s="187"/>
      <c r="Q2867" s="187"/>
      <c r="R2867" s="187"/>
      <c r="S2867" s="187"/>
      <c r="T2867" s="187"/>
      <c r="U2867" s="187"/>
      <c r="V2867" s="187"/>
      <c r="W2867" s="187"/>
      <c r="X2867" s="187"/>
      <c r="Y2867" s="187"/>
      <c r="Z2867" s="187"/>
      <c r="AA2867" s="12"/>
      <c r="AB2867" s="2"/>
      <c r="AC2867" s="2"/>
    </row>
    <row r="2868" spans="1:29" s="4" customFormat="1" ht="9.9" customHeight="1" x14ac:dyDescent="0.25">
      <c r="A2868" s="184"/>
      <c r="B2868" s="138"/>
      <c r="C2868" s="142"/>
      <c r="D2868" s="2"/>
      <c r="E2868" s="187"/>
      <c r="F2868" s="187"/>
      <c r="G2868" s="8"/>
      <c r="H2868" s="187"/>
      <c r="I2868" s="333"/>
      <c r="J2868" s="334"/>
      <c r="K2868" s="194"/>
      <c r="L2868" s="194"/>
      <c r="M2868" s="187"/>
      <c r="N2868" s="187"/>
      <c r="O2868" s="187"/>
      <c r="Q2868" s="187"/>
      <c r="R2868" s="187"/>
      <c r="S2868" s="187"/>
      <c r="T2868" s="187"/>
      <c r="U2868" s="187"/>
      <c r="V2868" s="187"/>
      <c r="W2868" s="187"/>
      <c r="X2868" s="187"/>
      <c r="Y2868" s="187"/>
      <c r="Z2868" s="187"/>
      <c r="AA2868" s="12"/>
      <c r="AB2868" s="2"/>
      <c r="AC2868" s="2"/>
    </row>
    <row r="2869" spans="1:29" s="4" customFormat="1" ht="9.9" customHeight="1" x14ac:dyDescent="0.25">
      <c r="A2869" s="184"/>
      <c r="B2869" s="138"/>
      <c r="C2869" s="142"/>
      <c r="D2869" s="2"/>
      <c r="E2869" s="187"/>
      <c r="F2869" s="187"/>
      <c r="G2869" s="8"/>
      <c r="H2869" s="187"/>
      <c r="I2869" s="194"/>
      <c r="J2869" s="194"/>
      <c r="K2869" s="194"/>
      <c r="L2869" s="194"/>
      <c r="M2869" s="187"/>
      <c r="N2869" s="187"/>
      <c r="O2869" s="187"/>
      <c r="Q2869" s="187"/>
      <c r="R2869" s="187"/>
      <c r="S2869" s="187"/>
      <c r="T2869" s="187"/>
      <c r="U2869" s="187"/>
      <c r="V2869" s="187"/>
      <c r="W2869" s="187"/>
      <c r="X2869" s="187"/>
      <c r="Y2869" s="187"/>
      <c r="Z2869" s="187"/>
      <c r="AA2869" s="12"/>
      <c r="AB2869" s="2"/>
      <c r="AC2869" s="2"/>
    </row>
    <row r="2870" spans="1:29" s="4" customFormat="1" ht="9.9" customHeight="1" x14ac:dyDescent="0.25">
      <c r="A2870" s="184"/>
      <c r="B2870" s="138"/>
      <c r="C2870" s="142"/>
      <c r="D2870" s="2"/>
      <c r="E2870" s="187"/>
      <c r="F2870" s="187"/>
      <c r="G2870" s="8"/>
      <c r="H2870" s="187"/>
      <c r="I2870" s="333"/>
      <c r="J2870" s="334"/>
      <c r="K2870" s="194"/>
      <c r="L2870" s="194"/>
      <c r="M2870" s="187"/>
      <c r="N2870" s="187"/>
      <c r="O2870" s="187"/>
      <c r="Q2870" s="187"/>
      <c r="R2870" s="187"/>
      <c r="S2870" s="187"/>
      <c r="T2870" s="187"/>
      <c r="U2870" s="187"/>
      <c r="V2870" s="187"/>
      <c r="W2870" s="187"/>
      <c r="X2870" s="187"/>
      <c r="Y2870" s="187"/>
      <c r="Z2870" s="187"/>
      <c r="AA2870" s="12"/>
      <c r="AB2870" s="2"/>
      <c r="AC2870" s="2"/>
    </row>
    <row r="2871" spans="1:29" s="4" customFormat="1" ht="9.9" customHeight="1" x14ac:dyDescent="0.25">
      <c r="A2871" s="184"/>
      <c r="B2871" s="138"/>
      <c r="C2871" s="142"/>
      <c r="D2871" s="2"/>
      <c r="E2871" s="187"/>
      <c r="F2871" s="187"/>
      <c r="G2871" s="8"/>
      <c r="H2871" s="187"/>
      <c r="I2871" s="333"/>
      <c r="J2871" s="334"/>
      <c r="K2871" s="194"/>
      <c r="L2871" s="194"/>
      <c r="M2871" s="187"/>
      <c r="N2871" s="187"/>
      <c r="O2871" s="187"/>
      <c r="Q2871" s="187"/>
      <c r="R2871" s="187"/>
      <c r="S2871" s="187"/>
      <c r="T2871" s="187"/>
      <c r="U2871" s="187"/>
      <c r="V2871" s="187"/>
      <c r="W2871" s="187"/>
      <c r="X2871" s="187"/>
      <c r="Y2871" s="187"/>
      <c r="Z2871" s="187"/>
      <c r="AA2871" s="12"/>
      <c r="AB2871" s="2"/>
      <c r="AC2871" s="2"/>
    </row>
    <row r="2873" spans="1:29" s="4" customFormat="1" ht="9.9" customHeight="1" x14ac:dyDescent="0.25">
      <c r="A2873" s="10"/>
      <c r="B2873" s="67"/>
      <c r="C2873" s="142"/>
      <c r="D2873" s="187"/>
      <c r="E2873" s="187"/>
      <c r="F2873" s="187"/>
      <c r="G2873" s="8"/>
      <c r="H2873" s="187"/>
      <c r="M2873" s="187"/>
      <c r="N2873" s="187"/>
      <c r="O2873" s="187"/>
      <c r="Q2873" s="187"/>
      <c r="R2873" s="187"/>
      <c r="S2873" s="187"/>
      <c r="T2873" s="187"/>
      <c r="U2873" s="187"/>
      <c r="V2873" s="187"/>
      <c r="W2873" s="187"/>
      <c r="X2873" s="187"/>
      <c r="Y2873" s="187"/>
      <c r="Z2873" s="187"/>
      <c r="AA2873" s="12"/>
      <c r="AB2873" s="2"/>
      <c r="AC2873" s="2"/>
    </row>
    <row r="2874" spans="1:29" s="4" customFormat="1" ht="9.9" customHeight="1" x14ac:dyDescent="0.25">
      <c r="A2874" s="184"/>
      <c r="B2874" s="141"/>
      <c r="C2874" s="142"/>
      <c r="D2874" s="187"/>
      <c r="E2874" s="187"/>
      <c r="F2874" s="187"/>
      <c r="G2874" s="8"/>
      <c r="H2874" s="187"/>
      <c r="M2874" s="187"/>
      <c r="N2874" s="187"/>
      <c r="O2874" s="187"/>
      <c r="Q2874" s="187"/>
      <c r="R2874" s="187"/>
      <c r="S2874" s="187"/>
      <c r="T2874" s="187"/>
      <c r="U2874" s="187"/>
      <c r="V2874" s="187"/>
      <c r="W2874" s="187"/>
      <c r="X2874" s="187"/>
      <c r="Y2874" s="187"/>
      <c r="Z2874" s="187"/>
      <c r="AA2874" s="12"/>
      <c r="AB2874" s="2"/>
      <c r="AC2874" s="2"/>
    </row>
    <row r="2875" spans="1:29" s="4" customFormat="1" ht="9.9" customHeight="1" x14ac:dyDescent="0.25">
      <c r="A2875" s="184"/>
      <c r="B2875" s="139"/>
      <c r="C2875" s="142"/>
      <c r="D2875" s="187"/>
      <c r="E2875" s="187"/>
      <c r="F2875" s="187"/>
      <c r="G2875" s="8"/>
      <c r="H2875" s="187"/>
      <c r="M2875" s="187"/>
      <c r="N2875" s="187"/>
      <c r="O2875" s="187"/>
      <c r="Q2875" s="187"/>
      <c r="R2875" s="187"/>
      <c r="S2875" s="187"/>
      <c r="T2875" s="187"/>
      <c r="U2875" s="187"/>
      <c r="V2875" s="187"/>
      <c r="W2875" s="187"/>
      <c r="X2875" s="187"/>
      <c r="Y2875" s="187"/>
      <c r="Z2875" s="187"/>
      <c r="AA2875" s="12"/>
      <c r="AB2875" s="2"/>
      <c r="AC2875" s="2"/>
    </row>
    <row r="2876" spans="1:29" s="4" customFormat="1" ht="9.9" customHeight="1" x14ac:dyDescent="0.25">
      <c r="A2876" s="184"/>
      <c r="B2876" s="142"/>
      <c r="C2876" s="142"/>
      <c r="D2876" s="187"/>
      <c r="E2876" s="187"/>
      <c r="F2876" s="187"/>
      <c r="G2876" s="8"/>
      <c r="H2876" s="187"/>
      <c r="M2876" s="187"/>
      <c r="N2876" s="187"/>
      <c r="O2876" s="187"/>
      <c r="Q2876" s="187"/>
      <c r="R2876" s="187"/>
      <c r="S2876" s="187"/>
      <c r="T2876" s="187"/>
      <c r="U2876" s="187"/>
      <c r="V2876" s="187"/>
      <c r="W2876" s="187"/>
      <c r="X2876" s="187"/>
      <c r="Y2876" s="187"/>
      <c r="Z2876" s="187"/>
      <c r="AA2876" s="12"/>
      <c r="AB2876" s="2"/>
      <c r="AC2876" s="2"/>
    </row>
    <row r="2877" spans="1:29" s="4" customFormat="1" ht="9.9" customHeight="1" x14ac:dyDescent="0.25">
      <c r="A2877" s="184"/>
      <c r="B2877" s="138"/>
      <c r="C2877" s="142"/>
      <c r="D2877" s="187"/>
      <c r="E2877" s="187"/>
      <c r="F2877" s="187"/>
      <c r="G2877" s="8"/>
      <c r="H2877" s="187"/>
      <c r="M2877" s="187"/>
      <c r="N2877" s="187"/>
      <c r="O2877" s="187"/>
      <c r="Q2877" s="187"/>
      <c r="R2877" s="187"/>
      <c r="S2877" s="187"/>
      <c r="T2877" s="187"/>
      <c r="U2877" s="187"/>
      <c r="V2877" s="187"/>
      <c r="W2877" s="187"/>
      <c r="X2877" s="187"/>
      <c r="Y2877" s="187"/>
      <c r="Z2877" s="187"/>
      <c r="AA2877" s="12"/>
      <c r="AB2877" s="2"/>
      <c r="AC2877" s="2"/>
    </row>
    <row r="2878" spans="1:29" s="4" customFormat="1" ht="9.9" customHeight="1" x14ac:dyDescent="0.25">
      <c r="A2878" s="184"/>
      <c r="B2878" s="138"/>
      <c r="C2878" s="142"/>
      <c r="D2878" s="187"/>
      <c r="E2878" s="187"/>
      <c r="F2878" s="187"/>
      <c r="G2878" s="8"/>
      <c r="H2878" s="187"/>
      <c r="M2878" s="194"/>
      <c r="N2878" s="193"/>
      <c r="O2878" s="193"/>
      <c r="Q2878" s="187"/>
      <c r="R2878" s="187"/>
      <c r="S2878" s="187"/>
      <c r="T2878" s="187"/>
      <c r="U2878" s="187"/>
      <c r="V2878" s="187"/>
      <c r="W2878" s="187"/>
      <c r="X2878" s="187"/>
      <c r="Y2878" s="187"/>
      <c r="Z2878" s="187"/>
      <c r="AA2878" s="12"/>
      <c r="AB2878" s="2"/>
      <c r="AC2878" s="2"/>
    </row>
    <row r="2879" spans="1:29" s="4" customFormat="1" ht="9.9" customHeight="1" x14ac:dyDescent="0.25">
      <c r="A2879" s="184"/>
      <c r="B2879" s="138"/>
      <c r="C2879" s="142"/>
      <c r="D2879" s="187"/>
      <c r="E2879" s="187"/>
      <c r="F2879" s="187"/>
      <c r="G2879" s="8"/>
      <c r="H2879" s="187"/>
      <c r="M2879" s="194"/>
      <c r="N2879" s="193"/>
      <c r="O2879" s="193"/>
      <c r="Q2879" s="187"/>
      <c r="R2879" s="187"/>
      <c r="S2879" s="187"/>
      <c r="T2879" s="187"/>
      <c r="U2879" s="187"/>
      <c r="V2879" s="187"/>
      <c r="W2879" s="187"/>
      <c r="X2879" s="187"/>
      <c r="Y2879" s="187"/>
      <c r="Z2879" s="187"/>
      <c r="AA2879" s="12"/>
      <c r="AB2879" s="2"/>
      <c r="AC2879" s="2"/>
    </row>
    <row r="2880" spans="1:29" s="4" customFormat="1" ht="9.9" customHeight="1" x14ac:dyDescent="0.25">
      <c r="A2880" s="184"/>
      <c r="B2880" s="138"/>
      <c r="C2880" s="142"/>
      <c r="D2880" s="187"/>
      <c r="E2880" s="187"/>
      <c r="F2880" s="187"/>
      <c r="G2880" s="8"/>
      <c r="H2880" s="187"/>
      <c r="M2880" s="187"/>
      <c r="N2880" s="193"/>
      <c r="O2880" s="193"/>
      <c r="Q2880" s="187"/>
      <c r="R2880" s="187"/>
      <c r="S2880" s="187"/>
      <c r="T2880" s="187"/>
      <c r="U2880" s="187"/>
      <c r="V2880" s="187"/>
      <c r="W2880" s="187"/>
      <c r="X2880" s="187"/>
      <c r="Y2880" s="187"/>
      <c r="Z2880" s="187"/>
      <c r="AA2880" s="12"/>
      <c r="AB2880" s="2"/>
      <c r="AC2880" s="2"/>
    </row>
    <row r="2881" spans="1:29" s="4" customFormat="1" ht="9.9" customHeight="1" x14ac:dyDescent="0.25">
      <c r="A2881" s="184"/>
      <c r="B2881" s="138"/>
      <c r="C2881" s="142"/>
      <c r="D2881" s="187"/>
      <c r="E2881" s="187"/>
      <c r="F2881" s="187"/>
      <c r="G2881" s="8"/>
      <c r="H2881" s="187"/>
      <c r="M2881" s="194"/>
      <c r="N2881" s="193"/>
      <c r="O2881" s="193"/>
      <c r="Q2881" s="187"/>
      <c r="R2881" s="187"/>
      <c r="S2881" s="187"/>
      <c r="T2881" s="187"/>
      <c r="U2881" s="187"/>
      <c r="V2881" s="187"/>
      <c r="W2881" s="187"/>
      <c r="X2881" s="187"/>
      <c r="Y2881" s="187"/>
      <c r="Z2881" s="187"/>
      <c r="AA2881" s="12"/>
      <c r="AB2881" s="2"/>
      <c r="AC2881" s="2"/>
    </row>
    <row r="2882" spans="1:29" s="4" customFormat="1" ht="9.9" customHeight="1" x14ac:dyDescent="0.25">
      <c r="A2882" s="184"/>
      <c r="B2882" s="138"/>
      <c r="C2882" s="142"/>
      <c r="D2882" s="187"/>
      <c r="E2882" s="187"/>
      <c r="F2882" s="187"/>
      <c r="G2882" s="8"/>
      <c r="H2882" s="187"/>
      <c r="M2882" s="194"/>
      <c r="N2882" s="193"/>
      <c r="O2882" s="193"/>
      <c r="Q2882" s="187"/>
      <c r="R2882" s="187"/>
      <c r="S2882" s="187"/>
      <c r="T2882" s="187"/>
      <c r="U2882" s="187"/>
      <c r="V2882" s="187"/>
      <c r="W2882" s="187"/>
      <c r="X2882" s="187"/>
      <c r="Y2882" s="187"/>
      <c r="Z2882" s="187"/>
      <c r="AA2882" s="12"/>
      <c r="AB2882" s="2"/>
      <c r="AC2882" s="2"/>
    </row>
    <row r="2883" spans="1:29" s="4" customFormat="1" ht="9.9" customHeight="1" x14ac:dyDescent="0.25">
      <c r="A2883" s="184"/>
      <c r="B2883" s="138"/>
      <c r="C2883" s="142"/>
      <c r="D2883" s="187"/>
      <c r="E2883" s="187"/>
      <c r="F2883" s="187"/>
      <c r="G2883" s="8"/>
      <c r="H2883" s="187"/>
      <c r="M2883" s="194"/>
      <c r="N2883" s="193"/>
      <c r="O2883" s="193"/>
      <c r="Q2883" s="187"/>
      <c r="R2883" s="187"/>
      <c r="S2883" s="187"/>
      <c r="T2883" s="187"/>
      <c r="U2883" s="187"/>
      <c r="V2883" s="187"/>
      <c r="W2883" s="187"/>
      <c r="X2883" s="187"/>
      <c r="Y2883" s="187"/>
      <c r="Z2883" s="187"/>
      <c r="AA2883" s="12"/>
      <c r="AB2883" s="2"/>
      <c r="AC2883" s="2"/>
    </row>
    <row r="2884" spans="1:29" s="4" customFormat="1" ht="9.9" customHeight="1" x14ac:dyDescent="0.25">
      <c r="A2884" s="184"/>
      <c r="B2884" s="138"/>
      <c r="C2884" s="142"/>
      <c r="D2884" s="187"/>
      <c r="E2884" s="187"/>
      <c r="F2884" s="187"/>
      <c r="G2884" s="8"/>
      <c r="H2884" s="187"/>
      <c r="M2884" s="194"/>
      <c r="N2884" s="193"/>
      <c r="O2884" s="193"/>
      <c r="Q2884" s="187"/>
      <c r="R2884" s="187"/>
      <c r="S2884" s="187"/>
      <c r="T2884" s="187"/>
      <c r="U2884" s="187"/>
      <c r="V2884" s="187"/>
      <c r="W2884" s="187"/>
      <c r="X2884" s="187"/>
      <c r="Y2884" s="187"/>
      <c r="Z2884" s="187"/>
      <c r="AA2884" s="12"/>
      <c r="AB2884" s="2"/>
      <c r="AC2884" s="2"/>
    </row>
    <row r="2885" spans="1:29" s="4" customFormat="1" ht="9.9" customHeight="1" x14ac:dyDescent="0.25">
      <c r="A2885" s="184"/>
      <c r="B2885" s="138"/>
      <c r="C2885" s="142"/>
      <c r="D2885" s="187"/>
      <c r="E2885" s="187"/>
      <c r="F2885" s="187"/>
      <c r="G2885" s="8"/>
      <c r="H2885" s="187"/>
      <c r="M2885" s="194"/>
      <c r="N2885" s="193"/>
      <c r="O2885" s="193"/>
      <c r="Q2885" s="187"/>
      <c r="R2885" s="187"/>
      <c r="S2885" s="187"/>
      <c r="T2885" s="187"/>
      <c r="U2885" s="187"/>
      <c r="V2885" s="187"/>
      <c r="W2885" s="187"/>
      <c r="X2885" s="187"/>
      <c r="Y2885" s="187"/>
      <c r="Z2885" s="187"/>
      <c r="AA2885" s="12"/>
      <c r="AB2885" s="2"/>
      <c r="AC2885" s="2"/>
    </row>
    <row r="2886" spans="1:29" s="4" customFormat="1" ht="9.9" customHeight="1" x14ac:dyDescent="0.25">
      <c r="A2886" s="184"/>
      <c r="B2886" s="138"/>
      <c r="C2886" s="142"/>
      <c r="D2886" s="187"/>
      <c r="E2886" s="187"/>
      <c r="F2886" s="187"/>
      <c r="G2886" s="8"/>
      <c r="H2886" s="187"/>
      <c r="M2886" s="194"/>
      <c r="N2886" s="193"/>
      <c r="O2886" s="193"/>
      <c r="Q2886" s="187"/>
      <c r="R2886" s="187"/>
      <c r="S2886" s="187"/>
      <c r="T2886" s="187"/>
      <c r="U2886" s="187"/>
      <c r="V2886" s="187"/>
      <c r="W2886" s="187"/>
      <c r="X2886" s="187"/>
      <c r="Y2886" s="187"/>
      <c r="Z2886" s="187"/>
      <c r="AA2886" s="12"/>
      <c r="AB2886" s="2"/>
      <c r="AC2886" s="2"/>
    </row>
    <row r="2887" spans="1:29" s="4" customFormat="1" ht="9.9" customHeight="1" x14ac:dyDescent="0.25">
      <c r="A2887" s="184"/>
      <c r="B2887" s="138"/>
      <c r="C2887" s="142"/>
      <c r="D2887" s="187"/>
      <c r="E2887" s="187"/>
      <c r="F2887" s="187"/>
      <c r="G2887" s="8"/>
      <c r="H2887" s="187"/>
      <c r="M2887" s="194"/>
      <c r="N2887" s="193"/>
      <c r="O2887" s="193"/>
      <c r="Q2887" s="187"/>
      <c r="R2887" s="187"/>
      <c r="S2887" s="187"/>
      <c r="T2887" s="187"/>
      <c r="U2887" s="187"/>
      <c r="V2887" s="187"/>
      <c r="W2887" s="187"/>
      <c r="X2887" s="187"/>
      <c r="Y2887" s="187"/>
      <c r="Z2887" s="187"/>
      <c r="AA2887" s="12"/>
      <c r="AB2887" s="2"/>
      <c r="AC2887" s="2"/>
    </row>
    <row r="2888" spans="1:29" s="4" customFormat="1" ht="9.9" customHeight="1" x14ac:dyDescent="0.25">
      <c r="A2888" s="184"/>
      <c r="B2888" s="138"/>
      <c r="C2888" s="142"/>
      <c r="D2888" s="187"/>
      <c r="E2888" s="187"/>
      <c r="F2888" s="187"/>
      <c r="G2888" s="8"/>
      <c r="H2888" s="187"/>
      <c r="M2888" s="194"/>
      <c r="N2888" s="193"/>
      <c r="O2888" s="193"/>
      <c r="Q2888" s="187"/>
      <c r="R2888" s="187"/>
      <c r="S2888" s="187"/>
      <c r="T2888" s="187"/>
      <c r="U2888" s="187"/>
      <c r="V2888" s="187"/>
      <c r="W2888" s="187"/>
      <c r="X2888" s="187"/>
      <c r="Y2888" s="187"/>
      <c r="Z2888" s="187"/>
      <c r="AA2888" s="12"/>
      <c r="AB2888" s="2"/>
      <c r="AC2888" s="2"/>
    </row>
    <row r="2889" spans="1:29" s="4" customFormat="1" ht="9.9" customHeight="1" x14ac:dyDescent="0.25">
      <c r="A2889" s="184"/>
      <c r="B2889" s="138"/>
      <c r="C2889" s="142"/>
      <c r="D2889" s="187"/>
      <c r="E2889" s="187"/>
      <c r="F2889" s="187"/>
      <c r="G2889" s="8"/>
      <c r="H2889" s="187"/>
      <c r="M2889" s="194"/>
      <c r="N2889" s="193"/>
      <c r="O2889" s="193"/>
      <c r="Q2889" s="187"/>
      <c r="R2889" s="187"/>
      <c r="S2889" s="187"/>
      <c r="T2889" s="187"/>
      <c r="U2889" s="187"/>
      <c r="V2889" s="187"/>
      <c r="W2889" s="187"/>
      <c r="X2889" s="187"/>
      <c r="Y2889" s="187"/>
      <c r="Z2889" s="187"/>
      <c r="AA2889" s="12"/>
      <c r="AB2889" s="2"/>
      <c r="AC2889" s="2"/>
    </row>
    <row r="2890" spans="1:29" s="4" customFormat="1" ht="9.9" customHeight="1" x14ac:dyDescent="0.25">
      <c r="A2890" s="184"/>
      <c r="B2890" s="138"/>
      <c r="C2890" s="142"/>
      <c r="D2890" s="187"/>
      <c r="E2890" s="187"/>
      <c r="F2890" s="187"/>
      <c r="G2890" s="8"/>
      <c r="H2890" s="187"/>
      <c r="M2890" s="194"/>
      <c r="N2890" s="193"/>
      <c r="O2890" s="193"/>
      <c r="Q2890" s="187"/>
      <c r="R2890" s="187"/>
      <c r="S2890" s="187"/>
      <c r="T2890" s="187"/>
      <c r="U2890" s="187"/>
      <c r="V2890" s="187"/>
      <c r="W2890" s="187"/>
      <c r="X2890" s="187"/>
      <c r="Y2890" s="187"/>
      <c r="Z2890" s="187"/>
      <c r="AA2890" s="12"/>
      <c r="AB2890" s="2"/>
      <c r="AC2890" s="2"/>
    </row>
    <row r="2891" spans="1:29" s="4" customFormat="1" ht="9.9" customHeight="1" x14ac:dyDescent="0.25">
      <c r="A2891" s="184"/>
      <c r="B2891" s="138"/>
      <c r="C2891" s="142"/>
      <c r="D2891" s="187"/>
      <c r="E2891" s="187"/>
      <c r="F2891" s="187"/>
      <c r="G2891" s="8"/>
      <c r="H2891" s="187"/>
      <c r="M2891" s="194"/>
      <c r="N2891" s="193"/>
      <c r="O2891" s="193"/>
      <c r="Q2891" s="187"/>
      <c r="R2891" s="187"/>
      <c r="S2891" s="187"/>
      <c r="T2891" s="187"/>
      <c r="U2891" s="187"/>
      <c r="V2891" s="187"/>
      <c r="W2891" s="187"/>
      <c r="X2891" s="187"/>
      <c r="Y2891" s="187"/>
      <c r="Z2891" s="187"/>
      <c r="AA2891" s="12"/>
      <c r="AB2891" s="2"/>
      <c r="AC2891" s="2"/>
    </row>
    <row r="2892" spans="1:29" s="4" customFormat="1" ht="9.9" customHeight="1" x14ac:dyDescent="0.25">
      <c r="A2892" s="184"/>
      <c r="B2892" s="138"/>
      <c r="C2892" s="142"/>
      <c r="D2892" s="187"/>
      <c r="E2892" s="187"/>
      <c r="F2892" s="187"/>
      <c r="G2892" s="8"/>
      <c r="H2892" s="187"/>
      <c r="M2892" s="194"/>
      <c r="N2892" s="193"/>
      <c r="O2892" s="193"/>
      <c r="Q2892" s="187"/>
      <c r="R2892" s="187"/>
      <c r="S2892" s="187"/>
      <c r="T2892" s="187"/>
      <c r="U2892" s="187"/>
      <c r="V2892" s="187"/>
      <c r="W2892" s="187"/>
      <c r="X2892" s="187"/>
      <c r="Y2892" s="187"/>
      <c r="Z2892" s="187"/>
      <c r="AA2892" s="12"/>
      <c r="AB2892" s="2"/>
      <c r="AC2892" s="2"/>
    </row>
    <row r="2893" spans="1:29" s="4" customFormat="1" ht="9.9" customHeight="1" x14ac:dyDescent="0.25">
      <c r="A2893" s="184"/>
      <c r="B2893" s="138"/>
      <c r="C2893" s="142"/>
      <c r="D2893" s="187"/>
      <c r="E2893" s="187"/>
      <c r="F2893" s="187"/>
      <c r="G2893" s="8"/>
      <c r="H2893" s="187"/>
      <c r="M2893" s="194"/>
      <c r="N2893" s="193"/>
      <c r="O2893" s="193"/>
      <c r="Q2893" s="187"/>
      <c r="R2893" s="187"/>
      <c r="S2893" s="187"/>
      <c r="T2893" s="187"/>
      <c r="U2893" s="187"/>
      <c r="V2893" s="187"/>
      <c r="W2893" s="187"/>
      <c r="X2893" s="187"/>
      <c r="Y2893" s="187"/>
      <c r="Z2893" s="187"/>
      <c r="AA2893" s="12"/>
      <c r="AB2893" s="2"/>
      <c r="AC2893" s="2"/>
    </row>
    <row r="2894" spans="1:29" s="4" customFormat="1" ht="9.9" customHeight="1" x14ac:dyDescent="0.25">
      <c r="A2894" s="184"/>
      <c r="B2894" s="138"/>
      <c r="C2894" s="142"/>
      <c r="D2894" s="187"/>
      <c r="E2894" s="187"/>
      <c r="F2894" s="187"/>
      <c r="G2894" s="8"/>
      <c r="H2894" s="187"/>
      <c r="M2894" s="194"/>
      <c r="N2894" s="193"/>
      <c r="O2894" s="193"/>
      <c r="Q2894" s="187"/>
      <c r="R2894" s="187"/>
      <c r="S2894" s="187"/>
      <c r="T2894" s="187"/>
      <c r="U2894" s="187"/>
      <c r="V2894" s="187"/>
      <c r="W2894" s="187"/>
      <c r="X2894" s="187"/>
      <c r="Y2894" s="187"/>
      <c r="Z2894" s="187"/>
      <c r="AA2894" s="12"/>
      <c r="AB2894" s="2"/>
      <c r="AC2894" s="2"/>
    </row>
    <row r="2895" spans="1:29" s="4" customFormat="1" ht="9.9" customHeight="1" x14ac:dyDescent="0.25">
      <c r="A2895" s="184"/>
      <c r="B2895" s="138"/>
      <c r="C2895" s="142"/>
      <c r="D2895" s="187"/>
      <c r="E2895" s="187"/>
      <c r="F2895" s="187"/>
      <c r="G2895" s="8"/>
      <c r="H2895" s="187"/>
      <c r="M2895" s="194"/>
      <c r="N2895" s="193"/>
      <c r="O2895" s="193"/>
      <c r="Q2895" s="187"/>
      <c r="R2895" s="187"/>
      <c r="S2895" s="187"/>
      <c r="T2895" s="187"/>
      <c r="U2895" s="187"/>
      <c r="V2895" s="187"/>
      <c r="W2895" s="187"/>
      <c r="X2895" s="187"/>
      <c r="Y2895" s="187"/>
      <c r="Z2895" s="187"/>
      <c r="AA2895" s="12"/>
      <c r="AB2895" s="2"/>
      <c r="AC2895" s="2"/>
    </row>
    <row r="2896" spans="1:29" s="4" customFormat="1" ht="9.9" customHeight="1" x14ac:dyDescent="0.25">
      <c r="A2896" s="184"/>
      <c r="B2896" s="138"/>
      <c r="C2896" s="142"/>
      <c r="D2896" s="187"/>
      <c r="E2896" s="187"/>
      <c r="F2896" s="187"/>
      <c r="G2896" s="8"/>
      <c r="H2896" s="187"/>
      <c r="M2896" s="194"/>
      <c r="N2896" s="193"/>
      <c r="O2896" s="193"/>
      <c r="Q2896" s="187"/>
      <c r="R2896" s="187"/>
      <c r="S2896" s="187"/>
      <c r="T2896" s="187"/>
      <c r="U2896" s="187"/>
      <c r="V2896" s="187"/>
      <c r="W2896" s="187"/>
      <c r="X2896" s="187"/>
      <c r="Y2896" s="187"/>
      <c r="Z2896" s="187"/>
      <c r="AA2896" s="12"/>
      <c r="AB2896" s="2"/>
      <c r="AC2896" s="2"/>
    </row>
    <row r="2897" spans="1:29" s="4" customFormat="1" ht="9.9" customHeight="1" x14ac:dyDescent="0.25">
      <c r="A2897" s="184"/>
      <c r="B2897" s="138"/>
      <c r="C2897" s="142"/>
      <c r="D2897" s="187"/>
      <c r="E2897" s="187"/>
      <c r="F2897" s="187"/>
      <c r="G2897" s="8"/>
      <c r="H2897" s="187"/>
      <c r="M2897" s="194"/>
      <c r="N2897" s="193"/>
      <c r="O2897" s="193"/>
      <c r="Q2897" s="187"/>
      <c r="R2897" s="187"/>
      <c r="S2897" s="187"/>
      <c r="T2897" s="187"/>
      <c r="U2897" s="187"/>
      <c r="V2897" s="187"/>
      <c r="W2897" s="187"/>
      <c r="X2897" s="187"/>
      <c r="Y2897" s="187"/>
      <c r="Z2897" s="187"/>
      <c r="AA2897" s="12"/>
      <c r="AB2897" s="2"/>
      <c r="AC2897" s="2"/>
    </row>
    <row r="2898" spans="1:29" s="4" customFormat="1" ht="9.9" customHeight="1" x14ac:dyDescent="0.25">
      <c r="A2898" s="184"/>
      <c r="B2898" s="138"/>
      <c r="C2898" s="142"/>
      <c r="D2898" s="187"/>
      <c r="E2898" s="187"/>
      <c r="F2898" s="187"/>
      <c r="G2898" s="8"/>
      <c r="H2898" s="187"/>
      <c r="M2898" s="194"/>
      <c r="N2898" s="193"/>
      <c r="O2898" s="193"/>
      <c r="Q2898" s="187"/>
      <c r="R2898" s="187"/>
      <c r="S2898" s="187"/>
      <c r="T2898" s="187"/>
      <c r="U2898" s="187"/>
      <c r="V2898" s="187"/>
      <c r="W2898" s="187"/>
      <c r="X2898" s="187"/>
      <c r="Y2898" s="187"/>
      <c r="Z2898" s="187"/>
      <c r="AA2898" s="12"/>
      <c r="AB2898" s="2"/>
      <c r="AC2898" s="2"/>
    </row>
    <row r="2899" spans="1:29" s="4" customFormat="1" ht="9.9" customHeight="1" x14ac:dyDescent="0.25">
      <c r="A2899" s="184"/>
      <c r="B2899" s="138"/>
      <c r="C2899" s="142"/>
      <c r="D2899" s="187"/>
      <c r="E2899" s="187"/>
      <c r="F2899" s="187"/>
      <c r="G2899" s="8"/>
      <c r="H2899" s="187"/>
      <c r="M2899" s="194"/>
      <c r="N2899" s="193"/>
      <c r="O2899" s="193"/>
      <c r="Q2899" s="187"/>
      <c r="R2899" s="187"/>
      <c r="S2899" s="187"/>
      <c r="T2899" s="187"/>
      <c r="U2899" s="187"/>
      <c r="V2899" s="187"/>
      <c r="W2899" s="187"/>
      <c r="X2899" s="187"/>
      <c r="Y2899" s="187"/>
      <c r="Z2899" s="187"/>
      <c r="AA2899" s="12"/>
      <c r="AB2899" s="2"/>
      <c r="AC2899" s="2"/>
    </row>
    <row r="2900" spans="1:29" s="4" customFormat="1" ht="9.9" customHeight="1" x14ac:dyDescent="0.25">
      <c r="A2900" s="184"/>
      <c r="B2900" s="138"/>
      <c r="C2900" s="142"/>
      <c r="D2900" s="187"/>
      <c r="E2900" s="187"/>
      <c r="F2900" s="187"/>
      <c r="G2900" s="8"/>
      <c r="H2900" s="187"/>
      <c r="M2900" s="194"/>
      <c r="N2900" s="193"/>
      <c r="O2900" s="193"/>
      <c r="Q2900" s="187"/>
      <c r="R2900" s="187"/>
      <c r="S2900" s="187"/>
      <c r="T2900" s="187"/>
      <c r="U2900" s="187"/>
      <c r="V2900" s="187"/>
      <c r="W2900" s="187"/>
      <c r="X2900" s="187"/>
      <c r="Y2900" s="187"/>
      <c r="Z2900" s="187"/>
      <c r="AA2900" s="12"/>
      <c r="AB2900" s="2"/>
      <c r="AC2900" s="2"/>
    </row>
    <row r="2901" spans="1:29" s="4" customFormat="1" ht="9.9" customHeight="1" x14ac:dyDescent="0.25">
      <c r="A2901" s="184"/>
      <c r="B2901" s="138"/>
      <c r="C2901" s="142"/>
      <c r="D2901" s="187"/>
      <c r="E2901" s="187"/>
      <c r="F2901" s="187"/>
      <c r="G2901" s="8"/>
      <c r="H2901" s="187"/>
      <c r="M2901" s="194"/>
      <c r="N2901" s="193"/>
      <c r="O2901" s="193"/>
      <c r="Q2901" s="187"/>
      <c r="R2901" s="187"/>
      <c r="S2901" s="187"/>
      <c r="T2901" s="187"/>
      <c r="U2901" s="187"/>
      <c r="V2901" s="187"/>
      <c r="W2901" s="187"/>
      <c r="X2901" s="187"/>
      <c r="Y2901" s="187"/>
      <c r="Z2901" s="187"/>
      <c r="AA2901" s="12"/>
      <c r="AB2901" s="2"/>
      <c r="AC2901" s="2"/>
    </row>
    <row r="2902" spans="1:29" s="4" customFormat="1" ht="9.9" customHeight="1" x14ac:dyDescent="0.25">
      <c r="A2902" s="184"/>
      <c r="B2902" s="138"/>
      <c r="C2902" s="142"/>
      <c r="D2902" s="187"/>
      <c r="E2902" s="187"/>
      <c r="F2902" s="187"/>
      <c r="G2902" s="8"/>
      <c r="H2902" s="187"/>
      <c r="M2902" s="194"/>
      <c r="N2902" s="193"/>
      <c r="O2902" s="193"/>
      <c r="Q2902" s="187"/>
      <c r="R2902" s="187"/>
      <c r="S2902" s="187"/>
      <c r="T2902" s="187"/>
      <c r="U2902" s="187"/>
      <c r="V2902" s="187"/>
      <c r="W2902" s="187"/>
      <c r="X2902" s="187"/>
      <c r="Y2902" s="187"/>
      <c r="Z2902" s="187"/>
      <c r="AA2902" s="12"/>
      <c r="AB2902" s="2"/>
      <c r="AC2902" s="2"/>
    </row>
    <row r="2903" spans="1:29" s="4" customFormat="1" ht="9.9" customHeight="1" x14ac:dyDescent="0.25">
      <c r="A2903" s="184"/>
      <c r="B2903" s="138"/>
      <c r="C2903" s="142"/>
      <c r="D2903" s="187"/>
      <c r="E2903" s="187"/>
      <c r="F2903" s="187"/>
      <c r="G2903" s="8"/>
      <c r="H2903" s="187"/>
      <c r="M2903" s="194"/>
      <c r="N2903" s="193"/>
      <c r="O2903" s="193"/>
      <c r="Q2903" s="187"/>
      <c r="R2903" s="187"/>
      <c r="S2903" s="187"/>
      <c r="T2903" s="187"/>
      <c r="U2903" s="187"/>
      <c r="V2903" s="187"/>
      <c r="W2903" s="187"/>
      <c r="X2903" s="187"/>
      <c r="Y2903" s="187"/>
      <c r="Z2903" s="187"/>
      <c r="AA2903" s="12"/>
      <c r="AB2903" s="2"/>
      <c r="AC2903" s="2"/>
    </row>
    <row r="2904" spans="1:29" s="4" customFormat="1" ht="9.9" customHeight="1" x14ac:dyDescent="0.25">
      <c r="A2904" s="184"/>
      <c r="B2904" s="138"/>
      <c r="C2904" s="142"/>
      <c r="D2904" s="187"/>
      <c r="E2904" s="187"/>
      <c r="F2904" s="187"/>
      <c r="G2904" s="8"/>
      <c r="H2904" s="187"/>
      <c r="M2904" s="194"/>
      <c r="N2904" s="193"/>
      <c r="O2904" s="193"/>
      <c r="Q2904" s="187"/>
      <c r="R2904" s="187"/>
      <c r="S2904" s="187"/>
      <c r="T2904" s="187"/>
      <c r="U2904" s="187"/>
      <c r="V2904" s="187"/>
      <c r="W2904" s="187"/>
      <c r="X2904" s="187"/>
      <c r="Y2904" s="187"/>
      <c r="Z2904" s="187"/>
      <c r="AA2904" s="12"/>
      <c r="AB2904" s="2"/>
      <c r="AC2904" s="2"/>
    </row>
    <row r="2905" spans="1:29" s="4" customFormat="1" ht="9.9" customHeight="1" x14ac:dyDescent="0.25">
      <c r="A2905" s="184"/>
      <c r="B2905" s="138"/>
      <c r="C2905" s="142"/>
      <c r="D2905" s="187"/>
      <c r="E2905" s="187"/>
      <c r="F2905" s="187"/>
      <c r="G2905" s="8"/>
      <c r="H2905" s="187"/>
      <c r="M2905" s="194"/>
      <c r="N2905" s="193"/>
      <c r="O2905" s="193"/>
      <c r="Q2905" s="187"/>
      <c r="R2905" s="187"/>
      <c r="S2905" s="187"/>
      <c r="T2905" s="187"/>
      <c r="U2905" s="187"/>
      <c r="V2905" s="187"/>
      <c r="W2905" s="187"/>
      <c r="X2905" s="187"/>
      <c r="Y2905" s="187"/>
      <c r="Z2905" s="187"/>
      <c r="AA2905" s="12"/>
      <c r="AB2905" s="2"/>
      <c r="AC2905" s="2"/>
    </row>
    <row r="2906" spans="1:29" s="4" customFormat="1" ht="9.9" customHeight="1" x14ac:dyDescent="0.25">
      <c r="A2906" s="184"/>
      <c r="B2906" s="138"/>
      <c r="C2906" s="142"/>
      <c r="D2906" s="187"/>
      <c r="E2906" s="187"/>
      <c r="F2906" s="187"/>
      <c r="G2906" s="8"/>
      <c r="H2906" s="187"/>
      <c r="M2906" s="194"/>
      <c r="N2906" s="193"/>
      <c r="O2906" s="193"/>
      <c r="Q2906" s="187"/>
      <c r="R2906" s="187"/>
      <c r="S2906" s="187"/>
      <c r="T2906" s="187"/>
      <c r="U2906" s="187"/>
      <c r="V2906" s="187"/>
      <c r="W2906" s="187"/>
      <c r="X2906" s="187"/>
      <c r="Y2906" s="187"/>
      <c r="Z2906" s="187"/>
      <c r="AA2906" s="12"/>
      <c r="AB2906" s="2"/>
      <c r="AC2906" s="2"/>
    </row>
    <row r="2907" spans="1:29" s="4" customFormat="1" ht="9.9" customHeight="1" x14ac:dyDescent="0.25">
      <c r="A2907" s="184"/>
      <c r="B2907" s="138"/>
      <c r="C2907" s="142"/>
      <c r="D2907" s="187"/>
      <c r="E2907" s="187"/>
      <c r="F2907" s="187"/>
      <c r="G2907" s="8"/>
      <c r="H2907" s="187"/>
      <c r="M2907" s="194"/>
      <c r="N2907" s="193"/>
      <c r="O2907" s="193"/>
      <c r="Q2907" s="187"/>
      <c r="R2907" s="187"/>
      <c r="S2907" s="187"/>
      <c r="T2907" s="187"/>
      <c r="U2907" s="187"/>
      <c r="V2907" s="187"/>
      <c r="W2907" s="187"/>
      <c r="X2907" s="187"/>
      <c r="Y2907" s="187"/>
      <c r="Z2907" s="187"/>
      <c r="AA2907" s="12"/>
      <c r="AB2907" s="2"/>
      <c r="AC2907" s="2"/>
    </row>
    <row r="2908" spans="1:29" s="4" customFormat="1" ht="9.9" customHeight="1" x14ac:dyDescent="0.25">
      <c r="A2908" s="184"/>
      <c r="B2908" s="138"/>
      <c r="C2908" s="142"/>
      <c r="D2908" s="187"/>
      <c r="E2908" s="187"/>
      <c r="F2908" s="187"/>
      <c r="G2908" s="8"/>
      <c r="H2908" s="187"/>
      <c r="M2908" s="194"/>
      <c r="N2908" s="193"/>
      <c r="O2908" s="193"/>
      <c r="Q2908" s="187"/>
      <c r="R2908" s="187"/>
      <c r="S2908" s="187"/>
      <c r="T2908" s="187"/>
      <c r="U2908" s="187"/>
      <c r="V2908" s="187"/>
      <c r="W2908" s="187"/>
      <c r="X2908" s="187"/>
      <c r="Y2908" s="187"/>
      <c r="Z2908" s="187"/>
      <c r="AA2908" s="12"/>
      <c r="AB2908" s="2"/>
      <c r="AC2908" s="2"/>
    </row>
    <row r="2909" spans="1:29" s="4" customFormat="1" ht="9.9" customHeight="1" x14ac:dyDescent="0.25">
      <c r="A2909" s="184"/>
      <c r="B2909" s="138"/>
      <c r="C2909" s="142"/>
      <c r="D2909" s="187"/>
      <c r="E2909" s="187"/>
      <c r="F2909" s="187"/>
      <c r="G2909" s="8"/>
      <c r="H2909" s="187"/>
      <c r="M2909" s="194"/>
      <c r="N2909" s="193"/>
      <c r="O2909" s="193"/>
      <c r="Q2909" s="187"/>
      <c r="R2909" s="187"/>
      <c r="S2909" s="187"/>
      <c r="T2909" s="187"/>
      <c r="U2909" s="187"/>
      <c r="V2909" s="187"/>
      <c r="W2909" s="187"/>
      <c r="X2909" s="187"/>
      <c r="Y2909" s="187"/>
      <c r="Z2909" s="187"/>
      <c r="AA2909" s="12"/>
      <c r="AB2909" s="2"/>
      <c r="AC2909" s="2"/>
    </row>
    <row r="2910" spans="1:29" s="4" customFormat="1" ht="9.9" customHeight="1" x14ac:dyDescent="0.25">
      <c r="A2910" s="184"/>
      <c r="B2910" s="138"/>
      <c r="C2910" s="142"/>
      <c r="D2910" s="187"/>
      <c r="E2910" s="187"/>
      <c r="F2910" s="187"/>
      <c r="G2910" s="8"/>
      <c r="H2910" s="187"/>
      <c r="M2910" s="194"/>
      <c r="N2910" s="193"/>
      <c r="O2910" s="193"/>
      <c r="Q2910" s="187"/>
      <c r="R2910" s="187"/>
      <c r="S2910" s="187"/>
      <c r="T2910" s="187"/>
      <c r="U2910" s="187"/>
      <c r="V2910" s="187"/>
      <c r="W2910" s="187"/>
      <c r="X2910" s="187"/>
      <c r="Y2910" s="187"/>
      <c r="Z2910" s="187"/>
      <c r="AA2910" s="12"/>
      <c r="AB2910" s="2"/>
      <c r="AC2910" s="2"/>
    </row>
    <row r="2911" spans="1:29" s="4" customFormat="1" ht="9.9" customHeight="1" x14ac:dyDescent="0.25">
      <c r="A2911" s="184"/>
      <c r="B2911" s="138"/>
      <c r="C2911" s="142"/>
      <c r="D2911" s="187"/>
      <c r="E2911" s="187"/>
      <c r="F2911" s="187"/>
      <c r="G2911" s="8"/>
      <c r="H2911" s="187"/>
      <c r="M2911" s="194"/>
      <c r="N2911" s="193"/>
      <c r="O2911" s="193"/>
      <c r="Q2911" s="187"/>
      <c r="R2911" s="187"/>
      <c r="S2911" s="187"/>
      <c r="T2911" s="187"/>
      <c r="U2911" s="187"/>
      <c r="V2911" s="187"/>
      <c r="W2911" s="187"/>
      <c r="X2911" s="187"/>
      <c r="Y2911" s="187"/>
      <c r="Z2911" s="187"/>
      <c r="AA2911" s="12"/>
      <c r="AB2911" s="2"/>
      <c r="AC2911" s="2"/>
    </row>
    <row r="2912" spans="1:29" s="4" customFormat="1" ht="9.9" customHeight="1" x14ac:dyDescent="0.25">
      <c r="A2912" s="184"/>
      <c r="B2912" s="138"/>
      <c r="C2912" s="142"/>
      <c r="D2912" s="187"/>
      <c r="E2912" s="187"/>
      <c r="F2912" s="187"/>
      <c r="G2912" s="8"/>
      <c r="H2912" s="187"/>
      <c r="M2912" s="194"/>
      <c r="N2912" s="193"/>
      <c r="O2912" s="193"/>
      <c r="Q2912" s="187"/>
      <c r="R2912" s="187"/>
      <c r="S2912" s="187"/>
      <c r="T2912" s="187"/>
      <c r="U2912" s="187"/>
      <c r="V2912" s="187"/>
      <c r="W2912" s="187"/>
      <c r="X2912" s="187"/>
      <c r="Y2912" s="187"/>
      <c r="Z2912" s="187"/>
      <c r="AA2912" s="12"/>
      <c r="AB2912" s="2"/>
      <c r="AC2912" s="2"/>
    </row>
    <row r="2913" spans="1:29" s="4" customFormat="1" ht="9.9" customHeight="1" x14ac:dyDescent="0.25">
      <c r="A2913" s="184"/>
      <c r="B2913" s="138"/>
      <c r="C2913" s="142"/>
      <c r="D2913" s="187"/>
      <c r="E2913" s="187"/>
      <c r="F2913" s="187"/>
      <c r="G2913" s="8"/>
      <c r="H2913" s="187"/>
      <c r="M2913" s="194"/>
      <c r="N2913" s="193"/>
      <c r="O2913" s="193"/>
      <c r="Q2913" s="187"/>
      <c r="R2913" s="187"/>
      <c r="S2913" s="187"/>
      <c r="T2913" s="187"/>
      <c r="U2913" s="187"/>
      <c r="V2913" s="187"/>
      <c r="W2913" s="187"/>
      <c r="X2913" s="187"/>
      <c r="Y2913" s="187"/>
      <c r="Z2913" s="187"/>
      <c r="AA2913" s="12"/>
      <c r="AB2913" s="2"/>
      <c r="AC2913" s="2"/>
    </row>
    <row r="2914" spans="1:29" s="4" customFormat="1" ht="9.9" customHeight="1" x14ac:dyDescent="0.25">
      <c r="A2914" s="184"/>
      <c r="B2914" s="138"/>
      <c r="C2914" s="142"/>
      <c r="D2914" s="187"/>
      <c r="E2914" s="187"/>
      <c r="F2914" s="187"/>
      <c r="G2914" s="8"/>
      <c r="H2914" s="187"/>
      <c r="M2914" s="194"/>
      <c r="N2914" s="193"/>
      <c r="O2914" s="193"/>
      <c r="Q2914" s="187"/>
      <c r="R2914" s="187"/>
      <c r="S2914" s="187"/>
      <c r="T2914" s="187"/>
      <c r="U2914" s="187"/>
      <c r="V2914" s="187"/>
      <c r="W2914" s="187"/>
      <c r="X2914" s="187"/>
      <c r="Y2914" s="187"/>
      <c r="Z2914" s="187"/>
      <c r="AA2914" s="12"/>
      <c r="AB2914" s="2"/>
      <c r="AC2914" s="2"/>
    </row>
    <row r="2915" spans="1:29" s="4" customFormat="1" ht="9.9" customHeight="1" x14ac:dyDescent="0.25">
      <c r="A2915" s="184"/>
      <c r="B2915" s="138"/>
      <c r="C2915" s="142"/>
      <c r="D2915" s="187"/>
      <c r="E2915" s="187"/>
      <c r="F2915" s="187"/>
      <c r="G2915" s="8"/>
      <c r="H2915" s="187"/>
      <c r="M2915" s="194"/>
      <c r="N2915" s="193"/>
      <c r="O2915" s="193"/>
      <c r="Q2915" s="187"/>
      <c r="R2915" s="187"/>
      <c r="S2915" s="187"/>
      <c r="T2915" s="187"/>
      <c r="U2915" s="187"/>
      <c r="V2915" s="187"/>
      <c r="W2915" s="187"/>
      <c r="X2915" s="187"/>
      <c r="Y2915" s="187"/>
      <c r="Z2915" s="187"/>
      <c r="AA2915" s="12"/>
      <c r="AB2915" s="2"/>
      <c r="AC2915" s="2"/>
    </row>
    <row r="2916" spans="1:29" s="4" customFormat="1" ht="9.9" customHeight="1" x14ac:dyDescent="0.25">
      <c r="A2916" s="184"/>
      <c r="B2916" s="138"/>
      <c r="C2916" s="142"/>
      <c r="D2916" s="187"/>
      <c r="E2916" s="187"/>
      <c r="F2916" s="187"/>
      <c r="G2916" s="8"/>
      <c r="H2916" s="187"/>
      <c r="M2916" s="194"/>
      <c r="N2916" s="193"/>
      <c r="O2916" s="193"/>
      <c r="Q2916" s="187"/>
      <c r="R2916" s="187"/>
      <c r="S2916" s="187"/>
      <c r="T2916" s="187"/>
      <c r="U2916" s="187"/>
      <c r="V2916" s="187"/>
      <c r="W2916" s="187"/>
      <c r="X2916" s="187"/>
      <c r="Y2916" s="187"/>
      <c r="Z2916" s="187"/>
      <c r="AA2916" s="12"/>
      <c r="AB2916" s="2"/>
      <c r="AC2916" s="2"/>
    </row>
    <row r="2917" spans="1:29" s="4" customFormat="1" ht="9.9" customHeight="1" x14ac:dyDescent="0.25">
      <c r="A2917" s="184"/>
      <c r="B2917" s="138"/>
      <c r="C2917" s="142"/>
      <c r="D2917" s="187"/>
      <c r="E2917" s="187"/>
      <c r="F2917" s="187"/>
      <c r="G2917" s="8"/>
      <c r="H2917" s="187"/>
      <c r="M2917" s="194"/>
      <c r="N2917" s="193"/>
      <c r="O2917" s="193"/>
      <c r="Q2917" s="187"/>
      <c r="R2917" s="187"/>
      <c r="S2917" s="187"/>
      <c r="T2917" s="187"/>
      <c r="U2917" s="187"/>
      <c r="V2917" s="187"/>
      <c r="W2917" s="187"/>
      <c r="X2917" s="187"/>
      <c r="Y2917" s="187"/>
      <c r="Z2917" s="187"/>
      <c r="AA2917" s="12"/>
      <c r="AB2917" s="2"/>
      <c r="AC2917" s="2"/>
    </row>
    <row r="2918" spans="1:29" s="4" customFormat="1" ht="9.9" customHeight="1" x14ac:dyDescent="0.25">
      <c r="A2918" s="184"/>
      <c r="B2918" s="138"/>
      <c r="C2918" s="142"/>
      <c r="D2918" s="187"/>
      <c r="E2918" s="187"/>
      <c r="F2918" s="187"/>
      <c r="G2918" s="8"/>
      <c r="H2918" s="187"/>
      <c r="M2918" s="194"/>
      <c r="N2918" s="193"/>
      <c r="O2918" s="193"/>
      <c r="Q2918" s="187"/>
      <c r="R2918" s="187"/>
      <c r="S2918" s="187"/>
      <c r="T2918" s="187"/>
      <c r="U2918" s="187"/>
      <c r="V2918" s="187"/>
      <c r="W2918" s="187"/>
      <c r="X2918" s="187"/>
      <c r="Y2918" s="187"/>
      <c r="Z2918" s="187"/>
      <c r="AA2918" s="12"/>
      <c r="AB2918" s="2"/>
      <c r="AC2918" s="2"/>
    </row>
    <row r="2920" spans="1:29" s="4" customFormat="1" ht="9.9" customHeight="1" x14ac:dyDescent="0.25">
      <c r="A2920" s="184"/>
      <c r="B2920" s="141"/>
      <c r="C2920" s="142"/>
      <c r="D2920" s="187"/>
      <c r="E2920" s="187"/>
      <c r="F2920" s="187"/>
      <c r="G2920" s="8"/>
      <c r="H2920" s="187"/>
      <c r="M2920" s="187"/>
      <c r="N2920" s="187"/>
      <c r="O2920" s="187"/>
      <c r="Q2920" s="187"/>
      <c r="R2920" s="187"/>
      <c r="S2920" s="187"/>
      <c r="T2920" s="187"/>
      <c r="U2920" s="187"/>
      <c r="V2920" s="187"/>
      <c r="W2920" s="187"/>
      <c r="X2920" s="187"/>
      <c r="Y2920" s="187"/>
      <c r="Z2920" s="187"/>
      <c r="AA2920" s="12"/>
      <c r="AB2920" s="2"/>
      <c r="AC2920" s="2"/>
    </row>
    <row r="2921" spans="1:29" s="4" customFormat="1" ht="9.9" customHeight="1" x14ac:dyDescent="0.25">
      <c r="A2921" s="184"/>
      <c r="B2921" s="139"/>
      <c r="C2921" s="14"/>
      <c r="D2921" s="194"/>
      <c r="E2921" s="187"/>
      <c r="F2921" s="187"/>
      <c r="G2921" s="8"/>
      <c r="H2921" s="187"/>
      <c r="M2921" s="194"/>
      <c r="N2921" s="187"/>
      <c r="O2921" s="187"/>
      <c r="Q2921" s="187"/>
      <c r="R2921" s="187"/>
      <c r="S2921" s="187"/>
      <c r="T2921" s="187"/>
      <c r="U2921" s="187"/>
      <c r="V2921" s="187"/>
      <c r="W2921" s="187"/>
      <c r="X2921" s="187"/>
      <c r="Y2921" s="187"/>
      <c r="Z2921" s="187"/>
      <c r="AA2921" s="12"/>
      <c r="AB2921" s="2"/>
      <c r="AC2921" s="2"/>
    </row>
    <row r="2922" spans="1:29" s="4" customFormat="1" ht="9.9" customHeight="1" x14ac:dyDescent="0.25">
      <c r="A2922" s="184"/>
      <c r="B2922" s="142"/>
      <c r="C2922" s="14"/>
      <c r="D2922" s="194"/>
      <c r="E2922" s="187"/>
      <c r="F2922" s="187"/>
      <c r="G2922" s="8"/>
      <c r="H2922" s="187"/>
      <c r="M2922" s="194"/>
      <c r="N2922" s="187"/>
      <c r="O2922" s="187"/>
      <c r="Q2922" s="187"/>
      <c r="R2922" s="187"/>
      <c r="S2922" s="187"/>
      <c r="T2922" s="187"/>
      <c r="U2922" s="187"/>
      <c r="V2922" s="187"/>
      <c r="W2922" s="187"/>
      <c r="X2922" s="187"/>
      <c r="Y2922" s="187"/>
      <c r="Z2922" s="187"/>
      <c r="AA2922" s="12"/>
      <c r="AB2922" s="2"/>
      <c r="AC2922" s="2"/>
    </row>
    <row r="2923" spans="1:29" s="4" customFormat="1" ht="9.9" customHeight="1" x14ac:dyDescent="0.25">
      <c r="A2923" s="184"/>
      <c r="B2923" s="138"/>
      <c r="C2923" s="14"/>
      <c r="D2923" s="194"/>
      <c r="E2923" s="187"/>
      <c r="F2923" s="187"/>
      <c r="G2923" s="8"/>
      <c r="H2923" s="187"/>
      <c r="M2923" s="194"/>
      <c r="N2923" s="187"/>
      <c r="O2923" s="187"/>
      <c r="Q2923" s="187"/>
      <c r="R2923" s="187"/>
      <c r="S2923" s="187"/>
      <c r="T2923" s="187"/>
      <c r="U2923" s="187"/>
      <c r="V2923" s="187"/>
      <c r="W2923" s="187"/>
      <c r="X2923" s="187"/>
      <c r="Y2923" s="187"/>
      <c r="Z2923" s="187"/>
      <c r="AA2923" s="12"/>
      <c r="AB2923" s="2"/>
      <c r="AC2923" s="2"/>
    </row>
    <row r="2924" spans="1:29" s="4" customFormat="1" ht="9.9" customHeight="1" x14ac:dyDescent="0.25">
      <c r="A2924" s="184"/>
      <c r="B2924" s="138"/>
      <c r="C2924" s="14"/>
      <c r="D2924" s="194"/>
      <c r="E2924" s="187"/>
      <c r="F2924" s="187"/>
      <c r="G2924" s="8"/>
      <c r="H2924" s="187"/>
      <c r="M2924" s="194"/>
      <c r="N2924" s="193"/>
      <c r="O2924" s="193"/>
      <c r="Q2924" s="187"/>
      <c r="R2924" s="187"/>
      <c r="S2924" s="187"/>
      <c r="T2924" s="187"/>
      <c r="U2924" s="187"/>
      <c r="V2924" s="187"/>
      <c r="W2924" s="187"/>
      <c r="X2924" s="187"/>
      <c r="Y2924" s="187"/>
      <c r="Z2924" s="187"/>
      <c r="AA2924" s="12"/>
      <c r="AB2924" s="2"/>
      <c r="AC2924" s="2"/>
    </row>
    <row r="2925" spans="1:29" s="4" customFormat="1" ht="9.9" customHeight="1" x14ac:dyDescent="0.25">
      <c r="A2925" s="184"/>
      <c r="B2925" s="138"/>
      <c r="C2925" s="14"/>
      <c r="D2925" s="194"/>
      <c r="E2925" s="187"/>
      <c r="F2925" s="187"/>
      <c r="G2925" s="8"/>
      <c r="H2925" s="187"/>
      <c r="M2925" s="194"/>
      <c r="N2925" s="193"/>
      <c r="O2925" s="193"/>
      <c r="Q2925" s="187"/>
      <c r="R2925" s="187"/>
      <c r="S2925" s="187"/>
      <c r="T2925" s="187"/>
      <c r="U2925" s="187"/>
      <c r="V2925" s="187"/>
      <c r="W2925" s="187"/>
      <c r="X2925" s="187"/>
      <c r="Y2925" s="187"/>
      <c r="Z2925" s="187"/>
      <c r="AA2925" s="12"/>
      <c r="AB2925" s="2"/>
      <c r="AC2925" s="2"/>
    </row>
    <row r="2926" spans="1:29" s="4" customFormat="1" ht="9.9" customHeight="1" x14ac:dyDescent="0.25">
      <c r="A2926" s="184"/>
      <c r="B2926" s="138"/>
      <c r="C2926" s="14"/>
      <c r="D2926" s="194"/>
      <c r="E2926" s="187"/>
      <c r="F2926" s="187"/>
      <c r="G2926" s="8"/>
      <c r="H2926" s="187"/>
      <c r="M2926" s="194"/>
      <c r="N2926" s="193"/>
      <c r="O2926" s="193"/>
      <c r="Q2926" s="187"/>
      <c r="R2926" s="187"/>
      <c r="S2926" s="187"/>
      <c r="T2926" s="187"/>
      <c r="U2926" s="187"/>
      <c r="V2926" s="187"/>
      <c r="W2926" s="187"/>
      <c r="X2926" s="187"/>
      <c r="Y2926" s="187"/>
      <c r="Z2926" s="187"/>
      <c r="AA2926" s="12"/>
      <c r="AB2926" s="2"/>
      <c r="AC2926" s="2"/>
    </row>
    <row r="2927" spans="1:29" s="4" customFormat="1" ht="9.9" customHeight="1" x14ac:dyDescent="0.25">
      <c r="A2927" s="184"/>
      <c r="B2927" s="138"/>
      <c r="C2927" s="14"/>
      <c r="D2927" s="194"/>
      <c r="E2927" s="187"/>
      <c r="F2927" s="187"/>
      <c r="G2927" s="8"/>
      <c r="H2927" s="187"/>
      <c r="M2927" s="194"/>
      <c r="N2927" s="193"/>
      <c r="O2927" s="193"/>
      <c r="Q2927" s="187"/>
      <c r="R2927" s="187"/>
      <c r="S2927" s="187"/>
      <c r="T2927" s="187"/>
      <c r="U2927" s="187"/>
      <c r="V2927" s="187"/>
      <c r="W2927" s="187"/>
      <c r="X2927" s="187"/>
      <c r="Y2927" s="187"/>
      <c r="Z2927" s="187"/>
      <c r="AA2927" s="12"/>
      <c r="AB2927" s="2"/>
      <c r="AC2927" s="2"/>
    </row>
    <row r="2928" spans="1:29" s="4" customFormat="1" ht="9.9" customHeight="1" x14ac:dyDescent="0.25">
      <c r="A2928" s="184"/>
      <c r="B2928" s="138"/>
      <c r="C2928" s="14"/>
      <c r="D2928" s="194"/>
      <c r="E2928" s="187"/>
      <c r="F2928" s="187"/>
      <c r="G2928" s="8"/>
      <c r="H2928" s="187"/>
      <c r="M2928" s="194"/>
      <c r="N2928" s="193"/>
      <c r="O2928" s="193"/>
      <c r="Q2928" s="187"/>
      <c r="R2928" s="187"/>
      <c r="S2928" s="187"/>
      <c r="T2928" s="187"/>
      <c r="U2928" s="187"/>
      <c r="V2928" s="187"/>
      <c r="W2928" s="187"/>
      <c r="X2928" s="187"/>
      <c r="Y2928" s="187"/>
      <c r="Z2928" s="187"/>
      <c r="AA2928" s="12"/>
      <c r="AB2928" s="2"/>
      <c r="AC2928" s="2"/>
    </row>
    <row r="2929" spans="1:29" s="4" customFormat="1" ht="9.9" customHeight="1" x14ac:dyDescent="0.25">
      <c r="A2929" s="184"/>
      <c r="B2929" s="138"/>
      <c r="C2929" s="14"/>
      <c r="D2929" s="194"/>
      <c r="E2929" s="187"/>
      <c r="F2929" s="187"/>
      <c r="G2929" s="8"/>
      <c r="H2929" s="187"/>
      <c r="M2929" s="194"/>
      <c r="N2929" s="193"/>
      <c r="O2929" s="193"/>
      <c r="Q2929" s="187"/>
      <c r="R2929" s="187"/>
      <c r="S2929" s="187"/>
      <c r="T2929" s="187"/>
      <c r="U2929" s="187"/>
      <c r="V2929" s="187"/>
      <c r="W2929" s="187"/>
      <c r="X2929" s="187"/>
      <c r="Y2929" s="187"/>
      <c r="Z2929" s="187"/>
      <c r="AA2929" s="12"/>
      <c r="AB2929" s="2"/>
      <c r="AC2929" s="2"/>
    </row>
    <row r="2930" spans="1:29" s="4" customFormat="1" ht="9.9" customHeight="1" x14ac:dyDescent="0.25">
      <c r="A2930" s="184"/>
      <c r="B2930" s="138"/>
      <c r="C2930" s="14"/>
      <c r="D2930" s="194"/>
      <c r="E2930" s="187"/>
      <c r="F2930" s="187"/>
      <c r="G2930" s="8"/>
      <c r="H2930" s="187"/>
      <c r="M2930" s="194"/>
      <c r="N2930" s="193"/>
      <c r="O2930" s="193"/>
      <c r="Q2930" s="187"/>
      <c r="R2930" s="187"/>
      <c r="S2930" s="187"/>
      <c r="T2930" s="187"/>
      <c r="U2930" s="187"/>
      <c r="V2930" s="187"/>
      <c r="W2930" s="187"/>
      <c r="X2930" s="187"/>
      <c r="Y2930" s="187"/>
      <c r="Z2930" s="187"/>
      <c r="AA2930" s="12"/>
      <c r="AB2930" s="2"/>
      <c r="AC2930" s="2"/>
    </row>
    <row r="2931" spans="1:29" s="4" customFormat="1" ht="9.9" customHeight="1" x14ac:dyDescent="0.25">
      <c r="A2931" s="184"/>
      <c r="B2931" s="138"/>
      <c r="C2931" s="14"/>
      <c r="D2931" s="194"/>
      <c r="E2931" s="187"/>
      <c r="F2931" s="187"/>
      <c r="G2931" s="8"/>
      <c r="H2931" s="187"/>
      <c r="M2931" s="194"/>
      <c r="N2931" s="193"/>
      <c r="O2931" s="193"/>
      <c r="Q2931" s="187"/>
      <c r="R2931" s="187"/>
      <c r="S2931" s="187"/>
      <c r="T2931" s="187"/>
      <c r="U2931" s="187"/>
      <c r="V2931" s="187"/>
      <c r="W2931" s="187"/>
      <c r="X2931" s="187"/>
      <c r="Y2931" s="187"/>
      <c r="Z2931" s="187"/>
      <c r="AA2931" s="12"/>
      <c r="AB2931" s="2"/>
      <c r="AC2931" s="2"/>
    </row>
    <row r="2932" spans="1:29" s="4" customFormat="1" ht="9.9" customHeight="1" x14ac:dyDescent="0.25">
      <c r="A2932" s="184"/>
      <c r="B2932" s="138"/>
      <c r="C2932" s="14"/>
      <c r="D2932" s="194"/>
      <c r="E2932" s="187"/>
      <c r="F2932" s="187"/>
      <c r="G2932" s="8"/>
      <c r="H2932" s="187"/>
      <c r="M2932" s="194"/>
      <c r="N2932" s="193"/>
      <c r="O2932" s="193"/>
      <c r="Q2932" s="187"/>
      <c r="R2932" s="187"/>
      <c r="S2932" s="187"/>
      <c r="T2932" s="187"/>
      <c r="U2932" s="187"/>
      <c r="V2932" s="187"/>
      <c r="W2932" s="187"/>
      <c r="X2932" s="187"/>
      <c r="Y2932" s="187"/>
      <c r="Z2932" s="187"/>
      <c r="AA2932" s="12"/>
      <c r="AB2932" s="2"/>
      <c r="AC2932" s="2"/>
    </row>
    <row r="2933" spans="1:29" s="4" customFormat="1" ht="9.9" customHeight="1" x14ac:dyDescent="0.25">
      <c r="A2933" s="184"/>
      <c r="B2933" s="138"/>
      <c r="C2933" s="14"/>
      <c r="D2933" s="194"/>
      <c r="E2933" s="187"/>
      <c r="F2933" s="187"/>
      <c r="G2933" s="8"/>
      <c r="H2933" s="187"/>
      <c r="M2933" s="194"/>
      <c r="N2933" s="193"/>
      <c r="O2933" s="193"/>
      <c r="Q2933" s="187"/>
      <c r="R2933" s="187"/>
      <c r="S2933" s="187"/>
      <c r="T2933" s="187"/>
      <c r="U2933" s="187"/>
      <c r="V2933" s="187"/>
      <c r="W2933" s="187"/>
      <c r="X2933" s="187"/>
      <c r="Y2933" s="187"/>
      <c r="Z2933" s="187"/>
      <c r="AA2933" s="12"/>
      <c r="AB2933" s="2"/>
      <c r="AC2933" s="2"/>
    </row>
    <row r="2934" spans="1:29" s="4" customFormat="1" ht="9.9" customHeight="1" x14ac:dyDescent="0.25">
      <c r="A2934" s="184"/>
      <c r="B2934" s="138"/>
      <c r="C2934" s="83"/>
      <c r="D2934" s="194"/>
      <c r="E2934" s="187"/>
      <c r="F2934" s="187"/>
      <c r="G2934" s="8"/>
      <c r="H2934" s="187"/>
      <c r="M2934" s="194"/>
      <c r="N2934" s="193"/>
      <c r="O2934" s="193"/>
      <c r="Q2934" s="187"/>
      <c r="R2934" s="187"/>
      <c r="S2934" s="187"/>
      <c r="T2934" s="187"/>
      <c r="U2934" s="187"/>
      <c r="V2934" s="187"/>
      <c r="W2934" s="187"/>
      <c r="X2934" s="187"/>
      <c r="Y2934" s="187"/>
      <c r="Z2934" s="187"/>
      <c r="AA2934" s="12"/>
      <c r="AB2934" s="2"/>
      <c r="AC2934" s="2"/>
    </row>
    <row r="2935" spans="1:29" s="4" customFormat="1" ht="9.9" customHeight="1" x14ac:dyDescent="0.25">
      <c r="A2935" s="184"/>
      <c r="B2935" s="138"/>
      <c r="C2935" s="2"/>
      <c r="D2935" s="194"/>
      <c r="E2935" s="187"/>
      <c r="F2935" s="187"/>
      <c r="G2935" s="8"/>
      <c r="H2935" s="187"/>
      <c r="M2935" s="194"/>
      <c r="N2935" s="193"/>
      <c r="O2935" s="193"/>
      <c r="Q2935" s="187"/>
      <c r="R2935" s="187"/>
      <c r="S2935" s="187"/>
      <c r="T2935" s="187"/>
      <c r="U2935" s="187"/>
      <c r="V2935" s="187"/>
      <c r="W2935" s="187"/>
      <c r="X2935" s="187"/>
      <c r="Y2935" s="187"/>
      <c r="Z2935" s="187"/>
      <c r="AA2935" s="12"/>
      <c r="AB2935" s="2"/>
      <c r="AC2935" s="2"/>
    </row>
    <row r="2936" spans="1:29" s="4" customFormat="1" ht="9.9" customHeight="1" x14ac:dyDescent="0.25">
      <c r="A2936" s="184"/>
      <c r="B2936" s="138"/>
      <c r="C2936" s="148"/>
      <c r="D2936" s="194"/>
      <c r="E2936" s="187"/>
      <c r="F2936" s="187"/>
      <c r="G2936" s="8"/>
      <c r="H2936" s="187"/>
      <c r="M2936" s="194"/>
      <c r="N2936" s="193"/>
      <c r="O2936" s="193"/>
      <c r="Q2936" s="187"/>
      <c r="R2936" s="187"/>
      <c r="S2936" s="187"/>
      <c r="T2936" s="187"/>
      <c r="U2936" s="187"/>
      <c r="V2936" s="187"/>
      <c r="W2936" s="187"/>
      <c r="X2936" s="187"/>
      <c r="Y2936" s="187"/>
      <c r="Z2936" s="187"/>
      <c r="AA2936" s="12"/>
      <c r="AB2936" s="2"/>
      <c r="AC2936" s="2"/>
    </row>
    <row r="2937" spans="1:29" s="4" customFormat="1" ht="9.9" customHeight="1" x14ac:dyDescent="0.25">
      <c r="A2937" s="184"/>
      <c r="B2937" s="138"/>
      <c r="C2937" s="14"/>
      <c r="D2937" s="194"/>
      <c r="E2937" s="187"/>
      <c r="F2937" s="187"/>
      <c r="G2937" s="8"/>
      <c r="H2937" s="187"/>
      <c r="M2937" s="194"/>
      <c r="N2937" s="193"/>
      <c r="O2937" s="193"/>
      <c r="Q2937" s="187"/>
      <c r="R2937" s="187"/>
      <c r="S2937" s="187"/>
      <c r="T2937" s="187"/>
      <c r="U2937" s="187"/>
      <c r="V2937" s="187"/>
      <c r="W2937" s="187"/>
      <c r="X2937" s="187"/>
      <c r="Y2937" s="187"/>
      <c r="Z2937" s="187"/>
      <c r="AA2937" s="12"/>
      <c r="AB2937" s="2"/>
      <c r="AC2937" s="2"/>
    </row>
    <row r="2938" spans="1:29" s="4" customFormat="1" ht="9.9" customHeight="1" x14ac:dyDescent="0.25">
      <c r="A2938" s="184"/>
      <c r="B2938" s="138"/>
      <c r="C2938" s="14"/>
      <c r="D2938" s="194"/>
      <c r="E2938" s="187"/>
      <c r="F2938" s="187"/>
      <c r="G2938" s="8"/>
      <c r="H2938" s="187"/>
      <c r="M2938" s="194"/>
      <c r="N2938" s="193"/>
      <c r="O2938" s="193"/>
      <c r="Q2938" s="187"/>
      <c r="R2938" s="187"/>
      <c r="S2938" s="187"/>
      <c r="T2938" s="187"/>
      <c r="U2938" s="187"/>
      <c r="V2938" s="187"/>
      <c r="W2938" s="187"/>
      <c r="X2938" s="187"/>
      <c r="Y2938" s="187"/>
      <c r="Z2938" s="187"/>
      <c r="AA2938" s="12"/>
      <c r="AB2938" s="2"/>
      <c r="AC2938" s="2"/>
    </row>
    <row r="2939" spans="1:29" s="4" customFormat="1" ht="9.9" customHeight="1" x14ac:dyDescent="0.25">
      <c r="A2939" s="184"/>
      <c r="B2939" s="138"/>
      <c r="C2939" s="14"/>
      <c r="D2939" s="194"/>
      <c r="E2939" s="187"/>
      <c r="F2939" s="187"/>
      <c r="G2939" s="8"/>
      <c r="H2939" s="187"/>
      <c r="M2939" s="194"/>
      <c r="N2939" s="193"/>
      <c r="O2939" s="193"/>
      <c r="Q2939" s="187"/>
      <c r="R2939" s="187"/>
      <c r="S2939" s="187"/>
      <c r="T2939" s="187"/>
      <c r="U2939" s="187"/>
      <c r="V2939" s="187"/>
      <c r="W2939" s="187"/>
      <c r="X2939" s="187"/>
      <c r="Y2939" s="187"/>
      <c r="Z2939" s="187"/>
      <c r="AA2939" s="12"/>
      <c r="AB2939" s="2"/>
      <c r="AC2939" s="2"/>
    </row>
    <row r="2940" spans="1:29" s="4" customFormat="1" ht="9.9" customHeight="1" x14ac:dyDescent="0.25">
      <c r="A2940" s="184"/>
      <c r="B2940" s="138"/>
      <c r="C2940" s="14"/>
      <c r="D2940" s="194"/>
      <c r="E2940" s="187"/>
      <c r="F2940" s="187"/>
      <c r="G2940" s="8"/>
      <c r="H2940" s="187"/>
      <c r="M2940" s="194"/>
      <c r="N2940" s="193"/>
      <c r="O2940" s="193"/>
      <c r="Q2940" s="187"/>
      <c r="R2940" s="187"/>
      <c r="S2940" s="187"/>
      <c r="T2940" s="187"/>
      <c r="U2940" s="187"/>
      <c r="V2940" s="187"/>
      <c r="W2940" s="187"/>
      <c r="X2940" s="187"/>
      <c r="Y2940" s="187"/>
      <c r="Z2940" s="187"/>
      <c r="AA2940" s="12"/>
      <c r="AB2940" s="2"/>
      <c r="AC2940" s="2"/>
    </row>
    <row r="2941" spans="1:29" s="4" customFormat="1" ht="9.9" customHeight="1" x14ac:dyDescent="0.25">
      <c r="A2941" s="184"/>
      <c r="B2941" s="138"/>
      <c r="C2941" s="14"/>
      <c r="D2941" s="194"/>
      <c r="E2941" s="187"/>
      <c r="F2941" s="187"/>
      <c r="G2941" s="8"/>
      <c r="H2941" s="187"/>
      <c r="M2941" s="194"/>
      <c r="N2941" s="193"/>
      <c r="O2941" s="193"/>
      <c r="Q2941" s="187"/>
      <c r="R2941" s="187"/>
      <c r="S2941" s="187"/>
      <c r="T2941" s="187"/>
      <c r="U2941" s="187"/>
      <c r="V2941" s="187"/>
      <c r="W2941" s="187"/>
      <c r="X2941" s="187"/>
      <c r="Y2941" s="187"/>
      <c r="Z2941" s="187"/>
      <c r="AA2941" s="12"/>
      <c r="AB2941" s="2"/>
      <c r="AC2941" s="2"/>
    </row>
    <row r="2942" spans="1:29" s="4" customFormat="1" ht="9.9" customHeight="1" x14ac:dyDescent="0.25">
      <c r="A2942" s="184"/>
      <c r="B2942" s="138"/>
      <c r="C2942" s="14"/>
      <c r="D2942" s="194"/>
      <c r="E2942" s="187"/>
      <c r="F2942" s="187"/>
      <c r="G2942" s="8"/>
      <c r="H2942" s="187"/>
      <c r="M2942" s="194"/>
      <c r="N2942" s="193"/>
      <c r="O2942" s="193"/>
      <c r="Q2942" s="187"/>
      <c r="R2942" s="187"/>
      <c r="S2942" s="187"/>
      <c r="T2942" s="187"/>
      <c r="U2942" s="187"/>
      <c r="V2942" s="187"/>
      <c r="W2942" s="187"/>
      <c r="X2942" s="187"/>
      <c r="Y2942" s="187"/>
      <c r="Z2942" s="187"/>
      <c r="AA2942" s="12"/>
      <c r="AB2942" s="2"/>
      <c r="AC2942" s="2"/>
    </row>
    <row r="2943" spans="1:29" s="4" customFormat="1" ht="9.9" customHeight="1" x14ac:dyDescent="0.25">
      <c r="A2943" s="184"/>
      <c r="B2943" s="138"/>
      <c r="C2943" s="14"/>
      <c r="D2943" s="194"/>
      <c r="E2943" s="187"/>
      <c r="F2943" s="187"/>
      <c r="G2943" s="8"/>
      <c r="H2943" s="187"/>
      <c r="M2943" s="194"/>
      <c r="N2943" s="193"/>
      <c r="O2943" s="193"/>
      <c r="Q2943" s="187"/>
      <c r="R2943" s="187"/>
      <c r="S2943" s="187"/>
      <c r="T2943" s="187"/>
      <c r="U2943" s="187"/>
      <c r="V2943" s="187"/>
      <c r="W2943" s="187"/>
      <c r="X2943" s="187"/>
      <c r="Y2943" s="187"/>
      <c r="Z2943" s="187"/>
      <c r="AA2943" s="12"/>
      <c r="AB2943" s="2"/>
      <c r="AC2943" s="2"/>
    </row>
    <row r="2944" spans="1:29" s="4" customFormat="1" ht="9.9" customHeight="1" x14ac:dyDescent="0.25">
      <c r="A2944" s="184"/>
      <c r="B2944" s="138"/>
      <c r="C2944" s="148"/>
      <c r="D2944" s="194"/>
      <c r="E2944" s="187"/>
      <c r="F2944" s="187"/>
      <c r="G2944" s="8"/>
      <c r="H2944" s="187"/>
      <c r="M2944" s="194"/>
      <c r="N2944" s="193"/>
      <c r="O2944" s="193"/>
      <c r="Q2944" s="187"/>
      <c r="R2944" s="187"/>
      <c r="S2944" s="187"/>
      <c r="T2944" s="187"/>
      <c r="U2944" s="187"/>
      <c r="V2944" s="187"/>
      <c r="W2944" s="187"/>
      <c r="X2944" s="187"/>
      <c r="Y2944" s="187"/>
      <c r="Z2944" s="187"/>
      <c r="AA2944" s="12"/>
      <c r="AB2944" s="2"/>
      <c r="AC2944" s="2"/>
    </row>
    <row r="2945" spans="1:29" s="4" customFormat="1" ht="9.9" customHeight="1" x14ac:dyDescent="0.25">
      <c r="A2945" s="184"/>
      <c r="B2945" s="138"/>
      <c r="C2945" s="14"/>
      <c r="D2945" s="194"/>
      <c r="E2945" s="187"/>
      <c r="F2945" s="187"/>
      <c r="G2945" s="8"/>
      <c r="H2945" s="187"/>
      <c r="M2945" s="194"/>
      <c r="N2945" s="193"/>
      <c r="O2945" s="193"/>
      <c r="Q2945" s="187"/>
      <c r="R2945" s="187"/>
      <c r="S2945" s="187"/>
      <c r="T2945" s="187"/>
      <c r="U2945" s="187"/>
      <c r="V2945" s="187"/>
      <c r="W2945" s="187"/>
      <c r="X2945" s="187"/>
      <c r="Y2945" s="187"/>
      <c r="Z2945" s="187"/>
      <c r="AA2945" s="12"/>
      <c r="AB2945" s="2"/>
      <c r="AC2945" s="2"/>
    </row>
    <row r="2946" spans="1:29" s="4" customFormat="1" ht="9.9" customHeight="1" x14ac:dyDescent="0.25">
      <c r="A2946" s="184"/>
      <c r="B2946" s="138"/>
      <c r="C2946" s="14"/>
      <c r="D2946" s="194"/>
      <c r="E2946" s="187"/>
      <c r="F2946" s="187"/>
      <c r="G2946" s="8"/>
      <c r="H2946" s="187"/>
      <c r="M2946" s="194"/>
      <c r="N2946" s="193"/>
      <c r="O2946" s="193"/>
      <c r="Q2946" s="187"/>
      <c r="R2946" s="187"/>
      <c r="S2946" s="187"/>
      <c r="T2946" s="187"/>
      <c r="U2946" s="187"/>
      <c r="V2946" s="187"/>
      <c r="W2946" s="187"/>
      <c r="X2946" s="187"/>
      <c r="Y2946" s="187"/>
      <c r="Z2946" s="187"/>
      <c r="AA2946" s="12"/>
      <c r="AB2946" s="2"/>
      <c r="AC2946" s="2"/>
    </row>
    <row r="2947" spans="1:29" s="4" customFormat="1" ht="9.9" customHeight="1" x14ac:dyDescent="0.25">
      <c r="A2947" s="184"/>
      <c r="B2947" s="138"/>
      <c r="C2947" s="14"/>
      <c r="D2947" s="194"/>
      <c r="E2947" s="187"/>
      <c r="F2947" s="187"/>
      <c r="G2947" s="8"/>
      <c r="H2947" s="187"/>
      <c r="M2947" s="194"/>
      <c r="N2947" s="193"/>
      <c r="O2947" s="193"/>
      <c r="Q2947" s="187"/>
      <c r="R2947" s="187"/>
      <c r="S2947" s="187"/>
      <c r="T2947" s="187"/>
      <c r="U2947" s="187"/>
      <c r="V2947" s="187"/>
      <c r="W2947" s="187"/>
      <c r="X2947" s="187"/>
      <c r="Y2947" s="187"/>
      <c r="Z2947" s="187"/>
      <c r="AA2947" s="12"/>
      <c r="AB2947" s="2"/>
      <c r="AC2947" s="2"/>
    </row>
    <row r="2948" spans="1:29" s="4" customFormat="1" ht="9.9" customHeight="1" x14ac:dyDescent="0.25">
      <c r="A2948" s="184"/>
      <c r="B2948" s="138"/>
      <c r="C2948" s="14"/>
      <c r="D2948" s="194"/>
      <c r="E2948" s="187"/>
      <c r="F2948" s="187"/>
      <c r="G2948" s="8"/>
      <c r="H2948" s="187"/>
      <c r="M2948" s="194"/>
      <c r="N2948" s="193"/>
      <c r="O2948" s="193"/>
      <c r="Q2948" s="187"/>
      <c r="R2948" s="187"/>
      <c r="S2948" s="187"/>
      <c r="T2948" s="187"/>
      <c r="U2948" s="187"/>
      <c r="V2948" s="187"/>
      <c r="W2948" s="187"/>
      <c r="X2948" s="187"/>
      <c r="Y2948" s="187"/>
      <c r="Z2948" s="187"/>
      <c r="AA2948" s="12"/>
      <c r="AB2948" s="2"/>
      <c r="AC2948" s="2"/>
    </row>
    <row r="2949" spans="1:29" s="4" customFormat="1" ht="9.9" customHeight="1" x14ac:dyDescent="0.25">
      <c r="A2949" s="184"/>
      <c r="B2949" s="138"/>
      <c r="C2949" s="14"/>
      <c r="D2949" s="194"/>
      <c r="E2949" s="187"/>
      <c r="F2949" s="187"/>
      <c r="G2949" s="8"/>
      <c r="H2949" s="187"/>
      <c r="M2949" s="194"/>
      <c r="N2949" s="193"/>
      <c r="O2949" s="193"/>
      <c r="Q2949" s="187"/>
      <c r="R2949" s="187"/>
      <c r="S2949" s="187"/>
      <c r="T2949" s="187"/>
      <c r="U2949" s="187"/>
      <c r="V2949" s="187"/>
      <c r="W2949" s="187"/>
      <c r="X2949" s="187"/>
      <c r="Y2949" s="187"/>
      <c r="Z2949" s="187"/>
      <c r="AA2949" s="12"/>
      <c r="AB2949" s="2"/>
      <c r="AC2949" s="2"/>
    </row>
    <row r="2950" spans="1:29" s="4" customFormat="1" ht="9.9" customHeight="1" x14ac:dyDescent="0.25">
      <c r="A2950" s="184"/>
      <c r="B2950" s="138"/>
      <c r="C2950" s="148"/>
      <c r="D2950" s="194"/>
      <c r="E2950" s="187"/>
      <c r="F2950" s="187"/>
      <c r="G2950" s="8"/>
      <c r="H2950" s="187"/>
      <c r="M2950" s="194"/>
      <c r="N2950" s="193"/>
      <c r="O2950" s="193"/>
      <c r="Q2950" s="187"/>
      <c r="R2950" s="187"/>
      <c r="S2950" s="187"/>
      <c r="T2950" s="187"/>
      <c r="U2950" s="187"/>
      <c r="V2950" s="187"/>
      <c r="W2950" s="187"/>
      <c r="X2950" s="187"/>
      <c r="Y2950" s="187"/>
      <c r="Z2950" s="187"/>
      <c r="AA2950" s="12"/>
      <c r="AB2950" s="2"/>
      <c r="AC2950" s="2"/>
    </row>
    <row r="2951" spans="1:29" s="4" customFormat="1" ht="9.9" customHeight="1" x14ac:dyDescent="0.25">
      <c r="A2951" s="184"/>
      <c r="B2951" s="138"/>
      <c r="C2951" s="14"/>
      <c r="D2951" s="194"/>
      <c r="E2951" s="187"/>
      <c r="F2951" s="187"/>
      <c r="G2951" s="8"/>
      <c r="H2951" s="187"/>
      <c r="M2951" s="194"/>
      <c r="N2951" s="193"/>
      <c r="O2951" s="193"/>
      <c r="Q2951" s="187"/>
      <c r="R2951" s="187"/>
      <c r="S2951" s="187"/>
      <c r="T2951" s="187"/>
      <c r="U2951" s="187"/>
      <c r="V2951" s="187"/>
      <c r="W2951" s="187"/>
      <c r="X2951" s="187"/>
      <c r="Y2951" s="187"/>
      <c r="Z2951" s="187"/>
      <c r="AA2951" s="12"/>
      <c r="AB2951" s="2"/>
      <c r="AC2951" s="2"/>
    </row>
    <row r="2952" spans="1:29" s="4" customFormat="1" ht="9.9" customHeight="1" x14ac:dyDescent="0.25">
      <c r="A2952" s="184"/>
      <c r="B2952" s="138"/>
      <c r="C2952" s="148"/>
      <c r="D2952" s="194"/>
      <c r="E2952" s="187"/>
      <c r="F2952" s="187"/>
      <c r="G2952" s="8"/>
      <c r="H2952" s="187"/>
      <c r="M2952" s="194"/>
      <c r="N2952" s="193"/>
      <c r="O2952" s="193"/>
      <c r="Q2952" s="187"/>
      <c r="R2952" s="187"/>
      <c r="S2952" s="187"/>
      <c r="T2952" s="187"/>
      <c r="U2952" s="187"/>
      <c r="V2952" s="187"/>
      <c r="W2952" s="187"/>
      <c r="X2952" s="187"/>
      <c r="Y2952" s="187"/>
      <c r="Z2952" s="187"/>
      <c r="AA2952" s="12"/>
      <c r="AB2952" s="2"/>
      <c r="AC2952" s="2"/>
    </row>
    <row r="2953" spans="1:29" s="4" customFormat="1" ht="9.9" customHeight="1" x14ac:dyDescent="0.25">
      <c r="A2953" s="184"/>
      <c r="B2953" s="138"/>
      <c r="C2953" s="14"/>
      <c r="D2953" s="194"/>
      <c r="E2953" s="187"/>
      <c r="F2953" s="187"/>
      <c r="G2953" s="8"/>
      <c r="H2953" s="187"/>
      <c r="M2953" s="194"/>
      <c r="N2953" s="193"/>
      <c r="O2953" s="193"/>
      <c r="Q2953" s="187"/>
      <c r="R2953" s="187"/>
      <c r="S2953" s="187"/>
      <c r="T2953" s="187"/>
      <c r="U2953" s="187"/>
      <c r="V2953" s="187"/>
      <c r="W2953" s="187"/>
      <c r="X2953" s="187"/>
      <c r="Y2953" s="187"/>
      <c r="Z2953" s="187"/>
      <c r="AA2953" s="12"/>
      <c r="AB2953" s="2"/>
      <c r="AC2953" s="2"/>
    </row>
    <row r="2954" spans="1:29" s="4" customFormat="1" ht="9.9" customHeight="1" x14ac:dyDescent="0.25">
      <c r="A2954" s="184"/>
      <c r="B2954" s="138"/>
      <c r="C2954" s="14"/>
      <c r="D2954" s="194"/>
      <c r="E2954" s="187"/>
      <c r="F2954" s="187"/>
      <c r="G2954" s="8"/>
      <c r="H2954" s="187"/>
      <c r="M2954" s="194"/>
      <c r="N2954" s="193"/>
      <c r="O2954" s="193"/>
      <c r="Q2954" s="187"/>
      <c r="R2954" s="187"/>
      <c r="S2954" s="187"/>
      <c r="T2954" s="187"/>
      <c r="U2954" s="187"/>
      <c r="V2954" s="187"/>
      <c r="W2954" s="187"/>
      <c r="X2954" s="187"/>
      <c r="Y2954" s="187"/>
      <c r="Z2954" s="187"/>
      <c r="AA2954" s="12"/>
      <c r="AB2954" s="2"/>
      <c r="AC2954" s="2"/>
    </row>
    <row r="2955" spans="1:29" s="4" customFormat="1" ht="9.9" customHeight="1" x14ac:dyDescent="0.25">
      <c r="A2955" s="184"/>
      <c r="B2955" s="138"/>
      <c r="C2955" s="14"/>
      <c r="D2955" s="194"/>
      <c r="E2955" s="187"/>
      <c r="F2955" s="187"/>
      <c r="G2955" s="8"/>
      <c r="H2955" s="187"/>
      <c r="M2955" s="194"/>
      <c r="N2955" s="193"/>
      <c r="O2955" s="193"/>
      <c r="Q2955" s="187"/>
      <c r="R2955" s="187"/>
      <c r="S2955" s="187"/>
      <c r="T2955" s="187"/>
      <c r="U2955" s="187"/>
      <c r="V2955" s="187"/>
      <c r="W2955" s="187"/>
      <c r="X2955" s="187"/>
      <c r="Y2955" s="187"/>
      <c r="Z2955" s="187"/>
      <c r="AA2955" s="12"/>
      <c r="AB2955" s="2"/>
      <c r="AC2955" s="2"/>
    </row>
    <row r="2956" spans="1:29" s="4" customFormat="1" ht="9.9" customHeight="1" x14ac:dyDescent="0.25">
      <c r="A2956" s="184"/>
      <c r="B2956" s="138"/>
      <c r="C2956" s="14"/>
      <c r="D2956" s="194"/>
      <c r="E2956" s="187"/>
      <c r="F2956" s="187"/>
      <c r="G2956" s="8"/>
      <c r="H2956" s="187"/>
      <c r="M2956" s="194"/>
      <c r="N2956" s="193"/>
      <c r="O2956" s="193"/>
      <c r="Q2956" s="187"/>
      <c r="R2956" s="187"/>
      <c r="S2956" s="187"/>
      <c r="T2956" s="187"/>
      <c r="U2956" s="187"/>
      <c r="V2956" s="187"/>
      <c r="W2956" s="187"/>
      <c r="X2956" s="187"/>
      <c r="Y2956" s="187"/>
      <c r="Z2956" s="187"/>
      <c r="AA2956" s="12"/>
      <c r="AB2956" s="2"/>
      <c r="AC2956" s="2"/>
    </row>
    <row r="2957" spans="1:29" s="4" customFormat="1" ht="9.9" customHeight="1" x14ac:dyDescent="0.25">
      <c r="A2957" s="184"/>
      <c r="B2957" s="138"/>
      <c r="C2957" s="148"/>
      <c r="D2957" s="194"/>
      <c r="E2957" s="187"/>
      <c r="F2957" s="187"/>
      <c r="G2957" s="8"/>
      <c r="H2957" s="187"/>
      <c r="M2957" s="194"/>
      <c r="N2957" s="193"/>
      <c r="O2957" s="193"/>
      <c r="Q2957" s="187"/>
      <c r="R2957" s="187"/>
      <c r="S2957" s="187"/>
      <c r="T2957" s="187"/>
      <c r="U2957" s="187"/>
      <c r="V2957" s="187"/>
      <c r="W2957" s="187"/>
      <c r="X2957" s="187"/>
      <c r="Y2957" s="187"/>
      <c r="Z2957" s="187"/>
      <c r="AA2957" s="12"/>
      <c r="AB2957" s="2"/>
      <c r="AC2957" s="2"/>
    </row>
    <row r="2958" spans="1:29" s="4" customFormat="1" ht="9.9" customHeight="1" x14ac:dyDescent="0.25">
      <c r="A2958" s="184"/>
      <c r="B2958" s="138"/>
      <c r="C2958" s="14"/>
      <c r="D2958" s="194"/>
      <c r="E2958" s="187"/>
      <c r="F2958" s="187"/>
      <c r="G2958" s="8"/>
      <c r="H2958" s="187"/>
      <c r="M2958" s="194"/>
      <c r="N2958" s="193"/>
      <c r="O2958" s="193"/>
      <c r="Q2958" s="187"/>
      <c r="R2958" s="187"/>
      <c r="S2958" s="187"/>
      <c r="T2958" s="187"/>
      <c r="U2958" s="187"/>
      <c r="V2958" s="187"/>
      <c r="W2958" s="187"/>
      <c r="X2958" s="187"/>
      <c r="Y2958" s="187"/>
      <c r="Z2958" s="187"/>
      <c r="AA2958" s="12"/>
      <c r="AB2958" s="2"/>
      <c r="AC2958" s="2"/>
    </row>
    <row r="2959" spans="1:29" s="4" customFormat="1" ht="9.9" customHeight="1" x14ac:dyDescent="0.25">
      <c r="A2959" s="184"/>
      <c r="B2959" s="138"/>
      <c r="C2959" s="14"/>
      <c r="D2959" s="194"/>
      <c r="E2959" s="187"/>
      <c r="F2959" s="187"/>
      <c r="G2959" s="8"/>
      <c r="H2959" s="187"/>
      <c r="M2959" s="194"/>
      <c r="N2959" s="193"/>
      <c r="O2959" s="193"/>
      <c r="Q2959" s="187"/>
      <c r="R2959" s="187"/>
      <c r="S2959" s="187"/>
      <c r="T2959" s="187"/>
      <c r="U2959" s="187"/>
      <c r="V2959" s="187"/>
      <c r="W2959" s="187"/>
      <c r="X2959" s="187"/>
      <c r="Y2959" s="187"/>
      <c r="Z2959" s="187"/>
      <c r="AA2959" s="12"/>
      <c r="AB2959" s="2"/>
      <c r="AC2959" s="2"/>
    </row>
    <row r="2960" spans="1:29" s="4" customFormat="1" ht="9.9" customHeight="1" x14ac:dyDescent="0.25">
      <c r="A2960" s="184"/>
      <c r="B2960" s="138"/>
      <c r="C2960" s="14"/>
      <c r="D2960" s="194"/>
      <c r="E2960" s="187"/>
      <c r="F2960" s="187"/>
      <c r="G2960" s="8"/>
      <c r="H2960" s="187"/>
      <c r="M2960" s="194"/>
      <c r="N2960" s="193"/>
      <c r="O2960" s="193"/>
      <c r="Q2960" s="187"/>
      <c r="R2960" s="187"/>
      <c r="S2960" s="187"/>
      <c r="T2960" s="187"/>
      <c r="U2960" s="187"/>
      <c r="V2960" s="187"/>
      <c r="W2960" s="187"/>
      <c r="X2960" s="187"/>
      <c r="Y2960" s="187"/>
      <c r="Z2960" s="187"/>
      <c r="AA2960" s="12"/>
      <c r="AB2960" s="2"/>
      <c r="AC2960" s="2"/>
    </row>
    <row r="2961" spans="1:29" s="4" customFormat="1" ht="9.9" customHeight="1" x14ac:dyDescent="0.25">
      <c r="A2961" s="184"/>
      <c r="B2961" s="138"/>
      <c r="C2961" s="14"/>
      <c r="D2961" s="194"/>
      <c r="E2961" s="187"/>
      <c r="F2961" s="187"/>
      <c r="G2961" s="8"/>
      <c r="H2961" s="187"/>
      <c r="M2961" s="194"/>
      <c r="N2961" s="193"/>
      <c r="O2961" s="193"/>
      <c r="Q2961" s="187"/>
      <c r="R2961" s="187"/>
      <c r="S2961" s="187"/>
      <c r="T2961" s="187"/>
      <c r="U2961" s="187"/>
      <c r="V2961" s="187"/>
      <c r="W2961" s="187"/>
      <c r="X2961" s="187"/>
      <c r="Y2961" s="187"/>
      <c r="Z2961" s="187"/>
      <c r="AA2961" s="12"/>
      <c r="AB2961" s="2"/>
      <c r="AC2961" s="2"/>
    </row>
    <row r="2962" spans="1:29" s="4" customFormat="1" ht="9.9" customHeight="1" x14ac:dyDescent="0.25">
      <c r="A2962" s="184"/>
      <c r="B2962" s="138"/>
      <c r="C2962" s="14"/>
      <c r="D2962" s="194"/>
      <c r="E2962" s="187"/>
      <c r="F2962" s="187"/>
      <c r="G2962" s="8"/>
      <c r="H2962" s="187"/>
      <c r="M2962" s="194"/>
      <c r="N2962" s="193"/>
      <c r="O2962" s="193"/>
      <c r="Q2962" s="187"/>
      <c r="R2962" s="187"/>
      <c r="S2962" s="187"/>
      <c r="T2962" s="187"/>
      <c r="U2962" s="187"/>
      <c r="V2962" s="187"/>
      <c r="W2962" s="187"/>
      <c r="X2962" s="187"/>
      <c r="Y2962" s="187"/>
      <c r="Z2962" s="187"/>
      <c r="AA2962" s="12"/>
      <c r="AB2962" s="2"/>
      <c r="AC2962" s="2"/>
    </row>
    <row r="2963" spans="1:29" s="4" customFormat="1" ht="9.9" customHeight="1" x14ac:dyDescent="0.25">
      <c r="A2963" s="184"/>
      <c r="B2963" s="138"/>
      <c r="C2963" s="14"/>
      <c r="D2963" s="194"/>
      <c r="E2963" s="187"/>
      <c r="F2963" s="187"/>
      <c r="G2963" s="8"/>
      <c r="H2963" s="187"/>
      <c r="M2963" s="194"/>
      <c r="N2963" s="193"/>
      <c r="O2963" s="193"/>
      <c r="Q2963" s="187"/>
      <c r="R2963" s="187"/>
      <c r="S2963" s="187"/>
      <c r="T2963" s="187"/>
      <c r="U2963" s="187"/>
      <c r="V2963" s="187"/>
      <c r="W2963" s="187"/>
      <c r="X2963" s="187"/>
      <c r="Y2963" s="187"/>
      <c r="Z2963" s="187"/>
      <c r="AA2963" s="12"/>
      <c r="AB2963" s="2"/>
      <c r="AC2963" s="2"/>
    </row>
    <row r="2964" spans="1:29" s="4" customFormat="1" ht="9.9" customHeight="1" x14ac:dyDescent="0.25">
      <c r="A2964" s="184"/>
      <c r="B2964" s="139"/>
      <c r="C2964" s="14"/>
      <c r="D2964" s="194"/>
      <c r="E2964" s="187"/>
      <c r="F2964" s="187"/>
      <c r="G2964" s="8"/>
      <c r="H2964" s="187"/>
      <c r="M2964" s="194"/>
      <c r="N2964" s="193"/>
      <c r="O2964" s="193"/>
      <c r="Q2964" s="187"/>
      <c r="R2964" s="187"/>
      <c r="S2964" s="187"/>
      <c r="T2964" s="187"/>
      <c r="U2964" s="187"/>
      <c r="V2964" s="187"/>
      <c r="W2964" s="187"/>
      <c r="X2964" s="187"/>
      <c r="Y2964" s="187"/>
      <c r="Z2964" s="187"/>
      <c r="AA2964" s="12"/>
      <c r="AB2964" s="2"/>
      <c r="AC2964" s="2"/>
    </row>
    <row r="2965" spans="1:29" s="4" customFormat="1" ht="9.9" customHeight="1" x14ac:dyDescent="0.25">
      <c r="A2965" s="184"/>
      <c r="B2965" s="142"/>
      <c r="C2965" s="14"/>
      <c r="D2965" s="194"/>
      <c r="E2965" s="187"/>
      <c r="F2965" s="187"/>
      <c r="G2965" s="8"/>
      <c r="H2965" s="187"/>
      <c r="M2965" s="194"/>
      <c r="N2965" s="193"/>
      <c r="O2965" s="193"/>
      <c r="Q2965" s="187"/>
      <c r="R2965" s="187"/>
      <c r="S2965" s="187"/>
      <c r="T2965" s="187"/>
      <c r="U2965" s="187"/>
      <c r="V2965" s="187"/>
      <c r="W2965" s="187"/>
      <c r="X2965" s="187"/>
      <c r="Y2965" s="187"/>
      <c r="Z2965" s="187"/>
      <c r="AA2965" s="12"/>
      <c r="AB2965" s="2"/>
      <c r="AC2965" s="2"/>
    </row>
    <row r="2966" spans="1:29" s="4" customFormat="1" ht="9.9" customHeight="1" x14ac:dyDescent="0.25">
      <c r="A2966" s="184"/>
      <c r="B2966" s="138"/>
      <c r="C2966" s="14"/>
      <c r="D2966" s="194"/>
      <c r="E2966" s="187"/>
      <c r="F2966" s="187"/>
      <c r="G2966" s="8"/>
      <c r="H2966" s="187"/>
      <c r="M2966" s="194"/>
      <c r="N2966" s="193"/>
      <c r="O2966" s="193"/>
      <c r="Q2966" s="187"/>
      <c r="R2966" s="187"/>
      <c r="S2966" s="187"/>
      <c r="T2966" s="187"/>
      <c r="U2966" s="187"/>
      <c r="V2966" s="187"/>
      <c r="W2966" s="187"/>
      <c r="X2966" s="187"/>
      <c r="Y2966" s="187"/>
      <c r="Z2966" s="187"/>
      <c r="AA2966" s="12"/>
      <c r="AB2966" s="2"/>
      <c r="AC2966" s="2"/>
    </row>
    <row r="2967" spans="1:29" s="4" customFormat="1" ht="9.9" customHeight="1" x14ac:dyDescent="0.25">
      <c r="A2967" s="184"/>
      <c r="B2967" s="138"/>
      <c r="C2967" s="14"/>
      <c r="D2967" s="194"/>
      <c r="E2967" s="187"/>
      <c r="F2967" s="187"/>
      <c r="G2967" s="8"/>
      <c r="H2967" s="187"/>
      <c r="M2967" s="194"/>
      <c r="N2967" s="193"/>
      <c r="O2967" s="193"/>
      <c r="Q2967" s="187"/>
      <c r="R2967" s="187"/>
      <c r="S2967" s="187"/>
      <c r="T2967" s="187"/>
      <c r="U2967" s="187"/>
      <c r="V2967" s="187"/>
      <c r="W2967" s="187"/>
      <c r="X2967" s="187"/>
      <c r="Y2967" s="187"/>
      <c r="Z2967" s="187"/>
      <c r="AA2967" s="12"/>
      <c r="AB2967" s="2"/>
      <c r="AC2967" s="2"/>
    </row>
    <row r="2968" spans="1:29" s="4" customFormat="1" ht="9.9" customHeight="1" x14ac:dyDescent="0.25">
      <c r="A2968" s="184"/>
      <c r="B2968" s="138"/>
      <c r="C2968" s="14"/>
      <c r="D2968" s="194"/>
      <c r="E2968" s="187"/>
      <c r="F2968" s="187"/>
      <c r="G2968" s="8"/>
      <c r="H2968" s="187"/>
      <c r="M2968" s="194"/>
      <c r="N2968" s="193"/>
      <c r="O2968" s="193"/>
      <c r="Q2968" s="187"/>
      <c r="R2968" s="187"/>
      <c r="S2968" s="187"/>
      <c r="T2968" s="187"/>
      <c r="U2968" s="187"/>
      <c r="V2968" s="187"/>
      <c r="W2968" s="187"/>
      <c r="X2968" s="187"/>
      <c r="Y2968" s="187"/>
      <c r="Z2968" s="187"/>
      <c r="AA2968" s="12"/>
      <c r="AB2968" s="2"/>
      <c r="AC2968" s="2"/>
    </row>
    <row r="2969" spans="1:29" s="4" customFormat="1" ht="9.9" customHeight="1" x14ac:dyDescent="0.25">
      <c r="A2969" s="184"/>
      <c r="B2969" s="138"/>
      <c r="C2969" s="14"/>
      <c r="D2969" s="194"/>
      <c r="E2969" s="187"/>
      <c r="F2969" s="187"/>
      <c r="G2969" s="8"/>
      <c r="H2969" s="187"/>
      <c r="M2969" s="194"/>
      <c r="N2969" s="193"/>
      <c r="O2969" s="193"/>
      <c r="Q2969" s="187"/>
      <c r="R2969" s="187"/>
      <c r="S2969" s="187"/>
      <c r="T2969" s="187"/>
      <c r="U2969" s="187"/>
      <c r="V2969" s="187"/>
      <c r="W2969" s="187"/>
      <c r="X2969" s="187"/>
      <c r="Y2969" s="187"/>
      <c r="Z2969" s="187"/>
      <c r="AA2969" s="12"/>
      <c r="AB2969" s="2"/>
      <c r="AC2969" s="2"/>
    </row>
    <row r="2970" spans="1:29" s="4" customFormat="1" ht="9.9" customHeight="1" x14ac:dyDescent="0.25">
      <c r="A2970" s="184"/>
      <c r="B2970" s="138"/>
      <c r="C2970" s="14"/>
      <c r="D2970" s="194"/>
      <c r="E2970" s="187"/>
      <c r="F2970" s="187"/>
      <c r="G2970" s="8"/>
      <c r="H2970" s="187"/>
      <c r="M2970" s="194"/>
      <c r="N2970" s="193"/>
      <c r="O2970" s="193"/>
      <c r="Q2970" s="187"/>
      <c r="R2970" s="187"/>
      <c r="S2970" s="187"/>
      <c r="T2970" s="187"/>
      <c r="U2970" s="187"/>
      <c r="V2970" s="187"/>
      <c r="W2970" s="187"/>
      <c r="X2970" s="187"/>
      <c r="Y2970" s="187"/>
      <c r="Z2970" s="187"/>
      <c r="AA2970" s="12"/>
      <c r="AB2970" s="2"/>
      <c r="AC2970" s="2"/>
    </row>
    <row r="2971" spans="1:29" s="4" customFormat="1" ht="9.9" customHeight="1" x14ac:dyDescent="0.25">
      <c r="A2971" s="184"/>
      <c r="B2971" s="138"/>
      <c r="C2971" s="14"/>
      <c r="D2971" s="194"/>
      <c r="E2971" s="187"/>
      <c r="F2971" s="187"/>
      <c r="G2971" s="8"/>
      <c r="H2971" s="187"/>
      <c r="M2971" s="194"/>
      <c r="N2971" s="193"/>
      <c r="O2971" s="193"/>
      <c r="Q2971" s="187"/>
      <c r="R2971" s="187"/>
      <c r="S2971" s="187"/>
      <c r="T2971" s="187"/>
      <c r="U2971" s="187"/>
      <c r="V2971" s="187"/>
      <c r="W2971" s="187"/>
      <c r="X2971" s="187"/>
      <c r="Y2971" s="187"/>
      <c r="Z2971" s="187"/>
      <c r="AA2971" s="12"/>
      <c r="AB2971" s="2"/>
      <c r="AC2971" s="2"/>
    </row>
    <row r="2972" spans="1:29" s="4" customFormat="1" ht="9.9" customHeight="1" x14ac:dyDescent="0.25">
      <c r="A2972" s="184"/>
      <c r="B2972" s="138"/>
      <c r="C2972" s="14"/>
      <c r="D2972" s="194"/>
      <c r="E2972" s="187"/>
      <c r="F2972" s="187"/>
      <c r="G2972" s="8"/>
      <c r="H2972" s="187"/>
      <c r="M2972" s="194"/>
      <c r="N2972" s="193"/>
      <c r="O2972" s="193"/>
      <c r="Q2972" s="187"/>
      <c r="R2972" s="187"/>
      <c r="S2972" s="187"/>
      <c r="T2972" s="187"/>
      <c r="U2972" s="187"/>
      <c r="V2972" s="187"/>
      <c r="W2972" s="187"/>
      <c r="X2972" s="187"/>
      <c r="Y2972" s="187"/>
      <c r="Z2972" s="187"/>
      <c r="AA2972" s="12"/>
      <c r="AB2972" s="2"/>
      <c r="AC2972" s="2"/>
    </row>
    <row r="2973" spans="1:29" s="4" customFormat="1" ht="9.9" customHeight="1" x14ac:dyDescent="0.25">
      <c r="A2973" s="184"/>
      <c r="B2973" s="138"/>
      <c r="C2973" s="14"/>
      <c r="D2973" s="194"/>
      <c r="E2973" s="187"/>
      <c r="F2973" s="187"/>
      <c r="G2973" s="8"/>
      <c r="H2973" s="187"/>
      <c r="M2973" s="194"/>
      <c r="N2973" s="193"/>
      <c r="O2973" s="193"/>
      <c r="Q2973" s="187"/>
      <c r="R2973" s="187"/>
      <c r="S2973" s="187"/>
      <c r="T2973" s="187"/>
      <c r="U2973" s="187"/>
      <c r="V2973" s="187"/>
      <c r="W2973" s="187"/>
      <c r="X2973" s="187"/>
      <c r="Y2973" s="187"/>
      <c r="Z2973" s="187"/>
      <c r="AA2973" s="12"/>
      <c r="AB2973" s="2"/>
      <c r="AC2973" s="2"/>
    </row>
    <row r="2974" spans="1:29" s="4" customFormat="1" ht="9.9" customHeight="1" x14ac:dyDescent="0.25">
      <c r="A2974" s="184"/>
      <c r="B2974" s="138"/>
      <c r="C2974" s="83"/>
      <c r="D2974" s="194"/>
      <c r="E2974" s="187"/>
      <c r="F2974" s="187"/>
      <c r="G2974" s="8"/>
      <c r="H2974" s="187"/>
      <c r="M2974" s="194"/>
      <c r="N2974" s="193"/>
      <c r="O2974" s="193"/>
      <c r="Q2974" s="187"/>
      <c r="R2974" s="187"/>
      <c r="S2974" s="187"/>
      <c r="T2974" s="187"/>
      <c r="U2974" s="187"/>
      <c r="V2974" s="187"/>
      <c r="W2974" s="187"/>
      <c r="X2974" s="187"/>
      <c r="Y2974" s="187"/>
      <c r="Z2974" s="187"/>
      <c r="AA2974" s="12"/>
      <c r="AB2974" s="2"/>
      <c r="AC2974" s="2"/>
    </row>
    <row r="2975" spans="1:29" s="4" customFormat="1" ht="9.9" customHeight="1" x14ac:dyDescent="0.25">
      <c r="A2975" s="184"/>
      <c r="B2975" s="138"/>
      <c r="C2975" s="151"/>
      <c r="D2975" s="2"/>
      <c r="E2975" s="187"/>
      <c r="F2975" s="187"/>
      <c r="G2975" s="8"/>
      <c r="H2975" s="187"/>
      <c r="M2975" s="2"/>
      <c r="N2975" s="193"/>
      <c r="O2975" s="193"/>
      <c r="Q2975" s="187"/>
      <c r="R2975" s="187"/>
      <c r="S2975" s="187"/>
      <c r="T2975" s="187"/>
      <c r="U2975" s="187"/>
      <c r="V2975" s="187"/>
      <c r="W2975" s="187"/>
      <c r="X2975" s="187"/>
      <c r="Y2975" s="187"/>
      <c r="Z2975" s="187"/>
      <c r="AA2975" s="12"/>
      <c r="AB2975" s="2"/>
      <c r="AC2975" s="2"/>
    </row>
    <row r="2976" spans="1:29" s="4" customFormat="1" ht="9.9" customHeight="1" x14ac:dyDescent="0.25">
      <c r="A2976" s="184"/>
      <c r="B2976" s="138"/>
      <c r="C2976" s="148"/>
      <c r="D2976" s="194"/>
      <c r="E2976" s="187"/>
      <c r="F2976" s="187"/>
      <c r="G2976" s="8"/>
      <c r="H2976" s="187"/>
      <c r="M2976" s="194"/>
      <c r="N2976" s="193"/>
      <c r="O2976" s="193"/>
      <c r="Q2976" s="187"/>
      <c r="R2976" s="187"/>
      <c r="S2976" s="187"/>
      <c r="T2976" s="187"/>
      <c r="U2976" s="187"/>
      <c r="V2976" s="187"/>
      <c r="W2976" s="187"/>
      <c r="X2976" s="187"/>
      <c r="Y2976" s="187"/>
      <c r="Z2976" s="187"/>
      <c r="AA2976" s="12"/>
      <c r="AB2976" s="2"/>
      <c r="AC2976" s="2"/>
    </row>
    <row r="2977" spans="1:29" s="4" customFormat="1" ht="9.9" customHeight="1" x14ac:dyDescent="0.25">
      <c r="A2977" s="184"/>
      <c r="B2977" s="138"/>
      <c r="C2977" s="14"/>
      <c r="D2977" s="194"/>
      <c r="E2977" s="187"/>
      <c r="F2977" s="187"/>
      <c r="G2977" s="8"/>
      <c r="H2977" s="187"/>
      <c r="M2977" s="194"/>
      <c r="N2977" s="193"/>
      <c r="O2977" s="193"/>
      <c r="Q2977" s="187"/>
      <c r="R2977" s="187"/>
      <c r="S2977" s="187"/>
      <c r="T2977" s="187"/>
      <c r="U2977" s="187"/>
      <c r="V2977" s="187"/>
      <c r="W2977" s="187"/>
      <c r="X2977" s="187"/>
      <c r="Y2977" s="187"/>
      <c r="Z2977" s="187"/>
      <c r="AA2977" s="12"/>
      <c r="AB2977" s="2"/>
      <c r="AC2977" s="2"/>
    </row>
    <row r="2978" spans="1:29" s="4" customFormat="1" ht="9.9" customHeight="1" x14ac:dyDescent="0.25">
      <c r="A2978" s="184"/>
      <c r="B2978" s="138"/>
      <c r="C2978" s="14"/>
      <c r="D2978" s="194"/>
      <c r="E2978" s="187"/>
      <c r="F2978" s="187"/>
      <c r="G2978" s="8"/>
      <c r="H2978" s="187"/>
      <c r="M2978" s="194"/>
      <c r="N2978" s="193"/>
      <c r="O2978" s="193"/>
      <c r="Q2978" s="187"/>
      <c r="R2978" s="187"/>
      <c r="S2978" s="187"/>
      <c r="T2978" s="187"/>
      <c r="U2978" s="187"/>
      <c r="V2978" s="187"/>
      <c r="W2978" s="187"/>
      <c r="X2978" s="187"/>
      <c r="Y2978" s="187"/>
      <c r="Z2978" s="187"/>
      <c r="AA2978" s="12"/>
      <c r="AB2978" s="2"/>
      <c r="AC2978" s="2"/>
    </row>
    <row r="2979" spans="1:29" s="4" customFormat="1" ht="9.9" customHeight="1" x14ac:dyDescent="0.25">
      <c r="A2979" s="184"/>
      <c r="B2979" s="138"/>
      <c r="C2979" s="14"/>
      <c r="D2979" s="194"/>
      <c r="E2979" s="187"/>
      <c r="F2979" s="187"/>
      <c r="G2979" s="8"/>
      <c r="H2979" s="187"/>
      <c r="M2979" s="194"/>
      <c r="N2979" s="193"/>
      <c r="O2979" s="193"/>
      <c r="Q2979" s="187"/>
      <c r="R2979" s="187"/>
      <c r="S2979" s="187"/>
      <c r="T2979" s="187"/>
      <c r="U2979" s="187"/>
      <c r="V2979" s="187"/>
      <c r="W2979" s="187"/>
      <c r="X2979" s="187"/>
      <c r="Y2979" s="187"/>
      <c r="Z2979" s="187"/>
      <c r="AA2979" s="12"/>
      <c r="AB2979" s="2"/>
      <c r="AC2979" s="2"/>
    </row>
    <row r="2980" spans="1:29" s="4" customFormat="1" ht="9.9" customHeight="1" x14ac:dyDescent="0.25">
      <c r="A2980" s="184"/>
      <c r="B2980" s="138"/>
      <c r="C2980" s="14"/>
      <c r="D2980" s="2"/>
      <c r="E2980" s="187"/>
      <c r="F2980" s="187"/>
      <c r="G2980" s="8"/>
      <c r="H2980" s="187"/>
      <c r="M2980" s="2"/>
      <c r="N2980" s="193"/>
      <c r="O2980" s="193"/>
      <c r="Q2980" s="187"/>
      <c r="R2980" s="187"/>
      <c r="S2980" s="187"/>
      <c r="T2980" s="187"/>
      <c r="U2980" s="187"/>
      <c r="V2980" s="187"/>
      <c r="W2980" s="187"/>
      <c r="X2980" s="187"/>
      <c r="Y2980" s="187"/>
      <c r="Z2980" s="187"/>
      <c r="AA2980" s="12"/>
      <c r="AB2980" s="2"/>
      <c r="AC2980" s="2"/>
    </row>
    <row r="2981" spans="1:29" s="4" customFormat="1" ht="9.9" customHeight="1" x14ac:dyDescent="0.25">
      <c r="A2981" s="184"/>
      <c r="B2981" s="138"/>
      <c r="C2981" s="14"/>
      <c r="D2981" s="194"/>
      <c r="E2981" s="187"/>
      <c r="F2981" s="187"/>
      <c r="G2981" s="8"/>
      <c r="H2981" s="187"/>
      <c r="M2981" s="194"/>
      <c r="N2981" s="193"/>
      <c r="O2981" s="193"/>
      <c r="Q2981" s="187"/>
      <c r="R2981" s="187"/>
      <c r="S2981" s="187"/>
      <c r="T2981" s="187"/>
      <c r="U2981" s="187"/>
      <c r="V2981" s="187"/>
      <c r="W2981" s="187"/>
      <c r="X2981" s="187"/>
      <c r="Y2981" s="187"/>
      <c r="Z2981" s="187"/>
      <c r="AA2981" s="12"/>
      <c r="AB2981" s="2"/>
      <c r="AC2981" s="2"/>
    </row>
    <row r="2982" spans="1:29" s="4" customFormat="1" ht="9.9" customHeight="1" x14ac:dyDescent="0.25">
      <c r="A2982" s="184"/>
      <c r="B2982" s="138"/>
      <c r="C2982" s="14"/>
      <c r="D2982" s="194"/>
      <c r="E2982" s="187"/>
      <c r="F2982" s="187"/>
      <c r="G2982" s="8"/>
      <c r="H2982" s="187"/>
      <c r="M2982" s="194"/>
      <c r="N2982" s="193"/>
      <c r="O2982" s="193"/>
      <c r="Q2982" s="187"/>
      <c r="R2982" s="187"/>
      <c r="S2982" s="187"/>
      <c r="T2982" s="187"/>
      <c r="U2982" s="187"/>
      <c r="V2982" s="187"/>
      <c r="W2982" s="187"/>
      <c r="X2982" s="187"/>
      <c r="Y2982" s="187"/>
      <c r="Z2982" s="187"/>
      <c r="AA2982" s="12"/>
      <c r="AB2982" s="2"/>
      <c r="AC2982" s="2"/>
    </row>
    <row r="2983" spans="1:29" s="4" customFormat="1" ht="9.9" customHeight="1" x14ac:dyDescent="0.25">
      <c r="A2983" s="184"/>
      <c r="B2983" s="138"/>
      <c r="C2983" s="14"/>
      <c r="D2983" s="2"/>
      <c r="E2983" s="187"/>
      <c r="F2983" s="187"/>
      <c r="G2983" s="8"/>
      <c r="H2983" s="187"/>
      <c r="M2983" s="2"/>
      <c r="N2983" s="193"/>
      <c r="O2983" s="193"/>
      <c r="Q2983" s="187"/>
      <c r="R2983" s="187"/>
      <c r="S2983" s="187"/>
      <c r="T2983" s="187"/>
      <c r="U2983" s="187"/>
      <c r="V2983" s="187"/>
      <c r="W2983" s="187"/>
      <c r="X2983" s="187"/>
      <c r="Y2983" s="187"/>
      <c r="Z2983" s="187"/>
      <c r="AA2983" s="12"/>
      <c r="AB2983" s="2"/>
      <c r="AC2983" s="2"/>
    </row>
    <row r="2984" spans="1:29" s="4" customFormat="1" ht="9.9" customHeight="1" x14ac:dyDescent="0.25">
      <c r="A2984" s="184"/>
      <c r="B2984" s="138"/>
      <c r="C2984" s="148"/>
      <c r="D2984" s="194"/>
      <c r="E2984" s="187"/>
      <c r="F2984" s="187"/>
      <c r="G2984" s="8"/>
      <c r="H2984" s="187"/>
      <c r="M2984" s="194"/>
      <c r="N2984" s="193"/>
      <c r="O2984" s="193"/>
      <c r="Q2984" s="187"/>
      <c r="R2984" s="187"/>
      <c r="S2984" s="187"/>
      <c r="T2984" s="187"/>
      <c r="U2984" s="187"/>
      <c r="V2984" s="187"/>
      <c r="W2984" s="187"/>
      <c r="X2984" s="187"/>
      <c r="Y2984" s="187"/>
      <c r="Z2984" s="187"/>
      <c r="AA2984" s="12"/>
      <c r="AB2984" s="2"/>
      <c r="AC2984" s="2"/>
    </row>
    <row r="2985" spans="1:29" s="4" customFormat="1" ht="9.9" customHeight="1" x14ac:dyDescent="0.25">
      <c r="A2985" s="184"/>
      <c r="B2985" s="138"/>
      <c r="C2985" s="14"/>
      <c r="D2985" s="194"/>
      <c r="E2985" s="187"/>
      <c r="F2985" s="187"/>
      <c r="G2985" s="8"/>
      <c r="H2985" s="187"/>
      <c r="M2985" s="194"/>
      <c r="N2985" s="193"/>
      <c r="O2985" s="193"/>
      <c r="Q2985" s="187"/>
      <c r="R2985" s="187"/>
      <c r="S2985" s="187"/>
      <c r="T2985" s="187"/>
      <c r="U2985" s="187"/>
      <c r="V2985" s="187"/>
      <c r="W2985" s="187"/>
      <c r="X2985" s="187"/>
      <c r="Y2985" s="187"/>
      <c r="Z2985" s="187"/>
      <c r="AA2985" s="12"/>
      <c r="AB2985" s="2"/>
      <c r="AC2985" s="2"/>
    </row>
    <row r="2986" spans="1:29" s="4" customFormat="1" ht="9.9" customHeight="1" x14ac:dyDescent="0.25">
      <c r="A2986" s="184"/>
      <c r="B2986" s="138"/>
      <c r="C2986" s="14"/>
      <c r="D2986" s="194"/>
      <c r="E2986" s="187"/>
      <c r="F2986" s="187"/>
      <c r="G2986" s="8"/>
      <c r="H2986" s="187"/>
      <c r="M2986" s="194"/>
      <c r="N2986" s="193"/>
      <c r="O2986" s="193"/>
      <c r="Q2986" s="187"/>
      <c r="R2986" s="187"/>
      <c r="S2986" s="187"/>
      <c r="T2986" s="187"/>
      <c r="U2986" s="187"/>
      <c r="V2986" s="187"/>
      <c r="W2986" s="187"/>
      <c r="X2986" s="187"/>
      <c r="Y2986" s="187"/>
      <c r="Z2986" s="187"/>
      <c r="AA2986" s="12"/>
      <c r="AB2986" s="2"/>
      <c r="AC2986" s="2"/>
    </row>
    <row r="2987" spans="1:29" s="4" customFormat="1" ht="9.9" customHeight="1" x14ac:dyDescent="0.25">
      <c r="A2987" s="184"/>
      <c r="B2987" s="138"/>
      <c r="C2987" s="14"/>
      <c r="D2987" s="194"/>
      <c r="E2987" s="187"/>
      <c r="F2987" s="187"/>
      <c r="G2987" s="8"/>
      <c r="H2987" s="187"/>
      <c r="M2987" s="194"/>
      <c r="N2987" s="193"/>
      <c r="O2987" s="193"/>
      <c r="Q2987" s="187"/>
      <c r="R2987" s="187"/>
      <c r="S2987" s="187"/>
      <c r="T2987" s="187"/>
      <c r="U2987" s="187"/>
      <c r="V2987" s="187"/>
      <c r="W2987" s="187"/>
      <c r="X2987" s="187"/>
      <c r="Y2987" s="187"/>
      <c r="Z2987" s="187"/>
      <c r="AA2987" s="12"/>
      <c r="AB2987" s="2"/>
      <c r="AC2987" s="2"/>
    </row>
    <row r="2988" spans="1:29" s="4" customFormat="1" ht="9.9" customHeight="1" x14ac:dyDescent="0.25">
      <c r="A2988" s="184"/>
      <c r="B2988" s="138"/>
      <c r="C2988" s="14"/>
      <c r="D2988" s="2"/>
      <c r="E2988" s="187"/>
      <c r="F2988" s="187"/>
      <c r="G2988" s="8"/>
      <c r="H2988" s="187"/>
      <c r="M2988" s="2"/>
      <c r="N2988" s="193"/>
      <c r="O2988" s="193"/>
      <c r="Q2988" s="187"/>
      <c r="R2988" s="187"/>
      <c r="S2988" s="187"/>
      <c r="T2988" s="187"/>
      <c r="U2988" s="187"/>
      <c r="V2988" s="187"/>
      <c r="W2988" s="187"/>
      <c r="X2988" s="187"/>
      <c r="Y2988" s="187"/>
      <c r="Z2988" s="187"/>
      <c r="AA2988" s="12"/>
      <c r="AB2988" s="2"/>
      <c r="AC2988" s="2"/>
    </row>
    <row r="2989" spans="1:29" s="4" customFormat="1" ht="9.9" customHeight="1" x14ac:dyDescent="0.25">
      <c r="A2989" s="184"/>
      <c r="B2989" s="138"/>
      <c r="C2989" s="14"/>
      <c r="D2989" s="194"/>
      <c r="E2989" s="187"/>
      <c r="F2989" s="187"/>
      <c r="G2989" s="8"/>
      <c r="H2989" s="187"/>
      <c r="M2989" s="194"/>
      <c r="N2989" s="193"/>
      <c r="O2989" s="193"/>
      <c r="Q2989" s="187"/>
      <c r="R2989" s="187"/>
      <c r="S2989" s="187"/>
      <c r="T2989" s="187"/>
      <c r="U2989" s="187"/>
      <c r="V2989" s="187"/>
      <c r="W2989" s="187"/>
      <c r="X2989" s="187"/>
      <c r="Y2989" s="187"/>
      <c r="Z2989" s="187"/>
      <c r="AA2989" s="12"/>
      <c r="AB2989" s="2"/>
      <c r="AC2989" s="2"/>
    </row>
    <row r="2990" spans="1:29" s="4" customFormat="1" ht="9.9" customHeight="1" x14ac:dyDescent="0.25">
      <c r="A2990" s="184"/>
      <c r="B2990" s="138"/>
      <c r="C2990" s="148"/>
      <c r="D2990" s="194"/>
      <c r="E2990" s="187"/>
      <c r="F2990" s="187"/>
      <c r="G2990" s="8"/>
      <c r="H2990" s="187"/>
      <c r="M2990" s="194"/>
      <c r="N2990" s="193"/>
      <c r="O2990" s="193"/>
      <c r="Q2990" s="187"/>
      <c r="R2990" s="187"/>
      <c r="S2990" s="187"/>
      <c r="T2990" s="187"/>
      <c r="U2990" s="187"/>
      <c r="V2990" s="187"/>
      <c r="W2990" s="187"/>
      <c r="X2990" s="187"/>
      <c r="Y2990" s="187"/>
      <c r="Z2990" s="187"/>
      <c r="AA2990" s="12"/>
      <c r="AB2990" s="2"/>
      <c r="AC2990" s="2"/>
    </row>
    <row r="2991" spans="1:29" s="4" customFormat="1" ht="9.9" customHeight="1" x14ac:dyDescent="0.25">
      <c r="A2991" s="184"/>
      <c r="B2991" s="138"/>
      <c r="C2991" s="14"/>
      <c r="D2991" s="194"/>
      <c r="E2991" s="187"/>
      <c r="F2991" s="187"/>
      <c r="G2991" s="8"/>
      <c r="H2991" s="187"/>
      <c r="M2991" s="194"/>
      <c r="N2991" s="193"/>
      <c r="O2991" s="193"/>
      <c r="Q2991" s="187"/>
      <c r="R2991" s="187"/>
      <c r="S2991" s="187"/>
      <c r="T2991" s="187"/>
      <c r="U2991" s="187"/>
      <c r="V2991" s="187"/>
      <c r="W2991" s="187"/>
      <c r="X2991" s="187"/>
      <c r="Y2991" s="187"/>
      <c r="Z2991" s="187"/>
      <c r="AA2991" s="12"/>
      <c r="AB2991" s="2"/>
      <c r="AC2991" s="2"/>
    </row>
    <row r="2992" spans="1:29" s="4" customFormat="1" ht="9.9" customHeight="1" x14ac:dyDescent="0.25">
      <c r="A2992" s="184"/>
      <c r="B2992" s="138"/>
      <c r="C2992" s="148"/>
      <c r="D2992" s="194"/>
      <c r="E2992" s="187"/>
      <c r="F2992" s="187"/>
      <c r="G2992" s="8"/>
      <c r="H2992" s="187"/>
      <c r="M2992" s="194"/>
      <c r="N2992" s="193"/>
      <c r="O2992" s="193"/>
      <c r="Q2992" s="187"/>
      <c r="R2992" s="187"/>
      <c r="S2992" s="187"/>
      <c r="T2992" s="187"/>
      <c r="U2992" s="187"/>
      <c r="V2992" s="187"/>
      <c r="W2992" s="187"/>
      <c r="X2992" s="187"/>
      <c r="Y2992" s="187"/>
      <c r="Z2992" s="187"/>
      <c r="AA2992" s="12"/>
      <c r="AB2992" s="2"/>
      <c r="AC2992" s="2"/>
    </row>
    <row r="2993" spans="1:29" s="4" customFormat="1" ht="9.9" customHeight="1" x14ac:dyDescent="0.25">
      <c r="A2993" s="184"/>
      <c r="B2993" s="138"/>
      <c r="C2993" s="14"/>
      <c r="D2993" s="2"/>
      <c r="E2993" s="187"/>
      <c r="F2993" s="187"/>
      <c r="G2993" s="8"/>
      <c r="H2993" s="187"/>
      <c r="M2993" s="2"/>
      <c r="N2993" s="193"/>
      <c r="O2993" s="193"/>
      <c r="Q2993" s="187"/>
      <c r="R2993" s="187"/>
      <c r="S2993" s="187"/>
      <c r="T2993" s="187"/>
      <c r="U2993" s="187"/>
      <c r="V2993" s="187"/>
      <c r="W2993" s="187"/>
      <c r="X2993" s="187"/>
      <c r="Y2993" s="187"/>
      <c r="Z2993" s="187"/>
      <c r="AA2993" s="12"/>
      <c r="AB2993" s="2"/>
      <c r="AC2993" s="2"/>
    </row>
    <row r="2994" spans="1:29" s="4" customFormat="1" ht="9.9" customHeight="1" x14ac:dyDescent="0.25">
      <c r="A2994" s="184"/>
      <c r="B2994" s="138"/>
      <c r="C2994" s="14"/>
      <c r="D2994" s="194"/>
      <c r="E2994" s="187"/>
      <c r="F2994" s="187"/>
      <c r="G2994" s="8"/>
      <c r="H2994" s="187"/>
      <c r="M2994" s="194"/>
      <c r="N2994" s="193"/>
      <c r="O2994" s="193"/>
      <c r="Q2994" s="187"/>
      <c r="R2994" s="187"/>
      <c r="S2994" s="187"/>
      <c r="T2994" s="187"/>
      <c r="U2994" s="187"/>
      <c r="V2994" s="187"/>
      <c r="W2994" s="187"/>
      <c r="X2994" s="187"/>
      <c r="Y2994" s="187"/>
      <c r="Z2994" s="187"/>
      <c r="AA2994" s="12"/>
      <c r="AB2994" s="2"/>
      <c r="AC2994" s="2"/>
    </row>
    <row r="2995" spans="1:29" s="4" customFormat="1" ht="9.9" customHeight="1" x14ac:dyDescent="0.25">
      <c r="A2995" s="184"/>
      <c r="B2995" s="138"/>
      <c r="C2995" s="14"/>
      <c r="D2995" s="194"/>
      <c r="E2995" s="187"/>
      <c r="F2995" s="187"/>
      <c r="G2995" s="8"/>
      <c r="H2995" s="187"/>
      <c r="M2995" s="194"/>
      <c r="N2995" s="193"/>
      <c r="O2995" s="193"/>
      <c r="Q2995" s="187"/>
      <c r="R2995" s="187"/>
      <c r="S2995" s="187"/>
      <c r="T2995" s="187"/>
      <c r="U2995" s="187"/>
      <c r="V2995" s="187"/>
      <c r="W2995" s="187"/>
      <c r="X2995" s="187"/>
      <c r="Y2995" s="187"/>
      <c r="Z2995" s="187"/>
      <c r="AA2995" s="12"/>
      <c r="AB2995" s="2"/>
      <c r="AC2995" s="2"/>
    </row>
    <row r="2996" spans="1:29" s="4" customFormat="1" ht="9.9" customHeight="1" x14ac:dyDescent="0.25">
      <c r="A2996" s="184"/>
      <c r="B2996" s="138"/>
      <c r="C2996" s="14"/>
      <c r="D2996" s="194"/>
      <c r="E2996" s="187"/>
      <c r="F2996" s="187"/>
      <c r="G2996" s="8"/>
      <c r="H2996" s="187"/>
      <c r="M2996" s="194"/>
      <c r="N2996" s="193"/>
      <c r="O2996" s="193"/>
      <c r="Q2996" s="187"/>
      <c r="R2996" s="187"/>
      <c r="S2996" s="187"/>
      <c r="T2996" s="187"/>
      <c r="U2996" s="187"/>
      <c r="V2996" s="187"/>
      <c r="W2996" s="187"/>
      <c r="X2996" s="187"/>
      <c r="Y2996" s="187"/>
      <c r="Z2996" s="187"/>
      <c r="AA2996" s="12"/>
      <c r="AB2996" s="2"/>
      <c r="AC2996" s="2"/>
    </row>
    <row r="2997" spans="1:29" s="4" customFormat="1" ht="9.9" customHeight="1" x14ac:dyDescent="0.25">
      <c r="A2997" s="184"/>
      <c r="B2997" s="138"/>
      <c r="C2997" s="148"/>
      <c r="D2997" s="194"/>
      <c r="E2997" s="187"/>
      <c r="F2997" s="187"/>
      <c r="G2997" s="8"/>
      <c r="H2997" s="187"/>
      <c r="M2997" s="194"/>
      <c r="N2997" s="193"/>
      <c r="O2997" s="193"/>
      <c r="Q2997" s="187"/>
      <c r="R2997" s="187"/>
      <c r="S2997" s="187"/>
      <c r="T2997" s="187"/>
      <c r="U2997" s="187"/>
      <c r="V2997" s="187"/>
      <c r="W2997" s="187"/>
      <c r="X2997" s="187"/>
      <c r="Y2997" s="187"/>
      <c r="Z2997" s="187"/>
      <c r="AA2997" s="12"/>
      <c r="AB2997" s="2"/>
      <c r="AC2997" s="2"/>
    </row>
    <row r="2998" spans="1:29" s="4" customFormat="1" ht="9.9" customHeight="1" x14ac:dyDescent="0.25">
      <c r="A2998" s="184"/>
      <c r="B2998" s="138"/>
      <c r="C2998" s="14"/>
      <c r="D2998" s="2"/>
      <c r="E2998" s="187"/>
      <c r="F2998" s="187"/>
      <c r="G2998" s="8"/>
      <c r="H2998" s="187"/>
      <c r="M2998" s="2"/>
      <c r="N2998" s="193"/>
      <c r="O2998" s="193"/>
      <c r="Q2998" s="187"/>
      <c r="R2998" s="187"/>
      <c r="S2998" s="187"/>
      <c r="T2998" s="187"/>
      <c r="U2998" s="187"/>
      <c r="V2998" s="187"/>
      <c r="W2998" s="187"/>
      <c r="X2998" s="187"/>
      <c r="Y2998" s="187"/>
      <c r="Z2998" s="187"/>
      <c r="AA2998" s="12"/>
      <c r="AB2998" s="2"/>
      <c r="AC2998" s="2"/>
    </row>
    <row r="2999" spans="1:29" s="4" customFormat="1" ht="9.9" customHeight="1" x14ac:dyDescent="0.25">
      <c r="A2999" s="184"/>
      <c r="B2999" s="138"/>
      <c r="C2999" s="14"/>
      <c r="D2999" s="194"/>
      <c r="E2999" s="187"/>
      <c r="F2999" s="187"/>
      <c r="G2999" s="8"/>
      <c r="H2999" s="187"/>
      <c r="M2999" s="194"/>
      <c r="N2999" s="193"/>
      <c r="O2999" s="193"/>
      <c r="Q2999" s="187"/>
      <c r="R2999" s="187"/>
      <c r="S2999" s="187"/>
      <c r="T2999" s="187"/>
      <c r="U2999" s="187"/>
      <c r="V2999" s="187"/>
      <c r="W2999" s="187"/>
      <c r="X2999" s="187"/>
      <c r="Y2999" s="187"/>
      <c r="Z2999" s="187"/>
      <c r="AA2999" s="12"/>
      <c r="AB2999" s="2"/>
      <c r="AC2999" s="2"/>
    </row>
    <row r="3000" spans="1:29" s="4" customFormat="1" ht="9.9" customHeight="1" x14ac:dyDescent="0.25">
      <c r="A3000" s="184"/>
      <c r="B3000" s="138"/>
      <c r="C3000" s="14"/>
      <c r="D3000" s="194"/>
      <c r="E3000" s="187"/>
      <c r="F3000" s="187"/>
      <c r="G3000" s="8"/>
      <c r="H3000" s="187"/>
      <c r="M3000" s="194"/>
      <c r="N3000" s="193"/>
      <c r="O3000" s="193"/>
      <c r="Q3000" s="187"/>
      <c r="R3000" s="187"/>
      <c r="S3000" s="187"/>
      <c r="T3000" s="187"/>
      <c r="U3000" s="187"/>
      <c r="V3000" s="187"/>
      <c r="W3000" s="187"/>
      <c r="X3000" s="187"/>
      <c r="Y3000" s="187"/>
      <c r="Z3000" s="187"/>
      <c r="AA3000" s="12"/>
      <c r="AB3000" s="2"/>
      <c r="AC3000" s="2"/>
    </row>
    <row r="3001" spans="1:29" s="4" customFormat="1" ht="9.9" customHeight="1" x14ac:dyDescent="0.25">
      <c r="A3001" s="184"/>
      <c r="B3001" s="138"/>
      <c r="C3001" s="14"/>
      <c r="D3001" s="194"/>
      <c r="E3001" s="187"/>
      <c r="F3001" s="187"/>
      <c r="G3001" s="8"/>
      <c r="H3001" s="187"/>
      <c r="M3001" s="194"/>
      <c r="N3001" s="193"/>
      <c r="O3001" s="193"/>
      <c r="Q3001" s="187"/>
      <c r="R3001" s="187"/>
      <c r="S3001" s="187"/>
      <c r="T3001" s="187"/>
      <c r="U3001" s="187"/>
      <c r="V3001" s="187"/>
      <c r="W3001" s="187"/>
      <c r="X3001" s="187"/>
      <c r="Y3001" s="187"/>
      <c r="Z3001" s="187"/>
      <c r="AA3001" s="12"/>
      <c r="AB3001" s="2"/>
      <c r="AC3001" s="2"/>
    </row>
    <row r="3002" spans="1:29" s="4" customFormat="1" ht="9.9" customHeight="1" x14ac:dyDescent="0.25">
      <c r="A3002" s="184"/>
      <c r="B3002" s="138"/>
      <c r="C3002" s="14"/>
      <c r="D3002" s="194"/>
      <c r="E3002" s="187"/>
      <c r="F3002" s="187"/>
      <c r="G3002" s="8"/>
      <c r="H3002" s="187"/>
      <c r="M3002" s="194"/>
      <c r="N3002" s="193"/>
      <c r="O3002" s="193"/>
      <c r="Q3002" s="187"/>
      <c r="R3002" s="187"/>
      <c r="S3002" s="187"/>
      <c r="T3002" s="187"/>
      <c r="U3002" s="187"/>
      <c r="V3002" s="187"/>
      <c r="W3002" s="187"/>
      <c r="X3002" s="187"/>
      <c r="Y3002" s="187"/>
      <c r="Z3002" s="187"/>
      <c r="AA3002" s="12"/>
      <c r="AB3002" s="2"/>
      <c r="AC3002" s="2"/>
    </row>
    <row r="3003" spans="1:29" s="4" customFormat="1" ht="9.9" customHeight="1" x14ac:dyDescent="0.25">
      <c r="A3003" s="184"/>
      <c r="B3003" s="138"/>
      <c r="C3003" s="14"/>
      <c r="D3003" s="2"/>
      <c r="E3003" s="187"/>
      <c r="F3003" s="187"/>
      <c r="G3003" s="8"/>
      <c r="H3003" s="187"/>
      <c r="M3003" s="2"/>
      <c r="N3003" s="193"/>
      <c r="O3003" s="193"/>
      <c r="Q3003" s="187"/>
      <c r="R3003" s="187"/>
      <c r="S3003" s="187"/>
      <c r="T3003" s="187"/>
      <c r="U3003" s="187"/>
      <c r="V3003" s="187"/>
      <c r="W3003" s="187"/>
      <c r="X3003" s="187"/>
      <c r="Y3003" s="187"/>
      <c r="Z3003" s="187"/>
      <c r="AA3003" s="12"/>
      <c r="AB3003" s="2"/>
      <c r="AC3003" s="2"/>
    </row>
    <row r="3004" spans="1:29" s="4" customFormat="1" ht="9.9" customHeight="1" x14ac:dyDescent="0.25">
      <c r="A3004" s="184"/>
      <c r="B3004" s="138"/>
      <c r="C3004" s="14"/>
      <c r="D3004" s="194"/>
      <c r="E3004" s="187"/>
      <c r="F3004" s="187"/>
      <c r="G3004" s="8"/>
      <c r="H3004" s="187"/>
      <c r="M3004" s="194"/>
      <c r="N3004" s="193"/>
      <c r="O3004" s="193"/>
      <c r="Q3004" s="187"/>
      <c r="R3004" s="187"/>
      <c r="S3004" s="187"/>
      <c r="T3004" s="187"/>
      <c r="U3004" s="187"/>
      <c r="V3004" s="187"/>
      <c r="W3004" s="187"/>
      <c r="X3004" s="187"/>
      <c r="Y3004" s="187"/>
      <c r="Z3004" s="187"/>
      <c r="AA3004" s="12"/>
      <c r="AB3004" s="2"/>
      <c r="AC3004" s="2"/>
    </row>
    <row r="3005" spans="1:29" s="4" customFormat="1" ht="9.9" customHeight="1" x14ac:dyDescent="0.25">
      <c r="A3005" s="184"/>
      <c r="B3005" s="138"/>
      <c r="C3005" s="14"/>
      <c r="D3005" s="194"/>
      <c r="E3005" s="187"/>
      <c r="F3005" s="187"/>
      <c r="G3005" s="8"/>
      <c r="H3005" s="187"/>
      <c r="M3005" s="194"/>
      <c r="N3005" s="193"/>
      <c r="O3005" s="193"/>
      <c r="Q3005" s="187"/>
      <c r="R3005" s="187"/>
      <c r="S3005" s="187"/>
      <c r="T3005" s="187"/>
      <c r="U3005" s="187"/>
      <c r="V3005" s="187"/>
      <c r="W3005" s="187"/>
      <c r="X3005" s="187"/>
      <c r="Y3005" s="187"/>
      <c r="Z3005" s="187"/>
      <c r="AA3005" s="12"/>
      <c r="AB3005" s="2"/>
      <c r="AC3005" s="2"/>
    </row>
    <row r="3006" spans="1:29" s="4" customFormat="1" ht="9.9" customHeight="1" x14ac:dyDescent="0.25">
      <c r="A3006" s="184"/>
      <c r="B3006" s="138"/>
      <c r="C3006" s="14"/>
      <c r="D3006" s="194"/>
      <c r="E3006" s="187"/>
      <c r="F3006" s="187"/>
      <c r="G3006" s="8"/>
      <c r="H3006" s="187"/>
      <c r="M3006" s="194"/>
      <c r="N3006" s="193"/>
      <c r="O3006" s="193"/>
      <c r="Q3006" s="187"/>
      <c r="R3006" s="187"/>
      <c r="S3006" s="187"/>
      <c r="T3006" s="187"/>
      <c r="U3006" s="187"/>
      <c r="V3006" s="187"/>
      <c r="W3006" s="187"/>
      <c r="X3006" s="187"/>
      <c r="Y3006" s="187"/>
      <c r="Z3006" s="187"/>
      <c r="AA3006" s="12"/>
      <c r="AB3006" s="2"/>
      <c r="AC3006" s="2"/>
    </row>
    <row r="3007" spans="1:29" s="4" customFormat="1" ht="9.9" customHeight="1" x14ac:dyDescent="0.25">
      <c r="A3007" s="184"/>
      <c r="B3007" s="138"/>
      <c r="C3007" s="14"/>
      <c r="D3007" s="194"/>
      <c r="E3007" s="187"/>
      <c r="F3007" s="187"/>
      <c r="G3007" s="8"/>
      <c r="H3007" s="187"/>
      <c r="M3007" s="194"/>
      <c r="N3007" s="193"/>
      <c r="O3007" s="193"/>
      <c r="Q3007" s="187"/>
      <c r="R3007" s="187"/>
      <c r="S3007" s="187"/>
      <c r="T3007" s="187"/>
      <c r="U3007" s="187"/>
      <c r="V3007" s="187"/>
      <c r="W3007" s="187"/>
      <c r="X3007" s="187"/>
      <c r="Y3007" s="187"/>
      <c r="Z3007" s="187"/>
      <c r="AA3007" s="12"/>
      <c r="AB3007" s="2"/>
      <c r="AC3007" s="2"/>
    </row>
    <row r="3008" spans="1:29" s="4" customFormat="1" ht="9.9" customHeight="1" x14ac:dyDescent="0.25">
      <c r="A3008" s="184"/>
      <c r="B3008" s="138"/>
      <c r="C3008" s="14"/>
      <c r="D3008" s="2"/>
      <c r="E3008" s="187"/>
      <c r="F3008" s="187"/>
      <c r="G3008" s="8"/>
      <c r="H3008" s="187"/>
      <c r="M3008" s="2"/>
      <c r="N3008" s="193"/>
      <c r="O3008" s="193"/>
      <c r="Q3008" s="187"/>
      <c r="R3008" s="187"/>
      <c r="S3008" s="187"/>
      <c r="T3008" s="187"/>
      <c r="U3008" s="187"/>
      <c r="V3008" s="187"/>
      <c r="W3008" s="187"/>
      <c r="X3008" s="187"/>
      <c r="Y3008" s="187"/>
      <c r="Z3008" s="187"/>
      <c r="AA3008" s="12"/>
      <c r="AB3008" s="2"/>
      <c r="AC3008" s="2"/>
    </row>
    <row r="3009" spans="1:29" s="4" customFormat="1" ht="9.9" customHeight="1" x14ac:dyDescent="0.25">
      <c r="A3009" s="184"/>
      <c r="B3009" s="138"/>
      <c r="C3009" s="14"/>
      <c r="D3009" s="194"/>
      <c r="E3009" s="187"/>
      <c r="F3009" s="187"/>
      <c r="G3009" s="8"/>
      <c r="H3009" s="187"/>
      <c r="M3009" s="194"/>
      <c r="N3009" s="193"/>
      <c r="O3009" s="193"/>
      <c r="Q3009" s="187"/>
      <c r="R3009" s="187"/>
      <c r="S3009" s="187"/>
      <c r="T3009" s="187"/>
      <c r="U3009" s="187"/>
      <c r="V3009" s="187"/>
      <c r="W3009" s="187"/>
      <c r="X3009" s="187"/>
      <c r="Y3009" s="187"/>
      <c r="Z3009" s="187"/>
      <c r="AA3009" s="12"/>
      <c r="AB3009" s="2"/>
      <c r="AC3009" s="2"/>
    </row>
    <row r="3010" spans="1:29" s="4" customFormat="1" ht="9.9" customHeight="1" x14ac:dyDescent="0.25">
      <c r="A3010" s="184"/>
      <c r="B3010" s="138"/>
      <c r="C3010" s="14"/>
      <c r="D3010" s="194"/>
      <c r="E3010" s="187"/>
      <c r="F3010" s="187"/>
      <c r="G3010" s="8"/>
      <c r="H3010" s="187"/>
      <c r="M3010" s="194"/>
      <c r="N3010" s="193"/>
      <c r="O3010" s="193"/>
      <c r="Q3010" s="187"/>
      <c r="R3010" s="187"/>
      <c r="S3010" s="187"/>
      <c r="T3010" s="187"/>
      <c r="U3010" s="187"/>
      <c r="V3010" s="187"/>
      <c r="W3010" s="187"/>
      <c r="X3010" s="187"/>
      <c r="Y3010" s="187"/>
      <c r="Z3010" s="187"/>
      <c r="AA3010" s="12"/>
      <c r="AB3010" s="2"/>
      <c r="AC3010" s="2"/>
    </row>
    <row r="3011" spans="1:29" s="4" customFormat="1" ht="9.9" customHeight="1" x14ac:dyDescent="0.25">
      <c r="A3011" s="184"/>
      <c r="B3011" s="138"/>
      <c r="C3011" s="14"/>
      <c r="D3011" s="194"/>
      <c r="E3011" s="187"/>
      <c r="F3011" s="187"/>
      <c r="G3011" s="8"/>
      <c r="H3011" s="187"/>
      <c r="M3011" s="194"/>
      <c r="N3011" s="193"/>
      <c r="O3011" s="193"/>
      <c r="Q3011" s="187"/>
      <c r="R3011" s="187"/>
      <c r="S3011" s="187"/>
      <c r="T3011" s="187"/>
      <c r="U3011" s="187"/>
      <c r="V3011" s="187"/>
      <c r="W3011" s="187"/>
      <c r="X3011" s="187"/>
      <c r="Y3011" s="187"/>
      <c r="Z3011" s="187"/>
      <c r="AA3011" s="12"/>
      <c r="AB3011" s="2"/>
      <c r="AC3011" s="2"/>
    </row>
    <row r="3012" spans="1:29" s="4" customFormat="1" ht="9.9" customHeight="1" x14ac:dyDescent="0.25">
      <c r="A3012" s="184"/>
      <c r="B3012" s="138"/>
      <c r="C3012" s="14"/>
      <c r="D3012" s="194"/>
      <c r="E3012" s="187"/>
      <c r="F3012" s="187"/>
      <c r="G3012" s="8"/>
      <c r="H3012" s="187"/>
      <c r="M3012" s="194"/>
      <c r="N3012" s="193"/>
      <c r="O3012" s="193"/>
      <c r="Q3012" s="187"/>
      <c r="R3012" s="187"/>
      <c r="S3012" s="187"/>
      <c r="T3012" s="187"/>
      <c r="U3012" s="187"/>
      <c r="V3012" s="187"/>
      <c r="W3012" s="187"/>
      <c r="X3012" s="187"/>
      <c r="Y3012" s="187"/>
      <c r="Z3012" s="187"/>
      <c r="AA3012" s="12"/>
      <c r="AB3012" s="2"/>
      <c r="AC3012" s="2"/>
    </row>
    <row r="3013" spans="1:29" s="4" customFormat="1" ht="9.9" customHeight="1" x14ac:dyDescent="0.25">
      <c r="A3013" s="184"/>
      <c r="B3013" s="138"/>
      <c r="C3013" s="14"/>
      <c r="D3013" s="194"/>
      <c r="E3013" s="187"/>
      <c r="F3013" s="187"/>
      <c r="G3013" s="8"/>
      <c r="H3013" s="187"/>
      <c r="M3013" s="194"/>
      <c r="N3013" s="193"/>
      <c r="O3013" s="193"/>
      <c r="Q3013" s="187"/>
      <c r="R3013" s="187"/>
      <c r="S3013" s="187"/>
      <c r="T3013" s="187"/>
      <c r="U3013" s="187"/>
      <c r="V3013" s="187"/>
      <c r="W3013" s="187"/>
      <c r="X3013" s="187"/>
      <c r="Y3013" s="187"/>
      <c r="Z3013" s="187"/>
      <c r="AA3013" s="12"/>
      <c r="AB3013" s="2"/>
      <c r="AC3013" s="2"/>
    </row>
    <row r="3014" spans="1:29" s="4" customFormat="1" ht="9.9" customHeight="1" x14ac:dyDescent="0.25">
      <c r="A3014" s="184"/>
      <c r="B3014" s="138"/>
      <c r="C3014" s="83"/>
      <c r="D3014" s="194"/>
      <c r="E3014" s="187"/>
      <c r="F3014" s="187"/>
      <c r="G3014" s="8"/>
      <c r="H3014" s="187"/>
      <c r="M3014" s="194"/>
      <c r="N3014" s="193"/>
      <c r="O3014" s="193"/>
      <c r="Q3014" s="187"/>
      <c r="R3014" s="187"/>
      <c r="S3014" s="187"/>
      <c r="T3014" s="187"/>
      <c r="U3014" s="187"/>
      <c r="V3014" s="187"/>
      <c r="W3014" s="187"/>
      <c r="X3014" s="187"/>
      <c r="Y3014" s="187"/>
      <c r="Z3014" s="187"/>
      <c r="AA3014" s="12"/>
      <c r="AB3014" s="2"/>
      <c r="AC3014" s="2"/>
    </row>
    <row r="3015" spans="1:29" s="4" customFormat="1" ht="9.9" customHeight="1" x14ac:dyDescent="0.25">
      <c r="A3015" s="184"/>
      <c r="B3015" s="138"/>
      <c r="C3015" s="2"/>
      <c r="D3015" s="194"/>
      <c r="E3015" s="187"/>
      <c r="F3015" s="187"/>
      <c r="G3015" s="8"/>
      <c r="H3015" s="187"/>
      <c r="M3015" s="194"/>
      <c r="N3015" s="193"/>
      <c r="O3015" s="193"/>
      <c r="Q3015" s="187"/>
      <c r="R3015" s="187"/>
      <c r="S3015" s="187"/>
      <c r="T3015" s="187"/>
      <c r="U3015" s="187"/>
      <c r="V3015" s="187"/>
      <c r="W3015" s="187"/>
      <c r="X3015" s="187"/>
      <c r="Y3015" s="187"/>
      <c r="Z3015" s="187"/>
      <c r="AA3015" s="12"/>
      <c r="AB3015" s="2"/>
      <c r="AC3015" s="2"/>
    </row>
    <row r="3016" spans="1:29" s="4" customFormat="1" ht="9.9" customHeight="1" x14ac:dyDescent="0.25">
      <c r="A3016" s="184"/>
      <c r="B3016" s="138"/>
      <c r="C3016" s="148"/>
      <c r="D3016" s="194"/>
      <c r="E3016" s="187"/>
      <c r="F3016" s="187"/>
      <c r="G3016" s="8"/>
      <c r="H3016" s="187"/>
      <c r="M3016" s="194"/>
      <c r="N3016" s="193"/>
      <c r="O3016" s="193"/>
      <c r="Q3016" s="187"/>
      <c r="R3016" s="187"/>
      <c r="S3016" s="187"/>
      <c r="T3016" s="187"/>
      <c r="U3016" s="187"/>
      <c r="V3016" s="187"/>
      <c r="W3016" s="187"/>
      <c r="X3016" s="187"/>
      <c r="Y3016" s="187"/>
      <c r="Z3016" s="187"/>
      <c r="AA3016" s="12"/>
      <c r="AB3016" s="2"/>
      <c r="AC3016" s="2"/>
    </row>
    <row r="3017" spans="1:29" s="4" customFormat="1" ht="9.9" customHeight="1" x14ac:dyDescent="0.25">
      <c r="A3017" s="184"/>
      <c r="B3017" s="138"/>
      <c r="C3017" s="14"/>
      <c r="D3017" s="194"/>
      <c r="E3017" s="187"/>
      <c r="F3017" s="187"/>
      <c r="G3017" s="8"/>
      <c r="H3017" s="187"/>
      <c r="M3017" s="194"/>
      <c r="N3017" s="193"/>
      <c r="O3017" s="193"/>
      <c r="Q3017" s="187"/>
      <c r="R3017" s="187"/>
      <c r="S3017" s="187"/>
      <c r="T3017" s="187"/>
      <c r="U3017" s="187"/>
      <c r="V3017" s="187"/>
      <c r="W3017" s="187"/>
      <c r="X3017" s="187"/>
      <c r="Y3017" s="187"/>
      <c r="Z3017" s="187"/>
      <c r="AA3017" s="12"/>
      <c r="AB3017" s="2"/>
      <c r="AC3017" s="2"/>
    </row>
    <row r="3018" spans="1:29" s="4" customFormat="1" ht="9.9" customHeight="1" x14ac:dyDescent="0.25">
      <c r="A3018" s="184"/>
      <c r="B3018" s="138"/>
      <c r="C3018" s="14"/>
      <c r="D3018" s="194"/>
      <c r="E3018" s="187"/>
      <c r="F3018" s="187"/>
      <c r="G3018" s="8"/>
      <c r="H3018" s="187"/>
      <c r="M3018" s="194"/>
      <c r="N3018" s="193"/>
      <c r="O3018" s="193"/>
      <c r="Q3018" s="187"/>
      <c r="R3018" s="187"/>
      <c r="S3018" s="187"/>
      <c r="T3018" s="187"/>
      <c r="U3018" s="187"/>
      <c r="V3018" s="187"/>
      <c r="W3018" s="187"/>
      <c r="X3018" s="187"/>
      <c r="Y3018" s="187"/>
      <c r="Z3018" s="187"/>
      <c r="AA3018" s="12"/>
      <c r="AB3018" s="2"/>
      <c r="AC3018" s="2"/>
    </row>
    <row r="3019" spans="1:29" s="4" customFormat="1" ht="9.9" customHeight="1" x14ac:dyDescent="0.25">
      <c r="A3019" s="184"/>
      <c r="B3019" s="138"/>
      <c r="C3019" s="14"/>
      <c r="D3019" s="194"/>
      <c r="E3019" s="187"/>
      <c r="F3019" s="187"/>
      <c r="G3019" s="8"/>
      <c r="H3019" s="187"/>
      <c r="M3019" s="194"/>
      <c r="N3019" s="193"/>
      <c r="O3019" s="193"/>
      <c r="Q3019" s="187"/>
      <c r="R3019" s="187"/>
      <c r="S3019" s="187"/>
      <c r="T3019" s="187"/>
      <c r="U3019" s="187"/>
      <c r="V3019" s="187"/>
      <c r="W3019" s="187"/>
      <c r="X3019" s="187"/>
      <c r="Y3019" s="187"/>
      <c r="Z3019" s="187"/>
      <c r="AA3019" s="12"/>
      <c r="AB3019" s="2"/>
      <c r="AC3019" s="2"/>
    </row>
    <row r="3020" spans="1:29" s="4" customFormat="1" ht="9.9" customHeight="1" x14ac:dyDescent="0.25">
      <c r="A3020" s="184"/>
      <c r="B3020" s="138"/>
      <c r="C3020" s="14"/>
      <c r="D3020" s="194"/>
      <c r="E3020" s="187"/>
      <c r="F3020" s="187"/>
      <c r="G3020" s="8"/>
      <c r="H3020" s="187"/>
      <c r="M3020" s="194"/>
      <c r="N3020" s="193"/>
      <c r="O3020" s="193"/>
      <c r="Q3020" s="187"/>
      <c r="R3020" s="187"/>
      <c r="S3020" s="187"/>
      <c r="T3020" s="187"/>
      <c r="U3020" s="187"/>
      <c r="V3020" s="187"/>
      <c r="W3020" s="187"/>
      <c r="X3020" s="187"/>
      <c r="Y3020" s="187"/>
      <c r="Z3020" s="187"/>
      <c r="AA3020" s="12"/>
      <c r="AB3020" s="2"/>
      <c r="AC3020" s="2"/>
    </row>
    <row r="3021" spans="1:29" s="4" customFormat="1" ht="9.9" customHeight="1" x14ac:dyDescent="0.25">
      <c r="A3021" s="184"/>
      <c r="B3021" s="138"/>
      <c r="C3021" s="14"/>
      <c r="D3021" s="194"/>
      <c r="E3021" s="187"/>
      <c r="F3021" s="187"/>
      <c r="G3021" s="8"/>
      <c r="H3021" s="187"/>
      <c r="M3021" s="194"/>
      <c r="N3021" s="193"/>
      <c r="O3021" s="193"/>
      <c r="Q3021" s="187"/>
      <c r="R3021" s="187"/>
      <c r="S3021" s="187"/>
      <c r="T3021" s="187"/>
      <c r="U3021" s="187"/>
      <c r="V3021" s="187"/>
      <c r="W3021" s="187"/>
      <c r="X3021" s="187"/>
      <c r="Y3021" s="187"/>
      <c r="Z3021" s="187"/>
      <c r="AA3021" s="12"/>
      <c r="AB3021" s="2"/>
      <c r="AC3021" s="2"/>
    </row>
    <row r="3022" spans="1:29" s="4" customFormat="1" ht="9.9" customHeight="1" x14ac:dyDescent="0.25">
      <c r="A3022" s="184"/>
      <c r="B3022" s="138"/>
      <c r="C3022" s="14"/>
      <c r="D3022" s="194"/>
      <c r="E3022" s="187"/>
      <c r="F3022" s="187"/>
      <c r="G3022" s="8"/>
      <c r="H3022" s="187"/>
      <c r="M3022" s="194"/>
      <c r="N3022" s="193"/>
      <c r="O3022" s="193"/>
      <c r="Q3022" s="187"/>
      <c r="R3022" s="187"/>
      <c r="S3022" s="187"/>
      <c r="T3022" s="187"/>
      <c r="U3022" s="187"/>
      <c r="V3022" s="187"/>
      <c r="W3022" s="187"/>
      <c r="X3022" s="187"/>
      <c r="Y3022" s="187"/>
      <c r="Z3022" s="187"/>
      <c r="AA3022" s="12"/>
      <c r="AB3022" s="2"/>
      <c r="AC3022" s="2"/>
    </row>
    <row r="3023" spans="1:29" s="4" customFormat="1" ht="9.9" customHeight="1" x14ac:dyDescent="0.25">
      <c r="A3023" s="184"/>
      <c r="B3023" s="138"/>
      <c r="C3023" s="14"/>
      <c r="D3023" s="194"/>
      <c r="E3023" s="187"/>
      <c r="F3023" s="187"/>
      <c r="G3023" s="8"/>
      <c r="H3023" s="187"/>
      <c r="M3023" s="194"/>
      <c r="N3023" s="193"/>
      <c r="O3023" s="193"/>
      <c r="Q3023" s="187"/>
      <c r="R3023" s="187"/>
      <c r="S3023" s="187"/>
      <c r="T3023" s="187"/>
      <c r="U3023" s="187"/>
      <c r="V3023" s="187"/>
      <c r="W3023" s="187"/>
      <c r="X3023" s="187"/>
      <c r="Y3023" s="187"/>
      <c r="Z3023" s="187"/>
      <c r="AA3023" s="12"/>
      <c r="AB3023" s="2"/>
      <c r="AC3023" s="2"/>
    </row>
    <row r="3024" spans="1:29" s="4" customFormat="1" ht="9.9" customHeight="1" x14ac:dyDescent="0.25">
      <c r="A3024" s="184"/>
      <c r="B3024" s="138"/>
      <c r="C3024" s="148"/>
      <c r="D3024" s="194"/>
      <c r="E3024" s="187"/>
      <c r="F3024" s="187"/>
      <c r="G3024" s="8"/>
      <c r="H3024" s="187"/>
      <c r="M3024" s="194"/>
      <c r="N3024" s="193"/>
      <c r="O3024" s="193"/>
      <c r="Q3024" s="187"/>
      <c r="R3024" s="187"/>
      <c r="S3024" s="187"/>
      <c r="T3024" s="187"/>
      <c r="U3024" s="187"/>
      <c r="V3024" s="187"/>
      <c r="W3024" s="187"/>
      <c r="X3024" s="187"/>
      <c r="Y3024" s="187"/>
      <c r="Z3024" s="187"/>
      <c r="AA3024" s="12"/>
      <c r="AB3024" s="2"/>
      <c r="AC3024" s="2"/>
    </row>
    <row r="3025" spans="1:29" s="4" customFormat="1" ht="9.9" customHeight="1" x14ac:dyDescent="0.25">
      <c r="A3025" s="184"/>
      <c r="B3025" s="138"/>
      <c r="C3025" s="14"/>
      <c r="D3025" s="194"/>
      <c r="E3025" s="187"/>
      <c r="F3025" s="187"/>
      <c r="G3025" s="8"/>
      <c r="H3025" s="187"/>
      <c r="M3025" s="194"/>
      <c r="N3025" s="193"/>
      <c r="O3025" s="193"/>
      <c r="Q3025" s="187"/>
      <c r="R3025" s="187"/>
      <c r="S3025" s="187"/>
      <c r="T3025" s="187"/>
      <c r="U3025" s="187"/>
      <c r="V3025" s="187"/>
      <c r="W3025" s="187"/>
      <c r="X3025" s="187"/>
      <c r="Y3025" s="187"/>
      <c r="Z3025" s="187"/>
      <c r="AA3025" s="12"/>
      <c r="AB3025" s="2"/>
      <c r="AC3025" s="2"/>
    </row>
    <row r="3026" spans="1:29" s="4" customFormat="1" ht="9.9" customHeight="1" x14ac:dyDescent="0.25">
      <c r="A3026" s="184"/>
      <c r="B3026" s="138"/>
      <c r="C3026" s="14"/>
      <c r="D3026" s="194"/>
      <c r="E3026" s="187"/>
      <c r="F3026" s="187"/>
      <c r="G3026" s="8"/>
      <c r="H3026" s="187"/>
      <c r="M3026" s="194"/>
      <c r="N3026" s="193"/>
      <c r="O3026" s="193"/>
      <c r="Q3026" s="187"/>
      <c r="R3026" s="187"/>
      <c r="S3026" s="187"/>
      <c r="T3026" s="187"/>
      <c r="U3026" s="187"/>
      <c r="V3026" s="187"/>
      <c r="W3026" s="187"/>
      <c r="X3026" s="187"/>
      <c r="Y3026" s="187"/>
      <c r="Z3026" s="187"/>
      <c r="AA3026" s="12"/>
      <c r="AB3026" s="2"/>
      <c r="AC3026" s="2"/>
    </row>
    <row r="3027" spans="1:29" s="4" customFormat="1" ht="9.9" customHeight="1" x14ac:dyDescent="0.25">
      <c r="A3027" s="184"/>
      <c r="B3027" s="138"/>
      <c r="C3027" s="14"/>
      <c r="D3027" s="194"/>
      <c r="E3027" s="187"/>
      <c r="F3027" s="187"/>
      <c r="G3027" s="8"/>
      <c r="H3027" s="187"/>
      <c r="M3027" s="194"/>
      <c r="N3027" s="193"/>
      <c r="O3027" s="193"/>
      <c r="Q3027" s="187"/>
      <c r="R3027" s="187"/>
      <c r="S3027" s="187"/>
      <c r="T3027" s="187"/>
      <c r="U3027" s="187"/>
      <c r="V3027" s="187"/>
      <c r="W3027" s="187"/>
      <c r="X3027" s="187"/>
      <c r="Y3027" s="187"/>
      <c r="Z3027" s="187"/>
      <c r="AA3027" s="12"/>
      <c r="AB3027" s="2"/>
      <c r="AC3027" s="2"/>
    </row>
    <row r="3028" spans="1:29" s="4" customFormat="1" ht="9.9" customHeight="1" x14ac:dyDescent="0.25">
      <c r="A3028" s="184"/>
      <c r="B3028" s="138"/>
      <c r="C3028" s="14"/>
      <c r="D3028" s="194"/>
      <c r="E3028" s="187"/>
      <c r="F3028" s="187"/>
      <c r="G3028" s="8"/>
      <c r="H3028" s="187"/>
      <c r="M3028" s="194"/>
      <c r="N3028" s="193"/>
      <c r="O3028" s="193"/>
      <c r="Q3028" s="187"/>
      <c r="R3028" s="187"/>
      <c r="S3028" s="187"/>
      <c r="T3028" s="187"/>
      <c r="U3028" s="187"/>
      <c r="V3028" s="187"/>
      <c r="W3028" s="187"/>
      <c r="X3028" s="187"/>
      <c r="Y3028" s="187"/>
      <c r="Z3028" s="187"/>
      <c r="AA3028" s="12"/>
      <c r="AB3028" s="2"/>
      <c r="AC3028" s="2"/>
    </row>
    <row r="3029" spans="1:29" s="4" customFormat="1" ht="9.9" customHeight="1" x14ac:dyDescent="0.25">
      <c r="A3029" s="184"/>
      <c r="B3029" s="138"/>
      <c r="C3029" s="14"/>
      <c r="D3029" s="194"/>
      <c r="E3029" s="187"/>
      <c r="F3029" s="187"/>
      <c r="G3029" s="8"/>
      <c r="H3029" s="187"/>
      <c r="M3029" s="194"/>
      <c r="N3029" s="193"/>
      <c r="O3029" s="193"/>
      <c r="Q3029" s="187"/>
      <c r="R3029" s="187"/>
      <c r="S3029" s="187"/>
      <c r="T3029" s="187"/>
      <c r="U3029" s="187"/>
      <c r="V3029" s="187"/>
      <c r="W3029" s="187"/>
      <c r="X3029" s="187"/>
      <c r="Y3029" s="187"/>
      <c r="Z3029" s="187"/>
      <c r="AA3029" s="12"/>
      <c r="AB3029" s="2"/>
      <c r="AC3029" s="2"/>
    </row>
    <row r="3030" spans="1:29" s="4" customFormat="1" ht="9.9" customHeight="1" x14ac:dyDescent="0.25">
      <c r="A3030" s="184"/>
      <c r="B3030" s="138"/>
      <c r="C3030" s="148"/>
      <c r="D3030" s="194"/>
      <c r="E3030" s="187"/>
      <c r="F3030" s="187"/>
      <c r="G3030" s="8"/>
      <c r="H3030" s="187"/>
      <c r="M3030" s="194"/>
      <c r="N3030" s="193"/>
      <c r="O3030" s="193"/>
      <c r="Q3030" s="187"/>
      <c r="R3030" s="187"/>
      <c r="S3030" s="187"/>
      <c r="T3030" s="187"/>
      <c r="U3030" s="187"/>
      <c r="V3030" s="187"/>
      <c r="W3030" s="187"/>
      <c r="X3030" s="187"/>
      <c r="Y3030" s="187"/>
      <c r="Z3030" s="187"/>
      <c r="AA3030" s="12"/>
      <c r="AB3030" s="2"/>
      <c r="AC3030" s="2"/>
    </row>
    <row r="3031" spans="1:29" s="4" customFormat="1" ht="9.9" customHeight="1" x14ac:dyDescent="0.25">
      <c r="A3031" s="184"/>
      <c r="B3031" s="138"/>
      <c r="C3031" s="138"/>
      <c r="D3031" s="194"/>
      <c r="E3031" s="187"/>
      <c r="F3031" s="187"/>
      <c r="G3031" s="8"/>
      <c r="H3031" s="187"/>
      <c r="M3031" s="194"/>
      <c r="N3031" s="193"/>
      <c r="O3031" s="193"/>
      <c r="Q3031" s="187"/>
      <c r="R3031" s="187"/>
      <c r="S3031" s="187"/>
      <c r="T3031" s="187"/>
      <c r="U3031" s="187"/>
      <c r="V3031" s="187"/>
      <c r="W3031" s="187"/>
      <c r="X3031" s="187"/>
      <c r="Y3031" s="187"/>
      <c r="Z3031" s="187"/>
      <c r="AA3031" s="12"/>
      <c r="AB3031" s="2"/>
      <c r="AC3031" s="2"/>
    </row>
    <row r="3032" spans="1:29" s="4" customFormat="1" ht="9.9" customHeight="1" x14ac:dyDescent="0.25">
      <c r="A3032" s="184"/>
      <c r="B3032" s="138"/>
      <c r="C3032" s="142"/>
      <c r="D3032" s="194"/>
      <c r="E3032" s="187"/>
      <c r="F3032" s="187"/>
      <c r="G3032" s="8"/>
      <c r="H3032" s="187"/>
      <c r="M3032" s="194"/>
      <c r="N3032" s="193"/>
      <c r="O3032" s="193"/>
      <c r="Q3032" s="187"/>
      <c r="R3032" s="187"/>
      <c r="S3032" s="187"/>
      <c r="T3032" s="187"/>
      <c r="U3032" s="187"/>
      <c r="V3032" s="187"/>
      <c r="W3032" s="187"/>
      <c r="X3032" s="187"/>
      <c r="Y3032" s="187"/>
      <c r="Z3032" s="187"/>
      <c r="AA3032" s="12"/>
      <c r="AB3032" s="2"/>
      <c r="AC3032" s="2"/>
    </row>
    <row r="3033" spans="1:29" s="4" customFormat="1" ht="9.9" customHeight="1" x14ac:dyDescent="0.25">
      <c r="A3033" s="184"/>
      <c r="B3033" s="138"/>
      <c r="C3033" s="138"/>
      <c r="D3033" s="194"/>
      <c r="E3033" s="187"/>
      <c r="F3033" s="187"/>
      <c r="G3033" s="8"/>
      <c r="H3033" s="187"/>
      <c r="M3033" s="194"/>
      <c r="N3033" s="193"/>
      <c r="O3033" s="193"/>
      <c r="Q3033" s="187"/>
      <c r="R3033" s="187"/>
      <c r="S3033" s="187"/>
      <c r="T3033" s="187"/>
      <c r="U3033" s="187"/>
      <c r="V3033" s="187"/>
      <c r="W3033" s="187"/>
      <c r="X3033" s="187"/>
      <c r="Y3033" s="187"/>
      <c r="Z3033" s="187"/>
      <c r="AA3033" s="12"/>
      <c r="AB3033" s="2"/>
      <c r="AC3033" s="2"/>
    </row>
    <row r="3034" spans="1:29" s="4" customFormat="1" ht="9.9" customHeight="1" x14ac:dyDescent="0.25">
      <c r="A3034" s="184"/>
      <c r="B3034" s="138"/>
      <c r="C3034" s="138"/>
      <c r="D3034" s="194"/>
      <c r="E3034" s="187"/>
      <c r="F3034" s="187"/>
      <c r="G3034" s="8"/>
      <c r="H3034" s="187"/>
      <c r="M3034" s="194"/>
      <c r="N3034" s="193"/>
      <c r="O3034" s="193"/>
      <c r="Q3034" s="187"/>
      <c r="R3034" s="187"/>
      <c r="S3034" s="187"/>
      <c r="T3034" s="187"/>
      <c r="U3034" s="187"/>
      <c r="V3034" s="187"/>
      <c r="W3034" s="187"/>
      <c r="X3034" s="187"/>
      <c r="Y3034" s="187"/>
      <c r="Z3034" s="187"/>
      <c r="AA3034" s="12"/>
      <c r="AB3034" s="2"/>
      <c r="AC3034" s="2"/>
    </row>
    <row r="3035" spans="1:29" s="4" customFormat="1" ht="9.9" customHeight="1" x14ac:dyDescent="0.25">
      <c r="A3035" s="184"/>
      <c r="B3035" s="138"/>
      <c r="C3035" s="138"/>
      <c r="D3035" s="194"/>
      <c r="E3035" s="187"/>
      <c r="F3035" s="187"/>
      <c r="G3035" s="8"/>
      <c r="H3035" s="187"/>
      <c r="M3035" s="194"/>
      <c r="N3035" s="193"/>
      <c r="O3035" s="193"/>
      <c r="Q3035" s="187"/>
      <c r="R3035" s="187"/>
      <c r="S3035" s="187"/>
      <c r="T3035" s="187"/>
      <c r="U3035" s="187"/>
      <c r="V3035" s="187"/>
      <c r="W3035" s="187"/>
      <c r="X3035" s="187"/>
      <c r="Y3035" s="187"/>
      <c r="Z3035" s="187"/>
      <c r="AA3035" s="12"/>
      <c r="AB3035" s="2"/>
      <c r="AC3035" s="2"/>
    </row>
    <row r="3038" spans="1:29" s="4" customFormat="1" ht="9.9" customHeight="1" x14ac:dyDescent="0.25">
      <c r="A3038" s="184"/>
      <c r="B3038" s="141"/>
      <c r="C3038" s="142"/>
      <c r="D3038" s="187"/>
      <c r="E3038" s="187"/>
      <c r="F3038" s="187"/>
      <c r="G3038" s="8"/>
      <c r="H3038" s="187"/>
      <c r="M3038" s="187"/>
      <c r="N3038" s="187"/>
      <c r="O3038" s="187"/>
      <c r="Q3038" s="187"/>
      <c r="R3038" s="187"/>
      <c r="S3038" s="187"/>
      <c r="T3038" s="187"/>
      <c r="U3038" s="187"/>
      <c r="V3038" s="187"/>
      <c r="W3038" s="187"/>
      <c r="X3038" s="187"/>
      <c r="Y3038" s="187"/>
      <c r="Z3038" s="187"/>
      <c r="AA3038" s="12"/>
      <c r="AB3038" s="2"/>
      <c r="AC3038" s="2"/>
    </row>
    <row r="3039" spans="1:29" s="4" customFormat="1" ht="9.9" customHeight="1" x14ac:dyDescent="0.25">
      <c r="A3039" s="184"/>
      <c r="B3039" s="134"/>
      <c r="C3039" s="2"/>
      <c r="D3039" s="187"/>
      <c r="E3039" s="187"/>
      <c r="F3039" s="187"/>
      <c r="G3039" s="8"/>
      <c r="H3039" s="187"/>
      <c r="M3039" s="187"/>
      <c r="N3039" s="187"/>
      <c r="O3039" s="187"/>
      <c r="Q3039" s="187"/>
      <c r="R3039" s="187"/>
      <c r="S3039" s="187"/>
      <c r="T3039" s="187"/>
      <c r="U3039" s="187"/>
      <c r="V3039" s="187"/>
      <c r="W3039" s="187"/>
      <c r="X3039" s="187"/>
      <c r="Y3039" s="187"/>
      <c r="Z3039" s="187"/>
      <c r="AA3039" s="12"/>
      <c r="AB3039" s="2"/>
      <c r="AC3039" s="2"/>
    </row>
    <row r="3040" spans="1:29" s="4" customFormat="1" ht="9.9" customHeight="1" x14ac:dyDescent="0.25">
      <c r="A3040" s="184"/>
      <c r="B3040" s="142"/>
      <c r="C3040" s="2"/>
      <c r="D3040" s="187"/>
      <c r="E3040" s="187"/>
      <c r="F3040" s="187"/>
      <c r="G3040" s="8"/>
      <c r="H3040" s="187"/>
      <c r="M3040" s="187"/>
      <c r="N3040" s="187"/>
      <c r="O3040" s="187"/>
      <c r="Q3040" s="187"/>
      <c r="R3040" s="187"/>
      <c r="S3040" s="187"/>
      <c r="T3040" s="187"/>
      <c r="U3040" s="187"/>
      <c r="V3040" s="187"/>
      <c r="W3040" s="187"/>
      <c r="X3040" s="187"/>
      <c r="Y3040" s="187"/>
      <c r="Z3040" s="187"/>
      <c r="AA3040" s="12"/>
      <c r="AB3040" s="2"/>
      <c r="AC3040" s="2"/>
    </row>
    <row r="3041" spans="1:29" s="12" customFormat="1" ht="9.9" customHeight="1" x14ac:dyDescent="0.25">
      <c r="A3041" s="184"/>
      <c r="B3041" s="141"/>
      <c r="C3041" s="2"/>
      <c r="D3041" s="187"/>
      <c r="E3041" s="187"/>
      <c r="F3041" s="187"/>
      <c r="G3041" s="8"/>
      <c r="H3041" s="187"/>
      <c r="I3041" s="4"/>
      <c r="J3041" s="4"/>
      <c r="K3041" s="4"/>
      <c r="L3041" s="4"/>
      <c r="M3041" s="187"/>
      <c r="N3041" s="187"/>
      <c r="O3041" s="187"/>
      <c r="P3041" s="4"/>
      <c r="Q3041" s="187"/>
      <c r="R3041" s="187"/>
      <c r="S3041" s="187"/>
      <c r="T3041" s="187"/>
      <c r="U3041" s="187"/>
      <c r="V3041" s="187"/>
      <c r="W3041" s="187"/>
      <c r="X3041" s="187"/>
      <c r="Y3041" s="187"/>
      <c r="Z3041" s="187"/>
      <c r="AB3041" s="2"/>
      <c r="AC3041" s="2"/>
    </row>
    <row r="3042" spans="1:29" s="12" customFormat="1" ht="9.9" customHeight="1" x14ac:dyDescent="0.25">
      <c r="A3042" s="184"/>
      <c r="B3042" s="138"/>
      <c r="C3042" s="2"/>
      <c r="D3042" s="187"/>
      <c r="E3042" s="187"/>
      <c r="F3042" s="187"/>
      <c r="G3042" s="8"/>
      <c r="H3042" s="187"/>
      <c r="I3042" s="331"/>
      <c r="J3042" s="332"/>
      <c r="K3042" s="194"/>
      <c r="L3042" s="194"/>
      <c r="M3042" s="187"/>
      <c r="N3042" s="187"/>
      <c r="O3042" s="187"/>
      <c r="P3042" s="4"/>
      <c r="Q3042" s="187"/>
      <c r="R3042" s="187"/>
      <c r="S3042" s="187"/>
      <c r="T3042" s="187"/>
      <c r="U3042" s="187"/>
      <c r="V3042" s="187"/>
      <c r="W3042" s="187"/>
      <c r="X3042" s="187"/>
      <c r="Y3042" s="187"/>
      <c r="Z3042" s="187"/>
      <c r="AB3042" s="2"/>
      <c r="AC3042" s="2"/>
    </row>
    <row r="3043" spans="1:29" s="12" customFormat="1" ht="9.9" customHeight="1" x14ac:dyDescent="0.25">
      <c r="A3043" s="184"/>
      <c r="B3043" s="138"/>
      <c r="C3043" s="2"/>
      <c r="D3043" s="187"/>
      <c r="E3043" s="187"/>
      <c r="F3043" s="187"/>
      <c r="G3043" s="8"/>
      <c r="H3043" s="187"/>
      <c r="I3043" s="331"/>
      <c r="J3043" s="332"/>
      <c r="K3043" s="194"/>
      <c r="L3043" s="194"/>
      <c r="M3043" s="187"/>
      <c r="N3043" s="187"/>
      <c r="O3043" s="187"/>
      <c r="P3043" s="4"/>
      <c r="Q3043" s="187"/>
      <c r="R3043" s="187"/>
      <c r="S3043" s="187"/>
      <c r="T3043" s="187"/>
      <c r="U3043" s="187"/>
      <c r="V3043" s="187"/>
      <c r="W3043" s="187"/>
      <c r="X3043" s="187"/>
      <c r="Y3043" s="187"/>
      <c r="Z3043" s="187"/>
      <c r="AB3043" s="2"/>
      <c r="AC3043" s="2"/>
    </row>
    <row r="3044" spans="1:29" s="12" customFormat="1" ht="9.9" customHeight="1" x14ac:dyDescent="0.25">
      <c r="A3044" s="184"/>
      <c r="B3044" s="138"/>
      <c r="C3044" s="2"/>
      <c r="D3044" s="187"/>
      <c r="E3044" s="187"/>
      <c r="F3044" s="187"/>
      <c r="G3044" s="8"/>
      <c r="H3044" s="187"/>
      <c r="I3044" s="331"/>
      <c r="J3044" s="332"/>
      <c r="K3044" s="194"/>
      <c r="L3044" s="194"/>
      <c r="M3044" s="187"/>
      <c r="N3044" s="187"/>
      <c r="O3044" s="187"/>
      <c r="P3044" s="4"/>
      <c r="Q3044" s="187"/>
      <c r="R3044" s="187"/>
      <c r="S3044" s="187"/>
      <c r="T3044" s="187"/>
      <c r="U3044" s="187"/>
      <c r="V3044" s="187"/>
      <c r="W3044" s="187"/>
      <c r="X3044" s="187"/>
      <c r="Y3044" s="187"/>
      <c r="Z3044" s="187"/>
      <c r="AB3044" s="2"/>
      <c r="AC3044" s="2"/>
    </row>
    <row r="3045" spans="1:29" s="12" customFormat="1" ht="9.9" customHeight="1" x14ac:dyDescent="0.25">
      <c r="A3045" s="184"/>
      <c r="B3045" s="141"/>
      <c r="C3045" s="2"/>
      <c r="D3045" s="187"/>
      <c r="E3045" s="187"/>
      <c r="F3045" s="187"/>
      <c r="G3045" s="8"/>
      <c r="H3045" s="187"/>
      <c r="I3045" s="194"/>
      <c r="J3045" s="194"/>
      <c r="K3045" s="194"/>
      <c r="L3045" s="194"/>
      <c r="M3045" s="187"/>
      <c r="N3045" s="187"/>
      <c r="O3045" s="187"/>
      <c r="P3045" s="4"/>
      <c r="Q3045" s="187"/>
      <c r="R3045" s="187"/>
      <c r="S3045" s="187"/>
      <c r="T3045" s="187"/>
      <c r="U3045" s="187"/>
      <c r="V3045" s="187"/>
      <c r="W3045" s="187"/>
      <c r="X3045" s="187"/>
      <c r="Y3045" s="187"/>
      <c r="Z3045" s="187"/>
      <c r="AB3045" s="2"/>
      <c r="AC3045" s="2"/>
    </row>
    <row r="3046" spans="1:29" s="12" customFormat="1" ht="9.9" customHeight="1" x14ac:dyDescent="0.25">
      <c r="A3046" s="184"/>
      <c r="B3046" s="138"/>
      <c r="C3046" s="2"/>
      <c r="D3046" s="187"/>
      <c r="E3046" s="187"/>
      <c r="F3046" s="187"/>
      <c r="G3046" s="8"/>
      <c r="H3046" s="187"/>
      <c r="I3046" s="331"/>
      <c r="J3046" s="332"/>
      <c r="K3046" s="194"/>
      <c r="L3046" s="194"/>
      <c r="M3046" s="187"/>
      <c r="N3046" s="187"/>
      <c r="O3046" s="187"/>
      <c r="P3046" s="4"/>
      <c r="Q3046" s="187"/>
      <c r="R3046" s="187"/>
      <c r="S3046" s="187"/>
      <c r="T3046" s="187"/>
      <c r="U3046" s="187"/>
      <c r="V3046" s="187"/>
      <c r="W3046" s="187"/>
      <c r="X3046" s="187"/>
      <c r="Y3046" s="187"/>
      <c r="Z3046" s="187"/>
      <c r="AB3046" s="2"/>
      <c r="AC3046" s="2"/>
    </row>
    <row r="3047" spans="1:29" s="12" customFormat="1" ht="9.9" customHeight="1" x14ac:dyDescent="0.25">
      <c r="A3047" s="184"/>
      <c r="B3047" s="138"/>
      <c r="C3047" s="2"/>
      <c r="D3047" s="187"/>
      <c r="E3047" s="187"/>
      <c r="F3047" s="187"/>
      <c r="G3047" s="8"/>
      <c r="H3047" s="187"/>
      <c r="I3047" s="331"/>
      <c r="J3047" s="332"/>
      <c r="K3047" s="194"/>
      <c r="L3047" s="194"/>
      <c r="M3047" s="187"/>
      <c r="N3047" s="187"/>
      <c r="O3047" s="187"/>
      <c r="P3047" s="4"/>
      <c r="Q3047" s="187"/>
      <c r="R3047" s="187"/>
      <c r="S3047" s="187"/>
      <c r="T3047" s="187"/>
      <c r="U3047" s="187"/>
      <c r="V3047" s="187"/>
      <c r="W3047" s="187"/>
      <c r="X3047" s="187"/>
      <c r="Y3047" s="187"/>
      <c r="Z3047" s="187"/>
      <c r="AB3047" s="2"/>
      <c r="AC3047" s="2"/>
    </row>
    <row r="3048" spans="1:29" s="12" customFormat="1" ht="9.9" customHeight="1" x14ac:dyDescent="0.25">
      <c r="A3048" s="184"/>
      <c r="B3048" s="138"/>
      <c r="C3048" s="2"/>
      <c r="D3048" s="187"/>
      <c r="E3048" s="187"/>
      <c r="F3048" s="187"/>
      <c r="G3048" s="8"/>
      <c r="H3048" s="187"/>
      <c r="I3048" s="331"/>
      <c r="J3048" s="332"/>
      <c r="K3048" s="194"/>
      <c r="L3048" s="194"/>
      <c r="M3048" s="187"/>
      <c r="N3048" s="187"/>
      <c r="O3048" s="187"/>
      <c r="P3048" s="4"/>
      <c r="Q3048" s="187"/>
      <c r="R3048" s="187"/>
      <c r="S3048" s="187"/>
      <c r="T3048" s="187"/>
      <c r="U3048" s="187"/>
      <c r="V3048" s="187"/>
      <c r="W3048" s="187"/>
      <c r="X3048" s="187"/>
      <c r="Y3048" s="187"/>
      <c r="Z3048" s="187"/>
      <c r="AB3048" s="2"/>
      <c r="AC3048" s="2"/>
    </row>
    <row r="3049" spans="1:29" s="12" customFormat="1" ht="9.9" customHeight="1" x14ac:dyDescent="0.25">
      <c r="A3049" s="184"/>
      <c r="B3049" s="141"/>
      <c r="C3049" s="2"/>
      <c r="D3049" s="187"/>
      <c r="E3049" s="187"/>
      <c r="F3049" s="187"/>
      <c r="G3049" s="8"/>
      <c r="H3049" s="187"/>
      <c r="I3049" s="194"/>
      <c r="J3049" s="194"/>
      <c r="K3049" s="194"/>
      <c r="L3049" s="194"/>
      <c r="M3049" s="187"/>
      <c r="N3049" s="187"/>
      <c r="O3049" s="187"/>
      <c r="P3049" s="4"/>
      <c r="Q3049" s="187"/>
      <c r="R3049" s="187"/>
      <c r="S3049" s="187"/>
      <c r="T3049" s="187"/>
      <c r="U3049" s="187"/>
      <c r="V3049" s="187"/>
      <c r="W3049" s="187"/>
      <c r="X3049" s="187"/>
      <c r="Y3049" s="187"/>
      <c r="Z3049" s="187"/>
      <c r="AB3049" s="2"/>
      <c r="AC3049" s="2"/>
    </row>
    <row r="3050" spans="1:29" s="12" customFormat="1" ht="9.9" customHeight="1" x14ac:dyDescent="0.25">
      <c r="A3050" s="184"/>
      <c r="B3050" s="138"/>
      <c r="C3050" s="2"/>
      <c r="D3050" s="187"/>
      <c r="E3050" s="187"/>
      <c r="F3050" s="187"/>
      <c r="G3050" s="8"/>
      <c r="H3050" s="187"/>
      <c r="I3050" s="331"/>
      <c r="J3050" s="332"/>
      <c r="K3050" s="194"/>
      <c r="L3050" s="194"/>
      <c r="M3050" s="187"/>
      <c r="N3050" s="187"/>
      <c r="O3050" s="187"/>
      <c r="P3050" s="4"/>
      <c r="Q3050" s="187"/>
      <c r="R3050" s="187"/>
      <c r="S3050" s="187"/>
      <c r="T3050" s="187"/>
      <c r="U3050" s="187"/>
      <c r="V3050" s="187"/>
      <c r="W3050" s="187"/>
      <c r="X3050" s="187"/>
      <c r="Y3050" s="187"/>
      <c r="Z3050" s="187"/>
      <c r="AB3050" s="2"/>
      <c r="AC3050" s="2"/>
    </row>
    <row r="3051" spans="1:29" s="12" customFormat="1" ht="9.9" customHeight="1" x14ac:dyDescent="0.25">
      <c r="A3051" s="184"/>
      <c r="B3051" s="138"/>
      <c r="C3051" s="2"/>
      <c r="D3051" s="187"/>
      <c r="E3051" s="187"/>
      <c r="F3051" s="187"/>
      <c r="G3051" s="8"/>
      <c r="H3051" s="187"/>
      <c r="I3051" s="331"/>
      <c r="J3051" s="332"/>
      <c r="K3051" s="194"/>
      <c r="L3051" s="194"/>
      <c r="M3051" s="187"/>
      <c r="N3051" s="187"/>
      <c r="O3051" s="187"/>
      <c r="P3051" s="4"/>
      <c r="Q3051" s="187"/>
      <c r="R3051" s="187"/>
      <c r="S3051" s="187"/>
      <c r="T3051" s="187"/>
      <c r="U3051" s="187"/>
      <c r="V3051" s="187"/>
      <c r="W3051" s="187"/>
      <c r="X3051" s="187"/>
      <c r="Y3051" s="187"/>
      <c r="Z3051" s="187"/>
      <c r="AB3051" s="2"/>
      <c r="AC3051" s="2"/>
    </row>
    <row r="3052" spans="1:29" s="12" customFormat="1" ht="9.9" customHeight="1" x14ac:dyDescent="0.25">
      <c r="A3052" s="184"/>
      <c r="B3052" s="138"/>
      <c r="C3052" s="2"/>
      <c r="D3052" s="187"/>
      <c r="E3052" s="187"/>
      <c r="F3052" s="187"/>
      <c r="G3052" s="8"/>
      <c r="H3052" s="187"/>
      <c r="I3052" s="331"/>
      <c r="J3052" s="332"/>
      <c r="K3052" s="194"/>
      <c r="L3052" s="194"/>
      <c r="M3052" s="187"/>
      <c r="N3052" s="187"/>
      <c r="O3052" s="187"/>
      <c r="P3052" s="4"/>
      <c r="Q3052" s="187"/>
      <c r="R3052" s="187"/>
      <c r="S3052" s="187"/>
      <c r="T3052" s="187"/>
      <c r="U3052" s="187"/>
      <c r="V3052" s="187"/>
      <c r="W3052" s="187"/>
      <c r="X3052" s="187"/>
      <c r="Y3052" s="187"/>
      <c r="Z3052" s="187"/>
      <c r="AB3052" s="2"/>
      <c r="AC3052" s="2"/>
    </row>
    <row r="3053" spans="1:29" s="12" customFormat="1" ht="9.9" customHeight="1" x14ac:dyDescent="0.25">
      <c r="A3053" s="184"/>
      <c r="B3053" s="141"/>
      <c r="C3053" s="2"/>
      <c r="D3053" s="187"/>
      <c r="E3053" s="187"/>
      <c r="F3053" s="187"/>
      <c r="G3053" s="8"/>
      <c r="H3053" s="187"/>
      <c r="I3053" s="194"/>
      <c r="J3053" s="194"/>
      <c r="K3053" s="194"/>
      <c r="L3053" s="194"/>
      <c r="M3053" s="187"/>
      <c r="N3053" s="187"/>
      <c r="O3053" s="187"/>
      <c r="P3053" s="4"/>
      <c r="Q3053" s="187"/>
      <c r="R3053" s="187"/>
      <c r="S3053" s="187"/>
      <c r="T3053" s="187"/>
      <c r="U3053" s="187"/>
      <c r="V3053" s="187"/>
      <c r="W3053" s="187"/>
      <c r="X3053" s="187"/>
      <c r="Y3053" s="187"/>
      <c r="Z3053" s="187"/>
      <c r="AB3053" s="2"/>
      <c r="AC3053" s="2"/>
    </row>
    <row r="3054" spans="1:29" s="12" customFormat="1" ht="9.9" customHeight="1" x14ac:dyDescent="0.25">
      <c r="A3054" s="184"/>
      <c r="B3054" s="138"/>
      <c r="C3054" s="2"/>
      <c r="D3054" s="187"/>
      <c r="E3054" s="187"/>
      <c r="F3054" s="187"/>
      <c r="G3054" s="8"/>
      <c r="H3054" s="187"/>
      <c r="I3054" s="331"/>
      <c r="J3054" s="332"/>
      <c r="K3054" s="194"/>
      <c r="L3054" s="194"/>
      <c r="M3054" s="187"/>
      <c r="N3054" s="187"/>
      <c r="O3054" s="187"/>
      <c r="P3054" s="4"/>
      <c r="Q3054" s="187"/>
      <c r="R3054" s="187"/>
      <c r="S3054" s="187"/>
      <c r="T3054" s="187"/>
      <c r="U3054" s="187"/>
      <c r="V3054" s="187"/>
      <c r="W3054" s="187"/>
      <c r="X3054" s="187"/>
      <c r="Y3054" s="187"/>
      <c r="Z3054" s="187"/>
      <c r="AB3054" s="2"/>
      <c r="AC3054" s="2"/>
    </row>
    <row r="3055" spans="1:29" s="12" customFormat="1" ht="9.9" customHeight="1" x14ac:dyDescent="0.25">
      <c r="A3055" s="184"/>
      <c r="B3055" s="138"/>
      <c r="C3055" s="2"/>
      <c r="D3055" s="187"/>
      <c r="E3055" s="187"/>
      <c r="F3055" s="187"/>
      <c r="G3055" s="8"/>
      <c r="H3055" s="187"/>
      <c r="I3055" s="331"/>
      <c r="J3055" s="332"/>
      <c r="K3055" s="194"/>
      <c r="L3055" s="194"/>
      <c r="M3055" s="187"/>
      <c r="N3055" s="187"/>
      <c r="O3055" s="187"/>
      <c r="P3055" s="4"/>
      <c r="Q3055" s="187"/>
      <c r="R3055" s="187"/>
      <c r="S3055" s="187"/>
      <c r="T3055" s="187"/>
      <c r="U3055" s="187"/>
      <c r="V3055" s="187"/>
      <c r="W3055" s="187"/>
      <c r="X3055" s="187"/>
      <c r="Y3055" s="187"/>
      <c r="Z3055" s="187"/>
      <c r="AB3055" s="2"/>
      <c r="AC3055" s="2"/>
    </row>
    <row r="3056" spans="1:29" s="12" customFormat="1" ht="9.9" customHeight="1" x14ac:dyDescent="0.25">
      <c r="A3056" s="184"/>
      <c r="B3056" s="138"/>
      <c r="C3056" s="2"/>
      <c r="D3056" s="187"/>
      <c r="E3056" s="187"/>
      <c r="F3056" s="187"/>
      <c r="G3056" s="8"/>
      <c r="H3056" s="187"/>
      <c r="I3056" s="331"/>
      <c r="J3056" s="332"/>
      <c r="K3056" s="194"/>
      <c r="L3056" s="194"/>
      <c r="M3056" s="187"/>
      <c r="N3056" s="187"/>
      <c r="O3056" s="187"/>
      <c r="P3056" s="4"/>
      <c r="Q3056" s="187"/>
      <c r="R3056" s="187"/>
      <c r="S3056" s="187"/>
      <c r="T3056" s="187"/>
      <c r="U3056" s="187"/>
      <c r="V3056" s="187"/>
      <c r="W3056" s="187"/>
      <c r="X3056" s="187"/>
      <c r="Y3056" s="187"/>
      <c r="Z3056" s="187"/>
      <c r="AB3056" s="2"/>
      <c r="AC3056" s="2"/>
    </row>
    <row r="3057" spans="1:29" s="12" customFormat="1" ht="9.9" customHeight="1" x14ac:dyDescent="0.25">
      <c r="A3057" s="184"/>
      <c r="B3057" s="141"/>
      <c r="C3057" s="2"/>
      <c r="D3057" s="187"/>
      <c r="E3057" s="187"/>
      <c r="F3057" s="187"/>
      <c r="G3057" s="8"/>
      <c r="H3057" s="187"/>
      <c r="I3057" s="194"/>
      <c r="J3057" s="194"/>
      <c r="K3057" s="194"/>
      <c r="L3057" s="194"/>
      <c r="M3057" s="187"/>
      <c r="N3057" s="187"/>
      <c r="O3057" s="187"/>
      <c r="P3057" s="4"/>
      <c r="Q3057" s="187"/>
      <c r="R3057" s="187"/>
      <c r="S3057" s="187"/>
      <c r="T3057" s="187"/>
      <c r="U3057" s="187"/>
      <c r="V3057" s="187"/>
      <c r="W3057" s="187"/>
      <c r="X3057" s="187"/>
      <c r="Y3057" s="187"/>
      <c r="Z3057" s="187"/>
      <c r="AB3057" s="2"/>
      <c r="AC3057" s="2"/>
    </row>
    <row r="3058" spans="1:29" s="12" customFormat="1" ht="9.9" customHeight="1" x14ac:dyDescent="0.25">
      <c r="A3058" s="184"/>
      <c r="B3058" s="138"/>
      <c r="C3058" s="2"/>
      <c r="D3058" s="187"/>
      <c r="E3058" s="187"/>
      <c r="F3058" s="187"/>
      <c r="G3058" s="8"/>
      <c r="H3058" s="187"/>
      <c r="I3058" s="331"/>
      <c r="J3058" s="332"/>
      <c r="K3058" s="194"/>
      <c r="L3058" s="194"/>
      <c r="M3058" s="187"/>
      <c r="N3058" s="187"/>
      <c r="O3058" s="187"/>
      <c r="P3058" s="4"/>
      <c r="Q3058" s="187"/>
      <c r="R3058" s="187"/>
      <c r="S3058" s="187"/>
      <c r="T3058" s="187"/>
      <c r="U3058" s="187"/>
      <c r="V3058" s="187"/>
      <c r="W3058" s="187"/>
      <c r="X3058" s="187"/>
      <c r="Y3058" s="187"/>
      <c r="Z3058" s="187"/>
      <c r="AB3058" s="2"/>
      <c r="AC3058" s="2"/>
    </row>
    <row r="3059" spans="1:29" s="12" customFormat="1" ht="9.9" customHeight="1" x14ac:dyDescent="0.25">
      <c r="A3059" s="184"/>
      <c r="B3059" s="138"/>
      <c r="C3059" s="2"/>
      <c r="D3059" s="187"/>
      <c r="E3059" s="187"/>
      <c r="F3059" s="187"/>
      <c r="G3059" s="8"/>
      <c r="H3059" s="187"/>
      <c r="I3059" s="331"/>
      <c r="J3059" s="332"/>
      <c r="K3059" s="194"/>
      <c r="L3059" s="194"/>
      <c r="M3059" s="187"/>
      <c r="N3059" s="187"/>
      <c r="O3059" s="187"/>
      <c r="P3059" s="4"/>
      <c r="Q3059" s="187"/>
      <c r="R3059" s="187"/>
      <c r="S3059" s="187"/>
      <c r="T3059" s="187"/>
      <c r="U3059" s="187"/>
      <c r="V3059" s="187"/>
      <c r="W3059" s="187"/>
      <c r="X3059" s="187"/>
      <c r="Y3059" s="187"/>
      <c r="Z3059" s="187"/>
      <c r="AB3059" s="2"/>
      <c r="AC3059" s="2"/>
    </row>
    <row r="3060" spans="1:29" s="12" customFormat="1" ht="9.9" customHeight="1" x14ac:dyDescent="0.25">
      <c r="A3060" s="184"/>
      <c r="B3060" s="138"/>
      <c r="C3060" s="2"/>
      <c r="D3060" s="187"/>
      <c r="E3060" s="187"/>
      <c r="F3060" s="187"/>
      <c r="G3060" s="8"/>
      <c r="H3060" s="187"/>
      <c r="I3060" s="331"/>
      <c r="J3060" s="332"/>
      <c r="K3060" s="194"/>
      <c r="L3060" s="194"/>
      <c r="M3060" s="187"/>
      <c r="N3060" s="187"/>
      <c r="O3060" s="187"/>
      <c r="P3060" s="4"/>
      <c r="Q3060" s="187"/>
      <c r="R3060" s="187"/>
      <c r="S3060" s="187"/>
      <c r="T3060" s="187"/>
      <c r="U3060" s="187"/>
      <c r="V3060" s="187"/>
      <c r="W3060" s="187"/>
      <c r="X3060" s="187"/>
      <c r="Y3060" s="187"/>
      <c r="Z3060" s="187"/>
      <c r="AB3060" s="2"/>
      <c r="AC3060" s="2"/>
    </row>
    <row r="3061" spans="1:29" s="12" customFormat="1" ht="9.9" customHeight="1" x14ac:dyDescent="0.25">
      <c r="A3061" s="184"/>
      <c r="B3061" s="138"/>
      <c r="C3061" s="2"/>
      <c r="D3061" s="187"/>
      <c r="E3061" s="187"/>
      <c r="F3061" s="187"/>
      <c r="G3061" s="8"/>
      <c r="H3061" s="187"/>
      <c r="I3061" s="331"/>
      <c r="J3061" s="332"/>
      <c r="K3061" s="194"/>
      <c r="L3061" s="194"/>
      <c r="M3061" s="187"/>
      <c r="N3061" s="187"/>
      <c r="O3061" s="187"/>
      <c r="P3061" s="4"/>
      <c r="Q3061" s="187"/>
      <c r="R3061" s="187"/>
      <c r="S3061" s="187"/>
      <c r="T3061" s="187"/>
      <c r="U3061" s="187"/>
      <c r="V3061" s="187"/>
      <c r="W3061" s="187"/>
      <c r="X3061" s="187"/>
      <c r="Y3061" s="187"/>
      <c r="Z3061" s="187"/>
      <c r="AB3061" s="2"/>
      <c r="AC3061" s="2"/>
    </row>
    <row r="3062" spans="1:29" s="12" customFormat="1" ht="9.9" customHeight="1" x14ac:dyDescent="0.25">
      <c r="A3062" s="184"/>
      <c r="B3062" s="141"/>
      <c r="C3062" s="2"/>
      <c r="D3062" s="187"/>
      <c r="E3062" s="187"/>
      <c r="F3062" s="187"/>
      <c r="G3062" s="8"/>
      <c r="H3062" s="187"/>
      <c r="I3062" s="194"/>
      <c r="J3062" s="194"/>
      <c r="K3062" s="194"/>
      <c r="L3062" s="194"/>
      <c r="M3062" s="187"/>
      <c r="N3062" s="187"/>
      <c r="O3062" s="187"/>
      <c r="P3062" s="4"/>
      <c r="Q3062" s="187"/>
      <c r="R3062" s="187"/>
      <c r="S3062" s="187"/>
      <c r="T3062" s="187"/>
      <c r="U3062" s="187"/>
      <c r="V3062" s="187"/>
      <c r="W3062" s="187"/>
      <c r="X3062" s="187"/>
      <c r="Y3062" s="187"/>
      <c r="Z3062" s="187"/>
      <c r="AB3062" s="2"/>
      <c r="AC3062" s="2"/>
    </row>
    <row r="3063" spans="1:29" s="12" customFormat="1" ht="9.9" customHeight="1" x14ac:dyDescent="0.25">
      <c r="A3063" s="184"/>
      <c r="B3063" s="138"/>
      <c r="C3063" s="2"/>
      <c r="D3063" s="187"/>
      <c r="E3063" s="187"/>
      <c r="F3063" s="187"/>
      <c r="G3063" s="8"/>
      <c r="H3063" s="187"/>
      <c r="I3063" s="331"/>
      <c r="J3063" s="332"/>
      <c r="K3063" s="194"/>
      <c r="L3063" s="194"/>
      <c r="M3063" s="187"/>
      <c r="N3063" s="187"/>
      <c r="O3063" s="187"/>
      <c r="P3063" s="4"/>
      <c r="Q3063" s="187"/>
      <c r="R3063" s="187"/>
      <c r="S3063" s="187"/>
      <c r="T3063" s="187"/>
      <c r="U3063" s="187"/>
      <c r="V3063" s="187"/>
      <c r="W3063" s="187"/>
      <c r="X3063" s="187"/>
      <c r="Y3063" s="187"/>
      <c r="Z3063" s="187"/>
      <c r="AB3063" s="2"/>
      <c r="AC3063" s="2"/>
    </row>
    <row r="3064" spans="1:29" s="12" customFormat="1" ht="9.9" customHeight="1" x14ac:dyDescent="0.25">
      <c r="A3064" s="184"/>
      <c r="B3064" s="138"/>
      <c r="C3064" s="2"/>
      <c r="D3064" s="187"/>
      <c r="E3064" s="187"/>
      <c r="F3064" s="187"/>
      <c r="G3064" s="8"/>
      <c r="H3064" s="187"/>
      <c r="I3064" s="331"/>
      <c r="J3064" s="332"/>
      <c r="K3064" s="194"/>
      <c r="L3064" s="194"/>
      <c r="M3064" s="187"/>
      <c r="N3064" s="187"/>
      <c r="O3064" s="187"/>
      <c r="P3064" s="4"/>
      <c r="Q3064" s="187"/>
      <c r="R3064" s="187"/>
      <c r="S3064" s="187"/>
      <c r="T3064" s="187"/>
      <c r="U3064" s="187"/>
      <c r="V3064" s="187"/>
      <c r="W3064" s="187"/>
      <c r="X3064" s="187"/>
      <c r="Y3064" s="187"/>
      <c r="Z3064" s="187"/>
      <c r="AB3064" s="2"/>
      <c r="AC3064" s="2"/>
    </row>
    <row r="3065" spans="1:29" s="12" customFormat="1" ht="9.9" customHeight="1" x14ac:dyDescent="0.25">
      <c r="A3065" s="184"/>
      <c r="B3065" s="138"/>
      <c r="C3065" s="2"/>
      <c r="D3065" s="187"/>
      <c r="E3065" s="187"/>
      <c r="F3065" s="187"/>
      <c r="G3065" s="8"/>
      <c r="H3065" s="187"/>
      <c r="I3065" s="331"/>
      <c r="J3065" s="332"/>
      <c r="K3065" s="194"/>
      <c r="L3065" s="194"/>
      <c r="M3065" s="187"/>
      <c r="N3065" s="187"/>
      <c r="O3065" s="187"/>
      <c r="P3065" s="4"/>
      <c r="Q3065" s="187"/>
      <c r="R3065" s="187"/>
      <c r="S3065" s="187"/>
      <c r="T3065" s="187"/>
      <c r="U3065" s="187"/>
      <c r="V3065" s="187"/>
      <c r="W3065" s="187"/>
      <c r="X3065" s="187"/>
      <c r="Y3065" s="187"/>
      <c r="Z3065" s="187"/>
      <c r="AB3065" s="2"/>
      <c r="AC3065" s="2"/>
    </row>
    <row r="3066" spans="1:29" s="12" customFormat="1" ht="9.9" customHeight="1" x14ac:dyDescent="0.25">
      <c r="A3066" s="184"/>
      <c r="B3066" s="141"/>
      <c r="C3066" s="2"/>
      <c r="D3066" s="187"/>
      <c r="E3066" s="187"/>
      <c r="F3066" s="187"/>
      <c r="G3066" s="8"/>
      <c r="H3066" s="187"/>
      <c r="I3066" s="194"/>
      <c r="J3066" s="194"/>
      <c r="K3066" s="194"/>
      <c r="L3066" s="194"/>
      <c r="M3066" s="187"/>
      <c r="N3066" s="187"/>
      <c r="O3066" s="187"/>
      <c r="P3066" s="4"/>
      <c r="Q3066" s="187"/>
      <c r="R3066" s="187"/>
      <c r="S3066" s="187"/>
      <c r="T3066" s="187"/>
      <c r="U3066" s="187"/>
      <c r="V3066" s="187"/>
      <c r="W3066" s="187"/>
      <c r="X3066" s="187"/>
      <c r="Y3066" s="187"/>
      <c r="Z3066" s="187"/>
      <c r="AB3066" s="2"/>
      <c r="AC3066" s="2"/>
    </row>
    <row r="3067" spans="1:29" s="12" customFormat="1" ht="9.9" customHeight="1" x14ac:dyDescent="0.25">
      <c r="A3067" s="184"/>
      <c r="B3067" s="138"/>
      <c r="C3067" s="2"/>
      <c r="D3067" s="187"/>
      <c r="E3067" s="187"/>
      <c r="F3067" s="187"/>
      <c r="G3067" s="8"/>
      <c r="H3067" s="187"/>
      <c r="I3067" s="331"/>
      <c r="J3067" s="332"/>
      <c r="K3067" s="194"/>
      <c r="L3067" s="194"/>
      <c r="M3067" s="187"/>
      <c r="N3067" s="187"/>
      <c r="O3067" s="187"/>
      <c r="P3067" s="4"/>
      <c r="Q3067" s="187"/>
      <c r="R3067" s="187"/>
      <c r="S3067" s="187"/>
      <c r="T3067" s="187"/>
      <c r="U3067" s="187"/>
      <c r="V3067" s="187"/>
      <c r="W3067" s="187"/>
      <c r="X3067" s="187"/>
      <c r="Y3067" s="187"/>
      <c r="Z3067" s="187"/>
      <c r="AB3067" s="2"/>
      <c r="AC3067" s="2"/>
    </row>
    <row r="3068" spans="1:29" s="12" customFormat="1" ht="9.9" customHeight="1" x14ac:dyDescent="0.25">
      <c r="A3068" s="184"/>
      <c r="B3068" s="138"/>
      <c r="C3068" s="2"/>
      <c r="D3068" s="187"/>
      <c r="E3068" s="187"/>
      <c r="F3068" s="187"/>
      <c r="G3068" s="8"/>
      <c r="H3068" s="187"/>
      <c r="I3068" s="331"/>
      <c r="J3068" s="332"/>
      <c r="K3068" s="194"/>
      <c r="L3068" s="194"/>
      <c r="M3068" s="187"/>
      <c r="N3068" s="187"/>
      <c r="O3068" s="187"/>
      <c r="P3068" s="4"/>
      <c r="Q3068" s="187"/>
      <c r="R3068" s="187"/>
      <c r="S3068" s="187"/>
      <c r="T3068" s="187"/>
      <c r="U3068" s="187"/>
      <c r="V3068" s="187"/>
      <c r="W3068" s="187"/>
      <c r="X3068" s="187"/>
      <c r="Y3068" s="187"/>
      <c r="Z3068" s="187"/>
      <c r="AB3068" s="2"/>
      <c r="AC3068" s="2"/>
    </row>
    <row r="3069" spans="1:29" s="12" customFormat="1" ht="9.9" customHeight="1" x14ac:dyDescent="0.25">
      <c r="A3069" s="184"/>
      <c r="B3069" s="138"/>
      <c r="C3069" s="2"/>
      <c r="D3069" s="187"/>
      <c r="E3069" s="187"/>
      <c r="F3069" s="187"/>
      <c r="G3069" s="8"/>
      <c r="H3069" s="187"/>
      <c r="I3069" s="331"/>
      <c r="J3069" s="332"/>
      <c r="K3069" s="194"/>
      <c r="L3069" s="194"/>
      <c r="M3069" s="187"/>
      <c r="N3069" s="187"/>
      <c r="O3069" s="187"/>
      <c r="P3069" s="4"/>
      <c r="Q3069" s="187"/>
      <c r="R3069" s="187"/>
      <c r="S3069" s="187"/>
      <c r="T3069" s="187"/>
      <c r="U3069" s="187"/>
      <c r="V3069" s="187"/>
      <c r="W3069" s="187"/>
      <c r="X3069" s="187"/>
      <c r="Y3069" s="187"/>
      <c r="Z3069" s="187"/>
      <c r="AB3069" s="2"/>
      <c r="AC3069" s="2"/>
    </row>
    <row r="3070" spans="1:29" s="12" customFormat="1" ht="9.9" customHeight="1" x14ac:dyDescent="0.25">
      <c r="A3070" s="184"/>
      <c r="B3070" s="141"/>
      <c r="C3070" s="2"/>
      <c r="D3070" s="187"/>
      <c r="E3070" s="187"/>
      <c r="F3070" s="187"/>
      <c r="G3070" s="8"/>
      <c r="H3070" s="187"/>
      <c r="I3070" s="194"/>
      <c r="J3070" s="194"/>
      <c r="K3070" s="194"/>
      <c r="L3070" s="194"/>
      <c r="M3070" s="187"/>
      <c r="N3070" s="187"/>
      <c r="O3070" s="187"/>
      <c r="P3070" s="4"/>
      <c r="Q3070" s="187"/>
      <c r="R3070" s="187"/>
      <c r="S3070" s="187"/>
      <c r="T3070" s="187"/>
      <c r="U3070" s="187"/>
      <c r="V3070" s="187"/>
      <c r="W3070" s="187"/>
      <c r="X3070" s="187"/>
      <c r="Y3070" s="187"/>
      <c r="Z3070" s="187"/>
      <c r="AB3070" s="2"/>
      <c r="AC3070" s="2"/>
    </row>
    <row r="3071" spans="1:29" s="12" customFormat="1" ht="9.9" customHeight="1" x14ac:dyDescent="0.25">
      <c r="A3071" s="184"/>
      <c r="B3071" s="138"/>
      <c r="C3071" s="2"/>
      <c r="D3071" s="187"/>
      <c r="E3071" s="187"/>
      <c r="F3071" s="187"/>
      <c r="G3071" s="8"/>
      <c r="H3071" s="187"/>
      <c r="I3071" s="331"/>
      <c r="J3071" s="332"/>
      <c r="K3071" s="194"/>
      <c r="L3071" s="194"/>
      <c r="M3071" s="187"/>
      <c r="N3071" s="187"/>
      <c r="O3071" s="187"/>
      <c r="P3071" s="4"/>
      <c r="Q3071" s="187"/>
      <c r="R3071" s="187"/>
      <c r="S3071" s="187"/>
      <c r="T3071" s="187"/>
      <c r="U3071" s="187"/>
      <c r="V3071" s="187"/>
      <c r="W3071" s="187"/>
      <c r="X3071" s="187"/>
      <c r="Y3071" s="187"/>
      <c r="Z3071" s="187"/>
      <c r="AB3071" s="2"/>
      <c r="AC3071" s="2"/>
    </row>
    <row r="3072" spans="1:29" s="12" customFormat="1" ht="9.9" customHeight="1" x14ac:dyDescent="0.25">
      <c r="A3072" s="184"/>
      <c r="B3072" s="138"/>
      <c r="C3072" s="2"/>
      <c r="D3072" s="187"/>
      <c r="E3072" s="187"/>
      <c r="F3072" s="187"/>
      <c r="G3072" s="8"/>
      <c r="H3072" s="187"/>
      <c r="I3072" s="331"/>
      <c r="J3072" s="332"/>
      <c r="K3072" s="194"/>
      <c r="L3072" s="194"/>
      <c r="M3072" s="187"/>
      <c r="N3072" s="187"/>
      <c r="O3072" s="187"/>
      <c r="P3072" s="4"/>
      <c r="Q3072" s="187"/>
      <c r="R3072" s="187"/>
      <c r="S3072" s="187"/>
      <c r="T3072" s="187"/>
      <c r="U3072" s="187"/>
      <c r="V3072" s="187"/>
      <c r="W3072" s="187"/>
      <c r="X3072" s="187"/>
      <c r="Y3072" s="187"/>
      <c r="Z3072" s="187"/>
      <c r="AB3072" s="2"/>
      <c r="AC3072" s="2"/>
    </row>
    <row r="3073" spans="1:29" s="12" customFormat="1" ht="9.9" customHeight="1" x14ac:dyDescent="0.25">
      <c r="A3073" s="184"/>
      <c r="B3073" s="138"/>
      <c r="C3073" s="2"/>
      <c r="D3073" s="187"/>
      <c r="E3073" s="187"/>
      <c r="F3073" s="187"/>
      <c r="G3073" s="8"/>
      <c r="H3073" s="187"/>
      <c r="I3073" s="331"/>
      <c r="J3073" s="332"/>
      <c r="K3073" s="194"/>
      <c r="L3073" s="194"/>
      <c r="M3073" s="187"/>
      <c r="N3073" s="187"/>
      <c r="O3073" s="187"/>
      <c r="P3073" s="4"/>
      <c r="Q3073" s="187"/>
      <c r="R3073" s="187"/>
      <c r="S3073" s="187"/>
      <c r="T3073" s="187"/>
      <c r="U3073" s="187"/>
      <c r="V3073" s="187"/>
      <c r="W3073" s="187"/>
      <c r="X3073" s="187"/>
      <c r="Y3073" s="187"/>
      <c r="Z3073" s="187"/>
      <c r="AB3073" s="2"/>
      <c r="AC3073" s="2"/>
    </row>
    <row r="3074" spans="1:29" s="12" customFormat="1" ht="9.9" customHeight="1" x14ac:dyDescent="0.25">
      <c r="A3074" s="184"/>
      <c r="B3074" s="141"/>
      <c r="C3074" s="2"/>
      <c r="D3074" s="187"/>
      <c r="E3074" s="187"/>
      <c r="F3074" s="187"/>
      <c r="G3074" s="8"/>
      <c r="H3074" s="187"/>
      <c r="I3074" s="194"/>
      <c r="J3074" s="194"/>
      <c r="K3074" s="194"/>
      <c r="L3074" s="194"/>
      <c r="M3074" s="187"/>
      <c r="N3074" s="187"/>
      <c r="O3074" s="187"/>
      <c r="P3074" s="4"/>
      <c r="Q3074" s="187"/>
      <c r="R3074" s="187"/>
      <c r="S3074" s="187"/>
      <c r="T3074" s="187"/>
      <c r="U3074" s="187"/>
      <c r="V3074" s="187"/>
      <c r="W3074" s="187"/>
      <c r="X3074" s="187"/>
      <c r="Y3074" s="187"/>
      <c r="Z3074" s="187"/>
      <c r="AB3074" s="2"/>
      <c r="AC3074" s="2"/>
    </row>
    <row r="3075" spans="1:29" s="12" customFormat="1" ht="9.9" customHeight="1" x14ac:dyDescent="0.25">
      <c r="A3075" s="184"/>
      <c r="B3075" s="138"/>
      <c r="C3075" s="2"/>
      <c r="D3075" s="187"/>
      <c r="E3075" s="187"/>
      <c r="F3075" s="187"/>
      <c r="G3075" s="8"/>
      <c r="H3075" s="187"/>
      <c r="I3075" s="331"/>
      <c r="J3075" s="332"/>
      <c r="K3075" s="194"/>
      <c r="L3075" s="194"/>
      <c r="M3075" s="187"/>
      <c r="N3075" s="187"/>
      <c r="O3075" s="187"/>
      <c r="P3075" s="4"/>
      <c r="Q3075" s="187"/>
      <c r="R3075" s="187"/>
      <c r="S3075" s="187"/>
      <c r="T3075" s="187"/>
      <c r="U3075" s="187"/>
      <c r="V3075" s="187"/>
      <c r="W3075" s="187"/>
      <c r="X3075" s="187"/>
      <c r="Y3075" s="187"/>
      <c r="Z3075" s="187"/>
      <c r="AB3075" s="2"/>
      <c r="AC3075" s="2"/>
    </row>
    <row r="3076" spans="1:29" s="12" customFormat="1" ht="9.9" customHeight="1" x14ac:dyDescent="0.25">
      <c r="A3076" s="184"/>
      <c r="B3076" s="138"/>
      <c r="C3076" s="2"/>
      <c r="D3076" s="187"/>
      <c r="E3076" s="187"/>
      <c r="F3076" s="187"/>
      <c r="G3076" s="8"/>
      <c r="H3076" s="187"/>
      <c r="I3076" s="331"/>
      <c r="J3076" s="332"/>
      <c r="K3076" s="194"/>
      <c r="L3076" s="194"/>
      <c r="M3076" s="187"/>
      <c r="N3076" s="187"/>
      <c r="O3076" s="187"/>
      <c r="P3076" s="4"/>
      <c r="Q3076" s="187"/>
      <c r="R3076" s="187"/>
      <c r="S3076" s="187"/>
      <c r="T3076" s="187"/>
      <c r="U3076" s="187"/>
      <c r="V3076" s="187"/>
      <c r="W3076" s="187"/>
      <c r="X3076" s="187"/>
      <c r="Y3076" s="187"/>
      <c r="Z3076" s="187"/>
      <c r="AB3076" s="2"/>
      <c r="AC3076" s="2"/>
    </row>
    <row r="3077" spans="1:29" s="12" customFormat="1" ht="9.9" customHeight="1" x14ac:dyDescent="0.25">
      <c r="A3077" s="184"/>
      <c r="B3077" s="138"/>
      <c r="C3077" s="2"/>
      <c r="D3077" s="187"/>
      <c r="E3077" s="187"/>
      <c r="F3077" s="187"/>
      <c r="G3077" s="8"/>
      <c r="H3077" s="187"/>
      <c r="I3077" s="331"/>
      <c r="J3077" s="332"/>
      <c r="K3077" s="194"/>
      <c r="L3077" s="194"/>
      <c r="M3077" s="187"/>
      <c r="N3077" s="187"/>
      <c r="O3077" s="187"/>
      <c r="P3077" s="4"/>
      <c r="Q3077" s="187"/>
      <c r="R3077" s="187"/>
      <c r="S3077" s="187"/>
      <c r="T3077" s="187"/>
      <c r="U3077" s="187"/>
      <c r="V3077" s="187"/>
      <c r="W3077" s="187"/>
      <c r="X3077" s="187"/>
      <c r="Y3077" s="187"/>
      <c r="Z3077" s="187"/>
      <c r="AB3077" s="2"/>
      <c r="AC3077" s="2"/>
    </row>
    <row r="3078" spans="1:29" s="12" customFormat="1" ht="9.9" customHeight="1" x14ac:dyDescent="0.25">
      <c r="A3078" s="184"/>
      <c r="B3078" s="141"/>
      <c r="C3078" s="2"/>
      <c r="D3078" s="187"/>
      <c r="E3078" s="187"/>
      <c r="F3078" s="187"/>
      <c r="G3078" s="8"/>
      <c r="H3078" s="187"/>
      <c r="I3078" s="194"/>
      <c r="J3078" s="194"/>
      <c r="K3078" s="194"/>
      <c r="L3078" s="194"/>
      <c r="M3078" s="187"/>
      <c r="N3078" s="187"/>
      <c r="O3078" s="187"/>
      <c r="P3078" s="4"/>
      <c r="Q3078" s="187"/>
      <c r="R3078" s="187"/>
      <c r="S3078" s="187"/>
      <c r="T3078" s="187"/>
      <c r="U3078" s="187"/>
      <c r="V3078" s="187"/>
      <c r="W3078" s="187"/>
      <c r="X3078" s="187"/>
      <c r="Y3078" s="187"/>
      <c r="Z3078" s="187"/>
      <c r="AB3078" s="2"/>
      <c r="AC3078" s="2"/>
    </row>
    <row r="3079" spans="1:29" s="12" customFormat="1" ht="9.9" customHeight="1" x14ac:dyDescent="0.25">
      <c r="A3079" s="184"/>
      <c r="B3079" s="138"/>
      <c r="C3079" s="2"/>
      <c r="D3079" s="187"/>
      <c r="E3079" s="187"/>
      <c r="F3079" s="187"/>
      <c r="G3079" s="8"/>
      <c r="H3079" s="187"/>
      <c r="I3079" s="331"/>
      <c r="J3079" s="332"/>
      <c r="K3079" s="194"/>
      <c r="L3079" s="194"/>
      <c r="M3079" s="187"/>
      <c r="N3079" s="187"/>
      <c r="O3079" s="187"/>
      <c r="P3079" s="4"/>
      <c r="Q3079" s="187"/>
      <c r="R3079" s="187"/>
      <c r="S3079" s="187"/>
      <c r="T3079" s="187"/>
      <c r="U3079" s="187"/>
      <c r="V3079" s="187"/>
      <c r="W3079" s="187"/>
      <c r="X3079" s="187"/>
      <c r="Y3079" s="187"/>
      <c r="Z3079" s="187"/>
      <c r="AB3079" s="2"/>
      <c r="AC3079" s="2"/>
    </row>
    <row r="3080" spans="1:29" s="12" customFormat="1" ht="9.9" customHeight="1" x14ac:dyDescent="0.25">
      <c r="A3080" s="184"/>
      <c r="B3080" s="138"/>
      <c r="C3080" s="2"/>
      <c r="D3080" s="187"/>
      <c r="E3080" s="187"/>
      <c r="F3080" s="187"/>
      <c r="G3080" s="8"/>
      <c r="H3080" s="187"/>
      <c r="I3080" s="331"/>
      <c r="J3080" s="332"/>
      <c r="K3080" s="194"/>
      <c r="L3080" s="194"/>
      <c r="M3080" s="187"/>
      <c r="N3080" s="187"/>
      <c r="O3080" s="187"/>
      <c r="P3080" s="4"/>
      <c r="Q3080" s="187"/>
      <c r="R3080" s="187"/>
      <c r="S3080" s="187"/>
      <c r="T3080" s="187"/>
      <c r="U3080" s="187"/>
      <c r="V3080" s="187"/>
      <c r="W3080" s="187"/>
      <c r="X3080" s="187"/>
      <c r="Y3080" s="187"/>
      <c r="Z3080" s="187"/>
      <c r="AB3080" s="2"/>
      <c r="AC3080" s="2"/>
    </row>
    <row r="3081" spans="1:29" s="12" customFormat="1" ht="9.9" customHeight="1" x14ac:dyDescent="0.25">
      <c r="A3081" s="184"/>
      <c r="B3081" s="138"/>
      <c r="C3081" s="2"/>
      <c r="D3081" s="187"/>
      <c r="E3081" s="187"/>
      <c r="F3081" s="187"/>
      <c r="G3081" s="8"/>
      <c r="H3081" s="187"/>
      <c r="I3081" s="331"/>
      <c r="J3081" s="332"/>
      <c r="K3081" s="194"/>
      <c r="L3081" s="194"/>
      <c r="M3081" s="187"/>
      <c r="N3081" s="187"/>
      <c r="O3081" s="187"/>
      <c r="P3081" s="4"/>
      <c r="Q3081" s="187"/>
      <c r="R3081" s="187"/>
      <c r="S3081" s="187"/>
      <c r="T3081" s="187"/>
      <c r="U3081" s="187"/>
      <c r="V3081" s="187"/>
      <c r="W3081" s="187"/>
      <c r="X3081" s="187"/>
      <c r="Y3081" s="187"/>
      <c r="Z3081" s="187"/>
      <c r="AB3081" s="2"/>
      <c r="AC3081" s="2"/>
    </row>
    <row r="3082" spans="1:29" s="12" customFormat="1" ht="9.9" customHeight="1" x14ac:dyDescent="0.25">
      <c r="A3082" s="184"/>
      <c r="B3082" s="141"/>
      <c r="C3082" s="2"/>
      <c r="D3082" s="187"/>
      <c r="E3082" s="187"/>
      <c r="F3082" s="187"/>
      <c r="G3082" s="8"/>
      <c r="H3082" s="187"/>
      <c r="I3082" s="194"/>
      <c r="J3082" s="194"/>
      <c r="K3082" s="194"/>
      <c r="L3082" s="194"/>
      <c r="M3082" s="187"/>
      <c r="N3082" s="187"/>
      <c r="O3082" s="187"/>
      <c r="P3082" s="4"/>
      <c r="Q3082" s="187"/>
      <c r="R3082" s="187"/>
      <c r="S3082" s="187"/>
      <c r="T3082" s="187"/>
      <c r="U3082" s="187"/>
      <c r="V3082" s="187"/>
      <c r="W3082" s="187"/>
      <c r="X3082" s="187"/>
      <c r="Y3082" s="187"/>
      <c r="Z3082" s="187"/>
      <c r="AB3082" s="2"/>
      <c r="AC3082" s="2"/>
    </row>
    <row r="3083" spans="1:29" s="12" customFormat="1" ht="9.9" customHeight="1" x14ac:dyDescent="0.25">
      <c r="A3083" s="184"/>
      <c r="B3083" s="138"/>
      <c r="C3083" s="2"/>
      <c r="D3083" s="187"/>
      <c r="E3083" s="187"/>
      <c r="F3083" s="187"/>
      <c r="G3083" s="8"/>
      <c r="H3083" s="187"/>
      <c r="I3083" s="331"/>
      <c r="J3083" s="332"/>
      <c r="K3083" s="194"/>
      <c r="L3083" s="194"/>
      <c r="M3083" s="187"/>
      <c r="N3083" s="187"/>
      <c r="O3083" s="187"/>
      <c r="P3083" s="4"/>
      <c r="Q3083" s="187"/>
      <c r="R3083" s="187"/>
      <c r="S3083" s="187"/>
      <c r="T3083" s="187"/>
      <c r="U3083" s="187"/>
      <c r="V3083" s="187"/>
      <c r="W3083" s="187"/>
      <c r="X3083" s="187"/>
      <c r="Y3083" s="187"/>
      <c r="Z3083" s="187"/>
      <c r="AB3083" s="2"/>
      <c r="AC3083" s="2"/>
    </row>
    <row r="3084" spans="1:29" s="12" customFormat="1" ht="9.9" customHeight="1" x14ac:dyDescent="0.25">
      <c r="A3084" s="184"/>
      <c r="B3084" s="138"/>
      <c r="C3084" s="2"/>
      <c r="D3084" s="187"/>
      <c r="E3084" s="187"/>
      <c r="F3084" s="187"/>
      <c r="G3084" s="8"/>
      <c r="H3084" s="187"/>
      <c r="I3084" s="331"/>
      <c r="J3084" s="332"/>
      <c r="K3084" s="194"/>
      <c r="L3084" s="194"/>
      <c r="M3084" s="187"/>
      <c r="N3084" s="187"/>
      <c r="O3084" s="187"/>
      <c r="P3084" s="4"/>
      <c r="Q3084" s="187"/>
      <c r="R3084" s="187"/>
      <c r="S3084" s="187"/>
      <c r="T3084" s="187"/>
      <c r="U3084" s="187"/>
      <c r="V3084" s="187"/>
      <c r="W3084" s="187"/>
      <c r="X3084" s="187"/>
      <c r="Y3084" s="187"/>
      <c r="Z3084" s="187"/>
      <c r="AB3084" s="2"/>
      <c r="AC3084" s="2"/>
    </row>
    <row r="3085" spans="1:29" s="12" customFormat="1" ht="9.9" customHeight="1" x14ac:dyDescent="0.25">
      <c r="A3085" s="184"/>
      <c r="B3085" s="138"/>
      <c r="C3085" s="2"/>
      <c r="D3085" s="187"/>
      <c r="E3085" s="187"/>
      <c r="F3085" s="187"/>
      <c r="G3085" s="8"/>
      <c r="H3085" s="187"/>
      <c r="I3085" s="331"/>
      <c r="J3085" s="332"/>
      <c r="K3085" s="194"/>
      <c r="L3085" s="194"/>
      <c r="M3085" s="187"/>
      <c r="N3085" s="187"/>
      <c r="O3085" s="187"/>
      <c r="P3085" s="4"/>
      <c r="Q3085" s="187"/>
      <c r="R3085" s="187"/>
      <c r="S3085" s="187"/>
      <c r="T3085" s="187"/>
      <c r="U3085" s="187"/>
      <c r="V3085" s="187"/>
      <c r="W3085" s="187"/>
      <c r="X3085" s="187"/>
      <c r="Y3085" s="187"/>
      <c r="Z3085" s="187"/>
      <c r="AB3085" s="2"/>
      <c r="AC3085" s="2"/>
    </row>
    <row r="3086" spans="1:29" s="12" customFormat="1" ht="9.9" customHeight="1" x14ac:dyDescent="0.25">
      <c r="A3086" s="184"/>
      <c r="B3086" s="141"/>
      <c r="C3086" s="2"/>
      <c r="D3086" s="187"/>
      <c r="E3086" s="187"/>
      <c r="F3086" s="187"/>
      <c r="G3086" s="8"/>
      <c r="H3086" s="187"/>
      <c r="I3086" s="194"/>
      <c r="J3086" s="194"/>
      <c r="K3086" s="194"/>
      <c r="L3086" s="194"/>
      <c r="M3086" s="187"/>
      <c r="N3086" s="187"/>
      <c r="O3086" s="187"/>
      <c r="P3086" s="4"/>
      <c r="Q3086" s="187"/>
      <c r="R3086" s="187"/>
      <c r="S3086" s="187"/>
      <c r="T3086" s="187"/>
      <c r="U3086" s="187"/>
      <c r="V3086" s="187"/>
      <c r="W3086" s="187"/>
      <c r="X3086" s="187"/>
      <c r="Y3086" s="187"/>
      <c r="Z3086" s="187"/>
      <c r="AB3086" s="2"/>
      <c r="AC3086" s="2"/>
    </row>
    <row r="3087" spans="1:29" s="12" customFormat="1" ht="9.9" customHeight="1" x14ac:dyDescent="0.25">
      <c r="A3087" s="184"/>
      <c r="B3087" s="138"/>
      <c r="C3087" s="2"/>
      <c r="D3087" s="187"/>
      <c r="E3087" s="187"/>
      <c r="F3087" s="187"/>
      <c r="G3087" s="8"/>
      <c r="H3087" s="187"/>
      <c r="I3087" s="331"/>
      <c r="J3087" s="332"/>
      <c r="K3087" s="194"/>
      <c r="L3087" s="194"/>
      <c r="M3087" s="187"/>
      <c r="N3087" s="187"/>
      <c r="O3087" s="187"/>
      <c r="P3087" s="4"/>
      <c r="Q3087" s="187"/>
      <c r="R3087" s="187"/>
      <c r="S3087" s="187"/>
      <c r="T3087" s="187"/>
      <c r="U3087" s="187"/>
      <c r="V3087" s="187"/>
      <c r="W3087" s="187"/>
      <c r="X3087" s="187"/>
      <c r="Y3087" s="187"/>
      <c r="Z3087" s="187"/>
      <c r="AB3087" s="2"/>
      <c r="AC3087" s="2"/>
    </row>
    <row r="3088" spans="1:29" s="12" customFormat="1" ht="9.9" customHeight="1" x14ac:dyDescent="0.25">
      <c r="A3088" s="184"/>
      <c r="B3088" s="138"/>
      <c r="C3088" s="2"/>
      <c r="D3088" s="187"/>
      <c r="E3088" s="187"/>
      <c r="F3088" s="187"/>
      <c r="G3088" s="8"/>
      <c r="H3088" s="187"/>
      <c r="I3088" s="331"/>
      <c r="J3088" s="332"/>
      <c r="K3088" s="194"/>
      <c r="L3088" s="194"/>
      <c r="M3088" s="187"/>
      <c r="N3088" s="187"/>
      <c r="O3088" s="187"/>
      <c r="P3088" s="4"/>
      <c r="Q3088" s="187"/>
      <c r="R3088" s="187"/>
      <c r="S3088" s="187"/>
      <c r="T3088" s="187"/>
      <c r="U3088" s="187"/>
      <c r="V3088" s="187"/>
      <c r="W3088" s="187"/>
      <c r="X3088" s="187"/>
      <c r="Y3088" s="187"/>
      <c r="Z3088" s="187"/>
      <c r="AB3088" s="2"/>
      <c r="AC3088" s="2"/>
    </row>
    <row r="3089" spans="1:29" s="12" customFormat="1" ht="9.9" customHeight="1" x14ac:dyDescent="0.25">
      <c r="A3089" s="184"/>
      <c r="B3089" s="138"/>
      <c r="C3089" s="2"/>
      <c r="D3089" s="187"/>
      <c r="E3089" s="187"/>
      <c r="F3089" s="187"/>
      <c r="G3089" s="8"/>
      <c r="H3089" s="187"/>
      <c r="I3089" s="331"/>
      <c r="J3089" s="332"/>
      <c r="K3089" s="194"/>
      <c r="L3089" s="194"/>
      <c r="M3089" s="187"/>
      <c r="N3089" s="187"/>
      <c r="O3089" s="187"/>
      <c r="P3089" s="4"/>
      <c r="Q3089" s="187"/>
      <c r="R3089" s="187"/>
      <c r="S3089" s="187"/>
      <c r="T3089" s="187"/>
      <c r="U3089" s="187"/>
      <c r="V3089" s="187"/>
      <c r="W3089" s="187"/>
      <c r="X3089" s="187"/>
      <c r="Y3089" s="187"/>
      <c r="Z3089" s="187"/>
      <c r="AB3089" s="2"/>
      <c r="AC3089" s="2"/>
    </row>
    <row r="3090" spans="1:29" s="12" customFormat="1" ht="9.9" customHeight="1" x14ac:dyDescent="0.25">
      <c r="A3090" s="184"/>
      <c r="B3090" s="141"/>
      <c r="C3090" s="2"/>
      <c r="D3090" s="187"/>
      <c r="E3090" s="187"/>
      <c r="F3090" s="187"/>
      <c r="G3090" s="8"/>
      <c r="H3090" s="187"/>
      <c r="I3090" s="194"/>
      <c r="J3090" s="194"/>
      <c r="K3090" s="194"/>
      <c r="L3090" s="194"/>
      <c r="M3090" s="187"/>
      <c r="N3090" s="187"/>
      <c r="O3090" s="187"/>
      <c r="P3090" s="4"/>
      <c r="Q3090" s="187"/>
      <c r="R3090" s="187"/>
      <c r="S3090" s="187"/>
      <c r="T3090" s="187"/>
      <c r="U3090" s="187"/>
      <c r="V3090" s="187"/>
      <c r="W3090" s="187"/>
      <c r="X3090" s="187"/>
      <c r="Y3090" s="187"/>
      <c r="Z3090" s="187"/>
      <c r="AB3090" s="2"/>
      <c r="AC3090" s="2"/>
    </row>
    <row r="3091" spans="1:29" s="12" customFormat="1" ht="9.9" customHeight="1" x14ac:dyDescent="0.25">
      <c r="A3091" s="184"/>
      <c r="B3091" s="138"/>
      <c r="C3091" s="2"/>
      <c r="D3091" s="187"/>
      <c r="E3091" s="187"/>
      <c r="F3091" s="187"/>
      <c r="G3091" s="8"/>
      <c r="H3091" s="187"/>
      <c r="I3091" s="331"/>
      <c r="J3091" s="332"/>
      <c r="K3091" s="194"/>
      <c r="L3091" s="194"/>
      <c r="M3091" s="187"/>
      <c r="N3091" s="187"/>
      <c r="O3091" s="187"/>
      <c r="P3091" s="4"/>
      <c r="Q3091" s="187"/>
      <c r="R3091" s="187"/>
      <c r="S3091" s="187"/>
      <c r="T3091" s="187"/>
      <c r="U3091" s="187"/>
      <c r="V3091" s="187"/>
      <c r="W3091" s="187"/>
      <c r="X3091" s="187"/>
      <c r="Y3091" s="187"/>
      <c r="Z3091" s="187"/>
      <c r="AB3091" s="2"/>
      <c r="AC3091" s="2"/>
    </row>
    <row r="3092" spans="1:29" s="12" customFormat="1" ht="9.9" customHeight="1" x14ac:dyDescent="0.25">
      <c r="A3092" s="184"/>
      <c r="B3092" s="138"/>
      <c r="C3092" s="2"/>
      <c r="D3092" s="187"/>
      <c r="E3092" s="187"/>
      <c r="F3092" s="187"/>
      <c r="G3092" s="8"/>
      <c r="H3092" s="187"/>
      <c r="I3092" s="331"/>
      <c r="J3092" s="332"/>
      <c r="K3092" s="194"/>
      <c r="L3092" s="194"/>
      <c r="M3092" s="187"/>
      <c r="N3092" s="187"/>
      <c r="O3092" s="187"/>
      <c r="P3092" s="4"/>
      <c r="Q3092" s="187"/>
      <c r="R3092" s="187"/>
      <c r="S3092" s="187"/>
      <c r="T3092" s="187"/>
      <c r="U3092" s="187"/>
      <c r="V3092" s="187"/>
      <c r="W3092" s="187"/>
      <c r="X3092" s="187"/>
      <c r="Y3092" s="187"/>
      <c r="Z3092" s="187"/>
      <c r="AB3092" s="2"/>
      <c r="AC3092" s="2"/>
    </row>
    <row r="3093" spans="1:29" s="12" customFormat="1" ht="9.9" customHeight="1" x14ac:dyDescent="0.25">
      <c r="A3093" s="184"/>
      <c r="B3093" s="138"/>
      <c r="C3093" s="2"/>
      <c r="D3093" s="187"/>
      <c r="E3093" s="187"/>
      <c r="F3093" s="187"/>
      <c r="G3093" s="8"/>
      <c r="H3093" s="187"/>
      <c r="I3093" s="331"/>
      <c r="J3093" s="332"/>
      <c r="K3093" s="194"/>
      <c r="L3093" s="194"/>
      <c r="M3093" s="187"/>
      <c r="N3093" s="187"/>
      <c r="O3093" s="187"/>
      <c r="P3093" s="4"/>
      <c r="Q3093" s="187"/>
      <c r="R3093" s="187"/>
      <c r="S3093" s="187"/>
      <c r="T3093" s="187"/>
      <c r="U3093" s="187"/>
      <c r="V3093" s="187"/>
      <c r="W3093" s="187"/>
      <c r="X3093" s="187"/>
      <c r="Y3093" s="187"/>
      <c r="Z3093" s="187"/>
      <c r="AB3093" s="2"/>
      <c r="AC3093" s="2"/>
    </row>
    <row r="3094" spans="1:29" s="12" customFormat="1" ht="9.9" customHeight="1" x14ac:dyDescent="0.25">
      <c r="A3094" s="184"/>
      <c r="B3094" s="141"/>
      <c r="C3094" s="2"/>
      <c r="D3094" s="187"/>
      <c r="E3094" s="187"/>
      <c r="F3094" s="187"/>
      <c r="G3094" s="8"/>
      <c r="H3094" s="187"/>
      <c r="I3094" s="194"/>
      <c r="J3094" s="194"/>
      <c r="K3094" s="194"/>
      <c r="L3094" s="194"/>
      <c r="M3094" s="187"/>
      <c r="N3094" s="187"/>
      <c r="O3094" s="187"/>
      <c r="P3094" s="4"/>
      <c r="Q3094" s="187"/>
      <c r="R3094" s="187"/>
      <c r="S3094" s="187"/>
      <c r="T3094" s="187"/>
      <c r="U3094" s="187"/>
      <c r="V3094" s="187"/>
      <c r="W3094" s="187"/>
      <c r="X3094" s="187"/>
      <c r="Y3094" s="187"/>
      <c r="Z3094" s="187"/>
      <c r="AB3094" s="2"/>
      <c r="AC3094" s="2"/>
    </row>
    <row r="3095" spans="1:29" s="12" customFormat="1" ht="9.9" customHeight="1" x14ac:dyDescent="0.25">
      <c r="A3095" s="184"/>
      <c r="B3095" s="138"/>
      <c r="C3095" s="2"/>
      <c r="D3095" s="187"/>
      <c r="E3095" s="187"/>
      <c r="F3095" s="187"/>
      <c r="G3095" s="8"/>
      <c r="H3095" s="187"/>
      <c r="I3095" s="331"/>
      <c r="J3095" s="332"/>
      <c r="K3095" s="194"/>
      <c r="L3095" s="194"/>
      <c r="M3095" s="187"/>
      <c r="N3095" s="187"/>
      <c r="O3095" s="187"/>
      <c r="P3095" s="4"/>
      <c r="Q3095" s="187"/>
      <c r="R3095" s="187"/>
      <c r="S3095" s="187"/>
      <c r="T3095" s="187"/>
      <c r="U3095" s="187"/>
      <c r="V3095" s="187"/>
      <c r="W3095" s="187"/>
      <c r="X3095" s="187"/>
      <c r="Y3095" s="187"/>
      <c r="Z3095" s="187"/>
      <c r="AB3095" s="2"/>
      <c r="AC3095" s="2"/>
    </row>
    <row r="3096" spans="1:29" s="12" customFormat="1" ht="9.9" customHeight="1" x14ac:dyDescent="0.25">
      <c r="A3096" s="184"/>
      <c r="B3096" s="138"/>
      <c r="C3096" s="2"/>
      <c r="D3096" s="187"/>
      <c r="E3096" s="187"/>
      <c r="F3096" s="187"/>
      <c r="G3096" s="8"/>
      <c r="H3096" s="187"/>
      <c r="I3096" s="331"/>
      <c r="J3096" s="332"/>
      <c r="K3096" s="194"/>
      <c r="L3096" s="194"/>
      <c r="M3096" s="187"/>
      <c r="N3096" s="187"/>
      <c r="O3096" s="187"/>
      <c r="P3096" s="4"/>
      <c r="Q3096" s="187"/>
      <c r="R3096" s="187"/>
      <c r="S3096" s="187"/>
      <c r="T3096" s="187"/>
      <c r="U3096" s="187"/>
      <c r="V3096" s="187"/>
      <c r="W3096" s="187"/>
      <c r="X3096" s="187"/>
      <c r="Y3096" s="187"/>
      <c r="Z3096" s="187"/>
      <c r="AB3096" s="2"/>
      <c r="AC3096" s="2"/>
    </row>
    <row r="3097" spans="1:29" s="12" customFormat="1" ht="9.9" customHeight="1" x14ac:dyDescent="0.25">
      <c r="A3097" s="184"/>
      <c r="B3097" s="138"/>
      <c r="C3097" s="2"/>
      <c r="D3097" s="187"/>
      <c r="E3097" s="187"/>
      <c r="F3097" s="187"/>
      <c r="G3097" s="8"/>
      <c r="H3097" s="187"/>
      <c r="I3097" s="331"/>
      <c r="J3097" s="332"/>
      <c r="K3097" s="194"/>
      <c r="L3097" s="194"/>
      <c r="M3097" s="187"/>
      <c r="N3097" s="187"/>
      <c r="O3097" s="187"/>
      <c r="P3097" s="4"/>
      <c r="Q3097" s="187"/>
      <c r="R3097" s="187"/>
      <c r="S3097" s="187"/>
      <c r="T3097" s="187"/>
      <c r="U3097" s="187"/>
      <c r="V3097" s="187"/>
      <c r="W3097" s="187"/>
      <c r="X3097" s="187"/>
      <c r="Y3097" s="187"/>
      <c r="Z3097" s="187"/>
      <c r="AB3097" s="2"/>
      <c r="AC3097" s="2"/>
    </row>
    <row r="3098" spans="1:29" s="12" customFormat="1" ht="9.9" customHeight="1" x14ac:dyDescent="0.25">
      <c r="A3098" s="184"/>
      <c r="B3098" s="141"/>
      <c r="C3098" s="2"/>
      <c r="D3098" s="187"/>
      <c r="E3098" s="187"/>
      <c r="F3098" s="187"/>
      <c r="G3098" s="8"/>
      <c r="H3098" s="187"/>
      <c r="I3098" s="194"/>
      <c r="J3098" s="194"/>
      <c r="K3098" s="194"/>
      <c r="L3098" s="194"/>
      <c r="M3098" s="187"/>
      <c r="N3098" s="187"/>
      <c r="O3098" s="187"/>
      <c r="P3098" s="4"/>
      <c r="Q3098" s="187"/>
      <c r="R3098" s="187"/>
      <c r="S3098" s="187"/>
      <c r="T3098" s="187"/>
      <c r="U3098" s="187"/>
      <c r="V3098" s="187"/>
      <c r="W3098" s="187"/>
      <c r="X3098" s="187"/>
      <c r="Y3098" s="187"/>
      <c r="Z3098" s="187"/>
      <c r="AB3098" s="2"/>
      <c r="AC3098" s="2"/>
    </row>
    <row r="3099" spans="1:29" s="12" customFormat="1" ht="9.9" customHeight="1" x14ac:dyDescent="0.25">
      <c r="A3099" s="184"/>
      <c r="B3099" s="138"/>
      <c r="C3099" s="2"/>
      <c r="D3099" s="187"/>
      <c r="E3099" s="187"/>
      <c r="F3099" s="187"/>
      <c r="G3099" s="8"/>
      <c r="H3099" s="187"/>
      <c r="I3099" s="331"/>
      <c r="J3099" s="332"/>
      <c r="K3099" s="194"/>
      <c r="L3099" s="194"/>
      <c r="M3099" s="187"/>
      <c r="N3099" s="187"/>
      <c r="O3099" s="187"/>
      <c r="P3099" s="4"/>
      <c r="Q3099" s="187"/>
      <c r="R3099" s="187"/>
      <c r="S3099" s="187"/>
      <c r="T3099" s="187"/>
      <c r="U3099" s="187"/>
      <c r="V3099" s="187"/>
      <c r="W3099" s="187"/>
      <c r="X3099" s="187"/>
      <c r="Y3099" s="187"/>
      <c r="Z3099" s="187"/>
      <c r="AB3099" s="2"/>
      <c r="AC3099" s="2"/>
    </row>
    <row r="3100" spans="1:29" s="12" customFormat="1" ht="9.9" customHeight="1" x14ac:dyDescent="0.25">
      <c r="A3100" s="184"/>
      <c r="B3100" s="138"/>
      <c r="C3100" s="2"/>
      <c r="D3100" s="187"/>
      <c r="E3100" s="187"/>
      <c r="F3100" s="187"/>
      <c r="G3100" s="8"/>
      <c r="H3100" s="187"/>
      <c r="I3100" s="331"/>
      <c r="J3100" s="332"/>
      <c r="K3100" s="194"/>
      <c r="L3100" s="194"/>
      <c r="M3100" s="187"/>
      <c r="N3100" s="187"/>
      <c r="O3100" s="187"/>
      <c r="P3100" s="4"/>
      <c r="Q3100" s="187"/>
      <c r="R3100" s="187"/>
      <c r="S3100" s="187"/>
      <c r="T3100" s="187"/>
      <c r="U3100" s="187"/>
      <c r="V3100" s="187"/>
      <c r="W3100" s="187"/>
      <c r="X3100" s="187"/>
      <c r="Y3100" s="187"/>
      <c r="Z3100" s="187"/>
      <c r="AB3100" s="2"/>
      <c r="AC3100" s="2"/>
    </row>
    <row r="3101" spans="1:29" s="12" customFormat="1" ht="9.9" customHeight="1" x14ac:dyDescent="0.25">
      <c r="A3101" s="184"/>
      <c r="B3101" s="138"/>
      <c r="C3101" s="2"/>
      <c r="D3101" s="187"/>
      <c r="E3101" s="187"/>
      <c r="F3101" s="187"/>
      <c r="G3101" s="8"/>
      <c r="H3101" s="187"/>
      <c r="I3101" s="331"/>
      <c r="J3101" s="332"/>
      <c r="K3101" s="194"/>
      <c r="L3101" s="194"/>
      <c r="M3101" s="187"/>
      <c r="N3101" s="187"/>
      <c r="O3101" s="187"/>
      <c r="P3101" s="4"/>
      <c r="Q3101" s="187"/>
      <c r="R3101" s="187"/>
      <c r="S3101" s="187"/>
      <c r="T3101" s="187"/>
      <c r="U3101" s="187"/>
      <c r="V3101" s="187"/>
      <c r="W3101" s="187"/>
      <c r="X3101" s="187"/>
      <c r="Y3101" s="187"/>
      <c r="Z3101" s="187"/>
      <c r="AB3101" s="2"/>
      <c r="AC3101" s="2"/>
    </row>
    <row r="3102" spans="1:29" s="12" customFormat="1" ht="9.9" customHeight="1" x14ac:dyDescent="0.25">
      <c r="A3102" s="184"/>
      <c r="B3102" s="141"/>
      <c r="C3102" s="2"/>
      <c r="D3102" s="187"/>
      <c r="E3102" s="187"/>
      <c r="F3102" s="187"/>
      <c r="G3102" s="8"/>
      <c r="H3102" s="187"/>
      <c r="I3102" s="194"/>
      <c r="J3102" s="194"/>
      <c r="K3102" s="194"/>
      <c r="L3102" s="194"/>
      <c r="M3102" s="187"/>
      <c r="N3102" s="187"/>
      <c r="O3102" s="187"/>
      <c r="P3102" s="4"/>
      <c r="Q3102" s="187"/>
      <c r="R3102" s="187"/>
      <c r="S3102" s="187"/>
      <c r="T3102" s="187"/>
      <c r="U3102" s="187"/>
      <c r="V3102" s="187"/>
      <c r="W3102" s="187"/>
      <c r="X3102" s="187"/>
      <c r="Y3102" s="187"/>
      <c r="Z3102" s="187"/>
      <c r="AB3102" s="2"/>
      <c r="AC3102" s="2"/>
    </row>
    <row r="3103" spans="1:29" s="12" customFormat="1" ht="9.9" customHeight="1" x14ac:dyDescent="0.25">
      <c r="A3103" s="184"/>
      <c r="B3103" s="138"/>
      <c r="C3103" s="2"/>
      <c r="D3103" s="187"/>
      <c r="E3103" s="187"/>
      <c r="F3103" s="187"/>
      <c r="G3103" s="8"/>
      <c r="H3103" s="187"/>
      <c r="I3103" s="331"/>
      <c r="J3103" s="332"/>
      <c r="K3103" s="194"/>
      <c r="L3103" s="194"/>
      <c r="M3103" s="187"/>
      <c r="N3103" s="187"/>
      <c r="O3103" s="187"/>
      <c r="P3103" s="4"/>
      <c r="Q3103" s="187"/>
      <c r="R3103" s="187"/>
      <c r="S3103" s="187"/>
      <c r="T3103" s="187"/>
      <c r="U3103" s="187"/>
      <c r="V3103" s="187"/>
      <c r="W3103" s="187"/>
      <c r="X3103" s="187"/>
      <c r="Y3103" s="187"/>
      <c r="Z3103" s="187"/>
      <c r="AB3103" s="2"/>
      <c r="AC3103" s="2"/>
    </row>
    <row r="3104" spans="1:29" s="12" customFormat="1" ht="9.9" customHeight="1" x14ac:dyDescent="0.25">
      <c r="A3104" s="184"/>
      <c r="B3104" s="138"/>
      <c r="C3104" s="2"/>
      <c r="D3104" s="187"/>
      <c r="E3104" s="187"/>
      <c r="F3104" s="187"/>
      <c r="G3104" s="8"/>
      <c r="H3104" s="187"/>
      <c r="I3104" s="331"/>
      <c r="J3104" s="332"/>
      <c r="K3104" s="194"/>
      <c r="L3104" s="194"/>
      <c r="M3104" s="187"/>
      <c r="N3104" s="187"/>
      <c r="O3104" s="187"/>
      <c r="P3104" s="4"/>
      <c r="Q3104" s="187"/>
      <c r="R3104" s="187"/>
      <c r="S3104" s="187"/>
      <c r="T3104" s="187"/>
      <c r="U3104" s="187"/>
      <c r="V3104" s="187"/>
      <c r="W3104" s="187"/>
      <c r="X3104" s="187"/>
      <c r="Y3104" s="187"/>
      <c r="Z3104" s="187"/>
      <c r="AB3104" s="2"/>
      <c r="AC3104" s="2"/>
    </row>
    <row r="3105" spans="1:29" s="187" customFormat="1" ht="9.9" customHeight="1" x14ac:dyDescent="0.25">
      <c r="A3105" s="184"/>
      <c r="B3105" s="138"/>
      <c r="C3105" s="2"/>
      <c r="G3105" s="8"/>
      <c r="I3105" s="331"/>
      <c r="J3105" s="332"/>
      <c r="K3105" s="194"/>
      <c r="L3105" s="194"/>
      <c r="P3105" s="4"/>
      <c r="AA3105" s="12"/>
      <c r="AB3105" s="2"/>
      <c r="AC3105" s="2"/>
    </row>
    <row r="3107" spans="1:29" s="187" customFormat="1" ht="9.9" customHeight="1" x14ac:dyDescent="0.25">
      <c r="A3107" s="10"/>
      <c r="B3107" s="67"/>
      <c r="C3107" s="142"/>
      <c r="G3107" s="8"/>
      <c r="I3107" s="4"/>
      <c r="J3107" s="4"/>
      <c r="K3107" s="4"/>
      <c r="L3107" s="4"/>
      <c r="P3107" s="4"/>
      <c r="AA3107" s="12"/>
      <c r="AB3107" s="2"/>
      <c r="AC3107" s="2"/>
    </row>
    <row r="3108" spans="1:29" s="187" customFormat="1" ht="9.9" customHeight="1" x14ac:dyDescent="0.25">
      <c r="A3108" s="184"/>
      <c r="B3108" s="141"/>
      <c r="C3108" s="142"/>
      <c r="G3108" s="8"/>
      <c r="I3108" s="4"/>
      <c r="J3108" s="4"/>
      <c r="K3108" s="4"/>
      <c r="L3108" s="4"/>
      <c r="P3108" s="13"/>
      <c r="AA3108" s="12"/>
      <c r="AB3108" s="2"/>
      <c r="AC3108" s="2"/>
    </row>
    <row r="3109" spans="1:29" s="187" customFormat="1" ht="9.9" customHeight="1" x14ac:dyDescent="0.25">
      <c r="A3109" s="184"/>
      <c r="B3109" s="142"/>
      <c r="C3109" s="2"/>
      <c r="G3109" s="8"/>
      <c r="I3109" s="4"/>
      <c r="J3109" s="4"/>
      <c r="K3109" s="4"/>
      <c r="L3109" s="4"/>
      <c r="P3109" s="4"/>
      <c r="AA3109" s="12"/>
      <c r="AB3109" s="2"/>
      <c r="AC3109" s="2"/>
    </row>
    <row r="3110" spans="1:29" s="187" customFormat="1" ht="9.9" customHeight="1" x14ac:dyDescent="0.25">
      <c r="A3110" s="184"/>
      <c r="B3110" s="141"/>
      <c r="C3110" s="2"/>
      <c r="G3110" s="8"/>
      <c r="I3110" s="4"/>
      <c r="J3110" s="4"/>
      <c r="K3110" s="4"/>
      <c r="L3110" s="4"/>
      <c r="P3110" s="4"/>
      <c r="AA3110" s="12"/>
      <c r="AB3110" s="2"/>
      <c r="AC3110" s="2"/>
    </row>
    <row r="3111" spans="1:29" s="187" customFormat="1" ht="9.9" customHeight="1" x14ac:dyDescent="0.25">
      <c r="A3111" s="184"/>
      <c r="B3111" s="138"/>
      <c r="C3111" s="2"/>
      <c r="G3111" s="8"/>
      <c r="I3111" s="4"/>
      <c r="J3111" s="4"/>
      <c r="K3111" s="4"/>
      <c r="L3111" s="4"/>
      <c r="P3111" s="194"/>
      <c r="AA3111" s="12"/>
      <c r="AB3111" s="2"/>
      <c r="AC3111" s="2"/>
    </row>
    <row r="3112" spans="1:29" s="187" customFormat="1" ht="9.9" customHeight="1" x14ac:dyDescent="0.25">
      <c r="A3112" s="184"/>
      <c r="B3112" s="138"/>
      <c r="C3112" s="2"/>
      <c r="G3112" s="8"/>
      <c r="I3112" s="4"/>
      <c r="J3112" s="4"/>
      <c r="K3112" s="4"/>
      <c r="L3112" s="4"/>
      <c r="P3112" s="194"/>
      <c r="AA3112" s="12"/>
      <c r="AB3112" s="2"/>
      <c r="AC3112" s="2"/>
    </row>
    <row r="3113" spans="1:29" s="187" customFormat="1" ht="9.9" customHeight="1" x14ac:dyDescent="0.25">
      <c r="A3113" s="184"/>
      <c r="B3113" s="141"/>
      <c r="C3113" s="2"/>
      <c r="G3113" s="8"/>
      <c r="I3113" s="4"/>
      <c r="J3113" s="4"/>
      <c r="K3113" s="4"/>
      <c r="L3113" s="4"/>
      <c r="P3113" s="4"/>
      <c r="AA3113" s="12"/>
      <c r="AB3113" s="2"/>
      <c r="AC3113" s="2"/>
    </row>
    <row r="3114" spans="1:29" s="187" customFormat="1" ht="9.9" customHeight="1" x14ac:dyDescent="0.25">
      <c r="A3114" s="184"/>
      <c r="B3114" s="138"/>
      <c r="C3114" s="2"/>
      <c r="G3114" s="8"/>
      <c r="I3114" s="4"/>
      <c r="J3114" s="4"/>
      <c r="K3114" s="4"/>
      <c r="L3114" s="4"/>
      <c r="P3114" s="194"/>
      <c r="AA3114" s="12"/>
      <c r="AB3114" s="2"/>
      <c r="AC3114" s="2"/>
    </row>
    <row r="3115" spans="1:29" s="187" customFormat="1" ht="9.9" customHeight="1" x14ac:dyDescent="0.25">
      <c r="A3115" s="184"/>
      <c r="B3115" s="138"/>
      <c r="C3115" s="2"/>
      <c r="G3115" s="8"/>
      <c r="I3115" s="4"/>
      <c r="J3115" s="4"/>
      <c r="K3115" s="4"/>
      <c r="L3115" s="4"/>
      <c r="P3115" s="194"/>
      <c r="AA3115" s="12"/>
      <c r="AB3115" s="2"/>
      <c r="AC3115" s="2"/>
    </row>
    <row r="3116" spans="1:29" s="187" customFormat="1" ht="9.9" customHeight="1" x14ac:dyDescent="0.25">
      <c r="A3116" s="184"/>
      <c r="B3116" s="141"/>
      <c r="C3116" s="2"/>
      <c r="G3116" s="8"/>
      <c r="I3116" s="4"/>
      <c r="J3116" s="4"/>
      <c r="K3116" s="4"/>
      <c r="L3116" s="4"/>
      <c r="P3116" s="194"/>
      <c r="AA3116" s="12"/>
      <c r="AB3116" s="2"/>
      <c r="AC3116" s="2"/>
    </row>
    <row r="3117" spans="1:29" s="187" customFormat="1" ht="9.9" customHeight="1" x14ac:dyDescent="0.25">
      <c r="A3117" s="184"/>
      <c r="B3117" s="138"/>
      <c r="C3117" s="2"/>
      <c r="G3117" s="8"/>
      <c r="I3117" s="4"/>
      <c r="J3117" s="4"/>
      <c r="K3117" s="4"/>
      <c r="L3117" s="4"/>
      <c r="P3117" s="194"/>
      <c r="AA3117" s="12"/>
      <c r="AB3117" s="2"/>
      <c r="AC3117" s="2"/>
    </row>
    <row r="3118" spans="1:29" s="187" customFormat="1" ht="9.9" customHeight="1" x14ac:dyDescent="0.25">
      <c r="A3118" s="184"/>
      <c r="B3118" s="138"/>
      <c r="C3118" s="2"/>
      <c r="G3118" s="8"/>
      <c r="I3118" s="4"/>
      <c r="J3118" s="4"/>
      <c r="K3118" s="4"/>
      <c r="L3118" s="4"/>
      <c r="P3118" s="194"/>
      <c r="AA3118" s="12"/>
      <c r="AB3118" s="2"/>
      <c r="AC3118" s="2"/>
    </row>
    <row r="3119" spans="1:29" s="187" customFormat="1" ht="9.9" customHeight="1" x14ac:dyDescent="0.25">
      <c r="A3119" s="184"/>
      <c r="B3119" s="141"/>
      <c r="C3119" s="2"/>
      <c r="G3119" s="8"/>
      <c r="I3119" s="4"/>
      <c r="J3119" s="4"/>
      <c r="K3119" s="4"/>
      <c r="L3119" s="4"/>
      <c r="P3119" s="194"/>
      <c r="AA3119" s="12"/>
      <c r="AB3119" s="2"/>
      <c r="AC3119" s="2"/>
    </row>
    <row r="3120" spans="1:29" s="187" customFormat="1" ht="9.9" customHeight="1" x14ac:dyDescent="0.25">
      <c r="A3120" s="184"/>
      <c r="B3120" s="138"/>
      <c r="C3120" s="2"/>
      <c r="G3120" s="8"/>
      <c r="I3120" s="4"/>
      <c r="J3120" s="4"/>
      <c r="K3120" s="4"/>
      <c r="L3120" s="4"/>
      <c r="P3120" s="194"/>
      <c r="AA3120" s="12"/>
      <c r="AB3120" s="2"/>
      <c r="AC3120" s="2"/>
    </row>
    <row r="3121" spans="1:29" s="187" customFormat="1" ht="9.9" customHeight="1" x14ac:dyDescent="0.25">
      <c r="A3121" s="184"/>
      <c r="B3121" s="138"/>
      <c r="C3121" s="2"/>
      <c r="G3121" s="8"/>
      <c r="I3121" s="4"/>
      <c r="J3121" s="4"/>
      <c r="K3121" s="4"/>
      <c r="L3121" s="4"/>
      <c r="P3121" s="194"/>
      <c r="AA3121" s="12"/>
      <c r="AB3121" s="2"/>
      <c r="AC3121" s="2"/>
    </row>
    <row r="3122" spans="1:29" s="187" customFormat="1" ht="9.9" customHeight="1" x14ac:dyDescent="0.25">
      <c r="A3122" s="184"/>
      <c r="B3122" s="141"/>
      <c r="C3122" s="2"/>
      <c r="G3122" s="8"/>
      <c r="I3122" s="4"/>
      <c r="J3122" s="4"/>
      <c r="K3122" s="4"/>
      <c r="L3122" s="4"/>
      <c r="P3122" s="194"/>
      <c r="AA3122" s="12"/>
      <c r="AB3122" s="2"/>
      <c r="AC3122" s="2"/>
    </row>
    <row r="3123" spans="1:29" s="187" customFormat="1" ht="9.9" customHeight="1" x14ac:dyDescent="0.25">
      <c r="A3123" s="184"/>
      <c r="B3123" s="138"/>
      <c r="C3123" s="2"/>
      <c r="G3123" s="8"/>
      <c r="I3123" s="4"/>
      <c r="J3123" s="4"/>
      <c r="K3123" s="4"/>
      <c r="L3123" s="4"/>
      <c r="P3123" s="194"/>
      <c r="AA3123" s="12"/>
      <c r="AB3123" s="2"/>
      <c r="AC3123" s="2"/>
    </row>
    <row r="3124" spans="1:29" s="187" customFormat="1" ht="9.9" customHeight="1" x14ac:dyDescent="0.25">
      <c r="A3124" s="184"/>
      <c r="B3124" s="138"/>
      <c r="C3124" s="2"/>
      <c r="G3124" s="8"/>
      <c r="I3124" s="4"/>
      <c r="J3124" s="4"/>
      <c r="K3124" s="4"/>
      <c r="L3124" s="4"/>
      <c r="P3124" s="194"/>
      <c r="AA3124" s="12"/>
      <c r="AB3124" s="2"/>
      <c r="AC3124" s="2"/>
    </row>
    <row r="3125" spans="1:29" s="187" customFormat="1" ht="9.9" customHeight="1" x14ac:dyDescent="0.25">
      <c r="A3125" s="184"/>
      <c r="B3125" s="141"/>
      <c r="C3125" s="2"/>
      <c r="G3125" s="8"/>
      <c r="I3125" s="4"/>
      <c r="J3125" s="4"/>
      <c r="K3125" s="4"/>
      <c r="L3125" s="4"/>
      <c r="P3125" s="194"/>
      <c r="AA3125" s="12"/>
      <c r="AB3125" s="2"/>
      <c r="AC3125" s="2"/>
    </row>
    <row r="3126" spans="1:29" s="187" customFormat="1" ht="9.9" customHeight="1" x14ac:dyDescent="0.25">
      <c r="A3126" s="184"/>
      <c r="B3126" s="138"/>
      <c r="C3126" s="2"/>
      <c r="G3126" s="8"/>
      <c r="I3126" s="4"/>
      <c r="J3126" s="4"/>
      <c r="K3126" s="4"/>
      <c r="L3126" s="4"/>
      <c r="P3126" s="194"/>
      <c r="AA3126" s="12"/>
      <c r="AB3126" s="2"/>
      <c r="AC3126" s="2"/>
    </row>
    <row r="3127" spans="1:29" s="187" customFormat="1" ht="9.9" customHeight="1" x14ac:dyDescent="0.25">
      <c r="A3127" s="184"/>
      <c r="B3127" s="138"/>
      <c r="C3127" s="2"/>
      <c r="G3127" s="8"/>
      <c r="I3127" s="4"/>
      <c r="J3127" s="4"/>
      <c r="K3127" s="4"/>
      <c r="L3127" s="4"/>
      <c r="P3127" s="194"/>
      <c r="AA3127" s="12"/>
      <c r="AB3127" s="2"/>
      <c r="AC3127" s="2"/>
    </row>
    <row r="3128" spans="1:29" s="187" customFormat="1" ht="9.9" customHeight="1" x14ac:dyDescent="0.25">
      <c r="A3128" s="184"/>
      <c r="B3128" s="141"/>
      <c r="C3128" s="2"/>
      <c r="G3128" s="8"/>
      <c r="I3128" s="4"/>
      <c r="J3128" s="4"/>
      <c r="K3128" s="4"/>
      <c r="L3128" s="4"/>
      <c r="P3128" s="194"/>
      <c r="AA3128" s="12"/>
      <c r="AB3128" s="2"/>
      <c r="AC3128" s="2"/>
    </row>
    <row r="3129" spans="1:29" s="187" customFormat="1" ht="9.9" customHeight="1" x14ac:dyDescent="0.25">
      <c r="A3129" s="184"/>
      <c r="B3129" s="138"/>
      <c r="C3129" s="2"/>
      <c r="G3129" s="8"/>
      <c r="I3129" s="4"/>
      <c r="J3129" s="4"/>
      <c r="K3129" s="4"/>
      <c r="L3129" s="4"/>
      <c r="P3129" s="194"/>
      <c r="AA3129" s="12"/>
      <c r="AB3129" s="2"/>
      <c r="AC3129" s="2"/>
    </row>
    <row r="3130" spans="1:29" s="187" customFormat="1" ht="9.9" customHeight="1" x14ac:dyDescent="0.25">
      <c r="A3130" s="184"/>
      <c r="B3130" s="138"/>
      <c r="C3130" s="2"/>
      <c r="G3130" s="8"/>
      <c r="I3130" s="4"/>
      <c r="J3130" s="4"/>
      <c r="K3130" s="4"/>
      <c r="L3130" s="4"/>
      <c r="P3130" s="194"/>
      <c r="AA3130" s="12"/>
      <c r="AB3130" s="2"/>
      <c r="AC3130" s="2"/>
    </row>
    <row r="3131" spans="1:29" s="187" customFormat="1" ht="9.9" customHeight="1" x14ac:dyDescent="0.25">
      <c r="A3131" s="184"/>
      <c r="B3131" s="141"/>
      <c r="C3131" s="2"/>
      <c r="G3131" s="8"/>
      <c r="I3131" s="4"/>
      <c r="J3131" s="4"/>
      <c r="K3131" s="4"/>
      <c r="L3131" s="4"/>
      <c r="P3131" s="194"/>
      <c r="AA3131" s="12"/>
      <c r="AB3131" s="2"/>
      <c r="AC3131" s="2"/>
    </row>
    <row r="3132" spans="1:29" s="187" customFormat="1" ht="9.9" customHeight="1" x14ac:dyDescent="0.25">
      <c r="A3132" s="184"/>
      <c r="B3132" s="138"/>
      <c r="C3132" s="2"/>
      <c r="G3132" s="8"/>
      <c r="I3132" s="4"/>
      <c r="J3132" s="4"/>
      <c r="K3132" s="4"/>
      <c r="L3132" s="4"/>
      <c r="P3132" s="194"/>
      <c r="AA3132" s="12"/>
      <c r="AB3132" s="2"/>
      <c r="AC3132" s="2"/>
    </row>
    <row r="3133" spans="1:29" s="187" customFormat="1" ht="9.9" customHeight="1" x14ac:dyDescent="0.25">
      <c r="A3133" s="184"/>
      <c r="B3133" s="138"/>
      <c r="C3133" s="2"/>
      <c r="G3133" s="8"/>
      <c r="I3133" s="4"/>
      <c r="J3133" s="4"/>
      <c r="K3133" s="4"/>
      <c r="L3133" s="4"/>
      <c r="P3133" s="194"/>
      <c r="AA3133" s="12"/>
      <c r="AB3133" s="2"/>
      <c r="AC3133" s="2"/>
    </row>
    <row r="3134" spans="1:29" s="187" customFormat="1" ht="9.9" customHeight="1" x14ac:dyDescent="0.25">
      <c r="A3134" s="184"/>
      <c r="B3134" s="141"/>
      <c r="C3134" s="2"/>
      <c r="G3134" s="8"/>
      <c r="I3134" s="4"/>
      <c r="J3134" s="4"/>
      <c r="K3134" s="4"/>
      <c r="L3134" s="4"/>
      <c r="P3134" s="194"/>
      <c r="AA3134" s="12"/>
      <c r="AB3134" s="2"/>
      <c r="AC3134" s="2"/>
    </row>
    <row r="3135" spans="1:29" s="187" customFormat="1" ht="9.9" customHeight="1" x14ac:dyDescent="0.25">
      <c r="A3135" s="184"/>
      <c r="B3135" s="138"/>
      <c r="C3135" s="2"/>
      <c r="G3135" s="8"/>
      <c r="I3135" s="4"/>
      <c r="J3135" s="4"/>
      <c r="K3135" s="4"/>
      <c r="L3135" s="4"/>
      <c r="P3135" s="194"/>
      <c r="AA3135" s="12"/>
      <c r="AB3135" s="2"/>
      <c r="AC3135" s="2"/>
    </row>
    <row r="3136" spans="1:29" s="187" customFormat="1" ht="9.9" customHeight="1" x14ac:dyDescent="0.25">
      <c r="A3136" s="184"/>
      <c r="B3136" s="138"/>
      <c r="C3136" s="2"/>
      <c r="G3136" s="8"/>
      <c r="I3136" s="4"/>
      <c r="J3136" s="4"/>
      <c r="K3136" s="4"/>
      <c r="L3136" s="4"/>
      <c r="P3136" s="194"/>
      <c r="AA3136" s="12"/>
      <c r="AB3136" s="2"/>
      <c r="AC3136" s="2"/>
    </row>
    <row r="3137" spans="1:29" s="187" customFormat="1" ht="9.9" customHeight="1" x14ac:dyDescent="0.25">
      <c r="A3137" s="184"/>
      <c r="B3137" s="141"/>
      <c r="C3137" s="2"/>
      <c r="G3137" s="8"/>
      <c r="I3137" s="4"/>
      <c r="J3137" s="4"/>
      <c r="K3137" s="4"/>
      <c r="L3137" s="4"/>
      <c r="P3137" s="194"/>
      <c r="AA3137" s="12"/>
      <c r="AB3137" s="2"/>
      <c r="AC3137" s="2"/>
    </row>
    <row r="3138" spans="1:29" s="187" customFormat="1" ht="9.9" customHeight="1" x14ac:dyDescent="0.25">
      <c r="A3138" s="184"/>
      <c r="B3138" s="138"/>
      <c r="C3138" s="2"/>
      <c r="G3138" s="8"/>
      <c r="I3138" s="4"/>
      <c r="J3138" s="4"/>
      <c r="K3138" s="4"/>
      <c r="L3138" s="4"/>
      <c r="P3138" s="194"/>
      <c r="AA3138" s="12"/>
      <c r="AB3138" s="2"/>
      <c r="AC3138" s="2"/>
    </row>
    <row r="3139" spans="1:29" s="187" customFormat="1" ht="9.9" customHeight="1" x14ac:dyDescent="0.25">
      <c r="A3139" s="184"/>
      <c r="B3139" s="138"/>
      <c r="C3139" s="2"/>
      <c r="G3139" s="8"/>
      <c r="I3139" s="4"/>
      <c r="J3139" s="4"/>
      <c r="K3139" s="4"/>
      <c r="L3139" s="4"/>
      <c r="P3139" s="194"/>
      <c r="AA3139" s="12"/>
      <c r="AB3139" s="2"/>
      <c r="AC3139" s="2"/>
    </row>
    <row r="3140" spans="1:29" s="187" customFormat="1" ht="9.9" customHeight="1" x14ac:dyDescent="0.25">
      <c r="A3140" s="184"/>
      <c r="B3140" s="141"/>
      <c r="C3140" s="2"/>
      <c r="G3140" s="8"/>
      <c r="I3140" s="4"/>
      <c r="J3140" s="4"/>
      <c r="K3140" s="4"/>
      <c r="L3140" s="4"/>
      <c r="P3140" s="194"/>
      <c r="AA3140" s="12"/>
      <c r="AB3140" s="2"/>
      <c r="AC3140" s="2"/>
    </row>
    <row r="3141" spans="1:29" s="187" customFormat="1" ht="9.9" customHeight="1" x14ac:dyDescent="0.25">
      <c r="A3141" s="184"/>
      <c r="B3141" s="138"/>
      <c r="C3141" s="2"/>
      <c r="G3141" s="8"/>
      <c r="I3141" s="4"/>
      <c r="J3141" s="4"/>
      <c r="K3141" s="4"/>
      <c r="L3141" s="4"/>
      <c r="P3141" s="194"/>
      <c r="AA3141" s="12"/>
      <c r="AB3141" s="2"/>
      <c r="AC3141" s="2"/>
    </row>
    <row r="3142" spans="1:29" s="187" customFormat="1" ht="9.9" customHeight="1" x14ac:dyDescent="0.25">
      <c r="A3142" s="184"/>
      <c r="B3142" s="138"/>
      <c r="C3142" s="2"/>
      <c r="G3142" s="8"/>
      <c r="I3142" s="4"/>
      <c r="J3142" s="4"/>
      <c r="K3142" s="4"/>
      <c r="L3142" s="4"/>
      <c r="P3142" s="194"/>
      <c r="AA3142" s="12"/>
      <c r="AB3142" s="2"/>
      <c r="AC3142" s="2"/>
    </row>
    <row r="3143" spans="1:29" s="187" customFormat="1" ht="9.9" customHeight="1" x14ac:dyDescent="0.25">
      <c r="A3143" s="184"/>
      <c r="B3143" s="141"/>
      <c r="C3143" s="2"/>
      <c r="G3143" s="8"/>
      <c r="I3143" s="4"/>
      <c r="J3143" s="4"/>
      <c r="K3143" s="4"/>
      <c r="L3143" s="4"/>
      <c r="P3143" s="194"/>
      <c r="AA3143" s="12"/>
      <c r="AB3143" s="2"/>
      <c r="AC3143" s="2"/>
    </row>
    <row r="3144" spans="1:29" s="187" customFormat="1" ht="9.9" customHeight="1" x14ac:dyDescent="0.25">
      <c r="A3144" s="184"/>
      <c r="B3144" s="138"/>
      <c r="C3144" s="2"/>
      <c r="G3144" s="8"/>
      <c r="I3144" s="4"/>
      <c r="J3144" s="4"/>
      <c r="K3144" s="4"/>
      <c r="L3144" s="4"/>
      <c r="P3144" s="194"/>
      <c r="AA3144" s="12"/>
      <c r="AB3144" s="2"/>
      <c r="AC3144" s="2"/>
    </row>
    <row r="3145" spans="1:29" s="187" customFormat="1" ht="9.9" customHeight="1" x14ac:dyDescent="0.25">
      <c r="A3145" s="184"/>
      <c r="B3145" s="138"/>
      <c r="C3145" s="2"/>
      <c r="G3145" s="8"/>
      <c r="I3145" s="4"/>
      <c r="J3145" s="4"/>
      <c r="K3145" s="4"/>
      <c r="L3145" s="4"/>
      <c r="P3145" s="194"/>
      <c r="AA3145" s="12"/>
      <c r="AB3145" s="2"/>
      <c r="AC3145" s="2"/>
    </row>
    <row r="3146" spans="1:29" s="187" customFormat="1" ht="9.9" customHeight="1" x14ac:dyDescent="0.25">
      <c r="A3146" s="184"/>
      <c r="B3146" s="141"/>
      <c r="C3146" s="2"/>
      <c r="G3146" s="8"/>
      <c r="I3146" s="4"/>
      <c r="J3146" s="4"/>
      <c r="K3146" s="4"/>
      <c r="L3146" s="4"/>
      <c r="P3146" s="194"/>
      <c r="AA3146" s="12"/>
      <c r="AB3146" s="2"/>
      <c r="AC3146" s="2"/>
    </row>
    <row r="3147" spans="1:29" s="187" customFormat="1" ht="9.9" customHeight="1" x14ac:dyDescent="0.25">
      <c r="A3147" s="184"/>
      <c r="B3147" s="138"/>
      <c r="C3147" s="2"/>
      <c r="G3147" s="8"/>
      <c r="I3147" s="4"/>
      <c r="J3147" s="4"/>
      <c r="K3147" s="4"/>
      <c r="L3147" s="4"/>
      <c r="P3147" s="194"/>
      <c r="AA3147" s="12"/>
      <c r="AB3147" s="2"/>
      <c r="AC3147" s="2"/>
    </row>
    <row r="3148" spans="1:29" s="187" customFormat="1" ht="9.9" customHeight="1" x14ac:dyDescent="0.25">
      <c r="A3148" s="184"/>
      <c r="B3148" s="138"/>
      <c r="C3148" s="2"/>
      <c r="G3148" s="8"/>
      <c r="I3148" s="4"/>
      <c r="J3148" s="4"/>
      <c r="K3148" s="4"/>
      <c r="L3148" s="4"/>
      <c r="P3148" s="194"/>
      <c r="AA3148" s="12"/>
      <c r="AB3148" s="2"/>
      <c r="AC3148" s="2"/>
    </row>
    <row r="3149" spans="1:29" s="187" customFormat="1" ht="9.9" customHeight="1" x14ac:dyDescent="0.25">
      <c r="A3149" s="184"/>
      <c r="B3149" s="141"/>
      <c r="C3149" s="2"/>
      <c r="G3149" s="8"/>
      <c r="I3149" s="4"/>
      <c r="J3149" s="4"/>
      <c r="K3149" s="4"/>
      <c r="L3149" s="4"/>
      <c r="P3149" s="194"/>
      <c r="AA3149" s="12"/>
      <c r="AB3149" s="2"/>
      <c r="AC3149" s="2"/>
    </row>
    <row r="3150" spans="1:29" s="187" customFormat="1" ht="9.9" customHeight="1" x14ac:dyDescent="0.25">
      <c r="A3150" s="184"/>
      <c r="B3150" s="138"/>
      <c r="C3150" s="2"/>
      <c r="G3150" s="8"/>
      <c r="I3150" s="4"/>
      <c r="J3150" s="4"/>
      <c r="K3150" s="4"/>
      <c r="L3150" s="4"/>
      <c r="P3150" s="194"/>
      <c r="AA3150" s="12"/>
      <c r="AB3150" s="2"/>
      <c r="AC3150" s="2"/>
    </row>
    <row r="3151" spans="1:29" s="187" customFormat="1" ht="9.9" customHeight="1" x14ac:dyDescent="0.25">
      <c r="A3151" s="184"/>
      <c r="B3151" s="138"/>
      <c r="C3151" s="2"/>
      <c r="G3151" s="8"/>
      <c r="I3151" s="4"/>
      <c r="J3151" s="4"/>
      <c r="K3151" s="4"/>
      <c r="L3151" s="4"/>
      <c r="P3151" s="194"/>
      <c r="AA3151" s="12"/>
      <c r="AB3151" s="2"/>
      <c r="AC3151" s="2"/>
    </row>
    <row r="3152" spans="1:29" s="187" customFormat="1" ht="9.9" customHeight="1" x14ac:dyDescent="0.25">
      <c r="A3152" s="184"/>
      <c r="B3152" s="141"/>
      <c r="C3152" s="2"/>
      <c r="G3152" s="8"/>
      <c r="I3152" s="4"/>
      <c r="J3152" s="4"/>
      <c r="K3152" s="4"/>
      <c r="L3152" s="4"/>
      <c r="P3152" s="194"/>
      <c r="AA3152" s="12"/>
      <c r="AB3152" s="2"/>
      <c r="AC3152" s="2"/>
    </row>
    <row r="3153" spans="1:29" s="187" customFormat="1" ht="9.9" customHeight="1" x14ac:dyDescent="0.25">
      <c r="A3153" s="184"/>
      <c r="B3153" s="138"/>
      <c r="C3153" s="2"/>
      <c r="G3153" s="8"/>
      <c r="I3153" s="4"/>
      <c r="J3153" s="4"/>
      <c r="K3153" s="4"/>
      <c r="L3153" s="4"/>
      <c r="P3153" s="194"/>
      <c r="AA3153" s="12"/>
      <c r="AB3153" s="2"/>
      <c r="AC3153" s="2"/>
    </row>
    <row r="3154" spans="1:29" s="187" customFormat="1" ht="9.9" customHeight="1" x14ac:dyDescent="0.25">
      <c r="A3154" s="184"/>
      <c r="B3154" s="138"/>
      <c r="C3154" s="2"/>
      <c r="G3154" s="8"/>
      <c r="I3154" s="4"/>
      <c r="J3154" s="4"/>
      <c r="K3154" s="4"/>
      <c r="L3154" s="4"/>
      <c r="P3154" s="194"/>
      <c r="AA3154" s="12"/>
      <c r="AB3154" s="2"/>
      <c r="AC3154" s="2"/>
    </row>
    <row r="3155" spans="1:29" s="187" customFormat="1" ht="9.9" customHeight="1" x14ac:dyDescent="0.25">
      <c r="A3155" s="184"/>
      <c r="B3155" s="141"/>
      <c r="C3155" s="2"/>
      <c r="G3155" s="8"/>
      <c r="I3155" s="4"/>
      <c r="J3155" s="4"/>
      <c r="K3155" s="4"/>
      <c r="L3155" s="4"/>
      <c r="P3155" s="194"/>
      <c r="AA3155" s="12"/>
      <c r="AB3155" s="2"/>
      <c r="AC3155" s="2"/>
    </row>
    <row r="3156" spans="1:29" s="187" customFormat="1" ht="9.9" customHeight="1" x14ac:dyDescent="0.25">
      <c r="A3156" s="184"/>
      <c r="B3156" s="138"/>
      <c r="C3156" s="2"/>
      <c r="G3156" s="8"/>
      <c r="I3156" s="4"/>
      <c r="J3156" s="4"/>
      <c r="K3156" s="4"/>
      <c r="L3156" s="4"/>
      <c r="P3156" s="194"/>
      <c r="AA3156" s="12"/>
      <c r="AB3156" s="2"/>
      <c r="AC3156" s="2"/>
    </row>
    <row r="3157" spans="1:29" s="187" customFormat="1" ht="9.9" customHeight="1" x14ac:dyDescent="0.25">
      <c r="A3157" s="184"/>
      <c r="B3157" s="138"/>
      <c r="C3157" s="2"/>
      <c r="G3157" s="8"/>
      <c r="I3157" s="4"/>
      <c r="J3157" s="4"/>
      <c r="K3157" s="4"/>
      <c r="L3157" s="4"/>
      <c r="P3157" s="194"/>
      <c r="AA3157" s="12"/>
      <c r="AB3157" s="2"/>
      <c r="AC3157" s="2"/>
    </row>
    <row r="3158" spans="1:29" s="187" customFormat="1" ht="9.9" customHeight="1" x14ac:dyDescent="0.25">
      <c r="A3158" s="184"/>
      <c r="B3158" s="2"/>
      <c r="C3158" s="2"/>
      <c r="G3158" s="8"/>
      <c r="I3158" s="4"/>
      <c r="J3158" s="4"/>
      <c r="K3158" s="4"/>
      <c r="L3158" s="4"/>
      <c r="P3158" s="194"/>
      <c r="AA3158" s="12"/>
      <c r="AB3158" s="2"/>
      <c r="AC3158" s="2"/>
    </row>
    <row r="3159" spans="1:29" s="187" customFormat="1" ht="9.9" customHeight="1" x14ac:dyDescent="0.25">
      <c r="A3159" s="184"/>
      <c r="B3159" s="141"/>
      <c r="C3159" s="142"/>
      <c r="G3159" s="8"/>
      <c r="I3159" s="4"/>
      <c r="J3159" s="4"/>
      <c r="K3159" s="4"/>
      <c r="L3159" s="4"/>
      <c r="P3159" s="13"/>
      <c r="AA3159" s="12"/>
      <c r="AB3159" s="2"/>
      <c r="AC3159" s="2"/>
    </row>
    <row r="3160" spans="1:29" s="187" customFormat="1" ht="9.9" customHeight="1" x14ac:dyDescent="0.25">
      <c r="A3160" s="184"/>
      <c r="B3160" s="142"/>
      <c r="C3160" s="2"/>
      <c r="G3160" s="8"/>
      <c r="I3160" s="4"/>
      <c r="J3160" s="4"/>
      <c r="K3160" s="4"/>
      <c r="L3160" s="4"/>
      <c r="P3160" s="4"/>
      <c r="AA3160" s="12"/>
      <c r="AB3160" s="2"/>
      <c r="AC3160" s="2"/>
    </row>
    <row r="3161" spans="1:29" s="187" customFormat="1" ht="9.9" customHeight="1" x14ac:dyDescent="0.25">
      <c r="A3161" s="184"/>
      <c r="B3161" s="141"/>
      <c r="C3161" s="2"/>
      <c r="G3161" s="8"/>
      <c r="I3161" s="4"/>
      <c r="J3161" s="4"/>
      <c r="K3161" s="4"/>
      <c r="L3161" s="4"/>
      <c r="P3161" s="4"/>
      <c r="AA3161" s="12"/>
      <c r="AB3161" s="2"/>
      <c r="AC3161" s="2"/>
    </row>
    <row r="3162" spans="1:29" s="187" customFormat="1" ht="9.9" customHeight="1" x14ac:dyDescent="0.25">
      <c r="A3162" s="184"/>
      <c r="B3162" s="138"/>
      <c r="C3162" s="2"/>
      <c r="G3162" s="8"/>
      <c r="I3162" s="4"/>
      <c r="J3162" s="4"/>
      <c r="K3162" s="4"/>
      <c r="L3162" s="4"/>
      <c r="P3162" s="194"/>
      <c r="AA3162" s="12"/>
      <c r="AB3162" s="2"/>
      <c r="AC3162" s="2"/>
    </row>
    <row r="3163" spans="1:29" s="187" customFormat="1" ht="9.9" customHeight="1" x14ac:dyDescent="0.25">
      <c r="A3163" s="184"/>
      <c r="B3163" s="138"/>
      <c r="C3163" s="2"/>
      <c r="G3163" s="8"/>
      <c r="I3163" s="4"/>
      <c r="J3163" s="4"/>
      <c r="K3163" s="4"/>
      <c r="L3163" s="4"/>
      <c r="P3163" s="194"/>
      <c r="AA3163" s="12"/>
      <c r="AB3163" s="2"/>
      <c r="AC3163" s="2"/>
    </row>
    <row r="3164" spans="1:29" s="187" customFormat="1" ht="9.9" customHeight="1" x14ac:dyDescent="0.25">
      <c r="A3164" s="184"/>
      <c r="B3164" s="141"/>
      <c r="C3164" s="2"/>
      <c r="G3164" s="8"/>
      <c r="I3164" s="4"/>
      <c r="J3164" s="4"/>
      <c r="K3164" s="4"/>
      <c r="L3164" s="4"/>
      <c r="P3164" s="4"/>
      <c r="AA3164" s="12"/>
      <c r="AB3164" s="2"/>
      <c r="AC3164" s="2"/>
    </row>
    <row r="3165" spans="1:29" s="187" customFormat="1" ht="9.9" customHeight="1" x14ac:dyDescent="0.25">
      <c r="A3165" s="184"/>
      <c r="B3165" s="138"/>
      <c r="C3165" s="2"/>
      <c r="G3165" s="8"/>
      <c r="I3165" s="4"/>
      <c r="J3165" s="4"/>
      <c r="K3165" s="4"/>
      <c r="L3165" s="4"/>
      <c r="P3165" s="194"/>
      <c r="AA3165" s="12"/>
      <c r="AB3165" s="2"/>
      <c r="AC3165" s="2"/>
    </row>
    <row r="3166" spans="1:29" s="187" customFormat="1" ht="9.9" customHeight="1" x14ac:dyDescent="0.25">
      <c r="A3166" s="184"/>
      <c r="B3166" s="138"/>
      <c r="C3166" s="2"/>
      <c r="G3166" s="8"/>
      <c r="I3166" s="4"/>
      <c r="J3166" s="4"/>
      <c r="K3166" s="4"/>
      <c r="L3166" s="4"/>
      <c r="P3166" s="194"/>
      <c r="AA3166" s="12"/>
      <c r="AB3166" s="2"/>
      <c r="AC3166" s="2"/>
    </row>
    <row r="3167" spans="1:29" s="187" customFormat="1" ht="9.9" customHeight="1" x14ac:dyDescent="0.25">
      <c r="A3167" s="184"/>
      <c r="B3167" s="141"/>
      <c r="C3167" s="2"/>
      <c r="G3167" s="8"/>
      <c r="I3167" s="4"/>
      <c r="J3167" s="4"/>
      <c r="K3167" s="4"/>
      <c r="L3167" s="4"/>
      <c r="P3167" s="194"/>
      <c r="AA3167" s="12"/>
      <c r="AB3167" s="2"/>
      <c r="AC3167" s="2"/>
    </row>
    <row r="3168" spans="1:29" s="187" customFormat="1" ht="9.9" customHeight="1" x14ac:dyDescent="0.25">
      <c r="A3168" s="184"/>
      <c r="B3168" s="138"/>
      <c r="C3168" s="2"/>
      <c r="G3168" s="8"/>
      <c r="I3168" s="4"/>
      <c r="J3168" s="4"/>
      <c r="K3168" s="4"/>
      <c r="L3168" s="4"/>
      <c r="P3168" s="194"/>
      <c r="AA3168" s="12"/>
      <c r="AB3168" s="2"/>
      <c r="AC3168" s="2"/>
    </row>
    <row r="3169" spans="1:29" s="187" customFormat="1" ht="9.9" customHeight="1" x14ac:dyDescent="0.25">
      <c r="A3169" s="184"/>
      <c r="B3169" s="138"/>
      <c r="C3169" s="2"/>
      <c r="G3169" s="8"/>
      <c r="I3169" s="4"/>
      <c r="J3169" s="4"/>
      <c r="K3169" s="4"/>
      <c r="L3169" s="4"/>
      <c r="P3169" s="194"/>
      <c r="AA3169" s="12"/>
      <c r="AB3169" s="2"/>
      <c r="AC3169" s="2"/>
    </row>
    <row r="3170" spans="1:29" s="187" customFormat="1" ht="9.9" customHeight="1" x14ac:dyDescent="0.25">
      <c r="A3170" s="184"/>
      <c r="B3170" s="141"/>
      <c r="C3170" s="2"/>
      <c r="G3170" s="8"/>
      <c r="I3170" s="4"/>
      <c r="J3170" s="4"/>
      <c r="K3170" s="4"/>
      <c r="L3170" s="4"/>
      <c r="P3170" s="194"/>
      <c r="AA3170" s="12"/>
      <c r="AB3170" s="2"/>
      <c r="AC3170" s="2"/>
    </row>
    <row r="3171" spans="1:29" s="187" customFormat="1" ht="9.9" customHeight="1" x14ac:dyDescent="0.25">
      <c r="A3171" s="184"/>
      <c r="B3171" s="138"/>
      <c r="C3171" s="2"/>
      <c r="G3171" s="8"/>
      <c r="I3171" s="4"/>
      <c r="J3171" s="4"/>
      <c r="K3171" s="4"/>
      <c r="L3171" s="4"/>
      <c r="P3171" s="194"/>
      <c r="AA3171" s="12"/>
      <c r="AB3171" s="2"/>
      <c r="AC3171" s="2"/>
    </row>
    <row r="3172" spans="1:29" s="187" customFormat="1" ht="9.9" customHeight="1" x14ac:dyDescent="0.25">
      <c r="A3172" s="184"/>
      <c r="B3172" s="138"/>
      <c r="C3172" s="2"/>
      <c r="G3172" s="8"/>
      <c r="I3172" s="4"/>
      <c r="J3172" s="4"/>
      <c r="K3172" s="4"/>
      <c r="L3172" s="4"/>
      <c r="P3172" s="194"/>
      <c r="AA3172" s="12"/>
      <c r="AB3172" s="2"/>
      <c r="AC3172" s="2"/>
    </row>
    <row r="3173" spans="1:29" s="187" customFormat="1" ht="9.9" customHeight="1" x14ac:dyDescent="0.25">
      <c r="A3173" s="184"/>
      <c r="B3173" s="141"/>
      <c r="C3173" s="2"/>
      <c r="G3173" s="8"/>
      <c r="I3173" s="4"/>
      <c r="J3173" s="4"/>
      <c r="K3173" s="4"/>
      <c r="L3173" s="4"/>
      <c r="P3173" s="194"/>
      <c r="AA3173" s="12"/>
      <c r="AB3173" s="2"/>
      <c r="AC3173" s="2"/>
    </row>
    <row r="3174" spans="1:29" s="187" customFormat="1" ht="9.9" customHeight="1" x14ac:dyDescent="0.25">
      <c r="A3174" s="184"/>
      <c r="B3174" s="138"/>
      <c r="C3174" s="2"/>
      <c r="G3174" s="8"/>
      <c r="I3174" s="4"/>
      <c r="J3174" s="4"/>
      <c r="K3174" s="4"/>
      <c r="L3174" s="4"/>
      <c r="P3174" s="194"/>
      <c r="AA3174" s="12"/>
      <c r="AB3174" s="2"/>
      <c r="AC3174" s="2"/>
    </row>
    <row r="3175" spans="1:29" s="187" customFormat="1" ht="9.9" customHeight="1" x14ac:dyDescent="0.25">
      <c r="A3175" s="184"/>
      <c r="B3175" s="138"/>
      <c r="C3175" s="2"/>
      <c r="G3175" s="8"/>
      <c r="I3175" s="4"/>
      <c r="J3175" s="4"/>
      <c r="K3175" s="4"/>
      <c r="L3175" s="4"/>
      <c r="P3175" s="194"/>
      <c r="AA3175" s="12"/>
      <c r="AB3175" s="2"/>
      <c r="AC3175" s="2"/>
    </row>
    <row r="3176" spans="1:29" s="187" customFormat="1" ht="9.9" customHeight="1" x14ac:dyDescent="0.25">
      <c r="A3176" s="184"/>
      <c r="B3176" s="141"/>
      <c r="C3176" s="2"/>
      <c r="G3176" s="8"/>
      <c r="I3176" s="4"/>
      <c r="J3176" s="4"/>
      <c r="K3176" s="4"/>
      <c r="L3176" s="4"/>
      <c r="P3176" s="194"/>
      <c r="AA3176" s="12"/>
      <c r="AB3176" s="2"/>
      <c r="AC3176" s="2"/>
    </row>
    <row r="3177" spans="1:29" s="187" customFormat="1" ht="9.9" customHeight="1" x14ac:dyDescent="0.25">
      <c r="A3177" s="184"/>
      <c r="B3177" s="138"/>
      <c r="C3177" s="2"/>
      <c r="G3177" s="8"/>
      <c r="I3177" s="4"/>
      <c r="J3177" s="4"/>
      <c r="K3177" s="4"/>
      <c r="L3177" s="4"/>
      <c r="P3177" s="194"/>
      <c r="AA3177" s="12"/>
      <c r="AB3177" s="2"/>
      <c r="AC3177" s="2"/>
    </row>
    <row r="3178" spans="1:29" s="187" customFormat="1" ht="9.9" customHeight="1" x14ac:dyDescent="0.25">
      <c r="A3178" s="184"/>
      <c r="B3178" s="138"/>
      <c r="C3178" s="2"/>
      <c r="G3178" s="8"/>
      <c r="I3178" s="4"/>
      <c r="J3178" s="4"/>
      <c r="K3178" s="4"/>
      <c r="L3178" s="4"/>
      <c r="P3178" s="194"/>
      <c r="AA3178" s="12"/>
      <c r="AB3178" s="2"/>
      <c r="AC3178" s="2"/>
    </row>
    <row r="3179" spans="1:29" s="187" customFormat="1" ht="9.9" customHeight="1" x14ac:dyDescent="0.25">
      <c r="A3179" s="184"/>
      <c r="B3179" s="141"/>
      <c r="C3179" s="2"/>
      <c r="G3179" s="8"/>
      <c r="I3179" s="4"/>
      <c r="J3179" s="4"/>
      <c r="K3179" s="4"/>
      <c r="L3179" s="4"/>
      <c r="P3179" s="194"/>
      <c r="AA3179" s="12"/>
      <c r="AB3179" s="2"/>
      <c r="AC3179" s="2"/>
    </row>
    <row r="3180" spans="1:29" s="187" customFormat="1" ht="9.9" customHeight="1" x14ac:dyDescent="0.25">
      <c r="A3180" s="184"/>
      <c r="B3180" s="138"/>
      <c r="C3180" s="2"/>
      <c r="G3180" s="8"/>
      <c r="I3180" s="4"/>
      <c r="J3180" s="4"/>
      <c r="K3180" s="4"/>
      <c r="L3180" s="4"/>
      <c r="P3180" s="194"/>
      <c r="AA3180" s="12"/>
      <c r="AB3180" s="2"/>
      <c r="AC3180" s="2"/>
    </row>
    <row r="3181" spans="1:29" s="187" customFormat="1" ht="9.9" customHeight="1" x14ac:dyDescent="0.25">
      <c r="A3181" s="184"/>
      <c r="B3181" s="138"/>
      <c r="C3181" s="2"/>
      <c r="G3181" s="8"/>
      <c r="I3181" s="4"/>
      <c r="J3181" s="4"/>
      <c r="K3181" s="4"/>
      <c r="L3181" s="4"/>
      <c r="P3181" s="194"/>
      <c r="AA3181" s="12"/>
      <c r="AB3181" s="2"/>
      <c r="AC3181" s="2"/>
    </row>
    <row r="3182" spans="1:29" s="187" customFormat="1" ht="9.9" customHeight="1" x14ac:dyDescent="0.25">
      <c r="A3182" s="184"/>
      <c r="B3182" s="141"/>
      <c r="C3182" s="2"/>
      <c r="G3182" s="8"/>
      <c r="I3182" s="4"/>
      <c r="J3182" s="4"/>
      <c r="K3182" s="4"/>
      <c r="L3182" s="4"/>
      <c r="P3182" s="194"/>
      <c r="AA3182" s="12"/>
      <c r="AB3182" s="2"/>
      <c r="AC3182" s="2"/>
    </row>
    <row r="3183" spans="1:29" s="187" customFormat="1" ht="9.9" customHeight="1" x14ac:dyDescent="0.25">
      <c r="A3183" s="184"/>
      <c r="B3183" s="138"/>
      <c r="C3183" s="2"/>
      <c r="G3183" s="8"/>
      <c r="I3183" s="4"/>
      <c r="J3183" s="4"/>
      <c r="K3183" s="4"/>
      <c r="L3183" s="4"/>
      <c r="P3183" s="194"/>
      <c r="AA3183" s="12"/>
      <c r="AB3183" s="2"/>
      <c r="AC3183" s="2"/>
    </row>
    <row r="3184" spans="1:29" s="187" customFormat="1" ht="9.9" customHeight="1" x14ac:dyDescent="0.25">
      <c r="A3184" s="184"/>
      <c r="B3184" s="138"/>
      <c r="C3184" s="2"/>
      <c r="G3184" s="8"/>
      <c r="I3184" s="4"/>
      <c r="J3184" s="4"/>
      <c r="K3184" s="4"/>
      <c r="L3184" s="4"/>
      <c r="P3184" s="194"/>
      <c r="AA3184" s="12"/>
      <c r="AB3184" s="2"/>
      <c r="AC3184" s="2"/>
    </row>
    <row r="3185" spans="1:29" s="187" customFormat="1" ht="9.9" customHeight="1" x14ac:dyDescent="0.25">
      <c r="A3185" s="184"/>
      <c r="B3185" s="141"/>
      <c r="C3185" s="2"/>
      <c r="G3185" s="8"/>
      <c r="I3185" s="4"/>
      <c r="J3185" s="4"/>
      <c r="K3185" s="4"/>
      <c r="L3185" s="4"/>
      <c r="P3185" s="194"/>
      <c r="AA3185" s="12"/>
      <c r="AB3185" s="2"/>
      <c r="AC3185" s="2"/>
    </row>
    <row r="3186" spans="1:29" s="187" customFormat="1" ht="9.9" customHeight="1" x14ac:dyDescent="0.25">
      <c r="A3186" s="184"/>
      <c r="B3186" s="138"/>
      <c r="C3186" s="2"/>
      <c r="G3186" s="8"/>
      <c r="I3186" s="4"/>
      <c r="J3186" s="4"/>
      <c r="K3186" s="4"/>
      <c r="L3186" s="4"/>
      <c r="P3186" s="194"/>
      <c r="AA3186" s="12"/>
      <c r="AB3186" s="2"/>
      <c r="AC3186" s="2"/>
    </row>
    <row r="3187" spans="1:29" s="187" customFormat="1" ht="9.9" customHeight="1" x14ac:dyDescent="0.25">
      <c r="A3187" s="184"/>
      <c r="B3187" s="138"/>
      <c r="C3187" s="2"/>
      <c r="G3187" s="8"/>
      <c r="I3187" s="4"/>
      <c r="J3187" s="4"/>
      <c r="K3187" s="4"/>
      <c r="L3187" s="4"/>
      <c r="P3187" s="194"/>
      <c r="AA3187" s="12"/>
      <c r="AB3187" s="2"/>
      <c r="AC3187" s="2"/>
    </row>
    <row r="3188" spans="1:29" s="187" customFormat="1" ht="9.9" customHeight="1" x14ac:dyDescent="0.25">
      <c r="A3188" s="184"/>
      <c r="B3188" s="141"/>
      <c r="C3188" s="2"/>
      <c r="G3188" s="8"/>
      <c r="I3188" s="4"/>
      <c r="J3188" s="4"/>
      <c r="K3188" s="4"/>
      <c r="L3188" s="4"/>
      <c r="P3188" s="194"/>
      <c r="AA3188" s="12"/>
      <c r="AB3188" s="2"/>
      <c r="AC3188" s="2"/>
    </row>
    <row r="3189" spans="1:29" s="187" customFormat="1" ht="9.9" customHeight="1" x14ac:dyDescent="0.25">
      <c r="A3189" s="184"/>
      <c r="B3189" s="138"/>
      <c r="C3189" s="2"/>
      <c r="G3189" s="8"/>
      <c r="I3189" s="4"/>
      <c r="J3189" s="4"/>
      <c r="K3189" s="4"/>
      <c r="L3189" s="4"/>
      <c r="P3189" s="194"/>
      <c r="AA3189" s="12"/>
      <c r="AB3189" s="2"/>
      <c r="AC3189" s="2"/>
    </row>
    <row r="3190" spans="1:29" s="187" customFormat="1" ht="9.9" customHeight="1" x14ac:dyDescent="0.25">
      <c r="A3190" s="184"/>
      <c r="B3190" s="138"/>
      <c r="C3190" s="2"/>
      <c r="G3190" s="8"/>
      <c r="I3190" s="4"/>
      <c r="J3190" s="4"/>
      <c r="K3190" s="4"/>
      <c r="L3190" s="4"/>
      <c r="P3190" s="194"/>
      <c r="AA3190" s="12"/>
      <c r="AB3190" s="2"/>
      <c r="AC3190" s="2"/>
    </row>
    <row r="3191" spans="1:29" s="187" customFormat="1" ht="9.9" customHeight="1" x14ac:dyDescent="0.25">
      <c r="A3191" s="184"/>
      <c r="B3191" s="141"/>
      <c r="C3191" s="2"/>
      <c r="G3191" s="8"/>
      <c r="I3191" s="4"/>
      <c r="J3191" s="4"/>
      <c r="K3191" s="4"/>
      <c r="L3191" s="4"/>
      <c r="P3191" s="194"/>
      <c r="AA3191" s="12"/>
      <c r="AB3191" s="2"/>
      <c r="AC3191" s="2"/>
    </row>
    <row r="3192" spans="1:29" s="187" customFormat="1" ht="9.9" customHeight="1" x14ac:dyDescent="0.25">
      <c r="A3192" s="184"/>
      <c r="B3192" s="138"/>
      <c r="C3192" s="2"/>
      <c r="G3192" s="8"/>
      <c r="I3192" s="4"/>
      <c r="J3192" s="4"/>
      <c r="K3192" s="4"/>
      <c r="L3192" s="4"/>
      <c r="P3192" s="194"/>
      <c r="AA3192" s="12"/>
      <c r="AB3192" s="2"/>
      <c r="AC3192" s="2"/>
    </row>
    <row r="3193" spans="1:29" s="187" customFormat="1" ht="9.9" customHeight="1" x14ac:dyDescent="0.25">
      <c r="A3193" s="184"/>
      <c r="B3193" s="138"/>
      <c r="C3193" s="2"/>
      <c r="G3193" s="8"/>
      <c r="I3193" s="4"/>
      <c r="J3193" s="4"/>
      <c r="K3193" s="4"/>
      <c r="L3193" s="4"/>
      <c r="P3193" s="194"/>
      <c r="AA3193" s="12"/>
      <c r="AB3193" s="2"/>
      <c r="AC3193" s="2"/>
    </row>
    <row r="3194" spans="1:29" s="187" customFormat="1" ht="9.9" customHeight="1" x14ac:dyDescent="0.25">
      <c r="A3194" s="184"/>
      <c r="B3194" s="141"/>
      <c r="C3194" s="2"/>
      <c r="G3194" s="8"/>
      <c r="I3194" s="4"/>
      <c r="J3194" s="4"/>
      <c r="K3194" s="4"/>
      <c r="L3194" s="4"/>
      <c r="P3194" s="194"/>
      <c r="AA3194" s="12"/>
      <c r="AB3194" s="2"/>
      <c r="AC3194" s="2"/>
    </row>
    <row r="3195" spans="1:29" s="187" customFormat="1" ht="9.9" customHeight="1" x14ac:dyDescent="0.25">
      <c r="A3195" s="184"/>
      <c r="B3195" s="138"/>
      <c r="C3195" s="2"/>
      <c r="G3195" s="8"/>
      <c r="I3195" s="4"/>
      <c r="J3195" s="4"/>
      <c r="K3195" s="4"/>
      <c r="L3195" s="4"/>
      <c r="P3195" s="194"/>
      <c r="AA3195" s="12"/>
      <c r="AB3195" s="2"/>
      <c r="AC3195" s="2"/>
    </row>
    <row r="3196" spans="1:29" s="187" customFormat="1" ht="9.9" customHeight="1" x14ac:dyDescent="0.25">
      <c r="A3196" s="184"/>
      <c r="B3196" s="138"/>
      <c r="C3196" s="2"/>
      <c r="G3196" s="8"/>
      <c r="I3196" s="4"/>
      <c r="J3196" s="4"/>
      <c r="K3196" s="4"/>
      <c r="L3196" s="4"/>
      <c r="P3196" s="194"/>
      <c r="AA3196" s="12"/>
      <c r="AB3196" s="2"/>
      <c r="AC3196" s="2"/>
    </row>
    <row r="3197" spans="1:29" s="187" customFormat="1" ht="9.9" customHeight="1" x14ac:dyDescent="0.25">
      <c r="A3197" s="184"/>
      <c r="B3197" s="141"/>
      <c r="C3197" s="2"/>
      <c r="G3197" s="8"/>
      <c r="I3197" s="4"/>
      <c r="J3197" s="4"/>
      <c r="K3197" s="4"/>
      <c r="L3197" s="4"/>
      <c r="P3197" s="194"/>
      <c r="AA3197" s="12"/>
      <c r="AB3197" s="2"/>
      <c r="AC3197" s="2"/>
    </row>
    <row r="3198" spans="1:29" s="187" customFormat="1" ht="9.9" customHeight="1" x14ac:dyDescent="0.25">
      <c r="A3198" s="184"/>
      <c r="B3198" s="138"/>
      <c r="C3198" s="2"/>
      <c r="G3198" s="8"/>
      <c r="I3198" s="4"/>
      <c r="J3198" s="4"/>
      <c r="K3198" s="4"/>
      <c r="L3198" s="4"/>
      <c r="P3198" s="194"/>
      <c r="AA3198" s="12"/>
      <c r="AB3198" s="2"/>
      <c r="AC3198" s="2"/>
    </row>
    <row r="3199" spans="1:29" s="187" customFormat="1" ht="9.9" customHeight="1" x14ac:dyDescent="0.25">
      <c r="A3199" s="184"/>
      <c r="B3199" s="138"/>
      <c r="C3199" s="2"/>
      <c r="G3199" s="8"/>
      <c r="I3199" s="4"/>
      <c r="J3199" s="4"/>
      <c r="K3199" s="4"/>
      <c r="L3199" s="4"/>
      <c r="P3199" s="194"/>
      <c r="AA3199" s="12"/>
      <c r="AB3199" s="2"/>
      <c r="AC3199" s="2"/>
    </row>
    <row r="3200" spans="1:29" s="187" customFormat="1" ht="9.9" customHeight="1" x14ac:dyDescent="0.25">
      <c r="A3200" s="184"/>
      <c r="B3200" s="141"/>
      <c r="C3200" s="2"/>
      <c r="G3200" s="8"/>
      <c r="I3200" s="4"/>
      <c r="J3200" s="4"/>
      <c r="K3200" s="4"/>
      <c r="L3200" s="4"/>
      <c r="P3200" s="194"/>
      <c r="AA3200" s="12"/>
      <c r="AB3200" s="2"/>
      <c r="AC3200" s="2"/>
    </row>
    <row r="3201" spans="1:29" s="187" customFormat="1" ht="9.9" customHeight="1" x14ac:dyDescent="0.25">
      <c r="A3201" s="184"/>
      <c r="B3201" s="138"/>
      <c r="C3201" s="2"/>
      <c r="G3201" s="8"/>
      <c r="I3201" s="4"/>
      <c r="J3201" s="4"/>
      <c r="K3201" s="4"/>
      <c r="L3201" s="4"/>
      <c r="P3201" s="194"/>
      <c r="AA3201" s="12"/>
      <c r="AB3201" s="2"/>
      <c r="AC3201" s="2"/>
    </row>
    <row r="3202" spans="1:29" s="187" customFormat="1" ht="9.9" customHeight="1" x14ac:dyDescent="0.25">
      <c r="A3202" s="184"/>
      <c r="B3202" s="138"/>
      <c r="C3202" s="2"/>
      <c r="G3202" s="8"/>
      <c r="I3202" s="4"/>
      <c r="J3202" s="4"/>
      <c r="K3202" s="4"/>
      <c r="L3202" s="4"/>
      <c r="P3202" s="194"/>
      <c r="AA3202" s="12"/>
      <c r="AB3202" s="2"/>
      <c r="AC3202" s="2"/>
    </row>
    <row r="3203" spans="1:29" s="187" customFormat="1" ht="9.9" customHeight="1" x14ac:dyDescent="0.25">
      <c r="A3203" s="184"/>
      <c r="B3203" s="141"/>
      <c r="C3203" s="2"/>
      <c r="G3203" s="8"/>
      <c r="I3203" s="4"/>
      <c r="J3203" s="4"/>
      <c r="K3203" s="4"/>
      <c r="L3203" s="4"/>
      <c r="P3203" s="194"/>
      <c r="AA3203" s="12"/>
      <c r="AB3203" s="2"/>
      <c r="AC3203" s="2"/>
    </row>
    <row r="3204" spans="1:29" s="187" customFormat="1" ht="9.9" customHeight="1" x14ac:dyDescent="0.25">
      <c r="A3204" s="184"/>
      <c r="B3204" s="138"/>
      <c r="C3204" s="2"/>
      <c r="G3204" s="8"/>
      <c r="I3204" s="4"/>
      <c r="J3204" s="4"/>
      <c r="K3204" s="4"/>
      <c r="L3204" s="4"/>
      <c r="P3204" s="194"/>
      <c r="AA3204" s="12"/>
      <c r="AB3204" s="2"/>
      <c r="AC3204" s="2"/>
    </row>
    <row r="3205" spans="1:29" s="187" customFormat="1" ht="9.9" customHeight="1" x14ac:dyDescent="0.25">
      <c r="A3205" s="184"/>
      <c r="B3205" s="138"/>
      <c r="C3205" s="2"/>
      <c r="G3205" s="8"/>
      <c r="I3205" s="4"/>
      <c r="J3205" s="4"/>
      <c r="K3205" s="4"/>
      <c r="L3205" s="4"/>
      <c r="P3205" s="194"/>
      <c r="AA3205" s="12"/>
      <c r="AB3205" s="2"/>
      <c r="AC3205" s="2"/>
    </row>
    <row r="3206" spans="1:29" s="187" customFormat="1" ht="9.9" customHeight="1" x14ac:dyDescent="0.25">
      <c r="A3206" s="184"/>
      <c r="B3206" s="141"/>
      <c r="C3206" s="2"/>
      <c r="G3206" s="8"/>
      <c r="I3206" s="4"/>
      <c r="J3206" s="4"/>
      <c r="K3206" s="4"/>
      <c r="L3206" s="4"/>
      <c r="P3206" s="194"/>
      <c r="AA3206" s="12"/>
      <c r="AB3206" s="2"/>
      <c r="AC3206" s="2"/>
    </row>
    <row r="3207" spans="1:29" s="187" customFormat="1" ht="9.9" customHeight="1" x14ac:dyDescent="0.25">
      <c r="A3207" s="184"/>
      <c r="B3207" s="138"/>
      <c r="C3207" s="2"/>
      <c r="G3207" s="8"/>
      <c r="I3207" s="4"/>
      <c r="J3207" s="4"/>
      <c r="K3207" s="4"/>
      <c r="L3207" s="4"/>
      <c r="P3207" s="194"/>
      <c r="AA3207" s="12"/>
      <c r="AB3207" s="2"/>
      <c r="AC3207" s="2"/>
    </row>
    <row r="3208" spans="1:29" s="187" customFormat="1" ht="9.9" customHeight="1" x14ac:dyDescent="0.25">
      <c r="A3208" s="184"/>
      <c r="B3208" s="138"/>
      <c r="C3208" s="2"/>
      <c r="G3208" s="8"/>
      <c r="I3208" s="4"/>
      <c r="J3208" s="4"/>
      <c r="K3208" s="4"/>
      <c r="L3208" s="4"/>
      <c r="P3208" s="194"/>
      <c r="AA3208" s="12"/>
      <c r="AB3208" s="2"/>
      <c r="AC3208" s="2"/>
    </row>
    <row r="3210" spans="1:29" s="187" customFormat="1" ht="9.9" customHeight="1" x14ac:dyDescent="0.25">
      <c r="A3210" s="184"/>
      <c r="B3210" s="141"/>
      <c r="C3210" s="142"/>
      <c r="G3210" s="8"/>
      <c r="I3210" s="4"/>
      <c r="J3210" s="4"/>
      <c r="K3210" s="4"/>
      <c r="L3210" s="4"/>
      <c r="P3210" s="13"/>
      <c r="AA3210" s="12"/>
      <c r="AB3210" s="2"/>
      <c r="AC3210" s="2"/>
    </row>
    <row r="3214" spans="1:29" s="187" customFormat="1" ht="9.9" customHeight="1" x14ac:dyDescent="0.25">
      <c r="A3214" s="184"/>
      <c r="B3214" s="2"/>
      <c r="C3214" s="2"/>
      <c r="G3214" s="8"/>
      <c r="I3214" s="4"/>
      <c r="J3214" s="4"/>
      <c r="K3214" s="4"/>
      <c r="L3214" s="4"/>
      <c r="P3214" s="4"/>
      <c r="AA3214" s="12"/>
      <c r="AB3214" s="2"/>
      <c r="AC3214" s="2"/>
    </row>
  </sheetData>
  <mergeCells count="983">
    <mergeCell ref="M5:O5"/>
    <mergeCell ref="Q5:Z5"/>
    <mergeCell ref="A1:E1"/>
    <mergeCell ref="F1:H4"/>
    <mergeCell ref="J1:P1"/>
    <mergeCell ref="Z1:Z4"/>
    <mergeCell ref="B2:E4"/>
    <mergeCell ref="I2:P2"/>
    <mergeCell ref="K3:P3"/>
    <mergeCell ref="I4:P4"/>
    <mergeCell ref="I46:J46"/>
    <mergeCell ref="I47:J47"/>
    <mergeCell ref="I48:J48"/>
    <mergeCell ref="I49:J49"/>
    <mergeCell ref="I50:J50"/>
    <mergeCell ref="I51:J51"/>
    <mergeCell ref="B5:B6"/>
    <mergeCell ref="C5:C6"/>
    <mergeCell ref="D5:H5"/>
    <mergeCell ref="I5:L5"/>
    <mergeCell ref="I63:J63"/>
    <mergeCell ref="I64:J64"/>
    <mergeCell ref="I66:J66"/>
    <mergeCell ref="I67:J67"/>
    <mergeCell ref="I77:J77"/>
    <mergeCell ref="I78:J78"/>
    <mergeCell ref="I52:J52"/>
    <mergeCell ref="I53:J53"/>
    <mergeCell ref="I54:J54"/>
    <mergeCell ref="I60:J60"/>
    <mergeCell ref="I61:J61"/>
    <mergeCell ref="I62:J62"/>
    <mergeCell ref="I99:J99"/>
    <mergeCell ref="I100:J100"/>
    <mergeCell ref="I107:J107"/>
    <mergeCell ref="I108:J108"/>
    <mergeCell ref="I110:J110"/>
    <mergeCell ref="I115:J115"/>
    <mergeCell ref="I79:J79"/>
    <mergeCell ref="I80:J80"/>
    <mergeCell ref="I81:J81"/>
    <mergeCell ref="I96:J96"/>
    <mergeCell ref="I97:J97"/>
    <mergeCell ref="I98:J98"/>
    <mergeCell ref="I122:J122"/>
    <mergeCell ref="I138:J138"/>
    <mergeCell ref="I143:J143"/>
    <mergeCell ref="I156:J156"/>
    <mergeCell ref="I157:J157"/>
    <mergeCell ref="I210:J210"/>
    <mergeCell ref="I116:J116"/>
    <mergeCell ref="I117:J117"/>
    <mergeCell ref="I118:J118"/>
    <mergeCell ref="I119:J119"/>
    <mergeCell ref="I120:J120"/>
    <mergeCell ref="I121:J121"/>
    <mergeCell ref="D276:E276"/>
    <mergeCell ref="D277:E277"/>
    <mergeCell ref="I281:J281"/>
    <mergeCell ref="I211:J211"/>
    <mergeCell ref="I212:J212"/>
    <mergeCell ref="I217:J217"/>
    <mergeCell ref="I218:J218"/>
    <mergeCell ref="I219:J219"/>
    <mergeCell ref="I220:J220"/>
    <mergeCell ref="I287:J287"/>
    <mergeCell ref="I289:J289"/>
    <mergeCell ref="I290:J290"/>
    <mergeCell ref="I292:J292"/>
    <mergeCell ref="I293:J293"/>
    <mergeCell ref="I295:J295"/>
    <mergeCell ref="I221:J221"/>
    <mergeCell ref="I222:J222"/>
    <mergeCell ref="I274:J274"/>
    <mergeCell ref="I336:J336"/>
    <mergeCell ref="I341:J341"/>
    <mergeCell ref="I344:J344"/>
    <mergeCell ref="I346:J346"/>
    <mergeCell ref="I347:J347"/>
    <mergeCell ref="I353:J353"/>
    <mergeCell ref="I298:J298"/>
    <mergeCell ref="D300:E300"/>
    <mergeCell ref="I316:J316"/>
    <mergeCell ref="D318:E318"/>
    <mergeCell ref="I318:J318"/>
    <mergeCell ref="I335:J335"/>
    <mergeCell ref="I385:J385"/>
    <mergeCell ref="I398:J398"/>
    <mergeCell ref="I405:J405"/>
    <mergeCell ref="I480:J480"/>
    <mergeCell ref="I482:J482"/>
    <mergeCell ref="I490:J490"/>
    <mergeCell ref="I354:J354"/>
    <mergeCell ref="I360:J360"/>
    <mergeCell ref="I362:J362"/>
    <mergeCell ref="I365:J365"/>
    <mergeCell ref="I366:J366"/>
    <mergeCell ref="I368:J368"/>
    <mergeCell ref="I517:J517"/>
    <mergeCell ref="I518:J518"/>
    <mergeCell ref="I519:J519"/>
    <mergeCell ref="I520:J520"/>
    <mergeCell ref="I522:J522"/>
    <mergeCell ref="I523:J523"/>
    <mergeCell ref="I509:J509"/>
    <mergeCell ref="I510:J510"/>
    <mergeCell ref="I511:J511"/>
    <mergeCell ref="I512:J512"/>
    <mergeCell ref="I514:J514"/>
    <mergeCell ref="I515:J515"/>
    <mergeCell ref="I628:J628"/>
    <mergeCell ref="D630:E630"/>
    <mergeCell ref="I630:J630"/>
    <mergeCell ref="I666:J666"/>
    <mergeCell ref="I681:J681"/>
    <mergeCell ref="I697:J697"/>
    <mergeCell ref="I524:J524"/>
    <mergeCell ref="I525:J525"/>
    <mergeCell ref="I526:J526"/>
    <mergeCell ref="I527:J527"/>
    <mergeCell ref="I540:J540"/>
    <mergeCell ref="I579:J579"/>
    <mergeCell ref="I812:J812"/>
    <mergeCell ref="I813:J813"/>
    <mergeCell ref="I820:J820"/>
    <mergeCell ref="I821:J821"/>
    <mergeCell ref="I822:J822"/>
    <mergeCell ref="I824:J824"/>
    <mergeCell ref="I698:J698"/>
    <mergeCell ref="I699:J699"/>
    <mergeCell ref="I704:J704"/>
    <mergeCell ref="I705:J705"/>
    <mergeCell ref="I708:J708"/>
    <mergeCell ref="I709:J709"/>
    <mergeCell ref="I833:J833"/>
    <mergeCell ref="I837:J837"/>
    <mergeCell ref="I841:J841"/>
    <mergeCell ref="I842:J842"/>
    <mergeCell ref="I844:J844"/>
    <mergeCell ref="I845:J845"/>
    <mergeCell ref="I825:J825"/>
    <mergeCell ref="I826:J826"/>
    <mergeCell ref="I827:J827"/>
    <mergeCell ref="I829:J829"/>
    <mergeCell ref="I830:J830"/>
    <mergeCell ref="I832:J832"/>
    <mergeCell ref="I854:J854"/>
    <mergeCell ref="I856:J856"/>
    <mergeCell ref="I857:J857"/>
    <mergeCell ref="I859:J859"/>
    <mergeCell ref="I860:J860"/>
    <mergeCell ref="I861:J861"/>
    <mergeCell ref="I846:J846"/>
    <mergeCell ref="I848:J848"/>
    <mergeCell ref="I849:J849"/>
    <mergeCell ref="I851:J851"/>
    <mergeCell ref="I852:J852"/>
    <mergeCell ref="I853:J853"/>
    <mergeCell ref="I869:J869"/>
    <mergeCell ref="I871:J871"/>
    <mergeCell ref="I872:J872"/>
    <mergeCell ref="I873:J873"/>
    <mergeCell ref="I874:J874"/>
    <mergeCell ref="I876:J876"/>
    <mergeCell ref="I862:J862"/>
    <mergeCell ref="I864:J864"/>
    <mergeCell ref="I865:J865"/>
    <mergeCell ref="I866:J866"/>
    <mergeCell ref="I867:J867"/>
    <mergeCell ref="I868:J868"/>
    <mergeCell ref="I884:J884"/>
    <mergeCell ref="I886:J886"/>
    <mergeCell ref="I887:J887"/>
    <mergeCell ref="I888:J888"/>
    <mergeCell ref="I889:J889"/>
    <mergeCell ref="I891:J891"/>
    <mergeCell ref="I877:J877"/>
    <mergeCell ref="I878:J878"/>
    <mergeCell ref="I879:J879"/>
    <mergeCell ref="I881:J881"/>
    <mergeCell ref="I882:J882"/>
    <mergeCell ref="I883:J883"/>
    <mergeCell ref="I899:J899"/>
    <mergeCell ref="I901:J901"/>
    <mergeCell ref="I902:J902"/>
    <mergeCell ref="I903:J903"/>
    <mergeCell ref="I904:J904"/>
    <mergeCell ref="I906:J906"/>
    <mergeCell ref="I892:J892"/>
    <mergeCell ref="I893:J893"/>
    <mergeCell ref="I894:J894"/>
    <mergeCell ref="I896:J896"/>
    <mergeCell ref="I897:J897"/>
    <mergeCell ref="I898:J898"/>
    <mergeCell ref="I915:J915"/>
    <mergeCell ref="I916:J916"/>
    <mergeCell ref="I917:J917"/>
    <mergeCell ref="I919:J919"/>
    <mergeCell ref="I920:J920"/>
    <mergeCell ref="I969:J969"/>
    <mergeCell ref="I907:J907"/>
    <mergeCell ref="I908:J908"/>
    <mergeCell ref="I909:J909"/>
    <mergeCell ref="I911:J911"/>
    <mergeCell ref="I912:J912"/>
    <mergeCell ref="I913:J913"/>
    <mergeCell ref="I976:J976"/>
    <mergeCell ref="I977:J977"/>
    <mergeCell ref="I978:J978"/>
    <mergeCell ref="I979:J979"/>
    <mergeCell ref="I980:J980"/>
    <mergeCell ref="I981:J981"/>
    <mergeCell ref="I970:J970"/>
    <mergeCell ref="I971:J971"/>
    <mergeCell ref="I972:J972"/>
    <mergeCell ref="I973:J973"/>
    <mergeCell ref="I974:J974"/>
    <mergeCell ref="I975:J975"/>
    <mergeCell ref="I993:J993"/>
    <mergeCell ref="I995:J995"/>
    <mergeCell ref="I997:J997"/>
    <mergeCell ref="I998:J998"/>
    <mergeCell ref="I1000:J1000"/>
    <mergeCell ref="I1001:J1001"/>
    <mergeCell ref="I982:J982"/>
    <mergeCell ref="I986:J986"/>
    <mergeCell ref="I987:J987"/>
    <mergeCell ref="I989:J989"/>
    <mergeCell ref="I990:J990"/>
    <mergeCell ref="I992:J992"/>
    <mergeCell ref="I1012:J1012"/>
    <mergeCell ref="I1013:J1013"/>
    <mergeCell ref="I1015:J1015"/>
    <mergeCell ref="I1016:J1016"/>
    <mergeCell ref="I1018:J1018"/>
    <mergeCell ref="I1019:J1019"/>
    <mergeCell ref="I1003:J1003"/>
    <mergeCell ref="I1004:J1004"/>
    <mergeCell ref="I1006:J1006"/>
    <mergeCell ref="I1007:J1007"/>
    <mergeCell ref="I1009:J1009"/>
    <mergeCell ref="I1010:J1010"/>
    <mergeCell ref="I1032:J1032"/>
    <mergeCell ref="I1033:J1033"/>
    <mergeCell ref="I1035:J1035"/>
    <mergeCell ref="I1036:J1036"/>
    <mergeCell ref="I1038:J1038"/>
    <mergeCell ref="I1039:J1039"/>
    <mergeCell ref="I1021:J1021"/>
    <mergeCell ref="I1022:J1022"/>
    <mergeCell ref="I1024:J1024"/>
    <mergeCell ref="I1025:J1025"/>
    <mergeCell ref="I1029:J1029"/>
    <mergeCell ref="I1030:J1030"/>
    <mergeCell ref="I1048:J1048"/>
    <mergeCell ref="I1049:J1049"/>
    <mergeCell ref="I1051:J1051"/>
    <mergeCell ref="I1052:J1052"/>
    <mergeCell ref="I1053:J1053"/>
    <mergeCell ref="I1054:J1054"/>
    <mergeCell ref="I1040:J1040"/>
    <mergeCell ref="I1041:J1041"/>
    <mergeCell ref="I1043:J1043"/>
    <mergeCell ref="I1044:J1044"/>
    <mergeCell ref="I1046:J1046"/>
    <mergeCell ref="I1047:J1047"/>
    <mergeCell ref="I1063:J1063"/>
    <mergeCell ref="I1064:J1064"/>
    <mergeCell ref="I1066:J1066"/>
    <mergeCell ref="I1067:J1067"/>
    <mergeCell ref="I1068:J1068"/>
    <mergeCell ref="I1069:J1069"/>
    <mergeCell ref="I1056:J1056"/>
    <mergeCell ref="I1057:J1057"/>
    <mergeCell ref="I1058:J1058"/>
    <mergeCell ref="I1059:J1059"/>
    <mergeCell ref="I1061:J1061"/>
    <mergeCell ref="I1062:J1062"/>
    <mergeCell ref="I1078:J1078"/>
    <mergeCell ref="I1079:J1079"/>
    <mergeCell ref="I1081:J1081"/>
    <mergeCell ref="I1082:J1082"/>
    <mergeCell ref="I1084:J1084"/>
    <mergeCell ref="I1085:J1085"/>
    <mergeCell ref="I1071:J1071"/>
    <mergeCell ref="I1072:J1072"/>
    <mergeCell ref="I1073:J1073"/>
    <mergeCell ref="I1074:J1074"/>
    <mergeCell ref="I1076:J1076"/>
    <mergeCell ref="I1077:J1077"/>
    <mergeCell ref="I1094:J1094"/>
    <mergeCell ref="I1096:J1096"/>
    <mergeCell ref="I1097:J1097"/>
    <mergeCell ref="I1101:J1101"/>
    <mergeCell ref="I1105:J1105"/>
    <mergeCell ref="I1106:J1106"/>
    <mergeCell ref="I1086:J1086"/>
    <mergeCell ref="I1088:J1088"/>
    <mergeCell ref="I1089:J1089"/>
    <mergeCell ref="I1090:J1090"/>
    <mergeCell ref="I1091:J1091"/>
    <mergeCell ref="I1093:J1093"/>
    <mergeCell ref="I1116:J1116"/>
    <mergeCell ref="I1117:J1117"/>
    <mergeCell ref="I1118:J1118"/>
    <mergeCell ref="I1120:J1120"/>
    <mergeCell ref="I1121:J1121"/>
    <mergeCell ref="I1123:J1123"/>
    <mergeCell ref="I1108:J1108"/>
    <mergeCell ref="I1109:J1109"/>
    <mergeCell ref="I1110:J1110"/>
    <mergeCell ref="I1112:J1112"/>
    <mergeCell ref="I1113:J1113"/>
    <mergeCell ref="I1115:J1115"/>
    <mergeCell ref="I1131:J1131"/>
    <mergeCell ref="I1132:J1132"/>
    <mergeCell ref="I1133:J1133"/>
    <mergeCell ref="I1135:J1135"/>
    <mergeCell ref="I1136:J1136"/>
    <mergeCell ref="I1137:J1137"/>
    <mergeCell ref="I1124:J1124"/>
    <mergeCell ref="I1125:J1125"/>
    <mergeCell ref="I1126:J1126"/>
    <mergeCell ref="I1128:J1128"/>
    <mergeCell ref="I1129:J1129"/>
    <mergeCell ref="I1130:J1130"/>
    <mergeCell ref="I1146:J1146"/>
    <mergeCell ref="I1147:J1147"/>
    <mergeCell ref="I1148:J1148"/>
    <mergeCell ref="I1150:J1150"/>
    <mergeCell ref="I1151:J1151"/>
    <mergeCell ref="I1152:J1152"/>
    <mergeCell ref="I1138:J1138"/>
    <mergeCell ref="I1140:J1140"/>
    <mergeCell ref="I1141:J1141"/>
    <mergeCell ref="I1142:J1142"/>
    <mergeCell ref="I1143:J1143"/>
    <mergeCell ref="I1145:J1145"/>
    <mergeCell ref="I1161:J1161"/>
    <mergeCell ref="I1162:J1162"/>
    <mergeCell ref="I1163:J1163"/>
    <mergeCell ref="I1165:J1165"/>
    <mergeCell ref="I1166:J1166"/>
    <mergeCell ref="I1167:J1167"/>
    <mergeCell ref="I1153:J1153"/>
    <mergeCell ref="I1155:J1155"/>
    <mergeCell ref="I1156:J1156"/>
    <mergeCell ref="I1157:J1157"/>
    <mergeCell ref="I1158:J1158"/>
    <mergeCell ref="I1160:J1160"/>
    <mergeCell ref="I1176:J1176"/>
    <mergeCell ref="I1177:J1177"/>
    <mergeCell ref="I1179:J1179"/>
    <mergeCell ref="I1180:J1180"/>
    <mergeCell ref="I1181:J1181"/>
    <mergeCell ref="I1183:J1183"/>
    <mergeCell ref="I1168:J1168"/>
    <mergeCell ref="I1170:J1170"/>
    <mergeCell ref="I1171:J1171"/>
    <mergeCell ref="I1172:J1172"/>
    <mergeCell ref="I1173:J1173"/>
    <mergeCell ref="I1175:J1175"/>
    <mergeCell ref="I1245:J1245"/>
    <mergeCell ref="I1246:J1246"/>
    <mergeCell ref="I1247:J1247"/>
    <mergeCell ref="I1248:J1248"/>
    <mergeCell ref="I1249:J1249"/>
    <mergeCell ref="I1250:J1250"/>
    <mergeCell ref="I1184:J1184"/>
    <mergeCell ref="I1240:J1240"/>
    <mergeCell ref="I1241:J1241"/>
    <mergeCell ref="I1242:J1242"/>
    <mergeCell ref="I1243:J1243"/>
    <mergeCell ref="I1244:J1244"/>
    <mergeCell ref="I1260:J1260"/>
    <mergeCell ref="I1261:J1261"/>
    <mergeCell ref="I1262:J1262"/>
    <mergeCell ref="I1263:J1263"/>
    <mergeCell ref="I1264:J1264"/>
    <mergeCell ref="I1265:J1265"/>
    <mergeCell ref="I1251:J1251"/>
    <mergeCell ref="I1252:J1252"/>
    <mergeCell ref="I1253:J1253"/>
    <mergeCell ref="I1257:J1257"/>
    <mergeCell ref="I1258:J1258"/>
    <mergeCell ref="I1259:J1259"/>
    <mergeCell ref="I1275:J1275"/>
    <mergeCell ref="I1276:J1276"/>
    <mergeCell ref="I1277:J1277"/>
    <mergeCell ref="I1278:J1278"/>
    <mergeCell ref="I1279:J1279"/>
    <mergeCell ref="I1280:J1280"/>
    <mergeCell ref="I1266:J1266"/>
    <mergeCell ref="I1267:J1267"/>
    <mergeCell ref="I1268:J1268"/>
    <mergeCell ref="I1269:J1269"/>
    <mergeCell ref="I1270:J1270"/>
    <mergeCell ref="I1274:J1274"/>
    <mergeCell ref="I1287:J1287"/>
    <mergeCell ref="D1290:F1290"/>
    <mergeCell ref="D1291:F1291"/>
    <mergeCell ref="I1296:J1296"/>
    <mergeCell ref="I1300:J1300"/>
    <mergeCell ref="I1304:J1304"/>
    <mergeCell ref="I1281:J1281"/>
    <mergeCell ref="I1282:J1282"/>
    <mergeCell ref="I1283:J1283"/>
    <mergeCell ref="I1284:J1284"/>
    <mergeCell ref="I1285:J1285"/>
    <mergeCell ref="I1286:J1286"/>
    <mergeCell ref="I1324:J1324"/>
    <mergeCell ref="I1326:J1326"/>
    <mergeCell ref="I1327:J1327"/>
    <mergeCell ref="I1329:J1329"/>
    <mergeCell ref="I1330:J1330"/>
    <mergeCell ref="I1332:J1332"/>
    <mergeCell ref="I1315:J1315"/>
    <mergeCell ref="I1316:J1316"/>
    <mergeCell ref="I1318:J1318"/>
    <mergeCell ref="I1319:J1319"/>
    <mergeCell ref="I1321:J1321"/>
    <mergeCell ref="I1322:J1322"/>
    <mergeCell ref="I1342:J1342"/>
    <mergeCell ref="I1344:J1344"/>
    <mergeCell ref="I1345:J1345"/>
    <mergeCell ref="I1347:J1347"/>
    <mergeCell ref="I1348:J1348"/>
    <mergeCell ref="I1350:J1350"/>
    <mergeCell ref="I1333:J1333"/>
    <mergeCell ref="I1335:J1335"/>
    <mergeCell ref="I1336:J1336"/>
    <mergeCell ref="I1338:J1338"/>
    <mergeCell ref="I1339:J1339"/>
    <mergeCell ref="I1341:J1341"/>
    <mergeCell ref="I1362:J1362"/>
    <mergeCell ref="I1364:J1364"/>
    <mergeCell ref="I1365:J1365"/>
    <mergeCell ref="I1367:J1367"/>
    <mergeCell ref="I1368:J1368"/>
    <mergeCell ref="I1369:J1369"/>
    <mergeCell ref="I1351:J1351"/>
    <mergeCell ref="I1353:J1353"/>
    <mergeCell ref="I1354:J1354"/>
    <mergeCell ref="I1358:J1358"/>
    <mergeCell ref="I1359:J1359"/>
    <mergeCell ref="I1361:J1361"/>
    <mergeCell ref="I1378:J1378"/>
    <mergeCell ref="I1380:J1380"/>
    <mergeCell ref="I1381:J1381"/>
    <mergeCell ref="I1382:J1382"/>
    <mergeCell ref="I1383:J1383"/>
    <mergeCell ref="I1385:J1385"/>
    <mergeCell ref="I1370:J1370"/>
    <mergeCell ref="I1372:J1372"/>
    <mergeCell ref="I1373:J1373"/>
    <mergeCell ref="I1375:J1375"/>
    <mergeCell ref="I1376:J1376"/>
    <mergeCell ref="I1377:J1377"/>
    <mergeCell ref="I1393:J1393"/>
    <mergeCell ref="I1395:J1395"/>
    <mergeCell ref="I1396:J1396"/>
    <mergeCell ref="I1397:J1397"/>
    <mergeCell ref="I1398:J1398"/>
    <mergeCell ref="I1400:J1400"/>
    <mergeCell ref="I1386:J1386"/>
    <mergeCell ref="I1387:J1387"/>
    <mergeCell ref="I1388:J1388"/>
    <mergeCell ref="I1390:J1390"/>
    <mergeCell ref="I1391:J1391"/>
    <mergeCell ref="I1392:J1392"/>
    <mergeCell ref="I1408:J1408"/>
    <mergeCell ref="I1410:J1410"/>
    <mergeCell ref="I1411:J1411"/>
    <mergeCell ref="I1413:J1413"/>
    <mergeCell ref="I1414:J1414"/>
    <mergeCell ref="I1415:J1415"/>
    <mergeCell ref="I1401:J1401"/>
    <mergeCell ref="I1402:J1402"/>
    <mergeCell ref="I1403:J1403"/>
    <mergeCell ref="I1405:J1405"/>
    <mergeCell ref="I1406:J1406"/>
    <mergeCell ref="I1407:J1407"/>
    <mergeCell ref="I1425:J1425"/>
    <mergeCell ref="I1426:J1426"/>
    <mergeCell ref="D1429:F1429"/>
    <mergeCell ref="D1430:F1430"/>
    <mergeCell ref="D1437:E1437"/>
    <mergeCell ref="D1438:E1438"/>
    <mergeCell ref="I1417:J1417"/>
    <mergeCell ref="I1418:J1418"/>
    <mergeCell ref="I1419:J1419"/>
    <mergeCell ref="I1420:J1420"/>
    <mergeCell ref="I1422:J1422"/>
    <mergeCell ref="I1423:J1423"/>
    <mergeCell ref="D1448:E1448"/>
    <mergeCell ref="D1449:E1449"/>
    <mergeCell ref="D1450:E1450"/>
    <mergeCell ref="D1452:E1452"/>
    <mergeCell ref="D1453:E1453"/>
    <mergeCell ref="D1455:E1455"/>
    <mergeCell ref="D1440:E1440"/>
    <mergeCell ref="D1441:E1441"/>
    <mergeCell ref="D1442:E1442"/>
    <mergeCell ref="D1444:E1444"/>
    <mergeCell ref="D1445:E1445"/>
    <mergeCell ref="D1447:E1447"/>
    <mergeCell ref="D1463:E1463"/>
    <mergeCell ref="D1464:E1464"/>
    <mergeCell ref="D1465:E1465"/>
    <mergeCell ref="D1467:E1467"/>
    <mergeCell ref="D1468:E1468"/>
    <mergeCell ref="D1469:E1469"/>
    <mergeCell ref="D1456:E1456"/>
    <mergeCell ref="D1457:E1457"/>
    <mergeCell ref="D1458:E1458"/>
    <mergeCell ref="D1460:E1460"/>
    <mergeCell ref="D1461:E1461"/>
    <mergeCell ref="D1462:E1462"/>
    <mergeCell ref="D1478:E1478"/>
    <mergeCell ref="D1479:E1479"/>
    <mergeCell ref="D1480:E1480"/>
    <mergeCell ref="D1482:E1482"/>
    <mergeCell ref="D1483:E1483"/>
    <mergeCell ref="D1484:E1484"/>
    <mergeCell ref="D1470:E1470"/>
    <mergeCell ref="D1472:E1472"/>
    <mergeCell ref="D1473:E1473"/>
    <mergeCell ref="D1474:E1474"/>
    <mergeCell ref="D1475:E1475"/>
    <mergeCell ref="D1477:E1477"/>
    <mergeCell ref="D1493:E1493"/>
    <mergeCell ref="D1494:E1494"/>
    <mergeCell ref="D1495:E1495"/>
    <mergeCell ref="D1497:E1497"/>
    <mergeCell ref="D1498:E1498"/>
    <mergeCell ref="D1499:E1499"/>
    <mergeCell ref="D1485:E1485"/>
    <mergeCell ref="D1487:E1487"/>
    <mergeCell ref="D1488:E1488"/>
    <mergeCell ref="D1489:E1489"/>
    <mergeCell ref="D1490:E1490"/>
    <mergeCell ref="D1492:E1492"/>
    <mergeCell ref="D1508:E1508"/>
    <mergeCell ref="D1509:E1509"/>
    <mergeCell ref="D1511:E1511"/>
    <mergeCell ref="D1512:E1512"/>
    <mergeCell ref="D1513:E1513"/>
    <mergeCell ref="D1515:E1515"/>
    <mergeCell ref="D1500:E1500"/>
    <mergeCell ref="D1502:E1502"/>
    <mergeCell ref="D1503:E1503"/>
    <mergeCell ref="D1504:E1504"/>
    <mergeCell ref="D1505:E1505"/>
    <mergeCell ref="D1507:E1507"/>
    <mergeCell ref="I1531:J1531"/>
    <mergeCell ref="I1532:J1532"/>
    <mergeCell ref="I1534:J1534"/>
    <mergeCell ref="I1535:J1535"/>
    <mergeCell ref="I1536:J1536"/>
    <mergeCell ref="I1537:J1537"/>
    <mergeCell ref="D1516:E1516"/>
    <mergeCell ref="I1524:J1524"/>
    <mergeCell ref="I1525:J1525"/>
    <mergeCell ref="I1527:J1527"/>
    <mergeCell ref="I1528:J1528"/>
    <mergeCell ref="I1529:J1529"/>
    <mergeCell ref="I1547:J1547"/>
    <mergeCell ref="I1548:J1548"/>
    <mergeCell ref="I1549:J1549"/>
    <mergeCell ref="I1550:J1550"/>
    <mergeCell ref="I1551:J1551"/>
    <mergeCell ref="I1552:J1552"/>
    <mergeCell ref="I1539:J1539"/>
    <mergeCell ref="I1540:J1540"/>
    <mergeCell ref="I1542:J1542"/>
    <mergeCell ref="I1543:J1543"/>
    <mergeCell ref="I1544:J1544"/>
    <mergeCell ref="I1545:J1545"/>
    <mergeCell ref="I1561:J1561"/>
    <mergeCell ref="I1562:J1562"/>
    <mergeCell ref="I1564:J1564"/>
    <mergeCell ref="I1565:J1565"/>
    <mergeCell ref="I1566:J1566"/>
    <mergeCell ref="I1567:J1567"/>
    <mergeCell ref="I1554:J1554"/>
    <mergeCell ref="I1555:J1555"/>
    <mergeCell ref="I1556:J1556"/>
    <mergeCell ref="I1557:J1557"/>
    <mergeCell ref="I1559:J1559"/>
    <mergeCell ref="I1560:J1560"/>
    <mergeCell ref="I1576:J1576"/>
    <mergeCell ref="I1577:J1577"/>
    <mergeCell ref="I1579:J1579"/>
    <mergeCell ref="I1580:J1580"/>
    <mergeCell ref="I1581:J1581"/>
    <mergeCell ref="I1582:J1582"/>
    <mergeCell ref="I1569:J1569"/>
    <mergeCell ref="I1570:J1570"/>
    <mergeCell ref="I1571:J1571"/>
    <mergeCell ref="I1572:J1572"/>
    <mergeCell ref="I1574:J1574"/>
    <mergeCell ref="I1575:J1575"/>
    <mergeCell ref="D1606:F1606"/>
    <mergeCell ref="I1613:J1613"/>
    <mergeCell ref="I1591:J1591"/>
    <mergeCell ref="I1592:J1592"/>
    <mergeCell ref="I1594:J1594"/>
    <mergeCell ref="I1595:J1595"/>
    <mergeCell ref="I1596:J1596"/>
    <mergeCell ref="I1598:J1598"/>
    <mergeCell ref="I1584:J1584"/>
    <mergeCell ref="I1585:J1585"/>
    <mergeCell ref="I1586:J1586"/>
    <mergeCell ref="I1587:J1587"/>
    <mergeCell ref="I1589:J1589"/>
    <mergeCell ref="I1590:J1590"/>
    <mergeCell ref="I1614:J1614"/>
    <mergeCell ref="I1615:J1615"/>
    <mergeCell ref="I1616:J1616"/>
    <mergeCell ref="I1617:J1617"/>
    <mergeCell ref="I1618:J1618"/>
    <mergeCell ref="I1619:J1619"/>
    <mergeCell ref="I1599:J1599"/>
    <mergeCell ref="I1600:J1600"/>
    <mergeCell ref="I1602:J1602"/>
    <mergeCell ref="I1603:J1603"/>
    <mergeCell ref="I1626:J1626"/>
    <mergeCell ref="I1745:J1745"/>
    <mergeCell ref="I1746:J1746"/>
    <mergeCell ref="I1747:J1747"/>
    <mergeCell ref="I1748:J1748"/>
    <mergeCell ref="I1749:J1749"/>
    <mergeCell ref="I1620:J1620"/>
    <mergeCell ref="I1621:J1621"/>
    <mergeCell ref="I1622:J1622"/>
    <mergeCell ref="I1623:J1623"/>
    <mergeCell ref="I1624:J1624"/>
    <mergeCell ref="I1625:J1625"/>
    <mergeCell ref="I1756:J1756"/>
    <mergeCell ref="I1757:J1757"/>
    <mergeCell ref="I1758:J1758"/>
    <mergeCell ref="I1764:J1764"/>
    <mergeCell ref="I1956:J1956"/>
    <mergeCell ref="I1957:J1957"/>
    <mergeCell ref="I1750:J1750"/>
    <mergeCell ref="I1751:J1751"/>
    <mergeCell ref="I1752:J1752"/>
    <mergeCell ref="I1753:J1753"/>
    <mergeCell ref="I1754:J1754"/>
    <mergeCell ref="I1755:J1755"/>
    <mergeCell ref="I1968:J1968"/>
    <mergeCell ref="I1970:J1970"/>
    <mergeCell ref="I1971:J1971"/>
    <mergeCell ref="I1973:J1973"/>
    <mergeCell ref="I1974:J1974"/>
    <mergeCell ref="I1976:J1976"/>
    <mergeCell ref="I1959:J1959"/>
    <mergeCell ref="I1960:J1960"/>
    <mergeCell ref="I1962:J1962"/>
    <mergeCell ref="I1963:J1963"/>
    <mergeCell ref="I1965:J1965"/>
    <mergeCell ref="I1967:J1967"/>
    <mergeCell ref="I1986:J1986"/>
    <mergeCell ref="I1988:J1988"/>
    <mergeCell ref="I1989:J1989"/>
    <mergeCell ref="I1991:J1991"/>
    <mergeCell ref="I1992:J1992"/>
    <mergeCell ref="I1994:J1994"/>
    <mergeCell ref="I1977:J1977"/>
    <mergeCell ref="I1979:J1979"/>
    <mergeCell ref="I1980:J1980"/>
    <mergeCell ref="I1982:J1982"/>
    <mergeCell ref="I1983:J1983"/>
    <mergeCell ref="I1985:J1985"/>
    <mergeCell ref="I2006:J2006"/>
    <mergeCell ref="I2008:J2008"/>
    <mergeCell ref="I2009:J2009"/>
    <mergeCell ref="I2010:J2010"/>
    <mergeCell ref="I2011:J2011"/>
    <mergeCell ref="I2013:J2013"/>
    <mergeCell ref="I1995:J1995"/>
    <mergeCell ref="I1999:J1999"/>
    <mergeCell ref="I2000:J2000"/>
    <mergeCell ref="I2002:J2002"/>
    <mergeCell ref="I2003:J2003"/>
    <mergeCell ref="I2005:J2005"/>
    <mergeCell ref="I2022:J2022"/>
    <mergeCell ref="I2023:J2023"/>
    <mergeCell ref="I2024:J2024"/>
    <mergeCell ref="I2026:J2026"/>
    <mergeCell ref="I2027:J2027"/>
    <mergeCell ref="I2028:J2028"/>
    <mergeCell ref="I2014:J2014"/>
    <mergeCell ref="I2016:J2016"/>
    <mergeCell ref="I2017:J2017"/>
    <mergeCell ref="I2018:J2018"/>
    <mergeCell ref="I2019:J2019"/>
    <mergeCell ref="I2021:J2021"/>
    <mergeCell ref="I2037:J2037"/>
    <mergeCell ref="I2038:J2038"/>
    <mergeCell ref="I2039:J2039"/>
    <mergeCell ref="I2041:J2041"/>
    <mergeCell ref="I2042:J2042"/>
    <mergeCell ref="I2043:J2043"/>
    <mergeCell ref="I2029:J2029"/>
    <mergeCell ref="I2031:J2031"/>
    <mergeCell ref="I2032:J2032"/>
    <mergeCell ref="I2033:J2033"/>
    <mergeCell ref="I2034:J2034"/>
    <mergeCell ref="I2036:J2036"/>
    <mergeCell ref="I2052:J2052"/>
    <mergeCell ref="I2054:J2054"/>
    <mergeCell ref="I2055:J2055"/>
    <mergeCell ref="I2056:J2056"/>
    <mergeCell ref="I2058:J2058"/>
    <mergeCell ref="I2059:J2059"/>
    <mergeCell ref="I2044:J2044"/>
    <mergeCell ref="I2046:J2046"/>
    <mergeCell ref="I2047:J2047"/>
    <mergeCell ref="I2048:J2048"/>
    <mergeCell ref="I2049:J2049"/>
    <mergeCell ref="I2051:J2051"/>
    <mergeCell ref="I2423:J2423"/>
    <mergeCell ref="I2424:J2424"/>
    <mergeCell ref="I2426:J2426"/>
    <mergeCell ref="I2427:J2427"/>
    <mergeCell ref="I2429:J2429"/>
    <mergeCell ref="I2430:J2430"/>
    <mergeCell ref="I2060:J2060"/>
    <mergeCell ref="I2061:J2061"/>
    <mergeCell ref="I2063:J2063"/>
    <mergeCell ref="I2064:J2064"/>
    <mergeCell ref="I2066:J2066"/>
    <mergeCell ref="I2067:J2067"/>
    <mergeCell ref="I2441:J2441"/>
    <mergeCell ref="I2443:J2443"/>
    <mergeCell ref="I2444:J2444"/>
    <mergeCell ref="I2446:J2446"/>
    <mergeCell ref="I2447:J2447"/>
    <mergeCell ref="I2449:J2449"/>
    <mergeCell ref="I2432:J2432"/>
    <mergeCell ref="I2434:J2434"/>
    <mergeCell ref="I2435:J2435"/>
    <mergeCell ref="I2437:J2437"/>
    <mergeCell ref="I2438:J2438"/>
    <mergeCell ref="I2440:J2440"/>
    <mergeCell ref="I2459:J2459"/>
    <mergeCell ref="I2461:J2461"/>
    <mergeCell ref="I2462:J2462"/>
    <mergeCell ref="I2466:J2466"/>
    <mergeCell ref="I2467:J2467"/>
    <mergeCell ref="I2469:J2469"/>
    <mergeCell ref="I2450:J2450"/>
    <mergeCell ref="I2452:J2452"/>
    <mergeCell ref="I2453:J2453"/>
    <mergeCell ref="I2455:J2455"/>
    <mergeCell ref="I2456:J2456"/>
    <mergeCell ref="I2458:J2458"/>
    <mergeCell ref="I2478:J2478"/>
    <mergeCell ref="I2480:J2480"/>
    <mergeCell ref="I2481:J2481"/>
    <mergeCell ref="I2483:J2483"/>
    <mergeCell ref="I2484:J2484"/>
    <mergeCell ref="I2485:J2485"/>
    <mergeCell ref="I2470:J2470"/>
    <mergeCell ref="I2472:J2472"/>
    <mergeCell ref="I2473:J2473"/>
    <mergeCell ref="I2475:J2475"/>
    <mergeCell ref="I2476:J2476"/>
    <mergeCell ref="I2477:J2477"/>
    <mergeCell ref="I2494:J2494"/>
    <mergeCell ref="I2495:J2495"/>
    <mergeCell ref="I2496:J2496"/>
    <mergeCell ref="I2498:J2498"/>
    <mergeCell ref="I2499:J2499"/>
    <mergeCell ref="I2500:J2500"/>
    <mergeCell ref="I2486:J2486"/>
    <mergeCell ref="I2488:J2488"/>
    <mergeCell ref="I2489:J2489"/>
    <mergeCell ref="I2490:J2490"/>
    <mergeCell ref="I2491:J2491"/>
    <mergeCell ref="I2493:J2493"/>
    <mergeCell ref="I2509:J2509"/>
    <mergeCell ref="I2510:J2510"/>
    <mergeCell ref="I2511:J2511"/>
    <mergeCell ref="I2513:J2513"/>
    <mergeCell ref="I2514:J2514"/>
    <mergeCell ref="I2515:J2515"/>
    <mergeCell ref="I2501:J2501"/>
    <mergeCell ref="I2503:J2503"/>
    <mergeCell ref="I2504:J2504"/>
    <mergeCell ref="I2505:J2505"/>
    <mergeCell ref="I2506:J2506"/>
    <mergeCell ref="I2508:J2508"/>
    <mergeCell ref="I2525:J2525"/>
    <mergeCell ref="I2526:J2526"/>
    <mergeCell ref="I2527:J2527"/>
    <mergeCell ref="I2528:J2528"/>
    <mergeCell ref="I2530:J2530"/>
    <mergeCell ref="I2531:J2531"/>
    <mergeCell ref="I2516:J2516"/>
    <mergeCell ref="I2518:J2518"/>
    <mergeCell ref="I2519:J2519"/>
    <mergeCell ref="I2521:J2521"/>
    <mergeCell ref="I2522:J2522"/>
    <mergeCell ref="I2523:J2523"/>
    <mergeCell ref="I2545:J2545"/>
    <mergeCell ref="I2547:J2547"/>
    <mergeCell ref="I2548:J2548"/>
    <mergeCell ref="I2550:J2550"/>
    <mergeCell ref="I2551:J2551"/>
    <mergeCell ref="I2552:J2552"/>
    <mergeCell ref="I2533:J2533"/>
    <mergeCell ref="I2534:J2534"/>
    <mergeCell ref="I2540:J2540"/>
    <mergeCell ref="I2541:J2541"/>
    <mergeCell ref="I2543:J2543"/>
    <mergeCell ref="I2544:J2544"/>
    <mergeCell ref="I2561:J2561"/>
    <mergeCell ref="I2563:J2563"/>
    <mergeCell ref="I2564:J2564"/>
    <mergeCell ref="I2565:J2565"/>
    <mergeCell ref="I2566:J2566"/>
    <mergeCell ref="I2567:J2567"/>
    <mergeCell ref="I2553:J2553"/>
    <mergeCell ref="I2555:J2555"/>
    <mergeCell ref="I2556:J2556"/>
    <mergeCell ref="I2558:J2558"/>
    <mergeCell ref="I2559:J2559"/>
    <mergeCell ref="I2560:J2560"/>
    <mergeCell ref="I2576:J2576"/>
    <mergeCell ref="I2577:J2577"/>
    <mergeCell ref="I2578:J2578"/>
    <mergeCell ref="I2580:J2580"/>
    <mergeCell ref="I2581:J2581"/>
    <mergeCell ref="I2582:J2582"/>
    <mergeCell ref="I2568:J2568"/>
    <mergeCell ref="I2570:J2570"/>
    <mergeCell ref="I2571:J2571"/>
    <mergeCell ref="I2572:J2572"/>
    <mergeCell ref="I2573:J2573"/>
    <mergeCell ref="I2575:J2575"/>
    <mergeCell ref="I2591:J2591"/>
    <mergeCell ref="I2592:J2592"/>
    <mergeCell ref="I2593:J2593"/>
    <mergeCell ref="I2595:J2595"/>
    <mergeCell ref="I2596:J2596"/>
    <mergeCell ref="I2597:J2597"/>
    <mergeCell ref="I2583:J2583"/>
    <mergeCell ref="I2585:J2585"/>
    <mergeCell ref="I2586:J2586"/>
    <mergeCell ref="I2587:J2587"/>
    <mergeCell ref="I2588:J2588"/>
    <mergeCell ref="I2590:J2590"/>
    <mergeCell ref="I2606:J2606"/>
    <mergeCell ref="I2607:J2607"/>
    <mergeCell ref="I2608:J2608"/>
    <mergeCell ref="I2610:J2610"/>
    <mergeCell ref="I2611:J2611"/>
    <mergeCell ref="I2612:J2612"/>
    <mergeCell ref="I2598:J2598"/>
    <mergeCell ref="I2600:J2600"/>
    <mergeCell ref="I2601:J2601"/>
    <mergeCell ref="I2602:J2602"/>
    <mergeCell ref="I2603:J2603"/>
    <mergeCell ref="I2605:J2605"/>
    <mergeCell ref="I2793:J2793"/>
    <mergeCell ref="I2795:J2795"/>
    <mergeCell ref="I2796:J2796"/>
    <mergeCell ref="I2797:J2797"/>
    <mergeCell ref="I2799:J2799"/>
    <mergeCell ref="I2800:J2800"/>
    <mergeCell ref="I2614:J2614"/>
    <mergeCell ref="I2615:J2615"/>
    <mergeCell ref="I2616:J2616"/>
    <mergeCell ref="I2618:J2618"/>
    <mergeCell ref="I2619:J2619"/>
    <mergeCell ref="I2792:J2792"/>
    <mergeCell ref="I2810:J2810"/>
    <mergeCell ref="I2811:J2811"/>
    <mergeCell ref="I2812:J2812"/>
    <mergeCell ref="I2813:J2813"/>
    <mergeCell ref="I2815:J2815"/>
    <mergeCell ref="I2816:J2816"/>
    <mergeCell ref="I2802:J2802"/>
    <mergeCell ref="I2803:J2803"/>
    <mergeCell ref="I2804:J2804"/>
    <mergeCell ref="I2805:J2805"/>
    <mergeCell ref="I2807:J2807"/>
    <mergeCell ref="I2808:J2808"/>
    <mergeCell ref="I2824:J2824"/>
    <mergeCell ref="I2825:J2825"/>
    <mergeCell ref="I2827:J2827"/>
    <mergeCell ref="I2828:J2828"/>
    <mergeCell ref="I2829:J2829"/>
    <mergeCell ref="I2830:J2830"/>
    <mergeCell ref="I2817:J2817"/>
    <mergeCell ref="I2818:J2818"/>
    <mergeCell ref="I2819:J2819"/>
    <mergeCell ref="I2820:J2820"/>
    <mergeCell ref="I2822:J2822"/>
    <mergeCell ref="I2823:J2823"/>
    <mergeCell ref="I2839:J2839"/>
    <mergeCell ref="I2840:J2840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7:J2837"/>
    <mergeCell ref="I2838:J2838"/>
    <mergeCell ref="I2854:J2854"/>
    <mergeCell ref="I2855:J2855"/>
    <mergeCell ref="I2857:J2857"/>
    <mergeCell ref="I2858:J2858"/>
    <mergeCell ref="I2859:J2859"/>
    <mergeCell ref="I2860:J2860"/>
    <mergeCell ref="I2847:J2847"/>
    <mergeCell ref="I2848:J2848"/>
    <mergeCell ref="I2849:J2849"/>
    <mergeCell ref="I2850:J2850"/>
    <mergeCell ref="I2852:J2852"/>
    <mergeCell ref="I2853:J2853"/>
    <mergeCell ref="I2870:J2870"/>
    <mergeCell ref="I2871:J2871"/>
    <mergeCell ref="I3042:J3042"/>
    <mergeCell ref="I3043:J3043"/>
    <mergeCell ref="I3044:J3044"/>
    <mergeCell ref="I3046:J3046"/>
    <mergeCell ref="I2862:J2862"/>
    <mergeCell ref="I2863:J2863"/>
    <mergeCell ref="I2864:J2864"/>
    <mergeCell ref="I2866:J2866"/>
    <mergeCell ref="I2867:J2867"/>
    <mergeCell ref="I2868:J2868"/>
    <mergeCell ref="I3055:J3055"/>
    <mergeCell ref="I3056:J3056"/>
    <mergeCell ref="I3058:J3058"/>
    <mergeCell ref="I3059:J3059"/>
    <mergeCell ref="I3060:J3060"/>
    <mergeCell ref="I3061:J3061"/>
    <mergeCell ref="I3047:J3047"/>
    <mergeCell ref="I3048:J3048"/>
    <mergeCell ref="I3050:J3050"/>
    <mergeCell ref="I3051:J3051"/>
    <mergeCell ref="I3052:J3052"/>
    <mergeCell ref="I3054:J3054"/>
    <mergeCell ref="I3071:J3071"/>
    <mergeCell ref="I3072:J3072"/>
    <mergeCell ref="I3073:J3073"/>
    <mergeCell ref="I3075:J3075"/>
    <mergeCell ref="I3076:J3076"/>
    <mergeCell ref="I3077:J3077"/>
    <mergeCell ref="I3063:J3063"/>
    <mergeCell ref="I3064:J3064"/>
    <mergeCell ref="I3065:J3065"/>
    <mergeCell ref="I3067:J3067"/>
    <mergeCell ref="I3068:J3068"/>
    <mergeCell ref="I3069:J3069"/>
    <mergeCell ref="I3087:J3087"/>
    <mergeCell ref="I3088:J3088"/>
    <mergeCell ref="I3089:J3089"/>
    <mergeCell ref="I3091:J3091"/>
    <mergeCell ref="I3092:J3092"/>
    <mergeCell ref="I3093:J3093"/>
    <mergeCell ref="I3079:J3079"/>
    <mergeCell ref="I3080:J3080"/>
    <mergeCell ref="I3081:J3081"/>
    <mergeCell ref="I3083:J3083"/>
    <mergeCell ref="I3084:J3084"/>
    <mergeCell ref="I3085:J3085"/>
    <mergeCell ref="I3103:J3103"/>
    <mergeCell ref="I3104:J3104"/>
    <mergeCell ref="I3105:J3105"/>
    <mergeCell ref="I3095:J3095"/>
    <mergeCell ref="I3096:J3096"/>
    <mergeCell ref="I3097:J3097"/>
    <mergeCell ref="I3099:J3099"/>
    <mergeCell ref="I3100:J3100"/>
    <mergeCell ref="I3101:J3101"/>
  </mergeCells>
  <printOptions horizontalCentered="1"/>
  <pageMargins left="0.19685039370078741" right="0.19685039370078741" top="0.59055118110236227" bottom="0.62992125984251968" header="0" footer="0"/>
  <pageSetup paperSize="9" scale="64" fitToHeight="11" orientation="landscape" r:id="rId1"/>
  <headerFooter alignWithMargins="0"/>
  <rowBreaks count="31" manualBreakCount="31">
    <brk id="113" max="25" man="1"/>
    <brk id="209" max="25" man="1"/>
    <brk id="315" max="25" man="1"/>
    <brk id="509" max="25" man="1"/>
    <brk id="616" max="25" man="1"/>
    <brk id="671" max="25" man="1"/>
    <brk id="1206" max="25" man="1"/>
    <brk id="1427" max="25" man="1"/>
    <brk id="1519" max="25" man="1"/>
    <brk id="1553" max="25" man="1"/>
    <brk id="1587" max="25" man="1"/>
    <brk id="1645" max="25" man="1"/>
    <brk id="1715" max="25" man="1"/>
    <brk id="1757" max="25" man="1"/>
    <brk id="1792" max="25" man="1"/>
    <brk id="1826" max="25" man="1"/>
    <brk id="1860" max="25" man="1"/>
    <brk id="1894" max="25" man="1"/>
    <brk id="1928" max="25" man="1"/>
    <brk id="1962" max="25" man="1"/>
    <brk id="1996" max="25" man="1"/>
    <brk id="2030" max="25" man="1"/>
    <brk id="2064" max="25" man="1"/>
    <brk id="2098" max="25" man="1"/>
    <brk id="2132" max="25" man="1"/>
    <brk id="2165" max="25" man="1"/>
    <brk id="2200" max="25" man="1"/>
    <brk id="2234" max="25" man="1"/>
    <brk id="2268" max="25" man="1"/>
    <brk id="2504" max="25" man="1"/>
    <brk id="2574" max="2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36"/>
  <sheetViews>
    <sheetView view="pageBreakPreview" zoomScale="160" zoomScaleNormal="145" zoomScaleSheetLayoutView="160" workbookViewId="0">
      <pane xSplit="2" ySplit="6" topLeftCell="C799" activePane="bottomRight" state="frozen"/>
      <selection pane="topRight" activeCell="D1" sqref="D1"/>
      <selection pane="bottomLeft" activeCell="A7" sqref="A7"/>
      <selection pane="bottomRight" activeCell="L736" sqref="L736"/>
    </sheetView>
  </sheetViews>
  <sheetFormatPr baseColWidth="10" defaultColWidth="11.44140625" defaultRowHeight="9.9" customHeight="1" x14ac:dyDescent="0.25"/>
  <cols>
    <col min="1" max="1" width="5.6640625" style="184" customWidth="1"/>
    <col min="2" max="2" width="45.33203125" style="2" customWidth="1"/>
    <col min="3" max="3" width="6" style="2" customWidth="1"/>
    <col min="4" max="4" width="4.44140625" style="187" bestFit="1" customWidth="1"/>
    <col min="5" max="5" width="4.5546875" style="187" customWidth="1"/>
    <col min="6" max="6" width="4" style="187" customWidth="1"/>
    <col min="7" max="7" width="3.5546875" style="8" customWidth="1"/>
    <col min="8" max="8" width="4.6640625" style="187" customWidth="1"/>
    <col min="9" max="9" width="5.5546875" style="4" customWidth="1"/>
    <col min="10" max="10" width="4.88671875" style="4" customWidth="1"/>
    <col min="11" max="11" width="4.109375" style="4" customWidth="1"/>
    <col min="12" max="12" width="6.88671875" style="4" bestFit="1" customWidth="1"/>
    <col min="13" max="13" width="4.44140625" style="187" customWidth="1"/>
    <col min="14" max="14" width="6.88671875" style="187" bestFit="1" customWidth="1"/>
    <col min="15" max="15" width="5.5546875" style="187" customWidth="1"/>
    <col min="16" max="16" width="5.109375" style="4" bestFit="1" customWidth="1"/>
    <col min="17" max="17" width="6" style="187" customWidth="1"/>
    <col min="18" max="18" width="4.5546875" style="187" customWidth="1"/>
    <col min="19" max="19" width="4.33203125" style="187" customWidth="1"/>
    <col min="20" max="20" width="4.6640625" style="187" customWidth="1"/>
    <col min="21" max="21" width="4.109375" style="187" customWidth="1"/>
    <col min="22" max="22" width="5.109375" style="187" customWidth="1"/>
    <col min="23" max="23" width="4.5546875" style="187" customWidth="1"/>
    <col min="24" max="24" width="6.88671875" style="187" bestFit="1" customWidth="1"/>
    <col min="25" max="25" width="4.109375" style="187" customWidth="1"/>
    <col min="26" max="26" width="6.6640625" style="187" customWidth="1"/>
    <col min="27" max="27" width="11.44140625" style="12"/>
    <col min="28" max="16384" width="11.44140625" style="2"/>
  </cols>
  <sheetData>
    <row r="1" spans="1:29" ht="13.95" customHeight="1" x14ac:dyDescent="0.25">
      <c r="A1" s="348" t="s">
        <v>57</v>
      </c>
      <c r="B1" s="348"/>
      <c r="C1" s="348"/>
      <c r="D1" s="348"/>
      <c r="E1" s="348"/>
      <c r="F1" s="348"/>
      <c r="G1" s="348"/>
      <c r="H1" s="348"/>
      <c r="I1" s="187" t="s">
        <v>27</v>
      </c>
      <c r="J1" s="349"/>
      <c r="K1" s="350"/>
      <c r="L1" s="350"/>
      <c r="M1" s="350"/>
      <c r="N1" s="350"/>
      <c r="O1" s="350"/>
      <c r="P1" s="351"/>
      <c r="Q1" s="5" t="s">
        <v>5</v>
      </c>
      <c r="S1" s="5"/>
      <c r="T1" s="5"/>
      <c r="U1" s="187" t="s">
        <v>2</v>
      </c>
      <c r="V1" s="187" t="s">
        <v>1</v>
      </c>
      <c r="W1" s="187" t="s">
        <v>0</v>
      </c>
      <c r="X1" s="187" t="s">
        <v>6</v>
      </c>
      <c r="Y1" s="187" t="s">
        <v>3</v>
      </c>
      <c r="Z1" s="352" t="s">
        <v>7</v>
      </c>
      <c r="AA1" s="6"/>
      <c r="AB1" s="6"/>
      <c r="AC1" s="6"/>
    </row>
    <row r="2" spans="1:29" ht="13.95" customHeight="1" x14ac:dyDescent="0.25">
      <c r="B2" s="354" t="s">
        <v>503</v>
      </c>
      <c r="C2" s="354"/>
      <c r="D2" s="354"/>
      <c r="E2" s="354"/>
      <c r="F2" s="348"/>
      <c r="G2" s="348"/>
      <c r="H2" s="348"/>
      <c r="I2" s="337" t="s">
        <v>374</v>
      </c>
      <c r="J2" s="338"/>
      <c r="K2" s="338"/>
      <c r="L2" s="338"/>
      <c r="M2" s="338"/>
      <c r="N2" s="338"/>
      <c r="O2" s="338"/>
      <c r="P2" s="339"/>
      <c r="Q2" s="5" t="s">
        <v>8</v>
      </c>
      <c r="S2" s="5"/>
      <c r="T2" s="5"/>
      <c r="U2" s="187">
        <v>0.32</v>
      </c>
      <c r="V2" s="187">
        <v>0.71</v>
      </c>
      <c r="W2" s="187">
        <v>1.29</v>
      </c>
      <c r="X2" s="187">
        <v>2</v>
      </c>
      <c r="Y2" s="187">
        <v>2.84</v>
      </c>
      <c r="Z2" s="353"/>
      <c r="AA2" s="6"/>
      <c r="AB2" s="6"/>
      <c r="AC2" s="6"/>
    </row>
    <row r="3" spans="1:29" ht="13.95" customHeight="1" x14ac:dyDescent="0.25">
      <c r="B3" s="354"/>
      <c r="C3" s="354"/>
      <c r="D3" s="354"/>
      <c r="E3" s="354"/>
      <c r="F3" s="348"/>
      <c r="G3" s="348"/>
      <c r="H3" s="348"/>
      <c r="I3" s="7" t="s">
        <v>28</v>
      </c>
      <c r="K3" s="349" t="s">
        <v>117</v>
      </c>
      <c r="L3" s="350"/>
      <c r="M3" s="350"/>
      <c r="N3" s="350"/>
      <c r="O3" s="350"/>
      <c r="P3" s="351"/>
      <c r="Q3" s="5" t="s">
        <v>9</v>
      </c>
      <c r="S3" s="5"/>
      <c r="T3" s="5"/>
      <c r="U3" s="187">
        <v>0.25</v>
      </c>
      <c r="V3" s="187">
        <v>0.56000000000000005</v>
      </c>
      <c r="W3" s="187">
        <v>1.02</v>
      </c>
      <c r="X3" s="187">
        <v>1.6</v>
      </c>
      <c r="Y3" s="187">
        <v>2.2599999999999998</v>
      </c>
      <c r="Z3" s="353"/>
      <c r="AA3" s="6"/>
      <c r="AB3" s="6"/>
      <c r="AC3" s="6"/>
    </row>
    <row r="4" spans="1:29" ht="13.95" customHeight="1" x14ac:dyDescent="0.25">
      <c r="B4" s="354"/>
      <c r="C4" s="354"/>
      <c r="D4" s="354"/>
      <c r="E4" s="354"/>
      <c r="F4" s="348"/>
      <c r="G4" s="348"/>
      <c r="H4" s="348"/>
      <c r="I4" s="355">
        <v>43840</v>
      </c>
      <c r="J4" s="355"/>
      <c r="K4" s="355"/>
      <c r="L4" s="355"/>
      <c r="M4" s="355"/>
      <c r="N4" s="355"/>
      <c r="O4" s="355"/>
      <c r="P4" s="355"/>
      <c r="Q4" s="5" t="s">
        <v>10</v>
      </c>
      <c r="S4" s="5"/>
      <c r="T4" s="5"/>
      <c r="U4" s="187">
        <v>2.2999999999999998</v>
      </c>
      <c r="V4" s="187">
        <v>5.04</v>
      </c>
      <c r="W4" s="187">
        <v>9.3000000000000007</v>
      </c>
      <c r="X4" s="187">
        <v>14.6</v>
      </c>
      <c r="Y4" s="187">
        <v>20.7</v>
      </c>
      <c r="Z4" s="353"/>
      <c r="AA4" s="6"/>
      <c r="AB4" s="6"/>
      <c r="AC4" s="6"/>
    </row>
    <row r="5" spans="1:29" ht="13.95" customHeight="1" x14ac:dyDescent="0.25">
      <c r="B5" s="328" t="s">
        <v>11</v>
      </c>
      <c r="C5" s="329" t="s">
        <v>86</v>
      </c>
      <c r="D5" s="337" t="s">
        <v>12</v>
      </c>
      <c r="E5" s="338"/>
      <c r="F5" s="338"/>
      <c r="G5" s="338"/>
      <c r="H5" s="339"/>
      <c r="I5" s="337" t="s">
        <v>13</v>
      </c>
      <c r="J5" s="338"/>
      <c r="K5" s="338"/>
      <c r="L5" s="339"/>
      <c r="M5" s="347" t="s">
        <v>14</v>
      </c>
      <c r="N5" s="347"/>
      <c r="O5" s="347"/>
      <c r="P5" s="4" t="s">
        <v>4</v>
      </c>
      <c r="Q5" s="347" t="s">
        <v>15</v>
      </c>
      <c r="R5" s="347"/>
      <c r="S5" s="347"/>
      <c r="T5" s="347"/>
      <c r="U5" s="347"/>
      <c r="V5" s="347"/>
      <c r="W5" s="347"/>
      <c r="X5" s="347"/>
      <c r="Y5" s="347"/>
      <c r="Z5" s="347"/>
      <c r="AA5" s="6"/>
      <c r="AB5" s="6"/>
      <c r="AC5" s="6"/>
    </row>
    <row r="6" spans="1:29" s="184" customFormat="1" ht="13.95" customHeight="1" x14ac:dyDescent="0.25">
      <c r="B6" s="328"/>
      <c r="C6" s="330"/>
      <c r="D6" s="187" t="s">
        <v>17</v>
      </c>
      <c r="E6" s="187" t="s">
        <v>16</v>
      </c>
      <c r="F6" s="187" t="s">
        <v>18</v>
      </c>
      <c r="G6" s="8" t="s">
        <v>19</v>
      </c>
      <c r="H6" s="187" t="s">
        <v>20</v>
      </c>
      <c r="I6" s="4" t="s">
        <v>17</v>
      </c>
      <c r="J6" s="4" t="s">
        <v>16</v>
      </c>
      <c r="K6" s="4" t="s">
        <v>19</v>
      </c>
      <c r="L6" s="4" t="s">
        <v>21</v>
      </c>
      <c r="M6" s="187" t="s">
        <v>17</v>
      </c>
      <c r="N6" s="187" t="s">
        <v>19</v>
      </c>
      <c r="O6" s="187" t="s">
        <v>22</v>
      </c>
      <c r="P6" s="4" t="s">
        <v>23</v>
      </c>
      <c r="Q6" s="187" t="s">
        <v>24</v>
      </c>
      <c r="R6" s="187" t="s">
        <v>25</v>
      </c>
      <c r="S6" s="187" t="s">
        <v>17</v>
      </c>
      <c r="T6" s="187" t="s">
        <v>30</v>
      </c>
      <c r="U6" s="187" t="s">
        <v>2</v>
      </c>
      <c r="V6" s="187" t="s">
        <v>1</v>
      </c>
      <c r="W6" s="187" t="s">
        <v>0</v>
      </c>
      <c r="X6" s="187" t="s">
        <v>6</v>
      </c>
      <c r="Y6" s="187" t="s">
        <v>3</v>
      </c>
      <c r="Z6" s="187"/>
      <c r="AA6" s="9"/>
      <c r="AB6" s="9"/>
      <c r="AC6" s="9"/>
    </row>
    <row r="7" spans="1:29" s="184" customFormat="1" ht="13.95" customHeight="1" x14ac:dyDescent="0.25">
      <c r="B7" s="195"/>
      <c r="C7" s="195"/>
      <c r="D7" s="187"/>
      <c r="E7" s="187"/>
      <c r="F7" s="187"/>
      <c r="G7" s="8"/>
      <c r="H7" s="187"/>
      <c r="I7" s="4"/>
      <c r="J7" s="4"/>
      <c r="K7" s="4"/>
      <c r="L7" s="4"/>
      <c r="M7" s="187"/>
      <c r="N7" s="187"/>
      <c r="O7" s="187"/>
      <c r="P7" s="4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9"/>
      <c r="AB7" s="9"/>
      <c r="AC7" s="9"/>
    </row>
    <row r="8" spans="1:29" ht="13.95" customHeight="1" x14ac:dyDescent="0.25">
      <c r="A8" s="10" t="s">
        <v>64</v>
      </c>
      <c r="B8" s="134" t="s">
        <v>29</v>
      </c>
      <c r="C8" s="134"/>
      <c r="P8" s="2"/>
      <c r="AA8" s="6"/>
      <c r="AB8" s="6"/>
      <c r="AC8" s="6"/>
    </row>
    <row r="9" spans="1:29" ht="13.95" customHeight="1" x14ac:dyDescent="0.25">
      <c r="A9" s="10" t="s">
        <v>65</v>
      </c>
      <c r="B9" s="134" t="s">
        <v>118</v>
      </c>
      <c r="C9" s="134"/>
      <c r="P9" s="2"/>
      <c r="AA9" s="6"/>
      <c r="AB9" s="6"/>
      <c r="AC9" s="6"/>
    </row>
    <row r="10" spans="1:29" ht="13.95" customHeight="1" x14ac:dyDescent="0.25">
      <c r="A10" s="10" t="s">
        <v>120</v>
      </c>
      <c r="B10" s="24" t="s">
        <v>119</v>
      </c>
      <c r="C10" s="24" t="s">
        <v>90</v>
      </c>
      <c r="D10" s="2"/>
      <c r="H10" s="20">
        <f>+SUM(H11:H38)</f>
        <v>97.752150000000043</v>
      </c>
      <c r="I10" s="2"/>
      <c r="J10" s="2"/>
      <c r="P10" s="135"/>
      <c r="AA10" s="6"/>
      <c r="AB10" s="6"/>
      <c r="AC10" s="6"/>
    </row>
    <row r="11" spans="1:29" ht="13.95" customHeight="1" x14ac:dyDescent="0.25">
      <c r="A11" s="28"/>
      <c r="B11" s="24" t="s">
        <v>121</v>
      </c>
      <c r="C11" s="26"/>
      <c r="D11" s="2"/>
      <c r="I11" s="2"/>
      <c r="J11" s="136"/>
      <c r="P11" s="135"/>
      <c r="AA11" s="6"/>
      <c r="AB11" s="6"/>
      <c r="AC11" s="6"/>
    </row>
    <row r="12" spans="1:29" ht="13.95" customHeight="1" x14ac:dyDescent="0.25">
      <c r="A12" s="10"/>
      <c r="B12" s="24" t="s">
        <v>375</v>
      </c>
      <c r="C12" s="24"/>
      <c r="D12" s="2">
        <v>1.8</v>
      </c>
      <c r="E12" s="187">
        <v>1.8</v>
      </c>
      <c r="F12" s="187">
        <v>2.35</v>
      </c>
      <c r="G12" s="8">
        <v>5</v>
      </c>
      <c r="H12" s="187">
        <f>+D12*E12*F12*G12</f>
        <v>38.070000000000007</v>
      </c>
      <c r="I12" s="2"/>
      <c r="J12" s="2"/>
      <c r="P12" s="135"/>
      <c r="AA12" s="6"/>
      <c r="AB12" s="6"/>
      <c r="AC12" s="6"/>
    </row>
    <row r="13" spans="1:29" ht="13.95" customHeight="1" x14ac:dyDescent="0.25">
      <c r="A13" s="28"/>
      <c r="B13" s="26" t="s">
        <v>376</v>
      </c>
      <c r="C13" s="26"/>
      <c r="D13" s="2">
        <v>1.8</v>
      </c>
      <c r="E13" s="187">
        <v>1.8</v>
      </c>
      <c r="F13" s="187">
        <v>2.35</v>
      </c>
      <c r="G13" s="8">
        <v>5</v>
      </c>
      <c r="H13" s="187">
        <f>+D13*E13*F13*G13</f>
        <v>38.070000000000007</v>
      </c>
      <c r="I13" s="2"/>
      <c r="J13" s="2"/>
      <c r="P13" s="135"/>
      <c r="AA13" s="6"/>
      <c r="AB13" s="6"/>
      <c r="AC13" s="6"/>
    </row>
    <row r="14" spans="1:29" ht="13.95" customHeight="1" x14ac:dyDescent="0.25">
      <c r="A14" s="10"/>
      <c r="B14" s="24" t="s">
        <v>125</v>
      </c>
      <c r="C14" s="24"/>
      <c r="D14" s="2"/>
      <c r="I14" s="2"/>
      <c r="J14" s="2"/>
      <c r="P14" s="135"/>
      <c r="AA14" s="6"/>
      <c r="AB14" s="6"/>
      <c r="AC14" s="6"/>
    </row>
    <row r="15" spans="1:29" ht="13.95" customHeight="1" x14ac:dyDescent="0.25">
      <c r="A15" s="28"/>
      <c r="B15" s="24" t="s">
        <v>375</v>
      </c>
      <c r="C15" s="26"/>
      <c r="D15" s="2"/>
      <c r="I15" s="2"/>
      <c r="J15" s="2"/>
      <c r="P15" s="135"/>
      <c r="AA15" s="6"/>
      <c r="AB15" s="6"/>
      <c r="AC15" s="6"/>
    </row>
    <row r="16" spans="1:29" ht="13.95" customHeight="1" x14ac:dyDescent="0.25">
      <c r="A16" s="28"/>
      <c r="B16" s="26" t="s">
        <v>378</v>
      </c>
      <c r="C16" s="26"/>
      <c r="D16" s="2">
        <v>1.3</v>
      </c>
      <c r="E16" s="187">
        <v>0.25</v>
      </c>
      <c r="F16" s="187">
        <v>1.5</v>
      </c>
      <c r="G16" s="8">
        <v>1</v>
      </c>
      <c r="H16" s="187">
        <f>+PRODUCT(D16:G16)</f>
        <v>0.48750000000000004</v>
      </c>
      <c r="I16" s="2"/>
      <c r="J16" s="2"/>
      <c r="P16" s="135"/>
      <c r="AA16" s="6"/>
      <c r="AB16" s="6"/>
      <c r="AC16" s="6"/>
    </row>
    <row r="17" spans="1:29" ht="13.95" customHeight="1" x14ac:dyDescent="0.25">
      <c r="A17" s="28"/>
      <c r="B17" s="26" t="s">
        <v>379</v>
      </c>
      <c r="C17" s="26"/>
      <c r="D17" s="2">
        <v>1.9</v>
      </c>
      <c r="E17" s="187">
        <v>0.25</v>
      </c>
      <c r="F17" s="187">
        <v>1.5</v>
      </c>
      <c r="G17" s="8">
        <v>1</v>
      </c>
      <c r="H17" s="187">
        <f>+D17*E17*F17*G17</f>
        <v>0.71249999999999991</v>
      </c>
      <c r="I17" s="2"/>
      <c r="J17" s="2"/>
      <c r="P17" s="135"/>
      <c r="AA17" s="6"/>
      <c r="AB17" s="6"/>
      <c r="AC17" s="6"/>
    </row>
    <row r="18" spans="1:29" ht="13.95" customHeight="1" x14ac:dyDescent="0.25">
      <c r="A18" s="28"/>
      <c r="B18" s="26" t="s">
        <v>380</v>
      </c>
      <c r="C18" s="26"/>
      <c r="D18" s="2">
        <v>1.9</v>
      </c>
      <c r="E18" s="187">
        <v>0.25</v>
      </c>
      <c r="F18" s="187">
        <v>1.5</v>
      </c>
      <c r="G18" s="8">
        <v>1</v>
      </c>
      <c r="H18" s="187">
        <f t="shared" ref="H18:H19" si="0">+D18*E18*F18*G18</f>
        <v>0.71249999999999991</v>
      </c>
      <c r="I18" s="2"/>
      <c r="J18" s="2"/>
      <c r="P18" s="135"/>
      <c r="AA18" s="6"/>
      <c r="AB18" s="6"/>
      <c r="AC18" s="6"/>
    </row>
    <row r="19" spans="1:29" ht="13.95" customHeight="1" x14ac:dyDescent="0.25">
      <c r="A19" s="28"/>
      <c r="B19" s="26" t="s">
        <v>381</v>
      </c>
      <c r="C19" s="26"/>
      <c r="D19" s="2">
        <v>1.1299999999999999</v>
      </c>
      <c r="E19" s="187">
        <v>0.25</v>
      </c>
      <c r="F19" s="187">
        <v>1.5</v>
      </c>
      <c r="G19" s="8">
        <v>1</v>
      </c>
      <c r="H19" s="187">
        <f t="shared" si="0"/>
        <v>0.42374999999999996</v>
      </c>
      <c r="I19" s="2"/>
      <c r="J19" s="2"/>
      <c r="P19" s="135"/>
      <c r="AA19" s="6"/>
      <c r="AB19" s="6"/>
      <c r="AC19" s="6"/>
    </row>
    <row r="20" spans="1:29" ht="13.95" customHeight="1" x14ac:dyDescent="0.25">
      <c r="A20" s="10"/>
      <c r="B20" s="24" t="s">
        <v>376</v>
      </c>
      <c r="C20" s="24"/>
      <c r="D20" s="2"/>
      <c r="I20" s="2"/>
      <c r="J20" s="2"/>
      <c r="P20" s="135"/>
      <c r="AA20" s="6"/>
      <c r="AB20" s="6"/>
      <c r="AC20" s="6"/>
    </row>
    <row r="21" spans="1:29" ht="13.95" customHeight="1" x14ac:dyDescent="0.25">
      <c r="A21" s="28"/>
      <c r="B21" s="26" t="s">
        <v>378</v>
      </c>
      <c r="C21" s="26"/>
      <c r="D21" s="2">
        <v>1.3</v>
      </c>
      <c r="E21" s="187">
        <v>0.25</v>
      </c>
      <c r="F21" s="187">
        <v>1.5</v>
      </c>
      <c r="G21" s="8">
        <v>1</v>
      </c>
      <c r="H21" s="187">
        <f>+PRODUCT(D21:G21)</f>
        <v>0.48750000000000004</v>
      </c>
      <c r="I21" s="2"/>
      <c r="J21" s="2"/>
      <c r="P21" s="135"/>
      <c r="AA21" s="6"/>
      <c r="AB21" s="6"/>
      <c r="AC21" s="6"/>
    </row>
    <row r="22" spans="1:29" ht="13.95" customHeight="1" x14ac:dyDescent="0.25">
      <c r="A22" s="10"/>
      <c r="B22" s="26" t="s">
        <v>379</v>
      </c>
      <c r="C22" s="26"/>
      <c r="D22" s="2">
        <v>1.9</v>
      </c>
      <c r="E22" s="187">
        <v>0.25</v>
      </c>
      <c r="F22" s="187">
        <v>1.5</v>
      </c>
      <c r="G22" s="8">
        <v>1</v>
      </c>
      <c r="H22" s="187">
        <f>+D22*E22*F22*G22</f>
        <v>0.71249999999999991</v>
      </c>
      <c r="I22" s="2"/>
      <c r="J22" s="2"/>
      <c r="O22" s="20"/>
      <c r="P22" s="135"/>
      <c r="AA22" s="6"/>
      <c r="AB22" s="6"/>
      <c r="AC22" s="6"/>
    </row>
    <row r="23" spans="1:29" ht="13.95" customHeight="1" x14ac:dyDescent="0.25">
      <c r="A23" s="10"/>
      <c r="B23" s="26" t="s">
        <v>380</v>
      </c>
      <c r="C23" s="26"/>
      <c r="D23" s="2">
        <v>1.9</v>
      </c>
      <c r="E23" s="187">
        <v>0.25</v>
      </c>
      <c r="F23" s="187">
        <v>1.5</v>
      </c>
      <c r="G23" s="8">
        <v>1</v>
      </c>
      <c r="H23" s="187">
        <f t="shared" ref="H23:H24" si="1">+D23*E23*F23*G23</f>
        <v>0.71249999999999991</v>
      </c>
      <c r="I23" s="2"/>
      <c r="J23" s="2"/>
      <c r="O23" s="20"/>
      <c r="P23" s="135"/>
      <c r="AA23" s="6"/>
      <c r="AB23" s="6"/>
      <c r="AC23" s="6"/>
    </row>
    <row r="24" spans="1:29" ht="13.95" customHeight="1" x14ac:dyDescent="0.25">
      <c r="A24" s="10"/>
      <c r="B24" s="26" t="s">
        <v>381</v>
      </c>
      <c r="C24" s="26"/>
      <c r="D24" s="2">
        <v>1.1299999999999999</v>
      </c>
      <c r="E24" s="187">
        <v>0.25</v>
      </c>
      <c r="F24" s="187">
        <v>1.5</v>
      </c>
      <c r="G24" s="8">
        <v>1</v>
      </c>
      <c r="H24" s="187">
        <f t="shared" si="1"/>
        <v>0.42374999999999996</v>
      </c>
      <c r="I24" s="2"/>
      <c r="J24" s="2"/>
      <c r="O24" s="20"/>
      <c r="P24" s="135"/>
      <c r="AA24" s="6"/>
      <c r="AB24" s="6"/>
      <c r="AC24" s="6"/>
    </row>
    <row r="25" spans="1:29" ht="13.95" customHeight="1" x14ac:dyDescent="0.25">
      <c r="A25" s="10"/>
      <c r="B25" s="2" t="s">
        <v>385</v>
      </c>
      <c r="P25" s="13"/>
      <c r="AA25" s="6"/>
      <c r="AB25" s="6"/>
      <c r="AC25" s="6"/>
    </row>
    <row r="26" spans="1:29" ht="13.95" customHeight="1" x14ac:dyDescent="0.25">
      <c r="A26" s="10"/>
      <c r="B26" s="138" t="s">
        <v>384</v>
      </c>
      <c r="C26" s="141"/>
      <c r="D26" s="187">
        <v>2.65</v>
      </c>
      <c r="E26" s="187">
        <v>0.25</v>
      </c>
      <c r="F26" s="187">
        <v>1.5</v>
      </c>
      <c r="G26" s="8">
        <v>1</v>
      </c>
      <c r="H26" s="187">
        <f t="shared" ref="H26:H36" si="2">+D26*E26*F26*G26</f>
        <v>0.99374999999999991</v>
      </c>
      <c r="P26" s="13"/>
      <c r="AA26" s="6"/>
      <c r="AB26" s="6"/>
      <c r="AC26" s="6"/>
    </row>
    <row r="27" spans="1:29" ht="13.95" customHeight="1" x14ac:dyDescent="0.25">
      <c r="A27" s="10"/>
      <c r="B27" s="138" t="s">
        <v>382</v>
      </c>
      <c r="C27" s="141"/>
      <c r="P27" s="13"/>
      <c r="AA27" s="6"/>
      <c r="AB27" s="6"/>
      <c r="AC27" s="6"/>
    </row>
    <row r="28" spans="1:29" ht="13.95" customHeight="1" x14ac:dyDescent="0.25">
      <c r="A28" s="10"/>
      <c r="B28" s="138" t="s">
        <v>384</v>
      </c>
      <c r="C28" s="141"/>
      <c r="D28" s="187">
        <v>2.65</v>
      </c>
      <c r="E28" s="187">
        <v>0.25</v>
      </c>
      <c r="F28" s="187">
        <v>1.5</v>
      </c>
      <c r="G28" s="8">
        <v>1</v>
      </c>
      <c r="H28" s="187">
        <f t="shared" ref="H28" si="3">+D28*E28*F28*G28</f>
        <v>0.99374999999999991</v>
      </c>
      <c r="P28" s="13"/>
      <c r="AA28" s="6"/>
      <c r="AB28" s="6"/>
      <c r="AC28" s="6"/>
    </row>
    <row r="29" spans="1:29" ht="13.95" customHeight="1" x14ac:dyDescent="0.25">
      <c r="A29" s="10"/>
      <c r="B29" s="138" t="s">
        <v>383</v>
      </c>
      <c r="C29" s="141"/>
      <c r="P29" s="13"/>
      <c r="AA29" s="6"/>
      <c r="AB29" s="6"/>
      <c r="AC29" s="6"/>
    </row>
    <row r="30" spans="1:29" ht="13.95" customHeight="1" x14ac:dyDescent="0.25">
      <c r="A30" s="10"/>
      <c r="B30" s="138" t="s">
        <v>384</v>
      </c>
      <c r="C30" s="141"/>
      <c r="D30" s="187">
        <v>2.65</v>
      </c>
      <c r="E30" s="187">
        <v>0.25</v>
      </c>
      <c r="F30" s="187">
        <v>1.5</v>
      </c>
      <c r="G30" s="8">
        <v>1</v>
      </c>
      <c r="H30" s="187">
        <f t="shared" ref="H30" si="4">+D30*E30*F30*G30</f>
        <v>0.99374999999999991</v>
      </c>
      <c r="P30" s="13"/>
      <c r="AA30" s="6"/>
      <c r="AB30" s="6"/>
      <c r="AC30" s="6"/>
    </row>
    <row r="31" spans="1:29" ht="13.95" customHeight="1" x14ac:dyDescent="0.25">
      <c r="A31" s="10"/>
      <c r="B31" s="138"/>
      <c r="C31" s="141"/>
      <c r="P31" s="13"/>
      <c r="AA31" s="6"/>
      <c r="AB31" s="6"/>
      <c r="AC31" s="6"/>
    </row>
    <row r="32" spans="1:29" ht="13.95" customHeight="1" x14ac:dyDescent="0.25">
      <c r="A32" s="10"/>
      <c r="B32" s="134" t="s">
        <v>124</v>
      </c>
      <c r="C32" s="134"/>
      <c r="P32" s="13"/>
      <c r="AA32" s="6"/>
      <c r="AB32" s="6"/>
      <c r="AC32" s="6"/>
    </row>
    <row r="33" spans="1:29" ht="13.95" customHeight="1" x14ac:dyDescent="0.25">
      <c r="A33" s="11"/>
      <c r="B33" s="137" t="s">
        <v>386</v>
      </c>
      <c r="C33" s="137"/>
      <c r="D33" s="187">
        <v>2</v>
      </c>
      <c r="E33" s="187">
        <v>0.6</v>
      </c>
      <c r="F33" s="187">
        <v>1.6</v>
      </c>
      <c r="G33" s="8">
        <v>1</v>
      </c>
      <c r="H33" s="187">
        <f t="shared" si="2"/>
        <v>1.92</v>
      </c>
      <c r="P33" s="13"/>
      <c r="AA33" s="6"/>
      <c r="AB33" s="6"/>
      <c r="AC33" s="6"/>
    </row>
    <row r="34" spans="1:29" ht="13.95" customHeight="1" x14ac:dyDescent="0.25">
      <c r="A34" s="10"/>
      <c r="B34" s="141" t="s">
        <v>387</v>
      </c>
      <c r="C34" s="141"/>
      <c r="D34" s="187">
        <v>4.8499999999999996</v>
      </c>
      <c r="E34" s="187">
        <v>0.6</v>
      </c>
      <c r="F34" s="187">
        <v>1.6</v>
      </c>
      <c r="G34" s="8">
        <v>1</v>
      </c>
      <c r="H34" s="187">
        <f t="shared" si="2"/>
        <v>4.6559999999999997</v>
      </c>
      <c r="P34" s="13"/>
      <c r="AA34" s="6"/>
      <c r="AB34" s="6"/>
      <c r="AC34" s="6"/>
    </row>
    <row r="35" spans="1:29" ht="13.95" customHeight="1" x14ac:dyDescent="0.25">
      <c r="A35" s="10"/>
      <c r="B35" s="141" t="s">
        <v>388</v>
      </c>
      <c r="C35" s="141"/>
      <c r="D35" s="187">
        <v>2.65</v>
      </c>
      <c r="E35" s="187">
        <v>0.6</v>
      </c>
      <c r="F35" s="187">
        <v>1.6</v>
      </c>
      <c r="G35" s="8">
        <v>1</v>
      </c>
      <c r="H35" s="187">
        <f t="shared" si="2"/>
        <v>2.544</v>
      </c>
      <c r="P35" s="13"/>
      <c r="AA35" s="6"/>
      <c r="AB35" s="6"/>
      <c r="AC35" s="6"/>
    </row>
    <row r="36" spans="1:29" ht="13.95" customHeight="1" x14ac:dyDescent="0.25">
      <c r="A36" s="10"/>
      <c r="B36" s="141" t="s">
        <v>387</v>
      </c>
      <c r="C36" s="141"/>
      <c r="D36" s="187">
        <v>2.2000000000000002</v>
      </c>
      <c r="E36" s="187">
        <v>0.6</v>
      </c>
      <c r="F36" s="187">
        <v>1.6</v>
      </c>
      <c r="G36" s="8">
        <v>1</v>
      </c>
      <c r="H36" s="187">
        <f t="shared" si="2"/>
        <v>2.1120000000000001</v>
      </c>
      <c r="P36" s="13"/>
      <c r="AA36" s="6"/>
      <c r="AB36" s="6"/>
      <c r="AC36" s="6"/>
    </row>
    <row r="37" spans="1:29" ht="13.95" customHeight="1" x14ac:dyDescent="0.25">
      <c r="A37" s="10"/>
      <c r="B37" s="141" t="s">
        <v>389</v>
      </c>
      <c r="C37" s="141"/>
      <c r="D37" s="187">
        <v>1.02</v>
      </c>
      <c r="E37" s="187">
        <v>0.6</v>
      </c>
      <c r="F37" s="187">
        <v>1.6</v>
      </c>
      <c r="G37" s="8">
        <v>2</v>
      </c>
      <c r="H37" s="187">
        <f t="shared" ref="H37" si="5">+D37*E37*F37*G37</f>
        <v>1.9584000000000001</v>
      </c>
      <c r="P37" s="13"/>
      <c r="AA37" s="6"/>
      <c r="AB37" s="6"/>
      <c r="AC37" s="6"/>
    </row>
    <row r="38" spans="1:29" ht="13.95" customHeight="1" x14ac:dyDescent="0.25">
      <c r="A38" s="10"/>
      <c r="B38" s="141" t="s">
        <v>389</v>
      </c>
      <c r="C38" s="141"/>
      <c r="D38" s="187">
        <v>0.8</v>
      </c>
      <c r="E38" s="187">
        <v>0.6</v>
      </c>
      <c r="F38" s="187">
        <v>1.6</v>
      </c>
      <c r="G38" s="8">
        <v>1</v>
      </c>
      <c r="H38" s="187">
        <f t="shared" ref="H38" si="6">+D38*E38*F38*G38</f>
        <v>0.76800000000000002</v>
      </c>
      <c r="P38" s="13"/>
      <c r="AA38" s="6"/>
      <c r="AB38" s="6"/>
      <c r="AC38" s="6"/>
    </row>
    <row r="39" spans="1:29" ht="13.95" customHeight="1" x14ac:dyDescent="0.25">
      <c r="A39" s="10"/>
      <c r="B39" s="141"/>
      <c r="C39" s="141"/>
      <c r="P39" s="13"/>
      <c r="AA39" s="6"/>
      <c r="AB39" s="6"/>
      <c r="AC39" s="6"/>
    </row>
    <row r="40" spans="1:29" ht="13.95" customHeight="1" x14ac:dyDescent="0.25">
      <c r="A40" s="10"/>
      <c r="B40" s="141"/>
      <c r="C40" s="141"/>
      <c r="P40" s="13"/>
      <c r="AA40" s="6"/>
      <c r="AB40" s="6"/>
      <c r="AC40" s="6"/>
    </row>
    <row r="41" spans="1:29" ht="13.95" customHeight="1" x14ac:dyDescent="0.25">
      <c r="A41" s="10"/>
      <c r="B41" s="141"/>
      <c r="C41" s="141"/>
      <c r="P41" s="13"/>
      <c r="AA41" s="6"/>
      <c r="AB41" s="6"/>
      <c r="AC41" s="6"/>
    </row>
    <row r="42" spans="1:29" ht="13.95" customHeight="1" x14ac:dyDescent="0.25">
      <c r="A42" s="10" t="s">
        <v>135</v>
      </c>
      <c r="B42" s="141" t="s">
        <v>134</v>
      </c>
      <c r="C42" s="141"/>
      <c r="P42" s="13"/>
      <c r="AA42" s="6"/>
      <c r="AB42" s="6"/>
      <c r="AC42" s="6"/>
    </row>
    <row r="43" spans="1:29" ht="13.95" customHeight="1" x14ac:dyDescent="0.25">
      <c r="A43" s="10" t="s">
        <v>136</v>
      </c>
      <c r="B43" s="141" t="s">
        <v>137</v>
      </c>
      <c r="C43" s="141" t="s">
        <v>90</v>
      </c>
      <c r="H43" s="20">
        <f>+SUM(H44:H75)</f>
        <v>53.081299999999999</v>
      </c>
      <c r="P43" s="13"/>
      <c r="AA43" s="6"/>
      <c r="AB43" s="6"/>
      <c r="AC43" s="6"/>
    </row>
    <row r="44" spans="1:29" s="14" customFormat="1" ht="13.95" customHeight="1" x14ac:dyDescent="0.25">
      <c r="A44" s="28"/>
      <c r="B44" s="24" t="s">
        <v>121</v>
      </c>
      <c r="C44" s="26"/>
      <c r="E44" s="193"/>
      <c r="F44" s="193"/>
      <c r="G44" s="22"/>
      <c r="H44" s="193"/>
      <c r="I44" s="194"/>
      <c r="J44" s="194"/>
      <c r="K44" s="194"/>
      <c r="L44" s="194"/>
      <c r="M44" s="193"/>
      <c r="N44" s="193"/>
      <c r="O44" s="193"/>
      <c r="P44" s="140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57"/>
      <c r="AB44" s="57"/>
      <c r="AC44" s="57"/>
    </row>
    <row r="45" spans="1:29" s="14" customFormat="1" ht="13.95" customHeight="1" x14ac:dyDescent="0.25">
      <c r="A45" s="75"/>
      <c r="B45" s="26" t="s">
        <v>122</v>
      </c>
      <c r="C45" s="26"/>
      <c r="D45" s="14">
        <v>1.8</v>
      </c>
      <c r="E45" s="193">
        <v>1.8</v>
      </c>
      <c r="F45" s="193">
        <v>1.4</v>
      </c>
      <c r="G45" s="22">
        <v>5</v>
      </c>
      <c r="H45" s="193">
        <f>+D45*E45*F45*G45</f>
        <v>22.68</v>
      </c>
      <c r="I45" s="194"/>
      <c r="J45" s="194"/>
      <c r="K45" s="194"/>
      <c r="L45" s="194"/>
      <c r="M45" s="193"/>
      <c r="N45" s="193"/>
      <c r="O45" s="193"/>
      <c r="P45" s="140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57"/>
      <c r="AB45" s="57"/>
      <c r="AC45" s="57"/>
    </row>
    <row r="46" spans="1:29" s="14" customFormat="1" ht="13.95" customHeight="1" x14ac:dyDescent="0.25">
      <c r="A46" s="28"/>
      <c r="B46" s="26" t="s">
        <v>123</v>
      </c>
      <c r="C46" s="26"/>
      <c r="D46" s="14">
        <v>1.8</v>
      </c>
      <c r="E46" s="193">
        <v>1.8</v>
      </c>
      <c r="F46" s="193">
        <v>1.4</v>
      </c>
      <c r="G46" s="22">
        <v>5</v>
      </c>
      <c r="H46" s="193">
        <f>+D46*E46*F46*G46</f>
        <v>22.68</v>
      </c>
      <c r="I46" s="194"/>
      <c r="J46" s="194"/>
      <c r="K46" s="194"/>
      <c r="L46" s="194"/>
      <c r="M46" s="193"/>
      <c r="N46" s="193"/>
      <c r="O46" s="193"/>
      <c r="P46" s="140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57"/>
      <c r="AB46" s="57"/>
      <c r="AC46" s="57"/>
    </row>
    <row r="47" spans="1:29" s="14" customFormat="1" ht="13.95" customHeight="1" x14ac:dyDescent="0.25">
      <c r="A47" s="28"/>
      <c r="B47" s="166" t="s">
        <v>138</v>
      </c>
      <c r="C47" s="166"/>
      <c r="D47" s="212">
        <v>0.48</v>
      </c>
      <c r="E47" s="132">
        <v>0.25</v>
      </c>
      <c r="F47" s="132">
        <v>1.4</v>
      </c>
      <c r="G47" s="213">
        <v>5</v>
      </c>
      <c r="H47" s="132">
        <f>-D47*E47*F47*G47</f>
        <v>-0.83999999999999986</v>
      </c>
      <c r="I47" s="194"/>
      <c r="J47" s="194"/>
      <c r="K47" s="194"/>
      <c r="L47" s="194"/>
      <c r="M47" s="193"/>
      <c r="N47" s="193"/>
      <c r="O47" s="193"/>
      <c r="P47" s="140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57"/>
      <c r="AB47" s="57"/>
      <c r="AC47" s="57"/>
    </row>
    <row r="48" spans="1:29" s="14" customFormat="1" ht="13.95" customHeight="1" x14ac:dyDescent="0.25">
      <c r="A48" s="28"/>
      <c r="B48" s="166" t="s">
        <v>138</v>
      </c>
      <c r="C48" s="166"/>
      <c r="D48" s="212">
        <v>0.23</v>
      </c>
      <c r="E48" s="132">
        <v>0.25</v>
      </c>
      <c r="F48" s="132">
        <v>1.4</v>
      </c>
      <c r="G48" s="213">
        <v>5</v>
      </c>
      <c r="H48" s="132">
        <f t="shared" ref="H48:H50" si="7">-D48*E48*F48*G48</f>
        <v>-0.40250000000000002</v>
      </c>
      <c r="I48" s="194"/>
      <c r="J48" s="194"/>
      <c r="K48" s="194"/>
      <c r="L48" s="194"/>
      <c r="M48" s="193"/>
      <c r="N48" s="193"/>
      <c r="O48" s="193"/>
      <c r="P48" s="140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57"/>
      <c r="AB48" s="57"/>
      <c r="AC48" s="57"/>
    </row>
    <row r="49" spans="1:29" s="14" customFormat="1" ht="13.95" customHeight="1" x14ac:dyDescent="0.25">
      <c r="A49" s="28"/>
      <c r="B49" s="166" t="s">
        <v>139</v>
      </c>
      <c r="C49" s="166"/>
      <c r="D49" s="212">
        <v>0.7</v>
      </c>
      <c r="E49" s="132">
        <v>0.25</v>
      </c>
      <c r="F49" s="132">
        <v>1.4</v>
      </c>
      <c r="G49" s="213">
        <v>5</v>
      </c>
      <c r="H49" s="132">
        <f t="shared" si="7"/>
        <v>-1.2249999999999999</v>
      </c>
      <c r="I49" s="194"/>
      <c r="J49" s="194"/>
      <c r="K49" s="194"/>
      <c r="L49" s="194"/>
      <c r="M49" s="193"/>
      <c r="N49" s="193"/>
      <c r="O49" s="193"/>
      <c r="P49" s="140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57"/>
      <c r="AB49" s="57"/>
      <c r="AC49" s="57"/>
    </row>
    <row r="50" spans="1:29" s="14" customFormat="1" ht="13.95" customHeight="1" x14ac:dyDescent="0.25">
      <c r="A50" s="28"/>
      <c r="B50" s="166" t="s">
        <v>139</v>
      </c>
      <c r="C50" s="166"/>
      <c r="D50" s="212">
        <v>0.2</v>
      </c>
      <c r="E50" s="132">
        <v>0.25</v>
      </c>
      <c r="F50" s="132">
        <v>1.4</v>
      </c>
      <c r="G50" s="213">
        <v>5</v>
      </c>
      <c r="H50" s="132">
        <f t="shared" si="7"/>
        <v>-0.35</v>
      </c>
      <c r="I50" s="194"/>
      <c r="J50" s="194"/>
      <c r="K50" s="194"/>
      <c r="L50" s="194"/>
      <c r="M50" s="193"/>
      <c r="N50" s="193"/>
      <c r="O50" s="193"/>
      <c r="P50" s="140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57"/>
      <c r="AB50" s="57"/>
      <c r="AC50" s="57"/>
    </row>
    <row r="51" spans="1:29" s="14" customFormat="1" ht="13.95" customHeight="1" x14ac:dyDescent="0.25">
      <c r="A51" s="28"/>
      <c r="B51" s="24" t="s">
        <v>125</v>
      </c>
      <c r="C51" s="26"/>
      <c r="E51" s="193"/>
      <c r="F51" s="193"/>
      <c r="G51" s="22"/>
      <c r="H51" s="193"/>
      <c r="I51" s="194"/>
      <c r="J51" s="194"/>
      <c r="K51" s="194"/>
      <c r="L51" s="194"/>
      <c r="M51" s="193"/>
      <c r="N51" s="193"/>
      <c r="O51" s="193"/>
      <c r="P51" s="140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57"/>
      <c r="AB51" s="57"/>
      <c r="AC51" s="57"/>
    </row>
    <row r="52" spans="1:29" s="14" customFormat="1" ht="13.95" customHeight="1" x14ac:dyDescent="0.25">
      <c r="A52" s="28"/>
      <c r="B52" s="26" t="s">
        <v>375</v>
      </c>
      <c r="C52" s="26"/>
      <c r="E52" s="193"/>
      <c r="F52" s="193"/>
      <c r="G52" s="22"/>
      <c r="H52" s="193"/>
      <c r="I52" s="194"/>
      <c r="J52" s="194"/>
      <c r="K52" s="194"/>
      <c r="L52" s="194"/>
      <c r="M52" s="193"/>
      <c r="N52" s="193"/>
      <c r="O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57"/>
      <c r="AB52" s="57"/>
      <c r="AC52" s="57"/>
    </row>
    <row r="53" spans="1:29" s="14" customFormat="1" ht="13.95" customHeight="1" x14ac:dyDescent="0.25">
      <c r="A53" s="75"/>
      <c r="B53" s="26" t="s">
        <v>378</v>
      </c>
      <c r="C53" s="26"/>
      <c r="D53" s="14">
        <v>1.3</v>
      </c>
      <c r="E53" s="193">
        <v>0.25</v>
      </c>
      <c r="F53" s="193">
        <v>0</v>
      </c>
      <c r="G53" s="22">
        <v>1</v>
      </c>
      <c r="H53" s="193">
        <f>+PRODUCT(D53:G53)</f>
        <v>0</v>
      </c>
      <c r="I53" s="194"/>
      <c r="J53" s="194"/>
      <c r="K53" s="194"/>
      <c r="L53" s="140"/>
      <c r="M53" s="193"/>
      <c r="N53" s="193"/>
      <c r="O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57"/>
      <c r="AB53" s="57"/>
      <c r="AC53" s="57"/>
    </row>
    <row r="54" spans="1:29" s="14" customFormat="1" ht="13.95" customHeight="1" x14ac:dyDescent="0.25">
      <c r="A54" s="192"/>
      <c r="B54" s="26" t="s">
        <v>379</v>
      </c>
      <c r="C54" s="26"/>
      <c r="D54" s="14">
        <v>1.9</v>
      </c>
      <c r="E54" s="193">
        <v>0.25</v>
      </c>
      <c r="F54" s="193">
        <v>0</v>
      </c>
      <c r="G54" s="22">
        <v>1</v>
      </c>
      <c r="H54" s="193">
        <f>+D54*E54*F54*G54</f>
        <v>0</v>
      </c>
      <c r="I54" s="194"/>
      <c r="J54" s="194"/>
      <c r="K54" s="194"/>
      <c r="L54" s="140"/>
      <c r="M54" s="193"/>
      <c r="N54" s="193"/>
      <c r="O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57"/>
      <c r="AB54" s="57"/>
      <c r="AC54" s="57"/>
    </row>
    <row r="55" spans="1:29" s="14" customFormat="1" ht="13.95" customHeight="1" x14ac:dyDescent="0.25">
      <c r="A55" s="192"/>
      <c r="B55" s="26" t="s">
        <v>380</v>
      </c>
      <c r="C55" s="26"/>
      <c r="D55" s="14">
        <v>1.9</v>
      </c>
      <c r="E55" s="193">
        <v>0.25</v>
      </c>
      <c r="F55" s="193">
        <v>0</v>
      </c>
      <c r="G55" s="22">
        <v>1</v>
      </c>
      <c r="H55" s="193">
        <f t="shared" ref="H55:H56" si="8">+D55*E55*F55*G55</f>
        <v>0</v>
      </c>
      <c r="I55" s="331"/>
      <c r="J55" s="332"/>
      <c r="K55" s="194"/>
      <c r="L55" s="194"/>
      <c r="M55" s="193"/>
      <c r="N55" s="193"/>
      <c r="O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57"/>
      <c r="AB55" s="57"/>
      <c r="AC55" s="57"/>
    </row>
    <row r="56" spans="1:29" s="14" customFormat="1" ht="13.95" customHeight="1" x14ac:dyDescent="0.25">
      <c r="A56" s="192"/>
      <c r="B56" s="26" t="s">
        <v>381</v>
      </c>
      <c r="C56" s="26"/>
      <c r="D56" s="14">
        <v>1.1299999999999999</v>
      </c>
      <c r="E56" s="193">
        <v>0.25</v>
      </c>
      <c r="F56" s="193">
        <v>0</v>
      </c>
      <c r="G56" s="22">
        <v>1</v>
      </c>
      <c r="H56" s="193">
        <f t="shared" si="8"/>
        <v>0</v>
      </c>
      <c r="I56" s="188"/>
      <c r="J56" s="189"/>
      <c r="K56" s="194"/>
      <c r="L56" s="194"/>
      <c r="M56" s="193"/>
      <c r="N56" s="193"/>
      <c r="O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57"/>
      <c r="AB56" s="57"/>
      <c r="AC56" s="57"/>
    </row>
    <row r="57" spans="1:29" s="14" customFormat="1" ht="13.95" customHeight="1" x14ac:dyDescent="0.25">
      <c r="A57" s="192"/>
      <c r="B57" s="26" t="s">
        <v>376</v>
      </c>
      <c r="C57" s="26"/>
      <c r="E57" s="193"/>
      <c r="F57" s="193"/>
      <c r="G57" s="22"/>
      <c r="H57" s="193"/>
      <c r="I57" s="331"/>
      <c r="J57" s="332"/>
      <c r="K57" s="194"/>
      <c r="L57" s="194"/>
      <c r="M57" s="193"/>
      <c r="N57" s="193"/>
      <c r="O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57"/>
      <c r="AB57" s="57"/>
      <c r="AC57" s="57"/>
    </row>
    <row r="58" spans="1:29" s="14" customFormat="1" ht="13.95" customHeight="1" x14ac:dyDescent="0.25">
      <c r="A58" s="192"/>
      <c r="B58" s="26" t="s">
        <v>378</v>
      </c>
      <c r="C58" s="26"/>
      <c r="D58" s="14">
        <v>1.3</v>
      </c>
      <c r="E58" s="193">
        <v>0.25</v>
      </c>
      <c r="F58" s="193">
        <v>0</v>
      </c>
      <c r="G58" s="22">
        <v>1</v>
      </c>
      <c r="H58" s="193">
        <f>+PRODUCT(D58:G58)</f>
        <v>0</v>
      </c>
      <c r="I58" s="331"/>
      <c r="J58" s="332"/>
      <c r="K58" s="194"/>
      <c r="L58" s="194"/>
      <c r="M58" s="193"/>
      <c r="N58" s="193"/>
      <c r="O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57"/>
      <c r="AB58" s="57"/>
      <c r="AC58" s="57"/>
    </row>
    <row r="59" spans="1:29" s="14" customFormat="1" ht="13.95" customHeight="1" x14ac:dyDescent="0.25">
      <c r="A59" s="192"/>
      <c r="B59" s="26" t="s">
        <v>379</v>
      </c>
      <c r="C59" s="26"/>
      <c r="D59" s="14">
        <v>1.9</v>
      </c>
      <c r="E59" s="193">
        <v>0.25</v>
      </c>
      <c r="F59" s="193">
        <v>0</v>
      </c>
      <c r="G59" s="22">
        <v>1</v>
      </c>
      <c r="H59" s="193">
        <f>+D59*E59*F59*G59</f>
        <v>0</v>
      </c>
      <c r="I59" s="331"/>
      <c r="J59" s="332"/>
      <c r="K59" s="194"/>
      <c r="L59" s="194"/>
      <c r="M59" s="193"/>
      <c r="N59" s="193"/>
      <c r="O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57"/>
      <c r="AB59" s="57"/>
      <c r="AC59" s="57"/>
    </row>
    <row r="60" spans="1:29" s="14" customFormat="1" ht="13.95" customHeight="1" x14ac:dyDescent="0.25">
      <c r="A60" s="192"/>
      <c r="B60" s="26" t="s">
        <v>380</v>
      </c>
      <c r="C60" s="26"/>
      <c r="D60" s="14">
        <v>1.9</v>
      </c>
      <c r="E60" s="193">
        <v>0.25</v>
      </c>
      <c r="F60" s="193">
        <v>0</v>
      </c>
      <c r="G60" s="22">
        <v>1</v>
      </c>
      <c r="H60" s="193">
        <f t="shared" ref="H60:H61" si="9">+D60*E60*F60*G60</f>
        <v>0</v>
      </c>
      <c r="I60" s="331"/>
      <c r="J60" s="332"/>
      <c r="K60" s="194"/>
      <c r="L60" s="194"/>
      <c r="M60" s="193"/>
      <c r="N60" s="193"/>
      <c r="O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57"/>
      <c r="AB60" s="57"/>
      <c r="AC60" s="57"/>
    </row>
    <row r="61" spans="1:29" s="14" customFormat="1" ht="13.95" customHeight="1" x14ac:dyDescent="0.25">
      <c r="A61" s="192"/>
      <c r="B61" s="26" t="s">
        <v>381</v>
      </c>
      <c r="C61" s="26"/>
      <c r="D61" s="14">
        <v>1.1299999999999999</v>
      </c>
      <c r="E61" s="193">
        <v>0.25</v>
      </c>
      <c r="F61" s="193">
        <v>0</v>
      </c>
      <c r="G61" s="22">
        <v>1</v>
      </c>
      <c r="H61" s="193">
        <f t="shared" si="9"/>
        <v>0</v>
      </c>
      <c r="I61" s="188"/>
      <c r="J61" s="189"/>
      <c r="K61" s="194"/>
      <c r="L61" s="194"/>
      <c r="M61" s="193"/>
      <c r="N61" s="193"/>
      <c r="O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57"/>
      <c r="AB61" s="57"/>
      <c r="AC61" s="57"/>
    </row>
    <row r="62" spans="1:29" s="14" customFormat="1" ht="13.95" customHeight="1" x14ac:dyDescent="0.25">
      <c r="A62" s="192"/>
      <c r="B62" s="14" t="s">
        <v>385</v>
      </c>
      <c r="D62" s="193"/>
      <c r="E62" s="193"/>
      <c r="F62" s="193"/>
      <c r="G62" s="22"/>
      <c r="H62" s="193"/>
      <c r="I62" s="331"/>
      <c r="J62" s="332"/>
      <c r="K62" s="194"/>
      <c r="L62" s="194"/>
      <c r="M62" s="193"/>
      <c r="N62" s="193"/>
      <c r="O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57"/>
      <c r="AB62" s="57"/>
      <c r="AC62" s="57"/>
    </row>
    <row r="63" spans="1:29" s="14" customFormat="1" ht="13.95" customHeight="1" x14ac:dyDescent="0.25">
      <c r="A63" s="192"/>
      <c r="B63" s="138" t="s">
        <v>384</v>
      </c>
      <c r="C63" s="138"/>
      <c r="D63" s="193">
        <v>2.65</v>
      </c>
      <c r="E63" s="193">
        <v>0.25</v>
      </c>
      <c r="F63" s="193">
        <v>0.8</v>
      </c>
      <c r="G63" s="22">
        <v>1</v>
      </c>
      <c r="H63" s="193">
        <f t="shared" ref="H63" si="10">+D63*E63*F63*G63</f>
        <v>0.53</v>
      </c>
      <c r="I63" s="331"/>
      <c r="J63" s="332"/>
      <c r="K63" s="194"/>
      <c r="L63" s="194"/>
      <c r="M63" s="193"/>
      <c r="N63" s="193"/>
      <c r="O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57"/>
      <c r="AB63" s="57"/>
      <c r="AC63" s="57"/>
    </row>
    <row r="64" spans="1:29" s="14" customFormat="1" ht="13.95" customHeight="1" x14ac:dyDescent="0.25">
      <c r="A64" s="192"/>
      <c r="B64" s="138" t="s">
        <v>382</v>
      </c>
      <c r="C64" s="138"/>
      <c r="D64" s="193"/>
      <c r="E64" s="193"/>
      <c r="F64" s="193"/>
      <c r="G64" s="22"/>
      <c r="H64" s="193"/>
      <c r="I64" s="188"/>
      <c r="J64" s="189"/>
      <c r="K64" s="194"/>
      <c r="L64" s="194"/>
      <c r="M64" s="193"/>
      <c r="N64" s="193"/>
      <c r="O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57"/>
      <c r="AB64" s="57"/>
      <c r="AC64" s="57"/>
    </row>
    <row r="65" spans="1:29" s="14" customFormat="1" ht="13.95" customHeight="1" x14ac:dyDescent="0.25">
      <c r="A65" s="192"/>
      <c r="B65" s="138" t="s">
        <v>384</v>
      </c>
      <c r="C65" s="138"/>
      <c r="D65" s="193">
        <v>2.65</v>
      </c>
      <c r="E65" s="193">
        <v>0.25</v>
      </c>
      <c r="F65" s="193">
        <v>0.8</v>
      </c>
      <c r="G65" s="22">
        <v>1</v>
      </c>
      <c r="H65" s="193">
        <f t="shared" ref="H65" si="11">+D65*E65*F65*G65</f>
        <v>0.53</v>
      </c>
      <c r="I65" s="188"/>
      <c r="J65" s="189"/>
      <c r="K65" s="194"/>
      <c r="L65" s="194"/>
      <c r="M65" s="193"/>
      <c r="N65" s="193"/>
      <c r="O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57"/>
      <c r="AB65" s="57"/>
      <c r="AC65" s="57"/>
    </row>
    <row r="66" spans="1:29" s="14" customFormat="1" ht="13.95" customHeight="1" x14ac:dyDescent="0.25">
      <c r="A66" s="192"/>
      <c r="B66" s="138" t="s">
        <v>383</v>
      </c>
      <c r="C66" s="138"/>
      <c r="D66" s="193"/>
      <c r="E66" s="193"/>
      <c r="F66" s="193"/>
      <c r="G66" s="22"/>
      <c r="H66" s="193"/>
      <c r="I66" s="188"/>
      <c r="J66" s="189"/>
      <c r="K66" s="194"/>
      <c r="L66" s="194"/>
      <c r="M66" s="193"/>
      <c r="N66" s="193"/>
      <c r="O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57"/>
      <c r="AB66" s="57"/>
      <c r="AC66" s="57"/>
    </row>
    <row r="67" spans="1:29" s="14" customFormat="1" ht="13.95" customHeight="1" x14ac:dyDescent="0.25">
      <c r="A67" s="192"/>
      <c r="B67" s="138" t="s">
        <v>384</v>
      </c>
      <c r="C67" s="138"/>
      <c r="D67" s="193">
        <v>2.65</v>
      </c>
      <c r="E67" s="193">
        <v>0.25</v>
      </c>
      <c r="F67" s="193">
        <v>0.8</v>
      </c>
      <c r="G67" s="22">
        <v>1</v>
      </c>
      <c r="H67" s="193">
        <f t="shared" ref="H67" si="12">+D67*E67*F67*G67</f>
        <v>0.53</v>
      </c>
      <c r="I67" s="188"/>
      <c r="J67" s="189"/>
      <c r="K67" s="194"/>
      <c r="L67" s="194"/>
      <c r="M67" s="193"/>
      <c r="N67" s="193"/>
      <c r="O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57"/>
      <c r="AB67" s="57"/>
      <c r="AC67" s="57"/>
    </row>
    <row r="68" spans="1:29" s="14" customFormat="1" ht="13.95" customHeight="1" x14ac:dyDescent="0.25">
      <c r="A68" s="192"/>
      <c r="B68" s="138"/>
      <c r="C68" s="138"/>
      <c r="D68" s="193"/>
      <c r="E68" s="193"/>
      <c r="F68" s="193"/>
      <c r="G68" s="22"/>
      <c r="H68" s="193"/>
      <c r="I68" s="188"/>
      <c r="J68" s="189"/>
      <c r="K68" s="194"/>
      <c r="L68" s="194"/>
      <c r="M68" s="193"/>
      <c r="N68" s="193"/>
      <c r="O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57"/>
      <c r="AB68" s="57"/>
      <c r="AC68" s="57"/>
    </row>
    <row r="69" spans="1:29" s="14" customFormat="1" ht="13.95" customHeight="1" x14ac:dyDescent="0.25">
      <c r="A69" s="192"/>
      <c r="B69" s="134" t="s">
        <v>124</v>
      </c>
      <c r="C69" s="211"/>
      <c r="D69" s="193"/>
      <c r="E69" s="193"/>
      <c r="F69" s="193"/>
      <c r="G69" s="22"/>
      <c r="H69" s="193"/>
      <c r="I69" s="331"/>
      <c r="J69" s="332"/>
      <c r="K69" s="194"/>
      <c r="L69" s="194"/>
      <c r="M69" s="193"/>
      <c r="N69" s="193"/>
      <c r="O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57"/>
      <c r="AB69" s="57"/>
      <c r="AC69" s="57"/>
    </row>
    <row r="70" spans="1:29" s="14" customFormat="1" ht="13.95" customHeight="1" x14ac:dyDescent="0.25">
      <c r="A70" s="192"/>
      <c r="B70" s="27" t="s">
        <v>386</v>
      </c>
      <c r="C70" s="27"/>
      <c r="D70" s="193">
        <v>2</v>
      </c>
      <c r="E70" s="193">
        <v>0.35</v>
      </c>
      <c r="F70" s="193">
        <v>1.6</v>
      </c>
      <c r="G70" s="22">
        <v>1</v>
      </c>
      <c r="H70" s="193">
        <f t="shared" ref="H70:H75" si="13">+D70*E70*F70*G70</f>
        <v>1.1199999999999999</v>
      </c>
      <c r="I70" s="331"/>
      <c r="J70" s="332"/>
      <c r="K70" s="194"/>
      <c r="L70" s="194"/>
      <c r="M70" s="193"/>
      <c r="N70" s="193"/>
      <c r="O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57"/>
      <c r="AB70" s="57"/>
      <c r="AC70" s="57"/>
    </row>
    <row r="71" spans="1:29" s="14" customFormat="1" ht="13.95" customHeight="1" x14ac:dyDescent="0.25">
      <c r="A71" s="192"/>
      <c r="B71" s="138" t="s">
        <v>387</v>
      </c>
      <c r="C71" s="138"/>
      <c r="D71" s="193">
        <v>4.8499999999999996</v>
      </c>
      <c r="E71" s="193">
        <v>0.35</v>
      </c>
      <c r="F71" s="193">
        <v>1.6</v>
      </c>
      <c r="G71" s="22">
        <v>1</v>
      </c>
      <c r="H71" s="193">
        <f t="shared" si="13"/>
        <v>2.7159999999999997</v>
      </c>
      <c r="I71" s="193"/>
      <c r="J71" s="193"/>
      <c r="K71" s="194"/>
      <c r="L71" s="194"/>
      <c r="M71" s="193"/>
      <c r="N71" s="193"/>
      <c r="O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57"/>
      <c r="AB71" s="57"/>
      <c r="AC71" s="57"/>
    </row>
    <row r="72" spans="1:29" s="14" customFormat="1" ht="13.95" customHeight="1" x14ac:dyDescent="0.25">
      <c r="A72" s="192"/>
      <c r="B72" s="138" t="s">
        <v>388</v>
      </c>
      <c r="C72" s="138"/>
      <c r="D72" s="193">
        <v>2.65</v>
      </c>
      <c r="E72" s="193">
        <v>0.35</v>
      </c>
      <c r="F72" s="193">
        <v>1.6</v>
      </c>
      <c r="G72" s="22">
        <v>1</v>
      </c>
      <c r="H72" s="193">
        <f t="shared" si="13"/>
        <v>1.484</v>
      </c>
      <c r="I72" s="193"/>
      <c r="J72" s="193"/>
      <c r="K72" s="194"/>
      <c r="L72" s="194"/>
      <c r="M72" s="193"/>
      <c r="N72" s="193"/>
      <c r="O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57"/>
      <c r="AB72" s="57"/>
      <c r="AC72" s="57"/>
    </row>
    <row r="73" spans="1:29" s="14" customFormat="1" ht="13.95" customHeight="1" x14ac:dyDescent="0.25">
      <c r="A73" s="75"/>
      <c r="B73" s="138" t="s">
        <v>387</v>
      </c>
      <c r="C73" s="138"/>
      <c r="D73" s="193">
        <v>2.2000000000000002</v>
      </c>
      <c r="E73" s="193">
        <v>0.45</v>
      </c>
      <c r="F73" s="193">
        <v>1.6</v>
      </c>
      <c r="G73" s="22">
        <v>1</v>
      </c>
      <c r="H73" s="193">
        <f t="shared" si="13"/>
        <v>1.5840000000000003</v>
      </c>
      <c r="I73" s="194"/>
      <c r="J73" s="194"/>
      <c r="K73" s="194"/>
      <c r="L73" s="140"/>
      <c r="M73" s="193"/>
      <c r="N73" s="193"/>
      <c r="O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57"/>
      <c r="AB73" s="57"/>
      <c r="AC73" s="57"/>
    </row>
    <row r="74" spans="1:29" s="14" customFormat="1" ht="13.95" customHeight="1" x14ac:dyDescent="0.25">
      <c r="A74" s="75"/>
      <c r="B74" s="138" t="s">
        <v>389</v>
      </c>
      <c r="C74" s="138"/>
      <c r="D74" s="193">
        <v>1.02</v>
      </c>
      <c r="E74" s="193">
        <v>0.45</v>
      </c>
      <c r="F74" s="193">
        <v>1.6</v>
      </c>
      <c r="G74" s="22">
        <v>2</v>
      </c>
      <c r="H74" s="193">
        <f t="shared" si="13"/>
        <v>1.4688000000000001</v>
      </c>
      <c r="I74" s="194"/>
      <c r="J74" s="194"/>
      <c r="K74" s="194"/>
      <c r="L74" s="140"/>
      <c r="M74" s="193"/>
      <c r="N74" s="193"/>
      <c r="O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57"/>
      <c r="AB74" s="57"/>
      <c r="AC74" s="57"/>
    </row>
    <row r="75" spans="1:29" s="14" customFormat="1" ht="13.95" customHeight="1" x14ac:dyDescent="0.25">
      <c r="A75" s="75"/>
      <c r="B75" s="138" t="s">
        <v>389</v>
      </c>
      <c r="C75" s="138"/>
      <c r="D75" s="193">
        <v>0.8</v>
      </c>
      <c r="E75" s="193">
        <v>0.45</v>
      </c>
      <c r="F75" s="193">
        <v>1.6</v>
      </c>
      <c r="G75" s="22">
        <v>1</v>
      </c>
      <c r="H75" s="193">
        <f t="shared" si="13"/>
        <v>0.57600000000000007</v>
      </c>
      <c r="I75" s="194"/>
      <c r="J75" s="194"/>
      <c r="K75" s="194"/>
      <c r="L75" s="140"/>
      <c r="M75" s="193"/>
      <c r="N75" s="193"/>
      <c r="O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57"/>
      <c r="AB75" s="57"/>
      <c r="AC75" s="57"/>
    </row>
    <row r="76" spans="1:29" ht="13.95" customHeight="1" x14ac:dyDescent="0.25">
      <c r="A76" s="11"/>
      <c r="B76" s="141"/>
      <c r="C76" s="141"/>
      <c r="L76" s="13"/>
      <c r="P76" s="2"/>
      <c r="AA76" s="6"/>
      <c r="AB76" s="6"/>
      <c r="AC76" s="6"/>
    </row>
    <row r="77" spans="1:29" ht="13.95" customHeight="1" x14ac:dyDescent="0.25">
      <c r="B77" s="142"/>
      <c r="C77" s="142"/>
      <c r="D77" s="2"/>
      <c r="I77" s="187"/>
      <c r="J77" s="187"/>
      <c r="K77" s="194"/>
      <c r="L77" s="194"/>
      <c r="P77" s="2"/>
      <c r="AA77" s="6"/>
      <c r="AB77" s="6"/>
      <c r="AC77" s="6"/>
    </row>
    <row r="78" spans="1:29" ht="13.95" customHeight="1" x14ac:dyDescent="0.25">
      <c r="A78" s="184" t="s">
        <v>143</v>
      </c>
      <c r="B78" s="141" t="s">
        <v>141</v>
      </c>
      <c r="C78" s="142"/>
      <c r="D78" s="2"/>
      <c r="I78" s="187"/>
      <c r="J78" s="187"/>
      <c r="K78" s="194"/>
      <c r="L78" s="194"/>
      <c r="P78" s="2"/>
      <c r="AA78" s="6"/>
      <c r="AB78" s="6"/>
      <c r="AC78" s="6"/>
    </row>
    <row r="79" spans="1:29" ht="13.95" customHeight="1" x14ac:dyDescent="0.25">
      <c r="A79" s="184" t="s">
        <v>144</v>
      </c>
      <c r="B79" s="141" t="s">
        <v>142</v>
      </c>
      <c r="C79" s="142" t="s">
        <v>89</v>
      </c>
      <c r="I79" s="359" t="s">
        <v>145</v>
      </c>
      <c r="J79" s="341"/>
      <c r="K79" s="194"/>
      <c r="L79" s="13">
        <f>+SUM(L80:L83)</f>
        <v>84.92</v>
      </c>
      <c r="P79" s="2"/>
      <c r="AA79" s="6"/>
      <c r="AB79" s="6"/>
      <c r="AC79" s="6"/>
    </row>
    <row r="80" spans="1:29" ht="13.95" customHeight="1" x14ac:dyDescent="0.25">
      <c r="B80" s="138" t="s">
        <v>390</v>
      </c>
      <c r="C80" s="142"/>
      <c r="I80" s="344">
        <v>70.209999999999994</v>
      </c>
      <c r="J80" s="336"/>
      <c r="K80" s="194">
        <v>1</v>
      </c>
      <c r="L80" s="4">
        <f>+I80*K80</f>
        <v>70.209999999999994</v>
      </c>
      <c r="P80" s="2"/>
      <c r="AA80" s="6"/>
      <c r="AB80" s="6"/>
      <c r="AC80" s="6"/>
    </row>
    <row r="81" spans="1:29" ht="13.95" customHeight="1" x14ac:dyDescent="0.25">
      <c r="B81" s="138" t="s">
        <v>391</v>
      </c>
      <c r="C81" s="142"/>
      <c r="I81" s="344">
        <v>4.9000000000000004</v>
      </c>
      <c r="J81" s="336"/>
      <c r="K81" s="194">
        <v>1</v>
      </c>
      <c r="L81" s="4">
        <f t="shared" ref="L81:L83" si="14">+I81*K81</f>
        <v>4.9000000000000004</v>
      </c>
      <c r="P81" s="2"/>
      <c r="AA81" s="6"/>
      <c r="AB81" s="6"/>
      <c r="AC81" s="6"/>
    </row>
    <row r="82" spans="1:29" ht="13.95" customHeight="1" x14ac:dyDescent="0.25">
      <c r="B82" s="138" t="s">
        <v>392</v>
      </c>
      <c r="C82" s="142"/>
      <c r="I82" s="344">
        <v>8.77</v>
      </c>
      <c r="J82" s="336"/>
      <c r="K82" s="194">
        <v>1</v>
      </c>
      <c r="L82" s="4">
        <f t="shared" si="14"/>
        <v>8.77</v>
      </c>
      <c r="P82" s="2"/>
      <c r="AA82" s="6"/>
      <c r="AB82" s="6"/>
      <c r="AC82" s="6"/>
    </row>
    <row r="83" spans="1:29" ht="13.95" customHeight="1" x14ac:dyDescent="0.25">
      <c r="B83" s="138" t="s">
        <v>393</v>
      </c>
      <c r="C83" s="142"/>
      <c r="I83" s="344">
        <v>1.04</v>
      </c>
      <c r="J83" s="336"/>
      <c r="K83" s="194">
        <v>1</v>
      </c>
      <c r="L83" s="4">
        <f t="shared" si="14"/>
        <v>1.04</v>
      </c>
      <c r="P83" s="2"/>
      <c r="AA83" s="6"/>
      <c r="AB83" s="6"/>
      <c r="AC83" s="6"/>
    </row>
    <row r="84" spans="1:29" ht="13.95" customHeight="1" x14ac:dyDescent="0.25">
      <c r="B84" s="138"/>
      <c r="C84" s="142"/>
      <c r="D84" s="2"/>
      <c r="I84" s="187"/>
      <c r="J84" s="187"/>
      <c r="K84" s="194"/>
      <c r="L84" s="194"/>
      <c r="P84" s="2"/>
      <c r="AA84" s="6"/>
      <c r="AB84" s="6"/>
      <c r="AC84" s="6"/>
    </row>
    <row r="85" spans="1:29" ht="13.95" customHeight="1" x14ac:dyDescent="0.25">
      <c r="A85" s="184" t="s">
        <v>150</v>
      </c>
      <c r="B85" s="141" t="s">
        <v>151</v>
      </c>
      <c r="C85" s="139"/>
      <c r="D85" s="2"/>
      <c r="I85" s="333"/>
      <c r="J85" s="334"/>
      <c r="K85" s="194"/>
      <c r="L85" s="194"/>
      <c r="P85" s="2"/>
      <c r="AA85" s="6"/>
      <c r="AB85" s="6"/>
      <c r="AC85" s="6"/>
    </row>
    <row r="86" spans="1:29" ht="13.95" customHeight="1" x14ac:dyDescent="0.25">
      <c r="A86" s="184" t="s">
        <v>154</v>
      </c>
      <c r="B86" s="141" t="s">
        <v>152</v>
      </c>
      <c r="C86" s="139" t="s">
        <v>89</v>
      </c>
      <c r="D86" s="2"/>
      <c r="I86" s="333"/>
      <c r="J86" s="334"/>
      <c r="K86" s="194"/>
      <c r="L86" s="13">
        <f>+SUM(L87:L89)</f>
        <v>32.400000000000006</v>
      </c>
      <c r="P86" s="2"/>
      <c r="AA86" s="6"/>
      <c r="AB86" s="6"/>
      <c r="AC86" s="6"/>
    </row>
    <row r="87" spans="1:29" ht="13.95" customHeight="1" x14ac:dyDescent="0.25">
      <c r="B87" s="24" t="s">
        <v>121</v>
      </c>
      <c r="C87" s="142"/>
      <c r="D87" s="2"/>
      <c r="I87" s="193"/>
      <c r="J87" s="193"/>
      <c r="K87" s="194"/>
      <c r="L87" s="194"/>
      <c r="P87" s="2"/>
      <c r="AA87" s="6"/>
      <c r="AB87" s="6"/>
      <c r="AC87" s="6"/>
    </row>
    <row r="88" spans="1:29" ht="13.95" customHeight="1" x14ac:dyDescent="0.25">
      <c r="B88" s="26" t="s">
        <v>122</v>
      </c>
      <c r="C88" s="142"/>
      <c r="D88" s="2"/>
      <c r="I88" s="193">
        <v>1.8</v>
      </c>
      <c r="J88" s="193">
        <v>1.8</v>
      </c>
      <c r="K88" s="194">
        <v>5</v>
      </c>
      <c r="L88" s="194">
        <f>+I88*J88*K88</f>
        <v>16.200000000000003</v>
      </c>
      <c r="P88" s="2"/>
      <c r="AA88" s="6"/>
      <c r="AB88" s="6"/>
      <c r="AC88" s="6"/>
    </row>
    <row r="89" spans="1:29" ht="13.95" customHeight="1" x14ac:dyDescent="0.25">
      <c r="B89" s="26" t="s">
        <v>123</v>
      </c>
      <c r="C89" s="142"/>
      <c r="D89" s="2"/>
      <c r="I89" s="193">
        <v>1.8</v>
      </c>
      <c r="J89" s="193">
        <v>1.8</v>
      </c>
      <c r="K89" s="194">
        <v>5</v>
      </c>
      <c r="L89" s="194">
        <f>+I89*J89*K89</f>
        <v>16.200000000000003</v>
      </c>
      <c r="P89" s="2"/>
      <c r="AA89" s="6"/>
      <c r="AB89" s="6"/>
      <c r="AC89" s="6"/>
    </row>
    <row r="90" spans="1:29" ht="13.95" customHeight="1" x14ac:dyDescent="0.25">
      <c r="B90" s="138"/>
      <c r="C90" s="142"/>
      <c r="D90" s="2"/>
      <c r="I90" s="190"/>
      <c r="J90" s="191"/>
      <c r="K90" s="194"/>
      <c r="L90" s="194"/>
      <c r="P90" s="2"/>
      <c r="AA90" s="6"/>
      <c r="AB90" s="6"/>
      <c r="AC90" s="6"/>
    </row>
    <row r="91" spans="1:29" ht="13.95" customHeight="1" x14ac:dyDescent="0.25">
      <c r="A91" s="184" t="s">
        <v>155</v>
      </c>
      <c r="B91" s="141" t="s">
        <v>153</v>
      </c>
      <c r="C91" s="139" t="s">
        <v>89</v>
      </c>
      <c r="D91" s="2"/>
      <c r="I91" s="194"/>
      <c r="J91" s="194"/>
      <c r="K91" s="194"/>
      <c r="L91" s="13">
        <f>+SUM(L92:L94)</f>
        <v>32.400000000000006</v>
      </c>
      <c r="P91" s="2"/>
      <c r="AA91" s="6"/>
      <c r="AB91" s="6"/>
      <c r="AC91" s="6"/>
    </row>
    <row r="92" spans="1:29" ht="13.95" customHeight="1" x14ac:dyDescent="0.25">
      <c r="B92" s="24" t="s">
        <v>121</v>
      </c>
      <c r="C92" s="142"/>
      <c r="D92" s="2"/>
      <c r="I92" s="193"/>
      <c r="J92" s="193"/>
      <c r="K92" s="194"/>
      <c r="L92" s="194"/>
      <c r="P92" s="2"/>
      <c r="AA92" s="6"/>
      <c r="AB92" s="6"/>
      <c r="AC92" s="6"/>
    </row>
    <row r="93" spans="1:29" ht="13.95" customHeight="1" x14ac:dyDescent="0.25">
      <c r="B93" s="26" t="s">
        <v>122</v>
      </c>
      <c r="C93" s="142"/>
      <c r="D93" s="2"/>
      <c r="I93" s="193">
        <v>1.8</v>
      </c>
      <c r="J93" s="193">
        <v>1.8</v>
      </c>
      <c r="K93" s="194">
        <v>5</v>
      </c>
      <c r="L93" s="194">
        <f>+I93*J93*K93</f>
        <v>16.200000000000003</v>
      </c>
      <c r="P93" s="2"/>
      <c r="AA93" s="6"/>
      <c r="AB93" s="6"/>
      <c r="AC93" s="6"/>
    </row>
    <row r="94" spans="1:29" ht="13.95" customHeight="1" x14ac:dyDescent="0.25">
      <c r="B94" s="26" t="s">
        <v>123</v>
      </c>
      <c r="C94" s="142"/>
      <c r="D94" s="2"/>
      <c r="I94" s="193">
        <v>1.8</v>
      </c>
      <c r="J94" s="193">
        <v>1.8</v>
      </c>
      <c r="K94" s="194">
        <v>5</v>
      </c>
      <c r="L94" s="194">
        <f>+I94*J94*K94</f>
        <v>16.200000000000003</v>
      </c>
      <c r="P94" s="2"/>
      <c r="AA94" s="6"/>
      <c r="AB94" s="6"/>
      <c r="AC94" s="6"/>
    </row>
    <row r="95" spans="1:29" ht="13.95" customHeight="1" x14ac:dyDescent="0.25">
      <c r="B95" s="141"/>
      <c r="C95" s="139"/>
      <c r="D95" s="2"/>
      <c r="I95" s="188"/>
      <c r="J95" s="189"/>
      <c r="K95" s="194"/>
      <c r="L95" s="140"/>
      <c r="P95" s="2"/>
      <c r="AA95" s="6"/>
      <c r="AB95" s="6"/>
      <c r="AC95" s="6"/>
    </row>
    <row r="96" spans="1:29" ht="13.95" customHeight="1" x14ac:dyDescent="0.25">
      <c r="A96" s="184" t="s">
        <v>156</v>
      </c>
      <c r="B96" s="141" t="s">
        <v>159</v>
      </c>
      <c r="C96" s="139" t="s">
        <v>89</v>
      </c>
      <c r="D96" s="2"/>
      <c r="I96" s="333"/>
      <c r="J96" s="334"/>
      <c r="K96" s="194"/>
      <c r="L96" s="13">
        <f>+SUM(L97:L100)</f>
        <v>84.92</v>
      </c>
      <c r="P96" s="2"/>
      <c r="AA96" s="6"/>
      <c r="AB96" s="6"/>
      <c r="AC96" s="6"/>
    </row>
    <row r="97" spans="1:29" ht="13.95" customHeight="1" x14ac:dyDescent="0.25">
      <c r="B97" s="138" t="s">
        <v>390</v>
      </c>
      <c r="C97" s="142"/>
      <c r="I97" s="344">
        <v>70.209999999999994</v>
      </c>
      <c r="J97" s="336"/>
      <c r="K97" s="194">
        <v>1</v>
      </c>
      <c r="L97" s="4">
        <f>+I97*K97</f>
        <v>70.209999999999994</v>
      </c>
      <c r="P97" s="2"/>
      <c r="AA97" s="6"/>
      <c r="AB97" s="6"/>
      <c r="AC97" s="6"/>
    </row>
    <row r="98" spans="1:29" ht="13.95" customHeight="1" x14ac:dyDescent="0.25">
      <c r="B98" s="138" t="s">
        <v>391</v>
      </c>
      <c r="C98" s="142"/>
      <c r="I98" s="344">
        <v>4.9000000000000004</v>
      </c>
      <c r="J98" s="336"/>
      <c r="K98" s="194">
        <v>1</v>
      </c>
      <c r="L98" s="4">
        <f t="shared" ref="L98:L100" si="15">+I98*K98</f>
        <v>4.9000000000000004</v>
      </c>
      <c r="P98" s="2"/>
      <c r="AA98" s="6"/>
      <c r="AB98" s="6"/>
      <c r="AC98" s="6"/>
    </row>
    <row r="99" spans="1:29" ht="13.95" customHeight="1" x14ac:dyDescent="0.25">
      <c r="B99" s="138" t="s">
        <v>392</v>
      </c>
      <c r="C99" s="142"/>
      <c r="I99" s="344">
        <v>8.77</v>
      </c>
      <c r="J99" s="336"/>
      <c r="K99" s="194">
        <v>1</v>
      </c>
      <c r="L99" s="4">
        <f t="shared" si="15"/>
        <v>8.77</v>
      </c>
      <c r="P99" s="2"/>
      <c r="AA99" s="6"/>
      <c r="AB99" s="6"/>
      <c r="AC99" s="6"/>
    </row>
    <row r="100" spans="1:29" ht="13.95" customHeight="1" x14ac:dyDescent="0.25">
      <c r="B100" s="138" t="s">
        <v>393</v>
      </c>
      <c r="C100" s="142"/>
      <c r="I100" s="344">
        <v>1.04</v>
      </c>
      <c r="J100" s="336"/>
      <c r="K100" s="194">
        <v>1</v>
      </c>
      <c r="L100" s="4">
        <f t="shared" si="15"/>
        <v>1.04</v>
      </c>
      <c r="P100" s="2"/>
      <c r="AA100" s="6"/>
      <c r="AB100" s="6"/>
      <c r="AC100" s="6"/>
    </row>
    <row r="101" spans="1:29" ht="13.95" customHeight="1" x14ac:dyDescent="0.25">
      <c r="B101" s="141"/>
      <c r="C101" s="139"/>
      <c r="D101" s="2"/>
      <c r="I101" s="190"/>
      <c r="J101" s="191"/>
      <c r="K101" s="194"/>
      <c r="L101" s="194"/>
      <c r="P101" s="2"/>
      <c r="AA101" s="6"/>
      <c r="AB101" s="6"/>
      <c r="AC101" s="6"/>
    </row>
    <row r="102" spans="1:29" ht="13.95" customHeight="1" x14ac:dyDescent="0.25">
      <c r="A102" s="184" t="s">
        <v>157</v>
      </c>
      <c r="B102" s="141" t="s">
        <v>165</v>
      </c>
      <c r="C102" s="139" t="s">
        <v>89</v>
      </c>
      <c r="D102" s="2"/>
      <c r="I102" s="193"/>
      <c r="J102" s="193"/>
      <c r="K102" s="194"/>
      <c r="L102" s="13">
        <f>+SUM(L103:L119)</f>
        <v>5.1025</v>
      </c>
      <c r="P102" s="2"/>
      <c r="AA102" s="6"/>
      <c r="AB102" s="6"/>
      <c r="AC102" s="6"/>
    </row>
    <row r="103" spans="1:29" ht="13.95" customHeight="1" x14ac:dyDescent="0.25">
      <c r="B103" s="24" t="s">
        <v>125</v>
      </c>
      <c r="C103" s="139"/>
      <c r="D103" s="2"/>
      <c r="I103" s="14"/>
      <c r="J103" s="193"/>
      <c r="K103" s="194"/>
      <c r="L103" s="194"/>
      <c r="P103" s="2"/>
      <c r="AA103" s="6"/>
      <c r="AB103" s="6"/>
      <c r="AC103" s="6"/>
    </row>
    <row r="104" spans="1:29" ht="13.95" customHeight="1" x14ac:dyDescent="0.25">
      <c r="B104" s="26" t="s">
        <v>375</v>
      </c>
      <c r="C104" s="139"/>
      <c r="D104" s="2"/>
      <c r="I104" s="14"/>
      <c r="J104" s="2"/>
      <c r="K104" s="2"/>
      <c r="L104" s="194"/>
      <c r="P104" s="2"/>
      <c r="AA104" s="6"/>
      <c r="AB104" s="6"/>
      <c r="AC104" s="6"/>
    </row>
    <row r="105" spans="1:29" ht="13.95" customHeight="1" x14ac:dyDescent="0.25">
      <c r="B105" s="26" t="s">
        <v>378</v>
      </c>
      <c r="C105" s="139"/>
      <c r="D105" s="2"/>
      <c r="I105" s="14">
        <v>1.3</v>
      </c>
      <c r="J105" s="193">
        <v>0.25</v>
      </c>
      <c r="K105" s="194">
        <v>1</v>
      </c>
      <c r="L105" s="194">
        <f>+I105*J105*K105</f>
        <v>0.32500000000000001</v>
      </c>
      <c r="P105" s="2"/>
      <c r="AA105" s="6"/>
      <c r="AB105" s="6"/>
      <c r="AC105" s="6"/>
    </row>
    <row r="106" spans="1:29" ht="13.95" customHeight="1" x14ac:dyDescent="0.25">
      <c r="B106" s="26" t="s">
        <v>379</v>
      </c>
      <c r="C106" s="139"/>
      <c r="D106" s="2"/>
      <c r="I106" s="14">
        <v>1.9</v>
      </c>
      <c r="J106" s="193">
        <v>0.25</v>
      </c>
      <c r="K106" s="194">
        <v>1</v>
      </c>
      <c r="L106" s="194">
        <f t="shared" ref="L106:L113" si="16">+I106*J106*K106</f>
        <v>0.47499999999999998</v>
      </c>
      <c r="P106" s="2"/>
      <c r="AA106" s="6"/>
      <c r="AB106" s="6"/>
      <c r="AC106" s="6"/>
    </row>
    <row r="107" spans="1:29" ht="13.95" customHeight="1" x14ac:dyDescent="0.25">
      <c r="B107" s="26" t="s">
        <v>380</v>
      </c>
      <c r="C107" s="139"/>
      <c r="D107" s="2"/>
      <c r="I107" s="14">
        <v>1.9</v>
      </c>
      <c r="J107" s="193">
        <v>0.25</v>
      </c>
      <c r="K107" s="194">
        <v>1</v>
      </c>
      <c r="L107" s="194">
        <f t="shared" si="16"/>
        <v>0.47499999999999998</v>
      </c>
      <c r="P107" s="2"/>
      <c r="AA107" s="6"/>
      <c r="AB107" s="6"/>
      <c r="AC107" s="6"/>
    </row>
    <row r="108" spans="1:29" ht="13.95" customHeight="1" x14ac:dyDescent="0.25">
      <c r="B108" s="26" t="s">
        <v>381</v>
      </c>
      <c r="C108" s="139"/>
      <c r="D108" s="2"/>
      <c r="I108" s="14">
        <v>1.1299999999999999</v>
      </c>
      <c r="J108" s="193">
        <v>0.25</v>
      </c>
      <c r="K108" s="194">
        <v>1</v>
      </c>
      <c r="L108" s="194">
        <f t="shared" si="16"/>
        <v>0.28249999999999997</v>
      </c>
      <c r="P108" s="2"/>
      <c r="AA108" s="6"/>
      <c r="AB108" s="6"/>
      <c r="AC108" s="6"/>
    </row>
    <row r="109" spans="1:29" ht="13.95" customHeight="1" x14ac:dyDescent="0.25">
      <c r="B109" s="26" t="s">
        <v>376</v>
      </c>
      <c r="C109" s="139"/>
      <c r="D109" s="2"/>
      <c r="I109" s="14"/>
      <c r="P109" s="2"/>
      <c r="AA109" s="6"/>
      <c r="AB109" s="6"/>
      <c r="AC109" s="6"/>
    </row>
    <row r="110" spans="1:29" ht="13.95" customHeight="1" x14ac:dyDescent="0.25">
      <c r="B110" s="26" t="s">
        <v>378</v>
      </c>
      <c r="C110" s="139"/>
      <c r="D110" s="2"/>
      <c r="I110" s="14">
        <v>1.3</v>
      </c>
      <c r="J110" s="193">
        <v>0.25</v>
      </c>
      <c r="K110" s="194">
        <v>1</v>
      </c>
      <c r="L110" s="194">
        <f t="shared" si="16"/>
        <v>0.32500000000000001</v>
      </c>
      <c r="P110" s="2"/>
      <c r="AA110" s="6"/>
      <c r="AB110" s="6"/>
      <c r="AC110" s="6"/>
    </row>
    <row r="111" spans="1:29" ht="13.95" customHeight="1" x14ac:dyDescent="0.25">
      <c r="B111" s="26" t="s">
        <v>379</v>
      </c>
      <c r="C111" s="139"/>
      <c r="D111" s="2"/>
      <c r="I111" s="14">
        <v>1.9</v>
      </c>
      <c r="J111" s="193">
        <v>0.25</v>
      </c>
      <c r="K111" s="194">
        <v>1</v>
      </c>
      <c r="L111" s="194">
        <f t="shared" si="16"/>
        <v>0.47499999999999998</v>
      </c>
      <c r="P111" s="2"/>
      <c r="AA111" s="6"/>
      <c r="AB111" s="6"/>
      <c r="AC111" s="6"/>
    </row>
    <row r="112" spans="1:29" ht="13.95" customHeight="1" x14ac:dyDescent="0.25">
      <c r="B112" s="26" t="s">
        <v>380</v>
      </c>
      <c r="C112" s="139"/>
      <c r="D112" s="2"/>
      <c r="I112" s="14">
        <v>1.9</v>
      </c>
      <c r="J112" s="193">
        <v>0.25</v>
      </c>
      <c r="K112" s="194">
        <v>1</v>
      </c>
      <c r="L112" s="194">
        <f t="shared" ref="L112" si="17">+I112*J112*K112</f>
        <v>0.47499999999999998</v>
      </c>
      <c r="P112" s="2"/>
      <c r="AA112" s="6"/>
      <c r="AB112" s="6"/>
      <c r="AC112" s="6"/>
    </row>
    <row r="113" spans="1:29" ht="13.95" customHeight="1" x14ac:dyDescent="0.25">
      <c r="B113" s="26" t="s">
        <v>381</v>
      </c>
      <c r="C113" s="139"/>
      <c r="D113" s="2"/>
      <c r="I113" s="14">
        <v>1.1299999999999999</v>
      </c>
      <c r="J113" s="193">
        <v>0.25</v>
      </c>
      <c r="K113" s="194">
        <v>1</v>
      </c>
      <c r="L113" s="194">
        <f t="shared" si="16"/>
        <v>0.28249999999999997</v>
      </c>
      <c r="P113" s="2"/>
      <c r="AA113" s="6"/>
      <c r="AB113" s="6"/>
      <c r="AC113" s="6"/>
    </row>
    <row r="114" spans="1:29" ht="13.95" customHeight="1" x14ac:dyDescent="0.25">
      <c r="B114" s="14" t="s">
        <v>385</v>
      </c>
      <c r="C114" s="139"/>
      <c r="D114" s="2"/>
      <c r="I114" s="193"/>
      <c r="J114" s="193"/>
      <c r="K114" s="194"/>
      <c r="L114" s="194"/>
      <c r="P114" s="2"/>
      <c r="AA114" s="6"/>
      <c r="AB114" s="6"/>
      <c r="AC114" s="6"/>
    </row>
    <row r="115" spans="1:29" ht="13.95" customHeight="1" x14ac:dyDescent="0.25">
      <c r="B115" s="138" t="s">
        <v>384</v>
      </c>
      <c r="C115" s="139"/>
      <c r="D115" s="2"/>
      <c r="I115" s="193">
        <v>2.65</v>
      </c>
      <c r="J115" s="193">
        <v>0.25</v>
      </c>
      <c r="K115" s="194">
        <v>1</v>
      </c>
      <c r="L115" s="194">
        <f t="shared" ref="L115:L119" si="18">+I115*J115*K115</f>
        <v>0.66249999999999998</v>
      </c>
      <c r="P115" s="2"/>
      <c r="AA115" s="6"/>
      <c r="AB115" s="6"/>
      <c r="AC115" s="6"/>
    </row>
    <row r="116" spans="1:29" ht="13.95" customHeight="1" x14ac:dyDescent="0.25">
      <c r="B116" s="138" t="s">
        <v>382</v>
      </c>
      <c r="C116" s="139"/>
      <c r="D116" s="2"/>
      <c r="I116" s="193"/>
      <c r="J116" s="193"/>
      <c r="K116" s="194"/>
      <c r="L116" s="194"/>
      <c r="P116" s="2"/>
      <c r="AA116" s="6"/>
      <c r="AB116" s="6"/>
      <c r="AC116" s="6"/>
    </row>
    <row r="117" spans="1:29" ht="13.95" customHeight="1" x14ac:dyDescent="0.25">
      <c r="B117" s="138" t="s">
        <v>384</v>
      </c>
      <c r="C117" s="139"/>
      <c r="D117" s="2"/>
      <c r="I117" s="193">
        <v>2.65</v>
      </c>
      <c r="J117" s="193">
        <v>0.25</v>
      </c>
      <c r="K117" s="194">
        <v>1</v>
      </c>
      <c r="L117" s="194">
        <f t="shared" si="18"/>
        <v>0.66249999999999998</v>
      </c>
      <c r="P117" s="2"/>
      <c r="AA117" s="6"/>
      <c r="AB117" s="6"/>
      <c r="AC117" s="6"/>
    </row>
    <row r="118" spans="1:29" ht="13.95" customHeight="1" x14ac:dyDescent="0.25">
      <c r="B118" s="138" t="s">
        <v>383</v>
      </c>
      <c r="C118" s="139"/>
      <c r="D118" s="2"/>
      <c r="I118" s="193"/>
      <c r="J118" s="193"/>
      <c r="K118" s="194"/>
      <c r="L118" s="194"/>
      <c r="P118" s="2"/>
      <c r="AA118" s="6"/>
      <c r="AB118" s="6"/>
      <c r="AC118" s="6"/>
    </row>
    <row r="119" spans="1:29" ht="13.95" customHeight="1" x14ac:dyDescent="0.25">
      <c r="B119" s="138" t="s">
        <v>384</v>
      </c>
      <c r="C119" s="139"/>
      <c r="D119" s="2"/>
      <c r="I119" s="193">
        <v>2.65</v>
      </c>
      <c r="J119" s="193">
        <v>0.25</v>
      </c>
      <c r="K119" s="194">
        <v>1</v>
      </c>
      <c r="L119" s="194">
        <f t="shared" si="18"/>
        <v>0.66249999999999998</v>
      </c>
      <c r="P119" s="2"/>
      <c r="AA119" s="6"/>
      <c r="AB119" s="6"/>
      <c r="AC119" s="6"/>
    </row>
    <row r="120" spans="1:29" ht="13.95" customHeight="1" x14ac:dyDescent="0.25">
      <c r="B120" s="138"/>
      <c r="C120" s="139"/>
      <c r="D120" s="2"/>
      <c r="I120" s="193"/>
      <c r="J120" s="193"/>
      <c r="K120" s="194"/>
      <c r="L120" s="194"/>
      <c r="P120" s="2"/>
      <c r="AA120" s="6"/>
      <c r="AB120" s="6"/>
      <c r="AC120" s="6"/>
    </row>
    <row r="121" spans="1:29" ht="13.95" customHeight="1" x14ac:dyDescent="0.25">
      <c r="A121" s="184" t="s">
        <v>166</v>
      </c>
      <c r="B121" s="141" t="s">
        <v>160</v>
      </c>
      <c r="C121" s="139" t="s">
        <v>89</v>
      </c>
      <c r="D121" s="2"/>
      <c r="I121" s="345"/>
      <c r="J121" s="345"/>
      <c r="K121" s="194"/>
      <c r="L121" s="13">
        <f>+SUM(L122:L125)</f>
        <v>84.92</v>
      </c>
      <c r="P121" s="2"/>
      <c r="AA121" s="6"/>
      <c r="AB121" s="6"/>
      <c r="AC121" s="6"/>
    </row>
    <row r="122" spans="1:29" ht="13.95" customHeight="1" x14ac:dyDescent="0.25">
      <c r="B122" s="138" t="s">
        <v>390</v>
      </c>
      <c r="C122" s="142"/>
      <c r="I122" s="344">
        <v>70.209999999999994</v>
      </c>
      <c r="J122" s="336"/>
      <c r="K122" s="194">
        <v>1</v>
      </c>
      <c r="L122" s="4">
        <f>+I122*K122</f>
        <v>70.209999999999994</v>
      </c>
      <c r="P122" s="2"/>
      <c r="AA122" s="6"/>
      <c r="AB122" s="6"/>
      <c r="AC122" s="6"/>
    </row>
    <row r="123" spans="1:29" ht="13.95" customHeight="1" x14ac:dyDescent="0.25">
      <c r="B123" s="138" t="s">
        <v>391</v>
      </c>
      <c r="C123" s="142"/>
      <c r="I123" s="344">
        <v>4.9000000000000004</v>
      </c>
      <c r="J123" s="336"/>
      <c r="K123" s="194">
        <v>1</v>
      </c>
      <c r="L123" s="4">
        <f t="shared" ref="L123:L125" si="19">+I123*K123</f>
        <v>4.9000000000000004</v>
      </c>
      <c r="P123" s="2"/>
      <c r="AA123" s="6"/>
      <c r="AB123" s="6"/>
      <c r="AC123" s="6"/>
    </row>
    <row r="124" spans="1:29" ht="13.95" customHeight="1" x14ac:dyDescent="0.25">
      <c r="B124" s="138" t="s">
        <v>392</v>
      </c>
      <c r="C124" s="142"/>
      <c r="I124" s="344">
        <v>8.77</v>
      </c>
      <c r="J124" s="336"/>
      <c r="K124" s="194">
        <v>1</v>
      </c>
      <c r="L124" s="4">
        <f t="shared" si="19"/>
        <v>8.77</v>
      </c>
      <c r="P124" s="2"/>
      <c r="AA124" s="6"/>
      <c r="AB124" s="6"/>
      <c r="AC124" s="6"/>
    </row>
    <row r="125" spans="1:29" ht="13.95" customHeight="1" x14ac:dyDescent="0.25">
      <c r="B125" s="138" t="s">
        <v>393</v>
      </c>
      <c r="C125" s="142"/>
      <c r="I125" s="344">
        <v>1.04</v>
      </c>
      <c r="J125" s="336"/>
      <c r="K125" s="194">
        <v>1</v>
      </c>
      <c r="L125" s="4">
        <f t="shared" si="19"/>
        <v>1.04</v>
      </c>
      <c r="P125" s="2"/>
      <c r="AA125" s="6"/>
      <c r="AB125" s="6"/>
      <c r="AC125" s="6"/>
    </row>
    <row r="126" spans="1:29" ht="13.95" customHeight="1" x14ac:dyDescent="0.25">
      <c r="A126" s="247"/>
      <c r="B126" s="138"/>
      <c r="C126" s="142"/>
      <c r="D126" s="248"/>
      <c r="E126" s="248"/>
      <c r="F126" s="248"/>
      <c r="H126" s="248"/>
      <c r="I126" s="249"/>
      <c r="J126" s="245"/>
      <c r="K126" s="253"/>
      <c r="M126" s="248"/>
      <c r="N126" s="248"/>
      <c r="O126" s="248"/>
      <c r="P126" s="2"/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6"/>
      <c r="AB126" s="6"/>
      <c r="AC126" s="6"/>
    </row>
    <row r="127" spans="1:29" ht="13.95" customHeight="1" x14ac:dyDescent="0.25">
      <c r="A127" s="247" t="s">
        <v>479</v>
      </c>
      <c r="B127" s="141" t="s">
        <v>478</v>
      </c>
      <c r="C127" s="139"/>
      <c r="D127" s="2"/>
      <c r="E127" s="248"/>
      <c r="F127" s="248"/>
      <c r="H127" s="248"/>
      <c r="I127" s="250"/>
      <c r="J127" s="246"/>
      <c r="M127" s="248"/>
      <c r="N127" s="248"/>
      <c r="O127" s="248"/>
      <c r="P127" s="2"/>
      <c r="Q127" s="248"/>
      <c r="R127" s="248"/>
      <c r="S127" s="248"/>
      <c r="T127" s="248"/>
      <c r="U127" s="248"/>
      <c r="V127" s="248"/>
      <c r="W127" s="248"/>
      <c r="X127" s="248"/>
      <c r="Y127" s="248"/>
      <c r="Z127" s="248"/>
      <c r="AA127" s="6"/>
      <c r="AB127" s="6"/>
      <c r="AC127" s="6"/>
    </row>
    <row r="128" spans="1:29" ht="13.95" customHeight="1" x14ac:dyDescent="0.25">
      <c r="A128" s="247" t="s">
        <v>482</v>
      </c>
      <c r="B128" s="141" t="s">
        <v>35</v>
      </c>
      <c r="C128" s="139" t="s">
        <v>90</v>
      </c>
      <c r="D128" s="2"/>
      <c r="E128" s="248"/>
      <c r="F128" s="248"/>
      <c r="H128" s="20">
        <f>+SUM(H129:H130)</f>
        <v>73.996495000000067</v>
      </c>
      <c r="I128" s="250"/>
      <c r="J128" s="246"/>
      <c r="M128" s="248"/>
      <c r="N128" s="248"/>
      <c r="O128" s="248"/>
      <c r="P128" s="2"/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6"/>
      <c r="AB128" s="6"/>
      <c r="AC128" s="6"/>
    </row>
    <row r="129" spans="1:29" ht="13.95" customHeight="1" x14ac:dyDescent="0.25">
      <c r="A129" s="247"/>
      <c r="B129" s="138" t="s">
        <v>480</v>
      </c>
      <c r="C129" s="142"/>
      <c r="D129" s="256">
        <f>+H10</f>
        <v>97.752150000000043</v>
      </c>
      <c r="E129" s="248">
        <v>1.3</v>
      </c>
      <c r="F129" s="248"/>
      <c r="H129" s="248">
        <f>+D129*E129</f>
        <v>127.07779500000007</v>
      </c>
      <c r="I129" s="249"/>
      <c r="J129" s="245"/>
      <c r="K129" s="253"/>
      <c r="M129" s="248"/>
      <c r="N129" s="248"/>
      <c r="O129" s="248"/>
      <c r="P129" s="2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6"/>
      <c r="AB129" s="6"/>
      <c r="AC129" s="6"/>
    </row>
    <row r="130" spans="1:29" ht="13.95" customHeight="1" x14ac:dyDescent="0.25">
      <c r="A130" s="247"/>
      <c r="B130" s="138" t="s">
        <v>481</v>
      </c>
      <c r="C130" s="142"/>
      <c r="D130" s="256">
        <f>+H43</f>
        <v>53.081299999999999</v>
      </c>
      <c r="E130" s="248">
        <v>-1</v>
      </c>
      <c r="F130" s="248"/>
      <c r="H130" s="248">
        <f>+D130*E130</f>
        <v>-53.081299999999999</v>
      </c>
      <c r="I130" s="249"/>
      <c r="J130" s="245"/>
      <c r="K130" s="253"/>
      <c r="M130" s="248"/>
      <c r="N130" s="248"/>
      <c r="O130" s="248"/>
      <c r="P130" s="2"/>
      <c r="Q130" s="248"/>
      <c r="R130" s="248"/>
      <c r="S130" s="248"/>
      <c r="T130" s="248"/>
      <c r="U130" s="248"/>
      <c r="V130" s="248"/>
      <c r="W130" s="248"/>
      <c r="X130" s="248"/>
      <c r="Y130" s="248"/>
      <c r="Z130" s="248"/>
      <c r="AA130" s="6"/>
      <c r="AB130" s="6"/>
      <c r="AC130" s="6"/>
    </row>
    <row r="131" spans="1:29" ht="13.95" customHeight="1" x14ac:dyDescent="0.25">
      <c r="A131" s="247"/>
      <c r="B131" s="138"/>
      <c r="C131" s="142"/>
      <c r="D131" s="248"/>
      <c r="E131" s="248"/>
      <c r="F131" s="248"/>
      <c r="H131" s="248"/>
      <c r="I131" s="249"/>
      <c r="J131" s="245"/>
      <c r="K131" s="253"/>
      <c r="M131" s="248"/>
      <c r="N131" s="248"/>
      <c r="O131" s="248"/>
      <c r="P131" s="2"/>
      <c r="Q131" s="248"/>
      <c r="R131" s="248"/>
      <c r="S131" s="248"/>
      <c r="T131" s="248"/>
      <c r="U131" s="248"/>
      <c r="V131" s="248"/>
      <c r="W131" s="248"/>
      <c r="X131" s="248"/>
      <c r="Y131" s="248"/>
      <c r="Z131" s="248"/>
      <c r="AA131" s="6"/>
      <c r="AB131" s="6"/>
      <c r="AC131" s="6"/>
    </row>
    <row r="132" spans="1:29" ht="13.95" customHeight="1" x14ac:dyDescent="0.25">
      <c r="B132" s="138"/>
      <c r="C132" s="142"/>
      <c r="D132" s="2"/>
      <c r="I132" s="345"/>
      <c r="J132" s="345"/>
      <c r="K132" s="194"/>
      <c r="L132" s="194"/>
      <c r="P132" s="2"/>
      <c r="AA132" s="6"/>
      <c r="AB132" s="6"/>
      <c r="AC132" s="6"/>
    </row>
    <row r="133" spans="1:29" ht="13.95" customHeight="1" x14ac:dyDescent="0.25">
      <c r="A133" s="184" t="s">
        <v>68</v>
      </c>
      <c r="B133" s="141" t="s">
        <v>161</v>
      </c>
      <c r="C133" s="142"/>
      <c r="D133" s="2"/>
      <c r="I133" s="345"/>
      <c r="J133" s="345"/>
      <c r="K133" s="194"/>
      <c r="L133" s="194"/>
      <c r="P133" s="2"/>
      <c r="AA133" s="6"/>
      <c r="AB133" s="6"/>
      <c r="AC133" s="6"/>
    </row>
    <row r="134" spans="1:29" ht="13.95" customHeight="1" x14ac:dyDescent="0.25">
      <c r="A134" s="184" t="s">
        <v>69</v>
      </c>
      <c r="B134" s="141" t="s">
        <v>162</v>
      </c>
      <c r="C134" s="142"/>
      <c r="D134" s="2"/>
      <c r="I134" s="194"/>
      <c r="J134" s="194"/>
      <c r="K134" s="194"/>
      <c r="L134" s="140"/>
      <c r="P134" s="2"/>
      <c r="AA134" s="6"/>
      <c r="AB134" s="6"/>
      <c r="AC134" s="6"/>
    </row>
    <row r="135" spans="1:29" ht="13.95" customHeight="1" x14ac:dyDescent="0.25">
      <c r="A135" s="184" t="s">
        <v>164</v>
      </c>
      <c r="B135" s="141" t="s">
        <v>163</v>
      </c>
      <c r="C135" s="139" t="s">
        <v>89</v>
      </c>
      <c r="D135" s="2"/>
      <c r="I135" s="345"/>
      <c r="J135" s="345"/>
      <c r="K135" s="194"/>
      <c r="L135" s="13">
        <f>+SUM(L136:L138)</f>
        <v>32.400000000000006</v>
      </c>
      <c r="P135" s="2"/>
      <c r="AA135" s="6"/>
      <c r="AB135" s="6"/>
      <c r="AC135" s="6"/>
    </row>
    <row r="136" spans="1:29" ht="13.95" customHeight="1" x14ac:dyDescent="0.25">
      <c r="B136" s="24" t="s">
        <v>121</v>
      </c>
      <c r="C136" s="142"/>
      <c r="D136" s="2"/>
      <c r="I136" s="193"/>
      <c r="J136" s="193"/>
      <c r="K136" s="194"/>
      <c r="L136" s="194"/>
      <c r="P136" s="2"/>
      <c r="AA136" s="6"/>
      <c r="AB136" s="6"/>
      <c r="AC136" s="6"/>
    </row>
    <row r="137" spans="1:29" ht="13.95" customHeight="1" x14ac:dyDescent="0.25">
      <c r="B137" s="26" t="s">
        <v>122</v>
      </c>
      <c r="C137" s="142"/>
      <c r="D137" s="2"/>
      <c r="I137" s="193">
        <v>1.8</v>
      </c>
      <c r="J137" s="193">
        <v>1.8</v>
      </c>
      <c r="K137" s="194">
        <v>5</v>
      </c>
      <c r="L137" s="194">
        <f>+I137*J137*K137</f>
        <v>16.200000000000003</v>
      </c>
      <c r="P137" s="2"/>
      <c r="AA137" s="6"/>
      <c r="AB137" s="6"/>
      <c r="AC137" s="6"/>
    </row>
    <row r="138" spans="1:29" ht="13.95" customHeight="1" x14ac:dyDescent="0.25">
      <c r="B138" s="26" t="s">
        <v>123</v>
      </c>
      <c r="C138" s="142"/>
      <c r="D138" s="2"/>
      <c r="I138" s="193">
        <v>1.8</v>
      </c>
      <c r="J138" s="193">
        <v>1.8</v>
      </c>
      <c r="K138" s="194">
        <v>5</v>
      </c>
      <c r="L138" s="194">
        <f>+I138*J138*K138</f>
        <v>16.200000000000003</v>
      </c>
      <c r="P138" s="2"/>
      <c r="AA138" s="6"/>
      <c r="AB138" s="6"/>
      <c r="AC138" s="6"/>
    </row>
    <row r="139" spans="1:29" ht="13.95" customHeight="1" x14ac:dyDescent="0.25">
      <c r="B139" s="138"/>
      <c r="C139" s="142"/>
      <c r="D139" s="2"/>
      <c r="I139" s="194"/>
      <c r="J139" s="194"/>
      <c r="K139" s="194"/>
      <c r="L139" s="140"/>
      <c r="P139" s="2"/>
      <c r="AA139" s="6"/>
      <c r="AB139" s="6"/>
      <c r="AC139" s="6"/>
    </row>
    <row r="140" spans="1:29" ht="13.95" customHeight="1" x14ac:dyDescent="0.25">
      <c r="A140" s="184" t="s">
        <v>66</v>
      </c>
      <c r="B140" s="141" t="s">
        <v>167</v>
      </c>
      <c r="C140" s="142"/>
      <c r="D140" s="2"/>
      <c r="I140" s="345"/>
      <c r="J140" s="345"/>
      <c r="K140" s="194"/>
      <c r="L140" s="194"/>
      <c r="P140" s="2"/>
      <c r="AA140" s="6"/>
      <c r="AB140" s="6"/>
      <c r="AC140" s="6"/>
    </row>
    <row r="141" spans="1:29" ht="13.95" customHeight="1" x14ac:dyDescent="0.25">
      <c r="A141" s="184" t="s">
        <v>168</v>
      </c>
      <c r="B141" s="141" t="s">
        <v>169</v>
      </c>
      <c r="C141" s="139" t="s">
        <v>89</v>
      </c>
      <c r="D141" s="2"/>
      <c r="I141" s="345"/>
      <c r="J141" s="345"/>
      <c r="K141" s="194"/>
      <c r="L141" s="13">
        <f>+SUM(L142:L145)</f>
        <v>84.92</v>
      </c>
      <c r="P141" s="2"/>
      <c r="AA141" s="6"/>
      <c r="AB141" s="6"/>
      <c r="AC141" s="6"/>
    </row>
    <row r="142" spans="1:29" ht="13.95" customHeight="1" x14ac:dyDescent="0.25">
      <c r="B142" s="138" t="s">
        <v>390</v>
      </c>
      <c r="C142" s="142"/>
      <c r="I142" s="344">
        <v>70.209999999999994</v>
      </c>
      <c r="J142" s="336"/>
      <c r="K142" s="194">
        <v>1</v>
      </c>
      <c r="L142" s="4">
        <f>+I142*K142</f>
        <v>70.209999999999994</v>
      </c>
      <c r="P142" s="2"/>
      <c r="AA142" s="6"/>
      <c r="AB142" s="6"/>
      <c r="AC142" s="6"/>
    </row>
    <row r="143" spans="1:29" ht="13.95" customHeight="1" x14ac:dyDescent="0.25">
      <c r="B143" s="138" t="s">
        <v>391</v>
      </c>
      <c r="C143" s="142"/>
      <c r="I143" s="344">
        <v>4.9000000000000004</v>
      </c>
      <c r="J143" s="336"/>
      <c r="K143" s="194">
        <v>1</v>
      </c>
      <c r="L143" s="4">
        <f t="shared" ref="L143:L145" si="20">+I143*K143</f>
        <v>4.9000000000000004</v>
      </c>
      <c r="P143" s="2"/>
      <c r="AA143" s="6"/>
      <c r="AB143" s="6"/>
      <c r="AC143" s="6"/>
    </row>
    <row r="144" spans="1:29" ht="13.95" customHeight="1" x14ac:dyDescent="0.25">
      <c r="B144" s="138" t="s">
        <v>392</v>
      </c>
      <c r="C144" s="142"/>
      <c r="I144" s="344">
        <v>8.77</v>
      </c>
      <c r="J144" s="336"/>
      <c r="K144" s="194">
        <v>1</v>
      </c>
      <c r="L144" s="4">
        <f t="shared" si="20"/>
        <v>8.77</v>
      </c>
      <c r="P144" s="2"/>
      <c r="AA144" s="6"/>
      <c r="AB144" s="6"/>
      <c r="AC144" s="6"/>
    </row>
    <row r="145" spans="1:29" ht="13.95" customHeight="1" x14ac:dyDescent="0.25">
      <c r="B145" s="138" t="s">
        <v>393</v>
      </c>
      <c r="C145" s="142"/>
      <c r="I145" s="344">
        <v>1.04</v>
      </c>
      <c r="J145" s="336"/>
      <c r="K145" s="194">
        <v>1</v>
      </c>
      <c r="L145" s="4">
        <f t="shared" si="20"/>
        <v>1.04</v>
      </c>
      <c r="P145" s="2"/>
      <c r="AA145" s="6"/>
      <c r="AB145" s="6"/>
      <c r="AC145" s="6"/>
    </row>
    <row r="146" spans="1:29" ht="13.95" customHeight="1" x14ac:dyDescent="0.25">
      <c r="B146" s="138"/>
      <c r="C146" s="142"/>
      <c r="D146" s="2"/>
      <c r="I146" s="345"/>
      <c r="J146" s="345"/>
      <c r="K146" s="194"/>
      <c r="L146" s="194"/>
      <c r="P146" s="2"/>
      <c r="AA146" s="6"/>
      <c r="AB146" s="6"/>
      <c r="AC146" s="6"/>
    </row>
    <row r="147" spans="1:29" ht="13.95" customHeight="1" x14ac:dyDescent="0.25">
      <c r="A147" s="184" t="s">
        <v>67</v>
      </c>
      <c r="B147" s="141" t="s">
        <v>170</v>
      </c>
      <c r="C147" s="142"/>
      <c r="D147" s="2"/>
      <c r="I147" s="345"/>
      <c r="J147" s="345"/>
      <c r="K147" s="194"/>
      <c r="L147" s="194"/>
      <c r="P147" s="2"/>
      <c r="AA147" s="6"/>
      <c r="AB147" s="6"/>
      <c r="AC147" s="6"/>
    </row>
    <row r="148" spans="1:29" ht="13.95" customHeight="1" x14ac:dyDescent="0.25">
      <c r="A148" s="184" t="s">
        <v>172</v>
      </c>
      <c r="B148" s="141" t="s">
        <v>171</v>
      </c>
      <c r="C148" s="139" t="s">
        <v>90</v>
      </c>
      <c r="D148" s="2"/>
      <c r="H148" s="20">
        <f>+SUM(H149:H155)</f>
        <v>10.353600000000002</v>
      </c>
      <c r="I148" s="194"/>
      <c r="J148" s="194"/>
      <c r="K148" s="194"/>
      <c r="L148" s="140"/>
      <c r="P148" s="2"/>
      <c r="AA148" s="6"/>
      <c r="AB148" s="6"/>
      <c r="AC148" s="6"/>
    </row>
    <row r="149" spans="1:29" ht="13.95" customHeight="1" x14ac:dyDescent="0.25">
      <c r="B149" s="134" t="s">
        <v>124</v>
      </c>
      <c r="C149" s="134"/>
      <c r="I149" s="194"/>
      <c r="J149" s="194"/>
      <c r="K149" s="194"/>
      <c r="L149" s="140"/>
      <c r="P149" s="2"/>
      <c r="AA149" s="6"/>
      <c r="AB149" s="6"/>
      <c r="AC149" s="6"/>
    </row>
    <row r="150" spans="1:29" ht="13.95" customHeight="1" x14ac:dyDescent="0.25">
      <c r="B150" s="137" t="s">
        <v>386</v>
      </c>
      <c r="C150" s="137"/>
      <c r="D150" s="187">
        <v>5.7</v>
      </c>
      <c r="E150" s="187">
        <v>0.6</v>
      </c>
      <c r="F150" s="187">
        <v>0.8</v>
      </c>
      <c r="G150" s="8">
        <v>1</v>
      </c>
      <c r="H150" s="187">
        <f t="shared" ref="H150:H155" si="21">+D150*E150*F150*G150</f>
        <v>2.7360000000000002</v>
      </c>
      <c r="I150" s="194"/>
      <c r="J150" s="194"/>
      <c r="K150" s="194"/>
      <c r="L150" s="140"/>
      <c r="P150" s="2"/>
      <c r="AA150" s="6"/>
      <c r="AB150" s="6"/>
      <c r="AC150" s="6"/>
    </row>
    <row r="151" spans="1:29" ht="13.95" customHeight="1" x14ac:dyDescent="0.25">
      <c r="B151" s="141" t="s">
        <v>387</v>
      </c>
      <c r="C151" s="141"/>
      <c r="D151" s="187">
        <v>5.08</v>
      </c>
      <c r="E151" s="187">
        <v>0.6</v>
      </c>
      <c r="F151" s="187">
        <v>0.8</v>
      </c>
      <c r="G151" s="8">
        <v>1</v>
      </c>
      <c r="H151" s="187">
        <f t="shared" si="21"/>
        <v>2.4384000000000001</v>
      </c>
      <c r="I151" s="194"/>
      <c r="J151" s="194"/>
      <c r="K151" s="194"/>
      <c r="L151" s="140"/>
      <c r="P151" s="2"/>
      <c r="AA151" s="6"/>
      <c r="AB151" s="6"/>
      <c r="AC151" s="6"/>
    </row>
    <row r="152" spans="1:29" ht="13.95" customHeight="1" x14ac:dyDescent="0.25">
      <c r="B152" s="141" t="s">
        <v>388</v>
      </c>
      <c r="C152" s="141"/>
      <c r="D152" s="187">
        <v>5.75</v>
      </c>
      <c r="E152" s="187">
        <v>0.6</v>
      </c>
      <c r="F152" s="187">
        <v>0.8</v>
      </c>
      <c r="G152" s="8">
        <v>1</v>
      </c>
      <c r="H152" s="187">
        <f t="shared" si="21"/>
        <v>2.76</v>
      </c>
      <c r="I152" s="194"/>
      <c r="J152" s="194"/>
      <c r="K152" s="194"/>
      <c r="L152" s="140"/>
      <c r="P152" s="2"/>
      <c r="AA152" s="6"/>
      <c r="AB152" s="6"/>
      <c r="AC152" s="6"/>
    </row>
    <row r="153" spans="1:29" ht="13.95" customHeight="1" x14ac:dyDescent="0.25">
      <c r="B153" s="141" t="s">
        <v>387</v>
      </c>
      <c r="C153" s="141"/>
      <c r="D153" s="187">
        <v>2.2000000000000002</v>
      </c>
      <c r="E153" s="187">
        <v>0.6</v>
      </c>
      <c r="F153" s="187">
        <v>0.8</v>
      </c>
      <c r="G153" s="8">
        <v>1</v>
      </c>
      <c r="H153" s="187">
        <f t="shared" si="21"/>
        <v>1.056</v>
      </c>
      <c r="I153" s="194"/>
      <c r="J153" s="194"/>
      <c r="K153" s="194"/>
      <c r="L153" s="140"/>
      <c r="P153" s="2"/>
      <c r="AA153" s="6"/>
      <c r="AB153" s="6"/>
      <c r="AC153" s="6"/>
    </row>
    <row r="154" spans="1:29" ht="13.95" customHeight="1" x14ac:dyDescent="0.25">
      <c r="B154" s="141" t="s">
        <v>389</v>
      </c>
      <c r="C154" s="141"/>
      <c r="D154" s="187">
        <v>1.02</v>
      </c>
      <c r="E154" s="187">
        <v>0.6</v>
      </c>
      <c r="F154" s="187">
        <v>0.8</v>
      </c>
      <c r="G154" s="8">
        <v>2</v>
      </c>
      <c r="H154" s="187">
        <f t="shared" si="21"/>
        <v>0.97920000000000007</v>
      </c>
      <c r="I154" s="194"/>
      <c r="J154" s="194"/>
      <c r="K154" s="194"/>
      <c r="L154" s="140"/>
      <c r="P154" s="2"/>
      <c r="AA154" s="6"/>
      <c r="AB154" s="6"/>
      <c r="AC154" s="6"/>
    </row>
    <row r="155" spans="1:29" ht="13.95" customHeight="1" x14ac:dyDescent="0.25">
      <c r="B155" s="141" t="s">
        <v>389</v>
      </c>
      <c r="C155" s="141"/>
      <c r="D155" s="187">
        <v>0.8</v>
      </c>
      <c r="E155" s="187">
        <v>0.6</v>
      </c>
      <c r="F155" s="187">
        <v>0.8</v>
      </c>
      <c r="G155" s="8">
        <v>1</v>
      </c>
      <c r="H155" s="187">
        <f t="shared" si="21"/>
        <v>0.38400000000000001</v>
      </c>
      <c r="I155" s="194"/>
      <c r="J155" s="194"/>
      <c r="K155" s="194"/>
      <c r="L155" s="140"/>
      <c r="P155" s="2"/>
      <c r="AA155" s="6"/>
      <c r="AB155" s="6"/>
      <c r="AC155" s="6"/>
    </row>
    <row r="156" spans="1:29" ht="13.95" customHeight="1" x14ac:dyDescent="0.25">
      <c r="B156" s="141"/>
      <c r="C156" s="141"/>
      <c r="I156" s="194"/>
      <c r="J156" s="194"/>
      <c r="K156" s="194"/>
      <c r="L156" s="140"/>
      <c r="P156" s="2"/>
      <c r="AA156" s="6"/>
      <c r="AB156" s="6"/>
      <c r="AC156" s="6"/>
    </row>
    <row r="157" spans="1:29" ht="13.95" customHeight="1" x14ac:dyDescent="0.25">
      <c r="B157" s="141"/>
      <c r="C157" s="142"/>
      <c r="D157" s="2"/>
      <c r="I157" s="194"/>
      <c r="J157" s="194"/>
      <c r="K157" s="194"/>
      <c r="L157" s="140"/>
      <c r="P157" s="2"/>
      <c r="AA157" s="6"/>
      <c r="AB157" s="6"/>
      <c r="AC157" s="6"/>
    </row>
    <row r="158" spans="1:29" ht="13.95" customHeight="1" x14ac:dyDescent="0.25">
      <c r="A158" s="184" t="s">
        <v>91</v>
      </c>
      <c r="B158" s="141" t="s">
        <v>294</v>
      </c>
      <c r="C158" s="142"/>
      <c r="D158" s="2"/>
      <c r="I158" s="194"/>
      <c r="J158" s="194"/>
      <c r="K158" s="194"/>
      <c r="L158" s="140"/>
      <c r="P158" s="2"/>
      <c r="AA158" s="6"/>
      <c r="AB158" s="6"/>
      <c r="AC158" s="6"/>
    </row>
    <row r="159" spans="1:29" ht="13.95" customHeight="1" x14ac:dyDescent="0.25">
      <c r="A159" s="184" t="s">
        <v>293</v>
      </c>
      <c r="B159" s="141" t="s">
        <v>295</v>
      </c>
      <c r="C159" s="142" t="s">
        <v>90</v>
      </c>
      <c r="D159" s="2"/>
      <c r="H159" s="187">
        <f>+H160</f>
        <v>0.26250000000000001</v>
      </c>
      <c r="I159" s="194"/>
      <c r="J159" s="194"/>
      <c r="K159" s="194"/>
      <c r="L159" s="140"/>
      <c r="P159" s="2"/>
      <c r="AA159" s="6"/>
      <c r="AB159" s="6"/>
      <c r="AC159" s="6"/>
    </row>
    <row r="160" spans="1:29" ht="13.95" customHeight="1" x14ac:dyDescent="0.25">
      <c r="B160" s="141"/>
      <c r="C160" s="142"/>
      <c r="D160" s="2">
        <v>0.25</v>
      </c>
      <c r="E160" s="187">
        <v>0.25</v>
      </c>
      <c r="F160" s="187">
        <v>2.1</v>
      </c>
      <c r="G160" s="8">
        <v>2</v>
      </c>
      <c r="H160" s="187">
        <f>+D160*E160*F160*G160</f>
        <v>0.26250000000000001</v>
      </c>
      <c r="I160" s="194"/>
      <c r="J160" s="194"/>
      <c r="K160" s="194"/>
      <c r="L160" s="140"/>
      <c r="P160" s="2"/>
      <c r="AA160" s="6"/>
      <c r="AB160" s="6"/>
      <c r="AC160" s="6"/>
    </row>
    <row r="161" spans="1:29" ht="13.95" customHeight="1" x14ac:dyDescent="0.25">
      <c r="B161" s="141"/>
      <c r="C161" s="142"/>
      <c r="D161" s="2"/>
      <c r="I161" s="194"/>
      <c r="J161" s="194"/>
      <c r="K161" s="194"/>
      <c r="L161" s="140"/>
      <c r="P161" s="2"/>
      <c r="AA161" s="6"/>
      <c r="AB161" s="6"/>
      <c r="AC161" s="6"/>
    </row>
    <row r="162" spans="1:29" ht="13.95" customHeight="1" x14ac:dyDescent="0.25">
      <c r="A162" s="184" t="s">
        <v>297</v>
      </c>
      <c r="B162" s="141" t="s">
        <v>296</v>
      </c>
      <c r="C162" s="142" t="s">
        <v>89</v>
      </c>
      <c r="D162" s="2"/>
      <c r="I162" s="194"/>
      <c r="J162" s="194"/>
      <c r="K162" s="194"/>
      <c r="L162" s="13">
        <f>+L163</f>
        <v>3</v>
      </c>
      <c r="P162" s="2"/>
      <c r="AA162" s="6"/>
      <c r="AB162" s="6"/>
      <c r="AC162" s="6"/>
    </row>
    <row r="163" spans="1:29" ht="13.95" customHeight="1" x14ac:dyDescent="0.25">
      <c r="B163" s="141"/>
      <c r="C163" s="142"/>
      <c r="D163" s="2"/>
      <c r="I163" s="194">
        <v>1</v>
      </c>
      <c r="J163" s="194">
        <v>1.5</v>
      </c>
      <c r="K163" s="194">
        <v>2</v>
      </c>
      <c r="L163" s="194">
        <f>+I163*J163*K163</f>
        <v>3</v>
      </c>
      <c r="P163" s="2"/>
      <c r="AA163" s="6"/>
      <c r="AB163" s="6"/>
      <c r="AC163" s="6"/>
    </row>
    <row r="164" spans="1:29" ht="13.95" customHeight="1" x14ac:dyDescent="0.25">
      <c r="B164" s="141"/>
      <c r="C164" s="142"/>
      <c r="D164" s="2"/>
      <c r="I164" s="194"/>
      <c r="J164" s="194"/>
      <c r="K164" s="194"/>
      <c r="L164" s="140"/>
      <c r="P164" s="2"/>
      <c r="AA164" s="6"/>
      <c r="AB164" s="6"/>
      <c r="AC164" s="6"/>
    </row>
    <row r="165" spans="1:29" ht="13.95" customHeight="1" x14ac:dyDescent="0.25">
      <c r="B165" s="141"/>
      <c r="C165" s="142"/>
      <c r="D165" s="2"/>
      <c r="I165" s="194"/>
      <c r="J165" s="194"/>
      <c r="K165" s="194"/>
      <c r="L165" s="140"/>
      <c r="P165" s="2"/>
      <c r="AA165" s="6"/>
      <c r="AB165" s="6"/>
      <c r="AC165" s="6"/>
    </row>
    <row r="166" spans="1:29" ht="13.95" customHeight="1" x14ac:dyDescent="0.25">
      <c r="A166" s="184" t="s">
        <v>70</v>
      </c>
      <c r="B166" s="141" t="s">
        <v>36</v>
      </c>
      <c r="C166" s="142"/>
      <c r="D166" s="2"/>
      <c r="I166" s="345"/>
      <c r="J166" s="345"/>
      <c r="K166" s="194"/>
      <c r="L166" s="194"/>
      <c r="P166" s="2"/>
      <c r="AA166" s="6"/>
      <c r="AB166" s="6"/>
      <c r="AC166" s="6"/>
    </row>
    <row r="167" spans="1:29" ht="13.95" customHeight="1" x14ac:dyDescent="0.25">
      <c r="A167" s="184" t="s">
        <v>71</v>
      </c>
      <c r="B167" s="141" t="s">
        <v>173</v>
      </c>
      <c r="C167" s="142"/>
      <c r="D167" s="2"/>
      <c r="I167" s="194"/>
      <c r="J167" s="194"/>
      <c r="K167" s="194"/>
      <c r="L167" s="140"/>
      <c r="P167" s="2"/>
      <c r="AA167" s="6"/>
      <c r="AB167" s="6"/>
      <c r="AC167" s="6"/>
    </row>
    <row r="168" spans="1:29" ht="13.95" customHeight="1" x14ac:dyDescent="0.25">
      <c r="A168" s="184" t="s">
        <v>181</v>
      </c>
      <c r="B168" s="141" t="s">
        <v>174</v>
      </c>
      <c r="C168" s="142"/>
      <c r="D168" s="151" t="s">
        <v>90</v>
      </c>
      <c r="H168" s="20">
        <f>+SUM(H169:H190)</f>
        <v>12.69975</v>
      </c>
      <c r="I168" s="194"/>
      <c r="J168" s="194"/>
      <c r="K168" s="194"/>
      <c r="L168" s="140"/>
      <c r="P168" s="2"/>
      <c r="AA168" s="6"/>
      <c r="AB168" s="6"/>
      <c r="AC168" s="6"/>
    </row>
    <row r="169" spans="1:29" ht="13.95" customHeight="1" x14ac:dyDescent="0.25">
      <c r="A169" s="11"/>
      <c r="B169" s="137" t="s">
        <v>375</v>
      </c>
      <c r="C169" s="141"/>
      <c r="D169" s="2"/>
      <c r="L169" s="13"/>
      <c r="P169" s="2"/>
      <c r="AA169" s="6"/>
      <c r="AB169" s="6"/>
      <c r="AC169" s="6"/>
    </row>
    <row r="170" spans="1:29" ht="13.95" customHeight="1" x14ac:dyDescent="0.25">
      <c r="B170" s="142" t="s">
        <v>377</v>
      </c>
      <c r="C170" s="142"/>
      <c r="D170" s="181">
        <f>3-1.28</f>
        <v>1.72</v>
      </c>
      <c r="E170" s="182">
        <v>0.25</v>
      </c>
      <c r="F170" s="182">
        <v>1.3</v>
      </c>
      <c r="G170" s="182">
        <v>1</v>
      </c>
      <c r="H170" s="182">
        <f>+D170*E170*F170*G170</f>
        <v>0.55900000000000005</v>
      </c>
      <c r="L170" s="13"/>
      <c r="P170" s="2"/>
      <c r="AA170" s="6"/>
      <c r="AB170" s="6"/>
      <c r="AC170" s="6"/>
    </row>
    <row r="171" spans="1:29" ht="13.95" customHeight="1" x14ac:dyDescent="0.25">
      <c r="B171" s="142"/>
      <c r="C171" s="142"/>
      <c r="D171" s="181">
        <v>1.28</v>
      </c>
      <c r="E171" s="182">
        <v>0.25</v>
      </c>
      <c r="F171" s="182">
        <v>1.1000000000000001</v>
      </c>
      <c r="G171" s="182">
        <v>1</v>
      </c>
      <c r="H171" s="182">
        <f>+D171*E171*F171*G171</f>
        <v>0.35200000000000004</v>
      </c>
      <c r="L171" s="13"/>
      <c r="P171" s="2"/>
      <c r="AA171" s="6"/>
      <c r="AB171" s="6"/>
      <c r="AC171" s="6"/>
    </row>
    <row r="172" spans="1:29" ht="13.95" customHeight="1" x14ac:dyDescent="0.25">
      <c r="B172" s="138" t="s">
        <v>394</v>
      </c>
      <c r="C172" s="142"/>
      <c r="D172" s="181">
        <v>3</v>
      </c>
      <c r="E172" s="182">
        <v>0.25</v>
      </c>
      <c r="F172" s="182">
        <v>1.3</v>
      </c>
      <c r="G172" s="182">
        <v>1</v>
      </c>
      <c r="H172" s="182">
        <f>+D172*E172*F172*G172</f>
        <v>0.97500000000000009</v>
      </c>
      <c r="I172" s="346"/>
      <c r="J172" s="346"/>
      <c r="K172" s="194"/>
      <c r="L172" s="194"/>
      <c r="P172" s="2"/>
      <c r="AA172" s="6"/>
      <c r="AB172" s="6"/>
      <c r="AC172" s="6"/>
    </row>
    <row r="173" spans="1:29" ht="13.95" customHeight="1" x14ac:dyDescent="0.25">
      <c r="B173" s="138" t="s">
        <v>395</v>
      </c>
      <c r="C173" s="142"/>
      <c r="D173" s="181">
        <v>3</v>
      </c>
      <c r="E173" s="182">
        <v>0.25</v>
      </c>
      <c r="F173" s="182">
        <v>1.3</v>
      </c>
      <c r="G173" s="182">
        <v>1</v>
      </c>
      <c r="H173" s="182">
        <f>+D173*E173*F173*G173</f>
        <v>0.97500000000000009</v>
      </c>
      <c r="I173" s="194"/>
      <c r="J173" s="194"/>
      <c r="K173" s="194"/>
      <c r="L173" s="140"/>
      <c r="P173" s="2"/>
      <c r="AA173" s="6"/>
      <c r="AB173" s="6"/>
      <c r="AC173" s="6"/>
    </row>
    <row r="174" spans="1:29" ht="13.95" customHeight="1" x14ac:dyDescent="0.25">
      <c r="B174" s="138" t="s">
        <v>396</v>
      </c>
      <c r="C174" s="142"/>
      <c r="D174" s="181">
        <v>3</v>
      </c>
      <c r="E174" s="182">
        <v>0.25</v>
      </c>
      <c r="F174" s="182">
        <v>1.3</v>
      </c>
      <c r="G174" s="182">
        <v>1</v>
      </c>
      <c r="H174" s="182">
        <f>+D174*E174*F174*G174</f>
        <v>0.97500000000000009</v>
      </c>
      <c r="I174" s="194"/>
      <c r="J174" s="194"/>
      <c r="K174" s="194"/>
      <c r="L174" s="140"/>
      <c r="P174" s="2"/>
      <c r="AA174" s="6"/>
      <c r="AB174" s="6"/>
      <c r="AC174" s="6"/>
    </row>
    <row r="175" spans="1:29" ht="13.95" customHeight="1" x14ac:dyDescent="0.25">
      <c r="A175" s="11"/>
      <c r="B175" s="137" t="s">
        <v>376</v>
      </c>
      <c r="C175" s="141"/>
      <c r="D175" s="181"/>
      <c r="E175" s="182"/>
      <c r="F175" s="182"/>
      <c r="G175" s="182"/>
      <c r="H175" s="182"/>
      <c r="I175" s="194"/>
      <c r="J175" s="194"/>
      <c r="K175" s="194"/>
      <c r="L175" s="140"/>
      <c r="P175" s="2"/>
      <c r="AA175" s="6"/>
      <c r="AB175" s="6"/>
      <c r="AC175" s="6"/>
    </row>
    <row r="176" spans="1:29" ht="13.95" customHeight="1" x14ac:dyDescent="0.25">
      <c r="B176" s="138" t="s">
        <v>377</v>
      </c>
      <c r="C176" s="142"/>
      <c r="D176" s="181">
        <v>3</v>
      </c>
      <c r="E176" s="182">
        <v>0.25</v>
      </c>
      <c r="F176" s="182">
        <v>1.3</v>
      </c>
      <c r="G176" s="182">
        <v>1</v>
      </c>
      <c r="H176" s="182">
        <f t="shared" ref="H176:H181" si="22">+D176*E176*F176*G176</f>
        <v>0.97500000000000009</v>
      </c>
      <c r="I176" s="194"/>
      <c r="J176" s="194"/>
      <c r="K176" s="194"/>
      <c r="L176" s="140"/>
      <c r="P176" s="2"/>
      <c r="AA176" s="6"/>
      <c r="AB176" s="6"/>
      <c r="AC176" s="6"/>
    </row>
    <row r="177" spans="1:29" ht="13.95" customHeight="1" x14ac:dyDescent="0.25">
      <c r="B177" s="138" t="s">
        <v>394</v>
      </c>
      <c r="C177" s="142"/>
      <c r="D177" s="181">
        <v>1.1000000000000001</v>
      </c>
      <c r="E177" s="182">
        <v>0.25</v>
      </c>
      <c r="F177" s="182">
        <v>1.1000000000000001</v>
      </c>
      <c r="G177" s="182">
        <v>1</v>
      </c>
      <c r="H177" s="182">
        <f t="shared" si="22"/>
        <v>0.30250000000000005</v>
      </c>
      <c r="I177" s="194"/>
      <c r="J177" s="194"/>
      <c r="K177" s="194"/>
      <c r="L177" s="140"/>
      <c r="P177" s="2"/>
      <c r="AA177" s="6"/>
      <c r="AB177" s="6"/>
      <c r="AC177" s="6"/>
    </row>
    <row r="178" spans="1:29" ht="13.95" customHeight="1" x14ac:dyDescent="0.25">
      <c r="B178" s="138"/>
      <c r="C178" s="142"/>
      <c r="D178" s="181">
        <v>1.9</v>
      </c>
      <c r="E178" s="182">
        <v>0.25</v>
      </c>
      <c r="F178" s="182">
        <v>1.3</v>
      </c>
      <c r="G178" s="182">
        <v>1</v>
      </c>
      <c r="H178" s="182">
        <f t="shared" si="22"/>
        <v>0.61749999999999994</v>
      </c>
      <c r="I178" s="194"/>
      <c r="J178" s="194"/>
      <c r="K178" s="194"/>
      <c r="L178" s="140"/>
      <c r="P178" s="2"/>
      <c r="AA178" s="6"/>
      <c r="AB178" s="6"/>
      <c r="AC178" s="6"/>
    </row>
    <row r="179" spans="1:29" ht="13.95" customHeight="1" x14ac:dyDescent="0.25">
      <c r="B179" s="138" t="s">
        <v>395</v>
      </c>
      <c r="C179" s="142"/>
      <c r="D179" s="181">
        <v>3</v>
      </c>
      <c r="E179" s="182">
        <v>0.25</v>
      </c>
      <c r="F179" s="182">
        <v>1.3</v>
      </c>
      <c r="G179" s="182">
        <v>1</v>
      </c>
      <c r="H179" s="182">
        <f t="shared" si="22"/>
        <v>0.97500000000000009</v>
      </c>
      <c r="I179" s="194"/>
      <c r="J179" s="194"/>
      <c r="K179" s="194"/>
      <c r="L179" s="140"/>
      <c r="P179" s="2"/>
      <c r="AA179" s="6"/>
      <c r="AB179" s="6"/>
      <c r="AC179" s="6"/>
    </row>
    <row r="180" spans="1:29" ht="13.95" customHeight="1" x14ac:dyDescent="0.25">
      <c r="B180" s="138" t="s">
        <v>396</v>
      </c>
      <c r="C180" s="142"/>
      <c r="D180" s="181">
        <v>1.1000000000000001</v>
      </c>
      <c r="E180" s="182">
        <v>0.25</v>
      </c>
      <c r="F180" s="182">
        <v>1.1000000000000001</v>
      </c>
      <c r="G180" s="182">
        <v>1</v>
      </c>
      <c r="H180" s="182">
        <f t="shared" si="22"/>
        <v>0.30250000000000005</v>
      </c>
      <c r="I180" s="194"/>
      <c r="J180" s="194"/>
      <c r="K180" s="194"/>
      <c r="L180" s="140"/>
      <c r="P180" s="2"/>
      <c r="AA180" s="6"/>
      <c r="AB180" s="6"/>
      <c r="AC180" s="6"/>
    </row>
    <row r="181" spans="1:29" ht="13.95" customHeight="1" x14ac:dyDescent="0.25">
      <c r="B181" s="138"/>
      <c r="C181" s="142"/>
      <c r="D181" s="181">
        <v>1.9</v>
      </c>
      <c r="E181" s="182">
        <v>0.25</v>
      </c>
      <c r="F181" s="182">
        <v>1.3</v>
      </c>
      <c r="G181" s="182">
        <v>1</v>
      </c>
      <c r="H181" s="182">
        <f t="shared" si="22"/>
        <v>0.61749999999999994</v>
      </c>
      <c r="I181" s="194"/>
      <c r="J181" s="194"/>
      <c r="K181" s="194"/>
      <c r="L181" s="140"/>
      <c r="P181" s="2"/>
      <c r="AA181" s="6"/>
      <c r="AB181" s="6"/>
      <c r="AC181" s="6"/>
    </row>
    <row r="182" spans="1:29" ht="13.95" customHeight="1" x14ac:dyDescent="0.25">
      <c r="B182" s="141" t="s">
        <v>386</v>
      </c>
      <c r="C182" s="142"/>
      <c r="D182" s="181"/>
      <c r="E182" s="182"/>
      <c r="F182" s="182"/>
      <c r="G182" s="182"/>
      <c r="H182" s="183"/>
      <c r="I182" s="194"/>
      <c r="J182" s="194"/>
      <c r="K182" s="194"/>
      <c r="L182" s="140"/>
      <c r="P182" s="2"/>
      <c r="AA182" s="6"/>
      <c r="AB182" s="6"/>
      <c r="AC182" s="6"/>
    </row>
    <row r="183" spans="1:29" ht="13.95" customHeight="1" x14ac:dyDescent="0.25">
      <c r="B183" s="138" t="s">
        <v>397</v>
      </c>
      <c r="C183" s="142"/>
      <c r="D183" s="181">
        <v>5.3</v>
      </c>
      <c r="E183" s="182">
        <v>0.25</v>
      </c>
      <c r="F183" s="182">
        <v>1.3</v>
      </c>
      <c r="G183" s="182">
        <v>1</v>
      </c>
      <c r="H183" s="182">
        <f>+D183*E183*F183*G183</f>
        <v>1.7224999999999999</v>
      </c>
      <c r="I183" s="194"/>
      <c r="J183" s="194"/>
      <c r="K183" s="194"/>
      <c r="L183" s="140"/>
      <c r="P183" s="2"/>
      <c r="AA183" s="6"/>
      <c r="AB183" s="6"/>
      <c r="AC183" s="6"/>
    </row>
    <row r="184" spans="1:29" ht="13.95" customHeight="1" x14ac:dyDescent="0.25">
      <c r="A184" s="10"/>
      <c r="B184" s="141" t="s">
        <v>398</v>
      </c>
      <c r="C184" s="142"/>
      <c r="D184" s="181"/>
      <c r="E184" s="182"/>
      <c r="F184" s="182"/>
      <c r="G184" s="182"/>
      <c r="H184" s="183"/>
      <c r="P184" s="2"/>
      <c r="AA184" s="6"/>
      <c r="AB184" s="6"/>
      <c r="AC184" s="6"/>
    </row>
    <row r="185" spans="1:29" ht="13.95" customHeight="1" x14ac:dyDescent="0.25">
      <c r="A185" s="11"/>
      <c r="B185" s="138" t="s">
        <v>397</v>
      </c>
      <c r="C185" s="142"/>
      <c r="D185" s="181">
        <v>2.0499999999999998</v>
      </c>
      <c r="E185" s="182">
        <v>0.25</v>
      </c>
      <c r="F185" s="182">
        <v>1.3</v>
      </c>
      <c r="G185" s="182">
        <v>1</v>
      </c>
      <c r="H185" s="182">
        <f>+D185*E185*F185*G185</f>
        <v>0.66625000000000001</v>
      </c>
      <c r="L185" s="13"/>
      <c r="P185" s="2"/>
      <c r="AA185" s="6"/>
      <c r="AB185" s="6"/>
      <c r="AC185" s="6"/>
    </row>
    <row r="186" spans="1:29" ht="13.95" customHeight="1" x14ac:dyDescent="0.25">
      <c r="A186" s="11"/>
      <c r="B186" s="138"/>
      <c r="C186" s="142"/>
      <c r="D186" s="181">
        <v>2.2000000000000002</v>
      </c>
      <c r="E186" s="182">
        <v>0.25</v>
      </c>
      <c r="F186" s="182">
        <v>1.3</v>
      </c>
      <c r="G186" s="182">
        <v>1</v>
      </c>
      <c r="H186" s="182">
        <f>+D186*E186*F186*G186</f>
        <v>0.71500000000000008</v>
      </c>
      <c r="L186" s="13"/>
      <c r="P186" s="2"/>
      <c r="AA186" s="6"/>
      <c r="AB186" s="6"/>
      <c r="AC186" s="6"/>
    </row>
    <row r="187" spans="1:29" ht="13.95" customHeight="1" x14ac:dyDescent="0.25">
      <c r="A187" s="11"/>
      <c r="B187" s="134"/>
      <c r="C187" s="142"/>
      <c r="D187" s="2">
        <v>0.9</v>
      </c>
      <c r="E187" s="187">
        <v>0.25</v>
      </c>
      <c r="F187" s="187">
        <v>1.1000000000000001</v>
      </c>
      <c r="G187" s="8">
        <v>1</v>
      </c>
      <c r="H187" s="182">
        <f>+D187*E187*F187*G187</f>
        <v>0.24750000000000003</v>
      </c>
      <c r="L187" s="13"/>
      <c r="P187" s="2"/>
      <c r="AA187" s="6"/>
      <c r="AB187" s="6"/>
      <c r="AC187" s="6"/>
    </row>
    <row r="188" spans="1:29" ht="13.95" customHeight="1" x14ac:dyDescent="0.25">
      <c r="B188" s="141" t="s">
        <v>388</v>
      </c>
      <c r="C188" s="142"/>
      <c r="D188" s="181"/>
      <c r="E188" s="182"/>
      <c r="F188" s="182"/>
      <c r="G188" s="182"/>
      <c r="H188" s="183"/>
      <c r="L188" s="13"/>
      <c r="P188" s="2"/>
      <c r="AA188" s="6"/>
      <c r="AB188" s="6"/>
      <c r="AC188" s="6"/>
    </row>
    <row r="189" spans="1:29" ht="13.95" customHeight="1" x14ac:dyDescent="0.25">
      <c r="B189" s="138" t="s">
        <v>397</v>
      </c>
      <c r="C189" s="142"/>
      <c r="D189" s="181">
        <v>5.3</v>
      </c>
      <c r="E189" s="182">
        <v>0.25</v>
      </c>
      <c r="F189" s="182">
        <v>1.3</v>
      </c>
      <c r="G189" s="182">
        <v>1</v>
      </c>
      <c r="H189" s="182">
        <f>+D189*E189*F189*G189</f>
        <v>1.7224999999999999</v>
      </c>
      <c r="I189" s="331"/>
      <c r="J189" s="332"/>
      <c r="K189" s="194"/>
      <c r="L189" s="194"/>
      <c r="P189" s="2"/>
      <c r="AA189" s="6"/>
      <c r="AB189" s="6"/>
      <c r="AC189" s="6"/>
    </row>
    <row r="190" spans="1:29" ht="13.95" customHeight="1" x14ac:dyDescent="0.25">
      <c r="B190" s="134"/>
      <c r="C190" s="142"/>
      <c r="D190" s="2"/>
      <c r="H190" s="182"/>
      <c r="I190" s="331"/>
      <c r="J190" s="332"/>
      <c r="K190" s="194"/>
      <c r="L190" s="194"/>
      <c r="P190" s="2"/>
      <c r="AA190" s="6"/>
      <c r="AB190" s="6"/>
      <c r="AC190" s="6"/>
    </row>
    <row r="191" spans="1:29" ht="13.95" customHeight="1" x14ac:dyDescent="0.25">
      <c r="B191" s="134"/>
      <c r="C191" s="142"/>
      <c r="D191" s="2"/>
      <c r="H191" s="182"/>
      <c r="I191" s="188"/>
      <c r="J191" s="189"/>
      <c r="K191" s="194"/>
      <c r="L191" s="194"/>
      <c r="P191" s="2"/>
      <c r="AA191" s="6"/>
      <c r="AB191" s="6"/>
      <c r="AC191" s="6"/>
    </row>
    <row r="192" spans="1:29" ht="13.95" customHeight="1" x14ac:dyDescent="0.25">
      <c r="A192" s="184" t="s">
        <v>368</v>
      </c>
      <c r="B192" s="137" t="s">
        <v>366</v>
      </c>
      <c r="C192" s="142"/>
      <c r="D192" s="2"/>
      <c r="H192" s="182"/>
      <c r="I192" s="188"/>
      <c r="J192" s="189"/>
      <c r="K192" s="194"/>
      <c r="L192" s="13">
        <f>+SUM(L193:L209)</f>
        <v>80.117999999999995</v>
      </c>
      <c r="P192" s="2"/>
      <c r="AA192" s="6"/>
      <c r="AB192" s="6"/>
      <c r="AC192" s="6"/>
    </row>
    <row r="193" spans="1:29" s="14" customFormat="1" ht="13.95" customHeight="1" x14ac:dyDescent="0.25">
      <c r="A193" s="192"/>
      <c r="B193" s="137" t="s">
        <v>375</v>
      </c>
      <c r="C193" s="142"/>
      <c r="E193" s="193"/>
      <c r="F193" s="193"/>
      <c r="G193" s="22"/>
      <c r="H193" s="183"/>
      <c r="I193" s="2"/>
      <c r="J193" s="187"/>
      <c r="K193" s="194"/>
      <c r="L193" s="194"/>
      <c r="M193" s="193"/>
      <c r="N193" s="193"/>
      <c r="O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57"/>
      <c r="AB193" s="57"/>
      <c r="AC193" s="57"/>
    </row>
    <row r="194" spans="1:29" s="14" customFormat="1" ht="13.95" customHeight="1" x14ac:dyDescent="0.25">
      <c r="A194" s="192"/>
      <c r="B194" s="142" t="s">
        <v>377</v>
      </c>
      <c r="C194" s="142"/>
      <c r="E194" s="193"/>
      <c r="F194" s="193"/>
      <c r="G194" s="22"/>
      <c r="H194" s="183"/>
      <c r="I194" s="181">
        <f>3-1.28</f>
        <v>1.72</v>
      </c>
      <c r="J194" s="182">
        <v>1.3</v>
      </c>
      <c r="K194" s="194">
        <v>2</v>
      </c>
      <c r="L194" s="194">
        <f>+I194*J194*K194</f>
        <v>4.4720000000000004</v>
      </c>
      <c r="M194" s="193"/>
      <c r="N194" s="193"/>
      <c r="O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57"/>
      <c r="AB194" s="57"/>
      <c r="AC194" s="57"/>
    </row>
    <row r="195" spans="1:29" s="14" customFormat="1" ht="13.95" customHeight="1" x14ac:dyDescent="0.25">
      <c r="A195" s="192"/>
      <c r="B195" s="142"/>
      <c r="C195" s="142"/>
      <c r="E195" s="193"/>
      <c r="F195" s="193"/>
      <c r="G195" s="22"/>
      <c r="H195" s="183"/>
      <c r="I195" s="181">
        <v>1.28</v>
      </c>
      <c r="J195" s="182">
        <v>1.1000000000000001</v>
      </c>
      <c r="K195" s="194">
        <v>2</v>
      </c>
      <c r="L195" s="194">
        <f t="shared" ref="L195:L213" si="23">+I195*J195*K195</f>
        <v>2.8160000000000003</v>
      </c>
      <c r="M195" s="193"/>
      <c r="N195" s="193"/>
      <c r="O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57"/>
      <c r="AB195" s="57"/>
      <c r="AC195" s="57"/>
    </row>
    <row r="196" spans="1:29" s="14" customFormat="1" ht="13.95" customHeight="1" x14ac:dyDescent="0.25">
      <c r="A196" s="192"/>
      <c r="B196" s="138" t="s">
        <v>394</v>
      </c>
      <c r="C196" s="142"/>
      <c r="E196" s="193"/>
      <c r="F196" s="193"/>
      <c r="G196" s="22"/>
      <c r="H196" s="183"/>
      <c r="I196" s="181">
        <v>3</v>
      </c>
      <c r="J196" s="182">
        <v>1.3</v>
      </c>
      <c r="K196" s="194">
        <v>2</v>
      </c>
      <c r="L196" s="194">
        <f t="shared" si="23"/>
        <v>7.8000000000000007</v>
      </c>
      <c r="M196" s="193"/>
      <c r="N196" s="193"/>
      <c r="O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57"/>
      <c r="AB196" s="57"/>
      <c r="AC196" s="57"/>
    </row>
    <row r="197" spans="1:29" s="14" customFormat="1" ht="13.95" customHeight="1" x14ac:dyDescent="0.25">
      <c r="A197" s="192"/>
      <c r="B197" s="138" t="s">
        <v>395</v>
      </c>
      <c r="C197" s="142"/>
      <c r="E197" s="193"/>
      <c r="F197" s="193"/>
      <c r="G197" s="22"/>
      <c r="H197" s="183"/>
      <c r="I197" s="181">
        <v>3</v>
      </c>
      <c r="J197" s="182">
        <v>1.3</v>
      </c>
      <c r="K197" s="194">
        <v>2</v>
      </c>
      <c r="L197" s="194">
        <f t="shared" si="23"/>
        <v>7.8000000000000007</v>
      </c>
      <c r="M197" s="193"/>
      <c r="N197" s="193"/>
      <c r="O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57"/>
      <c r="AB197" s="57"/>
      <c r="AC197" s="57"/>
    </row>
    <row r="198" spans="1:29" s="14" customFormat="1" ht="13.95" customHeight="1" x14ac:dyDescent="0.25">
      <c r="A198" s="192"/>
      <c r="B198" s="138" t="s">
        <v>396</v>
      </c>
      <c r="C198" s="142"/>
      <c r="E198" s="193"/>
      <c r="F198" s="193"/>
      <c r="G198" s="22"/>
      <c r="H198" s="183"/>
      <c r="I198" s="181">
        <v>3</v>
      </c>
      <c r="J198" s="182">
        <v>1.3</v>
      </c>
      <c r="K198" s="194">
        <v>2</v>
      </c>
      <c r="L198" s="194">
        <f t="shared" si="23"/>
        <v>7.8000000000000007</v>
      </c>
      <c r="M198" s="193"/>
      <c r="N198" s="193"/>
      <c r="O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57"/>
      <c r="AB198" s="57"/>
      <c r="AC198" s="57"/>
    </row>
    <row r="199" spans="1:29" s="14" customFormat="1" ht="13.95" customHeight="1" x14ac:dyDescent="0.25">
      <c r="A199" s="192"/>
      <c r="B199" s="137" t="s">
        <v>376</v>
      </c>
      <c r="C199" s="142"/>
      <c r="E199" s="193"/>
      <c r="F199" s="193"/>
      <c r="G199" s="22"/>
      <c r="H199" s="183"/>
      <c r="I199" s="181"/>
      <c r="J199" s="182"/>
      <c r="K199" s="194"/>
      <c r="L199" s="194"/>
      <c r="M199" s="193"/>
      <c r="N199" s="193"/>
      <c r="O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57"/>
      <c r="AB199" s="57"/>
      <c r="AC199" s="57"/>
    </row>
    <row r="200" spans="1:29" s="14" customFormat="1" ht="13.95" customHeight="1" x14ac:dyDescent="0.25">
      <c r="A200" s="192"/>
      <c r="B200" s="138" t="s">
        <v>377</v>
      </c>
      <c r="C200" s="142"/>
      <c r="E200" s="193"/>
      <c r="F200" s="193"/>
      <c r="G200" s="22"/>
      <c r="H200" s="183"/>
      <c r="I200" s="181">
        <v>3</v>
      </c>
      <c r="J200" s="182">
        <v>1.3</v>
      </c>
      <c r="K200" s="194">
        <v>2</v>
      </c>
      <c r="L200" s="194">
        <f t="shared" si="23"/>
        <v>7.8000000000000007</v>
      </c>
      <c r="M200" s="193"/>
      <c r="N200" s="193"/>
      <c r="O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57"/>
      <c r="AB200" s="57"/>
      <c r="AC200" s="57"/>
    </row>
    <row r="201" spans="1:29" s="14" customFormat="1" ht="13.95" customHeight="1" x14ac:dyDescent="0.25">
      <c r="A201" s="192"/>
      <c r="B201" s="138" t="s">
        <v>394</v>
      </c>
      <c r="C201" s="142"/>
      <c r="E201" s="193"/>
      <c r="F201" s="193"/>
      <c r="G201" s="22"/>
      <c r="H201" s="183"/>
      <c r="I201" s="181">
        <v>1.1000000000000001</v>
      </c>
      <c r="J201" s="182">
        <v>1.1000000000000001</v>
      </c>
      <c r="K201" s="194">
        <v>2</v>
      </c>
      <c r="L201" s="194">
        <f t="shared" si="23"/>
        <v>2.4200000000000004</v>
      </c>
      <c r="M201" s="193"/>
      <c r="N201" s="193"/>
      <c r="O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57"/>
      <c r="AB201" s="57"/>
      <c r="AC201" s="57"/>
    </row>
    <row r="202" spans="1:29" s="14" customFormat="1" ht="13.95" customHeight="1" x14ac:dyDescent="0.25">
      <c r="A202" s="192"/>
      <c r="B202" s="138"/>
      <c r="C202" s="142"/>
      <c r="E202" s="193"/>
      <c r="F202" s="193"/>
      <c r="G202" s="22"/>
      <c r="H202" s="183"/>
      <c r="I202" s="181">
        <v>1.9</v>
      </c>
      <c r="J202" s="182">
        <v>1.3</v>
      </c>
      <c r="K202" s="194">
        <v>2</v>
      </c>
      <c r="L202" s="194">
        <f t="shared" si="23"/>
        <v>4.9399999999999995</v>
      </c>
      <c r="M202" s="193"/>
      <c r="N202" s="193"/>
      <c r="O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57"/>
      <c r="AB202" s="57"/>
      <c r="AC202" s="57"/>
    </row>
    <row r="203" spans="1:29" s="14" customFormat="1" ht="13.95" customHeight="1" x14ac:dyDescent="0.25">
      <c r="A203" s="192"/>
      <c r="B203" s="138" t="s">
        <v>395</v>
      </c>
      <c r="C203" s="142"/>
      <c r="E203" s="193"/>
      <c r="F203" s="193"/>
      <c r="G203" s="22"/>
      <c r="H203" s="183"/>
      <c r="I203" s="181">
        <v>3</v>
      </c>
      <c r="J203" s="182">
        <v>1.3</v>
      </c>
      <c r="K203" s="194">
        <v>2</v>
      </c>
      <c r="L203" s="194">
        <f t="shared" si="23"/>
        <v>7.8000000000000007</v>
      </c>
      <c r="M203" s="193"/>
      <c r="N203" s="193"/>
      <c r="O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57"/>
      <c r="AB203" s="57"/>
      <c r="AC203" s="57"/>
    </row>
    <row r="204" spans="1:29" s="14" customFormat="1" ht="13.95" customHeight="1" x14ac:dyDescent="0.25">
      <c r="A204" s="192"/>
      <c r="B204" s="138" t="s">
        <v>396</v>
      </c>
      <c r="C204" s="142"/>
      <c r="E204" s="193"/>
      <c r="F204" s="193"/>
      <c r="G204" s="22"/>
      <c r="H204" s="183"/>
      <c r="I204" s="181">
        <v>1.1000000000000001</v>
      </c>
      <c r="J204" s="182">
        <v>1.1000000000000001</v>
      </c>
      <c r="K204" s="194">
        <v>2</v>
      </c>
      <c r="L204" s="194">
        <f t="shared" si="23"/>
        <v>2.4200000000000004</v>
      </c>
      <c r="M204" s="193"/>
      <c r="N204" s="193"/>
      <c r="O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57"/>
      <c r="AB204" s="57"/>
      <c r="AC204" s="57"/>
    </row>
    <row r="205" spans="1:29" s="14" customFormat="1" ht="13.95" customHeight="1" x14ac:dyDescent="0.25">
      <c r="A205" s="192"/>
      <c r="B205" s="138"/>
      <c r="C205" s="142"/>
      <c r="E205" s="193"/>
      <c r="F205" s="193"/>
      <c r="G205" s="22"/>
      <c r="H205" s="183"/>
      <c r="I205" s="181">
        <v>1.9</v>
      </c>
      <c r="J205" s="182">
        <v>1.3</v>
      </c>
      <c r="K205" s="194">
        <v>2</v>
      </c>
      <c r="L205" s="194">
        <f t="shared" si="23"/>
        <v>4.9399999999999995</v>
      </c>
      <c r="M205" s="193"/>
      <c r="N205" s="193"/>
      <c r="O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57"/>
      <c r="AB205" s="57"/>
      <c r="AC205" s="57"/>
    </row>
    <row r="206" spans="1:29" s="14" customFormat="1" ht="13.95" customHeight="1" x14ac:dyDescent="0.25">
      <c r="A206" s="192"/>
      <c r="B206" s="141" t="s">
        <v>386</v>
      </c>
      <c r="C206" s="142"/>
      <c r="E206" s="193"/>
      <c r="F206" s="193"/>
      <c r="G206" s="22"/>
      <c r="H206" s="183"/>
      <c r="I206" s="181"/>
      <c r="J206" s="182"/>
      <c r="K206" s="194"/>
      <c r="L206" s="194"/>
      <c r="M206" s="193"/>
      <c r="N206" s="193"/>
      <c r="O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57"/>
      <c r="AB206" s="57"/>
      <c r="AC206" s="57"/>
    </row>
    <row r="207" spans="1:29" s="14" customFormat="1" ht="13.95" customHeight="1" x14ac:dyDescent="0.25">
      <c r="A207" s="192"/>
      <c r="B207" s="138" t="s">
        <v>397</v>
      </c>
      <c r="C207" s="142"/>
      <c r="E207" s="193"/>
      <c r="F207" s="193"/>
      <c r="G207" s="22"/>
      <c r="H207" s="183"/>
      <c r="I207" s="181">
        <v>5.3</v>
      </c>
      <c r="J207" s="182">
        <v>1.3</v>
      </c>
      <c r="K207" s="194">
        <v>2</v>
      </c>
      <c r="L207" s="194">
        <f t="shared" si="23"/>
        <v>13.78</v>
      </c>
      <c r="M207" s="193"/>
      <c r="N207" s="193"/>
      <c r="O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57"/>
      <c r="AB207" s="57"/>
      <c r="AC207" s="57"/>
    </row>
    <row r="208" spans="1:29" s="14" customFormat="1" ht="13.95" customHeight="1" x14ac:dyDescent="0.25">
      <c r="A208" s="192"/>
      <c r="B208" s="141" t="s">
        <v>398</v>
      </c>
      <c r="C208" s="142"/>
      <c r="E208" s="193"/>
      <c r="F208" s="193"/>
      <c r="G208" s="22"/>
      <c r="H208" s="183"/>
      <c r="I208" s="181"/>
      <c r="J208" s="182"/>
      <c r="K208" s="194"/>
      <c r="L208" s="194"/>
      <c r="M208" s="193"/>
      <c r="N208" s="193"/>
      <c r="O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57"/>
      <c r="AB208" s="57"/>
      <c r="AC208" s="57"/>
    </row>
    <row r="209" spans="1:29" s="14" customFormat="1" ht="13.95" customHeight="1" x14ac:dyDescent="0.25">
      <c r="A209" s="192"/>
      <c r="B209" s="138" t="s">
        <v>397</v>
      </c>
      <c r="C209" s="142"/>
      <c r="E209" s="193"/>
      <c r="F209" s="193"/>
      <c r="G209" s="22"/>
      <c r="H209" s="183"/>
      <c r="I209" s="181">
        <v>2.0499999999999998</v>
      </c>
      <c r="J209" s="182">
        <v>1.3</v>
      </c>
      <c r="K209" s="194">
        <v>2</v>
      </c>
      <c r="L209" s="194">
        <f t="shared" si="23"/>
        <v>5.33</v>
      </c>
      <c r="M209" s="193"/>
      <c r="N209" s="193"/>
      <c r="O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57"/>
      <c r="AB209" s="57"/>
      <c r="AC209" s="57"/>
    </row>
    <row r="210" spans="1:29" s="14" customFormat="1" ht="13.95" customHeight="1" x14ac:dyDescent="0.25">
      <c r="A210" s="192"/>
      <c r="B210" s="138"/>
      <c r="C210" s="142"/>
      <c r="E210" s="193"/>
      <c r="F210" s="193"/>
      <c r="G210" s="22"/>
      <c r="H210" s="183"/>
      <c r="I210" s="181">
        <v>2.2000000000000002</v>
      </c>
      <c r="J210" s="182">
        <v>1.3</v>
      </c>
      <c r="K210" s="194">
        <v>2</v>
      </c>
      <c r="L210" s="194">
        <f t="shared" si="23"/>
        <v>5.7200000000000006</v>
      </c>
      <c r="M210" s="193"/>
      <c r="N210" s="193"/>
      <c r="O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57"/>
      <c r="AB210" s="57"/>
      <c r="AC210" s="57"/>
    </row>
    <row r="211" spans="1:29" s="14" customFormat="1" ht="13.95" customHeight="1" x14ac:dyDescent="0.25">
      <c r="A211" s="192"/>
      <c r="B211" s="134"/>
      <c r="C211" s="142"/>
      <c r="E211" s="193"/>
      <c r="F211" s="193"/>
      <c r="G211" s="22"/>
      <c r="H211" s="183"/>
      <c r="I211" s="2">
        <v>0.9</v>
      </c>
      <c r="J211" s="187">
        <v>1.1000000000000001</v>
      </c>
      <c r="K211" s="194">
        <v>2</v>
      </c>
      <c r="L211" s="194">
        <f t="shared" si="23"/>
        <v>1.9800000000000002</v>
      </c>
      <c r="M211" s="193"/>
      <c r="N211" s="193"/>
      <c r="O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57"/>
      <c r="AB211" s="57"/>
      <c r="AC211" s="57"/>
    </row>
    <row r="212" spans="1:29" s="14" customFormat="1" ht="13.95" customHeight="1" x14ac:dyDescent="0.25">
      <c r="A212" s="192"/>
      <c r="B212" s="141" t="s">
        <v>388</v>
      </c>
      <c r="C212" s="142"/>
      <c r="E212" s="193"/>
      <c r="F212" s="193"/>
      <c r="G212" s="22"/>
      <c r="H212" s="183"/>
      <c r="I212" s="181"/>
      <c r="J212" s="182"/>
      <c r="K212" s="194"/>
      <c r="L212" s="194"/>
      <c r="M212" s="193"/>
      <c r="N212" s="193"/>
      <c r="O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57"/>
      <c r="AB212" s="57"/>
      <c r="AC212" s="57"/>
    </row>
    <row r="213" spans="1:29" s="14" customFormat="1" ht="13.95" customHeight="1" x14ac:dyDescent="0.25">
      <c r="A213" s="192"/>
      <c r="B213" s="138" t="s">
        <v>397</v>
      </c>
      <c r="C213" s="142"/>
      <c r="E213" s="193"/>
      <c r="F213" s="193"/>
      <c r="G213" s="22"/>
      <c r="H213" s="183"/>
      <c r="I213" s="181">
        <v>5.3</v>
      </c>
      <c r="J213" s="182">
        <v>1.3</v>
      </c>
      <c r="K213" s="194">
        <v>2</v>
      </c>
      <c r="L213" s="194">
        <f t="shared" si="23"/>
        <v>13.78</v>
      </c>
      <c r="M213" s="193"/>
      <c r="N213" s="193"/>
      <c r="O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57"/>
      <c r="AB213" s="57"/>
      <c r="AC213" s="57"/>
    </row>
    <row r="214" spans="1:29" s="14" customFormat="1" ht="13.95" customHeight="1" x14ac:dyDescent="0.25">
      <c r="A214" s="192"/>
      <c r="B214" s="27"/>
      <c r="C214" s="142"/>
      <c r="E214" s="193"/>
      <c r="F214" s="193"/>
      <c r="G214" s="22"/>
      <c r="H214" s="183"/>
      <c r="I214" s="188"/>
      <c r="J214" s="189"/>
      <c r="K214" s="194"/>
      <c r="L214" s="194"/>
      <c r="M214" s="193"/>
      <c r="N214" s="193"/>
      <c r="O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57"/>
      <c r="AB214" s="57"/>
      <c r="AC214" s="57"/>
    </row>
    <row r="215" spans="1:29" ht="13.95" customHeight="1" x14ac:dyDescent="0.25">
      <c r="A215" s="184" t="s">
        <v>369</v>
      </c>
      <c r="B215" s="137" t="s">
        <v>367</v>
      </c>
      <c r="C215" s="142"/>
      <c r="D215" s="2"/>
      <c r="H215" s="182"/>
      <c r="I215" s="188"/>
      <c r="J215" s="189"/>
      <c r="K215" s="194"/>
      <c r="L215" s="194"/>
      <c r="P215" s="2"/>
      <c r="Z215" s="187">
        <f>+SUM(U216:Y254)</f>
        <v>709.75519999999995</v>
      </c>
      <c r="AA215" s="6"/>
      <c r="AB215" s="6"/>
      <c r="AC215" s="6"/>
    </row>
    <row r="216" spans="1:29" s="14" customFormat="1" ht="13.95" customHeight="1" x14ac:dyDescent="0.25">
      <c r="A216" s="192"/>
      <c r="B216" s="137" t="s">
        <v>375</v>
      </c>
      <c r="C216" s="142"/>
      <c r="E216" s="193"/>
      <c r="F216" s="193"/>
      <c r="G216" s="22"/>
      <c r="H216" s="183"/>
      <c r="I216" s="188"/>
      <c r="J216" s="189"/>
      <c r="K216" s="194"/>
      <c r="L216" s="194"/>
      <c r="M216" s="193"/>
      <c r="N216" s="193"/>
      <c r="O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57"/>
      <c r="AB216" s="57"/>
      <c r="AC216" s="57"/>
    </row>
    <row r="217" spans="1:29" s="14" customFormat="1" ht="13.95" customHeight="1" x14ac:dyDescent="0.25">
      <c r="A217" s="192"/>
      <c r="B217" s="142" t="s">
        <v>377</v>
      </c>
      <c r="C217" s="142"/>
      <c r="E217" s="193"/>
      <c r="F217" s="193"/>
      <c r="G217" s="22"/>
      <c r="H217" s="183"/>
      <c r="I217" s="188"/>
      <c r="J217" s="189"/>
      <c r="K217" s="194"/>
      <c r="L217" s="194"/>
      <c r="M217" s="193"/>
      <c r="N217" s="193"/>
      <c r="O217" s="193"/>
      <c r="Q217" s="193">
        <v>1</v>
      </c>
      <c r="R217" s="193">
        <v>9</v>
      </c>
      <c r="S217" s="193">
        <f>1.72+1.2</f>
        <v>2.92</v>
      </c>
      <c r="T217" s="193">
        <f t="shared" ref="T217:T226" si="24">+Q217*R217*S217</f>
        <v>26.28</v>
      </c>
      <c r="U217" s="193"/>
      <c r="V217" s="193">
        <f t="shared" ref="V217:V224" si="25">+T217*$V$3</f>
        <v>14.716800000000003</v>
      </c>
      <c r="W217" s="193"/>
      <c r="X217" s="193"/>
      <c r="Y217" s="193"/>
      <c r="Z217" s="193"/>
      <c r="AA217" s="57"/>
      <c r="AB217" s="57"/>
      <c r="AC217" s="57"/>
    </row>
    <row r="218" spans="1:29" s="14" customFormat="1" ht="13.95" customHeight="1" x14ac:dyDescent="0.25">
      <c r="A218" s="192"/>
      <c r="B218" s="142"/>
      <c r="C218" s="142"/>
      <c r="E218" s="193"/>
      <c r="F218" s="193"/>
      <c r="G218" s="22"/>
      <c r="H218" s="183"/>
      <c r="I218" s="188"/>
      <c r="J218" s="189"/>
      <c r="K218" s="194"/>
      <c r="L218" s="194"/>
      <c r="M218" s="193"/>
      <c r="N218" s="193"/>
      <c r="O218" s="193"/>
      <c r="Q218" s="193">
        <v>1</v>
      </c>
      <c r="R218" s="193">
        <v>13</v>
      </c>
      <c r="S218" s="193">
        <v>3.05</v>
      </c>
      <c r="T218" s="193">
        <f t="shared" si="24"/>
        <v>39.65</v>
      </c>
      <c r="U218" s="193"/>
      <c r="V218" s="193">
        <f t="shared" si="25"/>
        <v>22.204000000000001</v>
      </c>
      <c r="W218" s="193"/>
      <c r="X218" s="193"/>
      <c r="Y218" s="193"/>
      <c r="Z218" s="193"/>
      <c r="AA218" s="57"/>
      <c r="AB218" s="57"/>
      <c r="AC218" s="57"/>
    </row>
    <row r="219" spans="1:29" s="14" customFormat="1" ht="13.95" customHeight="1" x14ac:dyDescent="0.25">
      <c r="A219" s="192"/>
      <c r="B219" s="142"/>
      <c r="C219" s="142"/>
      <c r="E219" s="193"/>
      <c r="F219" s="193"/>
      <c r="G219" s="22"/>
      <c r="H219" s="183"/>
      <c r="I219" s="188"/>
      <c r="J219" s="189"/>
      <c r="K219" s="194"/>
      <c r="L219" s="194"/>
      <c r="M219" s="193"/>
      <c r="N219" s="193"/>
      <c r="O219" s="193"/>
      <c r="Q219" s="193">
        <v>1</v>
      </c>
      <c r="R219" s="193">
        <v>8</v>
      </c>
      <c r="S219" s="193">
        <f>1.28+1.2</f>
        <v>2.48</v>
      </c>
      <c r="T219" s="193">
        <f t="shared" si="24"/>
        <v>19.84</v>
      </c>
      <c r="U219" s="193"/>
      <c r="V219" s="193">
        <f t="shared" si="25"/>
        <v>11.1104</v>
      </c>
      <c r="W219" s="193"/>
      <c r="X219" s="193"/>
      <c r="Y219" s="193"/>
      <c r="Z219" s="193"/>
      <c r="AA219" s="57"/>
      <c r="AB219" s="57"/>
      <c r="AC219" s="57"/>
    </row>
    <row r="220" spans="1:29" s="14" customFormat="1" ht="13.95" customHeight="1" x14ac:dyDescent="0.25">
      <c r="A220" s="192"/>
      <c r="B220" s="142"/>
      <c r="C220" s="142"/>
      <c r="E220" s="193"/>
      <c r="F220" s="193"/>
      <c r="G220" s="22"/>
      <c r="H220" s="183"/>
      <c r="I220" s="188"/>
      <c r="J220" s="189"/>
      <c r="K220" s="194"/>
      <c r="L220" s="194"/>
      <c r="M220" s="193"/>
      <c r="N220" s="193"/>
      <c r="O220" s="193"/>
      <c r="Q220" s="193">
        <v>1</v>
      </c>
      <c r="R220" s="193">
        <v>11</v>
      </c>
      <c r="S220" s="193">
        <v>3.05</v>
      </c>
      <c r="T220" s="193">
        <f t="shared" si="24"/>
        <v>33.549999999999997</v>
      </c>
      <c r="U220" s="193"/>
      <c r="V220" s="193">
        <f t="shared" si="25"/>
        <v>18.788</v>
      </c>
      <c r="W220" s="193"/>
      <c r="X220" s="193"/>
      <c r="Y220" s="193"/>
      <c r="Z220" s="193"/>
      <c r="AA220" s="57"/>
      <c r="AB220" s="57"/>
      <c r="AC220" s="57"/>
    </row>
    <row r="221" spans="1:29" s="14" customFormat="1" ht="13.95" customHeight="1" x14ac:dyDescent="0.25">
      <c r="A221" s="192"/>
      <c r="B221" s="138" t="s">
        <v>394</v>
      </c>
      <c r="C221" s="142"/>
      <c r="E221" s="193"/>
      <c r="F221" s="193"/>
      <c r="G221" s="22"/>
      <c r="H221" s="183"/>
      <c r="I221" s="188"/>
      <c r="J221" s="189"/>
      <c r="K221" s="194"/>
      <c r="L221" s="194"/>
      <c r="M221" s="193"/>
      <c r="N221" s="193"/>
      <c r="O221" s="193"/>
      <c r="Q221" s="193">
        <v>1</v>
      </c>
      <c r="R221" s="193">
        <v>9</v>
      </c>
      <c r="S221" s="193">
        <v>4.2</v>
      </c>
      <c r="T221" s="193">
        <f t="shared" si="24"/>
        <v>37.800000000000004</v>
      </c>
      <c r="U221" s="193"/>
      <c r="V221" s="193">
        <f t="shared" si="25"/>
        <v>21.168000000000003</v>
      </c>
      <c r="W221" s="193"/>
      <c r="X221" s="193"/>
      <c r="Y221" s="193"/>
      <c r="Z221" s="193"/>
      <c r="AA221" s="57"/>
      <c r="AB221" s="57"/>
      <c r="AC221" s="57"/>
    </row>
    <row r="222" spans="1:29" s="14" customFormat="1" ht="13.95" customHeight="1" x14ac:dyDescent="0.25">
      <c r="A222" s="192"/>
      <c r="B222" s="138"/>
      <c r="C222" s="142"/>
      <c r="E222" s="193"/>
      <c r="F222" s="193"/>
      <c r="G222" s="22"/>
      <c r="H222" s="183"/>
      <c r="I222" s="188"/>
      <c r="J222" s="189"/>
      <c r="K222" s="194"/>
      <c r="L222" s="194"/>
      <c r="M222" s="193"/>
      <c r="N222" s="193"/>
      <c r="O222" s="193"/>
      <c r="Q222" s="193">
        <v>1</v>
      </c>
      <c r="R222" s="193">
        <v>20</v>
      </c>
      <c r="S222" s="193">
        <v>3.05</v>
      </c>
      <c r="T222" s="193">
        <f t="shared" si="24"/>
        <v>61</v>
      </c>
      <c r="U222" s="193"/>
      <c r="V222" s="193">
        <f t="shared" si="25"/>
        <v>34.160000000000004</v>
      </c>
      <c r="W222" s="193"/>
      <c r="X222" s="193"/>
      <c r="Y222" s="193"/>
      <c r="Z222" s="193"/>
      <c r="AA222" s="57"/>
      <c r="AB222" s="57"/>
      <c r="AC222" s="57"/>
    </row>
    <row r="223" spans="1:29" s="14" customFormat="1" ht="13.95" customHeight="1" x14ac:dyDescent="0.25">
      <c r="A223" s="192"/>
      <c r="B223" s="138" t="s">
        <v>395</v>
      </c>
      <c r="C223" s="142"/>
      <c r="E223" s="193"/>
      <c r="F223" s="193"/>
      <c r="G223" s="22"/>
      <c r="H223" s="183"/>
      <c r="I223" s="188"/>
      <c r="J223" s="189"/>
      <c r="K223" s="194"/>
      <c r="L223" s="194"/>
      <c r="M223" s="193"/>
      <c r="N223" s="193"/>
      <c r="O223" s="193"/>
      <c r="Q223" s="193">
        <v>1</v>
      </c>
      <c r="R223" s="193">
        <v>9</v>
      </c>
      <c r="S223" s="193">
        <v>4.2</v>
      </c>
      <c r="T223" s="193">
        <f t="shared" si="24"/>
        <v>37.800000000000004</v>
      </c>
      <c r="U223" s="193"/>
      <c r="V223" s="193">
        <f t="shared" si="25"/>
        <v>21.168000000000003</v>
      </c>
      <c r="W223" s="193"/>
      <c r="X223" s="193"/>
      <c r="Y223" s="193"/>
      <c r="Z223" s="193"/>
      <c r="AA223" s="57"/>
      <c r="AB223" s="57"/>
      <c r="AC223" s="57"/>
    </row>
    <row r="224" spans="1:29" s="14" customFormat="1" ht="13.95" customHeight="1" x14ac:dyDescent="0.25">
      <c r="A224" s="192"/>
      <c r="B224" s="138"/>
      <c r="C224" s="142"/>
      <c r="E224" s="193"/>
      <c r="F224" s="193"/>
      <c r="G224" s="22"/>
      <c r="H224" s="183"/>
      <c r="I224" s="188"/>
      <c r="J224" s="189"/>
      <c r="K224" s="194"/>
      <c r="L224" s="194"/>
      <c r="M224" s="193"/>
      <c r="N224" s="193"/>
      <c r="O224" s="193"/>
      <c r="Q224" s="193">
        <v>1</v>
      </c>
      <c r="R224" s="193">
        <v>20</v>
      </c>
      <c r="S224" s="193">
        <v>3.05</v>
      </c>
      <c r="T224" s="193">
        <f t="shared" si="24"/>
        <v>61</v>
      </c>
      <c r="U224" s="193"/>
      <c r="V224" s="193">
        <f t="shared" si="25"/>
        <v>34.160000000000004</v>
      </c>
      <c r="W224" s="193"/>
      <c r="X224" s="193"/>
      <c r="Y224" s="193"/>
      <c r="Z224" s="193"/>
      <c r="AA224" s="57"/>
      <c r="AB224" s="57"/>
      <c r="AC224" s="57"/>
    </row>
    <row r="225" spans="1:29" s="14" customFormat="1" ht="13.95" customHeight="1" x14ac:dyDescent="0.25">
      <c r="A225" s="192"/>
      <c r="B225" s="138" t="s">
        <v>396</v>
      </c>
      <c r="C225" s="142"/>
      <c r="E225" s="193"/>
      <c r="F225" s="193"/>
      <c r="G225" s="22"/>
      <c r="H225" s="183"/>
      <c r="I225" s="188"/>
      <c r="J225" s="189"/>
      <c r="K225" s="194"/>
      <c r="L225" s="194"/>
      <c r="M225" s="193"/>
      <c r="N225" s="193"/>
      <c r="O225" s="193"/>
      <c r="Q225" s="193">
        <v>1</v>
      </c>
      <c r="R225" s="193">
        <v>9</v>
      </c>
      <c r="S225" s="193">
        <v>4.2</v>
      </c>
      <c r="T225" s="193">
        <f t="shared" si="24"/>
        <v>37.800000000000004</v>
      </c>
      <c r="U225" s="193"/>
      <c r="V225" s="193"/>
      <c r="W225" s="193"/>
      <c r="X225" s="193"/>
      <c r="Y225" s="193"/>
      <c r="Z225" s="193"/>
      <c r="AA225" s="57"/>
      <c r="AB225" s="57"/>
      <c r="AC225" s="57"/>
    </row>
    <row r="226" spans="1:29" s="14" customFormat="1" ht="13.95" customHeight="1" x14ac:dyDescent="0.25">
      <c r="A226" s="192"/>
      <c r="B226" s="138"/>
      <c r="C226" s="142"/>
      <c r="E226" s="193"/>
      <c r="F226" s="193"/>
      <c r="G226" s="22"/>
      <c r="H226" s="183"/>
      <c r="I226" s="188"/>
      <c r="J226" s="189"/>
      <c r="K226" s="194"/>
      <c r="L226" s="194"/>
      <c r="M226" s="193"/>
      <c r="N226" s="193"/>
      <c r="O226" s="193"/>
      <c r="Q226" s="193">
        <v>1</v>
      </c>
      <c r="R226" s="193">
        <v>20</v>
      </c>
      <c r="S226" s="193">
        <v>3.05</v>
      </c>
      <c r="T226" s="193">
        <f t="shared" si="24"/>
        <v>61</v>
      </c>
      <c r="U226" s="193"/>
      <c r="V226" s="193"/>
      <c r="W226" s="193"/>
      <c r="X226" s="193"/>
      <c r="Y226" s="193"/>
      <c r="Z226" s="193"/>
      <c r="AA226" s="57"/>
      <c r="AB226" s="57"/>
      <c r="AC226" s="57"/>
    </row>
    <row r="227" spans="1:29" s="14" customFormat="1" ht="13.95" customHeight="1" x14ac:dyDescent="0.25">
      <c r="A227" s="192"/>
      <c r="B227" s="137" t="s">
        <v>376</v>
      </c>
      <c r="C227" s="142"/>
      <c r="E227" s="193"/>
      <c r="F227" s="193"/>
      <c r="G227" s="22"/>
      <c r="H227" s="183"/>
      <c r="I227" s="188"/>
      <c r="J227" s="189"/>
      <c r="K227" s="194"/>
      <c r="L227" s="194"/>
      <c r="M227" s="193"/>
      <c r="N227" s="193"/>
      <c r="O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57"/>
      <c r="AB227" s="57"/>
      <c r="AC227" s="57"/>
    </row>
    <row r="228" spans="1:29" s="14" customFormat="1" ht="13.95" customHeight="1" x14ac:dyDescent="0.25">
      <c r="A228" s="192"/>
      <c r="B228" s="138" t="s">
        <v>377</v>
      </c>
      <c r="C228" s="142"/>
      <c r="E228" s="193"/>
      <c r="F228" s="193"/>
      <c r="G228" s="22"/>
      <c r="H228" s="183"/>
      <c r="I228" s="188"/>
      <c r="J228" s="189"/>
      <c r="K228" s="194"/>
      <c r="L228" s="194"/>
      <c r="M228" s="193"/>
      <c r="N228" s="193"/>
      <c r="O228" s="193"/>
      <c r="Q228" s="193">
        <v>1</v>
      </c>
      <c r="R228" s="193">
        <v>9</v>
      </c>
      <c r="S228" s="193">
        <v>4.2</v>
      </c>
      <c r="T228" s="193">
        <f t="shared" ref="T228:T239" si="26">+Q228*R228*S228</f>
        <v>37.800000000000004</v>
      </c>
      <c r="U228" s="193"/>
      <c r="V228" s="193">
        <f t="shared" ref="V228:V239" si="27">+T228*$V$3</f>
        <v>21.168000000000003</v>
      </c>
      <c r="W228" s="193"/>
      <c r="X228" s="193"/>
      <c r="Y228" s="193"/>
      <c r="Z228" s="193"/>
      <c r="AA228" s="57"/>
      <c r="AB228" s="57"/>
      <c r="AC228" s="57"/>
    </row>
    <row r="229" spans="1:29" s="14" customFormat="1" ht="13.95" customHeight="1" x14ac:dyDescent="0.25">
      <c r="A229" s="192"/>
      <c r="B229" s="142"/>
      <c r="C229" s="142"/>
      <c r="E229" s="193"/>
      <c r="F229" s="193"/>
      <c r="G229" s="22"/>
      <c r="H229" s="183"/>
      <c r="I229" s="188"/>
      <c r="J229" s="189"/>
      <c r="K229" s="194"/>
      <c r="L229" s="194"/>
      <c r="M229" s="193"/>
      <c r="N229" s="193"/>
      <c r="O229" s="193"/>
      <c r="Q229" s="193">
        <v>1</v>
      </c>
      <c r="R229" s="193">
        <v>20</v>
      </c>
      <c r="S229" s="193">
        <v>3.05</v>
      </c>
      <c r="T229" s="193">
        <f t="shared" si="26"/>
        <v>61</v>
      </c>
      <c r="U229" s="193"/>
      <c r="V229" s="193">
        <f t="shared" si="27"/>
        <v>34.160000000000004</v>
      </c>
      <c r="W229" s="193"/>
      <c r="X229" s="193"/>
      <c r="Y229" s="193"/>
      <c r="Z229" s="193"/>
      <c r="AA229" s="57"/>
      <c r="AB229" s="57"/>
      <c r="AC229" s="57"/>
    </row>
    <row r="230" spans="1:29" s="14" customFormat="1" ht="13.95" customHeight="1" x14ac:dyDescent="0.25">
      <c r="A230" s="192"/>
      <c r="B230" s="138" t="s">
        <v>394</v>
      </c>
      <c r="C230" s="142"/>
      <c r="E230" s="193"/>
      <c r="F230" s="193"/>
      <c r="G230" s="22"/>
      <c r="H230" s="183"/>
      <c r="I230" s="188"/>
      <c r="J230" s="189"/>
      <c r="K230" s="194"/>
      <c r="L230" s="194"/>
      <c r="M230" s="193"/>
      <c r="N230" s="193"/>
      <c r="O230" s="193"/>
      <c r="Q230" s="193">
        <v>1</v>
      </c>
      <c r="R230" s="193">
        <v>8</v>
      </c>
      <c r="S230" s="193">
        <v>2.2999999999999998</v>
      </c>
      <c r="T230" s="193">
        <f t="shared" si="26"/>
        <v>18.399999999999999</v>
      </c>
      <c r="U230" s="193"/>
      <c r="V230" s="193">
        <f t="shared" si="27"/>
        <v>10.304</v>
      </c>
      <c r="W230" s="193"/>
      <c r="X230" s="193"/>
      <c r="Y230" s="193"/>
      <c r="Z230" s="193"/>
      <c r="AA230" s="57"/>
      <c r="AB230" s="57"/>
      <c r="AC230" s="57"/>
    </row>
    <row r="231" spans="1:29" s="14" customFormat="1" ht="13.95" customHeight="1" x14ac:dyDescent="0.25">
      <c r="A231" s="192"/>
      <c r="B231" s="142"/>
      <c r="C231" s="142"/>
      <c r="E231" s="193"/>
      <c r="F231" s="193"/>
      <c r="G231" s="22"/>
      <c r="H231" s="183"/>
      <c r="I231" s="188"/>
      <c r="J231" s="189"/>
      <c r="K231" s="194"/>
      <c r="L231" s="194"/>
      <c r="M231" s="193"/>
      <c r="N231" s="193"/>
      <c r="O231" s="193"/>
      <c r="Q231" s="193">
        <v>1</v>
      </c>
      <c r="R231" s="193">
        <v>10</v>
      </c>
      <c r="S231" s="193">
        <v>3.05</v>
      </c>
      <c r="T231" s="193">
        <f t="shared" si="26"/>
        <v>30.5</v>
      </c>
      <c r="U231" s="193"/>
      <c r="V231" s="193">
        <f t="shared" si="27"/>
        <v>17.080000000000002</v>
      </c>
      <c r="W231" s="193"/>
      <c r="X231" s="193"/>
      <c r="Y231" s="193"/>
      <c r="Z231" s="193"/>
      <c r="AA231" s="57"/>
      <c r="AB231" s="57"/>
      <c r="AC231" s="57"/>
    </row>
    <row r="232" spans="1:29" s="14" customFormat="1" ht="13.95" customHeight="1" x14ac:dyDescent="0.25">
      <c r="A232" s="192"/>
      <c r="B232" s="142"/>
      <c r="C232" s="142"/>
      <c r="E232" s="193"/>
      <c r="F232" s="193"/>
      <c r="G232" s="22"/>
      <c r="H232" s="183"/>
      <c r="I232" s="188"/>
      <c r="J232" s="189"/>
      <c r="K232" s="194"/>
      <c r="L232" s="194"/>
      <c r="M232" s="193"/>
      <c r="N232" s="193"/>
      <c r="O232" s="193"/>
      <c r="Q232" s="193">
        <v>1</v>
      </c>
      <c r="R232" s="193">
        <v>9</v>
      </c>
      <c r="S232" s="193">
        <v>3.1</v>
      </c>
      <c r="T232" s="193">
        <f t="shared" si="26"/>
        <v>27.900000000000002</v>
      </c>
      <c r="U232" s="193"/>
      <c r="V232" s="193">
        <f t="shared" si="27"/>
        <v>15.624000000000002</v>
      </c>
      <c r="W232" s="193"/>
      <c r="X232" s="193"/>
      <c r="Y232" s="193"/>
      <c r="Z232" s="193"/>
      <c r="AA232" s="57"/>
      <c r="AB232" s="57"/>
      <c r="AC232" s="57"/>
    </row>
    <row r="233" spans="1:29" s="14" customFormat="1" ht="13.95" customHeight="1" x14ac:dyDescent="0.25">
      <c r="A233" s="192"/>
      <c r="B233" s="142"/>
      <c r="C233" s="142"/>
      <c r="E233" s="193"/>
      <c r="F233" s="193"/>
      <c r="G233" s="22"/>
      <c r="H233" s="183"/>
      <c r="I233" s="188"/>
      <c r="J233" s="189"/>
      <c r="K233" s="194"/>
      <c r="L233" s="194"/>
      <c r="M233" s="193"/>
      <c r="N233" s="193"/>
      <c r="O233" s="193"/>
      <c r="Q233" s="193">
        <v>1</v>
      </c>
      <c r="R233" s="193">
        <v>15</v>
      </c>
      <c r="S233" s="193">
        <v>3.05</v>
      </c>
      <c r="T233" s="193">
        <f t="shared" si="26"/>
        <v>45.75</v>
      </c>
      <c r="U233" s="193"/>
      <c r="V233" s="193">
        <f t="shared" si="27"/>
        <v>25.62</v>
      </c>
      <c r="W233" s="193"/>
      <c r="X233" s="193"/>
      <c r="Y233" s="193"/>
      <c r="Z233" s="193"/>
      <c r="AA233" s="57"/>
      <c r="AB233" s="57"/>
      <c r="AC233" s="57"/>
    </row>
    <row r="234" spans="1:29" s="14" customFormat="1" ht="13.95" customHeight="1" x14ac:dyDescent="0.25">
      <c r="A234" s="192"/>
      <c r="B234" s="138" t="s">
        <v>395</v>
      </c>
      <c r="C234" s="142"/>
      <c r="E234" s="193"/>
      <c r="F234" s="193"/>
      <c r="G234" s="22"/>
      <c r="H234" s="183"/>
      <c r="I234" s="188"/>
      <c r="J234" s="189"/>
      <c r="K234" s="194"/>
      <c r="L234" s="194"/>
      <c r="M234" s="193"/>
      <c r="N234" s="193"/>
      <c r="O234" s="193"/>
      <c r="Q234" s="193">
        <v>1</v>
      </c>
      <c r="R234" s="193">
        <v>9</v>
      </c>
      <c r="S234" s="193">
        <v>4.2</v>
      </c>
      <c r="T234" s="193">
        <f t="shared" si="26"/>
        <v>37.800000000000004</v>
      </c>
      <c r="U234" s="193"/>
      <c r="V234" s="193">
        <f t="shared" si="27"/>
        <v>21.168000000000003</v>
      </c>
      <c r="W234" s="193"/>
      <c r="X234" s="193"/>
      <c r="Y234" s="193"/>
      <c r="Z234" s="193"/>
      <c r="AA234" s="57"/>
      <c r="AB234" s="57"/>
      <c r="AC234" s="57"/>
    </row>
    <row r="235" spans="1:29" s="14" customFormat="1" ht="13.95" customHeight="1" x14ac:dyDescent="0.25">
      <c r="A235" s="192"/>
      <c r="B235" s="138"/>
      <c r="C235" s="142"/>
      <c r="E235" s="193"/>
      <c r="F235" s="193"/>
      <c r="G235" s="22"/>
      <c r="H235" s="183"/>
      <c r="I235" s="188"/>
      <c r="J235" s="189"/>
      <c r="K235" s="194"/>
      <c r="L235" s="194"/>
      <c r="M235" s="193"/>
      <c r="N235" s="193"/>
      <c r="O235" s="193"/>
      <c r="Q235" s="193">
        <v>1</v>
      </c>
      <c r="R235" s="193">
        <v>20</v>
      </c>
      <c r="S235" s="193">
        <v>3.05</v>
      </c>
      <c r="T235" s="193">
        <f t="shared" si="26"/>
        <v>61</v>
      </c>
      <c r="U235" s="193"/>
      <c r="V235" s="193">
        <f t="shared" si="27"/>
        <v>34.160000000000004</v>
      </c>
      <c r="W235" s="193"/>
      <c r="X235" s="193"/>
      <c r="Y235" s="193"/>
      <c r="Z235" s="193"/>
      <c r="AA235" s="57"/>
      <c r="AB235" s="57"/>
      <c r="AC235" s="57"/>
    </row>
    <row r="236" spans="1:29" s="14" customFormat="1" ht="13.95" customHeight="1" x14ac:dyDescent="0.25">
      <c r="A236" s="192"/>
      <c r="B236" s="138" t="s">
        <v>396</v>
      </c>
      <c r="C236" s="142"/>
      <c r="E236" s="193"/>
      <c r="F236" s="193"/>
      <c r="G236" s="22"/>
      <c r="H236" s="183"/>
      <c r="I236" s="188"/>
      <c r="J236" s="189"/>
      <c r="K236" s="194"/>
      <c r="L236" s="194"/>
      <c r="M236" s="193"/>
      <c r="N236" s="193"/>
      <c r="O236" s="193"/>
      <c r="Q236" s="193">
        <v>1</v>
      </c>
      <c r="R236" s="193">
        <v>8</v>
      </c>
      <c r="S236" s="193">
        <v>2.2999999999999998</v>
      </c>
      <c r="T236" s="193">
        <f t="shared" si="26"/>
        <v>18.399999999999999</v>
      </c>
      <c r="U236" s="193"/>
      <c r="V236" s="193">
        <f t="shared" si="27"/>
        <v>10.304</v>
      </c>
      <c r="W236" s="193"/>
      <c r="X236" s="193"/>
      <c r="Y236" s="193"/>
      <c r="Z236" s="193"/>
      <c r="AA236" s="57"/>
      <c r="AB236" s="57"/>
      <c r="AC236" s="57"/>
    </row>
    <row r="237" spans="1:29" s="14" customFormat="1" ht="13.95" customHeight="1" x14ac:dyDescent="0.25">
      <c r="A237" s="192"/>
      <c r="B237" s="138"/>
      <c r="C237" s="142"/>
      <c r="E237" s="193"/>
      <c r="F237" s="193"/>
      <c r="G237" s="22"/>
      <c r="H237" s="183"/>
      <c r="I237" s="188"/>
      <c r="J237" s="189"/>
      <c r="K237" s="194"/>
      <c r="L237" s="194"/>
      <c r="M237" s="193"/>
      <c r="N237" s="193"/>
      <c r="O237" s="193"/>
      <c r="Q237" s="193">
        <v>1</v>
      </c>
      <c r="R237" s="193">
        <v>10</v>
      </c>
      <c r="S237" s="193">
        <v>3.05</v>
      </c>
      <c r="T237" s="193">
        <f t="shared" si="26"/>
        <v>30.5</v>
      </c>
      <c r="U237" s="193"/>
      <c r="V237" s="193">
        <f t="shared" si="27"/>
        <v>17.080000000000002</v>
      </c>
      <c r="W237" s="193"/>
      <c r="X237" s="193"/>
      <c r="Y237" s="193"/>
      <c r="Z237" s="193"/>
      <c r="AA237" s="57"/>
      <c r="AB237" s="57"/>
      <c r="AC237" s="57"/>
    </row>
    <row r="238" spans="1:29" s="14" customFormat="1" ht="13.95" customHeight="1" x14ac:dyDescent="0.25">
      <c r="A238" s="192"/>
      <c r="B238" s="138"/>
      <c r="C238" s="142"/>
      <c r="E238" s="193"/>
      <c r="F238" s="193"/>
      <c r="G238" s="22"/>
      <c r="H238" s="183"/>
      <c r="I238" s="188"/>
      <c r="J238" s="189"/>
      <c r="K238" s="194"/>
      <c r="L238" s="194"/>
      <c r="M238" s="193"/>
      <c r="N238" s="193"/>
      <c r="O238" s="193"/>
      <c r="Q238" s="193">
        <v>1</v>
      </c>
      <c r="R238" s="193">
        <v>9</v>
      </c>
      <c r="S238" s="193">
        <v>3.1</v>
      </c>
      <c r="T238" s="193">
        <f t="shared" si="26"/>
        <v>27.900000000000002</v>
      </c>
      <c r="U238" s="193"/>
      <c r="V238" s="193">
        <f t="shared" si="27"/>
        <v>15.624000000000002</v>
      </c>
      <c r="W238" s="193"/>
      <c r="X238" s="193"/>
      <c r="Y238" s="193"/>
      <c r="Z238" s="193"/>
      <c r="AA238" s="57"/>
      <c r="AB238" s="57"/>
      <c r="AC238" s="57"/>
    </row>
    <row r="239" spans="1:29" s="14" customFormat="1" ht="13.95" customHeight="1" x14ac:dyDescent="0.25">
      <c r="A239" s="192"/>
      <c r="B239" s="138"/>
      <c r="C239" s="142"/>
      <c r="E239" s="193"/>
      <c r="F239" s="193"/>
      <c r="G239" s="22"/>
      <c r="H239" s="183"/>
      <c r="I239" s="188"/>
      <c r="J239" s="189"/>
      <c r="K239" s="194"/>
      <c r="L239" s="194"/>
      <c r="M239" s="193"/>
      <c r="N239" s="193"/>
      <c r="O239" s="193"/>
      <c r="Q239" s="193">
        <v>1</v>
      </c>
      <c r="R239" s="193">
        <v>15</v>
      </c>
      <c r="S239" s="193">
        <v>3.05</v>
      </c>
      <c r="T239" s="193">
        <f t="shared" si="26"/>
        <v>45.75</v>
      </c>
      <c r="U239" s="193"/>
      <c r="V239" s="193">
        <f t="shared" si="27"/>
        <v>25.62</v>
      </c>
      <c r="W239" s="193"/>
      <c r="X239" s="193"/>
      <c r="Y239" s="193"/>
      <c r="Z239" s="193"/>
      <c r="AA239" s="57"/>
      <c r="AB239" s="57"/>
      <c r="AC239" s="57"/>
    </row>
    <row r="240" spans="1:29" s="14" customFormat="1" ht="13.95" customHeight="1" x14ac:dyDescent="0.25">
      <c r="A240" s="192"/>
      <c r="B240" s="141" t="s">
        <v>386</v>
      </c>
      <c r="C240" s="142"/>
      <c r="E240" s="193"/>
      <c r="F240" s="193"/>
      <c r="G240" s="22"/>
      <c r="H240" s="183"/>
      <c r="I240" s="188"/>
      <c r="J240" s="189"/>
      <c r="K240" s="194"/>
      <c r="L240" s="194"/>
      <c r="M240" s="193"/>
      <c r="N240" s="193"/>
      <c r="O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57"/>
      <c r="AB240" s="57"/>
      <c r="AC240" s="57"/>
    </row>
    <row r="241" spans="1:29" s="14" customFormat="1" ht="13.95" customHeight="1" x14ac:dyDescent="0.25">
      <c r="A241" s="192"/>
      <c r="B241" s="138" t="s">
        <v>397</v>
      </c>
      <c r="C241" s="142"/>
      <c r="E241" s="193"/>
      <c r="F241" s="193"/>
      <c r="G241" s="22"/>
      <c r="H241" s="183"/>
      <c r="I241" s="188"/>
      <c r="J241" s="189"/>
      <c r="K241" s="194"/>
      <c r="L241" s="194"/>
      <c r="M241" s="193"/>
      <c r="N241" s="193"/>
      <c r="O241" s="193"/>
      <c r="Q241" s="193">
        <v>1</v>
      </c>
      <c r="R241" s="193">
        <v>9</v>
      </c>
      <c r="S241" s="193">
        <f>5.3+1.2</f>
        <v>6.5</v>
      </c>
      <c r="T241" s="193">
        <f>+Q241*R241*S241</f>
        <v>58.5</v>
      </c>
      <c r="U241" s="193"/>
      <c r="V241" s="193">
        <f>+T241*$V$3</f>
        <v>32.760000000000005</v>
      </c>
      <c r="W241" s="193"/>
      <c r="X241" s="193"/>
      <c r="Y241" s="193"/>
      <c r="Z241" s="193"/>
      <c r="AA241" s="57"/>
      <c r="AB241" s="57"/>
      <c r="AC241" s="57"/>
    </row>
    <row r="242" spans="1:29" s="14" customFormat="1" ht="13.95" customHeight="1" x14ac:dyDescent="0.25">
      <c r="A242" s="192"/>
      <c r="B242" s="138"/>
      <c r="C242" s="142"/>
      <c r="E242" s="193"/>
      <c r="F242" s="193"/>
      <c r="G242" s="22"/>
      <c r="H242" s="183"/>
      <c r="I242" s="188"/>
      <c r="J242" s="189"/>
      <c r="K242" s="194"/>
      <c r="L242" s="194"/>
      <c r="M242" s="193"/>
      <c r="N242" s="193"/>
      <c r="O242" s="193"/>
      <c r="Q242" s="193">
        <v>1</v>
      </c>
      <c r="R242" s="193">
        <v>32</v>
      </c>
      <c r="S242" s="193">
        <v>3.05</v>
      </c>
      <c r="T242" s="193">
        <f>+Q242*R242*S242</f>
        <v>97.6</v>
      </c>
      <c r="U242" s="193"/>
      <c r="V242" s="193">
        <f>+T242*$V$3</f>
        <v>54.655999999999999</v>
      </c>
      <c r="W242" s="193"/>
      <c r="X242" s="193"/>
      <c r="Y242" s="193"/>
      <c r="Z242" s="193"/>
      <c r="AA242" s="57"/>
      <c r="AB242" s="57"/>
      <c r="AC242" s="57"/>
    </row>
    <row r="243" spans="1:29" s="14" customFormat="1" ht="13.95" customHeight="1" x14ac:dyDescent="0.25">
      <c r="A243" s="192"/>
      <c r="B243" s="141" t="s">
        <v>398</v>
      </c>
      <c r="C243" s="142"/>
      <c r="E243" s="193"/>
      <c r="F243" s="193"/>
      <c r="G243" s="22"/>
      <c r="H243" s="183"/>
      <c r="I243" s="188"/>
      <c r="J243" s="189"/>
      <c r="K243" s="194"/>
      <c r="L243" s="194"/>
      <c r="M243" s="193"/>
      <c r="N243" s="193"/>
      <c r="O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57"/>
      <c r="AB243" s="57"/>
      <c r="AC243" s="57"/>
    </row>
    <row r="244" spans="1:29" s="14" customFormat="1" ht="13.95" customHeight="1" x14ac:dyDescent="0.25">
      <c r="A244" s="192"/>
      <c r="B244" s="138" t="s">
        <v>397</v>
      </c>
      <c r="C244" s="142"/>
      <c r="E244" s="193"/>
      <c r="F244" s="193"/>
      <c r="G244" s="22"/>
      <c r="H244" s="183"/>
      <c r="I244" s="188"/>
      <c r="J244" s="189"/>
      <c r="K244" s="194"/>
      <c r="L244" s="194"/>
      <c r="M244" s="193"/>
      <c r="N244" s="193"/>
      <c r="O244" s="193"/>
      <c r="Q244" s="193">
        <v>1</v>
      </c>
      <c r="R244" s="193">
        <v>9</v>
      </c>
      <c r="S244" s="193">
        <f>2.05+1.2</f>
        <v>3.25</v>
      </c>
      <c r="T244" s="193">
        <f t="shared" ref="T244:T249" si="28">+Q244*R244*S244</f>
        <v>29.25</v>
      </c>
      <c r="U244" s="193"/>
      <c r="V244" s="193">
        <f t="shared" ref="V244:V249" si="29">+T244*$V$3</f>
        <v>16.380000000000003</v>
      </c>
      <c r="W244" s="193"/>
      <c r="X244" s="193"/>
      <c r="Y244" s="193"/>
      <c r="Z244" s="193"/>
      <c r="AA244" s="57"/>
      <c r="AB244" s="57"/>
      <c r="AC244" s="57"/>
    </row>
    <row r="245" spans="1:29" s="14" customFormat="1" ht="13.95" customHeight="1" x14ac:dyDescent="0.25">
      <c r="A245" s="192"/>
      <c r="B245" s="138"/>
      <c r="C245" s="142"/>
      <c r="E245" s="193"/>
      <c r="F245" s="193"/>
      <c r="G245" s="22"/>
      <c r="H245" s="183"/>
      <c r="I245" s="188"/>
      <c r="J245" s="189"/>
      <c r="K245" s="194"/>
      <c r="L245" s="194"/>
      <c r="M245" s="193"/>
      <c r="N245" s="193"/>
      <c r="O245" s="193"/>
      <c r="Q245" s="193">
        <v>1</v>
      </c>
      <c r="R245" s="193">
        <v>15</v>
      </c>
      <c r="S245" s="193">
        <v>3.05</v>
      </c>
      <c r="T245" s="193">
        <f t="shared" si="28"/>
        <v>45.75</v>
      </c>
      <c r="U245" s="193"/>
      <c r="V245" s="193">
        <f t="shared" si="29"/>
        <v>25.62</v>
      </c>
      <c r="W245" s="193"/>
      <c r="X245" s="193"/>
      <c r="Y245" s="193"/>
      <c r="Z245" s="193"/>
      <c r="AA245" s="57"/>
      <c r="AB245" s="57"/>
      <c r="AC245" s="57"/>
    </row>
    <row r="246" spans="1:29" s="14" customFormat="1" ht="13.95" customHeight="1" x14ac:dyDescent="0.25">
      <c r="A246" s="192"/>
      <c r="B246" s="138"/>
      <c r="C246" s="142"/>
      <c r="E246" s="193"/>
      <c r="F246" s="193"/>
      <c r="G246" s="22"/>
      <c r="H246" s="183"/>
      <c r="I246" s="188"/>
      <c r="J246" s="189"/>
      <c r="K246" s="194"/>
      <c r="L246" s="194"/>
      <c r="M246" s="193"/>
      <c r="N246" s="193"/>
      <c r="O246" s="193"/>
      <c r="Q246" s="193">
        <v>1</v>
      </c>
      <c r="R246" s="193">
        <v>9</v>
      </c>
      <c r="S246" s="193">
        <f>2.2+1.2</f>
        <v>3.4000000000000004</v>
      </c>
      <c r="T246" s="193">
        <f t="shared" si="28"/>
        <v>30.6</v>
      </c>
      <c r="U246" s="193"/>
      <c r="V246" s="193">
        <f t="shared" si="29"/>
        <v>17.136000000000003</v>
      </c>
      <c r="W246" s="193"/>
      <c r="X246" s="193"/>
      <c r="Y246" s="193"/>
      <c r="Z246" s="193"/>
      <c r="AA246" s="57"/>
      <c r="AB246" s="57"/>
      <c r="AC246" s="57"/>
    </row>
    <row r="247" spans="1:29" s="14" customFormat="1" ht="13.95" customHeight="1" x14ac:dyDescent="0.25">
      <c r="A247" s="192"/>
      <c r="B247" s="134"/>
      <c r="C247" s="142"/>
      <c r="E247" s="193"/>
      <c r="F247" s="193"/>
      <c r="G247" s="22"/>
      <c r="H247" s="183"/>
      <c r="I247" s="188"/>
      <c r="J247" s="189"/>
      <c r="K247" s="194"/>
      <c r="L247" s="194"/>
      <c r="M247" s="193"/>
      <c r="N247" s="193"/>
      <c r="O247" s="193"/>
      <c r="Q247" s="193">
        <v>1</v>
      </c>
      <c r="R247" s="193">
        <v>16</v>
      </c>
      <c r="S247" s="193">
        <v>3.05</v>
      </c>
      <c r="T247" s="193">
        <f t="shared" si="28"/>
        <v>48.8</v>
      </c>
      <c r="U247" s="193"/>
      <c r="V247" s="193">
        <f t="shared" si="29"/>
        <v>27.327999999999999</v>
      </c>
      <c r="W247" s="193"/>
      <c r="X247" s="193"/>
      <c r="Y247" s="193"/>
      <c r="Z247" s="193"/>
      <c r="AA247" s="57"/>
      <c r="AB247" s="57"/>
      <c r="AC247" s="57"/>
    </row>
    <row r="248" spans="1:29" s="14" customFormat="1" ht="13.95" customHeight="1" x14ac:dyDescent="0.25">
      <c r="A248" s="192"/>
      <c r="B248" s="134"/>
      <c r="C248" s="142"/>
      <c r="E248" s="193"/>
      <c r="F248" s="193"/>
      <c r="G248" s="22"/>
      <c r="H248" s="183"/>
      <c r="I248" s="188"/>
      <c r="J248" s="189"/>
      <c r="K248" s="194"/>
      <c r="L248" s="194"/>
      <c r="M248" s="193"/>
      <c r="N248" s="193"/>
      <c r="O248" s="193"/>
      <c r="Q248" s="193">
        <v>1</v>
      </c>
      <c r="R248" s="193">
        <v>8</v>
      </c>
      <c r="S248" s="193">
        <v>2.1</v>
      </c>
      <c r="T248" s="193">
        <f t="shared" si="28"/>
        <v>16.8</v>
      </c>
      <c r="U248" s="193"/>
      <c r="V248" s="193">
        <f t="shared" si="29"/>
        <v>9.4080000000000013</v>
      </c>
      <c r="W248" s="193"/>
      <c r="X248" s="193"/>
      <c r="Y248" s="193"/>
      <c r="Z248" s="193"/>
      <c r="AA248" s="57"/>
      <c r="AB248" s="57"/>
      <c r="AC248" s="57"/>
    </row>
    <row r="249" spans="1:29" s="14" customFormat="1" ht="13.95" customHeight="1" x14ac:dyDescent="0.25">
      <c r="A249" s="192"/>
      <c r="B249" s="134"/>
      <c r="C249" s="142"/>
      <c r="E249" s="193"/>
      <c r="F249" s="193"/>
      <c r="G249" s="22"/>
      <c r="H249" s="183"/>
      <c r="I249" s="188"/>
      <c r="J249" s="189"/>
      <c r="K249" s="194"/>
      <c r="L249" s="194"/>
      <c r="M249" s="193"/>
      <c r="N249" s="193"/>
      <c r="O249" s="193"/>
      <c r="Q249" s="193">
        <v>1</v>
      </c>
      <c r="R249" s="193">
        <v>8</v>
      </c>
      <c r="S249" s="193">
        <v>3.05</v>
      </c>
      <c r="T249" s="193">
        <f t="shared" si="28"/>
        <v>24.4</v>
      </c>
      <c r="U249" s="193"/>
      <c r="V249" s="193">
        <f t="shared" si="29"/>
        <v>13.664</v>
      </c>
      <c r="W249" s="193"/>
      <c r="X249" s="193"/>
      <c r="Y249" s="193"/>
      <c r="Z249" s="193"/>
      <c r="AA249" s="57"/>
      <c r="AB249" s="57"/>
      <c r="AC249" s="57"/>
    </row>
    <row r="250" spans="1:29" s="14" customFormat="1" ht="13.95" customHeight="1" x14ac:dyDescent="0.25">
      <c r="A250" s="192"/>
      <c r="B250" s="141" t="s">
        <v>388</v>
      </c>
      <c r="C250" s="142"/>
      <c r="E250" s="193"/>
      <c r="F250" s="193"/>
      <c r="G250" s="22"/>
      <c r="H250" s="183"/>
      <c r="I250" s="188"/>
      <c r="J250" s="189"/>
      <c r="K250" s="194"/>
      <c r="L250" s="194"/>
      <c r="M250" s="193"/>
      <c r="N250" s="193"/>
      <c r="O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57"/>
      <c r="AB250" s="57"/>
      <c r="AC250" s="57"/>
    </row>
    <row r="251" spans="1:29" s="14" customFormat="1" ht="13.95" customHeight="1" x14ac:dyDescent="0.25">
      <c r="A251" s="192"/>
      <c r="B251" s="138" t="s">
        <v>397</v>
      </c>
      <c r="C251" s="142"/>
      <c r="E251" s="193"/>
      <c r="F251" s="193"/>
      <c r="G251" s="22"/>
      <c r="H251" s="183"/>
      <c r="I251" s="188"/>
      <c r="J251" s="189"/>
      <c r="K251" s="194"/>
      <c r="L251" s="194"/>
      <c r="M251" s="193"/>
      <c r="N251" s="193"/>
      <c r="O251" s="193"/>
      <c r="Q251" s="193">
        <v>1</v>
      </c>
      <c r="R251" s="193">
        <v>9</v>
      </c>
      <c r="S251" s="193">
        <f>5.3+1.2</f>
        <v>6.5</v>
      </c>
      <c r="T251" s="193">
        <f>+Q251*R251*S251</f>
        <v>58.5</v>
      </c>
      <c r="U251" s="193"/>
      <c r="V251" s="193">
        <f>+T251*$V$3</f>
        <v>32.760000000000005</v>
      </c>
      <c r="W251" s="193"/>
      <c r="X251" s="193"/>
      <c r="Y251" s="193"/>
      <c r="Z251" s="193"/>
      <c r="AA251" s="57"/>
      <c r="AB251" s="57"/>
      <c r="AC251" s="57"/>
    </row>
    <row r="252" spans="1:29" s="14" customFormat="1" ht="13.95" customHeight="1" x14ac:dyDescent="0.25">
      <c r="A252" s="192"/>
      <c r="B252" s="211"/>
      <c r="C252" s="142"/>
      <c r="E252" s="193"/>
      <c r="F252" s="193"/>
      <c r="G252" s="22"/>
      <c r="H252" s="183"/>
      <c r="I252" s="188"/>
      <c r="J252" s="189"/>
      <c r="K252" s="194"/>
      <c r="L252" s="194"/>
      <c r="M252" s="193"/>
      <c r="N252" s="193"/>
      <c r="O252" s="193"/>
      <c r="Q252" s="193">
        <v>1</v>
      </c>
      <c r="R252" s="193">
        <v>32</v>
      </c>
      <c r="S252" s="193">
        <v>3.05</v>
      </c>
      <c r="T252" s="193">
        <f>+Q252*R252*S252</f>
        <v>97.6</v>
      </c>
      <c r="U252" s="193"/>
      <c r="V252" s="193">
        <f>+T252*$V$3</f>
        <v>54.655999999999999</v>
      </c>
      <c r="W252" s="193"/>
      <c r="X252" s="193"/>
      <c r="Y252" s="193"/>
      <c r="Z252" s="193"/>
      <c r="AA252" s="57"/>
      <c r="AB252" s="57"/>
      <c r="AC252" s="57"/>
    </row>
    <row r="253" spans="1:29" s="14" customFormat="1" ht="13.95" customHeight="1" x14ac:dyDescent="0.25">
      <c r="A253" s="192"/>
      <c r="B253" s="211"/>
      <c r="C253" s="142"/>
      <c r="E253" s="193"/>
      <c r="F253" s="193"/>
      <c r="G253" s="22"/>
      <c r="H253" s="183"/>
      <c r="I253" s="188"/>
      <c r="J253" s="189"/>
      <c r="K253" s="194"/>
      <c r="L253" s="194"/>
      <c r="M253" s="193"/>
      <c r="N253" s="193"/>
      <c r="O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57"/>
      <c r="AB253" s="57"/>
      <c r="AC253" s="57"/>
    </row>
    <row r="254" spans="1:29" s="14" customFormat="1" ht="13.95" customHeight="1" x14ac:dyDescent="0.25">
      <c r="A254" s="192"/>
      <c r="B254" s="211"/>
      <c r="C254" s="142"/>
      <c r="E254" s="193"/>
      <c r="F254" s="193"/>
      <c r="G254" s="22"/>
      <c r="H254" s="183"/>
      <c r="I254" s="188"/>
      <c r="J254" s="189"/>
      <c r="K254" s="194"/>
      <c r="L254" s="194"/>
      <c r="M254" s="193"/>
      <c r="N254" s="193"/>
      <c r="O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57"/>
      <c r="AB254" s="57"/>
      <c r="AC254" s="57"/>
    </row>
    <row r="255" spans="1:29" s="14" customFormat="1" ht="13.95" customHeight="1" x14ac:dyDescent="0.25">
      <c r="A255" s="192"/>
      <c r="B255" s="211"/>
      <c r="C255" s="142"/>
      <c r="E255" s="193"/>
      <c r="F255" s="193"/>
      <c r="G255" s="22"/>
      <c r="H255" s="183"/>
      <c r="I255" s="188"/>
      <c r="J255" s="189"/>
      <c r="K255" s="194"/>
      <c r="L255" s="194"/>
      <c r="M255" s="193"/>
      <c r="N255" s="193"/>
      <c r="O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57"/>
      <c r="AB255" s="57"/>
      <c r="AC255" s="57"/>
    </row>
    <row r="256" spans="1:29" s="14" customFormat="1" ht="13.95" customHeight="1" x14ac:dyDescent="0.25">
      <c r="A256" s="192"/>
      <c r="B256" s="138"/>
      <c r="C256" s="142"/>
      <c r="E256" s="193"/>
      <c r="F256" s="193"/>
      <c r="G256" s="22"/>
      <c r="H256" s="193"/>
      <c r="I256" s="331"/>
      <c r="J256" s="332"/>
      <c r="K256" s="194"/>
      <c r="L256" s="194"/>
      <c r="M256" s="193"/>
      <c r="N256" s="193"/>
      <c r="O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57"/>
      <c r="AB256" s="57"/>
      <c r="AC256" s="57"/>
    </row>
    <row r="257" spans="1:29" ht="13.95" customHeight="1" x14ac:dyDescent="0.25">
      <c r="A257" s="184" t="s">
        <v>58</v>
      </c>
      <c r="B257" s="141" t="s">
        <v>121</v>
      </c>
      <c r="C257" s="142"/>
      <c r="D257" s="2"/>
      <c r="I257" s="331"/>
      <c r="J257" s="332"/>
      <c r="K257" s="194"/>
      <c r="L257" s="194"/>
      <c r="P257" s="2"/>
      <c r="AA257" s="6"/>
      <c r="AB257" s="6"/>
      <c r="AC257" s="6"/>
    </row>
    <row r="258" spans="1:29" ht="13.95" customHeight="1" x14ac:dyDescent="0.25">
      <c r="A258" s="184" t="s">
        <v>184</v>
      </c>
      <c r="B258" s="141" t="s">
        <v>182</v>
      </c>
      <c r="C258" s="139" t="s">
        <v>90</v>
      </c>
      <c r="D258" s="2"/>
      <c r="H258" s="20">
        <f>+SUM(H260:H261)</f>
        <v>19.439999999999998</v>
      </c>
      <c r="I258" s="331"/>
      <c r="J258" s="332"/>
      <c r="K258" s="194"/>
      <c r="L258" s="194"/>
      <c r="P258" s="2"/>
      <c r="AA258" s="6"/>
      <c r="AB258" s="6"/>
      <c r="AC258" s="6"/>
    </row>
    <row r="259" spans="1:29" ht="13.95" customHeight="1" x14ac:dyDescent="0.25">
      <c r="B259" s="24" t="s">
        <v>121</v>
      </c>
      <c r="C259" s="26"/>
      <c r="D259" s="2"/>
      <c r="I259" s="188"/>
      <c r="J259" s="189"/>
      <c r="K259" s="194"/>
      <c r="L259" s="194"/>
      <c r="P259" s="2"/>
      <c r="AA259" s="6"/>
      <c r="AB259" s="6"/>
      <c r="AC259" s="6"/>
    </row>
    <row r="260" spans="1:29" ht="13.95" customHeight="1" x14ac:dyDescent="0.25">
      <c r="B260" s="24" t="s">
        <v>399</v>
      </c>
      <c r="C260" s="24"/>
      <c r="D260" s="2">
        <v>1.8</v>
      </c>
      <c r="E260" s="187">
        <v>1.8</v>
      </c>
      <c r="F260" s="187">
        <v>0.6</v>
      </c>
      <c r="G260" s="8">
        <v>5</v>
      </c>
      <c r="H260" s="187">
        <f>+D260*E260*F260*G260</f>
        <v>9.7199999999999989</v>
      </c>
      <c r="I260" s="188"/>
      <c r="J260" s="189"/>
      <c r="K260" s="194"/>
      <c r="L260" s="194"/>
      <c r="P260" s="2"/>
      <c r="AA260" s="6"/>
      <c r="AB260" s="6"/>
      <c r="AC260" s="6"/>
    </row>
    <row r="261" spans="1:29" ht="13.95" customHeight="1" x14ac:dyDescent="0.25">
      <c r="B261" s="26" t="s">
        <v>376</v>
      </c>
      <c r="C261" s="26"/>
      <c r="D261" s="2">
        <v>1.8</v>
      </c>
      <c r="E261" s="187">
        <v>1.8</v>
      </c>
      <c r="F261" s="187">
        <v>0.6</v>
      </c>
      <c r="G261" s="8">
        <v>5</v>
      </c>
      <c r="H261" s="187">
        <f>+D261*E261*F261*G261</f>
        <v>9.7199999999999989</v>
      </c>
      <c r="I261" s="188"/>
      <c r="J261" s="189"/>
      <c r="K261" s="194"/>
      <c r="L261" s="194"/>
      <c r="P261" s="2"/>
      <c r="AA261" s="6"/>
      <c r="AB261" s="6"/>
      <c r="AC261" s="6"/>
    </row>
    <row r="262" spans="1:29" ht="13.95" customHeight="1" x14ac:dyDescent="0.25">
      <c r="B262" s="141"/>
      <c r="C262" s="142"/>
      <c r="D262" s="2"/>
      <c r="I262" s="188"/>
      <c r="J262" s="189"/>
      <c r="K262" s="194"/>
      <c r="L262" s="194"/>
      <c r="P262" s="2"/>
      <c r="AA262" s="6"/>
      <c r="AB262" s="6"/>
      <c r="AC262" s="6"/>
    </row>
    <row r="263" spans="1:29" ht="13.95" customHeight="1" x14ac:dyDescent="0.25">
      <c r="A263" s="184" t="s">
        <v>185</v>
      </c>
      <c r="B263" s="141" t="s">
        <v>183</v>
      </c>
      <c r="C263" s="139" t="s">
        <v>102</v>
      </c>
      <c r="D263" s="2"/>
      <c r="I263" s="331"/>
      <c r="J263" s="332"/>
      <c r="K263" s="194"/>
      <c r="L263" s="194"/>
      <c r="P263" s="2"/>
      <c r="Z263" s="20">
        <f>+SUM(X264:X265)</f>
        <v>672</v>
      </c>
      <c r="AA263" s="6"/>
      <c r="AB263" s="6"/>
      <c r="AC263" s="6"/>
    </row>
    <row r="264" spans="1:29" ht="13.95" customHeight="1" x14ac:dyDescent="0.25">
      <c r="B264" s="138"/>
      <c r="C264" s="142"/>
      <c r="D264" s="2"/>
      <c r="I264" s="331"/>
      <c r="J264" s="332"/>
      <c r="K264" s="194"/>
      <c r="L264" s="194"/>
      <c r="P264" s="2"/>
      <c r="Q264" s="187">
        <v>10</v>
      </c>
      <c r="R264" s="187">
        <v>12</v>
      </c>
      <c r="S264" s="187">
        <v>1.75</v>
      </c>
      <c r="T264" s="187">
        <f>+Q264*R264*S264</f>
        <v>210</v>
      </c>
      <c r="X264" s="187">
        <f>+T264*X3</f>
        <v>336</v>
      </c>
      <c r="AA264" s="6"/>
      <c r="AB264" s="6"/>
      <c r="AC264" s="6"/>
    </row>
    <row r="265" spans="1:29" ht="13.95" customHeight="1" x14ac:dyDescent="0.25">
      <c r="B265" s="138"/>
      <c r="C265" s="142"/>
      <c r="D265" s="2"/>
      <c r="I265" s="331"/>
      <c r="J265" s="332"/>
      <c r="K265" s="194"/>
      <c r="L265" s="194"/>
      <c r="P265" s="2"/>
      <c r="Q265" s="187">
        <v>10</v>
      </c>
      <c r="R265" s="187">
        <v>12</v>
      </c>
      <c r="S265" s="187">
        <v>1.75</v>
      </c>
      <c r="T265" s="187">
        <f>+Q265*R265*S265</f>
        <v>210</v>
      </c>
      <c r="X265" s="187">
        <f>+T265*X3</f>
        <v>336</v>
      </c>
      <c r="AA265" s="6"/>
      <c r="AB265" s="6"/>
      <c r="AC265" s="6"/>
    </row>
    <row r="266" spans="1:29" ht="13.95" customHeight="1" x14ac:dyDescent="0.25">
      <c r="B266" s="138"/>
      <c r="C266" s="142"/>
      <c r="D266" s="2"/>
      <c r="I266" s="331"/>
      <c r="J266" s="332"/>
      <c r="K266" s="194"/>
      <c r="L266" s="194"/>
      <c r="P266" s="2"/>
      <c r="AA266" s="6"/>
      <c r="AB266" s="6"/>
      <c r="AC266" s="6"/>
    </row>
    <row r="267" spans="1:29" ht="13.95" customHeight="1" x14ac:dyDescent="0.25">
      <c r="A267" s="184" t="s">
        <v>190</v>
      </c>
      <c r="B267" s="141" t="s">
        <v>186</v>
      </c>
      <c r="C267" s="142"/>
      <c r="D267" s="2"/>
      <c r="I267" s="331"/>
      <c r="J267" s="332"/>
      <c r="K267" s="194"/>
      <c r="L267" s="194"/>
      <c r="P267" s="2"/>
      <c r="AA267" s="6"/>
      <c r="AB267" s="6"/>
      <c r="AC267" s="6"/>
    </row>
    <row r="268" spans="1:29" ht="13.95" customHeight="1" x14ac:dyDescent="0.25">
      <c r="A268" s="184" t="s">
        <v>191</v>
      </c>
      <c r="B268" s="141" t="s">
        <v>189</v>
      </c>
      <c r="C268" s="139" t="s">
        <v>90</v>
      </c>
      <c r="D268" s="2"/>
      <c r="H268" s="20">
        <f>+SUM(H269:H281)</f>
        <v>6.3074999999999992</v>
      </c>
      <c r="I268" s="331"/>
      <c r="J268" s="332"/>
      <c r="K268" s="194"/>
      <c r="L268" s="194"/>
      <c r="P268" s="2"/>
      <c r="AA268" s="6"/>
      <c r="AB268" s="6"/>
      <c r="AC268" s="6"/>
    </row>
    <row r="269" spans="1:29" ht="13.95" customHeight="1" x14ac:dyDescent="0.25">
      <c r="B269" s="24" t="s">
        <v>125</v>
      </c>
      <c r="C269" s="24"/>
      <c r="D269" s="2"/>
      <c r="I269" s="188"/>
      <c r="J269" s="189"/>
      <c r="K269" s="194"/>
      <c r="L269" s="194"/>
      <c r="P269" s="2"/>
      <c r="AA269" s="6"/>
      <c r="AB269" s="6"/>
      <c r="AC269" s="6"/>
    </row>
    <row r="270" spans="1:29" ht="13.95" customHeight="1" x14ac:dyDescent="0.25">
      <c r="B270" s="24" t="s">
        <v>375</v>
      </c>
      <c r="C270" s="26"/>
      <c r="D270" s="2"/>
      <c r="I270" s="188"/>
      <c r="J270" s="189"/>
      <c r="K270" s="194"/>
      <c r="L270" s="194"/>
      <c r="P270" s="2"/>
      <c r="AA270" s="6"/>
      <c r="AB270" s="6"/>
      <c r="AC270" s="6"/>
    </row>
    <row r="271" spans="1:29" ht="13.95" customHeight="1" x14ac:dyDescent="0.25">
      <c r="B271" s="26" t="s">
        <v>378</v>
      </c>
      <c r="C271" s="26"/>
      <c r="D271" s="181">
        <v>3</v>
      </c>
      <c r="E271" s="187">
        <v>0.25</v>
      </c>
      <c r="F271" s="187">
        <v>0.6</v>
      </c>
      <c r="G271" s="8">
        <v>1</v>
      </c>
      <c r="H271" s="187">
        <f>+D271*E271*F271*G271</f>
        <v>0.44999999999999996</v>
      </c>
      <c r="I271" s="188"/>
      <c r="J271" s="189"/>
      <c r="K271" s="194"/>
      <c r="L271" s="194"/>
      <c r="P271" s="2"/>
      <c r="AA271" s="6"/>
      <c r="AB271" s="6"/>
      <c r="AC271" s="6"/>
    </row>
    <row r="272" spans="1:29" ht="13.95" customHeight="1" x14ac:dyDescent="0.25">
      <c r="B272" s="26" t="s">
        <v>379</v>
      </c>
      <c r="C272" s="26"/>
      <c r="D272" s="181">
        <v>3</v>
      </c>
      <c r="E272" s="187">
        <v>0.25</v>
      </c>
      <c r="F272" s="187">
        <v>0.6</v>
      </c>
      <c r="G272" s="8">
        <v>1</v>
      </c>
      <c r="H272" s="187">
        <f t="shared" ref="H272:H273" si="30">+D272*E272*F272*G272</f>
        <v>0.44999999999999996</v>
      </c>
      <c r="I272" s="188"/>
      <c r="J272" s="189"/>
      <c r="K272" s="194"/>
      <c r="L272" s="194"/>
      <c r="P272" s="2"/>
      <c r="AA272" s="6"/>
      <c r="AB272" s="6"/>
      <c r="AC272" s="6"/>
    </row>
    <row r="273" spans="1:29" ht="13.95" customHeight="1" x14ac:dyDescent="0.25">
      <c r="B273" s="26" t="s">
        <v>380</v>
      </c>
      <c r="C273" s="26"/>
      <c r="D273" s="181">
        <v>3</v>
      </c>
      <c r="E273" s="187">
        <v>0.25</v>
      </c>
      <c r="F273" s="187">
        <v>0.6</v>
      </c>
      <c r="G273" s="8">
        <v>1</v>
      </c>
      <c r="H273" s="187">
        <f t="shared" si="30"/>
        <v>0.44999999999999996</v>
      </c>
      <c r="I273" s="188"/>
      <c r="J273" s="189"/>
      <c r="K273" s="194"/>
      <c r="L273" s="194"/>
      <c r="P273" s="2"/>
      <c r="AA273" s="6"/>
      <c r="AB273" s="6"/>
      <c r="AC273" s="6"/>
    </row>
    <row r="274" spans="1:29" ht="13.95" customHeight="1" x14ac:dyDescent="0.25">
      <c r="B274" s="26" t="s">
        <v>381</v>
      </c>
      <c r="C274" s="26"/>
      <c r="D274" s="181">
        <v>4</v>
      </c>
      <c r="E274" s="187">
        <v>0.25</v>
      </c>
      <c r="F274" s="187">
        <v>0.6</v>
      </c>
      <c r="G274" s="8">
        <v>1</v>
      </c>
      <c r="H274" s="187">
        <f t="shared" ref="H274" si="31">+D274*E274*F274*G274</f>
        <v>0.6</v>
      </c>
      <c r="I274" s="188"/>
      <c r="J274" s="189"/>
      <c r="K274" s="194"/>
      <c r="L274" s="194"/>
      <c r="P274" s="2"/>
      <c r="AA274" s="6"/>
      <c r="AB274" s="6"/>
      <c r="AC274" s="6"/>
    </row>
    <row r="275" spans="1:29" ht="13.95" customHeight="1" x14ac:dyDescent="0.25">
      <c r="B275" s="24" t="s">
        <v>376</v>
      </c>
      <c r="C275" s="24"/>
      <c r="D275" s="181"/>
      <c r="I275" s="188"/>
      <c r="J275" s="189"/>
      <c r="K275" s="194"/>
      <c r="L275" s="194"/>
      <c r="P275" s="2"/>
      <c r="AA275" s="6"/>
      <c r="AB275" s="6"/>
      <c r="AC275" s="6"/>
    </row>
    <row r="276" spans="1:29" ht="13.95" customHeight="1" x14ac:dyDescent="0.25">
      <c r="B276" s="26" t="s">
        <v>378</v>
      </c>
      <c r="C276" s="26"/>
      <c r="D276" s="181">
        <v>3</v>
      </c>
      <c r="E276" s="187">
        <v>0.25</v>
      </c>
      <c r="F276" s="187">
        <v>0.6</v>
      </c>
      <c r="G276" s="8">
        <v>1</v>
      </c>
      <c r="H276" s="187">
        <f>+D276*E276*F276*G276</f>
        <v>0.44999999999999996</v>
      </c>
      <c r="I276" s="188"/>
      <c r="J276" s="189"/>
      <c r="K276" s="194"/>
      <c r="L276" s="194"/>
      <c r="P276" s="2"/>
      <c r="AA276" s="6"/>
      <c r="AB276" s="6"/>
      <c r="AC276" s="6"/>
    </row>
    <row r="277" spans="1:29" ht="13.95" customHeight="1" x14ac:dyDescent="0.25">
      <c r="B277" s="26" t="s">
        <v>379</v>
      </c>
      <c r="C277" s="26"/>
      <c r="D277" s="181">
        <v>3</v>
      </c>
      <c r="E277" s="187">
        <v>0.25</v>
      </c>
      <c r="F277" s="187">
        <v>0.6</v>
      </c>
      <c r="G277" s="8">
        <v>1</v>
      </c>
      <c r="H277" s="187">
        <f t="shared" ref="H277:H279" si="32">+D277*E277*F277*G277</f>
        <v>0.44999999999999996</v>
      </c>
      <c r="I277" s="188"/>
      <c r="J277" s="189"/>
      <c r="K277" s="194"/>
      <c r="L277" s="194"/>
      <c r="P277" s="2"/>
      <c r="AA277" s="6"/>
      <c r="AB277" s="6"/>
      <c r="AC277" s="6"/>
    </row>
    <row r="278" spans="1:29" ht="13.95" customHeight="1" x14ac:dyDescent="0.25">
      <c r="B278" s="26" t="s">
        <v>380</v>
      </c>
      <c r="C278" s="26"/>
      <c r="D278" s="181">
        <v>3</v>
      </c>
      <c r="E278" s="187">
        <v>0.25</v>
      </c>
      <c r="F278" s="187">
        <v>0.6</v>
      </c>
      <c r="G278" s="8">
        <v>1</v>
      </c>
      <c r="H278" s="187">
        <f t="shared" si="32"/>
        <v>0.44999999999999996</v>
      </c>
      <c r="I278" s="188"/>
      <c r="J278" s="189"/>
      <c r="K278" s="194"/>
      <c r="L278" s="194"/>
      <c r="P278" s="2"/>
      <c r="AA278" s="6"/>
      <c r="AB278" s="6"/>
      <c r="AC278" s="6"/>
    </row>
    <row r="279" spans="1:29" ht="13.95" customHeight="1" x14ac:dyDescent="0.25">
      <c r="B279" s="26" t="s">
        <v>381</v>
      </c>
      <c r="C279" s="26"/>
      <c r="D279" s="181">
        <v>4</v>
      </c>
      <c r="E279" s="187">
        <v>0.25</v>
      </c>
      <c r="F279" s="187">
        <v>0.6</v>
      </c>
      <c r="G279" s="8">
        <v>1</v>
      </c>
      <c r="H279" s="187">
        <f t="shared" si="32"/>
        <v>0.6</v>
      </c>
      <c r="I279" s="188"/>
      <c r="J279" s="189"/>
      <c r="K279" s="194"/>
      <c r="L279" s="194"/>
      <c r="P279" s="2"/>
      <c r="AA279" s="6"/>
      <c r="AB279" s="6"/>
      <c r="AC279" s="6"/>
    </row>
    <row r="280" spans="1:29" ht="13.95" customHeight="1" x14ac:dyDescent="0.25">
      <c r="B280" s="2" t="s">
        <v>400</v>
      </c>
      <c r="I280" s="188"/>
      <c r="J280" s="189"/>
      <c r="K280" s="194"/>
      <c r="L280" s="194"/>
      <c r="P280" s="2"/>
      <c r="AA280" s="6"/>
      <c r="AB280" s="6"/>
      <c r="AC280" s="6"/>
    </row>
    <row r="281" spans="1:29" ht="13.95" customHeight="1" x14ac:dyDescent="0.25">
      <c r="B281" s="138" t="s">
        <v>384</v>
      </c>
      <c r="C281" s="141"/>
      <c r="D281" s="187">
        <v>5.35</v>
      </c>
      <c r="E281" s="187">
        <v>0.25</v>
      </c>
      <c r="F281" s="187">
        <v>0.6</v>
      </c>
      <c r="G281" s="8">
        <v>3</v>
      </c>
      <c r="H281" s="187">
        <f t="shared" ref="H281" si="33">+D281*E281*F281*G281</f>
        <v>2.4074999999999998</v>
      </c>
      <c r="I281" s="188"/>
      <c r="J281" s="189"/>
      <c r="K281" s="194"/>
      <c r="L281" s="194"/>
      <c r="P281" s="2"/>
      <c r="AA281" s="6"/>
      <c r="AB281" s="6"/>
      <c r="AC281" s="6"/>
    </row>
    <row r="282" spans="1:29" ht="13.95" customHeight="1" x14ac:dyDescent="0.25">
      <c r="B282" s="141"/>
      <c r="C282" s="142"/>
      <c r="D282" s="2"/>
      <c r="I282" s="188"/>
      <c r="J282" s="189"/>
      <c r="K282" s="194"/>
      <c r="L282" s="194"/>
      <c r="P282" s="2"/>
      <c r="AA282" s="6"/>
      <c r="AB282" s="6"/>
      <c r="AC282" s="6"/>
    </row>
    <row r="283" spans="1:29" ht="13.95" customHeight="1" x14ac:dyDescent="0.25">
      <c r="A283" s="184" t="s">
        <v>192</v>
      </c>
      <c r="B283" s="141" t="s">
        <v>187</v>
      </c>
      <c r="C283" s="139" t="s">
        <v>89</v>
      </c>
      <c r="D283" s="2"/>
      <c r="I283" s="194"/>
      <c r="J283" s="194"/>
      <c r="K283" s="194"/>
      <c r="L283" s="13">
        <f>+SUM(L284:L295)</f>
        <v>24.024000000000001</v>
      </c>
      <c r="P283" s="2"/>
      <c r="AA283" s="6"/>
      <c r="AB283" s="6"/>
      <c r="AC283" s="6"/>
    </row>
    <row r="284" spans="1:29" ht="13.95" customHeight="1" x14ac:dyDescent="0.25">
      <c r="B284" s="24" t="s">
        <v>375</v>
      </c>
      <c r="C284" s="142"/>
      <c r="D284" s="2"/>
      <c r="I284" s="194"/>
      <c r="J284" s="194"/>
      <c r="K284" s="194"/>
      <c r="L284" s="194"/>
      <c r="P284" s="2"/>
      <c r="AA284" s="6"/>
      <c r="AB284" s="6"/>
      <c r="AC284" s="6"/>
    </row>
    <row r="285" spans="1:29" ht="13.95" customHeight="1" x14ac:dyDescent="0.25">
      <c r="B285" s="26" t="s">
        <v>378</v>
      </c>
      <c r="C285" s="142"/>
      <c r="D285" s="2"/>
      <c r="I285" s="194">
        <f>1.33+0.55</f>
        <v>1.8800000000000001</v>
      </c>
      <c r="J285" s="194">
        <v>0.6</v>
      </c>
      <c r="K285" s="194">
        <v>2</v>
      </c>
      <c r="L285" s="194">
        <f>+I285*J285*K285</f>
        <v>2.2560000000000002</v>
      </c>
      <c r="P285" s="2"/>
      <c r="AA285" s="6"/>
      <c r="AB285" s="6"/>
      <c r="AC285" s="6"/>
    </row>
    <row r="286" spans="1:29" ht="13.95" customHeight="1" x14ac:dyDescent="0.25">
      <c r="B286" s="26" t="s">
        <v>379</v>
      </c>
      <c r="C286" s="142"/>
      <c r="D286" s="2"/>
      <c r="I286" s="194">
        <v>1.1000000000000001</v>
      </c>
      <c r="J286" s="194">
        <v>0.6</v>
      </c>
      <c r="K286" s="194">
        <v>2</v>
      </c>
      <c r="L286" s="194">
        <f t="shared" ref="L286:L287" si="34">+I286*J286*K286</f>
        <v>1.32</v>
      </c>
      <c r="P286" s="2"/>
      <c r="AA286" s="6"/>
      <c r="AB286" s="6"/>
      <c r="AC286" s="6"/>
    </row>
    <row r="287" spans="1:29" ht="13.95" customHeight="1" x14ac:dyDescent="0.25">
      <c r="B287" s="26" t="s">
        <v>380</v>
      </c>
      <c r="C287" s="142"/>
      <c r="D287" s="2"/>
      <c r="I287" s="194">
        <v>1.1000000000000001</v>
      </c>
      <c r="J287" s="194">
        <v>0.6</v>
      </c>
      <c r="K287" s="194">
        <v>2</v>
      </c>
      <c r="L287" s="194">
        <f t="shared" si="34"/>
        <v>1.32</v>
      </c>
      <c r="P287" s="2"/>
      <c r="AA287" s="6"/>
      <c r="AB287" s="6"/>
      <c r="AC287" s="6"/>
    </row>
    <row r="288" spans="1:29" ht="13.95" customHeight="1" x14ac:dyDescent="0.25">
      <c r="B288" s="26" t="s">
        <v>381</v>
      </c>
      <c r="C288" s="142"/>
      <c r="D288" s="2"/>
      <c r="I288" s="194">
        <v>1.88</v>
      </c>
      <c r="J288" s="194">
        <v>0.6</v>
      </c>
      <c r="K288" s="194">
        <v>2</v>
      </c>
      <c r="L288" s="194">
        <f t="shared" ref="L288" si="35">+I288*J288*K288</f>
        <v>2.2559999999999998</v>
      </c>
      <c r="P288" s="2"/>
      <c r="AA288" s="6"/>
      <c r="AB288" s="6"/>
      <c r="AC288" s="6"/>
    </row>
    <row r="289" spans="1:29" ht="13.95" customHeight="1" x14ac:dyDescent="0.25">
      <c r="B289" s="24" t="s">
        <v>376</v>
      </c>
      <c r="C289" s="142"/>
      <c r="D289" s="2"/>
      <c r="I289" s="194"/>
      <c r="J289" s="194"/>
      <c r="K289" s="194"/>
      <c r="L289" s="194"/>
      <c r="P289" s="2"/>
      <c r="AA289" s="6"/>
      <c r="AB289" s="6"/>
      <c r="AC289" s="6"/>
    </row>
    <row r="290" spans="1:29" ht="13.95" customHeight="1" x14ac:dyDescent="0.25">
      <c r="B290" s="26" t="s">
        <v>378</v>
      </c>
      <c r="C290" s="142"/>
      <c r="D290" s="2"/>
      <c r="I290" s="194">
        <f>1.33+0.55</f>
        <v>1.8800000000000001</v>
      </c>
      <c r="J290" s="194">
        <v>0.6</v>
      </c>
      <c r="K290" s="194">
        <v>2</v>
      </c>
      <c r="L290" s="194">
        <f>+I290*J290*K290</f>
        <v>2.2560000000000002</v>
      </c>
      <c r="P290" s="2"/>
      <c r="AA290" s="6"/>
      <c r="AB290" s="6"/>
      <c r="AC290" s="6"/>
    </row>
    <row r="291" spans="1:29" ht="13.95" customHeight="1" x14ac:dyDescent="0.25">
      <c r="B291" s="26" t="s">
        <v>379</v>
      </c>
      <c r="C291" s="142"/>
      <c r="D291" s="2"/>
      <c r="I291" s="194">
        <v>1.1000000000000001</v>
      </c>
      <c r="J291" s="194">
        <v>0.6</v>
      </c>
      <c r="K291" s="194">
        <v>2</v>
      </c>
      <c r="L291" s="194">
        <f t="shared" ref="L291:L295" si="36">+I291*J291*K291</f>
        <v>1.32</v>
      </c>
      <c r="P291" s="2"/>
      <c r="AA291" s="6"/>
      <c r="AB291" s="6"/>
      <c r="AC291" s="6"/>
    </row>
    <row r="292" spans="1:29" ht="13.95" customHeight="1" x14ac:dyDescent="0.25">
      <c r="B292" s="26" t="s">
        <v>380</v>
      </c>
      <c r="C292" s="142"/>
      <c r="D292" s="2"/>
      <c r="I292" s="194">
        <v>1.1000000000000001</v>
      </c>
      <c r="J292" s="194">
        <v>0.6</v>
      </c>
      <c r="K292" s="194">
        <v>2</v>
      </c>
      <c r="L292" s="194">
        <f t="shared" si="36"/>
        <v>1.32</v>
      </c>
      <c r="P292" s="2"/>
      <c r="AA292" s="6"/>
      <c r="AB292" s="6"/>
      <c r="AC292" s="6"/>
    </row>
    <row r="293" spans="1:29" ht="13.95" customHeight="1" x14ac:dyDescent="0.25">
      <c r="B293" s="26" t="s">
        <v>381</v>
      </c>
      <c r="C293" s="142"/>
      <c r="D293" s="2"/>
      <c r="I293" s="194">
        <v>1.88</v>
      </c>
      <c r="J293" s="194">
        <v>0.6</v>
      </c>
      <c r="K293" s="194">
        <v>2</v>
      </c>
      <c r="L293" s="194">
        <f t="shared" ref="L293" si="37">+I293*J293*K293</f>
        <v>2.2559999999999998</v>
      </c>
      <c r="P293" s="2"/>
      <c r="AA293" s="6"/>
      <c r="AB293" s="6"/>
      <c r="AC293" s="6"/>
    </row>
    <row r="294" spans="1:29" ht="13.95" customHeight="1" x14ac:dyDescent="0.25">
      <c r="B294" s="2" t="s">
        <v>400</v>
      </c>
      <c r="C294" s="142"/>
      <c r="D294" s="2"/>
      <c r="I294" s="194"/>
      <c r="J294" s="194"/>
      <c r="K294" s="194"/>
      <c r="L294" s="194"/>
      <c r="P294" s="2"/>
      <c r="AA294" s="6"/>
      <c r="AB294" s="6"/>
      <c r="AC294" s="6"/>
    </row>
    <row r="295" spans="1:29" ht="13.95" customHeight="1" x14ac:dyDescent="0.25">
      <c r="B295" s="138" t="s">
        <v>384</v>
      </c>
      <c r="C295" s="142"/>
      <c r="D295" s="2"/>
      <c r="I295" s="194">
        <f>1.35*2</f>
        <v>2.7</v>
      </c>
      <c r="J295" s="194">
        <v>0.6</v>
      </c>
      <c r="K295" s="194">
        <v>6</v>
      </c>
      <c r="L295" s="194">
        <f t="shared" si="36"/>
        <v>9.7200000000000006</v>
      </c>
      <c r="P295" s="2"/>
      <c r="AA295" s="6"/>
      <c r="AB295" s="6"/>
      <c r="AC295" s="6"/>
    </row>
    <row r="296" spans="1:29" ht="13.95" customHeight="1" x14ac:dyDescent="0.25">
      <c r="B296" s="141"/>
      <c r="C296" s="142"/>
      <c r="D296" s="2"/>
      <c r="I296" s="194"/>
      <c r="J296" s="194"/>
      <c r="K296" s="194"/>
      <c r="L296" s="194"/>
      <c r="P296" s="2"/>
      <c r="AA296" s="6"/>
      <c r="AB296" s="6"/>
      <c r="AC296" s="6"/>
    </row>
    <row r="297" spans="1:29" ht="13.95" customHeight="1" x14ac:dyDescent="0.25">
      <c r="B297" s="141"/>
      <c r="C297" s="142"/>
      <c r="D297" s="2"/>
      <c r="I297" s="194"/>
      <c r="J297" s="194"/>
      <c r="K297" s="194"/>
      <c r="L297" s="194"/>
      <c r="P297" s="2"/>
      <c r="AA297" s="6"/>
      <c r="AB297" s="6"/>
      <c r="AC297" s="6"/>
    </row>
    <row r="298" spans="1:29" ht="13.95" customHeight="1" x14ac:dyDescent="0.25">
      <c r="A298" s="184" t="s">
        <v>193</v>
      </c>
      <c r="B298" s="141" t="s">
        <v>188</v>
      </c>
      <c r="C298" s="139" t="s">
        <v>102</v>
      </c>
      <c r="D298" s="2"/>
      <c r="I298" s="194"/>
      <c r="J298" s="194"/>
      <c r="K298" s="194"/>
      <c r="L298" s="194"/>
      <c r="P298" s="2"/>
      <c r="Z298" s="20">
        <f>+SUM(U300:Y329)</f>
        <v>856.37400000000002</v>
      </c>
      <c r="AA298" s="6"/>
      <c r="AB298" s="6"/>
      <c r="AC298" s="6"/>
    </row>
    <row r="299" spans="1:29" ht="13.95" customHeight="1" x14ac:dyDescent="0.25">
      <c r="B299" s="24" t="s">
        <v>375</v>
      </c>
      <c r="C299" s="142"/>
      <c r="D299" s="2"/>
      <c r="I299" s="194"/>
      <c r="J299" s="194"/>
      <c r="K299" s="194"/>
      <c r="L299" s="194"/>
      <c r="P299" s="2"/>
      <c r="AA299" s="6"/>
      <c r="AB299" s="6"/>
      <c r="AC299" s="6"/>
    </row>
    <row r="300" spans="1:29" ht="13.95" customHeight="1" x14ac:dyDescent="0.25">
      <c r="B300" s="26" t="s">
        <v>378</v>
      </c>
      <c r="C300" s="142"/>
      <c r="D300" s="2"/>
      <c r="I300" s="188"/>
      <c r="J300" s="189"/>
      <c r="K300" s="194"/>
      <c r="L300" s="194"/>
      <c r="P300" s="2"/>
      <c r="Q300" s="187">
        <v>1</v>
      </c>
      <c r="R300" s="187">
        <v>6</v>
      </c>
      <c r="S300" s="187">
        <f>+D271+1.2</f>
        <v>4.2</v>
      </c>
      <c r="T300" s="187">
        <f>+R300*S300</f>
        <v>25.200000000000003</v>
      </c>
      <c r="X300" s="187">
        <f>+T300*X3</f>
        <v>40.320000000000007</v>
      </c>
      <c r="AA300" s="6"/>
      <c r="AB300" s="6"/>
      <c r="AC300" s="6"/>
    </row>
    <row r="301" spans="1:29" ht="13.95" customHeight="1" x14ac:dyDescent="0.25">
      <c r="B301" s="26"/>
      <c r="C301" s="142"/>
      <c r="D301" s="2"/>
      <c r="I301" s="188"/>
      <c r="J301" s="189"/>
      <c r="K301" s="194"/>
      <c r="L301" s="194"/>
      <c r="P301" s="2"/>
      <c r="Q301" s="187">
        <v>1</v>
      </c>
      <c r="R301" s="187">
        <v>2</v>
      </c>
      <c r="S301" s="187">
        <f>+S300</f>
        <v>4.2</v>
      </c>
      <c r="T301" s="187">
        <f t="shared" ref="T301:T302" si="38">+R301*S301</f>
        <v>8.4</v>
      </c>
      <c r="W301" s="187">
        <f>+T301*W3</f>
        <v>8.5680000000000014</v>
      </c>
      <c r="AA301" s="6"/>
      <c r="AB301" s="6"/>
      <c r="AC301" s="6"/>
    </row>
    <row r="302" spans="1:29" ht="13.95" customHeight="1" x14ac:dyDescent="0.25">
      <c r="B302" s="26"/>
      <c r="C302" s="142"/>
      <c r="D302" s="2"/>
      <c r="I302" s="188"/>
      <c r="J302" s="189"/>
      <c r="K302" s="194"/>
      <c r="L302" s="194"/>
      <c r="P302" s="2"/>
      <c r="Q302" s="187">
        <v>1</v>
      </c>
      <c r="R302" s="187">
        <v>20</v>
      </c>
      <c r="S302" s="187">
        <v>1.65</v>
      </c>
      <c r="T302" s="187">
        <f t="shared" si="38"/>
        <v>33</v>
      </c>
      <c r="V302" s="187">
        <f>+T302*V3</f>
        <v>18.48</v>
      </c>
      <c r="AA302" s="6"/>
      <c r="AB302" s="6"/>
      <c r="AC302" s="6"/>
    </row>
    <row r="303" spans="1:29" ht="13.95" customHeight="1" x14ac:dyDescent="0.25">
      <c r="B303" s="26" t="s">
        <v>379</v>
      </c>
      <c r="C303" s="142"/>
      <c r="D303" s="2"/>
      <c r="I303" s="188"/>
      <c r="J303" s="189"/>
      <c r="K303" s="194"/>
      <c r="L303" s="194"/>
      <c r="P303" s="2"/>
      <c r="Q303" s="187">
        <v>1</v>
      </c>
      <c r="R303" s="187">
        <v>6</v>
      </c>
      <c r="S303" s="187">
        <f>+D272+1.2</f>
        <v>4.2</v>
      </c>
      <c r="T303" s="187">
        <f>+R303*S303</f>
        <v>25.200000000000003</v>
      </c>
      <c r="X303" s="187">
        <f>+T303*X3</f>
        <v>40.320000000000007</v>
      </c>
      <c r="AA303" s="6"/>
      <c r="AB303" s="6"/>
      <c r="AC303" s="6"/>
    </row>
    <row r="304" spans="1:29" ht="13.95" customHeight="1" x14ac:dyDescent="0.25">
      <c r="B304" s="26"/>
      <c r="C304" s="142"/>
      <c r="D304" s="2"/>
      <c r="I304" s="188"/>
      <c r="J304" s="189"/>
      <c r="K304" s="194"/>
      <c r="L304" s="194"/>
      <c r="P304" s="2"/>
      <c r="Q304" s="187">
        <v>1</v>
      </c>
      <c r="R304" s="187">
        <v>2</v>
      </c>
      <c r="S304" s="187">
        <f>+S303</f>
        <v>4.2</v>
      </c>
      <c r="T304" s="187">
        <f t="shared" ref="T304:T305" si="39">+R304*S304</f>
        <v>8.4</v>
      </c>
      <c r="W304" s="187">
        <f>+T304*W3</f>
        <v>8.5680000000000014</v>
      </c>
      <c r="AA304" s="6"/>
      <c r="AB304" s="6"/>
      <c r="AC304" s="6"/>
    </row>
    <row r="305" spans="2:29" ht="13.95" customHeight="1" x14ac:dyDescent="0.25">
      <c r="B305" s="26"/>
      <c r="C305" s="142"/>
      <c r="D305" s="2"/>
      <c r="I305" s="188"/>
      <c r="J305" s="189"/>
      <c r="K305" s="194"/>
      <c r="L305" s="194"/>
      <c r="P305" s="2"/>
      <c r="Q305" s="187">
        <v>1</v>
      </c>
      <c r="R305" s="187">
        <v>20</v>
      </c>
      <c r="S305" s="187">
        <v>1.65</v>
      </c>
      <c r="T305" s="187">
        <f t="shared" si="39"/>
        <v>33</v>
      </c>
      <c r="V305" s="187">
        <f>+T305*V3</f>
        <v>18.48</v>
      </c>
      <c r="AA305" s="6"/>
      <c r="AB305" s="6"/>
      <c r="AC305" s="6"/>
    </row>
    <row r="306" spans="2:29" ht="13.95" customHeight="1" x14ac:dyDescent="0.25">
      <c r="B306" s="26" t="s">
        <v>380</v>
      </c>
      <c r="C306" s="142"/>
      <c r="D306" s="2"/>
      <c r="I306" s="188"/>
      <c r="J306" s="189"/>
      <c r="K306" s="194"/>
      <c r="L306" s="194"/>
      <c r="P306" s="2"/>
      <c r="Q306" s="187">
        <v>1</v>
      </c>
      <c r="R306" s="187">
        <v>6</v>
      </c>
      <c r="S306" s="187">
        <f>+D276+1.2</f>
        <v>4.2</v>
      </c>
      <c r="T306" s="187">
        <f>+R306*S306</f>
        <v>25.200000000000003</v>
      </c>
      <c r="X306" s="187">
        <f>+T306*X3</f>
        <v>40.320000000000007</v>
      </c>
      <c r="AA306" s="6"/>
      <c r="AB306" s="6"/>
      <c r="AC306" s="6"/>
    </row>
    <row r="307" spans="2:29" ht="13.95" customHeight="1" x14ac:dyDescent="0.25">
      <c r="B307" s="26"/>
      <c r="C307" s="142"/>
      <c r="D307" s="2"/>
      <c r="I307" s="188"/>
      <c r="J307" s="189"/>
      <c r="K307" s="194"/>
      <c r="L307" s="194"/>
      <c r="P307" s="2"/>
      <c r="Q307" s="187">
        <v>1</v>
      </c>
      <c r="R307" s="187">
        <v>2</v>
      </c>
      <c r="S307" s="187">
        <f>+S306</f>
        <v>4.2</v>
      </c>
      <c r="T307" s="187">
        <f t="shared" ref="T307:T308" si="40">+R307*S307</f>
        <v>8.4</v>
      </c>
      <c r="W307" s="187">
        <f>+T307*W3</f>
        <v>8.5680000000000014</v>
      </c>
      <c r="AA307" s="6"/>
      <c r="AB307" s="6"/>
      <c r="AC307" s="6"/>
    </row>
    <row r="308" spans="2:29" ht="13.95" customHeight="1" x14ac:dyDescent="0.25">
      <c r="B308" s="26"/>
      <c r="C308" s="142"/>
      <c r="D308" s="2"/>
      <c r="I308" s="188"/>
      <c r="J308" s="189"/>
      <c r="K308" s="194"/>
      <c r="L308" s="194"/>
      <c r="P308" s="2"/>
      <c r="Q308" s="187">
        <v>1</v>
      </c>
      <c r="R308" s="187">
        <v>20</v>
      </c>
      <c r="S308" s="187">
        <v>1.65</v>
      </c>
      <c r="T308" s="187">
        <f t="shared" si="40"/>
        <v>33</v>
      </c>
      <c r="V308" s="187">
        <f>+T308*V3</f>
        <v>18.48</v>
      </c>
      <c r="AA308" s="6"/>
      <c r="AB308" s="6"/>
      <c r="AC308" s="6"/>
    </row>
    <row r="309" spans="2:29" ht="13.95" customHeight="1" x14ac:dyDescent="0.25">
      <c r="B309" s="26" t="s">
        <v>381</v>
      </c>
      <c r="C309" s="142"/>
      <c r="D309" s="2"/>
      <c r="I309" s="188"/>
      <c r="J309" s="189"/>
      <c r="K309" s="194"/>
      <c r="L309" s="194"/>
      <c r="P309" s="2"/>
      <c r="Q309" s="187">
        <v>1</v>
      </c>
      <c r="R309" s="187">
        <v>6</v>
      </c>
      <c r="S309" s="187">
        <f>3+1.2</f>
        <v>4.2</v>
      </c>
      <c r="T309" s="187">
        <f>+R309*S309</f>
        <v>25.200000000000003</v>
      </c>
      <c r="X309" s="187">
        <f>+T309*X3</f>
        <v>40.320000000000007</v>
      </c>
      <c r="AA309" s="6"/>
      <c r="AB309" s="6"/>
      <c r="AC309" s="6"/>
    </row>
    <row r="310" spans="2:29" ht="13.95" customHeight="1" x14ac:dyDescent="0.25">
      <c r="B310" s="26"/>
      <c r="C310" s="142"/>
      <c r="D310" s="2"/>
      <c r="I310" s="188"/>
      <c r="J310" s="189"/>
      <c r="K310" s="194"/>
      <c r="L310" s="194"/>
      <c r="P310" s="2"/>
      <c r="Q310" s="187">
        <v>1</v>
      </c>
      <c r="R310" s="187">
        <v>2</v>
      </c>
      <c r="S310" s="187">
        <f>+S309</f>
        <v>4.2</v>
      </c>
      <c r="T310" s="187">
        <f t="shared" ref="T310:T311" si="41">+R310*S310</f>
        <v>8.4</v>
      </c>
      <c r="W310" s="187">
        <f>+T310*W3</f>
        <v>8.5680000000000014</v>
      </c>
      <c r="AA310" s="6"/>
      <c r="AB310" s="6"/>
      <c r="AC310" s="6"/>
    </row>
    <row r="311" spans="2:29" ht="13.95" customHeight="1" x14ac:dyDescent="0.25">
      <c r="B311" s="26"/>
      <c r="C311" s="142"/>
      <c r="D311" s="2"/>
      <c r="I311" s="188"/>
      <c r="J311" s="189"/>
      <c r="K311" s="194"/>
      <c r="L311" s="194"/>
      <c r="P311" s="2"/>
      <c r="Q311" s="187">
        <v>1</v>
      </c>
      <c r="R311" s="187">
        <v>20</v>
      </c>
      <c r="S311" s="187">
        <v>1.65</v>
      </c>
      <c r="T311" s="187">
        <f t="shared" si="41"/>
        <v>33</v>
      </c>
      <c r="V311" s="187">
        <f>+T311*V3</f>
        <v>18.48</v>
      </c>
      <c r="AA311" s="6"/>
      <c r="AB311" s="6"/>
      <c r="AC311" s="6"/>
    </row>
    <row r="312" spans="2:29" ht="13.95" customHeight="1" x14ac:dyDescent="0.25">
      <c r="B312" s="24" t="s">
        <v>376</v>
      </c>
      <c r="C312" s="142"/>
      <c r="D312" s="2"/>
      <c r="I312" s="188"/>
      <c r="J312" s="189"/>
      <c r="K312" s="194"/>
      <c r="L312" s="194"/>
      <c r="P312" s="2"/>
      <c r="AA312" s="6"/>
      <c r="AB312" s="6"/>
      <c r="AC312" s="6"/>
    </row>
    <row r="313" spans="2:29" ht="13.95" customHeight="1" x14ac:dyDescent="0.25">
      <c r="B313" s="26" t="s">
        <v>378</v>
      </c>
      <c r="C313" s="142"/>
      <c r="D313" s="2"/>
      <c r="I313" s="188"/>
      <c r="J313" s="189"/>
      <c r="K313" s="194"/>
      <c r="L313" s="194"/>
      <c r="P313" s="2"/>
      <c r="Q313" s="187">
        <v>1</v>
      </c>
      <c r="R313" s="187">
        <v>6</v>
      </c>
      <c r="S313" s="187">
        <f>3+1.2</f>
        <v>4.2</v>
      </c>
      <c r="T313" s="187">
        <f>+R313*S313</f>
        <v>25.200000000000003</v>
      </c>
      <c r="X313" s="187">
        <f>+T313*$X$3</f>
        <v>40.320000000000007</v>
      </c>
      <c r="AA313" s="6"/>
      <c r="AB313" s="6"/>
      <c r="AC313" s="6"/>
    </row>
    <row r="314" spans="2:29" ht="13.95" customHeight="1" x14ac:dyDescent="0.25">
      <c r="B314" s="26"/>
      <c r="C314" s="142"/>
      <c r="D314" s="2"/>
      <c r="I314" s="188"/>
      <c r="J314" s="189"/>
      <c r="K314" s="194"/>
      <c r="L314" s="194"/>
      <c r="P314" s="2"/>
      <c r="Q314" s="187">
        <v>1</v>
      </c>
      <c r="R314" s="187">
        <v>2</v>
      </c>
      <c r="S314" s="187">
        <f>+S313</f>
        <v>4.2</v>
      </c>
      <c r="T314" s="187">
        <f t="shared" ref="T314:T315" si="42">+R314*S314</f>
        <v>8.4</v>
      </c>
      <c r="W314" s="187">
        <f>+T314*$W$3</f>
        <v>8.5680000000000014</v>
      </c>
      <c r="AA314" s="6"/>
      <c r="AB314" s="6"/>
      <c r="AC314" s="6"/>
    </row>
    <row r="315" spans="2:29" ht="13.95" customHeight="1" x14ac:dyDescent="0.25">
      <c r="B315" s="26"/>
      <c r="C315" s="142"/>
      <c r="D315" s="2"/>
      <c r="I315" s="188"/>
      <c r="J315" s="189"/>
      <c r="K315" s="194"/>
      <c r="L315" s="194"/>
      <c r="P315" s="2"/>
      <c r="Q315" s="187">
        <v>1</v>
      </c>
      <c r="R315" s="187">
        <v>20</v>
      </c>
      <c r="S315" s="187">
        <v>1.65</v>
      </c>
      <c r="T315" s="187">
        <f t="shared" si="42"/>
        <v>33</v>
      </c>
      <c r="V315" s="187">
        <f>+T315*$V$3</f>
        <v>18.48</v>
      </c>
      <c r="AA315" s="6"/>
      <c r="AB315" s="6"/>
      <c r="AC315" s="6"/>
    </row>
    <row r="316" spans="2:29" ht="13.95" customHeight="1" x14ac:dyDescent="0.25">
      <c r="B316" s="26" t="s">
        <v>379</v>
      </c>
      <c r="C316" s="142"/>
      <c r="D316" s="2"/>
      <c r="I316" s="188"/>
      <c r="J316" s="189"/>
      <c r="K316" s="194"/>
      <c r="L316" s="194"/>
      <c r="P316" s="2"/>
      <c r="Q316" s="187">
        <v>1</v>
      </c>
      <c r="R316" s="187">
        <v>6</v>
      </c>
      <c r="S316" s="187">
        <f>3+1.2</f>
        <v>4.2</v>
      </c>
      <c r="T316" s="187">
        <f>+R316*S316</f>
        <v>25.200000000000003</v>
      </c>
      <c r="X316" s="187">
        <f>+T316*$X$3</f>
        <v>40.320000000000007</v>
      </c>
      <c r="AA316" s="6"/>
      <c r="AB316" s="6"/>
      <c r="AC316" s="6"/>
    </row>
    <row r="317" spans="2:29" ht="13.95" customHeight="1" x14ac:dyDescent="0.25">
      <c r="B317" s="26"/>
      <c r="C317" s="142"/>
      <c r="D317" s="2"/>
      <c r="I317" s="188"/>
      <c r="J317" s="189"/>
      <c r="K317" s="194"/>
      <c r="L317" s="194"/>
      <c r="P317" s="2"/>
      <c r="Q317" s="187">
        <v>1</v>
      </c>
      <c r="R317" s="187">
        <v>2</v>
      </c>
      <c r="S317" s="187">
        <f>+S316</f>
        <v>4.2</v>
      </c>
      <c r="T317" s="187">
        <f t="shared" ref="T317:T318" si="43">+R317*S317</f>
        <v>8.4</v>
      </c>
      <c r="W317" s="187">
        <f>+T317*$W$3</f>
        <v>8.5680000000000014</v>
      </c>
      <c r="AA317" s="6"/>
      <c r="AB317" s="6"/>
      <c r="AC317" s="6"/>
    </row>
    <row r="318" spans="2:29" ht="13.95" customHeight="1" x14ac:dyDescent="0.25">
      <c r="B318" s="26"/>
      <c r="C318" s="142"/>
      <c r="D318" s="2"/>
      <c r="I318" s="188"/>
      <c r="J318" s="189"/>
      <c r="K318" s="194"/>
      <c r="L318" s="194"/>
      <c r="P318" s="2"/>
      <c r="Q318" s="187">
        <v>1</v>
      </c>
      <c r="R318" s="187">
        <v>20</v>
      </c>
      <c r="S318" s="187">
        <v>1.65</v>
      </c>
      <c r="T318" s="187">
        <f t="shared" si="43"/>
        <v>33</v>
      </c>
      <c r="V318" s="187">
        <f>+T318*$V$3</f>
        <v>18.48</v>
      </c>
      <c r="AA318" s="6"/>
      <c r="AB318" s="6"/>
      <c r="AC318" s="6"/>
    </row>
    <row r="319" spans="2:29" ht="13.95" customHeight="1" x14ac:dyDescent="0.25">
      <c r="B319" s="26" t="s">
        <v>380</v>
      </c>
      <c r="C319" s="142"/>
      <c r="D319" s="2"/>
      <c r="I319" s="188"/>
      <c r="J319" s="189"/>
      <c r="K319" s="194"/>
      <c r="L319" s="194"/>
      <c r="P319" s="2"/>
      <c r="Q319" s="187">
        <v>1</v>
      </c>
      <c r="R319" s="187">
        <v>6</v>
      </c>
      <c r="S319" s="187">
        <f>3+1.2</f>
        <v>4.2</v>
      </c>
      <c r="T319" s="187">
        <f>+R319*S319</f>
        <v>25.200000000000003</v>
      </c>
      <c r="X319" s="187">
        <f>+T319*$X$3</f>
        <v>40.320000000000007</v>
      </c>
      <c r="AA319" s="6"/>
      <c r="AB319" s="6"/>
      <c r="AC319" s="6"/>
    </row>
    <row r="320" spans="2:29" ht="13.95" customHeight="1" x14ac:dyDescent="0.25">
      <c r="B320" s="26"/>
      <c r="C320" s="142"/>
      <c r="D320" s="2"/>
      <c r="I320" s="188"/>
      <c r="J320" s="189"/>
      <c r="K320" s="194"/>
      <c r="L320" s="194"/>
      <c r="P320" s="2"/>
      <c r="Q320" s="187">
        <v>1</v>
      </c>
      <c r="R320" s="187">
        <v>2</v>
      </c>
      <c r="S320" s="187">
        <f>+S319</f>
        <v>4.2</v>
      </c>
      <c r="T320" s="187">
        <f t="shared" ref="T320:T321" si="44">+R320*S320</f>
        <v>8.4</v>
      </c>
      <c r="W320" s="187">
        <f>+T320*$W$3</f>
        <v>8.5680000000000014</v>
      </c>
      <c r="AA320" s="6"/>
      <c r="AB320" s="6"/>
      <c r="AC320" s="6"/>
    </row>
    <row r="321" spans="1:29" ht="13.95" customHeight="1" x14ac:dyDescent="0.25">
      <c r="B321" s="26"/>
      <c r="C321" s="142"/>
      <c r="D321" s="2"/>
      <c r="I321" s="188"/>
      <c r="J321" s="189"/>
      <c r="K321" s="194"/>
      <c r="L321" s="194"/>
      <c r="P321" s="2"/>
      <c r="Q321" s="187">
        <v>1</v>
      </c>
      <c r="R321" s="187">
        <v>20</v>
      </c>
      <c r="S321" s="187">
        <v>1.65</v>
      </c>
      <c r="T321" s="187">
        <f t="shared" si="44"/>
        <v>33</v>
      </c>
      <c r="V321" s="187">
        <f>+T321*$V$3</f>
        <v>18.48</v>
      </c>
      <c r="AA321" s="6"/>
      <c r="AB321" s="6"/>
      <c r="AC321" s="6"/>
    </row>
    <row r="322" spans="1:29" ht="13.95" customHeight="1" x14ac:dyDescent="0.25">
      <c r="B322" s="26" t="s">
        <v>381</v>
      </c>
      <c r="C322" s="142"/>
      <c r="D322" s="2"/>
      <c r="I322" s="188"/>
      <c r="J322" s="189"/>
      <c r="K322" s="194"/>
      <c r="L322" s="194"/>
      <c r="P322" s="2"/>
      <c r="Q322" s="187">
        <v>1</v>
      </c>
      <c r="R322" s="187">
        <v>6</v>
      </c>
      <c r="S322" s="187">
        <f>3+1.2</f>
        <v>4.2</v>
      </c>
      <c r="T322" s="187">
        <f>+R322*S322</f>
        <v>25.200000000000003</v>
      </c>
      <c r="X322" s="187">
        <f>+T322*$X$3</f>
        <v>40.320000000000007</v>
      </c>
      <c r="AA322" s="6"/>
      <c r="AB322" s="6"/>
      <c r="AC322" s="6"/>
    </row>
    <row r="323" spans="1:29" ht="13.95" customHeight="1" x14ac:dyDescent="0.25">
      <c r="B323" s="26"/>
      <c r="C323" s="142"/>
      <c r="D323" s="2"/>
      <c r="I323" s="188"/>
      <c r="J323" s="189"/>
      <c r="K323" s="194"/>
      <c r="L323" s="194"/>
      <c r="P323" s="2"/>
      <c r="Q323" s="187">
        <v>1</v>
      </c>
      <c r="R323" s="187">
        <v>2</v>
      </c>
      <c r="S323" s="187">
        <f>+S322</f>
        <v>4.2</v>
      </c>
      <c r="T323" s="187">
        <f t="shared" ref="T323:T324" si="45">+R323*S323</f>
        <v>8.4</v>
      </c>
      <c r="W323" s="187">
        <f>+T323*$W$3</f>
        <v>8.5680000000000014</v>
      </c>
      <c r="AA323" s="6"/>
      <c r="AB323" s="6"/>
      <c r="AC323" s="6"/>
    </row>
    <row r="324" spans="1:29" ht="13.95" customHeight="1" x14ac:dyDescent="0.25">
      <c r="B324" s="26"/>
      <c r="C324" s="142"/>
      <c r="D324" s="2"/>
      <c r="I324" s="188"/>
      <c r="J324" s="189"/>
      <c r="K324" s="194"/>
      <c r="L324" s="194"/>
      <c r="P324" s="2"/>
      <c r="Q324" s="187">
        <v>1</v>
      </c>
      <c r="R324" s="187">
        <v>20</v>
      </c>
      <c r="S324" s="187">
        <v>1.65</v>
      </c>
      <c r="T324" s="187">
        <f t="shared" si="45"/>
        <v>33</v>
      </c>
      <c r="V324" s="187">
        <f>+T324*$V$3</f>
        <v>18.48</v>
      </c>
      <c r="AA324" s="6"/>
      <c r="AB324" s="6"/>
      <c r="AC324" s="6"/>
    </row>
    <row r="325" spans="1:29" ht="13.95" customHeight="1" x14ac:dyDescent="0.25">
      <c r="B325" s="26"/>
      <c r="C325" s="142"/>
      <c r="D325" s="2"/>
      <c r="I325" s="188"/>
      <c r="J325" s="189"/>
      <c r="K325" s="194"/>
      <c r="L325" s="194"/>
      <c r="P325" s="2"/>
      <c r="AA325" s="6"/>
      <c r="AB325" s="6"/>
      <c r="AC325" s="6"/>
    </row>
    <row r="326" spans="1:29" ht="13.95" customHeight="1" x14ac:dyDescent="0.25">
      <c r="B326" s="2" t="s">
        <v>400</v>
      </c>
      <c r="C326" s="142"/>
      <c r="D326" s="2"/>
      <c r="I326" s="188"/>
      <c r="J326" s="189"/>
      <c r="K326" s="194"/>
      <c r="L326" s="194"/>
      <c r="P326" s="2"/>
      <c r="AA326" s="6"/>
      <c r="AB326" s="6"/>
      <c r="AC326" s="6"/>
    </row>
    <row r="327" spans="1:29" ht="13.95" customHeight="1" x14ac:dyDescent="0.25">
      <c r="B327" s="138" t="s">
        <v>384</v>
      </c>
      <c r="C327" s="142"/>
      <c r="D327" s="2"/>
      <c r="I327" s="188"/>
      <c r="J327" s="189"/>
      <c r="K327" s="194"/>
      <c r="L327" s="194"/>
      <c r="P327" s="2"/>
      <c r="Q327" s="187">
        <v>3</v>
      </c>
      <c r="R327" s="187">
        <v>6</v>
      </c>
      <c r="S327" s="187">
        <f>+D281+1.2</f>
        <v>6.55</v>
      </c>
      <c r="T327" s="187">
        <f>+R327*S327*Q327</f>
        <v>117.89999999999999</v>
      </c>
      <c r="X327" s="187">
        <f>+T327*X3</f>
        <v>188.64</v>
      </c>
      <c r="AA327" s="6"/>
      <c r="AB327" s="6"/>
      <c r="AC327" s="6"/>
    </row>
    <row r="328" spans="1:29" ht="13.95" customHeight="1" x14ac:dyDescent="0.25">
      <c r="B328" s="138"/>
      <c r="C328" s="142"/>
      <c r="D328" s="2"/>
      <c r="I328" s="188"/>
      <c r="J328" s="189"/>
      <c r="K328" s="194"/>
      <c r="L328" s="194"/>
      <c r="P328" s="2"/>
      <c r="Q328" s="187">
        <v>3</v>
      </c>
      <c r="R328" s="187">
        <v>2</v>
      </c>
      <c r="S328" s="187">
        <f>+S327</f>
        <v>6.55</v>
      </c>
      <c r="T328" s="187">
        <f t="shared" ref="T328:T329" si="46">+R328*S328*Q328</f>
        <v>39.299999999999997</v>
      </c>
      <c r="W328" s="187">
        <f>+T328*W3</f>
        <v>40.085999999999999</v>
      </c>
      <c r="AA328" s="6"/>
      <c r="AB328" s="6"/>
      <c r="AC328" s="6"/>
    </row>
    <row r="329" spans="1:29" ht="13.95" customHeight="1" x14ac:dyDescent="0.25">
      <c r="B329" s="138"/>
      <c r="C329" s="142"/>
      <c r="D329" s="2"/>
      <c r="I329" s="188"/>
      <c r="J329" s="189"/>
      <c r="K329" s="194"/>
      <c r="L329" s="194"/>
      <c r="P329" s="2"/>
      <c r="Q329" s="187">
        <v>3</v>
      </c>
      <c r="R329" s="187">
        <v>32</v>
      </c>
      <c r="S329" s="187">
        <v>1.65</v>
      </c>
      <c r="T329" s="187">
        <f t="shared" si="46"/>
        <v>158.39999999999998</v>
      </c>
      <c r="V329" s="187">
        <f>+T329*V3</f>
        <v>88.703999999999994</v>
      </c>
      <c r="AA329" s="6"/>
      <c r="AB329" s="6"/>
      <c r="AC329" s="6"/>
    </row>
    <row r="330" spans="1:29" ht="13.95" customHeight="1" x14ac:dyDescent="0.25">
      <c r="B330" s="138"/>
      <c r="C330" s="142"/>
      <c r="D330" s="2"/>
      <c r="I330" s="188"/>
      <c r="J330" s="189"/>
      <c r="K330" s="194"/>
      <c r="L330" s="194"/>
      <c r="P330" s="2"/>
      <c r="AA330" s="6"/>
      <c r="AB330" s="6"/>
      <c r="AC330" s="6"/>
    </row>
    <row r="331" spans="1:29" ht="13.95" customHeight="1" x14ac:dyDescent="0.25">
      <c r="A331" s="184" t="s">
        <v>197</v>
      </c>
      <c r="B331" s="141" t="s">
        <v>194</v>
      </c>
      <c r="C331" s="142"/>
      <c r="D331" s="2"/>
      <c r="I331" s="333"/>
      <c r="J331" s="334"/>
      <c r="K331" s="194"/>
      <c r="L331" s="194"/>
      <c r="P331" s="2"/>
      <c r="AA331" s="6"/>
      <c r="AB331" s="6"/>
      <c r="AC331" s="6"/>
    </row>
    <row r="332" spans="1:29" ht="13.95" customHeight="1" x14ac:dyDescent="0.25">
      <c r="A332" s="184" t="s">
        <v>198</v>
      </c>
      <c r="B332" s="141" t="s">
        <v>199</v>
      </c>
      <c r="C332" s="142" t="s">
        <v>90</v>
      </c>
      <c r="D332" s="2"/>
      <c r="H332" s="20">
        <f>+SUM(H333:H335)</f>
        <v>11.447374999999999</v>
      </c>
      <c r="I332" s="194"/>
      <c r="J332" s="194"/>
      <c r="K332" s="194"/>
      <c r="L332" s="194"/>
      <c r="P332" s="2"/>
      <c r="AA332" s="6"/>
      <c r="AB332" s="6"/>
      <c r="AC332" s="6"/>
    </row>
    <row r="333" spans="1:29" ht="13.95" customHeight="1" x14ac:dyDescent="0.25">
      <c r="B333" s="141" t="s">
        <v>202</v>
      </c>
      <c r="C333" s="142"/>
      <c r="D333" s="344">
        <v>0.17749999999999999</v>
      </c>
      <c r="E333" s="336"/>
      <c r="F333" s="193">
        <f>1.4+0.15+3.35</f>
        <v>4.9000000000000004</v>
      </c>
      <c r="G333" s="22">
        <v>4</v>
      </c>
      <c r="H333" s="193">
        <f>+D333*F333*G333</f>
        <v>3.4790000000000001</v>
      </c>
      <c r="I333" s="188"/>
      <c r="J333" s="189"/>
      <c r="K333" s="194"/>
      <c r="L333" s="194"/>
      <c r="P333" s="2"/>
      <c r="AA333" s="6"/>
      <c r="AB333" s="6"/>
      <c r="AC333" s="6"/>
    </row>
    <row r="334" spans="1:29" ht="13.95" customHeight="1" x14ac:dyDescent="0.25">
      <c r="B334" s="141" t="s">
        <v>203</v>
      </c>
      <c r="C334" s="142"/>
      <c r="D334" s="344">
        <v>0.23499999999999999</v>
      </c>
      <c r="E334" s="336"/>
      <c r="F334" s="193">
        <f>1.4+0.15+3.35</f>
        <v>4.9000000000000004</v>
      </c>
      <c r="G334" s="22">
        <v>6</v>
      </c>
      <c r="H334" s="193">
        <f t="shared" ref="H334" si="47">+D334*F334*G334</f>
        <v>6.9089999999999998</v>
      </c>
      <c r="I334" s="188"/>
      <c r="J334" s="189"/>
      <c r="K334" s="194"/>
      <c r="L334" s="194"/>
      <c r="P334" s="2"/>
      <c r="AA334" s="6"/>
      <c r="AB334" s="6"/>
      <c r="AC334" s="6"/>
    </row>
    <row r="335" spans="1:29" ht="13.95" customHeight="1" x14ac:dyDescent="0.25">
      <c r="B335" s="141" t="s">
        <v>205</v>
      </c>
      <c r="C335" s="142"/>
      <c r="D335" s="14">
        <v>0.25</v>
      </c>
      <c r="E335" s="193">
        <v>0.25</v>
      </c>
      <c r="F335" s="193">
        <f>1.4+0.15+4.1</f>
        <v>5.6499999999999995</v>
      </c>
      <c r="G335" s="22">
        <v>3</v>
      </c>
      <c r="H335" s="193">
        <f>+D335*F335*G335*E335</f>
        <v>1.059375</v>
      </c>
      <c r="I335" s="188"/>
      <c r="J335" s="189"/>
      <c r="K335" s="194"/>
      <c r="L335" s="194"/>
      <c r="P335" s="2"/>
      <c r="AA335" s="6"/>
      <c r="AB335" s="6"/>
      <c r="AC335" s="6"/>
    </row>
    <row r="336" spans="1:29" ht="13.95" customHeight="1" x14ac:dyDescent="0.25">
      <c r="B336" s="141"/>
      <c r="C336" s="142"/>
      <c r="D336" s="2"/>
      <c r="I336" s="188"/>
      <c r="J336" s="189"/>
      <c r="K336" s="194"/>
      <c r="L336" s="194"/>
      <c r="P336" s="2"/>
      <c r="AA336" s="6"/>
      <c r="AB336" s="6"/>
      <c r="AC336" s="6"/>
    </row>
    <row r="337" spans="1:29" ht="13.95" customHeight="1" x14ac:dyDescent="0.25">
      <c r="A337" s="184" t="s">
        <v>200</v>
      </c>
      <c r="B337" s="141" t="s">
        <v>195</v>
      </c>
      <c r="C337" s="142" t="s">
        <v>89</v>
      </c>
      <c r="D337" s="2"/>
      <c r="I337" s="333"/>
      <c r="J337" s="334"/>
      <c r="K337" s="194"/>
      <c r="L337" s="13">
        <f>+SUM(L338:L340)</f>
        <v>122.20200000000001</v>
      </c>
      <c r="P337" s="2"/>
      <c r="AA337" s="6"/>
      <c r="AB337" s="6"/>
      <c r="AC337" s="6"/>
    </row>
    <row r="338" spans="1:29" ht="13.95" customHeight="1" x14ac:dyDescent="0.25">
      <c r="B338" s="141" t="s">
        <v>202</v>
      </c>
      <c r="C338" s="142"/>
      <c r="D338" s="2"/>
      <c r="I338" s="190">
        <v>1.92</v>
      </c>
      <c r="J338" s="191">
        <v>4.9000000000000004</v>
      </c>
      <c r="K338" s="194">
        <v>4</v>
      </c>
      <c r="L338" s="194">
        <f>+I338*J338*K338</f>
        <v>37.631999999999998</v>
      </c>
      <c r="P338" s="2"/>
      <c r="AA338" s="6"/>
      <c r="AB338" s="6"/>
      <c r="AC338" s="6"/>
    </row>
    <row r="339" spans="1:29" ht="13.95" customHeight="1" x14ac:dyDescent="0.25">
      <c r="B339" s="141" t="s">
        <v>203</v>
      </c>
      <c r="C339" s="142"/>
      <c r="D339" s="2"/>
      <c r="I339" s="190">
        <v>2.2999999999999998</v>
      </c>
      <c r="J339" s="191">
        <v>4.9000000000000004</v>
      </c>
      <c r="K339" s="194">
        <v>6</v>
      </c>
      <c r="L339" s="194">
        <f t="shared" ref="L339:L340" si="48">+I339*J339*K339</f>
        <v>67.62</v>
      </c>
      <c r="P339" s="2"/>
      <c r="AA339" s="6"/>
      <c r="AB339" s="6"/>
      <c r="AC339" s="6"/>
    </row>
    <row r="340" spans="1:29" ht="13.95" customHeight="1" x14ac:dyDescent="0.25">
      <c r="B340" s="141" t="s">
        <v>205</v>
      </c>
      <c r="C340" s="142"/>
      <c r="D340" s="2"/>
      <c r="I340" s="190">
        <v>1</v>
      </c>
      <c r="J340" s="191">
        <v>5.65</v>
      </c>
      <c r="K340" s="194">
        <v>3</v>
      </c>
      <c r="L340" s="194">
        <f t="shared" si="48"/>
        <v>16.950000000000003</v>
      </c>
      <c r="P340" s="2"/>
      <c r="AA340" s="6"/>
      <c r="AB340" s="6"/>
      <c r="AC340" s="6"/>
    </row>
    <row r="341" spans="1:29" ht="13.95" customHeight="1" x14ac:dyDescent="0.25">
      <c r="B341" s="141"/>
      <c r="C341" s="142"/>
      <c r="D341" s="2"/>
      <c r="I341" s="190"/>
      <c r="J341" s="191"/>
      <c r="K341" s="194"/>
      <c r="L341" s="194"/>
      <c r="P341" s="2"/>
      <c r="AA341" s="6"/>
      <c r="AB341" s="6"/>
      <c r="AC341" s="6"/>
    </row>
    <row r="342" spans="1:29" ht="13.95" customHeight="1" x14ac:dyDescent="0.25">
      <c r="A342" s="184" t="s">
        <v>201</v>
      </c>
      <c r="B342" s="141" t="s">
        <v>196</v>
      </c>
      <c r="C342" s="142" t="s">
        <v>102</v>
      </c>
      <c r="D342" s="2"/>
      <c r="I342" s="333"/>
      <c r="J342" s="334"/>
      <c r="K342" s="194"/>
      <c r="L342" s="194"/>
      <c r="P342" s="2"/>
      <c r="Z342" s="187">
        <f>+SUM(U343:Y349)</f>
        <v>1825.5400000000004</v>
      </c>
      <c r="AA342" s="6"/>
      <c r="AB342" s="6"/>
      <c r="AC342" s="6"/>
    </row>
    <row r="343" spans="1:29" ht="13.95" customHeight="1" x14ac:dyDescent="0.25">
      <c r="B343" s="138" t="s">
        <v>206</v>
      </c>
      <c r="C343" s="142"/>
      <c r="D343" s="2"/>
      <c r="I343" s="194"/>
      <c r="J343" s="194"/>
      <c r="K343" s="194"/>
      <c r="L343" s="194"/>
      <c r="P343" s="2"/>
      <c r="Q343" s="187">
        <v>4</v>
      </c>
      <c r="R343" s="187">
        <v>10</v>
      </c>
      <c r="S343" s="187">
        <f>+J338+1.2</f>
        <v>6.1000000000000005</v>
      </c>
      <c r="T343" s="187">
        <f t="shared" ref="T343:T349" si="49">+R343*S343*Q343</f>
        <v>244.00000000000003</v>
      </c>
      <c r="X343" s="187">
        <f>+T343*$X$3</f>
        <v>390.40000000000009</v>
      </c>
      <c r="AA343" s="6"/>
      <c r="AB343" s="6"/>
      <c r="AC343" s="6"/>
    </row>
    <row r="344" spans="1:29" ht="13.95" customHeight="1" x14ac:dyDescent="0.25">
      <c r="D344" s="2"/>
      <c r="E344" s="2"/>
      <c r="I344" s="333"/>
      <c r="J344" s="334"/>
      <c r="K344" s="194"/>
      <c r="L344" s="194"/>
      <c r="P344" s="2"/>
      <c r="Q344" s="187">
        <v>8</v>
      </c>
      <c r="R344" s="187">
        <v>30</v>
      </c>
      <c r="S344" s="187">
        <v>1.26</v>
      </c>
      <c r="T344" s="187">
        <f t="shared" si="49"/>
        <v>302.39999999999998</v>
      </c>
      <c r="V344" s="187">
        <f>+T344*$V$3</f>
        <v>169.34399999999999</v>
      </c>
      <c r="AA344" s="6"/>
      <c r="AB344" s="6"/>
      <c r="AC344" s="6"/>
    </row>
    <row r="345" spans="1:29" ht="13.95" customHeight="1" x14ac:dyDescent="0.25">
      <c r="B345" s="2" t="s">
        <v>207</v>
      </c>
      <c r="D345" s="2"/>
      <c r="E345" s="2"/>
      <c r="I345" s="333"/>
      <c r="J345" s="334"/>
      <c r="K345" s="194"/>
      <c r="L345" s="194"/>
      <c r="P345" s="2"/>
      <c r="Q345" s="187">
        <v>6</v>
      </c>
      <c r="R345" s="187">
        <v>12</v>
      </c>
      <c r="S345" s="187">
        <f>+J339+1.2</f>
        <v>6.1000000000000005</v>
      </c>
      <c r="T345" s="187">
        <f t="shared" si="49"/>
        <v>439.20000000000005</v>
      </c>
      <c r="X345" s="187">
        <f>+T345*$X$3</f>
        <v>702.72000000000014</v>
      </c>
      <c r="AA345" s="6"/>
      <c r="AB345" s="6"/>
      <c r="AC345" s="6"/>
    </row>
    <row r="346" spans="1:29" ht="13.95" customHeight="1" x14ac:dyDescent="0.25">
      <c r="B346" s="138"/>
      <c r="C346" s="142"/>
      <c r="D346" s="2"/>
      <c r="I346" s="194"/>
      <c r="J346" s="194"/>
      <c r="K346" s="194"/>
      <c r="L346" s="194"/>
      <c r="P346" s="2"/>
      <c r="Q346" s="187">
        <v>6</v>
      </c>
      <c r="R346" s="187">
        <v>30</v>
      </c>
      <c r="S346" s="187">
        <v>1.75</v>
      </c>
      <c r="T346" s="187">
        <f t="shared" si="49"/>
        <v>315</v>
      </c>
      <c r="V346" s="187">
        <f>+T346*$V$3</f>
        <v>176.4</v>
      </c>
      <c r="AA346" s="6"/>
      <c r="AB346" s="6"/>
      <c r="AC346" s="6"/>
    </row>
    <row r="347" spans="1:29" ht="13.95" customHeight="1" x14ac:dyDescent="0.25">
      <c r="B347" s="138"/>
      <c r="C347" s="142"/>
      <c r="D347" s="2"/>
      <c r="I347" s="333"/>
      <c r="J347" s="334"/>
      <c r="K347" s="194"/>
      <c r="L347" s="194"/>
      <c r="P347" s="2"/>
      <c r="Q347" s="187">
        <v>6</v>
      </c>
      <c r="R347" s="187">
        <v>30</v>
      </c>
      <c r="S347" s="187">
        <v>1.65</v>
      </c>
      <c r="T347" s="187">
        <f t="shared" si="49"/>
        <v>297</v>
      </c>
      <c r="V347" s="187">
        <f>+T347*$V$3</f>
        <v>166.32000000000002</v>
      </c>
      <c r="AA347" s="6"/>
      <c r="AB347" s="6"/>
      <c r="AC347" s="6"/>
    </row>
    <row r="348" spans="1:29" ht="13.95" customHeight="1" x14ac:dyDescent="0.25">
      <c r="B348" s="2" t="s">
        <v>209</v>
      </c>
      <c r="D348" s="2"/>
      <c r="E348" s="2"/>
      <c r="I348" s="333"/>
      <c r="J348" s="334"/>
      <c r="K348" s="194"/>
      <c r="L348" s="194"/>
      <c r="P348" s="2"/>
      <c r="Q348" s="187">
        <v>3</v>
      </c>
      <c r="R348" s="187">
        <v>8</v>
      </c>
      <c r="S348" s="187">
        <f>+J340+1.2</f>
        <v>6.8500000000000005</v>
      </c>
      <c r="T348" s="187">
        <f t="shared" si="49"/>
        <v>164.4</v>
      </c>
      <c r="W348" s="187">
        <f>+T348*$W$3</f>
        <v>167.68800000000002</v>
      </c>
      <c r="AA348" s="6"/>
      <c r="AB348" s="6"/>
      <c r="AC348" s="6"/>
    </row>
    <row r="349" spans="1:29" s="14" customFormat="1" ht="13.95" customHeight="1" x14ac:dyDescent="0.25">
      <c r="A349" s="192"/>
      <c r="B349" s="138"/>
      <c r="C349" s="142"/>
      <c r="E349" s="193"/>
      <c r="F349" s="193"/>
      <c r="G349" s="22"/>
      <c r="H349" s="193"/>
      <c r="I349" s="194"/>
      <c r="J349" s="194"/>
      <c r="K349" s="194"/>
      <c r="L349" s="194"/>
      <c r="M349" s="193"/>
      <c r="N349" s="193"/>
      <c r="O349" s="193"/>
      <c r="Q349" s="193">
        <v>3</v>
      </c>
      <c r="R349" s="193">
        <v>33</v>
      </c>
      <c r="S349" s="193">
        <v>0.95</v>
      </c>
      <c r="T349" s="193">
        <f t="shared" si="49"/>
        <v>94.05</v>
      </c>
      <c r="U349" s="193"/>
      <c r="V349" s="193">
        <f>+T349*$V$3</f>
        <v>52.668000000000006</v>
      </c>
      <c r="W349" s="193"/>
      <c r="X349" s="193"/>
      <c r="Y349" s="193"/>
      <c r="Z349" s="193"/>
      <c r="AA349" s="57"/>
      <c r="AB349" s="57"/>
      <c r="AC349" s="57"/>
    </row>
    <row r="350" spans="1:29" s="14" customFormat="1" ht="13.95" customHeight="1" x14ac:dyDescent="0.25">
      <c r="A350" s="184" t="s">
        <v>214</v>
      </c>
      <c r="B350" s="141" t="s">
        <v>210</v>
      </c>
      <c r="C350" s="142"/>
      <c r="E350" s="193"/>
      <c r="F350" s="193"/>
      <c r="G350" s="22"/>
      <c r="H350" s="193"/>
      <c r="I350" s="188"/>
      <c r="J350" s="189"/>
      <c r="K350" s="194"/>
      <c r="L350" s="194"/>
      <c r="M350" s="193"/>
      <c r="N350" s="193"/>
      <c r="O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57"/>
      <c r="AB350" s="57"/>
      <c r="AC350" s="57"/>
    </row>
    <row r="351" spans="1:29" ht="13.95" customHeight="1" x14ac:dyDescent="0.25">
      <c r="A351" s="184" t="s">
        <v>215</v>
      </c>
      <c r="B351" s="141" t="s">
        <v>212</v>
      </c>
      <c r="C351" s="142" t="s">
        <v>90</v>
      </c>
      <c r="D351" s="2"/>
      <c r="H351" s="20">
        <f>+SUM(H352:H367)</f>
        <v>15.639199999999999</v>
      </c>
      <c r="I351" s="333"/>
      <c r="J351" s="334"/>
      <c r="K351" s="194"/>
      <c r="L351" s="194"/>
      <c r="P351" s="2"/>
      <c r="AA351" s="6"/>
      <c r="AB351" s="6"/>
      <c r="AC351" s="6"/>
    </row>
    <row r="352" spans="1:29" ht="13.95" customHeight="1" x14ac:dyDescent="0.25">
      <c r="B352" s="138" t="s">
        <v>401</v>
      </c>
      <c r="C352" s="142"/>
      <c r="D352" s="196"/>
      <c r="E352" s="196"/>
      <c r="F352" s="196"/>
      <c r="G352" s="196"/>
      <c r="H352" s="196"/>
      <c r="I352" s="190"/>
      <c r="J352" s="191"/>
      <c r="K352" s="194"/>
      <c r="L352" s="194"/>
      <c r="P352" s="2"/>
      <c r="AA352" s="6"/>
      <c r="AB352" s="6"/>
      <c r="AC352" s="6"/>
    </row>
    <row r="353" spans="2:29" ht="13.95" customHeight="1" x14ac:dyDescent="0.25">
      <c r="B353" s="138" t="s">
        <v>219</v>
      </c>
      <c r="C353" s="142"/>
      <c r="D353" s="356">
        <v>8.2200000000000006</v>
      </c>
      <c r="E353" s="357"/>
      <c r="F353" s="196">
        <v>0.25</v>
      </c>
      <c r="G353" s="196">
        <v>2</v>
      </c>
      <c r="H353" s="196">
        <f>+D353*F353*G353</f>
        <v>4.1100000000000003</v>
      </c>
      <c r="I353" s="190"/>
      <c r="J353" s="191"/>
      <c r="K353" s="194"/>
      <c r="L353" s="194"/>
      <c r="P353" s="2"/>
      <c r="AA353" s="6"/>
      <c r="AB353" s="6"/>
      <c r="AC353" s="6"/>
    </row>
    <row r="354" spans="2:29" ht="13.95" customHeight="1" x14ac:dyDescent="0.25">
      <c r="B354" s="138" t="s">
        <v>402</v>
      </c>
      <c r="C354" s="142"/>
      <c r="D354" s="196"/>
      <c r="E354" s="196"/>
      <c r="F354" s="196"/>
      <c r="G354" s="196"/>
      <c r="H354" s="196"/>
      <c r="I354" s="190"/>
      <c r="J354" s="191"/>
      <c r="K354" s="194"/>
      <c r="L354" s="194"/>
      <c r="P354" s="2"/>
      <c r="AA354" s="6"/>
      <c r="AB354" s="6"/>
      <c r="AC354" s="6"/>
    </row>
    <row r="355" spans="2:29" ht="13.95" customHeight="1" x14ac:dyDescent="0.25">
      <c r="B355" s="138" t="s">
        <v>220</v>
      </c>
      <c r="C355" s="142"/>
      <c r="D355" s="196">
        <v>5.42</v>
      </c>
      <c r="E355" s="196">
        <v>0.25</v>
      </c>
      <c r="F355" s="196">
        <v>0.6</v>
      </c>
      <c r="G355" s="196">
        <v>6</v>
      </c>
      <c r="H355" s="196">
        <f>+D355*E355*F355*G355</f>
        <v>4.8780000000000001</v>
      </c>
      <c r="I355" s="190"/>
      <c r="J355" s="191"/>
      <c r="K355" s="194"/>
      <c r="L355" s="194"/>
      <c r="P355" s="2"/>
      <c r="AA355" s="6"/>
      <c r="AB355" s="6"/>
      <c r="AC355" s="6"/>
    </row>
    <row r="356" spans="2:29" ht="13.95" customHeight="1" x14ac:dyDescent="0.25">
      <c r="B356" s="138" t="s">
        <v>375</v>
      </c>
      <c r="C356" s="142"/>
      <c r="D356" s="196"/>
      <c r="E356" s="196"/>
      <c r="F356" s="196"/>
      <c r="G356" s="196"/>
      <c r="H356" s="196"/>
      <c r="I356" s="190"/>
      <c r="J356" s="191"/>
      <c r="K356" s="194"/>
      <c r="L356" s="194"/>
      <c r="P356" s="2"/>
      <c r="AA356" s="6"/>
      <c r="AB356" s="6"/>
      <c r="AC356" s="6"/>
    </row>
    <row r="357" spans="2:29" ht="13.95" customHeight="1" x14ac:dyDescent="0.25">
      <c r="B357" s="138" t="s">
        <v>403</v>
      </c>
      <c r="C357" s="142"/>
      <c r="D357" s="196"/>
      <c r="E357" s="196"/>
      <c r="F357" s="196"/>
      <c r="G357" s="196"/>
      <c r="H357" s="196"/>
      <c r="I357" s="190"/>
      <c r="J357" s="191"/>
      <c r="K357" s="194"/>
      <c r="L357" s="194"/>
      <c r="P357" s="2"/>
      <c r="AA357" s="6"/>
      <c r="AB357" s="6"/>
      <c r="AC357" s="6"/>
    </row>
    <row r="358" spans="2:29" ht="13.95" customHeight="1" x14ac:dyDescent="0.25">
      <c r="B358" s="138" t="s">
        <v>221</v>
      </c>
      <c r="C358" s="142"/>
      <c r="D358" s="196">
        <v>3</v>
      </c>
      <c r="E358" s="196">
        <v>0.25</v>
      </c>
      <c r="F358" s="196">
        <v>0.5</v>
      </c>
      <c r="G358" s="196">
        <v>4</v>
      </c>
      <c r="H358" s="196">
        <f>+D358*E358*F358*G358</f>
        <v>1.5</v>
      </c>
      <c r="I358" s="190"/>
      <c r="J358" s="191"/>
      <c r="K358" s="194"/>
      <c r="L358" s="194"/>
      <c r="P358" s="2"/>
      <c r="AA358" s="6"/>
      <c r="AB358" s="6"/>
      <c r="AC358" s="6"/>
    </row>
    <row r="359" spans="2:29" ht="13.95" customHeight="1" x14ac:dyDescent="0.25">
      <c r="B359" s="138"/>
      <c r="C359" s="142"/>
      <c r="D359" s="197">
        <v>0.5</v>
      </c>
      <c r="E359" s="98">
        <v>0.25</v>
      </c>
      <c r="F359" s="98">
        <v>0.3</v>
      </c>
      <c r="G359" s="198">
        <v>2</v>
      </c>
      <c r="H359" s="196">
        <f>+D359*E359*F359*G359</f>
        <v>7.4999999999999997E-2</v>
      </c>
      <c r="I359" s="190"/>
      <c r="J359" s="191"/>
      <c r="K359" s="194"/>
      <c r="L359" s="194"/>
      <c r="P359" s="2"/>
      <c r="AA359" s="6"/>
      <c r="AB359" s="6"/>
      <c r="AC359" s="6"/>
    </row>
    <row r="360" spans="2:29" ht="13.95" customHeight="1" x14ac:dyDescent="0.25">
      <c r="B360" s="138" t="s">
        <v>376</v>
      </c>
      <c r="C360" s="142"/>
      <c r="D360" s="196"/>
      <c r="E360" s="196"/>
      <c r="F360" s="196"/>
      <c r="G360" s="196"/>
      <c r="H360" s="196"/>
      <c r="I360" s="190"/>
      <c r="J360" s="191"/>
      <c r="K360" s="194"/>
      <c r="L360" s="194"/>
      <c r="P360" s="2"/>
      <c r="AA360" s="6"/>
      <c r="AB360" s="6"/>
      <c r="AC360" s="6"/>
    </row>
    <row r="361" spans="2:29" ht="13.95" customHeight="1" x14ac:dyDescent="0.25">
      <c r="B361" s="138" t="s">
        <v>403</v>
      </c>
      <c r="C361" s="142"/>
      <c r="D361" s="196"/>
      <c r="E361" s="196"/>
      <c r="F361" s="196"/>
      <c r="G361" s="196"/>
      <c r="H361" s="196"/>
      <c r="I361" s="190"/>
      <c r="J361" s="191"/>
      <c r="K361" s="194"/>
      <c r="L361" s="194"/>
      <c r="P361" s="2"/>
      <c r="AA361" s="6"/>
      <c r="AB361" s="6"/>
      <c r="AC361" s="6"/>
    </row>
    <row r="362" spans="2:29" ht="13.95" customHeight="1" x14ac:dyDescent="0.25">
      <c r="B362" s="138" t="s">
        <v>221</v>
      </c>
      <c r="C362" s="142"/>
      <c r="D362" s="196">
        <v>3</v>
      </c>
      <c r="E362" s="196">
        <v>0.25</v>
      </c>
      <c r="F362" s="196">
        <v>0.5</v>
      </c>
      <c r="G362" s="196">
        <v>4</v>
      </c>
      <c r="H362" s="196">
        <f t="shared" ref="H362:H367" si="50">+D362*E362*F362*G362</f>
        <v>1.5</v>
      </c>
      <c r="I362" s="190"/>
      <c r="J362" s="191"/>
      <c r="K362" s="194"/>
      <c r="L362" s="194"/>
      <c r="P362" s="2"/>
      <c r="AA362" s="6"/>
      <c r="AB362" s="6"/>
      <c r="AC362" s="6"/>
    </row>
    <row r="363" spans="2:29" ht="13.95" customHeight="1" x14ac:dyDescent="0.25">
      <c r="B363" s="138"/>
      <c r="C363" s="142"/>
      <c r="D363" s="197">
        <v>0.5</v>
      </c>
      <c r="E363" s="98">
        <v>0.25</v>
      </c>
      <c r="F363" s="98">
        <v>0.5</v>
      </c>
      <c r="G363" s="198">
        <v>2</v>
      </c>
      <c r="H363" s="196">
        <f t="shared" si="50"/>
        <v>0.125</v>
      </c>
      <c r="I363" s="190"/>
      <c r="J363" s="191"/>
      <c r="K363" s="194"/>
      <c r="L363" s="194"/>
      <c r="P363" s="2"/>
      <c r="AA363" s="6"/>
      <c r="AB363" s="6"/>
      <c r="AC363" s="6"/>
    </row>
    <row r="364" spans="2:29" ht="13.95" customHeight="1" x14ac:dyDescent="0.25">
      <c r="B364" s="138" t="s">
        <v>223</v>
      </c>
      <c r="C364" s="142"/>
      <c r="D364" s="196">
        <v>3</v>
      </c>
      <c r="E364" s="196">
        <v>0.2</v>
      </c>
      <c r="F364" s="196">
        <v>0.5</v>
      </c>
      <c r="G364" s="196">
        <v>4</v>
      </c>
      <c r="H364" s="196">
        <f t="shared" si="50"/>
        <v>1.2000000000000002</v>
      </c>
      <c r="I364" s="190"/>
      <c r="J364" s="191"/>
      <c r="K364" s="194"/>
      <c r="L364" s="194"/>
      <c r="P364" s="2"/>
      <c r="AA364" s="6"/>
      <c r="AB364" s="6"/>
      <c r="AC364" s="6"/>
    </row>
    <row r="365" spans="2:29" ht="13.95" customHeight="1" x14ac:dyDescent="0.25">
      <c r="B365" s="138"/>
      <c r="C365" s="142"/>
      <c r="D365" s="197">
        <v>0.5</v>
      </c>
      <c r="E365" s="98">
        <v>0.2</v>
      </c>
      <c r="F365" s="98">
        <v>0.5</v>
      </c>
      <c r="G365" s="198">
        <v>2</v>
      </c>
      <c r="H365" s="196">
        <f t="shared" si="50"/>
        <v>0.1</v>
      </c>
      <c r="I365" s="190"/>
      <c r="J365" s="191"/>
      <c r="K365" s="194"/>
      <c r="L365" s="194"/>
      <c r="P365" s="2"/>
      <c r="AA365" s="6"/>
      <c r="AB365" s="6"/>
      <c r="AC365" s="6"/>
    </row>
    <row r="366" spans="2:29" ht="13.95" customHeight="1" x14ac:dyDescent="0.25">
      <c r="B366" s="138" t="s">
        <v>224</v>
      </c>
      <c r="C366" s="142"/>
      <c r="D366" s="197">
        <v>16.05</v>
      </c>
      <c r="E366" s="98">
        <v>0.2</v>
      </c>
      <c r="F366" s="98">
        <v>0.2</v>
      </c>
      <c r="G366" s="198">
        <v>2</v>
      </c>
      <c r="H366" s="196">
        <f t="shared" si="50"/>
        <v>1.2840000000000003</v>
      </c>
      <c r="I366" s="190"/>
      <c r="J366" s="191"/>
      <c r="K366" s="194"/>
      <c r="L366" s="194"/>
      <c r="P366" s="2"/>
      <c r="AA366" s="6"/>
      <c r="AB366" s="6"/>
      <c r="AC366" s="6"/>
    </row>
    <row r="367" spans="2:29" ht="13.95" customHeight="1" x14ac:dyDescent="0.25">
      <c r="B367" s="138"/>
      <c r="C367" s="142"/>
      <c r="D367" s="197">
        <v>5.42</v>
      </c>
      <c r="E367" s="98">
        <v>0.2</v>
      </c>
      <c r="F367" s="98">
        <v>0.2</v>
      </c>
      <c r="G367" s="198">
        <v>4</v>
      </c>
      <c r="H367" s="196">
        <f t="shared" si="50"/>
        <v>0.86720000000000008</v>
      </c>
      <c r="I367" s="190"/>
      <c r="J367" s="191"/>
      <c r="K367" s="194"/>
      <c r="L367" s="194"/>
      <c r="P367" s="2"/>
      <c r="AA367" s="6"/>
      <c r="AB367" s="6"/>
      <c r="AC367" s="6"/>
    </row>
    <row r="368" spans="2:29" ht="13.95" customHeight="1" x14ac:dyDescent="0.25">
      <c r="B368" s="138"/>
      <c r="C368" s="142"/>
      <c r="D368" s="197"/>
      <c r="E368" s="98"/>
      <c r="F368" s="98"/>
      <c r="G368" s="198"/>
      <c r="H368" s="196"/>
      <c r="I368" s="190"/>
      <c r="J368" s="191"/>
      <c r="K368" s="194"/>
      <c r="L368" s="194"/>
      <c r="P368" s="2"/>
      <c r="AA368" s="6"/>
      <c r="AB368" s="6"/>
      <c r="AC368" s="6"/>
    </row>
    <row r="369" spans="1:29" ht="13.95" customHeight="1" x14ac:dyDescent="0.25">
      <c r="A369" s="184" t="s">
        <v>216</v>
      </c>
      <c r="B369" s="141" t="s">
        <v>211</v>
      </c>
      <c r="C369" s="142" t="s">
        <v>89</v>
      </c>
      <c r="D369" s="197"/>
      <c r="E369" s="98"/>
      <c r="F369" s="98"/>
      <c r="G369" s="198"/>
      <c r="H369" s="196"/>
      <c r="I369" s="333"/>
      <c r="J369" s="334"/>
      <c r="K369" s="194"/>
      <c r="L369" s="13">
        <f>+SUM(L370:L385)</f>
        <v>115.16</v>
      </c>
      <c r="P369" s="2"/>
      <c r="AA369" s="6"/>
      <c r="AB369" s="6"/>
      <c r="AC369" s="6"/>
    </row>
    <row r="370" spans="1:29" ht="13.95" customHeight="1" x14ac:dyDescent="0.25">
      <c r="B370" s="138" t="s">
        <v>401</v>
      </c>
      <c r="C370" s="142"/>
      <c r="D370" s="196"/>
      <c r="E370" s="196"/>
      <c r="F370" s="196"/>
      <c r="G370" s="196"/>
      <c r="H370" s="196"/>
      <c r="I370" s="190"/>
      <c r="J370" s="191"/>
      <c r="K370" s="194"/>
      <c r="L370" s="194"/>
      <c r="P370" s="2"/>
      <c r="AA370" s="6"/>
      <c r="AB370" s="6"/>
      <c r="AC370" s="6"/>
    </row>
    <row r="371" spans="1:29" ht="13.95" customHeight="1" x14ac:dyDescent="0.25">
      <c r="B371" s="138" t="s">
        <v>219</v>
      </c>
      <c r="C371" s="142"/>
      <c r="D371" s="356"/>
      <c r="E371" s="357"/>
      <c r="F371" s="196"/>
      <c r="G371" s="196"/>
      <c r="H371" s="196"/>
      <c r="I371" s="333">
        <v>8.2200000000000006</v>
      </c>
      <c r="J371" s="334"/>
      <c r="K371" s="194">
        <v>4</v>
      </c>
      <c r="L371" s="194">
        <f>+I371*K371</f>
        <v>32.880000000000003</v>
      </c>
      <c r="P371" s="2"/>
      <c r="AA371" s="6"/>
      <c r="AB371" s="6"/>
      <c r="AC371" s="6"/>
    </row>
    <row r="372" spans="1:29" ht="13.95" customHeight="1" x14ac:dyDescent="0.25">
      <c r="B372" s="138" t="s">
        <v>402</v>
      </c>
      <c r="C372" s="142"/>
      <c r="D372" s="196"/>
      <c r="E372" s="196"/>
      <c r="F372" s="196"/>
      <c r="G372" s="196"/>
      <c r="H372" s="196"/>
      <c r="I372" s="190"/>
      <c r="J372" s="191"/>
      <c r="K372" s="194"/>
      <c r="L372" s="194"/>
      <c r="P372" s="2"/>
      <c r="AA372" s="6"/>
      <c r="AB372" s="6"/>
      <c r="AC372" s="6"/>
    </row>
    <row r="373" spans="1:29" ht="13.95" customHeight="1" x14ac:dyDescent="0.25">
      <c r="B373" s="138" t="s">
        <v>220</v>
      </c>
      <c r="C373" s="142"/>
      <c r="D373" s="196"/>
      <c r="E373" s="196"/>
      <c r="F373" s="196"/>
      <c r="G373" s="196"/>
      <c r="H373" s="196"/>
      <c r="I373" s="190">
        <v>0.6</v>
      </c>
      <c r="J373" s="191">
        <v>5.42</v>
      </c>
      <c r="K373" s="194">
        <v>12</v>
      </c>
      <c r="L373" s="194">
        <f>+I373*K373*J373</f>
        <v>39.023999999999994</v>
      </c>
      <c r="P373" s="2"/>
      <c r="AA373" s="6"/>
      <c r="AB373" s="6"/>
      <c r="AC373" s="6"/>
    </row>
    <row r="374" spans="1:29" ht="13.95" customHeight="1" x14ac:dyDescent="0.25">
      <c r="B374" s="138" t="s">
        <v>375</v>
      </c>
      <c r="C374" s="142"/>
      <c r="D374" s="196"/>
      <c r="E374" s="196"/>
      <c r="F374" s="196"/>
      <c r="G374" s="196"/>
      <c r="H374" s="196"/>
      <c r="I374" s="190"/>
      <c r="J374" s="191"/>
      <c r="K374" s="194"/>
      <c r="L374" s="241"/>
      <c r="P374" s="2"/>
      <c r="AA374" s="6"/>
      <c r="AB374" s="6"/>
      <c r="AC374" s="6"/>
    </row>
    <row r="375" spans="1:29" ht="13.95" customHeight="1" x14ac:dyDescent="0.25">
      <c r="B375" s="138" t="s">
        <v>403</v>
      </c>
      <c r="C375" s="142"/>
      <c r="D375" s="196"/>
      <c r="E375" s="196"/>
      <c r="F375" s="196"/>
      <c r="G375" s="196"/>
      <c r="H375" s="196"/>
      <c r="I375" s="190"/>
      <c r="J375" s="191"/>
      <c r="K375" s="194"/>
      <c r="L375" s="241"/>
      <c r="P375" s="2"/>
      <c r="AA375" s="6"/>
      <c r="AB375" s="6"/>
      <c r="AC375" s="6"/>
    </row>
    <row r="376" spans="1:29" ht="13.95" customHeight="1" x14ac:dyDescent="0.25">
      <c r="B376" s="138" t="s">
        <v>221</v>
      </c>
      <c r="C376" s="142"/>
      <c r="D376" s="196"/>
      <c r="E376" s="196"/>
      <c r="F376" s="196"/>
      <c r="G376" s="196"/>
      <c r="H376" s="196"/>
      <c r="I376" s="190">
        <v>0.5</v>
      </c>
      <c r="J376" s="191">
        <v>3</v>
      </c>
      <c r="K376" s="194">
        <v>8</v>
      </c>
      <c r="L376" s="241">
        <f t="shared" ref="L376:L385" si="51">+I376*K376*J376</f>
        <v>12</v>
      </c>
      <c r="P376" s="2"/>
      <c r="AA376" s="6"/>
      <c r="AB376" s="6"/>
      <c r="AC376" s="6"/>
    </row>
    <row r="377" spans="1:29" ht="13.95" customHeight="1" x14ac:dyDescent="0.25">
      <c r="B377" s="138"/>
      <c r="C377" s="142"/>
      <c r="D377" s="197"/>
      <c r="E377" s="98"/>
      <c r="F377" s="98"/>
      <c r="G377" s="198"/>
      <c r="H377" s="196"/>
      <c r="I377" s="190">
        <v>0.5</v>
      </c>
      <c r="J377" s="191">
        <v>0.5</v>
      </c>
      <c r="K377" s="194">
        <v>4</v>
      </c>
      <c r="L377" s="241">
        <f t="shared" si="51"/>
        <v>1</v>
      </c>
      <c r="P377" s="2"/>
      <c r="AA377" s="6"/>
      <c r="AB377" s="6"/>
      <c r="AC377" s="6"/>
    </row>
    <row r="378" spans="1:29" ht="13.95" customHeight="1" x14ac:dyDescent="0.25">
      <c r="B378" s="138" t="s">
        <v>376</v>
      </c>
      <c r="C378" s="142"/>
      <c r="D378" s="196"/>
      <c r="E378" s="196"/>
      <c r="F378" s="196"/>
      <c r="G378" s="196"/>
      <c r="H378" s="196"/>
      <c r="I378" s="190"/>
      <c r="J378" s="191"/>
      <c r="K378" s="194"/>
      <c r="L378" s="241"/>
      <c r="P378" s="2"/>
      <c r="AA378" s="6"/>
      <c r="AB378" s="6"/>
      <c r="AC378" s="6"/>
    </row>
    <row r="379" spans="1:29" ht="13.95" customHeight="1" x14ac:dyDescent="0.25">
      <c r="B379" s="138" t="s">
        <v>403</v>
      </c>
      <c r="C379" s="142"/>
      <c r="D379" s="196"/>
      <c r="E379" s="196"/>
      <c r="F379" s="196"/>
      <c r="G379" s="196"/>
      <c r="H379" s="196"/>
      <c r="I379" s="190"/>
      <c r="J379" s="191"/>
      <c r="K379" s="194"/>
      <c r="L379" s="241"/>
      <c r="P379" s="2"/>
      <c r="AA379" s="6"/>
      <c r="AB379" s="6"/>
      <c r="AC379" s="6"/>
    </row>
    <row r="380" spans="1:29" ht="13.95" customHeight="1" x14ac:dyDescent="0.25">
      <c r="B380" s="138" t="s">
        <v>221</v>
      </c>
      <c r="C380" s="142"/>
      <c r="D380" s="196"/>
      <c r="E380" s="196"/>
      <c r="F380" s="196"/>
      <c r="G380" s="196"/>
      <c r="H380" s="196"/>
      <c r="I380" s="190">
        <v>0.5</v>
      </c>
      <c r="J380" s="191">
        <v>3</v>
      </c>
      <c r="K380" s="194">
        <v>8</v>
      </c>
      <c r="L380" s="241">
        <f t="shared" si="51"/>
        <v>12</v>
      </c>
      <c r="P380" s="2"/>
      <c r="AA380" s="6"/>
      <c r="AB380" s="6"/>
      <c r="AC380" s="6"/>
    </row>
    <row r="381" spans="1:29" ht="13.95" customHeight="1" x14ac:dyDescent="0.25">
      <c r="B381" s="138"/>
      <c r="C381" s="142"/>
      <c r="D381" s="197"/>
      <c r="E381" s="98"/>
      <c r="F381" s="98"/>
      <c r="G381" s="198"/>
      <c r="H381" s="196"/>
      <c r="I381" s="190">
        <v>0.5</v>
      </c>
      <c r="J381" s="191">
        <v>0.5</v>
      </c>
      <c r="K381" s="194">
        <v>4</v>
      </c>
      <c r="L381" s="241">
        <f t="shared" si="51"/>
        <v>1</v>
      </c>
      <c r="P381" s="2"/>
      <c r="AA381" s="6"/>
      <c r="AB381" s="6"/>
      <c r="AC381" s="6"/>
    </row>
    <row r="382" spans="1:29" ht="13.95" customHeight="1" x14ac:dyDescent="0.25">
      <c r="B382" s="138" t="s">
        <v>223</v>
      </c>
      <c r="C382" s="142"/>
      <c r="D382" s="196"/>
      <c r="E382" s="196"/>
      <c r="F382" s="196"/>
      <c r="G382" s="196"/>
      <c r="H382" s="196"/>
      <c r="I382" s="190">
        <v>0.5</v>
      </c>
      <c r="J382" s="191">
        <v>3</v>
      </c>
      <c r="K382" s="194">
        <v>4</v>
      </c>
      <c r="L382" s="241">
        <f t="shared" si="51"/>
        <v>6</v>
      </c>
      <c r="P382" s="2"/>
      <c r="AA382" s="6"/>
      <c r="AB382" s="6"/>
      <c r="AC382" s="6"/>
    </row>
    <row r="383" spans="1:29" ht="13.95" customHeight="1" x14ac:dyDescent="0.25">
      <c r="B383" s="138"/>
      <c r="C383" s="142"/>
      <c r="D383" s="197"/>
      <c r="E383" s="98"/>
      <c r="F383" s="98"/>
      <c r="G383" s="198"/>
      <c r="H383" s="196"/>
      <c r="I383" s="190">
        <v>0.5</v>
      </c>
      <c r="J383" s="191">
        <v>0.5</v>
      </c>
      <c r="K383" s="194">
        <v>2</v>
      </c>
      <c r="L383" s="241">
        <f t="shared" si="51"/>
        <v>0.5</v>
      </c>
      <c r="P383" s="2"/>
      <c r="AA383" s="6"/>
      <c r="AB383" s="6"/>
      <c r="AC383" s="6"/>
    </row>
    <row r="384" spans="1:29" ht="13.95" customHeight="1" x14ac:dyDescent="0.25">
      <c r="B384" s="138" t="s">
        <v>224</v>
      </c>
      <c r="C384" s="142"/>
      <c r="D384" s="197"/>
      <c r="E384" s="98"/>
      <c r="F384" s="98"/>
      <c r="G384" s="198"/>
      <c r="H384" s="196"/>
      <c r="I384" s="190">
        <v>0.2</v>
      </c>
      <c r="J384" s="191">
        <v>16.05</v>
      </c>
      <c r="K384" s="194">
        <v>2</v>
      </c>
      <c r="L384" s="241">
        <f t="shared" si="51"/>
        <v>6.4200000000000008</v>
      </c>
      <c r="P384" s="2"/>
      <c r="AA384" s="6"/>
      <c r="AB384" s="6"/>
      <c r="AC384" s="6"/>
    </row>
    <row r="385" spans="1:29" ht="13.95" customHeight="1" x14ac:dyDescent="0.25">
      <c r="B385" s="138"/>
      <c r="C385" s="142"/>
      <c r="D385" s="197"/>
      <c r="E385" s="98"/>
      <c r="F385" s="98"/>
      <c r="G385" s="198"/>
      <c r="H385" s="196"/>
      <c r="I385" s="190">
        <v>0.2</v>
      </c>
      <c r="J385" s="191">
        <v>5.42</v>
      </c>
      <c r="K385" s="194">
        <v>4</v>
      </c>
      <c r="L385" s="241">
        <f t="shared" si="51"/>
        <v>4.3360000000000003</v>
      </c>
      <c r="P385" s="2"/>
      <c r="AA385" s="6"/>
      <c r="AB385" s="6"/>
      <c r="AC385" s="6"/>
    </row>
    <row r="386" spans="1:29" ht="13.95" customHeight="1" x14ac:dyDescent="0.25">
      <c r="B386" s="138"/>
      <c r="C386" s="142"/>
      <c r="D386" s="197"/>
      <c r="E386" s="98"/>
      <c r="F386" s="98"/>
      <c r="G386" s="198"/>
      <c r="H386" s="196"/>
      <c r="I386" s="190"/>
      <c r="J386" s="191"/>
      <c r="K386" s="194"/>
      <c r="L386" s="194"/>
      <c r="P386" s="2"/>
      <c r="AA386" s="6"/>
      <c r="AB386" s="6"/>
      <c r="AC386" s="6"/>
    </row>
    <row r="387" spans="1:29" ht="13.95" customHeight="1" x14ac:dyDescent="0.25">
      <c r="A387" s="184" t="s">
        <v>217</v>
      </c>
      <c r="B387" s="141" t="s">
        <v>213</v>
      </c>
      <c r="C387" s="142"/>
      <c r="D387" s="2"/>
      <c r="I387" s="194"/>
      <c r="J387" s="194"/>
      <c r="K387" s="194"/>
      <c r="L387" s="194"/>
      <c r="P387" s="2"/>
      <c r="Z387" s="20">
        <f>+SUM(U388:Y420)</f>
        <v>1783.6128000000001</v>
      </c>
      <c r="AA387" s="6"/>
      <c r="AB387" s="6"/>
      <c r="AC387" s="6"/>
    </row>
    <row r="388" spans="1:29" ht="13.95" customHeight="1" x14ac:dyDescent="0.25">
      <c r="B388" s="138" t="s">
        <v>401</v>
      </c>
      <c r="C388" s="142"/>
      <c r="D388" s="2"/>
      <c r="I388" s="333"/>
      <c r="J388" s="334"/>
      <c r="K388" s="194"/>
      <c r="L388" s="194"/>
      <c r="P388" s="2"/>
      <c r="AA388" s="6"/>
      <c r="AB388" s="6"/>
      <c r="AC388" s="6"/>
    </row>
    <row r="389" spans="1:29" ht="13.95" customHeight="1" x14ac:dyDescent="0.25">
      <c r="B389" s="138" t="s">
        <v>219</v>
      </c>
      <c r="C389" s="142"/>
      <c r="D389" s="2"/>
      <c r="I389" s="333"/>
      <c r="J389" s="334"/>
      <c r="K389" s="194"/>
      <c r="L389" s="194"/>
      <c r="P389" s="2"/>
      <c r="Q389" s="187">
        <v>2</v>
      </c>
      <c r="R389" s="187">
        <v>6</v>
      </c>
      <c r="S389" s="187">
        <f>1.2+5.42+5.42</f>
        <v>12.04</v>
      </c>
      <c r="T389" s="187">
        <f>+Q389*R389*S389</f>
        <v>144.47999999999999</v>
      </c>
      <c r="X389" s="187">
        <f>+T389*$X$3</f>
        <v>231.16800000000001</v>
      </c>
      <c r="AA389" s="6"/>
      <c r="AB389" s="6"/>
      <c r="AC389" s="6"/>
    </row>
    <row r="390" spans="1:29" ht="13.95" customHeight="1" x14ac:dyDescent="0.25">
      <c r="B390" s="138"/>
      <c r="C390" s="142"/>
      <c r="D390" s="2"/>
      <c r="I390" s="190"/>
      <c r="J390" s="191"/>
      <c r="K390" s="194"/>
      <c r="L390" s="194"/>
      <c r="P390" s="2"/>
      <c r="Q390" s="187">
        <v>2</v>
      </c>
      <c r="R390" s="187">
        <v>6</v>
      </c>
      <c r="S390" s="187">
        <f>+S389</f>
        <v>12.04</v>
      </c>
      <c r="T390" s="187">
        <f>+Q390*R390*S390</f>
        <v>144.47999999999999</v>
      </c>
      <c r="W390" s="187">
        <f>+T390*$W$3</f>
        <v>147.36959999999999</v>
      </c>
      <c r="AA390" s="6"/>
      <c r="AB390" s="6"/>
      <c r="AC390" s="6"/>
    </row>
    <row r="391" spans="1:29" ht="13.95" customHeight="1" x14ac:dyDescent="0.25">
      <c r="B391" s="138" t="s">
        <v>225</v>
      </c>
      <c r="C391" s="142"/>
      <c r="D391" s="2"/>
      <c r="I391" s="190"/>
      <c r="J391" s="191"/>
      <c r="K391" s="194"/>
      <c r="L391" s="194"/>
      <c r="P391" s="2"/>
      <c r="Q391" s="187">
        <v>2</v>
      </c>
      <c r="R391" s="187">
        <v>40</v>
      </c>
      <c r="S391" s="187">
        <v>2.4500000000000002</v>
      </c>
      <c r="T391" s="187">
        <f>+Q391*R391*S391</f>
        <v>196</v>
      </c>
      <c r="V391" s="187">
        <f>+T391*$V$3</f>
        <v>109.76</v>
      </c>
      <c r="AA391" s="6"/>
      <c r="AB391" s="6"/>
      <c r="AC391" s="6"/>
    </row>
    <row r="392" spans="1:29" ht="13.95" customHeight="1" x14ac:dyDescent="0.25">
      <c r="B392" s="138"/>
      <c r="C392" s="142"/>
      <c r="D392" s="2"/>
      <c r="I392" s="190"/>
      <c r="J392" s="191"/>
      <c r="K392" s="194"/>
      <c r="L392" s="194"/>
      <c r="P392" s="2"/>
      <c r="Q392" s="187">
        <v>4</v>
      </c>
      <c r="R392" s="187">
        <v>15</v>
      </c>
      <c r="S392" s="187">
        <v>1.65</v>
      </c>
      <c r="T392" s="187">
        <f>+Q392*R392*S392</f>
        <v>99</v>
      </c>
      <c r="V392" s="187">
        <f>+T392*$V$3</f>
        <v>55.440000000000005</v>
      </c>
      <c r="AA392" s="6"/>
      <c r="AB392" s="6"/>
      <c r="AC392" s="6"/>
    </row>
    <row r="393" spans="1:29" ht="13.95" customHeight="1" x14ac:dyDescent="0.25">
      <c r="B393" s="138" t="s">
        <v>402</v>
      </c>
      <c r="C393" s="142"/>
      <c r="D393" s="2"/>
      <c r="I393" s="194"/>
      <c r="J393" s="194"/>
      <c r="K393" s="194"/>
      <c r="L393" s="194"/>
      <c r="P393" s="2"/>
      <c r="AA393" s="6"/>
      <c r="AB393" s="6"/>
      <c r="AC393" s="6"/>
    </row>
    <row r="394" spans="1:29" ht="13.95" customHeight="1" x14ac:dyDescent="0.25">
      <c r="B394" s="138" t="s">
        <v>220</v>
      </c>
      <c r="C394" s="142"/>
      <c r="D394" s="2"/>
      <c r="I394" s="333"/>
      <c r="J394" s="334"/>
      <c r="K394" s="194"/>
      <c r="L394" s="194"/>
      <c r="P394" s="2"/>
      <c r="Q394" s="187">
        <v>3</v>
      </c>
      <c r="R394" s="187">
        <v>4</v>
      </c>
      <c r="S394" s="187">
        <f>1.2+5.42+5.42</f>
        <v>12.04</v>
      </c>
      <c r="T394" s="187">
        <f>+Q394*R394*S394</f>
        <v>144.47999999999999</v>
      </c>
      <c r="X394" s="187">
        <f>+T394*$X$3</f>
        <v>231.16800000000001</v>
      </c>
      <c r="AA394" s="6"/>
      <c r="AB394" s="6"/>
      <c r="AC394" s="6"/>
    </row>
    <row r="395" spans="1:29" ht="13.95" customHeight="1" x14ac:dyDescent="0.25">
      <c r="B395" s="138"/>
      <c r="C395" s="142"/>
      <c r="D395" s="2"/>
      <c r="I395" s="190"/>
      <c r="J395" s="191"/>
      <c r="K395" s="194"/>
      <c r="L395" s="194"/>
      <c r="P395" s="2"/>
      <c r="Q395" s="187">
        <v>3</v>
      </c>
      <c r="R395" s="187">
        <v>4</v>
      </c>
      <c r="S395" s="187">
        <f>+S394</f>
        <v>12.04</v>
      </c>
      <c r="T395" s="187">
        <f>+Q395*R395*S395</f>
        <v>144.47999999999999</v>
      </c>
      <c r="W395" s="187">
        <f>+T395*$W$3</f>
        <v>147.36959999999999</v>
      </c>
      <c r="AA395" s="6"/>
      <c r="AB395" s="6"/>
      <c r="AC395" s="6"/>
    </row>
    <row r="396" spans="1:29" ht="13.95" customHeight="1" x14ac:dyDescent="0.25">
      <c r="B396" s="138"/>
      <c r="C396" s="142"/>
      <c r="D396" s="2"/>
      <c r="I396" s="190"/>
      <c r="J396" s="191"/>
      <c r="K396" s="194"/>
      <c r="L396" s="194"/>
      <c r="P396" s="2"/>
      <c r="Q396" s="187">
        <v>3</v>
      </c>
      <c r="R396" s="187">
        <v>40</v>
      </c>
      <c r="S396" s="187">
        <v>1.65</v>
      </c>
      <c r="T396" s="187">
        <f>+Q396*R396*S396</f>
        <v>198</v>
      </c>
      <c r="V396" s="187">
        <f>+T396*$V$3</f>
        <v>110.88000000000001</v>
      </c>
      <c r="AA396" s="6"/>
      <c r="AB396" s="6"/>
      <c r="AC396" s="6"/>
    </row>
    <row r="397" spans="1:29" ht="13.95" customHeight="1" x14ac:dyDescent="0.25">
      <c r="B397" s="138" t="s">
        <v>375</v>
      </c>
      <c r="C397" s="142"/>
      <c r="D397" s="2"/>
      <c r="I397" s="333"/>
      <c r="J397" s="334"/>
      <c r="K397" s="194"/>
      <c r="L397" s="194"/>
      <c r="M397" s="199"/>
      <c r="P397" s="2"/>
      <c r="AA397" s="6"/>
      <c r="AB397" s="6"/>
      <c r="AC397" s="6"/>
    </row>
    <row r="398" spans="1:29" ht="13.95" customHeight="1" x14ac:dyDescent="0.25">
      <c r="B398" s="138" t="s">
        <v>403</v>
      </c>
      <c r="C398" s="142"/>
      <c r="D398" s="2"/>
      <c r="I398" s="194"/>
      <c r="J398" s="194"/>
      <c r="K398" s="194"/>
      <c r="L398" s="194"/>
      <c r="P398" s="2"/>
      <c r="AA398" s="6"/>
      <c r="AB398" s="6"/>
      <c r="AC398" s="6"/>
    </row>
    <row r="399" spans="1:29" ht="13.95" customHeight="1" x14ac:dyDescent="0.25">
      <c r="B399" s="138" t="s">
        <v>221</v>
      </c>
      <c r="C399" s="142"/>
      <c r="D399" s="2"/>
      <c r="I399" s="333"/>
      <c r="J399" s="334"/>
      <c r="K399" s="194"/>
      <c r="L399" s="194"/>
      <c r="P399" s="2"/>
      <c r="Q399" s="187">
        <v>4</v>
      </c>
      <c r="R399" s="187">
        <v>4</v>
      </c>
      <c r="S399" s="187">
        <f>1.2+3</f>
        <v>4.2</v>
      </c>
      <c r="T399" s="187">
        <f t="shared" ref="T399:T404" si="52">+Q399*R399*S399</f>
        <v>67.2</v>
      </c>
      <c r="X399" s="187">
        <f>+T399*$X$3</f>
        <v>107.52000000000001</v>
      </c>
      <c r="AA399" s="6"/>
      <c r="AB399" s="6"/>
      <c r="AC399" s="6"/>
    </row>
    <row r="400" spans="1:29" ht="13.95" customHeight="1" x14ac:dyDescent="0.25">
      <c r="B400" s="138"/>
      <c r="C400" s="142"/>
      <c r="D400" s="2"/>
      <c r="I400" s="333"/>
      <c r="J400" s="334"/>
      <c r="K400" s="194"/>
      <c r="L400" s="194"/>
      <c r="P400" s="2"/>
      <c r="Q400" s="187">
        <v>4</v>
      </c>
      <c r="R400" s="187">
        <v>1</v>
      </c>
      <c r="S400" s="187">
        <f>+S399</f>
        <v>4.2</v>
      </c>
      <c r="T400" s="187">
        <f t="shared" si="52"/>
        <v>16.8</v>
      </c>
      <c r="W400" s="187">
        <f>+T400*$W$3</f>
        <v>17.136000000000003</v>
      </c>
      <c r="AA400" s="6"/>
      <c r="AB400" s="6"/>
      <c r="AC400" s="6"/>
    </row>
    <row r="401" spans="2:29" ht="13.95" customHeight="1" x14ac:dyDescent="0.25">
      <c r="B401" s="138"/>
      <c r="C401" s="142"/>
      <c r="D401" s="2"/>
      <c r="I401" s="190"/>
      <c r="J401" s="191"/>
      <c r="K401" s="194"/>
      <c r="L401" s="194"/>
      <c r="P401" s="2"/>
      <c r="Q401" s="187">
        <v>4</v>
      </c>
      <c r="R401" s="187">
        <v>20</v>
      </c>
      <c r="S401" s="187">
        <v>1.55</v>
      </c>
      <c r="T401" s="187">
        <f t="shared" si="52"/>
        <v>124</v>
      </c>
      <c r="V401" s="187">
        <f>+T401*$V$3</f>
        <v>69.440000000000012</v>
      </c>
      <c r="AA401" s="6"/>
      <c r="AB401" s="6"/>
      <c r="AC401" s="6"/>
    </row>
    <row r="402" spans="2:29" ht="13.95" customHeight="1" x14ac:dyDescent="0.25">
      <c r="B402" s="138"/>
      <c r="C402" s="142"/>
      <c r="D402" s="2"/>
      <c r="I402" s="190"/>
      <c r="J402" s="191"/>
      <c r="K402" s="194"/>
      <c r="L402" s="194"/>
      <c r="P402" s="2"/>
      <c r="Q402" s="187">
        <v>2</v>
      </c>
      <c r="R402" s="187">
        <v>4</v>
      </c>
      <c r="S402" s="187">
        <f>0.6+0.5</f>
        <v>1.1000000000000001</v>
      </c>
      <c r="T402" s="187">
        <f t="shared" si="52"/>
        <v>8.8000000000000007</v>
      </c>
      <c r="X402" s="187">
        <f>+T402*$X$3</f>
        <v>14.080000000000002</v>
      </c>
      <c r="AA402" s="6"/>
      <c r="AB402" s="6"/>
      <c r="AC402" s="6"/>
    </row>
    <row r="403" spans="2:29" ht="13.95" customHeight="1" x14ac:dyDescent="0.25">
      <c r="B403" s="138"/>
      <c r="C403" s="142"/>
      <c r="D403" s="2"/>
      <c r="I403" s="190"/>
      <c r="J403" s="191"/>
      <c r="K403" s="194"/>
      <c r="L403" s="194"/>
      <c r="P403" s="2"/>
      <c r="Q403" s="187">
        <v>2</v>
      </c>
      <c r="R403" s="187">
        <v>1</v>
      </c>
      <c r="S403" s="187">
        <f>+S402</f>
        <v>1.1000000000000001</v>
      </c>
      <c r="T403" s="187">
        <f t="shared" si="52"/>
        <v>2.2000000000000002</v>
      </c>
      <c r="W403" s="187">
        <f>+T403*$W$3</f>
        <v>2.2440000000000002</v>
      </c>
      <c r="AA403" s="6"/>
      <c r="AB403" s="6"/>
      <c r="AC403" s="6"/>
    </row>
    <row r="404" spans="2:29" ht="13.95" customHeight="1" x14ac:dyDescent="0.25">
      <c r="B404" s="138"/>
      <c r="C404" s="142"/>
      <c r="D404" s="2"/>
      <c r="I404" s="190"/>
      <c r="J404" s="191"/>
      <c r="K404" s="194"/>
      <c r="L404" s="194"/>
      <c r="P404" s="2"/>
      <c r="Q404" s="187">
        <v>2</v>
      </c>
      <c r="R404" s="187">
        <v>5</v>
      </c>
      <c r="S404" s="187">
        <v>1.55</v>
      </c>
      <c r="T404" s="187">
        <f t="shared" si="52"/>
        <v>15.5</v>
      </c>
      <c r="V404" s="187">
        <f>+T404*$V$3</f>
        <v>8.6800000000000015</v>
      </c>
      <c r="AA404" s="6"/>
      <c r="AB404" s="6"/>
      <c r="AC404" s="6"/>
    </row>
    <row r="405" spans="2:29" ht="13.95" customHeight="1" x14ac:dyDescent="0.25">
      <c r="B405" s="138" t="s">
        <v>376</v>
      </c>
      <c r="C405" s="142"/>
      <c r="D405" s="2"/>
      <c r="I405" s="194"/>
      <c r="J405" s="194"/>
      <c r="K405" s="194"/>
      <c r="L405" s="140"/>
      <c r="P405" s="2"/>
      <c r="AA405" s="6"/>
      <c r="AB405" s="6"/>
      <c r="AC405" s="6"/>
    </row>
    <row r="406" spans="2:29" ht="13.95" customHeight="1" x14ac:dyDescent="0.25">
      <c r="B406" s="138" t="s">
        <v>403</v>
      </c>
      <c r="C406" s="142"/>
      <c r="D406" s="2"/>
      <c r="I406" s="333"/>
      <c r="J406" s="334"/>
      <c r="K406" s="194"/>
      <c r="L406" s="194"/>
      <c r="P406" s="2"/>
      <c r="AA406" s="6"/>
      <c r="AB406" s="6"/>
      <c r="AC406" s="6"/>
    </row>
    <row r="407" spans="2:29" ht="13.95" customHeight="1" x14ac:dyDescent="0.25">
      <c r="B407" s="138" t="s">
        <v>221</v>
      </c>
      <c r="C407" s="142"/>
      <c r="D407" s="2"/>
      <c r="I407" s="333"/>
      <c r="J407" s="334"/>
      <c r="K407" s="194"/>
      <c r="L407" s="194"/>
      <c r="P407" s="2"/>
      <c r="Q407" s="187">
        <v>4</v>
      </c>
      <c r="R407" s="187">
        <v>4</v>
      </c>
      <c r="S407" s="187">
        <f>1.2+3</f>
        <v>4.2</v>
      </c>
      <c r="T407" s="187">
        <f t="shared" ref="T407:T420" si="53">+Q407*R407*S407</f>
        <v>67.2</v>
      </c>
      <c r="X407" s="187">
        <f>+T407*$X$3</f>
        <v>107.52000000000001</v>
      </c>
      <c r="AA407" s="6"/>
      <c r="AB407" s="6"/>
      <c r="AC407" s="6"/>
    </row>
    <row r="408" spans="2:29" ht="13.95" customHeight="1" x14ac:dyDescent="0.25">
      <c r="B408" s="138"/>
      <c r="C408" s="142"/>
      <c r="D408" s="2"/>
      <c r="I408" s="194"/>
      <c r="J408" s="194"/>
      <c r="K408" s="194"/>
      <c r="L408" s="194"/>
      <c r="P408" s="2"/>
      <c r="Q408" s="187">
        <v>4</v>
      </c>
      <c r="R408" s="187">
        <v>1</v>
      </c>
      <c r="S408" s="187">
        <f>+S407</f>
        <v>4.2</v>
      </c>
      <c r="T408" s="187">
        <f t="shared" si="53"/>
        <v>16.8</v>
      </c>
      <c r="W408" s="187">
        <f>+T408*$W$3</f>
        <v>17.136000000000003</v>
      </c>
      <c r="AA408" s="6"/>
      <c r="AB408" s="6"/>
      <c r="AC408" s="6"/>
    </row>
    <row r="409" spans="2:29" ht="13.95" customHeight="1" x14ac:dyDescent="0.25">
      <c r="B409" s="138"/>
      <c r="C409" s="142"/>
      <c r="D409" s="2"/>
      <c r="I409" s="188"/>
      <c r="J409" s="189"/>
      <c r="K409" s="194"/>
      <c r="L409" s="194"/>
      <c r="P409" s="2"/>
      <c r="Q409" s="187">
        <v>4</v>
      </c>
      <c r="R409" s="187">
        <v>20</v>
      </c>
      <c r="S409" s="187">
        <v>1.55</v>
      </c>
      <c r="T409" s="187">
        <f t="shared" si="53"/>
        <v>124</v>
      </c>
      <c r="V409" s="187">
        <f>+T409*$V$3</f>
        <v>69.440000000000012</v>
      </c>
      <c r="AA409" s="6"/>
      <c r="AB409" s="6"/>
      <c r="AC409" s="6"/>
    </row>
    <row r="410" spans="2:29" ht="13.95" customHeight="1" x14ac:dyDescent="0.25">
      <c r="B410" s="138"/>
      <c r="C410" s="142"/>
      <c r="D410" s="2"/>
      <c r="I410" s="188"/>
      <c r="J410" s="189"/>
      <c r="K410" s="194"/>
      <c r="L410" s="194"/>
      <c r="P410" s="2"/>
      <c r="Q410" s="187">
        <v>2</v>
      </c>
      <c r="R410" s="187">
        <v>4</v>
      </c>
      <c r="S410" s="187">
        <f>0.6+0.5</f>
        <v>1.1000000000000001</v>
      </c>
      <c r="T410" s="187">
        <f t="shared" si="53"/>
        <v>8.8000000000000007</v>
      </c>
      <c r="X410" s="187">
        <f>+T410*$X$3</f>
        <v>14.080000000000002</v>
      </c>
      <c r="AA410" s="6"/>
      <c r="AB410" s="6"/>
      <c r="AC410" s="6"/>
    </row>
    <row r="411" spans="2:29" ht="13.95" customHeight="1" x14ac:dyDescent="0.25">
      <c r="B411" s="138"/>
      <c r="C411" s="142"/>
      <c r="D411" s="2"/>
      <c r="I411" s="188"/>
      <c r="J411" s="189"/>
      <c r="K411" s="194"/>
      <c r="L411" s="194"/>
      <c r="P411" s="2"/>
      <c r="Q411" s="187">
        <v>2</v>
      </c>
      <c r="R411" s="187">
        <v>1</v>
      </c>
      <c r="S411" s="187">
        <f>+S410</f>
        <v>1.1000000000000001</v>
      </c>
      <c r="T411" s="187">
        <f t="shared" si="53"/>
        <v>2.2000000000000002</v>
      </c>
      <c r="W411" s="187">
        <f>+T411*$W$3</f>
        <v>2.2440000000000002</v>
      </c>
      <c r="AA411" s="6"/>
      <c r="AB411" s="6"/>
      <c r="AC411" s="6"/>
    </row>
    <row r="412" spans="2:29" ht="13.95" customHeight="1" x14ac:dyDescent="0.25">
      <c r="B412" s="138"/>
      <c r="C412" s="142"/>
      <c r="D412" s="2"/>
      <c r="I412" s="188"/>
      <c r="J412" s="189"/>
      <c r="K412" s="194"/>
      <c r="L412" s="194"/>
      <c r="P412" s="2"/>
      <c r="Q412" s="187">
        <v>2</v>
      </c>
      <c r="R412" s="187">
        <v>5</v>
      </c>
      <c r="S412" s="187">
        <v>1.55</v>
      </c>
      <c r="T412" s="187">
        <f t="shared" si="53"/>
        <v>15.5</v>
      </c>
      <c r="V412" s="187">
        <f>+T412*$V$3</f>
        <v>8.6800000000000015</v>
      </c>
      <c r="AA412" s="6"/>
      <c r="AB412" s="6"/>
      <c r="AC412" s="6"/>
    </row>
    <row r="413" spans="2:29" ht="13.95" customHeight="1" x14ac:dyDescent="0.25">
      <c r="B413" s="138" t="s">
        <v>223</v>
      </c>
      <c r="C413" s="142"/>
      <c r="D413" s="2"/>
      <c r="I413" s="333"/>
      <c r="J413" s="334"/>
      <c r="K413" s="194"/>
      <c r="L413" s="194"/>
      <c r="P413" s="2"/>
      <c r="Q413" s="187">
        <v>4</v>
      </c>
      <c r="R413" s="187">
        <v>6</v>
      </c>
      <c r="S413" s="187">
        <f>1.2+3</f>
        <v>4.2</v>
      </c>
      <c r="T413" s="187">
        <f t="shared" si="53"/>
        <v>100.80000000000001</v>
      </c>
      <c r="W413" s="187">
        <f>+T413*$W$3</f>
        <v>102.81600000000002</v>
      </c>
      <c r="AA413" s="6"/>
      <c r="AB413" s="6"/>
      <c r="AC413" s="6"/>
    </row>
    <row r="414" spans="2:29" ht="13.95" customHeight="1" x14ac:dyDescent="0.25">
      <c r="B414" s="138"/>
      <c r="C414" s="142"/>
      <c r="D414" s="2"/>
      <c r="I414" s="190"/>
      <c r="J414" s="191"/>
      <c r="K414" s="194"/>
      <c r="L414" s="194"/>
      <c r="P414" s="2"/>
      <c r="Q414" s="187">
        <v>4</v>
      </c>
      <c r="R414" s="187">
        <v>20</v>
      </c>
      <c r="S414" s="187">
        <v>1.35</v>
      </c>
      <c r="T414" s="187">
        <f t="shared" si="53"/>
        <v>108</v>
      </c>
      <c r="V414" s="187">
        <f>+T414*$V$3</f>
        <v>60.480000000000004</v>
      </c>
      <c r="AA414" s="6"/>
      <c r="AB414" s="6"/>
      <c r="AC414" s="6"/>
    </row>
    <row r="415" spans="2:29" ht="13.95" customHeight="1" x14ac:dyDescent="0.25">
      <c r="B415" s="138"/>
      <c r="C415" s="142"/>
      <c r="D415" s="2"/>
      <c r="I415" s="333"/>
      <c r="J415" s="334"/>
      <c r="K415" s="194"/>
      <c r="L415" s="194"/>
      <c r="P415" s="2"/>
      <c r="Q415" s="187">
        <v>2</v>
      </c>
      <c r="R415" s="187">
        <v>6</v>
      </c>
      <c r="S415" s="187">
        <f>0.6+0.5</f>
        <v>1.1000000000000001</v>
      </c>
      <c r="T415" s="187">
        <f t="shared" si="53"/>
        <v>13.200000000000001</v>
      </c>
      <c r="W415" s="187">
        <f>+T415*$W$3</f>
        <v>13.464000000000002</v>
      </c>
      <c r="AA415" s="6"/>
      <c r="AB415" s="6"/>
      <c r="AC415" s="6"/>
    </row>
    <row r="416" spans="2:29" ht="13.95" customHeight="1" x14ac:dyDescent="0.25">
      <c r="B416" s="138"/>
      <c r="C416" s="142"/>
      <c r="D416" s="2"/>
      <c r="I416" s="190"/>
      <c r="J416" s="191"/>
      <c r="K416" s="194"/>
      <c r="L416" s="194"/>
      <c r="P416" s="2"/>
      <c r="Q416" s="187">
        <v>2</v>
      </c>
      <c r="R416" s="187">
        <v>5</v>
      </c>
      <c r="S416" s="187">
        <v>1.35</v>
      </c>
      <c r="T416" s="187">
        <f t="shared" si="53"/>
        <v>13.5</v>
      </c>
      <c r="V416" s="187">
        <f>+T416*$V$3</f>
        <v>7.5600000000000005</v>
      </c>
      <c r="AA416" s="6"/>
      <c r="AB416" s="6"/>
      <c r="AC416" s="6"/>
    </row>
    <row r="417" spans="1:29" ht="13.95" customHeight="1" x14ac:dyDescent="0.25">
      <c r="B417" s="138" t="s">
        <v>224</v>
      </c>
      <c r="C417" s="142"/>
      <c r="D417" s="2"/>
      <c r="I417" s="194"/>
      <c r="J417" s="194"/>
      <c r="K417" s="194"/>
      <c r="L417" s="194"/>
      <c r="P417" s="2"/>
      <c r="Q417" s="187">
        <v>1</v>
      </c>
      <c r="R417" s="187">
        <v>4</v>
      </c>
      <c r="S417" s="187">
        <f>16.05+1.2</f>
        <v>17.25</v>
      </c>
      <c r="T417" s="187">
        <f t="shared" si="53"/>
        <v>69</v>
      </c>
      <c r="V417" s="187">
        <f>+T417*$V$3</f>
        <v>38.64</v>
      </c>
      <c r="AA417" s="6"/>
      <c r="AB417" s="6"/>
      <c r="AC417" s="6"/>
    </row>
    <row r="418" spans="1:29" ht="13.95" customHeight="1" x14ac:dyDescent="0.25">
      <c r="B418" s="138"/>
      <c r="C418" s="142"/>
      <c r="D418" s="2"/>
      <c r="I418" s="333"/>
      <c r="J418" s="334"/>
      <c r="K418" s="194"/>
      <c r="L418" s="194"/>
      <c r="P418" s="2"/>
      <c r="Q418" s="187">
        <v>1</v>
      </c>
      <c r="R418" s="187">
        <v>82</v>
      </c>
      <c r="S418" s="187">
        <v>0.75</v>
      </c>
      <c r="T418" s="187">
        <f t="shared" si="53"/>
        <v>61.5</v>
      </c>
      <c r="V418" s="187">
        <f>+T418*$V$3</f>
        <v>34.440000000000005</v>
      </c>
      <c r="AA418" s="6"/>
      <c r="AB418" s="6"/>
      <c r="AC418" s="6"/>
    </row>
    <row r="419" spans="1:29" ht="13.95" customHeight="1" x14ac:dyDescent="0.25">
      <c r="B419" s="138"/>
      <c r="C419" s="142"/>
      <c r="D419" s="2"/>
      <c r="I419" s="333"/>
      <c r="J419" s="334"/>
      <c r="K419" s="194"/>
      <c r="L419" s="194"/>
      <c r="P419" s="2"/>
      <c r="Q419" s="187">
        <v>2</v>
      </c>
      <c r="R419" s="187">
        <v>4</v>
      </c>
      <c r="S419" s="187">
        <f>5.42+1.2</f>
        <v>6.62</v>
      </c>
      <c r="T419" s="187">
        <f t="shared" si="53"/>
        <v>52.96</v>
      </c>
      <c r="V419" s="187">
        <f>+T419*$V$3</f>
        <v>29.657600000000002</v>
      </c>
      <c r="AA419" s="6"/>
      <c r="AB419" s="6"/>
      <c r="AC419" s="6"/>
    </row>
    <row r="420" spans="1:29" ht="13.95" customHeight="1" x14ac:dyDescent="0.25">
      <c r="C420" s="142"/>
      <c r="D420" s="2"/>
      <c r="I420" s="194"/>
      <c r="J420" s="194"/>
      <c r="K420" s="194"/>
      <c r="L420" s="194"/>
      <c r="P420" s="2"/>
      <c r="Q420" s="187">
        <v>2</v>
      </c>
      <c r="R420" s="187">
        <v>30</v>
      </c>
      <c r="S420" s="187">
        <v>0.75</v>
      </c>
      <c r="T420" s="187">
        <f t="shared" si="53"/>
        <v>45</v>
      </c>
      <c r="V420" s="187">
        <f>+T420*$V$3</f>
        <v>25.200000000000003</v>
      </c>
      <c r="AA420" s="6"/>
      <c r="AB420" s="6"/>
      <c r="AC420" s="6"/>
    </row>
    <row r="421" spans="1:29" ht="13.95" customHeight="1" x14ac:dyDescent="0.25">
      <c r="A421" s="184" t="s">
        <v>231</v>
      </c>
      <c r="B421" s="141" t="s">
        <v>226</v>
      </c>
      <c r="C421" s="142"/>
      <c r="D421" s="2"/>
      <c r="I421" s="333"/>
      <c r="J421" s="334"/>
      <c r="K421" s="194"/>
      <c r="L421" s="194"/>
      <c r="P421" s="2"/>
      <c r="AA421" s="6"/>
      <c r="AB421" s="6"/>
      <c r="AC421" s="6"/>
    </row>
    <row r="422" spans="1:29" ht="13.95" customHeight="1" x14ac:dyDescent="0.25">
      <c r="A422" s="184" t="s">
        <v>232</v>
      </c>
      <c r="B422" s="141" t="s">
        <v>227</v>
      </c>
      <c r="C422" s="139" t="s">
        <v>90</v>
      </c>
      <c r="D422" s="2"/>
      <c r="H422" s="20">
        <f>+SUM(H423:H440)</f>
        <v>10.972620000000003</v>
      </c>
      <c r="I422" s="194"/>
      <c r="J422" s="194"/>
      <c r="K422" s="194"/>
      <c r="L422" s="194"/>
      <c r="P422" s="2"/>
      <c r="AA422" s="6"/>
      <c r="AB422" s="6"/>
      <c r="AC422" s="6"/>
    </row>
    <row r="423" spans="1:29" ht="13.95" customHeight="1" x14ac:dyDescent="0.25">
      <c r="B423" s="141"/>
      <c r="C423" s="142"/>
      <c r="D423" s="181">
        <v>3.43</v>
      </c>
      <c r="E423" s="187">
        <v>3</v>
      </c>
      <c r="F423" s="187">
        <v>0.05</v>
      </c>
      <c r="G423" s="8">
        <v>1</v>
      </c>
      <c r="H423" s="187">
        <f>+PRODUCT(D423:G423)</f>
        <v>0.51450000000000007</v>
      </c>
      <c r="I423" s="188"/>
      <c r="J423" s="189"/>
      <c r="K423" s="194"/>
      <c r="L423" s="194"/>
      <c r="P423" s="2"/>
      <c r="AA423" s="6"/>
      <c r="AB423" s="6"/>
      <c r="AC423" s="6"/>
    </row>
    <row r="424" spans="1:29" ht="13.95" customHeight="1" x14ac:dyDescent="0.25">
      <c r="B424" s="141"/>
      <c r="C424" s="142"/>
      <c r="D424" s="181">
        <v>3.4</v>
      </c>
      <c r="E424" s="187">
        <v>3</v>
      </c>
      <c r="F424" s="187">
        <v>0.05</v>
      </c>
      <c r="G424" s="8">
        <v>1</v>
      </c>
      <c r="H424" s="187">
        <f t="shared" ref="H424:H437" si="54">+PRODUCT(D424:G424)</f>
        <v>0.51</v>
      </c>
      <c r="I424" s="188"/>
      <c r="J424" s="189"/>
      <c r="K424" s="194"/>
      <c r="L424" s="194"/>
      <c r="P424" s="2"/>
      <c r="AA424" s="6"/>
      <c r="AB424" s="6"/>
      <c r="AC424" s="6"/>
    </row>
    <row r="425" spans="1:29" ht="13.95" customHeight="1" x14ac:dyDescent="0.25">
      <c r="B425" s="141"/>
      <c r="C425" s="142"/>
      <c r="D425" s="181">
        <v>3.4</v>
      </c>
      <c r="E425" s="187">
        <v>3</v>
      </c>
      <c r="F425" s="187">
        <v>0.05</v>
      </c>
      <c r="G425" s="8">
        <v>1</v>
      </c>
      <c r="H425" s="187">
        <f t="shared" ref="H425" si="55">+PRODUCT(D425:G425)</f>
        <v>0.51</v>
      </c>
      <c r="I425" s="188"/>
      <c r="J425" s="189"/>
      <c r="K425" s="194"/>
      <c r="L425" s="194"/>
      <c r="P425" s="2"/>
      <c r="AA425" s="6"/>
      <c r="AB425" s="6"/>
      <c r="AC425" s="6"/>
    </row>
    <row r="426" spans="1:29" ht="13.95" customHeight="1" x14ac:dyDescent="0.25">
      <c r="B426" s="141"/>
      <c r="C426" s="142"/>
      <c r="D426" s="181">
        <v>3.43</v>
      </c>
      <c r="E426" s="187">
        <v>3</v>
      </c>
      <c r="F426" s="187">
        <v>0.05</v>
      </c>
      <c r="G426" s="8">
        <v>1</v>
      </c>
      <c r="H426" s="187">
        <f t="shared" si="54"/>
        <v>0.51450000000000007</v>
      </c>
      <c r="I426" s="188"/>
      <c r="J426" s="189"/>
      <c r="K426" s="194"/>
      <c r="L426" s="194"/>
      <c r="P426" s="2"/>
      <c r="AA426" s="6"/>
      <c r="AB426" s="6"/>
      <c r="AC426" s="6"/>
    </row>
    <row r="427" spans="1:29" ht="13.95" customHeight="1" x14ac:dyDescent="0.25">
      <c r="B427" s="141"/>
      <c r="C427" s="142"/>
      <c r="D427" s="181">
        <v>3.43</v>
      </c>
      <c r="E427" s="187">
        <v>1.92</v>
      </c>
      <c r="F427" s="187">
        <v>0.05</v>
      </c>
      <c r="G427" s="8">
        <v>2</v>
      </c>
      <c r="H427" s="187">
        <f t="shared" si="54"/>
        <v>0.65856000000000003</v>
      </c>
      <c r="I427" s="188"/>
      <c r="J427" s="189"/>
      <c r="K427" s="194"/>
      <c r="L427" s="194"/>
      <c r="P427" s="2"/>
      <c r="AA427" s="6"/>
      <c r="AB427" s="6"/>
      <c r="AC427" s="6"/>
    </row>
    <row r="428" spans="1:29" ht="13.95" customHeight="1" x14ac:dyDescent="0.25">
      <c r="B428" s="141"/>
      <c r="C428" s="142"/>
      <c r="D428" s="181">
        <v>3.4</v>
      </c>
      <c r="E428" s="187">
        <v>1.92</v>
      </c>
      <c r="F428" s="187">
        <v>0.05</v>
      </c>
      <c r="G428" s="8">
        <v>2</v>
      </c>
      <c r="H428" s="187">
        <f t="shared" si="54"/>
        <v>0.65280000000000005</v>
      </c>
      <c r="I428" s="188"/>
      <c r="J428" s="189"/>
      <c r="K428" s="194"/>
      <c r="L428" s="194"/>
      <c r="P428" s="2"/>
      <c r="AA428" s="6"/>
      <c r="AB428" s="6"/>
      <c r="AC428" s="6"/>
    </row>
    <row r="429" spans="1:29" ht="13.95" customHeight="1" x14ac:dyDescent="0.25">
      <c r="B429" s="141"/>
      <c r="C429" s="142"/>
      <c r="D429" s="181">
        <v>3.4</v>
      </c>
      <c r="E429" s="187">
        <v>1.92</v>
      </c>
      <c r="F429" s="187">
        <v>0.05</v>
      </c>
      <c r="G429" s="8">
        <v>2</v>
      </c>
      <c r="H429" s="187">
        <f t="shared" ref="H429" si="56">+PRODUCT(D429:G429)</f>
        <v>0.65280000000000005</v>
      </c>
      <c r="I429" s="188"/>
      <c r="J429" s="189"/>
      <c r="K429" s="194"/>
      <c r="L429" s="194"/>
      <c r="P429" s="2"/>
      <c r="AA429" s="6"/>
      <c r="AB429" s="6"/>
      <c r="AC429" s="6"/>
    </row>
    <row r="430" spans="1:29" ht="13.95" customHeight="1" x14ac:dyDescent="0.25">
      <c r="B430" s="141"/>
      <c r="C430" s="142"/>
      <c r="D430" s="181">
        <v>3.43</v>
      </c>
      <c r="E430" s="187">
        <v>1.92</v>
      </c>
      <c r="F430" s="187">
        <v>0.05</v>
      </c>
      <c r="G430" s="8">
        <v>2</v>
      </c>
      <c r="H430" s="187">
        <f t="shared" si="54"/>
        <v>0.65856000000000003</v>
      </c>
      <c r="I430" s="188"/>
      <c r="J430" s="189"/>
      <c r="K430" s="194"/>
      <c r="L430" s="194"/>
      <c r="P430" s="2"/>
      <c r="AA430" s="6"/>
      <c r="AB430" s="6"/>
      <c r="AC430" s="6"/>
    </row>
    <row r="431" spans="1:29" ht="13.95" customHeight="1" x14ac:dyDescent="0.25">
      <c r="B431" s="141"/>
      <c r="C431" s="142"/>
      <c r="D431" s="181">
        <v>0.7</v>
      </c>
      <c r="E431" s="187">
        <v>3</v>
      </c>
      <c r="F431" s="187">
        <v>0.05</v>
      </c>
      <c r="G431" s="8">
        <v>1</v>
      </c>
      <c r="H431" s="187">
        <f t="shared" si="54"/>
        <v>0.10499999999999998</v>
      </c>
      <c r="I431" s="188"/>
      <c r="J431" s="189"/>
      <c r="K431" s="194"/>
      <c r="L431" s="194"/>
      <c r="P431" s="2"/>
      <c r="AA431" s="6"/>
      <c r="AB431" s="6"/>
      <c r="AC431" s="6"/>
    </row>
    <row r="432" spans="1:29" ht="13.95" customHeight="1" x14ac:dyDescent="0.25">
      <c r="B432" s="141"/>
      <c r="C432" s="142"/>
      <c r="D432" s="181">
        <v>0.7</v>
      </c>
      <c r="E432" s="187">
        <v>3</v>
      </c>
      <c r="F432" s="187">
        <v>0.05</v>
      </c>
      <c r="G432" s="8">
        <v>1</v>
      </c>
      <c r="H432" s="187">
        <f t="shared" si="54"/>
        <v>0.10499999999999998</v>
      </c>
      <c r="I432" s="188"/>
      <c r="J432" s="189"/>
      <c r="K432" s="194"/>
      <c r="L432" s="194"/>
      <c r="P432" s="2"/>
      <c r="AA432" s="6"/>
      <c r="AB432" s="6"/>
      <c r="AC432" s="6"/>
    </row>
    <row r="433" spans="1:29" ht="13.95" customHeight="1" x14ac:dyDescent="0.25">
      <c r="B433" s="141"/>
      <c r="C433" s="142"/>
      <c r="D433" s="181">
        <v>0.7</v>
      </c>
      <c r="E433" s="187">
        <v>3</v>
      </c>
      <c r="F433" s="187">
        <v>0.05</v>
      </c>
      <c r="G433" s="8">
        <v>1</v>
      </c>
      <c r="H433" s="187">
        <f t="shared" si="54"/>
        <v>0.10499999999999998</v>
      </c>
      <c r="I433" s="188"/>
      <c r="J433" s="189"/>
      <c r="K433" s="194"/>
      <c r="L433" s="194"/>
      <c r="P433" s="2"/>
      <c r="AA433" s="6"/>
      <c r="AB433" s="6"/>
      <c r="AC433" s="6"/>
    </row>
    <row r="434" spans="1:29" ht="13.95" customHeight="1" x14ac:dyDescent="0.25">
      <c r="B434" s="141"/>
      <c r="C434" s="142"/>
      <c r="D434" s="181">
        <v>0.7</v>
      </c>
      <c r="E434" s="187">
        <v>3</v>
      </c>
      <c r="F434" s="187">
        <v>0.05</v>
      </c>
      <c r="G434" s="8">
        <v>1</v>
      </c>
      <c r="H434" s="187">
        <f t="shared" ref="H434" si="57">+PRODUCT(D434:G434)</f>
        <v>0.10499999999999998</v>
      </c>
      <c r="I434" s="188"/>
      <c r="J434" s="189"/>
      <c r="K434" s="194"/>
      <c r="L434" s="194"/>
      <c r="P434" s="2"/>
      <c r="AA434" s="6"/>
      <c r="AB434" s="6"/>
      <c r="AC434" s="6"/>
    </row>
    <row r="435" spans="1:29" ht="13.95" customHeight="1" x14ac:dyDescent="0.25">
      <c r="B435" s="141"/>
      <c r="C435" s="142"/>
      <c r="D435" s="181">
        <v>0.7</v>
      </c>
      <c r="E435" s="187">
        <v>1.92</v>
      </c>
      <c r="F435" s="187">
        <v>0.05</v>
      </c>
      <c r="G435" s="8">
        <v>1</v>
      </c>
      <c r="H435" s="187">
        <f t="shared" si="54"/>
        <v>6.7199999999999996E-2</v>
      </c>
      <c r="I435" s="188"/>
      <c r="J435" s="189"/>
      <c r="K435" s="194"/>
      <c r="L435" s="194"/>
      <c r="P435" s="2"/>
      <c r="AA435" s="6"/>
      <c r="AB435" s="6"/>
      <c r="AC435" s="6"/>
    </row>
    <row r="436" spans="1:29" ht="13.95" customHeight="1" x14ac:dyDescent="0.25">
      <c r="B436" s="141"/>
      <c r="C436" s="142"/>
      <c r="D436" s="181">
        <v>0.7</v>
      </c>
      <c r="E436" s="187">
        <v>1.92</v>
      </c>
      <c r="F436" s="187">
        <v>0.05</v>
      </c>
      <c r="G436" s="8">
        <v>1</v>
      </c>
      <c r="H436" s="187">
        <f t="shared" si="54"/>
        <v>6.7199999999999996E-2</v>
      </c>
      <c r="I436" s="188"/>
      <c r="J436" s="189"/>
      <c r="K436" s="194"/>
      <c r="L436" s="194"/>
      <c r="P436" s="2"/>
      <c r="AA436" s="6"/>
      <c r="AB436" s="6"/>
      <c r="AC436" s="6"/>
    </row>
    <row r="437" spans="1:29" ht="13.95" customHeight="1" x14ac:dyDescent="0.25">
      <c r="B437" s="141"/>
      <c r="C437" s="142"/>
      <c r="D437" s="181">
        <v>0.7</v>
      </c>
      <c r="E437" s="187">
        <v>1.92</v>
      </c>
      <c r="F437" s="187">
        <v>0.05</v>
      </c>
      <c r="G437" s="8">
        <v>1</v>
      </c>
      <c r="H437" s="187">
        <f t="shared" si="54"/>
        <v>6.7199999999999996E-2</v>
      </c>
      <c r="I437" s="188"/>
      <c r="J437" s="189"/>
      <c r="K437" s="194"/>
      <c r="L437" s="194"/>
      <c r="P437" s="2"/>
      <c r="AA437" s="6"/>
      <c r="AB437" s="6"/>
      <c r="AC437" s="6"/>
    </row>
    <row r="438" spans="1:29" ht="13.95" customHeight="1" x14ac:dyDescent="0.25">
      <c r="B438" s="141"/>
      <c r="C438" s="142"/>
      <c r="D438" s="181">
        <v>0.7</v>
      </c>
      <c r="E438" s="187">
        <v>1.92</v>
      </c>
      <c r="F438" s="187">
        <v>0.05</v>
      </c>
      <c r="G438" s="8">
        <v>1</v>
      </c>
      <c r="H438" s="187">
        <f t="shared" ref="H438" si="58">+PRODUCT(D438:G438)</f>
        <v>6.7199999999999996E-2</v>
      </c>
      <c r="I438" s="188"/>
      <c r="J438" s="189"/>
      <c r="K438" s="194"/>
      <c r="L438" s="194"/>
      <c r="P438" s="2"/>
      <c r="AA438" s="6"/>
      <c r="AB438" s="6"/>
      <c r="AC438" s="6"/>
    </row>
    <row r="439" spans="1:29" ht="13.95" customHeight="1" x14ac:dyDescent="0.25">
      <c r="B439" s="141" t="s">
        <v>236</v>
      </c>
      <c r="C439" s="142"/>
      <c r="D439" s="181"/>
      <c r="I439" s="188"/>
      <c r="J439" s="189"/>
      <c r="K439" s="194"/>
      <c r="L439" s="194"/>
      <c r="P439" s="2"/>
      <c r="AA439" s="6"/>
      <c r="AB439" s="6"/>
      <c r="AC439" s="6"/>
    </row>
    <row r="440" spans="1:29" ht="13.95" customHeight="1" x14ac:dyDescent="0.25">
      <c r="B440" s="141"/>
      <c r="C440" s="142"/>
      <c r="D440" s="181">
        <f>3.43*3+3.4+0.7</f>
        <v>14.39</v>
      </c>
      <c r="E440" s="187">
        <v>0.15</v>
      </c>
      <c r="F440" s="187">
        <v>0.1</v>
      </c>
      <c r="G440" s="8">
        <v>26</v>
      </c>
      <c r="H440" s="187">
        <f>+D440*E440*F440*G440</f>
        <v>5.6121000000000008</v>
      </c>
      <c r="I440" s="188"/>
      <c r="J440" s="189"/>
      <c r="K440" s="194"/>
      <c r="L440" s="194"/>
      <c r="P440" s="2"/>
      <c r="AA440" s="6"/>
      <c r="AB440" s="6"/>
      <c r="AC440" s="6"/>
    </row>
    <row r="441" spans="1:29" ht="13.95" customHeight="1" x14ac:dyDescent="0.25">
      <c r="B441" s="141"/>
      <c r="C441" s="142"/>
      <c r="D441" s="2"/>
      <c r="I441" s="188"/>
      <c r="J441" s="189"/>
      <c r="K441" s="194"/>
      <c r="L441" s="194"/>
      <c r="P441" s="2"/>
      <c r="AA441" s="6"/>
      <c r="AB441" s="6"/>
      <c r="AC441" s="6"/>
    </row>
    <row r="442" spans="1:29" ht="13.95" customHeight="1" x14ac:dyDescent="0.25">
      <c r="A442" s="184" t="s">
        <v>233</v>
      </c>
      <c r="B442" s="141" t="s">
        <v>228</v>
      </c>
      <c r="C442" s="139" t="s">
        <v>89</v>
      </c>
      <c r="D442" s="2"/>
      <c r="I442" s="333"/>
      <c r="J442" s="334"/>
      <c r="K442" s="194"/>
      <c r="L442" s="13">
        <f>+SUM(L443:L458)</f>
        <v>107.21039999999995</v>
      </c>
      <c r="P442" s="2"/>
      <c r="AA442" s="6"/>
      <c r="AB442" s="6"/>
      <c r="AC442" s="6"/>
    </row>
    <row r="443" spans="1:29" ht="13.95" customHeight="1" x14ac:dyDescent="0.25">
      <c r="B443" s="141"/>
      <c r="C443" s="142"/>
      <c r="D443" s="2"/>
      <c r="I443" s="181">
        <v>3.43</v>
      </c>
      <c r="J443" s="187">
        <v>3</v>
      </c>
      <c r="K443" s="8">
        <v>1</v>
      </c>
      <c r="L443" s="194">
        <f>+I443*J443*K443</f>
        <v>10.290000000000001</v>
      </c>
      <c r="P443" s="2"/>
      <c r="AA443" s="6"/>
      <c r="AB443" s="6"/>
      <c r="AC443" s="6"/>
    </row>
    <row r="444" spans="1:29" ht="13.95" customHeight="1" x14ac:dyDescent="0.25">
      <c r="B444" s="141"/>
      <c r="C444" s="142"/>
      <c r="D444" s="2"/>
      <c r="I444" s="181">
        <v>3.4</v>
      </c>
      <c r="J444" s="187">
        <v>3</v>
      </c>
      <c r="K444" s="8">
        <v>1</v>
      </c>
      <c r="L444" s="194">
        <f t="shared" ref="L444:L457" si="59">+I444*J444*K444</f>
        <v>10.199999999999999</v>
      </c>
      <c r="P444" s="2"/>
      <c r="AA444" s="6"/>
      <c r="AB444" s="6"/>
      <c r="AC444" s="6"/>
    </row>
    <row r="445" spans="1:29" ht="13.95" customHeight="1" x14ac:dyDescent="0.25">
      <c r="B445" s="141"/>
      <c r="C445" s="142"/>
      <c r="D445" s="2"/>
      <c r="I445" s="181">
        <v>3.4</v>
      </c>
      <c r="J445" s="187">
        <v>3</v>
      </c>
      <c r="K445" s="8">
        <v>1</v>
      </c>
      <c r="L445" s="194">
        <f t="shared" si="59"/>
        <v>10.199999999999999</v>
      </c>
      <c r="P445" s="2"/>
      <c r="AA445" s="6"/>
      <c r="AB445" s="6"/>
      <c r="AC445" s="6"/>
    </row>
    <row r="446" spans="1:29" ht="13.95" customHeight="1" x14ac:dyDescent="0.25">
      <c r="B446" s="141"/>
      <c r="C446" s="142"/>
      <c r="D446" s="2"/>
      <c r="I446" s="181">
        <v>3.43</v>
      </c>
      <c r="J446" s="187">
        <v>3</v>
      </c>
      <c r="K446" s="8">
        <v>1</v>
      </c>
      <c r="L446" s="194">
        <f t="shared" si="59"/>
        <v>10.290000000000001</v>
      </c>
      <c r="P446" s="2"/>
      <c r="AA446" s="6"/>
      <c r="AB446" s="6"/>
      <c r="AC446" s="6"/>
    </row>
    <row r="447" spans="1:29" ht="13.95" customHeight="1" x14ac:dyDescent="0.25">
      <c r="B447" s="141"/>
      <c r="C447" s="142"/>
      <c r="D447" s="2"/>
      <c r="I447" s="181">
        <v>3.43</v>
      </c>
      <c r="J447" s="187">
        <v>1.92</v>
      </c>
      <c r="K447" s="8">
        <v>2</v>
      </c>
      <c r="L447" s="194">
        <f t="shared" si="59"/>
        <v>13.171200000000001</v>
      </c>
      <c r="P447" s="2"/>
      <c r="AA447" s="6"/>
      <c r="AB447" s="6"/>
      <c r="AC447" s="6"/>
    </row>
    <row r="448" spans="1:29" ht="13.95" customHeight="1" x14ac:dyDescent="0.25">
      <c r="B448" s="141"/>
      <c r="C448" s="142"/>
      <c r="D448" s="2"/>
      <c r="I448" s="181">
        <v>3.4</v>
      </c>
      <c r="J448" s="187">
        <v>1.92</v>
      </c>
      <c r="K448" s="8">
        <v>2</v>
      </c>
      <c r="L448" s="194">
        <f t="shared" si="59"/>
        <v>13.055999999999999</v>
      </c>
      <c r="P448" s="2"/>
      <c r="AA448" s="6"/>
      <c r="AB448" s="6"/>
      <c r="AC448" s="6"/>
    </row>
    <row r="449" spans="1:29" ht="13.95" customHeight="1" x14ac:dyDescent="0.25">
      <c r="B449" s="141"/>
      <c r="C449" s="142"/>
      <c r="D449" s="2"/>
      <c r="I449" s="181">
        <v>3.4</v>
      </c>
      <c r="J449" s="187">
        <v>1.92</v>
      </c>
      <c r="K449" s="8">
        <v>2</v>
      </c>
      <c r="L449" s="194">
        <f t="shared" si="59"/>
        <v>13.055999999999999</v>
      </c>
      <c r="P449" s="2"/>
      <c r="AA449" s="6"/>
      <c r="AB449" s="6"/>
      <c r="AC449" s="6"/>
    </row>
    <row r="450" spans="1:29" ht="13.95" customHeight="1" x14ac:dyDescent="0.25">
      <c r="B450" s="141"/>
      <c r="C450" s="142"/>
      <c r="D450" s="2"/>
      <c r="I450" s="181">
        <v>3.43</v>
      </c>
      <c r="J450" s="187">
        <v>1.92</v>
      </c>
      <c r="K450" s="8">
        <v>2</v>
      </c>
      <c r="L450" s="194">
        <f t="shared" si="59"/>
        <v>13.171200000000001</v>
      </c>
      <c r="P450" s="2"/>
      <c r="AA450" s="6"/>
      <c r="AB450" s="6"/>
      <c r="AC450" s="6"/>
    </row>
    <row r="451" spans="1:29" ht="13.95" customHeight="1" x14ac:dyDescent="0.25">
      <c r="B451" s="141"/>
      <c r="C451" s="142"/>
      <c r="D451" s="2"/>
      <c r="I451" s="181">
        <v>0.7</v>
      </c>
      <c r="J451" s="187">
        <v>3</v>
      </c>
      <c r="K451" s="8">
        <v>1</v>
      </c>
      <c r="L451" s="194">
        <f t="shared" si="59"/>
        <v>2.0999999999999996</v>
      </c>
      <c r="P451" s="2"/>
      <c r="AA451" s="6"/>
      <c r="AB451" s="6"/>
      <c r="AC451" s="6"/>
    </row>
    <row r="452" spans="1:29" ht="13.95" customHeight="1" x14ac:dyDescent="0.25">
      <c r="B452" s="141"/>
      <c r="C452" s="142"/>
      <c r="D452" s="2"/>
      <c r="I452" s="181">
        <v>0.7</v>
      </c>
      <c r="J452" s="187">
        <v>3</v>
      </c>
      <c r="K452" s="8">
        <v>1</v>
      </c>
      <c r="L452" s="194">
        <f t="shared" si="59"/>
        <v>2.0999999999999996</v>
      </c>
      <c r="P452" s="2"/>
      <c r="AA452" s="6"/>
      <c r="AB452" s="6"/>
      <c r="AC452" s="6"/>
    </row>
    <row r="453" spans="1:29" ht="13.95" customHeight="1" x14ac:dyDescent="0.25">
      <c r="B453" s="141"/>
      <c r="C453" s="142"/>
      <c r="D453" s="2"/>
      <c r="I453" s="181">
        <v>0.7</v>
      </c>
      <c r="J453" s="187">
        <v>3</v>
      </c>
      <c r="K453" s="8">
        <v>1</v>
      </c>
      <c r="L453" s="194">
        <f t="shared" si="59"/>
        <v>2.0999999999999996</v>
      </c>
      <c r="P453" s="2"/>
      <c r="AA453" s="6"/>
      <c r="AB453" s="6"/>
      <c r="AC453" s="6"/>
    </row>
    <row r="454" spans="1:29" ht="13.95" customHeight="1" x14ac:dyDescent="0.25">
      <c r="B454" s="141"/>
      <c r="C454" s="142"/>
      <c r="D454" s="2"/>
      <c r="I454" s="181">
        <v>0.7</v>
      </c>
      <c r="J454" s="187">
        <v>3</v>
      </c>
      <c r="K454" s="8">
        <v>1</v>
      </c>
      <c r="L454" s="194">
        <f t="shared" ref="L454" si="60">+I454*J454*K454</f>
        <v>2.0999999999999996</v>
      </c>
      <c r="P454" s="2"/>
      <c r="AA454" s="6"/>
      <c r="AB454" s="6"/>
      <c r="AC454" s="6"/>
    </row>
    <row r="455" spans="1:29" ht="13.95" customHeight="1" x14ac:dyDescent="0.25">
      <c r="B455" s="141"/>
      <c r="C455" s="142"/>
      <c r="D455" s="2"/>
      <c r="I455" s="181">
        <v>0.7</v>
      </c>
      <c r="J455" s="187">
        <v>1.92</v>
      </c>
      <c r="K455" s="8">
        <v>1</v>
      </c>
      <c r="L455" s="194">
        <f t="shared" si="59"/>
        <v>1.3439999999999999</v>
      </c>
      <c r="P455" s="2"/>
      <c r="AA455" s="6"/>
      <c r="AB455" s="6"/>
      <c r="AC455" s="6"/>
    </row>
    <row r="456" spans="1:29" ht="13.95" customHeight="1" x14ac:dyDescent="0.25">
      <c r="B456" s="141"/>
      <c r="C456" s="142"/>
      <c r="D456" s="2"/>
      <c r="I456" s="181">
        <v>0.7</v>
      </c>
      <c r="J456" s="187">
        <v>1.92</v>
      </c>
      <c r="K456" s="8">
        <v>1</v>
      </c>
      <c r="L456" s="194">
        <f t="shared" si="59"/>
        <v>1.3439999999999999</v>
      </c>
      <c r="P456" s="2"/>
      <c r="AA456" s="6"/>
      <c r="AB456" s="6"/>
      <c r="AC456" s="6"/>
    </row>
    <row r="457" spans="1:29" ht="13.95" customHeight="1" x14ac:dyDescent="0.25">
      <c r="B457" s="141"/>
      <c r="C457" s="142"/>
      <c r="D457" s="2"/>
      <c r="I457" s="181">
        <v>0.7</v>
      </c>
      <c r="J457" s="187">
        <v>1.92</v>
      </c>
      <c r="K457" s="8">
        <v>1</v>
      </c>
      <c r="L457" s="194">
        <f t="shared" si="59"/>
        <v>1.3439999999999999</v>
      </c>
      <c r="P457" s="2"/>
      <c r="AA457" s="6"/>
      <c r="AB457" s="6"/>
      <c r="AC457" s="6"/>
    </row>
    <row r="458" spans="1:29" ht="13.95" customHeight="1" x14ac:dyDescent="0.25">
      <c r="B458" s="141"/>
      <c r="C458" s="142"/>
      <c r="D458" s="2"/>
      <c r="I458" s="181">
        <v>0.7</v>
      </c>
      <c r="J458" s="187">
        <v>1.92</v>
      </c>
      <c r="K458" s="8">
        <v>1</v>
      </c>
      <c r="L458" s="194">
        <f t="shared" ref="L458" si="61">+I458*J458*K458</f>
        <v>1.3439999999999999</v>
      </c>
      <c r="P458" s="2"/>
      <c r="AA458" s="6"/>
      <c r="AB458" s="6"/>
      <c r="AC458" s="6"/>
    </row>
    <row r="459" spans="1:29" ht="13.95" customHeight="1" x14ac:dyDescent="0.25">
      <c r="A459" s="184" t="s">
        <v>234</v>
      </c>
      <c r="B459" s="141" t="s">
        <v>229</v>
      </c>
      <c r="C459" s="139" t="s">
        <v>102</v>
      </c>
      <c r="D459" s="2"/>
      <c r="I459" s="187"/>
      <c r="J459" s="187"/>
      <c r="K459" s="194"/>
      <c r="L459" s="194"/>
      <c r="P459" s="2"/>
      <c r="Z459" s="187">
        <f>+SUM(U460:Y463)</f>
        <v>808.56649999999991</v>
      </c>
      <c r="AA459" s="6"/>
      <c r="AB459" s="6"/>
      <c r="AC459" s="6"/>
    </row>
    <row r="460" spans="1:29" ht="13.95" customHeight="1" x14ac:dyDescent="0.25">
      <c r="B460" s="141"/>
      <c r="C460" s="139"/>
      <c r="D460" s="2"/>
      <c r="I460" s="190"/>
      <c r="J460" s="191"/>
      <c r="K460" s="194"/>
      <c r="L460" s="194"/>
      <c r="P460" s="2"/>
      <c r="Q460" s="187">
        <v>1</v>
      </c>
      <c r="R460" s="187">
        <v>26</v>
      </c>
      <c r="S460" s="187">
        <v>16.05</v>
      </c>
      <c r="T460" s="187">
        <f>+Q460*R460*S460</f>
        <v>417.3</v>
      </c>
      <c r="W460" s="187">
        <f>+T460*$W$3</f>
        <v>425.64600000000002</v>
      </c>
      <c r="AA460" s="6"/>
      <c r="AB460" s="6"/>
      <c r="AC460" s="6"/>
    </row>
    <row r="461" spans="1:29" ht="13.95" customHeight="1" x14ac:dyDescent="0.25">
      <c r="B461" s="141" t="s">
        <v>237</v>
      </c>
      <c r="C461" s="139"/>
      <c r="D461" s="2"/>
      <c r="I461" s="190"/>
      <c r="J461" s="191"/>
      <c r="K461" s="194"/>
      <c r="L461" s="194"/>
      <c r="P461" s="2"/>
      <c r="Q461" s="187">
        <v>2</v>
      </c>
      <c r="R461" s="187">
        <v>26</v>
      </c>
      <c r="S461" s="187">
        <v>1.75</v>
      </c>
      <c r="T461" s="187">
        <f t="shared" ref="T461:T463" si="62">+Q461*R461*S461</f>
        <v>91</v>
      </c>
      <c r="W461" s="187">
        <f t="shared" ref="W461:W462" si="63">+T461*$W$3</f>
        <v>92.820000000000007</v>
      </c>
      <c r="AA461" s="6"/>
      <c r="AB461" s="6"/>
      <c r="AC461" s="6"/>
    </row>
    <row r="462" spans="1:29" ht="13.95" customHeight="1" x14ac:dyDescent="0.25">
      <c r="B462" s="141"/>
      <c r="C462" s="139"/>
      <c r="D462" s="2"/>
      <c r="I462" s="190"/>
      <c r="J462" s="191"/>
      <c r="K462" s="194"/>
      <c r="L462" s="194"/>
      <c r="P462" s="2"/>
      <c r="Q462" s="187">
        <v>3</v>
      </c>
      <c r="R462" s="187">
        <v>26</v>
      </c>
      <c r="S462" s="187">
        <v>2.2999999999999998</v>
      </c>
      <c r="T462" s="187">
        <f t="shared" si="62"/>
        <v>179.39999999999998</v>
      </c>
      <c r="W462" s="187">
        <f t="shared" si="63"/>
        <v>182.98799999999997</v>
      </c>
      <c r="AA462" s="6"/>
      <c r="AB462" s="6"/>
      <c r="AC462" s="6"/>
    </row>
    <row r="463" spans="1:29" ht="13.95" customHeight="1" x14ac:dyDescent="0.25">
      <c r="B463" s="141" t="s">
        <v>238</v>
      </c>
      <c r="C463" s="139"/>
      <c r="D463" s="2"/>
      <c r="I463" s="190"/>
      <c r="J463" s="191"/>
      <c r="K463" s="194"/>
      <c r="L463" s="194"/>
      <c r="P463" s="2"/>
      <c r="Q463" s="187">
        <v>1</v>
      </c>
      <c r="R463" s="187">
        <v>41</v>
      </c>
      <c r="S463" s="187">
        <v>10.45</v>
      </c>
      <c r="T463" s="187">
        <f t="shared" si="62"/>
        <v>428.45</v>
      </c>
      <c r="U463" s="187">
        <f>+T463*U3</f>
        <v>107.1125</v>
      </c>
      <c r="AA463" s="6"/>
      <c r="AB463" s="6"/>
      <c r="AC463" s="6"/>
    </row>
    <row r="464" spans="1:29" ht="13.95" customHeight="1" x14ac:dyDescent="0.25">
      <c r="B464" s="141"/>
      <c r="C464" s="139"/>
      <c r="D464" s="2"/>
      <c r="I464" s="190"/>
      <c r="J464" s="191"/>
      <c r="K464" s="194"/>
      <c r="L464" s="194"/>
      <c r="P464" s="2"/>
      <c r="AA464" s="6"/>
      <c r="AB464" s="6"/>
      <c r="AC464" s="6"/>
    </row>
    <row r="465" spans="1:29" ht="13.95" customHeight="1" x14ac:dyDescent="0.25">
      <c r="A465" s="184" t="s">
        <v>235</v>
      </c>
      <c r="B465" s="141" t="s">
        <v>230</v>
      </c>
      <c r="C465" s="139" t="s">
        <v>4</v>
      </c>
      <c r="D465" s="2"/>
      <c r="I465" s="194"/>
      <c r="J465" s="194"/>
      <c r="K465" s="194"/>
      <c r="L465" s="194"/>
      <c r="P465" s="2">
        <f>26*54</f>
        <v>1404</v>
      </c>
      <c r="AA465" s="6"/>
      <c r="AB465" s="6"/>
      <c r="AC465" s="6"/>
    </row>
    <row r="466" spans="1:29" ht="13.95" customHeight="1" x14ac:dyDescent="0.25">
      <c r="B466" s="138"/>
      <c r="C466" s="142"/>
      <c r="D466" s="2"/>
      <c r="I466" s="333"/>
      <c r="J466" s="334"/>
      <c r="K466" s="194"/>
      <c r="L466" s="194"/>
      <c r="AA466" s="6"/>
      <c r="AB466" s="6"/>
      <c r="AC466" s="6"/>
    </row>
    <row r="467" spans="1:29" ht="13.95" customHeight="1" x14ac:dyDescent="0.25">
      <c r="A467" s="184" t="s">
        <v>279</v>
      </c>
      <c r="B467" s="141" t="s">
        <v>276</v>
      </c>
      <c r="C467" s="142"/>
      <c r="D467" s="2"/>
      <c r="I467" s="190"/>
      <c r="J467" s="191"/>
      <c r="K467" s="194"/>
      <c r="L467" s="194"/>
      <c r="AA467" s="6"/>
      <c r="AB467" s="6"/>
      <c r="AC467" s="6"/>
    </row>
    <row r="468" spans="1:29" ht="13.95" customHeight="1" x14ac:dyDescent="0.25">
      <c r="A468" s="184" t="s">
        <v>280</v>
      </c>
      <c r="B468" s="141" t="s">
        <v>285</v>
      </c>
      <c r="C468" s="139" t="s">
        <v>90</v>
      </c>
      <c r="D468" s="2"/>
      <c r="H468" s="20">
        <f>+SUM(H469:H491)</f>
        <v>2.2889999999999993</v>
      </c>
      <c r="I468" s="190"/>
      <c r="J468" s="191"/>
      <c r="K468" s="194"/>
      <c r="L468" s="194"/>
      <c r="AA468" s="6"/>
      <c r="AB468" s="6"/>
      <c r="AC468" s="6"/>
    </row>
    <row r="469" spans="1:29" ht="13.95" customHeight="1" x14ac:dyDescent="0.25">
      <c r="B469" s="138" t="s">
        <v>284</v>
      </c>
      <c r="C469" s="142"/>
      <c r="D469" s="14"/>
      <c r="E469" s="193"/>
      <c r="F469" s="193"/>
      <c r="G469" s="22"/>
      <c r="H469" s="193"/>
      <c r="I469" s="190"/>
      <c r="J469" s="191"/>
      <c r="K469" s="194"/>
      <c r="L469" s="194"/>
      <c r="AA469" s="6"/>
      <c r="AB469" s="6"/>
      <c r="AC469" s="6"/>
    </row>
    <row r="470" spans="1:29" ht="13.95" customHeight="1" x14ac:dyDescent="0.25">
      <c r="B470" s="138" t="s">
        <v>375</v>
      </c>
      <c r="C470" s="142"/>
      <c r="D470" s="14"/>
      <c r="E470" s="193"/>
      <c r="F470" s="193"/>
      <c r="G470" s="22"/>
      <c r="H470" s="193"/>
      <c r="I470" s="190"/>
      <c r="J470" s="191"/>
      <c r="K470" s="194"/>
      <c r="L470" s="194"/>
      <c r="AA470" s="6"/>
      <c r="AB470" s="6"/>
      <c r="AC470" s="6"/>
    </row>
    <row r="471" spans="1:29" ht="13.95" customHeight="1" x14ac:dyDescent="0.25">
      <c r="B471" s="138" t="s">
        <v>398</v>
      </c>
      <c r="C471" s="142"/>
      <c r="D471" s="200">
        <v>4.1500000000000004</v>
      </c>
      <c r="E471" s="183">
        <v>0.25</v>
      </c>
      <c r="F471" s="183">
        <v>0.15</v>
      </c>
      <c r="G471" s="183">
        <v>3</v>
      </c>
      <c r="H471" s="183">
        <f>+D471*E471*F471*G471</f>
        <v>0.46687500000000004</v>
      </c>
      <c r="I471" s="190"/>
      <c r="J471" s="191"/>
      <c r="K471" s="194"/>
      <c r="L471" s="194"/>
      <c r="AA471" s="6"/>
      <c r="AB471" s="6"/>
      <c r="AC471" s="6"/>
    </row>
    <row r="472" spans="1:29" ht="13.95" customHeight="1" x14ac:dyDescent="0.25">
      <c r="B472" s="138" t="s">
        <v>404</v>
      </c>
      <c r="C472" s="142"/>
      <c r="D472" s="200">
        <v>2.0499999999999998</v>
      </c>
      <c r="E472" s="183">
        <v>0.25</v>
      </c>
      <c r="F472" s="183">
        <v>0.15</v>
      </c>
      <c r="G472" s="183">
        <v>2</v>
      </c>
      <c r="H472" s="183">
        <f>+D472*E472*F472*G472</f>
        <v>0.15374999999999997</v>
      </c>
      <c r="I472" s="190"/>
      <c r="J472" s="191"/>
      <c r="K472" s="194"/>
      <c r="L472" s="194"/>
      <c r="AA472" s="6"/>
      <c r="AB472" s="6"/>
      <c r="AC472" s="6"/>
    </row>
    <row r="473" spans="1:29" ht="13.95" customHeight="1" x14ac:dyDescent="0.25">
      <c r="B473" s="138" t="s">
        <v>405</v>
      </c>
      <c r="C473" s="142"/>
      <c r="D473" s="200">
        <v>2.0499999999999998</v>
      </c>
      <c r="E473" s="183">
        <v>0.25</v>
      </c>
      <c r="F473" s="183">
        <v>0.15</v>
      </c>
      <c r="G473" s="183">
        <v>2</v>
      </c>
      <c r="H473" s="183">
        <f>+D473*E473*F473*G473</f>
        <v>0.15374999999999997</v>
      </c>
      <c r="I473" s="190"/>
      <c r="J473" s="191"/>
      <c r="K473" s="194"/>
      <c r="L473" s="194"/>
      <c r="AA473" s="6"/>
      <c r="AB473" s="6"/>
      <c r="AC473" s="6"/>
    </row>
    <row r="474" spans="1:29" ht="13.95" customHeight="1" x14ac:dyDescent="0.25">
      <c r="B474" s="138" t="s">
        <v>406</v>
      </c>
      <c r="C474" s="142"/>
      <c r="D474" s="200">
        <v>2.0499999999999998</v>
      </c>
      <c r="E474" s="183">
        <v>0.25</v>
      </c>
      <c r="F474" s="183">
        <v>0.15</v>
      </c>
      <c r="G474" s="183">
        <v>2</v>
      </c>
      <c r="H474" s="183">
        <f>+D474*E474*F474*G474</f>
        <v>0.15374999999999997</v>
      </c>
      <c r="I474" s="190"/>
      <c r="J474" s="191"/>
      <c r="K474" s="194"/>
      <c r="L474" s="194"/>
      <c r="AA474" s="6"/>
      <c r="AB474" s="6"/>
      <c r="AC474" s="6"/>
    </row>
    <row r="475" spans="1:29" ht="13.95" customHeight="1" x14ac:dyDescent="0.25">
      <c r="B475" s="138" t="s">
        <v>376</v>
      </c>
      <c r="C475" s="142"/>
      <c r="D475" s="200"/>
      <c r="E475" s="183"/>
      <c r="F475" s="183"/>
      <c r="G475" s="183"/>
      <c r="H475" s="183"/>
      <c r="I475" s="190"/>
      <c r="J475" s="191"/>
      <c r="K475" s="194"/>
      <c r="L475" s="194"/>
      <c r="AA475" s="6"/>
      <c r="AB475" s="6"/>
      <c r="AC475" s="6"/>
    </row>
    <row r="476" spans="1:29" ht="13.95" customHeight="1" x14ac:dyDescent="0.25">
      <c r="B476" s="138" t="s">
        <v>398</v>
      </c>
      <c r="C476" s="142"/>
      <c r="D476" s="200">
        <v>4.1500000000000004</v>
      </c>
      <c r="E476" s="183">
        <v>0.25</v>
      </c>
      <c r="F476" s="183">
        <v>0.15</v>
      </c>
      <c r="G476" s="183">
        <v>2</v>
      </c>
      <c r="H476" s="183">
        <f>+D476*E476*F476*G476</f>
        <v>0.31125000000000003</v>
      </c>
      <c r="I476" s="190"/>
      <c r="J476" s="191"/>
      <c r="K476" s="194"/>
      <c r="L476" s="194"/>
      <c r="AA476" s="6"/>
      <c r="AB476" s="6"/>
      <c r="AC476" s="6"/>
    </row>
    <row r="477" spans="1:29" ht="13.95" customHeight="1" x14ac:dyDescent="0.25">
      <c r="B477" s="138" t="s">
        <v>404</v>
      </c>
      <c r="C477" s="142"/>
      <c r="D477" s="200">
        <v>2.0499999999999998</v>
      </c>
      <c r="E477" s="183">
        <v>0.25</v>
      </c>
      <c r="F477" s="183">
        <v>0.15</v>
      </c>
      <c r="G477" s="183">
        <v>2</v>
      </c>
      <c r="H477" s="183">
        <f>+D477*E477*F477*G477</f>
        <v>0.15374999999999997</v>
      </c>
      <c r="I477" s="190"/>
      <c r="J477" s="191"/>
      <c r="K477" s="194"/>
      <c r="L477" s="194"/>
      <c r="AA477" s="6"/>
      <c r="AB477" s="6"/>
      <c r="AC477" s="6"/>
    </row>
    <row r="478" spans="1:29" ht="13.95" customHeight="1" x14ac:dyDescent="0.25">
      <c r="B478" s="138" t="s">
        <v>405</v>
      </c>
      <c r="C478" s="142"/>
      <c r="D478" s="200">
        <v>2.0499999999999998</v>
      </c>
      <c r="E478" s="183">
        <v>0.25</v>
      </c>
      <c r="F478" s="183">
        <v>0.15</v>
      </c>
      <c r="G478" s="183">
        <v>2</v>
      </c>
      <c r="H478" s="183">
        <f>+D478*E478*F478*G478</f>
        <v>0.15374999999999997</v>
      </c>
      <c r="I478" s="190"/>
      <c r="J478" s="191"/>
      <c r="K478" s="194"/>
      <c r="L478" s="194"/>
      <c r="AA478" s="6"/>
      <c r="AB478" s="6"/>
      <c r="AC478" s="6"/>
    </row>
    <row r="479" spans="1:29" ht="13.95" customHeight="1" x14ac:dyDescent="0.25">
      <c r="B479" s="138" t="s">
        <v>406</v>
      </c>
      <c r="C479" s="142"/>
      <c r="D479" s="200">
        <v>2.0499999999999998</v>
      </c>
      <c r="E479" s="183">
        <v>0.25</v>
      </c>
      <c r="F479" s="183">
        <v>0.15</v>
      </c>
      <c r="G479" s="183">
        <v>2</v>
      </c>
      <c r="H479" s="183">
        <f>+D479*E479*F479*G479</f>
        <v>0.15374999999999997</v>
      </c>
      <c r="I479" s="190"/>
      <c r="J479" s="191"/>
      <c r="K479" s="194"/>
      <c r="L479" s="194"/>
      <c r="AA479" s="6"/>
      <c r="AB479" s="6"/>
      <c r="AC479" s="6"/>
    </row>
    <row r="480" spans="1:29" ht="13.95" customHeight="1" x14ac:dyDescent="0.25">
      <c r="B480" s="138" t="s">
        <v>288</v>
      </c>
      <c r="C480" s="142"/>
      <c r="D480" s="200"/>
      <c r="E480" s="183"/>
      <c r="F480" s="183"/>
      <c r="G480" s="183"/>
      <c r="H480" s="183"/>
      <c r="I480" s="190"/>
      <c r="J480" s="191"/>
      <c r="K480" s="194"/>
      <c r="L480" s="194"/>
      <c r="AA480" s="6"/>
      <c r="AB480" s="6"/>
      <c r="AC480" s="6"/>
    </row>
    <row r="481" spans="1:29" ht="13.95" customHeight="1" x14ac:dyDescent="0.25">
      <c r="B481" s="138" t="s">
        <v>375</v>
      </c>
      <c r="C481" s="142"/>
      <c r="D481" s="200"/>
      <c r="E481" s="183"/>
      <c r="F481" s="183"/>
      <c r="G481" s="183"/>
      <c r="H481" s="183"/>
      <c r="I481" s="190"/>
      <c r="J481" s="191"/>
      <c r="K481" s="194"/>
      <c r="L481" s="194"/>
      <c r="AA481" s="6"/>
      <c r="AB481" s="6"/>
      <c r="AC481" s="6"/>
    </row>
    <row r="482" spans="1:29" ht="13.95" customHeight="1" x14ac:dyDescent="0.25">
      <c r="B482" s="138" t="s">
        <v>398</v>
      </c>
      <c r="C482" s="142"/>
      <c r="D482" s="200">
        <v>2.5</v>
      </c>
      <c r="E482" s="183">
        <v>0.15</v>
      </c>
      <c r="F482" s="183">
        <v>0.15</v>
      </c>
      <c r="G482" s="183">
        <v>1</v>
      </c>
      <c r="H482" s="183">
        <f>+D482*E482*F482*G482</f>
        <v>5.6249999999999994E-2</v>
      </c>
      <c r="I482" s="190"/>
      <c r="J482" s="191"/>
      <c r="K482" s="194"/>
      <c r="L482" s="194"/>
      <c r="AA482" s="6"/>
      <c r="AB482" s="6"/>
      <c r="AC482" s="6"/>
    </row>
    <row r="483" spans="1:29" ht="13.95" customHeight="1" x14ac:dyDescent="0.25">
      <c r="B483" s="138" t="s">
        <v>404</v>
      </c>
      <c r="C483" s="142"/>
      <c r="D483" s="200">
        <v>3</v>
      </c>
      <c r="E483" s="183">
        <v>0.15</v>
      </c>
      <c r="F483" s="183">
        <v>0.15</v>
      </c>
      <c r="G483" s="183">
        <v>1</v>
      </c>
      <c r="H483" s="183">
        <f t="shared" ref="H483:H484" si="64">+D483*E483*F483*G483</f>
        <v>6.7499999999999991E-2</v>
      </c>
      <c r="I483" s="190"/>
      <c r="J483" s="191"/>
      <c r="K483" s="194"/>
      <c r="L483" s="194"/>
      <c r="AA483" s="6"/>
      <c r="AB483" s="6"/>
      <c r="AC483" s="6"/>
    </row>
    <row r="484" spans="1:29" ht="13.95" customHeight="1" x14ac:dyDescent="0.25">
      <c r="B484" s="138" t="s">
        <v>405</v>
      </c>
      <c r="C484" s="142"/>
      <c r="D484" s="200">
        <v>3</v>
      </c>
      <c r="E484" s="183">
        <v>0.15</v>
      </c>
      <c r="F484" s="183">
        <v>0.15</v>
      </c>
      <c r="G484" s="183">
        <v>1</v>
      </c>
      <c r="H484" s="183">
        <f t="shared" si="64"/>
        <v>6.7499999999999991E-2</v>
      </c>
      <c r="I484" s="190"/>
      <c r="J484" s="191"/>
      <c r="K484" s="194"/>
      <c r="L484" s="194"/>
      <c r="AA484" s="6"/>
      <c r="AB484" s="6"/>
      <c r="AC484" s="6"/>
    </row>
    <row r="485" spans="1:29" ht="13.95" customHeight="1" x14ac:dyDescent="0.25">
      <c r="B485" s="138" t="s">
        <v>406</v>
      </c>
      <c r="C485" s="142"/>
      <c r="D485" s="200">
        <v>3</v>
      </c>
      <c r="E485" s="183">
        <v>0.15</v>
      </c>
      <c r="F485" s="183">
        <v>0.15</v>
      </c>
      <c r="G485" s="183">
        <v>1</v>
      </c>
      <c r="H485" s="183">
        <f t="shared" ref="H485" si="65">+D485*E485*F485*G485</f>
        <v>6.7499999999999991E-2</v>
      </c>
      <c r="I485" s="190"/>
      <c r="J485" s="191"/>
      <c r="K485" s="194"/>
      <c r="L485" s="194"/>
      <c r="AA485" s="6"/>
      <c r="AB485" s="6"/>
      <c r="AC485" s="6"/>
    </row>
    <row r="486" spans="1:29" s="14" customFormat="1" ht="13.95" customHeight="1" x14ac:dyDescent="0.25">
      <c r="A486" s="192"/>
      <c r="B486" s="138" t="s">
        <v>376</v>
      </c>
      <c r="C486" s="142"/>
      <c r="D486" s="200"/>
      <c r="E486" s="183"/>
      <c r="F486" s="183"/>
      <c r="G486" s="183"/>
      <c r="H486" s="183"/>
      <c r="I486" s="190"/>
      <c r="J486" s="191"/>
      <c r="K486" s="194"/>
      <c r="L486" s="194"/>
      <c r="M486" s="193"/>
      <c r="N486" s="193"/>
      <c r="O486" s="193"/>
      <c r="P486" s="194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57"/>
      <c r="AB486" s="57"/>
      <c r="AC486" s="57"/>
    </row>
    <row r="487" spans="1:29" s="14" customFormat="1" ht="13.95" customHeight="1" x14ac:dyDescent="0.25">
      <c r="A487" s="192"/>
      <c r="B487" s="138" t="s">
        <v>398</v>
      </c>
      <c r="C487" s="142"/>
      <c r="D487" s="200">
        <v>2.5</v>
      </c>
      <c r="E487" s="183">
        <v>0.15</v>
      </c>
      <c r="F487" s="183">
        <v>0.15</v>
      </c>
      <c r="G487" s="183">
        <v>1</v>
      </c>
      <c r="H487" s="183">
        <f>+D487*E487*F487*G487</f>
        <v>5.6249999999999994E-2</v>
      </c>
      <c r="I487" s="190"/>
      <c r="J487" s="191"/>
      <c r="K487" s="194"/>
      <c r="L487" s="194"/>
      <c r="M487" s="193"/>
      <c r="N487" s="193"/>
      <c r="O487" s="193"/>
      <c r="P487" s="194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57"/>
      <c r="AB487" s="57"/>
      <c r="AC487" s="57"/>
    </row>
    <row r="488" spans="1:29" s="14" customFormat="1" ht="13.95" customHeight="1" x14ac:dyDescent="0.25">
      <c r="A488" s="192"/>
      <c r="B488" s="138" t="s">
        <v>404</v>
      </c>
      <c r="C488" s="142"/>
      <c r="D488" s="200">
        <v>1.9</v>
      </c>
      <c r="E488" s="183">
        <v>0.15</v>
      </c>
      <c r="F488" s="183">
        <v>0.15</v>
      </c>
      <c r="G488" s="183">
        <v>1</v>
      </c>
      <c r="H488" s="183">
        <f t="shared" ref="H488:H491" si="66">+D488*E488*F488*G488</f>
        <v>4.2749999999999996E-2</v>
      </c>
      <c r="I488" s="190"/>
      <c r="J488" s="191"/>
      <c r="K488" s="194"/>
      <c r="L488" s="194"/>
      <c r="M488" s="193"/>
      <c r="N488" s="193"/>
      <c r="O488" s="193"/>
      <c r="P488" s="194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57"/>
      <c r="AB488" s="57"/>
      <c r="AC488" s="57"/>
    </row>
    <row r="489" spans="1:29" s="14" customFormat="1" ht="13.95" customHeight="1" x14ac:dyDescent="0.25">
      <c r="A489" s="192"/>
      <c r="B489" s="138" t="s">
        <v>405</v>
      </c>
      <c r="C489" s="142"/>
      <c r="D489" s="200">
        <v>3</v>
      </c>
      <c r="E489" s="183">
        <v>0.15</v>
      </c>
      <c r="F489" s="183">
        <v>0.15</v>
      </c>
      <c r="G489" s="183">
        <v>1</v>
      </c>
      <c r="H489" s="183">
        <f t="shared" si="66"/>
        <v>6.7499999999999991E-2</v>
      </c>
      <c r="I489" s="190"/>
      <c r="J489" s="191"/>
      <c r="K489" s="194"/>
      <c r="L489" s="194"/>
      <c r="M489" s="193"/>
      <c r="N489" s="193"/>
      <c r="O489" s="193"/>
      <c r="P489" s="194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57"/>
      <c r="AB489" s="57"/>
      <c r="AC489" s="57"/>
    </row>
    <row r="490" spans="1:29" s="14" customFormat="1" ht="13.95" customHeight="1" x14ac:dyDescent="0.25">
      <c r="A490" s="192"/>
      <c r="B490" s="138" t="s">
        <v>406</v>
      </c>
      <c r="C490" s="142"/>
      <c r="D490" s="200">
        <v>1.9</v>
      </c>
      <c r="E490" s="183">
        <v>0.15</v>
      </c>
      <c r="F490" s="183">
        <v>0.15</v>
      </c>
      <c r="G490" s="183">
        <v>1</v>
      </c>
      <c r="H490" s="183">
        <f t="shared" si="66"/>
        <v>4.2749999999999996E-2</v>
      </c>
      <c r="I490" s="190"/>
      <c r="J490" s="191"/>
      <c r="K490" s="194"/>
      <c r="L490" s="194"/>
      <c r="M490" s="193"/>
      <c r="N490" s="193"/>
      <c r="O490" s="193"/>
      <c r="P490" s="194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57"/>
      <c r="AB490" s="57"/>
      <c r="AC490" s="57"/>
    </row>
    <row r="491" spans="1:29" s="14" customFormat="1" ht="13.95" customHeight="1" x14ac:dyDescent="0.25">
      <c r="A491" s="192"/>
      <c r="B491" s="138"/>
      <c r="C491" s="142"/>
      <c r="D491" s="200">
        <v>5.35</v>
      </c>
      <c r="E491" s="183">
        <v>0.15</v>
      </c>
      <c r="F491" s="183">
        <v>0.15</v>
      </c>
      <c r="G491" s="183">
        <v>1</v>
      </c>
      <c r="H491" s="183">
        <f t="shared" si="66"/>
        <v>0.12037499999999998</v>
      </c>
      <c r="I491" s="190"/>
      <c r="J491" s="191"/>
      <c r="K491" s="194"/>
      <c r="L491" s="194"/>
      <c r="M491" s="193"/>
      <c r="N491" s="193"/>
      <c r="O491" s="193"/>
      <c r="P491" s="194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57"/>
      <c r="AB491" s="57"/>
      <c r="AC491" s="57"/>
    </row>
    <row r="492" spans="1:29" s="14" customFormat="1" ht="13.95" customHeight="1" x14ac:dyDescent="0.25">
      <c r="A492" s="192"/>
      <c r="B492" s="138"/>
      <c r="C492" s="142"/>
      <c r="D492" s="200"/>
      <c r="E492" s="183"/>
      <c r="F492" s="183"/>
      <c r="G492" s="183"/>
      <c r="H492" s="183"/>
      <c r="I492" s="190"/>
      <c r="J492" s="191"/>
      <c r="K492" s="194"/>
      <c r="L492" s="194"/>
      <c r="M492" s="193"/>
      <c r="N492" s="193"/>
      <c r="O492" s="193"/>
      <c r="P492" s="194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57"/>
      <c r="AB492" s="57"/>
      <c r="AC492" s="57"/>
    </row>
    <row r="493" spans="1:29" ht="13.95" customHeight="1" x14ac:dyDescent="0.25">
      <c r="A493" s="184" t="s">
        <v>281</v>
      </c>
      <c r="B493" s="141" t="s">
        <v>277</v>
      </c>
      <c r="C493" s="139" t="s">
        <v>89</v>
      </c>
      <c r="D493" s="181"/>
      <c r="E493" s="182"/>
      <c r="F493" s="182"/>
      <c r="G493" s="182"/>
      <c r="H493" s="182"/>
      <c r="I493" s="190"/>
      <c r="J493" s="191"/>
      <c r="K493" s="194"/>
      <c r="L493" s="13">
        <f>+SUM(L494:L517)</f>
        <v>42.93249999999999</v>
      </c>
      <c r="AA493" s="6"/>
      <c r="AB493" s="6"/>
      <c r="AC493" s="6"/>
    </row>
    <row r="494" spans="1:29" ht="13.95" customHeight="1" x14ac:dyDescent="0.25">
      <c r="B494" s="138" t="s">
        <v>284</v>
      </c>
      <c r="C494" s="142"/>
      <c r="D494" s="14"/>
      <c r="E494" s="193"/>
      <c r="F494" s="193"/>
      <c r="G494" s="22"/>
      <c r="H494" s="193"/>
      <c r="I494" s="190"/>
      <c r="J494" s="191"/>
      <c r="K494" s="194"/>
      <c r="L494" s="194"/>
      <c r="AA494" s="6"/>
      <c r="AB494" s="6"/>
      <c r="AC494" s="6"/>
    </row>
    <row r="495" spans="1:29" ht="13.95" customHeight="1" x14ac:dyDescent="0.25">
      <c r="B495" s="138" t="s">
        <v>375</v>
      </c>
      <c r="C495" s="142"/>
      <c r="D495" s="14"/>
      <c r="E495" s="193"/>
      <c r="F495" s="193"/>
      <c r="G495" s="22"/>
      <c r="H495" s="193"/>
      <c r="I495" s="190"/>
      <c r="J495" s="191"/>
      <c r="K495" s="194"/>
      <c r="L495" s="194"/>
      <c r="AA495" s="6"/>
      <c r="AB495" s="6"/>
      <c r="AC495" s="6"/>
    </row>
    <row r="496" spans="1:29" ht="13.95" customHeight="1" x14ac:dyDescent="0.25">
      <c r="B496" s="138" t="s">
        <v>398</v>
      </c>
      <c r="C496" s="142"/>
      <c r="D496" s="2"/>
      <c r="E496" s="183"/>
      <c r="F496" s="183"/>
      <c r="G496" s="183"/>
      <c r="H496" s="183"/>
      <c r="I496" s="200">
        <v>4.1500000000000004</v>
      </c>
      <c r="J496" s="191">
        <f>0.25*2+0.15</f>
        <v>0.65</v>
      </c>
      <c r="K496" s="194">
        <v>3</v>
      </c>
      <c r="L496" s="194">
        <f>+I496*J496*K496</f>
        <v>8.0925000000000011</v>
      </c>
      <c r="AA496" s="6"/>
      <c r="AB496" s="6"/>
      <c r="AC496" s="6"/>
    </row>
    <row r="497" spans="1:29" ht="13.95" customHeight="1" x14ac:dyDescent="0.25">
      <c r="B497" s="138" t="s">
        <v>404</v>
      </c>
      <c r="C497" s="142"/>
      <c r="D497" s="2"/>
      <c r="E497" s="183"/>
      <c r="F497" s="183"/>
      <c r="G497" s="183"/>
      <c r="H497" s="183"/>
      <c r="I497" s="200">
        <v>2.0499999999999998</v>
      </c>
      <c r="J497" s="191">
        <f t="shared" ref="J497:J503" si="67">0.25*2+0.15</f>
        <v>0.65</v>
      </c>
      <c r="K497" s="194">
        <v>2</v>
      </c>
      <c r="L497" s="194">
        <f t="shared" ref="L497:L514" si="68">+I497*J497*K497</f>
        <v>2.665</v>
      </c>
      <c r="AA497" s="6"/>
      <c r="AB497" s="6"/>
      <c r="AC497" s="6"/>
    </row>
    <row r="498" spans="1:29" ht="13.95" customHeight="1" x14ac:dyDescent="0.25">
      <c r="B498" s="138" t="s">
        <v>405</v>
      </c>
      <c r="C498" s="142"/>
      <c r="D498" s="2"/>
      <c r="E498" s="183"/>
      <c r="F498" s="183"/>
      <c r="G498" s="183"/>
      <c r="H498" s="183"/>
      <c r="I498" s="200">
        <v>2.0499999999999998</v>
      </c>
      <c r="J498" s="191">
        <f t="shared" si="67"/>
        <v>0.65</v>
      </c>
      <c r="K498" s="194">
        <v>2</v>
      </c>
      <c r="L498" s="194">
        <f t="shared" si="68"/>
        <v>2.665</v>
      </c>
      <c r="AA498" s="6"/>
      <c r="AB498" s="6"/>
      <c r="AC498" s="6"/>
    </row>
    <row r="499" spans="1:29" ht="13.95" customHeight="1" x14ac:dyDescent="0.25">
      <c r="B499" s="138" t="s">
        <v>406</v>
      </c>
      <c r="C499" s="142"/>
      <c r="D499" s="2"/>
      <c r="E499" s="183"/>
      <c r="F499" s="183"/>
      <c r="G499" s="183"/>
      <c r="H499" s="183"/>
      <c r="I499" s="200">
        <v>4.1500000000000004</v>
      </c>
      <c r="J499" s="191">
        <v>0.65</v>
      </c>
      <c r="K499" s="194">
        <v>2</v>
      </c>
      <c r="L499" s="194">
        <f t="shared" si="68"/>
        <v>5.3950000000000005</v>
      </c>
      <c r="AA499" s="6"/>
      <c r="AB499" s="6"/>
      <c r="AC499" s="6"/>
    </row>
    <row r="500" spans="1:29" ht="13.95" customHeight="1" x14ac:dyDescent="0.25">
      <c r="B500" s="138" t="s">
        <v>376</v>
      </c>
      <c r="C500" s="142"/>
      <c r="D500" s="2"/>
      <c r="E500" s="183"/>
      <c r="F500" s="183"/>
      <c r="G500" s="183"/>
      <c r="H500" s="183"/>
      <c r="I500" s="200"/>
      <c r="J500" s="191"/>
      <c r="K500" s="194"/>
      <c r="L500" s="194"/>
      <c r="AA500" s="6"/>
      <c r="AB500" s="6"/>
      <c r="AC500" s="6"/>
    </row>
    <row r="501" spans="1:29" ht="13.95" customHeight="1" x14ac:dyDescent="0.25">
      <c r="B501" s="138" t="s">
        <v>398</v>
      </c>
      <c r="C501" s="142"/>
      <c r="D501" s="2"/>
      <c r="E501" s="183"/>
      <c r="F501" s="183"/>
      <c r="G501" s="183"/>
      <c r="H501" s="183"/>
      <c r="I501" s="200">
        <v>4.1500000000000004</v>
      </c>
      <c r="J501" s="191">
        <f>0.25*2+0.15</f>
        <v>0.65</v>
      </c>
      <c r="K501" s="194">
        <v>2</v>
      </c>
      <c r="L501" s="194">
        <f t="shared" si="68"/>
        <v>5.3950000000000005</v>
      </c>
      <c r="AA501" s="6"/>
      <c r="AB501" s="6"/>
      <c r="AC501" s="6"/>
    </row>
    <row r="502" spans="1:29" ht="13.95" customHeight="1" x14ac:dyDescent="0.25">
      <c r="B502" s="138" t="s">
        <v>404</v>
      </c>
      <c r="C502" s="142"/>
      <c r="D502" s="2"/>
      <c r="E502" s="183"/>
      <c r="F502" s="183"/>
      <c r="G502" s="183"/>
      <c r="H502" s="183"/>
      <c r="I502" s="200">
        <v>2.0499999999999998</v>
      </c>
      <c r="J502" s="191">
        <f t="shared" si="67"/>
        <v>0.65</v>
      </c>
      <c r="K502" s="194">
        <v>2</v>
      </c>
      <c r="L502" s="194">
        <f t="shared" si="68"/>
        <v>2.665</v>
      </c>
      <c r="AA502" s="6"/>
      <c r="AB502" s="6"/>
      <c r="AC502" s="6"/>
    </row>
    <row r="503" spans="1:29" ht="13.95" customHeight="1" x14ac:dyDescent="0.25">
      <c r="B503" s="138" t="s">
        <v>405</v>
      </c>
      <c r="C503" s="142"/>
      <c r="D503" s="2"/>
      <c r="E503" s="183"/>
      <c r="F503" s="183"/>
      <c r="G503" s="183"/>
      <c r="H503" s="183"/>
      <c r="I503" s="200">
        <v>2.0499999999999998</v>
      </c>
      <c r="J503" s="191">
        <f t="shared" si="67"/>
        <v>0.65</v>
      </c>
      <c r="K503" s="194">
        <v>2</v>
      </c>
      <c r="L503" s="194">
        <f t="shared" si="68"/>
        <v>2.665</v>
      </c>
      <c r="AA503" s="6"/>
      <c r="AB503" s="6"/>
      <c r="AC503" s="6"/>
    </row>
    <row r="504" spans="1:29" ht="13.95" customHeight="1" x14ac:dyDescent="0.25">
      <c r="B504" s="138" t="s">
        <v>406</v>
      </c>
      <c r="C504" s="142"/>
      <c r="D504" s="2"/>
      <c r="E504" s="183"/>
      <c r="F504" s="183"/>
      <c r="G504" s="183"/>
      <c r="H504" s="183"/>
      <c r="I504" s="200">
        <v>4.1500000000000004</v>
      </c>
      <c r="J504" s="191">
        <v>0.65</v>
      </c>
      <c r="K504" s="194">
        <v>2</v>
      </c>
      <c r="L504" s="194">
        <f t="shared" si="68"/>
        <v>5.3950000000000005</v>
      </c>
      <c r="AA504" s="6"/>
      <c r="AB504" s="6"/>
      <c r="AC504" s="6"/>
    </row>
    <row r="505" spans="1:29" ht="13.95" customHeight="1" x14ac:dyDescent="0.25">
      <c r="B505" s="138" t="s">
        <v>288</v>
      </c>
      <c r="C505" s="142"/>
      <c r="D505" s="2"/>
      <c r="E505" s="183"/>
      <c r="F505" s="183"/>
      <c r="G505" s="183"/>
      <c r="H505" s="183"/>
      <c r="I505" s="200"/>
      <c r="J505" s="191"/>
      <c r="K505" s="194"/>
      <c r="L505" s="194"/>
      <c r="AA505" s="6"/>
      <c r="AB505" s="6"/>
      <c r="AC505" s="6"/>
    </row>
    <row r="506" spans="1:29" ht="13.95" customHeight="1" x14ac:dyDescent="0.25">
      <c r="B506" s="138" t="s">
        <v>375</v>
      </c>
      <c r="C506" s="142"/>
      <c r="D506" s="2"/>
      <c r="E506" s="183"/>
      <c r="F506" s="183"/>
      <c r="G506" s="183"/>
      <c r="H506" s="183"/>
      <c r="I506" s="200"/>
      <c r="J506" s="191"/>
      <c r="K506" s="194"/>
      <c r="L506" s="194"/>
      <c r="AA506" s="6"/>
      <c r="AB506" s="6"/>
      <c r="AC506" s="6"/>
    </row>
    <row r="507" spans="1:29" ht="13.95" customHeight="1" x14ac:dyDescent="0.25">
      <c r="B507" s="138" t="s">
        <v>398</v>
      </c>
      <c r="C507" s="142"/>
      <c r="D507" s="2"/>
      <c r="E507" s="183"/>
      <c r="F507" s="183"/>
      <c r="G507" s="2"/>
      <c r="H507" s="183"/>
      <c r="I507" s="200">
        <v>2.5</v>
      </c>
      <c r="J507" s="191">
        <v>0.3</v>
      </c>
      <c r="K507" s="183">
        <v>1</v>
      </c>
      <c r="L507" s="194">
        <f t="shared" si="68"/>
        <v>0.75</v>
      </c>
      <c r="AA507" s="6"/>
      <c r="AB507" s="6"/>
      <c r="AC507" s="6"/>
    </row>
    <row r="508" spans="1:29" ht="13.95" customHeight="1" x14ac:dyDescent="0.25">
      <c r="B508" s="138" t="s">
        <v>404</v>
      </c>
      <c r="C508" s="142"/>
      <c r="D508" s="2"/>
      <c r="E508" s="183"/>
      <c r="F508" s="183"/>
      <c r="G508" s="2"/>
      <c r="H508" s="183"/>
      <c r="I508" s="200">
        <v>3</v>
      </c>
      <c r="J508" s="191">
        <v>0.3</v>
      </c>
      <c r="K508" s="183">
        <v>1</v>
      </c>
      <c r="L508" s="194">
        <f t="shared" si="68"/>
        <v>0.89999999999999991</v>
      </c>
      <c r="AA508" s="6"/>
      <c r="AB508" s="6"/>
      <c r="AC508" s="6"/>
    </row>
    <row r="509" spans="1:29" ht="13.95" customHeight="1" x14ac:dyDescent="0.25">
      <c r="A509" s="2"/>
      <c r="B509" s="138" t="s">
        <v>405</v>
      </c>
      <c r="C509" s="142"/>
      <c r="D509" s="2"/>
      <c r="E509" s="183"/>
      <c r="F509" s="183"/>
      <c r="G509" s="2"/>
      <c r="H509" s="183"/>
      <c r="I509" s="200">
        <v>3</v>
      </c>
      <c r="J509" s="191">
        <v>0.3</v>
      </c>
      <c r="K509" s="183">
        <v>1</v>
      </c>
      <c r="L509" s="194">
        <f t="shared" si="68"/>
        <v>0.89999999999999991</v>
      </c>
      <c r="AA509" s="6"/>
      <c r="AB509" s="6"/>
      <c r="AC509" s="6"/>
    </row>
    <row r="510" spans="1:29" ht="13.95" customHeight="1" x14ac:dyDescent="0.25">
      <c r="A510" s="2"/>
      <c r="B510" s="138" t="s">
        <v>406</v>
      </c>
      <c r="C510" s="142"/>
      <c r="D510" s="2"/>
      <c r="E510" s="183"/>
      <c r="F510" s="183"/>
      <c r="G510" s="2"/>
      <c r="H510" s="183"/>
      <c r="I510" s="200">
        <v>3</v>
      </c>
      <c r="J510" s="191">
        <v>0.3</v>
      </c>
      <c r="K510" s="183">
        <v>1</v>
      </c>
      <c r="L510" s="194">
        <f t="shared" si="68"/>
        <v>0.89999999999999991</v>
      </c>
      <c r="AA510" s="6"/>
      <c r="AB510" s="6"/>
      <c r="AC510" s="6"/>
    </row>
    <row r="511" spans="1:29" ht="13.95" customHeight="1" x14ac:dyDescent="0.25">
      <c r="A511" s="2"/>
      <c r="B511" s="138" t="s">
        <v>376</v>
      </c>
      <c r="C511" s="142"/>
      <c r="D511" s="2"/>
      <c r="E511" s="183"/>
      <c r="F511" s="183"/>
      <c r="G511" s="2"/>
      <c r="H511" s="183"/>
      <c r="I511" s="200"/>
      <c r="J511" s="191"/>
      <c r="K511" s="183"/>
      <c r="L511" s="194"/>
      <c r="AA511" s="6"/>
      <c r="AB511" s="6"/>
      <c r="AC511" s="6"/>
    </row>
    <row r="512" spans="1:29" ht="13.95" customHeight="1" x14ac:dyDescent="0.25">
      <c r="A512" s="2"/>
      <c r="B512" s="138" t="s">
        <v>398</v>
      </c>
      <c r="C512" s="142"/>
      <c r="D512" s="2"/>
      <c r="E512" s="183"/>
      <c r="F512" s="183"/>
      <c r="G512" s="2"/>
      <c r="H512" s="183"/>
      <c r="I512" s="200">
        <v>1.9</v>
      </c>
      <c r="J512" s="191">
        <v>0.3</v>
      </c>
      <c r="K512" s="183">
        <v>1</v>
      </c>
      <c r="L512" s="194">
        <f t="shared" si="68"/>
        <v>0.56999999999999995</v>
      </c>
      <c r="AA512" s="6"/>
      <c r="AB512" s="6"/>
      <c r="AC512" s="6"/>
    </row>
    <row r="513" spans="1:29" ht="13.95" customHeight="1" x14ac:dyDescent="0.25">
      <c r="A513" s="2"/>
      <c r="B513" s="138" t="s">
        <v>404</v>
      </c>
      <c r="C513" s="142"/>
      <c r="D513" s="2"/>
      <c r="E513" s="183"/>
      <c r="F513" s="183"/>
      <c r="G513" s="2"/>
      <c r="H513" s="183"/>
      <c r="I513" s="200">
        <v>3</v>
      </c>
      <c r="J513" s="191">
        <v>0.3</v>
      </c>
      <c r="K513" s="183">
        <v>1</v>
      </c>
      <c r="L513" s="194">
        <f t="shared" si="68"/>
        <v>0.89999999999999991</v>
      </c>
      <c r="AA513" s="6"/>
      <c r="AB513" s="6"/>
      <c r="AC513" s="6"/>
    </row>
    <row r="514" spans="1:29" ht="13.95" customHeight="1" x14ac:dyDescent="0.25">
      <c r="A514" s="2"/>
      <c r="B514" s="138" t="s">
        <v>405</v>
      </c>
      <c r="C514" s="142"/>
      <c r="D514" s="2"/>
      <c r="E514" s="183"/>
      <c r="F514" s="183"/>
      <c r="G514" s="2"/>
      <c r="H514" s="183"/>
      <c r="I514" s="200">
        <v>3</v>
      </c>
      <c r="J514" s="191">
        <v>0.3</v>
      </c>
      <c r="K514" s="183">
        <v>1</v>
      </c>
      <c r="L514" s="194">
        <f t="shared" si="68"/>
        <v>0.89999999999999991</v>
      </c>
      <c r="AA514" s="6"/>
      <c r="AB514" s="6"/>
      <c r="AC514" s="6"/>
    </row>
    <row r="515" spans="1:29" ht="13.95" customHeight="1" x14ac:dyDescent="0.25">
      <c r="B515" s="138" t="s">
        <v>406</v>
      </c>
      <c r="C515" s="142"/>
      <c r="D515" s="2"/>
      <c r="E515" s="183"/>
      <c r="F515" s="183"/>
      <c r="G515" s="2"/>
      <c r="H515" s="183"/>
      <c r="I515" s="200">
        <v>1.9</v>
      </c>
      <c r="J515" s="191">
        <v>0.3</v>
      </c>
      <c r="K515" s="183">
        <v>1</v>
      </c>
      <c r="L515" s="194">
        <f t="shared" ref="L515:L516" si="69">+I515*J515*K515</f>
        <v>0.56999999999999995</v>
      </c>
      <c r="AA515" s="6"/>
      <c r="AB515" s="6"/>
      <c r="AC515" s="6"/>
    </row>
    <row r="516" spans="1:29" ht="13.95" customHeight="1" x14ac:dyDescent="0.25">
      <c r="B516" s="138"/>
      <c r="C516" s="142"/>
      <c r="D516" s="2"/>
      <c r="E516" s="183"/>
      <c r="F516" s="183"/>
      <c r="G516" s="2"/>
      <c r="H516" s="183"/>
      <c r="I516" s="200">
        <v>5.35</v>
      </c>
      <c r="J516" s="191">
        <v>0.3</v>
      </c>
      <c r="K516" s="183">
        <v>1</v>
      </c>
      <c r="L516" s="194">
        <f t="shared" si="69"/>
        <v>1.6049999999999998</v>
      </c>
      <c r="AA516" s="6"/>
      <c r="AB516" s="6"/>
      <c r="AC516" s="6"/>
    </row>
    <row r="517" spans="1:29" ht="13.95" customHeight="1" x14ac:dyDescent="0.25">
      <c r="B517" s="138"/>
      <c r="C517" s="142"/>
      <c r="D517" s="2"/>
      <c r="E517" s="183"/>
      <c r="F517" s="183"/>
      <c r="G517" s="2"/>
      <c r="H517" s="183"/>
      <c r="I517" s="200"/>
      <c r="J517" s="191"/>
      <c r="K517" s="183"/>
      <c r="L517" s="194"/>
      <c r="AA517" s="6"/>
      <c r="AB517" s="6"/>
      <c r="AC517" s="6"/>
    </row>
    <row r="518" spans="1:29" ht="13.95" customHeight="1" x14ac:dyDescent="0.25">
      <c r="A518" s="184" t="s">
        <v>282</v>
      </c>
      <c r="B518" s="141" t="s">
        <v>278</v>
      </c>
      <c r="C518" s="142" t="s">
        <v>102</v>
      </c>
      <c r="D518" s="181"/>
      <c r="E518" s="182"/>
      <c r="F518" s="182"/>
      <c r="G518" s="182"/>
      <c r="H518" s="182"/>
      <c r="I518" s="190"/>
      <c r="J518" s="191"/>
      <c r="K518" s="194"/>
      <c r="L518" s="194"/>
      <c r="Z518" s="20">
        <f>+SUM(U519:Y530)</f>
        <v>661.46</v>
      </c>
      <c r="AA518" s="6"/>
      <c r="AB518" s="6"/>
      <c r="AC518" s="6"/>
    </row>
    <row r="519" spans="1:29" ht="13.95" customHeight="1" x14ac:dyDescent="0.25">
      <c r="B519" s="138" t="s">
        <v>289</v>
      </c>
      <c r="C519" s="142"/>
      <c r="D519" s="181"/>
      <c r="E519" s="182"/>
      <c r="F519" s="182"/>
      <c r="G519" s="182"/>
      <c r="H519" s="182"/>
      <c r="I519" s="190"/>
      <c r="J519" s="191"/>
      <c r="K519" s="194"/>
      <c r="L519" s="194"/>
      <c r="Q519" s="193">
        <v>9</v>
      </c>
      <c r="R519" s="193">
        <v>4</v>
      </c>
      <c r="S519" s="193">
        <v>4.75</v>
      </c>
      <c r="T519" s="193">
        <f>+Q519*R519*S519</f>
        <v>171</v>
      </c>
      <c r="U519" s="193"/>
      <c r="V519" s="193"/>
      <c r="W519" s="193">
        <f>+T519*$W$3</f>
        <v>174.42000000000002</v>
      </c>
      <c r="AA519" s="6"/>
      <c r="AB519" s="6"/>
      <c r="AC519" s="6"/>
    </row>
    <row r="520" spans="1:29" ht="13.95" customHeight="1" x14ac:dyDescent="0.25">
      <c r="B520" s="138"/>
      <c r="C520" s="142"/>
      <c r="D520" s="181"/>
      <c r="E520" s="182"/>
      <c r="F520" s="182"/>
      <c r="G520" s="182"/>
      <c r="H520" s="182"/>
      <c r="I520" s="190"/>
      <c r="J520" s="191"/>
      <c r="K520" s="194"/>
      <c r="L520" s="194"/>
      <c r="Q520" s="193">
        <v>9</v>
      </c>
      <c r="R520" s="193">
        <v>25</v>
      </c>
      <c r="S520" s="193">
        <f>0.2*2+0.1*2+0.15</f>
        <v>0.75000000000000011</v>
      </c>
      <c r="T520" s="193">
        <f t="shared" ref="T520:T530" si="70">+Q520*R520*S520</f>
        <v>168.75000000000003</v>
      </c>
      <c r="U520" s="193"/>
      <c r="V520" s="193">
        <f>+T520*$V$3</f>
        <v>94.500000000000028</v>
      </c>
      <c r="W520" s="193"/>
      <c r="AA520" s="6"/>
      <c r="AB520" s="6"/>
      <c r="AC520" s="6"/>
    </row>
    <row r="521" spans="1:29" ht="13.95" customHeight="1" x14ac:dyDescent="0.25">
      <c r="B521" s="138"/>
      <c r="C521" s="142"/>
      <c r="D521" s="181"/>
      <c r="E521" s="182"/>
      <c r="F521" s="182"/>
      <c r="G521" s="182"/>
      <c r="H521" s="182"/>
      <c r="I521" s="190"/>
      <c r="J521" s="191"/>
      <c r="K521" s="194"/>
      <c r="L521" s="194"/>
      <c r="Q521" s="193">
        <v>8</v>
      </c>
      <c r="R521" s="193">
        <v>4</v>
      </c>
      <c r="S521" s="193">
        <f>2.1+0.6</f>
        <v>2.7</v>
      </c>
      <c r="T521" s="193">
        <f t="shared" si="70"/>
        <v>86.4</v>
      </c>
      <c r="U521" s="193"/>
      <c r="V521" s="193"/>
      <c r="W521" s="193">
        <f>+T521*$W$3</f>
        <v>88.128000000000014</v>
      </c>
      <c r="AA521" s="6"/>
      <c r="AB521" s="6"/>
      <c r="AC521" s="6"/>
    </row>
    <row r="522" spans="1:29" ht="13.95" customHeight="1" x14ac:dyDescent="0.25">
      <c r="B522" s="138"/>
      <c r="C522" s="142"/>
      <c r="D522" s="181"/>
      <c r="E522" s="182"/>
      <c r="F522" s="182"/>
      <c r="G522" s="182"/>
      <c r="H522" s="182"/>
      <c r="I522" s="190"/>
      <c r="J522" s="191"/>
      <c r="K522" s="194"/>
      <c r="L522" s="194"/>
      <c r="Q522" s="193">
        <v>8</v>
      </c>
      <c r="R522" s="193">
        <v>25</v>
      </c>
      <c r="S522" s="193">
        <f>0.2*2+0.1*2+0.15</f>
        <v>0.75000000000000011</v>
      </c>
      <c r="T522" s="193">
        <f t="shared" si="70"/>
        <v>150.00000000000003</v>
      </c>
      <c r="U522" s="193"/>
      <c r="V522" s="193">
        <f>+T522*$V$3</f>
        <v>84.000000000000028</v>
      </c>
      <c r="W522" s="193"/>
      <c r="AA522" s="6"/>
      <c r="AB522" s="6"/>
      <c r="AC522" s="6"/>
    </row>
    <row r="523" spans="1:29" ht="13.95" customHeight="1" x14ac:dyDescent="0.25">
      <c r="B523" s="138" t="s">
        <v>290</v>
      </c>
      <c r="C523" s="142"/>
      <c r="D523" s="2"/>
      <c r="I523" s="190"/>
      <c r="J523" s="191"/>
      <c r="K523" s="194"/>
      <c r="L523" s="194"/>
      <c r="Q523" s="193">
        <v>2</v>
      </c>
      <c r="R523" s="193">
        <v>4</v>
      </c>
      <c r="S523" s="193">
        <f>2.5+0.6</f>
        <v>3.1</v>
      </c>
      <c r="T523" s="193">
        <f t="shared" si="70"/>
        <v>24.8</v>
      </c>
      <c r="U523" s="193"/>
      <c r="V523" s="193"/>
      <c r="W523" s="193">
        <f>+T523*$W$3</f>
        <v>25.296000000000003</v>
      </c>
      <c r="AA523" s="6"/>
      <c r="AB523" s="6"/>
      <c r="AC523" s="6"/>
    </row>
    <row r="524" spans="1:29" ht="13.95" customHeight="1" x14ac:dyDescent="0.25">
      <c r="B524" s="138"/>
      <c r="C524" s="142"/>
      <c r="D524" s="2"/>
      <c r="I524" s="190"/>
      <c r="J524" s="191"/>
      <c r="K524" s="194"/>
      <c r="L524" s="194"/>
      <c r="Q524" s="193">
        <v>5</v>
      </c>
      <c r="R524" s="193">
        <v>18</v>
      </c>
      <c r="S524" s="193">
        <f>0.1*2+0.1*2+0.15</f>
        <v>0.55000000000000004</v>
      </c>
      <c r="T524" s="193">
        <f t="shared" si="70"/>
        <v>49.500000000000007</v>
      </c>
      <c r="U524" s="193"/>
      <c r="V524" s="193">
        <f>+T524*$V$3</f>
        <v>27.720000000000006</v>
      </c>
      <c r="W524" s="193"/>
      <c r="AA524" s="6"/>
      <c r="AB524" s="6"/>
      <c r="AC524" s="6"/>
    </row>
    <row r="525" spans="1:29" ht="13.95" customHeight="1" x14ac:dyDescent="0.25">
      <c r="B525" s="138"/>
      <c r="C525" s="142"/>
      <c r="D525" s="2"/>
      <c r="I525" s="190"/>
      <c r="J525" s="191"/>
      <c r="K525" s="194"/>
      <c r="L525" s="194"/>
      <c r="Q525" s="193">
        <v>5</v>
      </c>
      <c r="R525" s="193">
        <v>4</v>
      </c>
      <c r="S525" s="193">
        <f>3+0.6</f>
        <v>3.6</v>
      </c>
      <c r="T525" s="193">
        <f t="shared" si="70"/>
        <v>72</v>
      </c>
      <c r="U525" s="193"/>
      <c r="V525" s="193"/>
      <c r="W525" s="193">
        <f>+T525*$W$3</f>
        <v>73.44</v>
      </c>
      <c r="AA525" s="6"/>
      <c r="AB525" s="6"/>
      <c r="AC525" s="6"/>
    </row>
    <row r="526" spans="1:29" ht="13.95" customHeight="1" x14ac:dyDescent="0.25">
      <c r="B526" s="138"/>
      <c r="C526" s="142"/>
      <c r="D526" s="2"/>
      <c r="I526" s="190"/>
      <c r="J526" s="191"/>
      <c r="K526" s="194"/>
      <c r="L526" s="194"/>
      <c r="Q526" s="193">
        <v>5</v>
      </c>
      <c r="R526" s="193">
        <v>20</v>
      </c>
      <c r="S526" s="193">
        <f>0.1*2+0.1*2+0.15</f>
        <v>0.55000000000000004</v>
      </c>
      <c r="T526" s="193">
        <f t="shared" si="70"/>
        <v>55.000000000000007</v>
      </c>
      <c r="U526" s="193"/>
      <c r="V526" s="193">
        <f>+T526*$V$3</f>
        <v>30.800000000000008</v>
      </c>
      <c r="W526" s="193"/>
      <c r="AA526" s="6"/>
      <c r="AB526" s="6"/>
      <c r="AC526" s="6"/>
    </row>
    <row r="527" spans="1:29" ht="13.95" customHeight="1" x14ac:dyDescent="0.25">
      <c r="B527" s="138"/>
      <c r="C527" s="142"/>
      <c r="D527" s="2"/>
      <c r="I527" s="190"/>
      <c r="J527" s="191"/>
      <c r="K527" s="194"/>
      <c r="L527" s="194"/>
      <c r="Q527" s="193">
        <v>2</v>
      </c>
      <c r="R527" s="193">
        <v>4</v>
      </c>
      <c r="S527" s="193">
        <f>1.9+0.6</f>
        <v>2.5</v>
      </c>
      <c r="T527" s="193">
        <f t="shared" si="70"/>
        <v>20</v>
      </c>
      <c r="U527" s="193"/>
      <c r="V527" s="193"/>
      <c r="W527" s="193">
        <f>+T527*$W$3</f>
        <v>20.399999999999999</v>
      </c>
      <c r="AA527" s="6"/>
      <c r="AB527" s="6"/>
      <c r="AC527" s="6"/>
    </row>
    <row r="528" spans="1:29" ht="13.95" customHeight="1" x14ac:dyDescent="0.25">
      <c r="B528" s="138"/>
      <c r="C528" s="142"/>
      <c r="D528" s="2"/>
      <c r="I528" s="190"/>
      <c r="J528" s="191"/>
      <c r="K528" s="194"/>
      <c r="L528" s="194"/>
      <c r="Q528" s="193">
        <v>2</v>
      </c>
      <c r="R528" s="193">
        <v>15</v>
      </c>
      <c r="S528" s="193">
        <f>0.1*2+0.1*2+0.15</f>
        <v>0.55000000000000004</v>
      </c>
      <c r="T528" s="193">
        <f t="shared" si="70"/>
        <v>16.5</v>
      </c>
      <c r="U528" s="193"/>
      <c r="V528" s="193">
        <f>+T528*$V$3</f>
        <v>9.24</v>
      </c>
      <c r="W528" s="193"/>
      <c r="AA528" s="6"/>
      <c r="AB528" s="6"/>
      <c r="AC528" s="6"/>
    </row>
    <row r="529" spans="1:29" ht="13.95" customHeight="1" x14ac:dyDescent="0.25">
      <c r="B529" s="138"/>
      <c r="C529" s="142"/>
      <c r="D529" s="2"/>
      <c r="I529" s="190"/>
      <c r="J529" s="191"/>
      <c r="K529" s="194"/>
      <c r="L529" s="194"/>
      <c r="Q529" s="193">
        <v>1</v>
      </c>
      <c r="R529" s="193">
        <v>4</v>
      </c>
      <c r="S529" s="193">
        <f>5.35+0.6</f>
        <v>5.9499999999999993</v>
      </c>
      <c r="T529" s="193">
        <f t="shared" si="70"/>
        <v>23.799999999999997</v>
      </c>
      <c r="U529" s="193"/>
      <c r="V529" s="193"/>
      <c r="W529" s="193">
        <f>+T529*$W$3</f>
        <v>24.275999999999996</v>
      </c>
      <c r="AA529" s="6"/>
      <c r="AB529" s="6"/>
      <c r="AC529" s="6"/>
    </row>
    <row r="530" spans="1:29" ht="13.95" customHeight="1" x14ac:dyDescent="0.25">
      <c r="A530" s="184" t="s">
        <v>80</v>
      </c>
      <c r="B530" s="141" t="s">
        <v>239</v>
      </c>
      <c r="C530" s="142"/>
      <c r="D530" s="2"/>
      <c r="I530" s="333"/>
      <c r="J530" s="334"/>
      <c r="K530" s="194"/>
      <c r="L530" s="194"/>
      <c r="P530" s="2"/>
      <c r="Q530" s="193">
        <v>1</v>
      </c>
      <c r="R530" s="193">
        <v>30</v>
      </c>
      <c r="S530" s="193">
        <f>0.1*2+0.1*2+0.15</f>
        <v>0.55000000000000004</v>
      </c>
      <c r="T530" s="193">
        <f t="shared" si="70"/>
        <v>16.5</v>
      </c>
      <c r="U530" s="193"/>
      <c r="V530" s="193">
        <f>+T530*$V$3</f>
        <v>9.24</v>
      </c>
      <c r="W530" s="193"/>
      <c r="AA530" s="6"/>
      <c r="AB530" s="6"/>
      <c r="AC530" s="6"/>
    </row>
    <row r="531" spans="1:29" ht="13.95" customHeight="1" x14ac:dyDescent="0.25">
      <c r="A531" s="184" t="s">
        <v>81</v>
      </c>
      <c r="B531" s="141" t="s">
        <v>240</v>
      </c>
      <c r="C531" s="142"/>
      <c r="D531" s="2"/>
      <c r="I531" s="194"/>
      <c r="J531" s="194"/>
      <c r="K531" s="194"/>
      <c r="L531" s="194"/>
      <c r="P531" s="2"/>
      <c r="AA531" s="6"/>
      <c r="AB531" s="6"/>
      <c r="AC531" s="6"/>
    </row>
    <row r="532" spans="1:29" ht="13.95" customHeight="1" x14ac:dyDescent="0.25">
      <c r="A532" s="184" t="s">
        <v>110</v>
      </c>
      <c r="B532" s="141" t="s">
        <v>242</v>
      </c>
      <c r="C532" s="142" t="s">
        <v>89</v>
      </c>
      <c r="D532" s="2"/>
      <c r="H532" s="20">
        <f>+SUM(H533:H536)</f>
        <v>28.652000000000001</v>
      </c>
      <c r="I532" s="333"/>
      <c r="J532" s="334"/>
      <c r="K532" s="194"/>
      <c r="L532" s="194"/>
      <c r="P532" s="2"/>
      <c r="AA532" s="6"/>
      <c r="AB532" s="6"/>
      <c r="AC532" s="6"/>
    </row>
    <row r="533" spans="1:29" ht="13.95" customHeight="1" x14ac:dyDescent="0.25">
      <c r="B533" s="138" t="s">
        <v>386</v>
      </c>
      <c r="C533" s="142"/>
      <c r="D533" s="14"/>
      <c r="E533" s="193"/>
      <c r="F533" s="193"/>
      <c r="G533" s="22"/>
      <c r="H533" s="193"/>
      <c r="I533" s="190"/>
      <c r="J533" s="191"/>
      <c r="K533" s="194"/>
      <c r="L533" s="194"/>
      <c r="P533" s="2"/>
      <c r="AA533" s="6"/>
      <c r="AB533" s="6"/>
      <c r="AC533" s="6"/>
    </row>
    <row r="534" spans="1:29" ht="13.95" customHeight="1" x14ac:dyDescent="0.25">
      <c r="B534" s="138" t="s">
        <v>407</v>
      </c>
      <c r="C534" s="142"/>
      <c r="D534" s="14">
        <f>2.74+2.77</f>
        <v>5.51</v>
      </c>
      <c r="E534" s="193"/>
      <c r="F534" s="193">
        <v>2.6</v>
      </c>
      <c r="G534" s="22">
        <v>1</v>
      </c>
      <c r="H534" s="193">
        <f>+D534*F534*G534</f>
        <v>14.326000000000001</v>
      </c>
      <c r="I534" s="190"/>
      <c r="J534" s="191"/>
      <c r="K534" s="194"/>
      <c r="L534" s="194"/>
      <c r="P534" s="2"/>
      <c r="AA534" s="6"/>
      <c r="AB534" s="6"/>
      <c r="AC534" s="6"/>
    </row>
    <row r="535" spans="1:29" ht="13.95" customHeight="1" x14ac:dyDescent="0.25">
      <c r="B535" s="138" t="s">
        <v>388</v>
      </c>
      <c r="C535" s="142"/>
      <c r="D535" s="14"/>
      <c r="E535" s="193"/>
      <c r="F535" s="193"/>
      <c r="G535" s="22"/>
      <c r="H535" s="193"/>
      <c r="I535" s="190"/>
      <c r="J535" s="191"/>
      <c r="K535" s="194"/>
      <c r="L535" s="194"/>
      <c r="P535" s="2"/>
      <c r="AA535" s="6"/>
      <c r="AB535" s="6"/>
      <c r="AC535" s="6"/>
    </row>
    <row r="536" spans="1:29" ht="13.95" customHeight="1" x14ac:dyDescent="0.25">
      <c r="B536" s="138" t="s">
        <v>407</v>
      </c>
      <c r="C536" s="142"/>
      <c r="D536" s="14">
        <f>2.74+2.77</f>
        <v>5.51</v>
      </c>
      <c r="E536" s="193"/>
      <c r="F536" s="193">
        <v>2.6</v>
      </c>
      <c r="G536" s="22">
        <v>1</v>
      </c>
      <c r="H536" s="193">
        <f>+D536*F536*G536</f>
        <v>14.326000000000001</v>
      </c>
      <c r="I536" s="190"/>
      <c r="J536" s="191"/>
      <c r="K536" s="194"/>
      <c r="L536" s="194"/>
      <c r="P536" s="2"/>
      <c r="AA536" s="6"/>
      <c r="AB536" s="6"/>
      <c r="AC536" s="6"/>
    </row>
    <row r="537" spans="1:29" ht="13.95" customHeight="1" x14ac:dyDescent="0.25">
      <c r="B537" s="141"/>
      <c r="C537" s="142"/>
      <c r="D537" s="2"/>
      <c r="I537" s="190"/>
      <c r="J537" s="191"/>
      <c r="K537" s="194"/>
      <c r="L537" s="194"/>
      <c r="P537" s="2"/>
      <c r="AA537" s="6"/>
      <c r="AB537" s="6"/>
      <c r="AC537" s="6"/>
    </row>
    <row r="538" spans="1:29" ht="13.95" customHeight="1" x14ac:dyDescent="0.25">
      <c r="A538" s="184" t="s">
        <v>111</v>
      </c>
      <c r="B538" s="141" t="s">
        <v>241</v>
      </c>
      <c r="C538" s="142" t="s">
        <v>89</v>
      </c>
      <c r="D538" s="2"/>
      <c r="H538" s="20">
        <f>+SUM(H540:H548)</f>
        <v>69.024499999999989</v>
      </c>
      <c r="I538" s="190"/>
      <c r="J538" s="191"/>
      <c r="K538" s="194"/>
      <c r="L538" s="194"/>
      <c r="P538" s="2"/>
      <c r="AA538" s="6"/>
      <c r="AB538" s="6"/>
      <c r="AC538" s="6"/>
    </row>
    <row r="539" spans="1:29" ht="13.95" customHeight="1" x14ac:dyDescent="0.25">
      <c r="B539" s="141" t="s">
        <v>375</v>
      </c>
      <c r="C539" s="142"/>
      <c r="D539" s="2"/>
      <c r="I539" s="190"/>
      <c r="J539" s="191"/>
      <c r="K539" s="194"/>
      <c r="L539" s="194"/>
      <c r="P539" s="2"/>
      <c r="AA539" s="6"/>
      <c r="AB539" s="6"/>
      <c r="AC539" s="6"/>
    </row>
    <row r="540" spans="1:29" ht="13.95" customHeight="1" x14ac:dyDescent="0.25">
      <c r="B540" s="141" t="s">
        <v>377</v>
      </c>
      <c r="C540" s="142"/>
      <c r="D540" s="193">
        <v>1.55</v>
      </c>
      <c r="F540" s="193">
        <v>0.95</v>
      </c>
      <c r="G540" s="22">
        <v>1</v>
      </c>
      <c r="H540" s="193">
        <f>+D540*F540*G540</f>
        <v>1.4724999999999999</v>
      </c>
      <c r="I540" s="190"/>
      <c r="J540" s="191"/>
      <c r="K540" s="194"/>
      <c r="L540" s="194"/>
      <c r="P540" s="2"/>
      <c r="AA540" s="6"/>
      <c r="AB540" s="6"/>
      <c r="AC540" s="6"/>
    </row>
    <row r="541" spans="1:29" ht="13.95" customHeight="1" x14ac:dyDescent="0.25">
      <c r="B541" s="141" t="s">
        <v>408</v>
      </c>
      <c r="C541" s="142"/>
      <c r="D541" s="193">
        <v>3</v>
      </c>
      <c r="F541" s="193">
        <v>0.95</v>
      </c>
      <c r="G541" s="22">
        <v>3</v>
      </c>
      <c r="H541" s="193">
        <f>+D541*F541*G541</f>
        <v>8.5499999999999989</v>
      </c>
      <c r="I541" s="190"/>
      <c r="J541" s="191"/>
      <c r="K541" s="194"/>
      <c r="L541" s="194"/>
      <c r="P541" s="2"/>
      <c r="AA541" s="6"/>
      <c r="AB541" s="6"/>
      <c r="AC541" s="6"/>
    </row>
    <row r="542" spans="1:29" ht="13.95" customHeight="1" x14ac:dyDescent="0.25">
      <c r="B542" s="141" t="s">
        <v>376</v>
      </c>
      <c r="C542" s="142"/>
      <c r="D542" s="2"/>
      <c r="F542" s="193"/>
      <c r="G542" s="22"/>
      <c r="H542" s="193"/>
      <c r="I542" s="190"/>
      <c r="J542" s="191"/>
      <c r="K542" s="194"/>
      <c r="L542" s="194"/>
      <c r="P542" s="2"/>
      <c r="AA542" s="6"/>
      <c r="AB542" s="6"/>
      <c r="AC542" s="6"/>
    </row>
    <row r="543" spans="1:29" ht="13.95" customHeight="1" x14ac:dyDescent="0.25">
      <c r="B543" s="141" t="s">
        <v>377</v>
      </c>
      <c r="C543" s="142"/>
      <c r="D543" s="193">
        <v>2.1</v>
      </c>
      <c r="F543" s="193">
        <v>1.35</v>
      </c>
      <c r="G543" s="22">
        <v>1</v>
      </c>
      <c r="H543" s="193">
        <f>+D543*F543*G543</f>
        <v>2.8350000000000004</v>
      </c>
      <c r="I543" s="190"/>
      <c r="J543" s="191"/>
      <c r="K543" s="194"/>
      <c r="L543" s="194"/>
      <c r="P543" s="2"/>
      <c r="AA543" s="6"/>
      <c r="AB543" s="6"/>
      <c r="AC543" s="6"/>
    </row>
    <row r="544" spans="1:29" ht="13.95" customHeight="1" x14ac:dyDescent="0.25">
      <c r="B544" s="141" t="s">
        <v>411</v>
      </c>
      <c r="C544" s="142"/>
      <c r="D544" s="193">
        <v>3</v>
      </c>
      <c r="F544" s="193">
        <v>0.95</v>
      </c>
      <c r="G544" s="22">
        <v>1</v>
      </c>
      <c r="H544" s="193">
        <f>+D544*F544*G544</f>
        <v>2.8499999999999996</v>
      </c>
      <c r="I544" s="190"/>
      <c r="J544" s="191"/>
      <c r="K544" s="194"/>
      <c r="L544" s="194"/>
      <c r="P544" s="2"/>
      <c r="AA544" s="6"/>
      <c r="AB544" s="6"/>
      <c r="AC544" s="6"/>
    </row>
    <row r="545" spans="1:29" ht="13.95" customHeight="1" x14ac:dyDescent="0.25">
      <c r="B545" s="141" t="s">
        <v>412</v>
      </c>
      <c r="C545" s="142"/>
      <c r="D545" s="193">
        <v>1.9</v>
      </c>
      <c r="F545" s="193">
        <v>0.95</v>
      </c>
      <c r="G545" s="22">
        <v>2</v>
      </c>
      <c r="H545" s="193">
        <f>+D545*F545*G545</f>
        <v>3.61</v>
      </c>
      <c r="I545" s="190"/>
      <c r="J545" s="191"/>
      <c r="K545" s="194"/>
      <c r="L545" s="194"/>
      <c r="P545" s="2"/>
      <c r="AA545" s="6"/>
      <c r="AB545" s="6"/>
      <c r="AC545" s="6"/>
    </row>
    <row r="546" spans="1:29" ht="13.95" customHeight="1" x14ac:dyDescent="0.25">
      <c r="B546" s="141"/>
      <c r="C546" s="142"/>
      <c r="D546" s="193"/>
      <c r="F546" s="193"/>
      <c r="G546" s="22"/>
      <c r="H546" s="193"/>
      <c r="I546" s="190"/>
      <c r="J546" s="191"/>
      <c r="K546" s="194"/>
      <c r="L546" s="194"/>
      <c r="P546" s="2"/>
      <c r="AA546" s="6"/>
      <c r="AB546" s="6"/>
      <c r="AC546" s="6"/>
    </row>
    <row r="547" spans="1:29" ht="13.95" customHeight="1" x14ac:dyDescent="0.25">
      <c r="B547" s="141" t="s">
        <v>392</v>
      </c>
      <c r="C547" s="142"/>
      <c r="D547" s="193">
        <f>3.25+2.2</f>
        <v>5.45</v>
      </c>
      <c r="F547" s="193">
        <v>3.78</v>
      </c>
      <c r="G547" s="22">
        <v>1</v>
      </c>
      <c r="H547" s="193">
        <f>+D547*F547*G547</f>
        <v>20.600999999999999</v>
      </c>
      <c r="I547" s="190"/>
      <c r="J547" s="191"/>
      <c r="K547" s="194"/>
      <c r="L547" s="194"/>
      <c r="P547" s="2"/>
      <c r="AA547" s="6"/>
      <c r="AB547" s="6"/>
      <c r="AC547" s="6"/>
    </row>
    <row r="548" spans="1:29" ht="13.95" customHeight="1" x14ac:dyDescent="0.25">
      <c r="B548" s="141" t="s">
        <v>413</v>
      </c>
      <c r="C548" s="142"/>
      <c r="D548" s="193">
        <v>3.85</v>
      </c>
      <c r="F548" s="187">
        <v>3.78</v>
      </c>
      <c r="G548" s="8">
        <v>2</v>
      </c>
      <c r="H548" s="187">
        <f>+D548*F548*G548</f>
        <v>29.105999999999998</v>
      </c>
      <c r="I548" s="190"/>
      <c r="J548" s="191"/>
      <c r="K548" s="194"/>
      <c r="L548" s="194"/>
      <c r="P548" s="2"/>
      <c r="AA548" s="6"/>
      <c r="AB548" s="6"/>
      <c r="AC548" s="6"/>
    </row>
    <row r="549" spans="1:29" ht="13.95" customHeight="1" x14ac:dyDescent="0.25">
      <c r="B549" s="141"/>
      <c r="C549" s="142"/>
      <c r="D549" s="193"/>
      <c r="I549" s="190"/>
      <c r="J549" s="191"/>
      <c r="K549" s="194"/>
      <c r="L549" s="194"/>
      <c r="P549" s="2"/>
      <c r="AA549" s="6"/>
      <c r="AB549" s="6"/>
      <c r="AC549" s="6"/>
    </row>
    <row r="550" spans="1:29" ht="13.95" customHeight="1" x14ac:dyDescent="0.25">
      <c r="B550" s="141"/>
      <c r="C550" s="142"/>
      <c r="D550" s="193"/>
      <c r="I550" s="190"/>
      <c r="J550" s="191"/>
      <c r="K550" s="194"/>
      <c r="L550" s="194"/>
      <c r="P550" s="2"/>
      <c r="AA550" s="6"/>
      <c r="AB550" s="6"/>
      <c r="AC550" s="6"/>
    </row>
    <row r="551" spans="1:29" ht="13.95" customHeight="1" x14ac:dyDescent="0.25">
      <c r="B551" s="141"/>
      <c r="C551" s="142"/>
      <c r="D551" s="193"/>
      <c r="I551" s="190"/>
      <c r="J551" s="191"/>
      <c r="K551" s="194"/>
      <c r="L551" s="194"/>
      <c r="P551" s="2"/>
      <c r="AA551" s="6"/>
      <c r="AB551" s="6"/>
      <c r="AC551" s="6"/>
    </row>
    <row r="552" spans="1:29" ht="13.95" customHeight="1" x14ac:dyDescent="0.25">
      <c r="A552" s="184" t="s">
        <v>113</v>
      </c>
      <c r="B552" s="141" t="s">
        <v>243</v>
      </c>
      <c r="C552" s="139" t="s">
        <v>252</v>
      </c>
      <c r="D552" s="2"/>
      <c r="I552" s="333"/>
      <c r="J552" s="334"/>
      <c r="K552" s="194"/>
      <c r="L552" s="194"/>
      <c r="P552" s="2"/>
      <c r="Z552" s="20">
        <f>+SUM(U554:Y565)</f>
        <v>86.222499999999997</v>
      </c>
      <c r="AA552" s="6"/>
      <c r="AB552" s="6"/>
      <c r="AC552" s="6"/>
    </row>
    <row r="553" spans="1:29" ht="13.95" customHeight="1" x14ac:dyDescent="0.25">
      <c r="B553" s="138" t="s">
        <v>414</v>
      </c>
      <c r="C553" s="142"/>
      <c r="D553" s="2"/>
      <c r="I553" s="333"/>
      <c r="J553" s="334"/>
      <c r="K553" s="194"/>
      <c r="L553" s="194"/>
      <c r="P553" s="2"/>
      <c r="AA553" s="6"/>
      <c r="AB553" s="6"/>
      <c r="AC553" s="6"/>
    </row>
    <row r="554" spans="1:29" ht="13.95" customHeight="1" x14ac:dyDescent="0.25">
      <c r="B554" s="138" t="s">
        <v>407</v>
      </c>
      <c r="C554" s="142"/>
      <c r="D554" s="14"/>
      <c r="I554" s="333"/>
      <c r="J554" s="334"/>
      <c r="K554" s="194"/>
      <c r="L554" s="194"/>
      <c r="P554" s="2"/>
      <c r="Q554" s="187">
        <v>2</v>
      </c>
      <c r="R554" s="187">
        <v>7</v>
      </c>
      <c r="S554" s="14">
        <f>2.74+2.77+1.2</f>
        <v>6.71</v>
      </c>
      <c r="T554" s="187">
        <f>+Q554*R554*S554</f>
        <v>93.94</v>
      </c>
      <c r="U554" s="187">
        <f>+T554*$U$3</f>
        <v>23.484999999999999</v>
      </c>
      <c r="AA554" s="6"/>
      <c r="AB554" s="6"/>
      <c r="AC554" s="6"/>
    </row>
    <row r="555" spans="1:29" ht="13.95" customHeight="1" x14ac:dyDescent="0.25">
      <c r="B555" s="138" t="s">
        <v>375</v>
      </c>
      <c r="C555" s="142"/>
      <c r="D555" s="14"/>
      <c r="I555" s="333"/>
      <c r="J555" s="334"/>
      <c r="K555" s="194"/>
      <c r="L555" s="194"/>
      <c r="P555" s="2"/>
      <c r="S555" s="14"/>
      <c r="AA555" s="6"/>
      <c r="AB555" s="6"/>
      <c r="AC555" s="6"/>
    </row>
    <row r="556" spans="1:29" ht="13.95" customHeight="1" x14ac:dyDescent="0.25">
      <c r="B556" s="138" t="s">
        <v>377</v>
      </c>
      <c r="C556" s="142"/>
      <c r="D556" s="14"/>
      <c r="I556" s="194"/>
      <c r="J556" s="194"/>
      <c r="K556" s="194"/>
      <c r="L556" s="194"/>
      <c r="P556" s="2"/>
      <c r="Q556" s="187">
        <v>1</v>
      </c>
      <c r="R556" s="187">
        <v>3</v>
      </c>
      <c r="S556" s="14">
        <f>1.55+1.2</f>
        <v>2.75</v>
      </c>
      <c r="T556" s="187">
        <f t="shared" ref="T556:T559" si="71">+Q556*R556*S556</f>
        <v>8.25</v>
      </c>
      <c r="U556" s="187">
        <f t="shared" ref="U556:U559" si="72">+T556*$U$3</f>
        <v>2.0625</v>
      </c>
      <c r="AA556" s="6"/>
      <c r="AB556" s="6"/>
      <c r="AC556" s="6"/>
    </row>
    <row r="557" spans="1:29" ht="13.95" customHeight="1" x14ac:dyDescent="0.25">
      <c r="B557" s="141" t="s">
        <v>408</v>
      </c>
      <c r="C557" s="142"/>
      <c r="D557" s="14"/>
      <c r="I557" s="333"/>
      <c r="J557" s="334"/>
      <c r="K557" s="194"/>
      <c r="L557" s="194"/>
      <c r="P557" s="2"/>
      <c r="Q557" s="187">
        <v>3</v>
      </c>
      <c r="R557" s="187">
        <v>3</v>
      </c>
      <c r="S557" s="14">
        <f>3+1.2</f>
        <v>4.2</v>
      </c>
      <c r="T557" s="187">
        <f t="shared" si="71"/>
        <v>37.800000000000004</v>
      </c>
      <c r="U557" s="187">
        <f t="shared" si="72"/>
        <v>9.4500000000000011</v>
      </c>
      <c r="AA557" s="6"/>
      <c r="AB557" s="6"/>
      <c r="AC557" s="6"/>
    </row>
    <row r="558" spans="1:29" ht="13.95" customHeight="1" x14ac:dyDescent="0.25">
      <c r="B558" s="141" t="s">
        <v>376</v>
      </c>
      <c r="C558" s="142"/>
      <c r="D558" s="14"/>
      <c r="I558" s="333"/>
      <c r="J558" s="334"/>
      <c r="K558" s="194"/>
      <c r="L558" s="194"/>
      <c r="P558" s="2"/>
      <c r="S558" s="14"/>
      <c r="AA558" s="6"/>
      <c r="AB558" s="6"/>
      <c r="AC558" s="6"/>
    </row>
    <row r="559" spans="1:29" ht="13.95" customHeight="1" x14ac:dyDescent="0.25">
      <c r="B559" s="141" t="s">
        <v>377</v>
      </c>
      <c r="C559" s="142"/>
      <c r="D559" s="14"/>
      <c r="I559" s="194"/>
      <c r="J559" s="194"/>
      <c r="K559" s="194"/>
      <c r="L559" s="194"/>
      <c r="P559" s="2"/>
      <c r="Q559" s="187">
        <v>1</v>
      </c>
      <c r="R559" s="187">
        <v>3</v>
      </c>
      <c r="S559" s="14">
        <f>2.1+1.2</f>
        <v>3.3</v>
      </c>
      <c r="T559" s="187">
        <f t="shared" si="71"/>
        <v>9.8999999999999986</v>
      </c>
      <c r="U559" s="187">
        <f t="shared" si="72"/>
        <v>2.4749999999999996</v>
      </c>
      <c r="AA559" s="6"/>
      <c r="AB559" s="6"/>
      <c r="AC559" s="6"/>
    </row>
    <row r="560" spans="1:29" ht="13.95" customHeight="1" x14ac:dyDescent="0.25">
      <c r="B560" s="141" t="s">
        <v>411</v>
      </c>
      <c r="C560" s="142"/>
      <c r="D560" s="14"/>
      <c r="I560" s="333"/>
      <c r="J560" s="334"/>
      <c r="K560" s="194"/>
      <c r="L560" s="194"/>
      <c r="P560" s="2"/>
      <c r="Q560" s="187">
        <v>1</v>
      </c>
      <c r="R560" s="187">
        <v>3</v>
      </c>
      <c r="S560" s="14">
        <f>3+1.2</f>
        <v>4.2</v>
      </c>
      <c r="T560" s="187">
        <f t="shared" ref="T560:T561" si="73">+Q560*R560*S560</f>
        <v>12.600000000000001</v>
      </c>
      <c r="U560" s="187">
        <f t="shared" ref="U560:U561" si="74">+T560*$U$3</f>
        <v>3.1500000000000004</v>
      </c>
      <c r="AA560" s="6"/>
      <c r="AB560" s="6"/>
      <c r="AC560" s="6"/>
    </row>
    <row r="561" spans="1:29" ht="13.95" customHeight="1" x14ac:dyDescent="0.25">
      <c r="B561" s="141" t="s">
        <v>412</v>
      </c>
      <c r="C561" s="142"/>
      <c r="D561" s="193"/>
      <c r="I561" s="333"/>
      <c r="J561" s="334"/>
      <c r="K561" s="194"/>
      <c r="L561" s="194"/>
      <c r="P561" s="2"/>
      <c r="Q561" s="187">
        <v>2</v>
      </c>
      <c r="R561" s="187">
        <v>3</v>
      </c>
      <c r="S561" s="14">
        <f>1.9+1.2</f>
        <v>3.0999999999999996</v>
      </c>
      <c r="T561" s="187">
        <f t="shared" si="73"/>
        <v>18.599999999999998</v>
      </c>
      <c r="U561" s="187">
        <f t="shared" si="74"/>
        <v>4.6499999999999995</v>
      </c>
      <c r="AA561" s="6"/>
      <c r="AB561" s="6"/>
      <c r="AC561" s="6"/>
    </row>
    <row r="562" spans="1:29" ht="13.95" customHeight="1" x14ac:dyDescent="0.25">
      <c r="B562" s="138" t="s">
        <v>392</v>
      </c>
      <c r="C562" s="142"/>
      <c r="D562" s="193"/>
      <c r="I562" s="333"/>
      <c r="J562" s="334"/>
      <c r="K562" s="194"/>
      <c r="L562" s="194"/>
      <c r="P562" s="2"/>
      <c r="Q562" s="187">
        <v>2</v>
      </c>
      <c r="R562" s="187">
        <v>7</v>
      </c>
      <c r="S562" s="14">
        <f>5.45+1.2</f>
        <v>6.65</v>
      </c>
      <c r="T562" s="187">
        <f t="shared" ref="T562:T563" si="75">+Q562*R562*S562</f>
        <v>93.100000000000009</v>
      </c>
      <c r="U562" s="187">
        <f t="shared" ref="U562:U563" si="76">+T562*$U$3</f>
        <v>23.275000000000002</v>
      </c>
      <c r="AA562" s="6"/>
      <c r="AB562" s="6"/>
      <c r="AC562" s="6"/>
    </row>
    <row r="563" spans="1:29" ht="13.95" customHeight="1" x14ac:dyDescent="0.25">
      <c r="B563" s="138" t="s">
        <v>413</v>
      </c>
      <c r="C563" s="142"/>
      <c r="D563" s="14"/>
      <c r="I563" s="333"/>
      <c r="J563" s="334"/>
      <c r="K563" s="194"/>
      <c r="L563" s="194"/>
      <c r="P563" s="2"/>
      <c r="Q563" s="187">
        <v>2</v>
      </c>
      <c r="R563" s="187">
        <v>7</v>
      </c>
      <c r="S563" s="14">
        <f>3.85+1.2</f>
        <v>5.05</v>
      </c>
      <c r="T563" s="187">
        <f t="shared" si="75"/>
        <v>70.7</v>
      </c>
      <c r="U563" s="187">
        <f t="shared" si="76"/>
        <v>17.675000000000001</v>
      </c>
      <c r="AA563" s="6"/>
      <c r="AB563" s="6"/>
      <c r="AC563" s="6"/>
    </row>
    <row r="564" spans="1:29" ht="13.95" customHeight="1" x14ac:dyDescent="0.25">
      <c r="B564" s="138"/>
      <c r="C564" s="142"/>
      <c r="D564" s="193"/>
      <c r="I564" s="194"/>
      <c r="J564" s="194"/>
      <c r="K564" s="194"/>
      <c r="L564" s="194"/>
      <c r="P564" s="2"/>
      <c r="S564" s="193"/>
      <c r="AA564" s="6"/>
      <c r="AB564" s="6"/>
      <c r="AC564" s="6"/>
    </row>
    <row r="565" spans="1:29" ht="13.95" customHeight="1" x14ac:dyDescent="0.25">
      <c r="B565" s="138"/>
      <c r="C565" s="142"/>
      <c r="D565" s="193"/>
      <c r="I565" s="333"/>
      <c r="J565" s="334"/>
      <c r="K565" s="194"/>
      <c r="L565" s="194"/>
      <c r="P565" s="2"/>
      <c r="S565" s="193"/>
      <c r="AA565" s="6"/>
      <c r="AB565" s="6"/>
      <c r="AC565" s="6"/>
    </row>
    <row r="566" spans="1:29" ht="13.95" customHeight="1" x14ac:dyDescent="0.25">
      <c r="A566" s="184" t="s">
        <v>82</v>
      </c>
      <c r="B566" s="141" t="s">
        <v>253</v>
      </c>
      <c r="C566" s="142"/>
      <c r="D566" s="2"/>
      <c r="I566" s="333"/>
      <c r="J566" s="334"/>
      <c r="K566" s="194"/>
      <c r="L566" s="194"/>
      <c r="P566" s="2"/>
      <c r="AA566" s="6"/>
      <c r="AB566" s="6"/>
      <c r="AC566" s="6"/>
    </row>
    <row r="567" spans="1:29" ht="13.95" customHeight="1" x14ac:dyDescent="0.25">
      <c r="A567" s="184" t="s">
        <v>92</v>
      </c>
      <c r="B567" s="141" t="s">
        <v>260</v>
      </c>
      <c r="C567" s="139" t="s">
        <v>89</v>
      </c>
      <c r="D567" s="2"/>
      <c r="I567" s="333"/>
      <c r="J567" s="334"/>
      <c r="K567" s="194"/>
      <c r="L567" s="13">
        <f>+SUM(L568:L572)</f>
        <v>15.450000000000001</v>
      </c>
      <c r="P567" s="2"/>
      <c r="AA567" s="6"/>
      <c r="AB567" s="6"/>
      <c r="AC567" s="6"/>
    </row>
    <row r="568" spans="1:29" ht="13.95" customHeight="1" x14ac:dyDescent="0.25">
      <c r="B568" s="141" t="s">
        <v>392</v>
      </c>
      <c r="C568" s="142"/>
      <c r="D568" s="2"/>
      <c r="I568" s="190"/>
      <c r="J568" s="191"/>
      <c r="K568" s="194"/>
      <c r="L568" s="194"/>
      <c r="P568" s="2"/>
      <c r="AA568" s="6"/>
      <c r="AB568" s="6"/>
      <c r="AC568" s="6"/>
    </row>
    <row r="569" spans="1:29" ht="13.95" customHeight="1" x14ac:dyDescent="0.25">
      <c r="B569" s="141" t="s">
        <v>386</v>
      </c>
      <c r="C569" s="142"/>
      <c r="D569" s="2"/>
      <c r="I569" s="193">
        <v>3.65</v>
      </c>
      <c r="J569" s="193">
        <v>1.5</v>
      </c>
      <c r="K569" s="194">
        <v>1</v>
      </c>
      <c r="L569" s="194">
        <f>+I569*J569*K569</f>
        <v>5.4749999999999996</v>
      </c>
      <c r="P569" s="2"/>
      <c r="AA569" s="6"/>
      <c r="AB569" s="6"/>
      <c r="AC569" s="6"/>
    </row>
    <row r="570" spans="1:29" ht="13.95" customHeight="1" x14ac:dyDescent="0.25">
      <c r="B570" s="141" t="s">
        <v>375</v>
      </c>
      <c r="C570" s="142"/>
      <c r="D570" s="2"/>
      <c r="I570" s="193">
        <v>1.8</v>
      </c>
      <c r="J570" s="193">
        <v>1.5</v>
      </c>
      <c r="K570" s="194">
        <v>1</v>
      </c>
      <c r="L570" s="194">
        <f>+I570*J570*K570</f>
        <v>2.7</v>
      </c>
      <c r="P570" s="2"/>
      <c r="AA570" s="6"/>
      <c r="AB570" s="6"/>
      <c r="AC570" s="6"/>
    </row>
    <row r="571" spans="1:29" ht="13.95" customHeight="1" x14ac:dyDescent="0.25">
      <c r="B571" s="141"/>
      <c r="C571" s="142"/>
      <c r="D571" s="2"/>
      <c r="I571" s="193">
        <v>0.6</v>
      </c>
      <c r="J571" s="193">
        <v>1.5</v>
      </c>
      <c r="K571" s="194">
        <v>1</v>
      </c>
      <c r="L571" s="194">
        <f>+I571*J571*K571</f>
        <v>0.89999999999999991</v>
      </c>
      <c r="P571" s="2"/>
      <c r="AA571" s="6"/>
      <c r="AB571" s="6"/>
      <c r="AC571" s="6"/>
    </row>
    <row r="572" spans="1:29" ht="13.95" customHeight="1" x14ac:dyDescent="0.25">
      <c r="B572" s="141"/>
      <c r="C572" s="142"/>
      <c r="D572" s="2"/>
      <c r="I572" s="193">
        <f>1.8+0.8+1+0.65</f>
        <v>4.25</v>
      </c>
      <c r="J572" s="193">
        <v>1.5</v>
      </c>
      <c r="K572" s="194">
        <v>1</v>
      </c>
      <c r="L572" s="194">
        <f>+I572*J572*K572</f>
        <v>6.375</v>
      </c>
      <c r="P572" s="2"/>
      <c r="AA572" s="6"/>
      <c r="AB572" s="6"/>
      <c r="AC572" s="6"/>
    </row>
    <row r="573" spans="1:29" ht="13.95" customHeight="1" x14ac:dyDescent="0.25">
      <c r="B573" s="141"/>
      <c r="C573" s="142"/>
      <c r="D573" s="2"/>
      <c r="I573" s="190"/>
      <c r="J573" s="191"/>
      <c r="K573" s="194"/>
      <c r="L573" s="194"/>
      <c r="P573" s="2"/>
      <c r="AA573" s="6"/>
      <c r="AB573" s="6"/>
      <c r="AC573" s="6"/>
    </row>
    <row r="574" spans="1:29" ht="13.95" customHeight="1" x14ac:dyDescent="0.25">
      <c r="A574" s="184" t="s">
        <v>93</v>
      </c>
      <c r="B574" s="141" t="s">
        <v>254</v>
      </c>
      <c r="C574" s="139" t="s">
        <v>89</v>
      </c>
      <c r="D574" s="2"/>
      <c r="I574" s="333"/>
      <c r="J574" s="334"/>
      <c r="K574" s="194"/>
      <c r="L574" s="13">
        <f>+SUM(L575:L596)</f>
        <v>88.378400000000013</v>
      </c>
      <c r="P574" s="2"/>
      <c r="AA574" s="6"/>
      <c r="AB574" s="6"/>
      <c r="AC574" s="6"/>
    </row>
    <row r="575" spans="1:29" ht="13.95" customHeight="1" x14ac:dyDescent="0.25">
      <c r="B575" s="141" t="s">
        <v>390</v>
      </c>
      <c r="C575" s="142"/>
      <c r="D575" s="2"/>
      <c r="I575" s="190"/>
      <c r="J575" s="191"/>
      <c r="K575" s="194"/>
      <c r="L575" s="194"/>
      <c r="P575" s="2"/>
      <c r="AA575" s="6"/>
      <c r="AB575" s="6"/>
      <c r="AC575" s="6"/>
    </row>
    <row r="576" spans="1:29" ht="13.95" customHeight="1" x14ac:dyDescent="0.25">
      <c r="B576" s="141" t="s">
        <v>388</v>
      </c>
      <c r="C576" s="142"/>
      <c r="D576" s="2"/>
      <c r="I576" s="190">
        <f>5.2+0.2+0.2+0.15+0.4</f>
        <v>6.1500000000000012</v>
      </c>
      <c r="J576" s="191">
        <v>2.6</v>
      </c>
      <c r="K576" s="194">
        <v>1</v>
      </c>
      <c r="L576" s="194">
        <f>+I576*J576*K576</f>
        <v>15.990000000000004</v>
      </c>
      <c r="P576" s="2"/>
      <c r="AA576" s="6"/>
      <c r="AB576" s="6"/>
      <c r="AC576" s="6"/>
    </row>
    <row r="577" spans="2:29" ht="13.95" customHeight="1" x14ac:dyDescent="0.25">
      <c r="B577" s="141"/>
      <c r="C577" s="142"/>
      <c r="D577" s="2"/>
      <c r="I577" s="190">
        <f>0.68+0.85</f>
        <v>1.53</v>
      </c>
      <c r="J577" s="191">
        <v>3.18</v>
      </c>
      <c r="K577" s="194">
        <v>1</v>
      </c>
      <c r="L577" s="194">
        <f>+I577*J577*K577</f>
        <v>4.8654000000000002</v>
      </c>
      <c r="P577" s="2"/>
      <c r="AA577" s="6"/>
      <c r="AB577" s="6"/>
      <c r="AC577" s="6"/>
    </row>
    <row r="578" spans="2:29" ht="13.95" customHeight="1" x14ac:dyDescent="0.25">
      <c r="B578" s="141"/>
      <c r="C578" s="142"/>
      <c r="D578" s="2"/>
      <c r="I578" s="190">
        <f>2.05+2.05</f>
        <v>4.0999999999999996</v>
      </c>
      <c r="J578" s="191">
        <v>2.6</v>
      </c>
      <c r="K578" s="194">
        <v>1</v>
      </c>
      <c r="L578" s="194">
        <f>+I578*J578*K578</f>
        <v>10.66</v>
      </c>
      <c r="P578" s="2"/>
      <c r="AA578" s="6"/>
      <c r="AB578" s="6"/>
      <c r="AC578" s="6"/>
    </row>
    <row r="579" spans="2:29" ht="13.95" customHeight="1" x14ac:dyDescent="0.25">
      <c r="B579" s="141"/>
      <c r="C579" s="142"/>
      <c r="D579" s="2"/>
      <c r="I579" s="333">
        <f>0.38+0.61+0.72</f>
        <v>1.71</v>
      </c>
      <c r="J579" s="334"/>
      <c r="K579" s="194">
        <v>1</v>
      </c>
      <c r="L579" s="194">
        <f>+I579*K579</f>
        <v>1.71</v>
      </c>
      <c r="P579" s="2"/>
      <c r="AA579" s="6"/>
      <c r="AB579" s="6"/>
      <c r="AC579" s="6"/>
    </row>
    <row r="580" spans="2:29" ht="13.95" customHeight="1" x14ac:dyDescent="0.25">
      <c r="B580" s="141" t="s">
        <v>375</v>
      </c>
      <c r="C580" s="142"/>
      <c r="D580" s="2"/>
      <c r="I580" s="190"/>
      <c r="J580" s="191"/>
      <c r="K580" s="194"/>
      <c r="L580" s="194"/>
      <c r="P580" s="2"/>
      <c r="AA580" s="6"/>
      <c r="AB580" s="6"/>
      <c r="AC580" s="6"/>
    </row>
    <row r="581" spans="2:29" ht="13.95" customHeight="1" x14ac:dyDescent="0.25">
      <c r="B581" s="141" t="s">
        <v>415</v>
      </c>
      <c r="C581" s="142"/>
      <c r="D581" s="2"/>
      <c r="I581" s="190">
        <v>3</v>
      </c>
      <c r="J581" s="191">
        <v>0.95</v>
      </c>
      <c r="K581" s="194">
        <v>3</v>
      </c>
      <c r="L581" s="194">
        <f>+I581*J581*K581</f>
        <v>8.5499999999999989</v>
      </c>
      <c r="P581" s="2"/>
      <c r="AA581" s="6"/>
      <c r="AB581" s="6"/>
      <c r="AC581" s="6"/>
    </row>
    <row r="582" spans="2:29" ht="13.95" customHeight="1" x14ac:dyDescent="0.25">
      <c r="B582" s="141" t="s">
        <v>376</v>
      </c>
      <c r="C582" s="142"/>
      <c r="D582" s="2"/>
      <c r="I582" s="190"/>
      <c r="J582" s="190"/>
      <c r="K582" s="190"/>
      <c r="L582" s="190"/>
      <c r="P582" s="2"/>
      <c r="AA582" s="6"/>
      <c r="AB582" s="6"/>
      <c r="AC582" s="6"/>
    </row>
    <row r="583" spans="2:29" ht="13.95" customHeight="1" x14ac:dyDescent="0.25">
      <c r="B583" s="141" t="s">
        <v>395</v>
      </c>
      <c r="C583" s="142"/>
      <c r="D583" s="2"/>
      <c r="I583" s="190">
        <v>3</v>
      </c>
      <c r="J583" s="191">
        <v>0.95</v>
      </c>
      <c r="K583" s="194">
        <v>1</v>
      </c>
      <c r="L583" s="194">
        <f>+I583*J583*K583</f>
        <v>2.8499999999999996</v>
      </c>
      <c r="P583" s="2"/>
      <c r="AA583" s="6"/>
      <c r="AB583" s="6"/>
      <c r="AC583" s="6"/>
    </row>
    <row r="584" spans="2:29" ht="13.95" customHeight="1" x14ac:dyDescent="0.25">
      <c r="B584" s="141" t="s">
        <v>416</v>
      </c>
      <c r="C584" s="142"/>
      <c r="D584" s="2"/>
      <c r="I584" s="190">
        <v>1.9</v>
      </c>
      <c r="J584" s="191">
        <v>0.95</v>
      </c>
      <c r="K584" s="194">
        <v>1</v>
      </c>
      <c r="L584" s="194">
        <f>+I584*J584*K584</f>
        <v>1.8049999999999999</v>
      </c>
      <c r="P584" s="2"/>
      <c r="AA584" s="6"/>
      <c r="AB584" s="6"/>
      <c r="AC584" s="6"/>
    </row>
    <row r="585" spans="2:29" ht="13.95" customHeight="1" x14ac:dyDescent="0.25">
      <c r="B585" s="141" t="s">
        <v>413</v>
      </c>
      <c r="C585" s="142"/>
      <c r="D585" s="2"/>
      <c r="I585" s="190"/>
      <c r="J585" s="191"/>
      <c r="K585" s="194"/>
      <c r="L585" s="194"/>
      <c r="P585" s="2"/>
      <c r="AA585" s="6"/>
      <c r="AB585" s="6"/>
      <c r="AC585" s="6"/>
    </row>
    <row r="586" spans="2:29" ht="13.95" customHeight="1" x14ac:dyDescent="0.25">
      <c r="B586" s="141"/>
      <c r="C586" s="142"/>
      <c r="D586" s="2"/>
      <c r="I586" s="193">
        <f>0.65+0.8</f>
        <v>1.4500000000000002</v>
      </c>
      <c r="J586" s="193">
        <v>3.78</v>
      </c>
      <c r="K586" s="194">
        <v>1</v>
      </c>
      <c r="L586" s="194">
        <f>+I586*J586*K586</f>
        <v>5.4810000000000008</v>
      </c>
      <c r="P586" s="2"/>
      <c r="AA586" s="6"/>
      <c r="AB586" s="6"/>
      <c r="AC586" s="6"/>
    </row>
    <row r="587" spans="2:29" ht="13.95" customHeight="1" x14ac:dyDescent="0.25">
      <c r="B587" s="141"/>
      <c r="C587" s="142"/>
      <c r="D587" s="2"/>
      <c r="I587" s="193">
        <v>1.95</v>
      </c>
      <c r="J587" s="193">
        <v>2.6</v>
      </c>
      <c r="K587" s="194">
        <v>1</v>
      </c>
      <c r="L587" s="194">
        <f>+I587*J587*K587</f>
        <v>5.07</v>
      </c>
      <c r="P587" s="2"/>
      <c r="AA587" s="6"/>
      <c r="AB587" s="6"/>
      <c r="AC587" s="6"/>
    </row>
    <row r="588" spans="2:29" ht="13.95" customHeight="1" x14ac:dyDescent="0.25">
      <c r="B588" s="141"/>
      <c r="C588" s="142"/>
      <c r="D588" s="2"/>
      <c r="I588" s="193">
        <v>2.0499999999999998</v>
      </c>
      <c r="J588" s="193">
        <v>2.6</v>
      </c>
      <c r="K588" s="194">
        <v>1</v>
      </c>
      <c r="L588" s="194">
        <f>+I588*J588*K588</f>
        <v>5.33</v>
      </c>
      <c r="P588" s="2"/>
      <c r="AA588" s="6"/>
      <c r="AB588" s="6"/>
      <c r="AC588" s="6"/>
    </row>
    <row r="589" spans="2:29" ht="13.95" customHeight="1" x14ac:dyDescent="0.25">
      <c r="B589" s="141"/>
      <c r="C589" s="142"/>
      <c r="D589" s="2"/>
      <c r="I589" s="333">
        <v>0.38</v>
      </c>
      <c r="J589" s="334"/>
      <c r="K589" s="194">
        <v>1</v>
      </c>
      <c r="L589" s="194">
        <f>+I589*K589</f>
        <v>0.38</v>
      </c>
      <c r="P589" s="2"/>
      <c r="AA589" s="6"/>
      <c r="AB589" s="6"/>
      <c r="AC589" s="6"/>
    </row>
    <row r="590" spans="2:29" ht="13.95" customHeight="1" x14ac:dyDescent="0.25">
      <c r="B590" s="141" t="s">
        <v>393</v>
      </c>
      <c r="C590" s="142"/>
      <c r="D590" s="2"/>
      <c r="I590" s="193"/>
      <c r="J590" s="193"/>
      <c r="K590" s="194"/>
      <c r="L590" s="194"/>
      <c r="P590" s="2"/>
      <c r="AA590" s="6"/>
      <c r="AB590" s="6"/>
      <c r="AC590" s="6"/>
    </row>
    <row r="591" spans="2:29" ht="13.95" customHeight="1" x14ac:dyDescent="0.25">
      <c r="B591" s="141"/>
      <c r="C591" s="142"/>
      <c r="D591" s="2"/>
      <c r="I591" s="193">
        <v>2.9</v>
      </c>
      <c r="J591" s="193">
        <v>3.78</v>
      </c>
      <c r="K591" s="194">
        <v>1</v>
      </c>
      <c r="L591" s="194">
        <f>+I591*J591*K591</f>
        <v>10.962</v>
      </c>
      <c r="P591" s="2"/>
      <c r="AA591" s="6"/>
      <c r="AB591" s="6"/>
      <c r="AC591" s="6"/>
    </row>
    <row r="592" spans="2:29" ht="13.95" customHeight="1" x14ac:dyDescent="0.25">
      <c r="B592" s="141" t="s">
        <v>392</v>
      </c>
      <c r="C592" s="142"/>
      <c r="D592" s="2"/>
      <c r="I592" s="190"/>
      <c r="J592" s="191"/>
      <c r="K592" s="194"/>
      <c r="L592" s="194"/>
      <c r="P592" s="2"/>
      <c r="AA592" s="6"/>
      <c r="AB592" s="6"/>
      <c r="AC592" s="6"/>
    </row>
    <row r="593" spans="1:29" ht="13.95" customHeight="1" x14ac:dyDescent="0.25">
      <c r="B593" s="141" t="s">
        <v>386</v>
      </c>
      <c r="C593" s="142"/>
      <c r="D593" s="2"/>
      <c r="I593" s="193">
        <v>3.65</v>
      </c>
      <c r="J593" s="193">
        <v>1.1000000000000001</v>
      </c>
      <c r="K593" s="194">
        <v>1</v>
      </c>
      <c r="L593" s="194">
        <f>+I593*J593*K593</f>
        <v>4.0150000000000006</v>
      </c>
      <c r="P593" s="2"/>
      <c r="AA593" s="6"/>
      <c r="AB593" s="6"/>
      <c r="AC593" s="6"/>
    </row>
    <row r="594" spans="1:29" ht="13.95" customHeight="1" x14ac:dyDescent="0.25">
      <c r="B594" s="141" t="s">
        <v>375</v>
      </c>
      <c r="C594" s="142"/>
      <c r="D594" s="2"/>
      <c r="I594" s="193">
        <v>1.8</v>
      </c>
      <c r="J594" s="193">
        <v>1.1000000000000001</v>
      </c>
      <c r="K594" s="194">
        <v>1</v>
      </c>
      <c r="L594" s="194">
        <f>+I594*J594*K594</f>
        <v>1.9800000000000002</v>
      </c>
      <c r="P594" s="2"/>
      <c r="AA594" s="6"/>
      <c r="AB594" s="6"/>
      <c r="AC594" s="6"/>
    </row>
    <row r="595" spans="1:29" ht="13.95" customHeight="1" x14ac:dyDescent="0.25">
      <c r="B595" s="141"/>
      <c r="C595" s="142"/>
      <c r="D595" s="2"/>
      <c r="I595" s="193">
        <v>0.6</v>
      </c>
      <c r="J595" s="193">
        <v>1.8</v>
      </c>
      <c r="K595" s="194">
        <v>1</v>
      </c>
      <c r="L595" s="194">
        <f>+I595*J595*K595</f>
        <v>1.08</v>
      </c>
      <c r="P595" s="2"/>
      <c r="AA595" s="6"/>
      <c r="AB595" s="6"/>
      <c r="AC595" s="6"/>
    </row>
    <row r="596" spans="1:29" ht="13.95" customHeight="1" x14ac:dyDescent="0.25">
      <c r="B596" s="141"/>
      <c r="C596" s="142"/>
      <c r="D596" s="2"/>
      <c r="I596" s="193">
        <f>1.8+0.8+1+0.65</f>
        <v>4.25</v>
      </c>
      <c r="J596" s="193">
        <v>1.8</v>
      </c>
      <c r="K596" s="194">
        <v>1</v>
      </c>
      <c r="L596" s="194">
        <f>+I596*J596*K596</f>
        <v>7.65</v>
      </c>
      <c r="P596" s="2"/>
      <c r="AA596" s="6"/>
      <c r="AB596" s="6"/>
      <c r="AC596" s="6"/>
    </row>
    <row r="597" spans="1:29" ht="13.95" customHeight="1" x14ac:dyDescent="0.25">
      <c r="B597" s="141"/>
      <c r="C597" s="142"/>
      <c r="D597" s="2"/>
      <c r="I597" s="193"/>
      <c r="J597" s="193"/>
      <c r="K597" s="194"/>
      <c r="L597" s="194"/>
      <c r="P597" s="2"/>
      <c r="AA597" s="6"/>
      <c r="AB597" s="6"/>
      <c r="AC597" s="6"/>
    </row>
    <row r="598" spans="1:29" ht="13.95" customHeight="1" x14ac:dyDescent="0.25">
      <c r="A598" s="184" t="s">
        <v>94</v>
      </c>
      <c r="B598" s="141" t="s">
        <v>255</v>
      </c>
      <c r="C598" s="139" t="s">
        <v>89</v>
      </c>
      <c r="D598" s="2"/>
      <c r="L598" s="13">
        <f>+SUM(L599:L607)</f>
        <v>62.21</v>
      </c>
      <c r="P598" s="2"/>
      <c r="AA598" s="6"/>
      <c r="AB598" s="6"/>
      <c r="AC598" s="6"/>
    </row>
    <row r="599" spans="1:29" ht="13.95" customHeight="1" x14ac:dyDescent="0.25">
      <c r="B599" s="141" t="s">
        <v>386</v>
      </c>
      <c r="C599" s="142"/>
      <c r="D599" s="2"/>
      <c r="I599" s="188">
        <v>5.5</v>
      </c>
      <c r="J599" s="189">
        <v>2.6</v>
      </c>
      <c r="K599" s="194">
        <v>1</v>
      </c>
      <c r="L599" s="194">
        <f>+I599*J599*K599</f>
        <v>14.3</v>
      </c>
      <c r="P599" s="2"/>
      <c r="AA599" s="6"/>
      <c r="AB599" s="6"/>
      <c r="AC599" s="6"/>
    </row>
    <row r="600" spans="1:29" ht="13.95" customHeight="1" x14ac:dyDescent="0.25">
      <c r="B600" s="141" t="s">
        <v>388</v>
      </c>
      <c r="C600" s="142"/>
      <c r="D600" s="2"/>
      <c r="I600" s="188">
        <v>5.5</v>
      </c>
      <c r="J600" s="189">
        <v>2.6</v>
      </c>
      <c r="K600" s="194">
        <v>1</v>
      </c>
      <c r="L600" s="194">
        <f>+I600*J600*K600</f>
        <v>14.3</v>
      </c>
      <c r="P600" s="2"/>
      <c r="AA600" s="6"/>
      <c r="AB600" s="6"/>
      <c r="AC600" s="6"/>
    </row>
    <row r="601" spans="1:29" ht="13.95" customHeight="1" x14ac:dyDescent="0.25">
      <c r="B601" s="141" t="s">
        <v>376</v>
      </c>
      <c r="C601" s="142"/>
      <c r="D601" s="2"/>
      <c r="P601" s="2"/>
      <c r="AA601" s="6"/>
      <c r="AB601" s="6"/>
      <c r="AC601" s="6"/>
    </row>
    <row r="602" spans="1:29" ht="13.95" customHeight="1" x14ac:dyDescent="0.25">
      <c r="B602" s="141" t="s">
        <v>408</v>
      </c>
      <c r="C602" s="142"/>
      <c r="D602" s="2"/>
      <c r="I602" s="194">
        <v>3</v>
      </c>
      <c r="J602" s="194">
        <v>0.95</v>
      </c>
      <c r="K602" s="194">
        <v>3</v>
      </c>
      <c r="L602" s="194">
        <f>+I602*J602*K602</f>
        <v>8.5499999999999989</v>
      </c>
      <c r="P602" s="2"/>
      <c r="AA602" s="6"/>
      <c r="AB602" s="6"/>
      <c r="AC602" s="6"/>
    </row>
    <row r="603" spans="1:29" ht="13.95" customHeight="1" x14ac:dyDescent="0.25">
      <c r="B603" s="141" t="s">
        <v>377</v>
      </c>
      <c r="C603" s="142"/>
      <c r="D603" s="2"/>
      <c r="I603" s="188">
        <v>3</v>
      </c>
      <c r="J603" s="189">
        <v>1.55</v>
      </c>
      <c r="K603" s="194">
        <v>1</v>
      </c>
      <c r="L603" s="194">
        <f>+I603*J603*K603</f>
        <v>4.6500000000000004</v>
      </c>
      <c r="P603" s="2"/>
      <c r="AA603" s="6"/>
      <c r="AB603" s="6"/>
      <c r="AC603" s="6"/>
    </row>
    <row r="604" spans="1:29" ht="13.95" customHeight="1" x14ac:dyDescent="0.25">
      <c r="B604" s="141" t="s">
        <v>375</v>
      </c>
      <c r="C604" s="142"/>
      <c r="D604" s="2"/>
      <c r="P604" s="2"/>
      <c r="AA604" s="6"/>
      <c r="AB604" s="6"/>
      <c r="AC604" s="6"/>
    </row>
    <row r="605" spans="1:29" ht="13.95" customHeight="1" x14ac:dyDescent="0.25">
      <c r="B605" s="141" t="s">
        <v>410</v>
      </c>
      <c r="C605" s="142"/>
      <c r="D605" s="2"/>
      <c r="I605" s="194">
        <v>3</v>
      </c>
      <c r="J605" s="194">
        <v>0.95</v>
      </c>
      <c r="K605" s="194">
        <v>1</v>
      </c>
      <c r="L605" s="194">
        <f>+I605*J605*K605</f>
        <v>2.8499999999999996</v>
      </c>
      <c r="P605" s="2"/>
      <c r="AA605" s="6"/>
      <c r="AB605" s="6"/>
      <c r="AC605" s="6"/>
    </row>
    <row r="606" spans="1:29" ht="13.95" customHeight="1" x14ac:dyDescent="0.25">
      <c r="B606" s="141" t="s">
        <v>409</v>
      </c>
      <c r="C606" s="142"/>
      <c r="D606" s="2"/>
      <c r="I606" s="188">
        <v>1.9</v>
      </c>
      <c r="J606" s="189">
        <v>0.95</v>
      </c>
      <c r="K606" s="194">
        <v>2</v>
      </c>
      <c r="L606" s="194">
        <f>+I606*J606*K606</f>
        <v>3.61</v>
      </c>
      <c r="P606" s="2"/>
      <c r="AA606" s="6"/>
      <c r="AB606" s="6"/>
      <c r="AC606" s="6"/>
    </row>
    <row r="607" spans="1:29" ht="13.95" customHeight="1" x14ac:dyDescent="0.25">
      <c r="B607" s="141" t="s">
        <v>377</v>
      </c>
      <c r="C607" s="142"/>
      <c r="D607" s="2"/>
      <c r="I607" s="188">
        <v>3</v>
      </c>
      <c r="J607" s="189">
        <v>1.55</v>
      </c>
      <c r="K607" s="194">
        <v>3</v>
      </c>
      <c r="L607" s="194">
        <f>+I607*J607*K607</f>
        <v>13.950000000000001</v>
      </c>
      <c r="P607" s="2"/>
      <c r="AA607" s="6"/>
      <c r="AB607" s="6"/>
      <c r="AC607" s="6"/>
    </row>
    <row r="608" spans="1:29" ht="13.95" customHeight="1" x14ac:dyDescent="0.25">
      <c r="A608" s="214"/>
      <c r="B608" s="141"/>
      <c r="C608" s="142"/>
      <c r="D608" s="2"/>
      <c r="E608" s="215"/>
      <c r="F608" s="215"/>
      <c r="H608" s="215"/>
      <c r="I608" s="216"/>
      <c r="J608" s="217"/>
      <c r="K608" s="219"/>
      <c r="L608" s="219"/>
      <c r="M608" s="215"/>
      <c r="N608" s="215"/>
      <c r="O608" s="215"/>
      <c r="P608" s="2"/>
      <c r="Q608" s="215"/>
      <c r="R608" s="215"/>
      <c r="S608" s="215"/>
      <c r="T608" s="215"/>
      <c r="U608" s="215"/>
      <c r="V608" s="215"/>
      <c r="W608" s="215"/>
      <c r="X608" s="215"/>
      <c r="Y608" s="215"/>
      <c r="Z608" s="215"/>
      <c r="AA608" s="6"/>
      <c r="AB608" s="6"/>
      <c r="AC608" s="6"/>
    </row>
    <row r="609" spans="1:29" ht="13.95" customHeight="1" x14ac:dyDescent="0.25">
      <c r="A609" s="214"/>
      <c r="B609" s="141"/>
      <c r="C609" s="142"/>
      <c r="D609" s="2"/>
      <c r="E609" s="215"/>
      <c r="F609" s="215"/>
      <c r="H609" s="215"/>
      <c r="I609" s="216"/>
      <c r="J609" s="217"/>
      <c r="K609" s="219"/>
      <c r="L609" s="219"/>
      <c r="M609" s="215"/>
      <c r="N609" s="215"/>
      <c r="O609" s="215"/>
      <c r="P609" s="2"/>
      <c r="Q609" s="215"/>
      <c r="R609" s="215"/>
      <c r="S609" s="215"/>
      <c r="T609" s="215"/>
      <c r="U609" s="215"/>
      <c r="V609" s="215"/>
      <c r="W609" s="215"/>
      <c r="X609" s="215"/>
      <c r="Y609" s="215"/>
      <c r="Z609" s="215"/>
      <c r="AA609" s="6"/>
      <c r="AB609" s="6"/>
      <c r="AC609" s="6"/>
    </row>
    <row r="610" spans="1:29" ht="13.95" customHeight="1" x14ac:dyDescent="0.25">
      <c r="A610" s="214"/>
      <c r="B610" s="141"/>
      <c r="C610" s="142"/>
      <c r="D610" s="2"/>
      <c r="E610" s="215"/>
      <c r="F610" s="215"/>
      <c r="H610" s="215"/>
      <c r="I610" s="216"/>
      <c r="J610" s="217"/>
      <c r="K610" s="219"/>
      <c r="L610" s="219"/>
      <c r="M610" s="215"/>
      <c r="N610" s="215"/>
      <c r="O610" s="215"/>
      <c r="P610" s="2"/>
      <c r="Q610" s="215"/>
      <c r="R610" s="215"/>
      <c r="S610" s="215"/>
      <c r="T610" s="215"/>
      <c r="U610" s="215"/>
      <c r="V610" s="215"/>
      <c r="W610" s="215"/>
      <c r="X610" s="215"/>
      <c r="Y610" s="215"/>
      <c r="Z610" s="215"/>
      <c r="AA610" s="6"/>
      <c r="AB610" s="6"/>
      <c r="AC610" s="6"/>
    </row>
    <row r="611" spans="1:29" ht="13.95" customHeight="1" x14ac:dyDescent="0.25">
      <c r="B611" s="141"/>
      <c r="C611" s="142"/>
      <c r="D611" s="2"/>
      <c r="I611" s="188"/>
      <c r="J611" s="189"/>
      <c r="K611" s="194"/>
      <c r="L611" s="194"/>
      <c r="P611" s="2"/>
      <c r="AA611" s="6"/>
      <c r="AB611" s="6"/>
      <c r="AC611" s="6"/>
    </row>
    <row r="612" spans="1:29" ht="13.95" customHeight="1" x14ac:dyDescent="0.25">
      <c r="B612" s="141"/>
      <c r="C612" s="142"/>
      <c r="D612" s="2"/>
      <c r="I612" s="188"/>
      <c r="J612" s="189"/>
      <c r="K612" s="194"/>
      <c r="L612" s="194"/>
      <c r="P612" s="2"/>
      <c r="AA612" s="6"/>
      <c r="AB612" s="6"/>
      <c r="AC612" s="6"/>
    </row>
    <row r="613" spans="1:29" ht="13.95" customHeight="1" x14ac:dyDescent="0.25">
      <c r="B613" s="141"/>
      <c r="C613" s="142"/>
      <c r="D613" s="2"/>
      <c r="I613" s="188"/>
      <c r="J613" s="189"/>
      <c r="K613" s="194"/>
      <c r="L613" s="194"/>
      <c r="P613" s="2"/>
      <c r="AA613" s="6"/>
      <c r="AB613" s="6"/>
      <c r="AC613" s="6"/>
    </row>
    <row r="614" spans="1:29" ht="13.95" customHeight="1" x14ac:dyDescent="0.25">
      <c r="A614" s="184" t="s">
        <v>261</v>
      </c>
      <c r="B614" s="141" t="s">
        <v>256</v>
      </c>
      <c r="C614" s="139" t="s">
        <v>89</v>
      </c>
      <c r="D614" s="2"/>
      <c r="I614" s="333"/>
      <c r="J614" s="334"/>
      <c r="K614" s="194"/>
      <c r="L614" s="13">
        <f>+SUM(L615:L628)</f>
        <v>122.86750000000001</v>
      </c>
      <c r="P614" s="2"/>
      <c r="AA614" s="6"/>
      <c r="AB614" s="6"/>
      <c r="AC614" s="6"/>
    </row>
    <row r="615" spans="1:29" ht="13.95" customHeight="1" x14ac:dyDescent="0.25">
      <c r="B615" s="141" t="s">
        <v>202</v>
      </c>
      <c r="C615" s="142"/>
      <c r="D615" s="2"/>
      <c r="I615" s="190">
        <v>1.92</v>
      </c>
      <c r="J615" s="191">
        <v>3.5</v>
      </c>
      <c r="K615" s="194">
        <v>4</v>
      </c>
      <c r="L615" s="194">
        <f>+I615*J615*K615</f>
        <v>26.88</v>
      </c>
      <c r="P615" s="2"/>
      <c r="AA615" s="6"/>
      <c r="AB615" s="6"/>
      <c r="AC615" s="6"/>
    </row>
    <row r="616" spans="1:29" ht="13.95" customHeight="1" x14ac:dyDescent="0.25">
      <c r="B616" s="141" t="s">
        <v>203</v>
      </c>
      <c r="C616" s="142"/>
      <c r="D616" s="2"/>
      <c r="I616" s="190">
        <v>2.2999999999999998</v>
      </c>
      <c r="J616" s="191">
        <v>3.5</v>
      </c>
      <c r="K616" s="194">
        <v>6</v>
      </c>
      <c r="L616" s="194">
        <f t="shared" ref="L616:L617" si="77">+I616*J616*K616</f>
        <v>48.3</v>
      </c>
      <c r="P616" s="2"/>
      <c r="AA616" s="6"/>
      <c r="AB616" s="6"/>
      <c r="AC616" s="6"/>
    </row>
    <row r="617" spans="1:29" ht="13.95" customHeight="1" x14ac:dyDescent="0.25">
      <c r="B617" s="141" t="s">
        <v>205</v>
      </c>
      <c r="C617" s="142"/>
      <c r="D617" s="2"/>
      <c r="I617" s="190">
        <v>1</v>
      </c>
      <c r="J617" s="191">
        <v>4.25</v>
      </c>
      <c r="K617" s="194">
        <v>3</v>
      </c>
      <c r="L617" s="194">
        <f t="shared" si="77"/>
        <v>12.75</v>
      </c>
      <c r="P617" s="2"/>
      <c r="AA617" s="6"/>
      <c r="AB617" s="6"/>
      <c r="AC617" s="6"/>
    </row>
    <row r="618" spans="1:29" ht="13.95" customHeight="1" x14ac:dyDescent="0.25">
      <c r="A618" s="2"/>
      <c r="B618" s="138" t="s">
        <v>284</v>
      </c>
      <c r="C618" s="142"/>
      <c r="D618" s="14"/>
      <c r="E618" s="193"/>
      <c r="F618" s="193"/>
      <c r="G618" s="22"/>
      <c r="H618" s="193"/>
      <c r="I618" s="190"/>
      <c r="J618" s="191"/>
      <c r="K618" s="194"/>
      <c r="L618" s="194"/>
      <c r="P618" s="2"/>
      <c r="AA618" s="6"/>
      <c r="AB618" s="6"/>
      <c r="AC618" s="6"/>
    </row>
    <row r="619" spans="1:29" ht="13.95" customHeight="1" x14ac:dyDescent="0.25">
      <c r="A619" s="2"/>
      <c r="B619" s="138" t="s">
        <v>375</v>
      </c>
      <c r="C619" s="142"/>
      <c r="D619" s="14"/>
      <c r="E619" s="193"/>
      <c r="F619" s="193"/>
      <c r="G619" s="22"/>
      <c r="H619" s="193"/>
      <c r="I619" s="190"/>
      <c r="J619" s="191"/>
      <c r="K619" s="194"/>
      <c r="L619" s="194"/>
      <c r="P619" s="2"/>
      <c r="AA619" s="6"/>
      <c r="AB619" s="6"/>
      <c r="AC619" s="6"/>
    </row>
    <row r="620" spans="1:29" ht="13.95" customHeight="1" x14ac:dyDescent="0.25">
      <c r="A620" s="2"/>
      <c r="B620" s="138" t="s">
        <v>398</v>
      </c>
      <c r="C620" s="142"/>
      <c r="D620" s="2"/>
      <c r="E620" s="183"/>
      <c r="F620" s="183"/>
      <c r="G620" s="183"/>
      <c r="H620" s="183"/>
      <c r="I620" s="200">
        <v>4.1500000000000004</v>
      </c>
      <c r="J620" s="191">
        <f>0.25*2+0.15</f>
        <v>0.65</v>
      </c>
      <c r="K620" s="194">
        <v>3</v>
      </c>
      <c r="L620" s="194">
        <f>+I620*J620*K620</f>
        <v>8.0925000000000011</v>
      </c>
      <c r="P620" s="2"/>
      <c r="AA620" s="6"/>
      <c r="AB620" s="6"/>
      <c r="AC620" s="6"/>
    </row>
    <row r="621" spans="1:29" ht="13.95" customHeight="1" x14ac:dyDescent="0.25">
      <c r="A621" s="2"/>
      <c r="B621" s="138" t="s">
        <v>404</v>
      </c>
      <c r="C621" s="142"/>
      <c r="D621" s="2"/>
      <c r="E621" s="183"/>
      <c r="F621" s="183"/>
      <c r="G621" s="183"/>
      <c r="H621" s="183"/>
      <c r="I621" s="200">
        <v>2.0499999999999998</v>
      </c>
      <c r="J621" s="191">
        <f t="shared" ref="J621:J627" si="78">0.25*2+0.15</f>
        <v>0.65</v>
      </c>
      <c r="K621" s="194">
        <v>2</v>
      </c>
      <c r="L621" s="194">
        <f t="shared" ref="L621:L623" si="79">+I621*J621*K621</f>
        <v>2.665</v>
      </c>
      <c r="P621" s="2"/>
      <c r="AA621" s="6"/>
      <c r="AB621" s="6"/>
      <c r="AC621" s="6"/>
    </row>
    <row r="622" spans="1:29" ht="13.95" customHeight="1" x14ac:dyDescent="0.25">
      <c r="A622" s="2"/>
      <c r="B622" s="138" t="s">
        <v>405</v>
      </c>
      <c r="C622" s="142"/>
      <c r="D622" s="2"/>
      <c r="E622" s="183"/>
      <c r="F622" s="183"/>
      <c r="G622" s="183"/>
      <c r="H622" s="183"/>
      <c r="I622" s="200">
        <v>2.0499999999999998</v>
      </c>
      <c r="J622" s="191">
        <f t="shared" si="78"/>
        <v>0.65</v>
      </c>
      <c r="K622" s="194">
        <v>2</v>
      </c>
      <c r="L622" s="194">
        <f t="shared" si="79"/>
        <v>2.665</v>
      </c>
      <c r="P622" s="2"/>
      <c r="AA622" s="6"/>
      <c r="AB622" s="6"/>
      <c r="AC622" s="6"/>
    </row>
    <row r="623" spans="1:29" ht="13.95" customHeight="1" x14ac:dyDescent="0.25">
      <c r="B623" s="138" t="s">
        <v>406</v>
      </c>
      <c r="C623" s="142"/>
      <c r="D623" s="2"/>
      <c r="E623" s="183"/>
      <c r="F623" s="183"/>
      <c r="G623" s="183"/>
      <c r="H623" s="183"/>
      <c r="I623" s="200">
        <v>4.1500000000000004</v>
      </c>
      <c r="J623" s="191">
        <v>0.65</v>
      </c>
      <c r="K623" s="194">
        <v>2</v>
      </c>
      <c r="L623" s="194">
        <f t="shared" si="79"/>
        <v>5.3950000000000005</v>
      </c>
      <c r="P623" s="2"/>
      <c r="AA623" s="6"/>
      <c r="AB623" s="6"/>
      <c r="AC623" s="6"/>
    </row>
    <row r="624" spans="1:29" ht="13.95" customHeight="1" x14ac:dyDescent="0.25">
      <c r="B624" s="138" t="s">
        <v>376</v>
      </c>
      <c r="C624" s="142"/>
      <c r="D624" s="2"/>
      <c r="E624" s="183"/>
      <c r="F624" s="183"/>
      <c r="G624" s="183"/>
      <c r="H624" s="183"/>
      <c r="I624" s="200"/>
      <c r="J624" s="191"/>
      <c r="K624" s="194"/>
      <c r="L624" s="194"/>
      <c r="P624" s="2"/>
      <c r="AA624" s="6"/>
      <c r="AB624" s="6"/>
      <c r="AC624" s="6"/>
    </row>
    <row r="625" spans="1:29" ht="13.95" customHeight="1" x14ac:dyDescent="0.25">
      <c r="B625" s="138" t="s">
        <v>398</v>
      </c>
      <c r="C625" s="142"/>
      <c r="D625" s="2"/>
      <c r="E625" s="183"/>
      <c r="F625" s="183"/>
      <c r="G625" s="183"/>
      <c r="H625" s="183"/>
      <c r="I625" s="200">
        <v>4.1500000000000004</v>
      </c>
      <c r="J625" s="191">
        <f>0.25*2+0.15</f>
        <v>0.65</v>
      </c>
      <c r="K625" s="194">
        <v>2</v>
      </c>
      <c r="L625" s="194">
        <f t="shared" ref="L625:L628" si="80">+I625*J625*K625</f>
        <v>5.3950000000000005</v>
      </c>
      <c r="P625" s="2"/>
      <c r="AA625" s="6"/>
      <c r="AB625" s="6"/>
      <c r="AC625" s="6"/>
    </row>
    <row r="626" spans="1:29" ht="13.95" customHeight="1" x14ac:dyDescent="0.25">
      <c r="B626" s="138" t="s">
        <v>404</v>
      </c>
      <c r="C626" s="142"/>
      <c r="D626" s="2"/>
      <c r="E626" s="183"/>
      <c r="F626" s="183"/>
      <c r="G626" s="183"/>
      <c r="H626" s="183"/>
      <c r="I626" s="200">
        <v>2.0499999999999998</v>
      </c>
      <c r="J626" s="191">
        <f t="shared" si="78"/>
        <v>0.65</v>
      </c>
      <c r="K626" s="194">
        <v>2</v>
      </c>
      <c r="L626" s="194">
        <f t="shared" si="80"/>
        <v>2.665</v>
      </c>
      <c r="P626" s="2"/>
      <c r="AA626" s="6"/>
      <c r="AB626" s="6"/>
      <c r="AC626" s="6"/>
    </row>
    <row r="627" spans="1:29" ht="13.95" customHeight="1" x14ac:dyDescent="0.25">
      <c r="B627" s="138" t="s">
        <v>405</v>
      </c>
      <c r="C627" s="142"/>
      <c r="D627" s="2"/>
      <c r="E627" s="183"/>
      <c r="F627" s="183"/>
      <c r="G627" s="183"/>
      <c r="H627" s="183"/>
      <c r="I627" s="200">
        <v>2.0499999999999998</v>
      </c>
      <c r="J627" s="191">
        <f t="shared" si="78"/>
        <v>0.65</v>
      </c>
      <c r="K627" s="194">
        <v>2</v>
      </c>
      <c r="L627" s="194">
        <f t="shared" si="80"/>
        <v>2.665</v>
      </c>
      <c r="P627" s="2"/>
      <c r="AA627" s="6"/>
      <c r="AB627" s="6"/>
      <c r="AC627" s="6"/>
    </row>
    <row r="628" spans="1:29" ht="13.95" customHeight="1" x14ac:dyDescent="0.25">
      <c r="B628" s="138" t="s">
        <v>406</v>
      </c>
      <c r="C628" s="142"/>
      <c r="D628" s="2"/>
      <c r="E628" s="183"/>
      <c r="F628" s="183"/>
      <c r="G628" s="183"/>
      <c r="H628" s="183"/>
      <c r="I628" s="200">
        <v>4.1500000000000004</v>
      </c>
      <c r="J628" s="191">
        <v>0.65</v>
      </c>
      <c r="K628" s="194">
        <v>2</v>
      </c>
      <c r="L628" s="194">
        <f t="shared" si="80"/>
        <v>5.3950000000000005</v>
      </c>
      <c r="P628" s="2"/>
      <c r="AA628" s="6"/>
      <c r="AB628" s="6"/>
      <c r="AC628" s="6"/>
    </row>
    <row r="629" spans="1:29" ht="13.95" customHeight="1" x14ac:dyDescent="0.25">
      <c r="B629" s="138"/>
      <c r="C629" s="142"/>
      <c r="D629" s="2"/>
      <c r="E629" s="183"/>
      <c r="F629" s="183"/>
      <c r="G629" s="183"/>
      <c r="H629" s="183"/>
      <c r="I629" s="205"/>
      <c r="J629" s="191"/>
      <c r="K629" s="194"/>
      <c r="L629" s="194"/>
      <c r="P629" s="2"/>
      <c r="AA629" s="6"/>
      <c r="AB629" s="6"/>
      <c r="AC629" s="6"/>
    </row>
    <row r="630" spans="1:29" ht="13.95" customHeight="1" x14ac:dyDescent="0.25">
      <c r="A630" s="184" t="s">
        <v>262</v>
      </c>
      <c r="B630" s="141" t="s">
        <v>257</v>
      </c>
      <c r="C630" s="142" t="s">
        <v>89</v>
      </c>
      <c r="D630" s="2"/>
      <c r="I630" s="333"/>
      <c r="J630" s="334"/>
      <c r="K630" s="194"/>
      <c r="L630" s="13">
        <f>+SUM(L631:L657)</f>
        <v>121.55000000000001</v>
      </c>
      <c r="P630" s="2"/>
      <c r="AA630" s="6"/>
      <c r="AB630" s="6"/>
      <c r="AC630" s="6"/>
    </row>
    <row r="631" spans="1:29" s="14" customFormat="1" ht="13.95" customHeight="1" x14ac:dyDescent="0.25">
      <c r="A631" s="192"/>
      <c r="B631" s="138" t="s">
        <v>401</v>
      </c>
      <c r="C631" s="142"/>
      <c r="D631" s="196"/>
      <c r="E631" s="196"/>
      <c r="F631" s="196"/>
      <c r="G631" s="196"/>
      <c r="H631" s="196"/>
      <c r="I631" s="190"/>
      <c r="J631" s="191"/>
      <c r="K631" s="194"/>
      <c r="L631" s="194"/>
      <c r="M631" s="193"/>
      <c r="N631" s="193"/>
      <c r="O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57"/>
      <c r="AB631" s="57"/>
      <c r="AC631" s="57"/>
    </row>
    <row r="632" spans="1:29" s="14" customFormat="1" ht="13.95" customHeight="1" x14ac:dyDescent="0.25">
      <c r="A632" s="192"/>
      <c r="B632" s="138" t="s">
        <v>219</v>
      </c>
      <c r="C632" s="142"/>
      <c r="D632" s="356"/>
      <c r="E632" s="357"/>
      <c r="F632" s="196"/>
      <c r="G632" s="196"/>
      <c r="H632" s="196"/>
      <c r="I632" s="333">
        <v>8.2200000000000006</v>
      </c>
      <c r="J632" s="334"/>
      <c r="K632" s="194">
        <v>4</v>
      </c>
      <c r="L632" s="194">
        <f>+I632*K632</f>
        <v>32.880000000000003</v>
      </c>
      <c r="M632" s="193"/>
      <c r="N632" s="193"/>
      <c r="O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57"/>
      <c r="AB632" s="57"/>
      <c r="AC632" s="57"/>
    </row>
    <row r="633" spans="1:29" s="14" customFormat="1" ht="13.95" customHeight="1" x14ac:dyDescent="0.25">
      <c r="A633" s="192"/>
      <c r="B633" s="138" t="s">
        <v>402</v>
      </c>
      <c r="C633" s="142"/>
      <c r="D633" s="196"/>
      <c r="E633" s="196"/>
      <c r="F633" s="196"/>
      <c r="G633" s="196"/>
      <c r="H633" s="196"/>
      <c r="I633" s="190"/>
      <c r="J633" s="191"/>
      <c r="K633" s="194"/>
      <c r="L633" s="194"/>
      <c r="M633" s="193"/>
      <c r="N633" s="193"/>
      <c r="O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57"/>
      <c r="AB633" s="57"/>
      <c r="AC633" s="57"/>
    </row>
    <row r="634" spans="1:29" s="14" customFormat="1" ht="13.95" customHeight="1" x14ac:dyDescent="0.25">
      <c r="A634" s="192"/>
      <c r="B634" s="138" t="s">
        <v>220</v>
      </c>
      <c r="C634" s="142"/>
      <c r="D634" s="196"/>
      <c r="E634" s="196"/>
      <c r="F634" s="196"/>
      <c r="G634" s="196"/>
      <c r="H634" s="196"/>
      <c r="I634" s="190">
        <v>0.6</v>
      </c>
      <c r="J634" s="191">
        <v>5.42</v>
      </c>
      <c r="K634" s="194">
        <v>12</v>
      </c>
      <c r="L634" s="194">
        <f>+I634*K634*J634</f>
        <v>39.023999999999994</v>
      </c>
      <c r="M634" s="193"/>
      <c r="N634" s="193"/>
      <c r="O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57"/>
      <c r="AB634" s="57"/>
      <c r="AC634" s="57"/>
    </row>
    <row r="635" spans="1:29" s="14" customFormat="1" ht="13.95" customHeight="1" x14ac:dyDescent="0.25">
      <c r="A635" s="192"/>
      <c r="B635" s="138" t="s">
        <v>375</v>
      </c>
      <c r="C635" s="142"/>
      <c r="D635" s="196"/>
      <c r="E635" s="196"/>
      <c r="F635" s="196"/>
      <c r="G635" s="196"/>
      <c r="H635" s="196"/>
      <c r="I635" s="190"/>
      <c r="J635" s="191"/>
      <c r="K635" s="194"/>
      <c r="L635" s="241"/>
      <c r="M635" s="193"/>
      <c r="N635" s="193"/>
      <c r="O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57"/>
      <c r="AB635" s="57"/>
      <c r="AC635" s="57"/>
    </row>
    <row r="636" spans="1:29" s="14" customFormat="1" ht="13.95" customHeight="1" x14ac:dyDescent="0.25">
      <c r="A636" s="192"/>
      <c r="B636" s="138" t="s">
        <v>403</v>
      </c>
      <c r="C636" s="142"/>
      <c r="D636" s="196"/>
      <c r="E636" s="196"/>
      <c r="F636" s="196"/>
      <c r="G636" s="196"/>
      <c r="H636" s="196"/>
      <c r="I636" s="190"/>
      <c r="J636" s="191"/>
      <c r="K636" s="194"/>
      <c r="L636" s="241"/>
      <c r="M636" s="193"/>
      <c r="N636" s="193"/>
      <c r="O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57"/>
      <c r="AB636" s="57"/>
      <c r="AC636" s="57"/>
    </row>
    <row r="637" spans="1:29" s="14" customFormat="1" ht="13.95" customHeight="1" x14ac:dyDescent="0.25">
      <c r="A637" s="192"/>
      <c r="B637" s="138" t="s">
        <v>221</v>
      </c>
      <c r="C637" s="142"/>
      <c r="D637" s="196"/>
      <c r="E637" s="196"/>
      <c r="F637" s="196"/>
      <c r="G637" s="196"/>
      <c r="H637" s="196"/>
      <c r="I637" s="190">
        <v>0.5</v>
      </c>
      <c r="J637" s="191">
        <v>3</v>
      </c>
      <c r="K637" s="194">
        <v>8</v>
      </c>
      <c r="L637" s="241">
        <f t="shared" ref="L637:L646" si="81">+I637*K637*J637</f>
        <v>12</v>
      </c>
      <c r="M637" s="193"/>
      <c r="N637" s="193"/>
      <c r="O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57"/>
      <c r="AB637" s="57"/>
      <c r="AC637" s="57"/>
    </row>
    <row r="638" spans="1:29" s="14" customFormat="1" ht="13.95" customHeight="1" x14ac:dyDescent="0.25">
      <c r="A638" s="192"/>
      <c r="B638" s="138"/>
      <c r="C638" s="142"/>
      <c r="D638" s="197"/>
      <c r="E638" s="98"/>
      <c r="F638" s="98"/>
      <c r="G638" s="198"/>
      <c r="H638" s="196"/>
      <c r="I638" s="190">
        <v>0.5</v>
      </c>
      <c r="J638" s="191">
        <v>0.5</v>
      </c>
      <c r="K638" s="194">
        <v>4</v>
      </c>
      <c r="L638" s="241">
        <f t="shared" si="81"/>
        <v>1</v>
      </c>
      <c r="M638" s="193"/>
      <c r="N638" s="193"/>
      <c r="O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57"/>
      <c r="AB638" s="57"/>
      <c r="AC638" s="57"/>
    </row>
    <row r="639" spans="1:29" s="14" customFormat="1" ht="13.95" customHeight="1" x14ac:dyDescent="0.25">
      <c r="A639" s="192"/>
      <c r="B639" s="138" t="s">
        <v>417</v>
      </c>
      <c r="C639" s="142"/>
      <c r="D639" s="196"/>
      <c r="E639" s="196"/>
      <c r="F639" s="196"/>
      <c r="G639" s="196"/>
      <c r="H639" s="196"/>
      <c r="I639" s="190"/>
      <c r="J639" s="191"/>
      <c r="K639" s="194"/>
      <c r="L639" s="241"/>
      <c r="M639" s="193"/>
      <c r="N639" s="193"/>
      <c r="O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57"/>
      <c r="AB639" s="57"/>
      <c r="AC639" s="57"/>
    </row>
    <row r="640" spans="1:29" s="14" customFormat="1" ht="13.95" customHeight="1" x14ac:dyDescent="0.25">
      <c r="A640" s="192"/>
      <c r="B640" s="138" t="s">
        <v>403</v>
      </c>
      <c r="C640" s="142"/>
      <c r="D640" s="196"/>
      <c r="E640" s="196"/>
      <c r="F640" s="196"/>
      <c r="G640" s="196"/>
      <c r="H640" s="196"/>
      <c r="I640" s="190"/>
      <c r="J640" s="191"/>
      <c r="K640" s="194"/>
      <c r="L640" s="241"/>
      <c r="M640" s="193"/>
      <c r="N640" s="193"/>
      <c r="O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57"/>
      <c r="AB640" s="57"/>
      <c r="AC640" s="57"/>
    </row>
    <row r="641" spans="1:29" s="14" customFormat="1" ht="13.95" customHeight="1" x14ac:dyDescent="0.25">
      <c r="A641" s="192"/>
      <c r="B641" s="138" t="s">
        <v>221</v>
      </c>
      <c r="C641" s="142"/>
      <c r="D641" s="196"/>
      <c r="E641" s="196"/>
      <c r="F641" s="196"/>
      <c r="G641" s="196"/>
      <c r="H641" s="196"/>
      <c r="I641" s="190">
        <v>0.5</v>
      </c>
      <c r="J641" s="191">
        <v>3</v>
      </c>
      <c r="K641" s="194">
        <v>8</v>
      </c>
      <c r="L641" s="241">
        <f t="shared" si="81"/>
        <v>12</v>
      </c>
      <c r="M641" s="193"/>
      <c r="N641" s="193"/>
      <c r="O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57"/>
      <c r="AB641" s="57"/>
      <c r="AC641" s="57"/>
    </row>
    <row r="642" spans="1:29" s="14" customFormat="1" ht="13.95" customHeight="1" x14ac:dyDescent="0.25">
      <c r="A642" s="192"/>
      <c r="B642" s="138"/>
      <c r="C642" s="142"/>
      <c r="D642" s="197"/>
      <c r="E642" s="98"/>
      <c r="F642" s="98"/>
      <c r="G642" s="198"/>
      <c r="H642" s="196"/>
      <c r="I642" s="190">
        <v>0.5</v>
      </c>
      <c r="J642" s="191">
        <v>0.5</v>
      </c>
      <c r="K642" s="194">
        <v>4</v>
      </c>
      <c r="L642" s="241">
        <f t="shared" si="81"/>
        <v>1</v>
      </c>
      <c r="M642" s="193"/>
      <c r="N642" s="193"/>
      <c r="O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57"/>
      <c r="AB642" s="57"/>
      <c r="AC642" s="57"/>
    </row>
    <row r="643" spans="1:29" s="14" customFormat="1" ht="13.95" customHeight="1" x14ac:dyDescent="0.25">
      <c r="A643" s="192"/>
      <c r="B643" s="138" t="s">
        <v>223</v>
      </c>
      <c r="C643" s="142"/>
      <c r="D643" s="196"/>
      <c r="E643" s="196"/>
      <c r="F643" s="196"/>
      <c r="G643" s="196"/>
      <c r="H643" s="196"/>
      <c r="I643" s="190">
        <v>0.5</v>
      </c>
      <c r="J643" s="191">
        <v>3</v>
      </c>
      <c r="K643" s="194">
        <v>4</v>
      </c>
      <c r="L643" s="241">
        <f t="shared" si="81"/>
        <v>6</v>
      </c>
      <c r="M643" s="193"/>
      <c r="N643" s="193"/>
      <c r="O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57"/>
      <c r="AB643" s="57"/>
      <c r="AC643" s="57"/>
    </row>
    <row r="644" spans="1:29" s="14" customFormat="1" ht="13.95" customHeight="1" x14ac:dyDescent="0.25">
      <c r="A644" s="192"/>
      <c r="B644" s="138"/>
      <c r="C644" s="142"/>
      <c r="D644" s="197"/>
      <c r="E644" s="98"/>
      <c r="F644" s="98"/>
      <c r="G644" s="198"/>
      <c r="H644" s="196"/>
      <c r="I644" s="190">
        <v>0.5</v>
      </c>
      <c r="J644" s="191">
        <v>0.5</v>
      </c>
      <c r="K644" s="194">
        <v>2</v>
      </c>
      <c r="L644" s="241">
        <f t="shared" si="81"/>
        <v>0.5</v>
      </c>
      <c r="M644" s="193"/>
      <c r="N644" s="193"/>
      <c r="O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57"/>
      <c r="AB644" s="57"/>
      <c r="AC644" s="57"/>
    </row>
    <row r="645" spans="1:29" s="14" customFormat="1" ht="13.95" customHeight="1" x14ac:dyDescent="0.25">
      <c r="A645" s="192"/>
      <c r="B645" s="138" t="s">
        <v>224</v>
      </c>
      <c r="C645" s="142"/>
      <c r="D645" s="197"/>
      <c r="E645" s="98"/>
      <c r="F645" s="98"/>
      <c r="G645" s="198"/>
      <c r="H645" s="196"/>
      <c r="I645" s="190">
        <v>0.2</v>
      </c>
      <c r="J645" s="191">
        <v>16.05</v>
      </c>
      <c r="K645" s="194">
        <v>2</v>
      </c>
      <c r="L645" s="241">
        <f t="shared" si="81"/>
        <v>6.4200000000000008</v>
      </c>
      <c r="M645" s="193"/>
      <c r="N645" s="193"/>
      <c r="O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57"/>
      <c r="AB645" s="57"/>
      <c r="AC645" s="57"/>
    </row>
    <row r="646" spans="1:29" s="14" customFormat="1" ht="13.95" customHeight="1" x14ac:dyDescent="0.25">
      <c r="A646" s="192"/>
      <c r="B646" s="138"/>
      <c r="C646" s="142"/>
      <c r="D646" s="197"/>
      <c r="E646" s="98"/>
      <c r="F646" s="98"/>
      <c r="G646" s="198"/>
      <c r="H646" s="196"/>
      <c r="I646" s="190">
        <v>0.2</v>
      </c>
      <c r="J646" s="191">
        <v>5.42</v>
      </c>
      <c r="K646" s="194">
        <v>4</v>
      </c>
      <c r="L646" s="241">
        <f t="shared" si="81"/>
        <v>4.3360000000000003</v>
      </c>
      <c r="M646" s="193"/>
      <c r="N646" s="193"/>
      <c r="O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57"/>
      <c r="AB646" s="57"/>
      <c r="AC646" s="57"/>
    </row>
    <row r="647" spans="1:29" s="14" customFormat="1" ht="13.95" customHeight="1" x14ac:dyDescent="0.25">
      <c r="A647" s="192"/>
      <c r="B647" s="138" t="s">
        <v>288</v>
      </c>
      <c r="C647" s="142"/>
      <c r="D647" s="2"/>
      <c r="E647" s="183"/>
      <c r="F647" s="183"/>
      <c r="G647" s="183"/>
      <c r="H647" s="183"/>
      <c r="I647" s="200"/>
      <c r="J647" s="191"/>
      <c r="K647" s="194"/>
      <c r="L647" s="194"/>
      <c r="M647" s="193"/>
      <c r="N647" s="193"/>
      <c r="O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57"/>
      <c r="AB647" s="57"/>
      <c r="AC647" s="57"/>
    </row>
    <row r="648" spans="1:29" s="14" customFormat="1" ht="13.95" customHeight="1" x14ac:dyDescent="0.25">
      <c r="A648" s="192"/>
      <c r="B648" s="138" t="s">
        <v>375</v>
      </c>
      <c r="C648" s="142"/>
      <c r="D648" s="2"/>
      <c r="E648" s="183"/>
      <c r="F648" s="183"/>
      <c r="G648" s="183"/>
      <c r="H648" s="183"/>
      <c r="I648" s="200"/>
      <c r="J648" s="191"/>
      <c r="K648" s="194"/>
      <c r="L648" s="194"/>
      <c r="M648" s="193"/>
      <c r="N648" s="193"/>
      <c r="O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57"/>
      <c r="AB648" s="57"/>
      <c r="AC648" s="57"/>
    </row>
    <row r="649" spans="1:29" s="14" customFormat="1" ht="13.95" customHeight="1" x14ac:dyDescent="0.25">
      <c r="A649" s="192"/>
      <c r="B649" s="138" t="s">
        <v>398</v>
      </c>
      <c r="C649" s="142"/>
      <c r="D649" s="2"/>
      <c r="E649" s="183"/>
      <c r="F649" s="183"/>
      <c r="G649" s="2"/>
      <c r="H649" s="183"/>
      <c r="I649" s="200">
        <v>2.5</v>
      </c>
      <c r="J649" s="191">
        <v>0.3</v>
      </c>
      <c r="K649" s="183">
        <v>1</v>
      </c>
      <c r="L649" s="194">
        <f>+I649*J649*K649</f>
        <v>0.75</v>
      </c>
      <c r="M649" s="193"/>
      <c r="N649" s="193"/>
      <c r="O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57"/>
      <c r="AB649" s="57"/>
      <c r="AC649" s="57"/>
    </row>
    <row r="650" spans="1:29" s="14" customFormat="1" ht="13.95" customHeight="1" x14ac:dyDescent="0.25">
      <c r="A650" s="192"/>
      <c r="B650" s="138" t="s">
        <v>404</v>
      </c>
      <c r="C650" s="142"/>
      <c r="D650" s="2"/>
      <c r="E650" s="183"/>
      <c r="F650" s="183"/>
      <c r="G650" s="2"/>
      <c r="H650" s="183"/>
      <c r="I650" s="200">
        <v>3</v>
      </c>
      <c r="J650" s="191">
        <v>0.3</v>
      </c>
      <c r="K650" s="183">
        <v>1</v>
      </c>
      <c r="L650" s="194">
        <f t="shared" ref="L650:L652" si="82">+I650*J650*K650</f>
        <v>0.89999999999999991</v>
      </c>
      <c r="M650" s="193"/>
      <c r="N650" s="193"/>
      <c r="O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57"/>
      <c r="AB650" s="57"/>
      <c r="AC650" s="57"/>
    </row>
    <row r="651" spans="1:29" s="14" customFormat="1" ht="13.95" customHeight="1" x14ac:dyDescent="0.25">
      <c r="A651" s="192"/>
      <c r="B651" s="138" t="s">
        <v>405</v>
      </c>
      <c r="C651" s="142"/>
      <c r="D651" s="2"/>
      <c r="E651" s="183"/>
      <c r="F651" s="183"/>
      <c r="G651" s="2"/>
      <c r="H651" s="183"/>
      <c r="I651" s="200">
        <v>3</v>
      </c>
      <c r="J651" s="191">
        <v>0.3</v>
      </c>
      <c r="K651" s="183">
        <v>1</v>
      </c>
      <c r="L651" s="194">
        <f t="shared" si="82"/>
        <v>0.89999999999999991</v>
      </c>
      <c r="M651" s="193"/>
      <c r="N651" s="193"/>
      <c r="O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57"/>
      <c r="AB651" s="57"/>
      <c r="AC651" s="57"/>
    </row>
    <row r="652" spans="1:29" s="14" customFormat="1" ht="13.95" customHeight="1" x14ac:dyDescent="0.25">
      <c r="A652" s="192"/>
      <c r="B652" s="138" t="s">
        <v>406</v>
      </c>
      <c r="C652" s="142"/>
      <c r="D652" s="2"/>
      <c r="E652" s="183"/>
      <c r="F652" s="183"/>
      <c r="G652" s="2"/>
      <c r="H652" s="183"/>
      <c r="I652" s="200">
        <v>3</v>
      </c>
      <c r="J652" s="191">
        <v>0.3</v>
      </c>
      <c r="K652" s="183">
        <v>1</v>
      </c>
      <c r="L652" s="194">
        <f t="shared" si="82"/>
        <v>0.89999999999999991</v>
      </c>
      <c r="M652" s="193"/>
      <c r="N652" s="193"/>
      <c r="O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57"/>
      <c r="AB652" s="57"/>
      <c r="AC652" s="57"/>
    </row>
    <row r="653" spans="1:29" s="14" customFormat="1" ht="13.95" customHeight="1" x14ac:dyDescent="0.25">
      <c r="A653" s="192"/>
      <c r="B653" s="138" t="s">
        <v>376</v>
      </c>
      <c r="C653" s="142"/>
      <c r="D653" s="2"/>
      <c r="E653" s="183"/>
      <c r="F653" s="183"/>
      <c r="G653" s="2"/>
      <c r="H653" s="183"/>
      <c r="I653" s="200"/>
      <c r="J653" s="191"/>
      <c r="K653" s="183"/>
      <c r="L653" s="194"/>
      <c r="M653" s="193"/>
      <c r="N653" s="193"/>
      <c r="O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57"/>
      <c r="AB653" s="57"/>
      <c r="AC653" s="57"/>
    </row>
    <row r="654" spans="1:29" s="14" customFormat="1" ht="13.95" customHeight="1" x14ac:dyDescent="0.25">
      <c r="A654" s="192"/>
      <c r="B654" s="138" t="s">
        <v>398</v>
      </c>
      <c r="C654" s="142"/>
      <c r="D654" s="2"/>
      <c r="E654" s="183"/>
      <c r="F654" s="183"/>
      <c r="G654" s="2"/>
      <c r="H654" s="183"/>
      <c r="I654" s="200">
        <v>1.9</v>
      </c>
      <c r="J654" s="191">
        <v>0.3</v>
      </c>
      <c r="K654" s="183">
        <v>1</v>
      </c>
      <c r="L654" s="194">
        <f>+I654*J654*K654</f>
        <v>0.56999999999999995</v>
      </c>
      <c r="M654" s="193"/>
      <c r="N654" s="193"/>
      <c r="O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57"/>
      <c r="AB654" s="57"/>
      <c r="AC654" s="57"/>
    </row>
    <row r="655" spans="1:29" s="14" customFormat="1" ht="13.95" customHeight="1" x14ac:dyDescent="0.25">
      <c r="A655" s="192"/>
      <c r="B655" s="138" t="s">
        <v>404</v>
      </c>
      <c r="C655" s="142"/>
      <c r="D655" s="2"/>
      <c r="E655" s="183"/>
      <c r="F655" s="183"/>
      <c r="G655" s="2"/>
      <c r="H655" s="183"/>
      <c r="I655" s="200">
        <v>3</v>
      </c>
      <c r="J655" s="191">
        <v>0.3</v>
      </c>
      <c r="K655" s="183">
        <v>1</v>
      </c>
      <c r="L655" s="194">
        <f t="shared" ref="L655:L658" si="83">+I655*J655*K655</f>
        <v>0.89999999999999991</v>
      </c>
      <c r="M655" s="193"/>
      <c r="N655" s="193"/>
      <c r="O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57"/>
      <c r="AB655" s="57"/>
      <c r="AC655" s="57"/>
    </row>
    <row r="656" spans="1:29" s="14" customFormat="1" ht="13.95" customHeight="1" x14ac:dyDescent="0.25">
      <c r="A656" s="192"/>
      <c r="B656" s="138" t="s">
        <v>405</v>
      </c>
      <c r="C656" s="142"/>
      <c r="D656" s="2"/>
      <c r="E656" s="183"/>
      <c r="F656" s="183"/>
      <c r="G656" s="2"/>
      <c r="H656" s="183"/>
      <c r="I656" s="200">
        <v>3</v>
      </c>
      <c r="J656" s="191">
        <v>0.3</v>
      </c>
      <c r="K656" s="183">
        <v>1</v>
      </c>
      <c r="L656" s="194">
        <f t="shared" si="83"/>
        <v>0.89999999999999991</v>
      </c>
      <c r="M656" s="193"/>
      <c r="N656" s="193"/>
      <c r="O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57"/>
      <c r="AB656" s="57"/>
      <c r="AC656" s="57"/>
    </row>
    <row r="657" spans="1:29" s="14" customFormat="1" ht="13.95" customHeight="1" x14ac:dyDescent="0.25">
      <c r="A657" s="192"/>
      <c r="B657" s="138" t="s">
        <v>406</v>
      </c>
      <c r="C657" s="142"/>
      <c r="D657" s="2"/>
      <c r="E657" s="183"/>
      <c r="F657" s="183"/>
      <c r="G657" s="2"/>
      <c r="H657" s="183"/>
      <c r="I657" s="200">
        <v>1.9</v>
      </c>
      <c r="J657" s="191">
        <v>0.3</v>
      </c>
      <c r="K657" s="183">
        <v>1</v>
      </c>
      <c r="L657" s="194">
        <f t="shared" si="83"/>
        <v>0.56999999999999995</v>
      </c>
      <c r="M657" s="193"/>
      <c r="N657" s="193"/>
      <c r="O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57"/>
      <c r="AB657" s="57"/>
      <c r="AC657" s="57"/>
    </row>
    <row r="658" spans="1:29" s="14" customFormat="1" ht="13.95" customHeight="1" x14ac:dyDescent="0.25">
      <c r="A658" s="192"/>
      <c r="B658" s="138"/>
      <c r="C658" s="142"/>
      <c r="D658" s="2"/>
      <c r="E658" s="183"/>
      <c r="F658" s="183"/>
      <c r="G658" s="2"/>
      <c r="H658" s="183"/>
      <c r="I658" s="200">
        <v>5.35</v>
      </c>
      <c r="J658" s="191">
        <v>0.3</v>
      </c>
      <c r="K658" s="183">
        <v>1</v>
      </c>
      <c r="L658" s="194">
        <f t="shared" si="83"/>
        <v>1.6049999999999998</v>
      </c>
      <c r="M658" s="193"/>
      <c r="N658" s="193"/>
      <c r="O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57"/>
      <c r="AB658" s="57"/>
      <c r="AC658" s="57"/>
    </row>
    <row r="659" spans="1:29" s="14" customFormat="1" ht="13.95" customHeight="1" x14ac:dyDescent="0.25">
      <c r="A659" s="192"/>
      <c r="B659" s="138"/>
      <c r="C659" s="142"/>
      <c r="D659" s="2"/>
      <c r="E659" s="183"/>
      <c r="F659" s="183"/>
      <c r="G659" s="2"/>
      <c r="H659" s="183"/>
      <c r="I659" s="200"/>
      <c r="J659" s="191"/>
      <c r="K659" s="183"/>
      <c r="L659" s="194"/>
      <c r="M659" s="193"/>
      <c r="N659" s="193"/>
      <c r="O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57"/>
      <c r="AB659" s="57"/>
      <c r="AC659" s="57"/>
    </row>
    <row r="660" spans="1:29" ht="13.95" customHeight="1" x14ac:dyDescent="0.25">
      <c r="A660" s="184" t="s">
        <v>263</v>
      </c>
      <c r="B660" s="141" t="s">
        <v>258</v>
      </c>
      <c r="C660" s="139" t="s">
        <v>104</v>
      </c>
      <c r="D660" s="2"/>
      <c r="I660" s="194"/>
      <c r="J660" s="194"/>
      <c r="K660" s="194"/>
      <c r="L660" s="194"/>
      <c r="O660" s="20">
        <f>+SUM(O661:O678)</f>
        <v>79.975000000000009</v>
      </c>
      <c r="P660" s="2"/>
      <c r="AA660" s="6"/>
      <c r="AB660" s="6"/>
      <c r="AC660" s="6"/>
    </row>
    <row r="661" spans="1:29" ht="13.95" customHeight="1" x14ac:dyDescent="0.25">
      <c r="B661" s="138" t="s">
        <v>375</v>
      </c>
      <c r="C661" s="142"/>
      <c r="D661" s="14"/>
      <c r="E661" s="193"/>
      <c r="F661" s="193"/>
      <c r="G661" s="22"/>
      <c r="H661" s="193"/>
      <c r="I661" s="188"/>
      <c r="J661" s="189"/>
      <c r="K661" s="194"/>
      <c r="L661" s="194"/>
      <c r="M661" s="193"/>
      <c r="N661" s="193"/>
      <c r="O661" s="193"/>
      <c r="P661" s="2"/>
      <c r="AA661" s="6"/>
      <c r="AB661" s="6"/>
      <c r="AC661" s="6"/>
    </row>
    <row r="662" spans="1:29" ht="13.95" customHeight="1" x14ac:dyDescent="0.25">
      <c r="B662" s="138" t="s">
        <v>341</v>
      </c>
      <c r="C662" s="142"/>
      <c r="D662" s="14"/>
      <c r="E662" s="193"/>
      <c r="F662" s="193"/>
      <c r="G662" s="22"/>
      <c r="H662" s="193"/>
      <c r="I662" s="188"/>
      <c r="J662" s="189"/>
      <c r="K662" s="194"/>
      <c r="L662" s="194"/>
      <c r="M662" s="193">
        <v>3</v>
      </c>
      <c r="N662" s="193">
        <v>6</v>
      </c>
      <c r="O662" s="193">
        <f>+M662*N662</f>
        <v>18</v>
      </c>
      <c r="P662" s="2"/>
      <c r="AA662" s="6"/>
      <c r="AB662" s="6"/>
      <c r="AC662" s="6"/>
    </row>
    <row r="663" spans="1:29" ht="13.95" customHeight="1" x14ac:dyDescent="0.25">
      <c r="A663" s="214"/>
      <c r="B663" s="138"/>
      <c r="C663" s="142"/>
      <c r="D663" s="14"/>
      <c r="E663" s="218"/>
      <c r="F663" s="218"/>
      <c r="G663" s="22"/>
      <c r="H663" s="218"/>
      <c r="I663" s="216"/>
      <c r="J663" s="217"/>
      <c r="K663" s="219"/>
      <c r="L663" s="219"/>
      <c r="M663" s="218">
        <v>1.5</v>
      </c>
      <c r="N663" s="218">
        <v>6</v>
      </c>
      <c r="O663" s="218">
        <f t="shared" ref="O663:O667" si="84">+M663*N663</f>
        <v>9</v>
      </c>
      <c r="P663" s="2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  <c r="AA663" s="6"/>
      <c r="AB663" s="6"/>
      <c r="AC663" s="6"/>
    </row>
    <row r="664" spans="1:29" ht="13.95" customHeight="1" x14ac:dyDescent="0.25">
      <c r="B664" s="138" t="s">
        <v>418</v>
      </c>
      <c r="C664" s="142"/>
      <c r="D664" s="14"/>
      <c r="E664" s="193"/>
      <c r="F664" s="193"/>
      <c r="G664" s="22"/>
      <c r="H664" s="193"/>
      <c r="I664" s="188"/>
      <c r="J664" s="189"/>
      <c r="K664" s="194"/>
      <c r="L664" s="194"/>
      <c r="M664" s="193">
        <v>1.575</v>
      </c>
      <c r="N664" s="193">
        <v>2</v>
      </c>
      <c r="O664" s="218">
        <f t="shared" si="84"/>
        <v>3.15</v>
      </c>
      <c r="P664" s="2"/>
      <c r="AA664" s="6"/>
      <c r="AB664" s="6"/>
      <c r="AC664" s="6"/>
    </row>
    <row r="665" spans="1:29" ht="13.95" customHeight="1" x14ac:dyDescent="0.25">
      <c r="A665" s="214"/>
      <c r="B665" s="138"/>
      <c r="C665" s="142"/>
      <c r="D665" s="14"/>
      <c r="E665" s="218"/>
      <c r="F665" s="218"/>
      <c r="G665" s="22"/>
      <c r="H665" s="218"/>
      <c r="I665" s="216"/>
      <c r="J665" s="217"/>
      <c r="K665" s="219"/>
      <c r="L665" s="219"/>
      <c r="M665" s="218">
        <v>1.5</v>
      </c>
      <c r="N665" s="218">
        <v>2</v>
      </c>
      <c r="O665" s="218">
        <f t="shared" si="84"/>
        <v>3</v>
      </c>
      <c r="P665" s="2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6"/>
      <c r="AB665" s="6"/>
      <c r="AC665" s="6"/>
    </row>
    <row r="666" spans="1:29" ht="13.95" customHeight="1" x14ac:dyDescent="0.25">
      <c r="A666" s="214"/>
      <c r="B666" s="138" t="s">
        <v>419</v>
      </c>
      <c r="C666" s="142"/>
      <c r="D666" s="14"/>
      <c r="E666" s="218"/>
      <c r="F666" s="218"/>
      <c r="G666" s="22"/>
      <c r="H666" s="218"/>
      <c r="I666" s="216"/>
      <c r="J666" s="217"/>
      <c r="K666" s="219"/>
      <c r="L666" s="219"/>
      <c r="M666" s="218">
        <v>1.6</v>
      </c>
      <c r="N666" s="218">
        <v>2</v>
      </c>
      <c r="O666" s="218">
        <f t="shared" si="84"/>
        <v>3.2</v>
      </c>
      <c r="P666" s="2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6"/>
      <c r="AB666" s="6"/>
      <c r="AC666" s="6"/>
    </row>
    <row r="667" spans="1:29" ht="13.95" customHeight="1" x14ac:dyDescent="0.25">
      <c r="A667" s="214"/>
      <c r="B667" s="138"/>
      <c r="C667" s="142"/>
      <c r="D667" s="14"/>
      <c r="E667" s="218"/>
      <c r="F667" s="218"/>
      <c r="G667" s="22"/>
      <c r="H667" s="218"/>
      <c r="I667" s="216"/>
      <c r="J667" s="217"/>
      <c r="K667" s="219"/>
      <c r="L667" s="219"/>
      <c r="M667" s="218">
        <v>1.2749999999999999</v>
      </c>
      <c r="N667" s="218">
        <v>1</v>
      </c>
      <c r="O667" s="218">
        <f t="shared" si="84"/>
        <v>1.2749999999999999</v>
      </c>
      <c r="P667" s="2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6"/>
      <c r="AB667" s="6"/>
      <c r="AC667" s="6"/>
    </row>
    <row r="668" spans="1:29" ht="13.95" customHeight="1" x14ac:dyDescent="0.25">
      <c r="B668" s="138" t="s">
        <v>376</v>
      </c>
      <c r="C668" s="142"/>
      <c r="D668" s="14"/>
      <c r="E668" s="193"/>
      <c r="F668" s="193"/>
      <c r="G668" s="22"/>
      <c r="H668" s="193"/>
      <c r="I668" s="188"/>
      <c r="J668" s="189"/>
      <c r="K668" s="194"/>
      <c r="L668" s="194"/>
      <c r="M668" s="193"/>
      <c r="N668" s="193"/>
      <c r="O668" s="193"/>
      <c r="P668" s="2"/>
      <c r="AA668" s="6"/>
      <c r="AB668" s="6"/>
      <c r="AC668" s="6"/>
    </row>
    <row r="669" spans="1:29" ht="13.95" customHeight="1" x14ac:dyDescent="0.25">
      <c r="B669" s="138" t="s">
        <v>341</v>
      </c>
      <c r="C669" s="142"/>
      <c r="D669" s="14"/>
      <c r="E669" s="193"/>
      <c r="F669" s="193"/>
      <c r="G669" s="22"/>
      <c r="H669" s="193"/>
      <c r="I669" s="188"/>
      <c r="J669" s="189"/>
      <c r="K669" s="194"/>
      <c r="L669" s="194"/>
      <c r="M669" s="193">
        <v>3</v>
      </c>
      <c r="N669" s="193">
        <v>2</v>
      </c>
      <c r="O669" s="193">
        <f t="shared" ref="O669:O678" si="85">+M669*N669</f>
        <v>6</v>
      </c>
      <c r="P669" s="2"/>
      <c r="AA669" s="6"/>
      <c r="AB669" s="6"/>
      <c r="AC669" s="6"/>
    </row>
    <row r="670" spans="1:29" ht="13.95" customHeight="1" x14ac:dyDescent="0.25">
      <c r="B670" s="138"/>
      <c r="C670" s="142"/>
      <c r="D670" s="14"/>
      <c r="E670" s="193"/>
      <c r="F670" s="193"/>
      <c r="G670" s="22"/>
      <c r="H670" s="193"/>
      <c r="I670" s="188"/>
      <c r="J670" s="189"/>
      <c r="K670" s="194"/>
      <c r="L670" s="194"/>
      <c r="M670" s="193">
        <v>1.5</v>
      </c>
      <c r="N670" s="193">
        <v>2</v>
      </c>
      <c r="O670" s="193">
        <f t="shared" si="85"/>
        <v>3</v>
      </c>
      <c r="P670" s="2"/>
      <c r="AA670" s="6"/>
      <c r="AB670" s="6"/>
      <c r="AC670" s="6"/>
    </row>
    <row r="671" spans="1:29" ht="13.95" customHeight="1" x14ac:dyDescent="0.25">
      <c r="B671" s="138" t="s">
        <v>342</v>
      </c>
      <c r="C671" s="142"/>
      <c r="D671" s="14"/>
      <c r="E671" s="193"/>
      <c r="F671" s="193"/>
      <c r="G671" s="22"/>
      <c r="H671" s="193"/>
      <c r="I671" s="188"/>
      <c r="J671" s="189"/>
      <c r="K671" s="194"/>
      <c r="L671" s="194"/>
      <c r="M671" s="193">
        <v>3</v>
      </c>
      <c r="N671" s="193">
        <v>4</v>
      </c>
      <c r="O671" s="193">
        <f t="shared" si="85"/>
        <v>12</v>
      </c>
      <c r="P671" s="2"/>
      <c r="AA671" s="6"/>
      <c r="AB671" s="6"/>
      <c r="AC671" s="6"/>
    </row>
    <row r="672" spans="1:29" ht="13.95" customHeight="1" x14ac:dyDescent="0.25">
      <c r="B672" s="138"/>
      <c r="C672" s="142"/>
      <c r="D672" s="14"/>
      <c r="E672" s="193"/>
      <c r="F672" s="193"/>
      <c r="G672" s="22"/>
      <c r="H672" s="193"/>
      <c r="I672" s="188"/>
      <c r="J672" s="189"/>
      <c r="K672" s="194"/>
      <c r="L672" s="194"/>
      <c r="M672" s="193">
        <v>1.5</v>
      </c>
      <c r="N672" s="193">
        <v>4</v>
      </c>
      <c r="O672" s="193">
        <f t="shared" si="85"/>
        <v>6</v>
      </c>
      <c r="P672" s="2"/>
      <c r="AA672" s="6"/>
      <c r="AB672" s="6"/>
      <c r="AC672" s="6"/>
    </row>
    <row r="673" spans="1:29" ht="13.95" customHeight="1" x14ac:dyDescent="0.25">
      <c r="A673" s="214"/>
      <c r="B673" s="138" t="s">
        <v>420</v>
      </c>
      <c r="C673" s="142"/>
      <c r="D673" s="14"/>
      <c r="E673" s="218"/>
      <c r="F673" s="218"/>
      <c r="G673" s="22"/>
      <c r="H673" s="218"/>
      <c r="I673" s="216"/>
      <c r="J673" s="217"/>
      <c r="K673" s="219"/>
      <c r="L673" s="219"/>
      <c r="M673" s="218">
        <v>1.325</v>
      </c>
      <c r="N673" s="218">
        <v>2</v>
      </c>
      <c r="O673" s="218">
        <f t="shared" si="85"/>
        <v>2.65</v>
      </c>
      <c r="P673" s="2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  <c r="AA673" s="6"/>
      <c r="AB673" s="6"/>
      <c r="AC673" s="6"/>
    </row>
    <row r="674" spans="1:29" ht="13.95" customHeight="1" x14ac:dyDescent="0.25">
      <c r="A674" s="214"/>
      <c r="B674" s="138"/>
      <c r="C674" s="142"/>
      <c r="D674" s="14"/>
      <c r="E674" s="218"/>
      <c r="F674" s="218"/>
      <c r="G674" s="22"/>
      <c r="H674" s="218"/>
      <c r="I674" s="216"/>
      <c r="J674" s="217"/>
      <c r="K674" s="219"/>
      <c r="L674" s="219"/>
      <c r="M674" s="218">
        <v>1.1499999999999999</v>
      </c>
      <c r="N674" s="218">
        <v>2</v>
      </c>
      <c r="O674" s="218">
        <f t="shared" si="85"/>
        <v>2.2999999999999998</v>
      </c>
      <c r="P674" s="2"/>
      <c r="Q674" s="215"/>
      <c r="R674" s="215"/>
      <c r="S674" s="215"/>
      <c r="T674" s="215"/>
      <c r="U674" s="215"/>
      <c r="V674" s="215"/>
      <c r="W674" s="215"/>
      <c r="X674" s="215"/>
      <c r="Y674" s="215"/>
      <c r="Z674" s="215"/>
      <c r="AA674" s="6"/>
      <c r="AB674" s="6"/>
      <c r="AC674" s="6"/>
    </row>
    <row r="675" spans="1:29" ht="13.95" customHeight="1" x14ac:dyDescent="0.25">
      <c r="B675" s="227" t="s">
        <v>331</v>
      </c>
      <c r="C675" s="142"/>
      <c r="D675" s="14"/>
      <c r="E675" s="193"/>
      <c r="F675" s="193"/>
      <c r="G675" s="22"/>
      <c r="H675" s="193"/>
      <c r="I675" s="188"/>
      <c r="J675" s="189"/>
      <c r="K675" s="194"/>
      <c r="L675" s="194"/>
      <c r="M675" s="193">
        <v>1.1000000000000001</v>
      </c>
      <c r="N675" s="193">
        <v>1</v>
      </c>
      <c r="O675" s="193">
        <f t="shared" si="85"/>
        <v>1.1000000000000001</v>
      </c>
      <c r="P675" s="2"/>
      <c r="AA675" s="6"/>
      <c r="AB675" s="6"/>
      <c r="AC675" s="6"/>
    </row>
    <row r="676" spans="1:29" ht="13.95" customHeight="1" x14ac:dyDescent="0.25">
      <c r="A676" s="214"/>
      <c r="B676" s="138"/>
      <c r="C676" s="142"/>
      <c r="D676" s="14"/>
      <c r="E676" s="218"/>
      <c r="F676" s="218"/>
      <c r="G676" s="22"/>
      <c r="H676" s="218"/>
      <c r="I676" s="216"/>
      <c r="J676" s="217"/>
      <c r="K676" s="219"/>
      <c r="L676" s="219"/>
      <c r="M676" s="218">
        <v>2.1</v>
      </c>
      <c r="N676" s="218">
        <v>2</v>
      </c>
      <c r="O676" s="218">
        <f t="shared" si="85"/>
        <v>4.2</v>
      </c>
      <c r="P676" s="2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  <c r="AA676" s="6"/>
      <c r="AB676" s="6"/>
      <c r="AC676" s="6"/>
    </row>
    <row r="677" spans="1:29" ht="13.95" customHeight="1" x14ac:dyDescent="0.25">
      <c r="A677" s="214"/>
      <c r="B677" s="138" t="s">
        <v>332</v>
      </c>
      <c r="C677" s="142"/>
      <c r="D677" s="14"/>
      <c r="E677" s="218"/>
      <c r="F677" s="218"/>
      <c r="G677" s="22"/>
      <c r="H677" s="218"/>
      <c r="I677" s="216"/>
      <c r="J677" s="217"/>
      <c r="K677" s="219"/>
      <c r="L677" s="219"/>
      <c r="M677" s="218">
        <v>0.9</v>
      </c>
      <c r="N677" s="218">
        <v>1</v>
      </c>
      <c r="O677" s="218">
        <f t="shared" si="85"/>
        <v>0.9</v>
      </c>
      <c r="P677" s="2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  <c r="AA677" s="6"/>
      <c r="AB677" s="6"/>
      <c r="AC677" s="6"/>
    </row>
    <row r="678" spans="1:29" ht="13.95" customHeight="1" x14ac:dyDescent="0.25">
      <c r="A678" s="214"/>
      <c r="B678" s="138"/>
      <c r="C678" s="142"/>
      <c r="D678" s="14"/>
      <c r="E678" s="218"/>
      <c r="F678" s="218"/>
      <c r="G678" s="22"/>
      <c r="H678" s="218"/>
      <c r="I678" s="216"/>
      <c r="J678" s="217"/>
      <c r="K678" s="219"/>
      <c r="L678" s="219"/>
      <c r="M678" s="218">
        <v>2.1</v>
      </c>
      <c r="N678" s="218">
        <v>2</v>
      </c>
      <c r="O678" s="218">
        <f t="shared" si="85"/>
        <v>4.2</v>
      </c>
      <c r="P678" s="2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  <c r="AA678" s="6"/>
      <c r="AB678" s="6"/>
      <c r="AC678" s="6"/>
    </row>
    <row r="679" spans="1:29" ht="13.95" customHeight="1" x14ac:dyDescent="0.25">
      <c r="A679" s="214"/>
      <c r="B679" s="138"/>
      <c r="C679" s="142"/>
      <c r="D679" s="14"/>
      <c r="E679" s="218"/>
      <c r="F679" s="218"/>
      <c r="G679" s="22"/>
      <c r="H679" s="218"/>
      <c r="I679" s="216"/>
      <c r="J679" s="217"/>
      <c r="K679" s="219"/>
      <c r="L679" s="219"/>
      <c r="M679" s="218"/>
      <c r="N679" s="218"/>
      <c r="O679" s="218"/>
      <c r="P679" s="2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  <c r="AA679" s="6"/>
      <c r="AB679" s="6"/>
      <c r="AC679" s="6"/>
    </row>
    <row r="680" spans="1:29" ht="13.95" customHeight="1" x14ac:dyDescent="0.25">
      <c r="A680" s="184" t="s">
        <v>264</v>
      </c>
      <c r="B680" s="141" t="s">
        <v>259</v>
      </c>
      <c r="C680" s="139" t="s">
        <v>104</v>
      </c>
      <c r="D680" s="2"/>
      <c r="I680" s="333"/>
      <c r="J680" s="334"/>
      <c r="K680" s="194"/>
      <c r="L680" s="194"/>
      <c r="O680" s="20">
        <f>+SUM(O681:O696)</f>
        <v>130.80000000000001</v>
      </c>
      <c r="P680" s="2"/>
      <c r="AA680" s="6"/>
      <c r="AB680" s="6"/>
      <c r="AC680" s="6"/>
    </row>
    <row r="681" spans="1:29" ht="13.95" customHeight="1" x14ac:dyDescent="0.25">
      <c r="B681" s="138" t="s">
        <v>375</v>
      </c>
      <c r="C681" s="142"/>
      <c r="D681" s="14"/>
      <c r="E681" s="193"/>
      <c r="F681" s="193"/>
      <c r="G681" s="22"/>
      <c r="H681" s="193"/>
      <c r="I681" s="190"/>
      <c r="J681" s="191"/>
      <c r="K681" s="194"/>
      <c r="L681" s="194"/>
      <c r="M681" s="193">
        <v>1.55</v>
      </c>
      <c r="N681" s="193">
        <v>2</v>
      </c>
      <c r="O681" s="193">
        <f t="shared" ref="O681:O696" si="86">+M681*N681</f>
        <v>3.1</v>
      </c>
      <c r="P681" s="14"/>
      <c r="AA681" s="6"/>
      <c r="AB681" s="6"/>
      <c r="AC681" s="6"/>
    </row>
    <row r="682" spans="1:29" ht="13.95" customHeight="1" x14ac:dyDescent="0.25">
      <c r="A682" s="223"/>
      <c r="B682" s="138"/>
      <c r="C682" s="142"/>
      <c r="D682" s="14"/>
      <c r="E682" s="226"/>
      <c r="F682" s="226"/>
      <c r="G682" s="22"/>
      <c r="H682" s="226"/>
      <c r="I682" s="220"/>
      <c r="J682" s="221"/>
      <c r="K682" s="225"/>
      <c r="L682" s="225"/>
      <c r="M682" s="226">
        <v>3</v>
      </c>
      <c r="N682" s="226">
        <v>6</v>
      </c>
      <c r="O682" s="226">
        <f t="shared" si="86"/>
        <v>18</v>
      </c>
      <c r="P682" s="14"/>
      <c r="Q682" s="224"/>
      <c r="R682" s="224"/>
      <c r="S682" s="224"/>
      <c r="T682" s="224"/>
      <c r="U682" s="224"/>
      <c r="V682" s="224"/>
      <c r="W682" s="224"/>
      <c r="X682" s="224"/>
      <c r="Y682" s="224"/>
      <c r="Z682" s="224"/>
      <c r="AA682" s="6"/>
      <c r="AB682" s="6"/>
      <c r="AC682" s="6"/>
    </row>
    <row r="683" spans="1:29" ht="13.95" customHeight="1" x14ac:dyDescent="0.25">
      <c r="B683" s="138"/>
      <c r="C683" s="142"/>
      <c r="D683" s="14"/>
      <c r="E683" s="193"/>
      <c r="F683" s="193"/>
      <c r="G683" s="22"/>
      <c r="H683" s="193"/>
      <c r="I683" s="190"/>
      <c r="J683" s="191"/>
      <c r="K683" s="194"/>
      <c r="L683" s="194"/>
      <c r="M683" s="193">
        <v>0.95</v>
      </c>
      <c r="N683" s="193">
        <v>8</v>
      </c>
      <c r="O683" s="226">
        <f t="shared" si="86"/>
        <v>7.6</v>
      </c>
      <c r="P683" s="14"/>
      <c r="AA683" s="6"/>
      <c r="AB683" s="6"/>
      <c r="AC683" s="6"/>
    </row>
    <row r="684" spans="1:29" ht="13.95" customHeight="1" x14ac:dyDescent="0.25">
      <c r="B684" s="138" t="s">
        <v>376</v>
      </c>
      <c r="C684" s="142"/>
      <c r="D684" s="14"/>
      <c r="E684" s="193"/>
      <c r="F684" s="193"/>
      <c r="G684" s="22"/>
      <c r="H684" s="193"/>
      <c r="I684" s="190"/>
      <c r="J684" s="191"/>
      <c r="K684" s="194"/>
      <c r="L684" s="194"/>
      <c r="M684" s="193">
        <v>3</v>
      </c>
      <c r="N684" s="193">
        <v>2</v>
      </c>
      <c r="O684" s="193">
        <f t="shared" si="86"/>
        <v>6</v>
      </c>
      <c r="P684" s="14"/>
      <c r="AA684" s="6"/>
      <c r="AB684" s="6"/>
      <c r="AC684" s="6"/>
    </row>
    <row r="685" spans="1:29" ht="13.95" customHeight="1" x14ac:dyDescent="0.25">
      <c r="B685" s="138"/>
      <c r="C685" s="142"/>
      <c r="D685" s="14"/>
      <c r="E685" s="193"/>
      <c r="F685" s="193"/>
      <c r="G685" s="22"/>
      <c r="H685" s="193"/>
      <c r="I685" s="190"/>
      <c r="J685" s="191"/>
      <c r="K685" s="194"/>
      <c r="L685" s="194"/>
      <c r="M685" s="193">
        <v>2.2000000000000002</v>
      </c>
      <c r="N685" s="193">
        <v>2</v>
      </c>
      <c r="O685" s="193">
        <f t="shared" si="86"/>
        <v>4.4000000000000004</v>
      </c>
      <c r="P685" s="14"/>
      <c r="AA685" s="6"/>
      <c r="AB685" s="6"/>
      <c r="AC685" s="6"/>
    </row>
    <row r="686" spans="1:29" ht="13.95" customHeight="1" x14ac:dyDescent="0.25">
      <c r="B686" s="138" t="s">
        <v>122</v>
      </c>
      <c r="C686" s="142"/>
      <c r="D686" s="14"/>
      <c r="E686" s="193"/>
      <c r="F686" s="193"/>
      <c r="G686" s="22"/>
      <c r="H686" s="193"/>
      <c r="I686" s="190"/>
      <c r="J686" s="191"/>
      <c r="K686" s="194"/>
      <c r="L686" s="194"/>
      <c r="M686" s="193">
        <v>1.9</v>
      </c>
      <c r="N686" s="193">
        <v>4</v>
      </c>
      <c r="O686" s="193">
        <f t="shared" si="86"/>
        <v>7.6</v>
      </c>
      <c r="P686" s="14"/>
      <c r="AA686" s="6"/>
      <c r="AB686" s="6"/>
      <c r="AC686" s="6"/>
    </row>
    <row r="687" spans="1:29" ht="13.95" customHeight="1" x14ac:dyDescent="0.25">
      <c r="B687" s="138"/>
      <c r="C687" s="142"/>
      <c r="D687" s="14"/>
      <c r="E687" s="193"/>
      <c r="F687" s="193"/>
      <c r="G687" s="22"/>
      <c r="H687" s="193"/>
      <c r="I687" s="190"/>
      <c r="J687" s="191"/>
      <c r="K687" s="194"/>
      <c r="L687" s="194"/>
      <c r="M687" s="193">
        <v>1.35</v>
      </c>
      <c r="N687" s="193">
        <v>2</v>
      </c>
      <c r="O687" s="193">
        <f t="shared" si="86"/>
        <v>2.7</v>
      </c>
      <c r="P687" s="14"/>
      <c r="AA687" s="6"/>
      <c r="AB687" s="6"/>
      <c r="AC687" s="6"/>
    </row>
    <row r="688" spans="1:29" ht="13.95" customHeight="1" x14ac:dyDescent="0.25">
      <c r="B688" s="138"/>
      <c r="C688" s="142"/>
      <c r="D688" s="14"/>
      <c r="E688" s="193"/>
      <c r="F688" s="193"/>
      <c r="G688" s="22"/>
      <c r="H688" s="193"/>
      <c r="I688" s="190"/>
      <c r="J688" s="191"/>
      <c r="K688" s="194"/>
      <c r="L688" s="194"/>
      <c r="M688" s="193">
        <v>0.95</v>
      </c>
      <c r="N688" s="193">
        <v>6</v>
      </c>
      <c r="O688" s="193">
        <f t="shared" si="86"/>
        <v>5.6999999999999993</v>
      </c>
      <c r="P688" s="14"/>
      <c r="AA688" s="6"/>
      <c r="AB688" s="6"/>
      <c r="AC688" s="6"/>
    </row>
    <row r="689" spans="1:29" ht="13.95" customHeight="1" x14ac:dyDescent="0.25">
      <c r="B689" s="138" t="s">
        <v>386</v>
      </c>
      <c r="C689" s="142"/>
      <c r="D689" s="14"/>
      <c r="E689" s="193"/>
      <c r="F689" s="193"/>
      <c r="G689" s="22"/>
      <c r="H689" s="193"/>
      <c r="I689" s="190"/>
      <c r="J689" s="191"/>
      <c r="K689" s="194"/>
      <c r="L689" s="194"/>
      <c r="M689" s="193">
        <v>6</v>
      </c>
      <c r="N689" s="193">
        <v>2</v>
      </c>
      <c r="O689" s="193">
        <f t="shared" si="86"/>
        <v>12</v>
      </c>
      <c r="P689" s="14"/>
      <c r="AA689" s="6"/>
      <c r="AB689" s="6"/>
      <c r="AC689" s="6"/>
    </row>
    <row r="690" spans="1:29" ht="13.95" customHeight="1" x14ac:dyDescent="0.25">
      <c r="B690" s="138"/>
      <c r="C690" s="142"/>
      <c r="D690" s="14"/>
      <c r="E690" s="193"/>
      <c r="F690" s="193"/>
      <c r="G690" s="22"/>
      <c r="H690" s="193"/>
      <c r="I690" s="190"/>
      <c r="J690" s="191"/>
      <c r="K690" s="194"/>
      <c r="L690" s="194"/>
      <c r="M690" s="193">
        <v>2.6</v>
      </c>
      <c r="N690" s="193">
        <v>4</v>
      </c>
      <c r="O690" s="193">
        <f t="shared" si="86"/>
        <v>10.4</v>
      </c>
      <c r="P690" s="14"/>
      <c r="AA690" s="6"/>
      <c r="AB690" s="6"/>
      <c r="AC690" s="6"/>
    </row>
    <row r="691" spans="1:29" ht="13.95" customHeight="1" x14ac:dyDescent="0.25">
      <c r="B691" s="138" t="s">
        <v>388</v>
      </c>
      <c r="C691" s="142"/>
      <c r="D691" s="14"/>
      <c r="E691" s="193"/>
      <c r="F691" s="193"/>
      <c r="G691" s="22"/>
      <c r="H691" s="193"/>
      <c r="I691" s="190"/>
      <c r="J691" s="191"/>
      <c r="K691" s="194"/>
      <c r="L691" s="194"/>
      <c r="M691" s="193">
        <v>6</v>
      </c>
      <c r="N691" s="193">
        <v>2</v>
      </c>
      <c r="O691" s="193">
        <f t="shared" si="86"/>
        <v>12</v>
      </c>
      <c r="P691" s="14"/>
      <c r="AA691" s="6"/>
      <c r="AB691" s="6"/>
      <c r="AC691" s="6"/>
    </row>
    <row r="692" spans="1:29" ht="13.95" customHeight="1" x14ac:dyDescent="0.25">
      <c r="B692" s="138"/>
      <c r="C692" s="142"/>
      <c r="D692" s="14"/>
      <c r="E692" s="193"/>
      <c r="F692" s="193"/>
      <c r="G692" s="22"/>
      <c r="H692" s="193"/>
      <c r="I692" s="190"/>
      <c r="J692" s="191"/>
      <c r="K692" s="194"/>
      <c r="L692" s="194"/>
      <c r="M692" s="193">
        <v>2.6</v>
      </c>
      <c r="N692" s="193">
        <v>4</v>
      </c>
      <c r="O692" s="193">
        <f t="shared" si="86"/>
        <v>10.4</v>
      </c>
      <c r="P692" s="14"/>
      <c r="AA692" s="6"/>
      <c r="AB692" s="6"/>
      <c r="AC692" s="6"/>
    </row>
    <row r="693" spans="1:29" ht="13.95" customHeight="1" x14ac:dyDescent="0.25">
      <c r="B693" s="138"/>
      <c r="C693" s="142"/>
      <c r="D693" s="14"/>
      <c r="E693" s="193"/>
      <c r="F693" s="193"/>
      <c r="G693" s="22"/>
      <c r="H693" s="193"/>
      <c r="I693" s="190"/>
      <c r="J693" s="191"/>
      <c r="K693" s="194"/>
      <c r="L693" s="194"/>
      <c r="M693" s="193">
        <v>6</v>
      </c>
      <c r="N693" s="193">
        <v>3</v>
      </c>
      <c r="O693" s="193">
        <f t="shared" si="86"/>
        <v>18</v>
      </c>
      <c r="P693" s="14"/>
      <c r="AA693" s="6"/>
      <c r="AB693" s="6"/>
      <c r="AC693" s="6"/>
    </row>
    <row r="694" spans="1:29" ht="13.95" customHeight="1" x14ac:dyDescent="0.25">
      <c r="B694" s="138"/>
      <c r="C694" s="142"/>
      <c r="D694" s="14"/>
      <c r="E694" s="193"/>
      <c r="F694" s="193"/>
      <c r="G694" s="22"/>
      <c r="H694" s="193"/>
      <c r="I694" s="190"/>
      <c r="J694" s="191"/>
      <c r="K694" s="194"/>
      <c r="L694" s="194"/>
      <c r="M694" s="193">
        <v>2.6</v>
      </c>
      <c r="N694" s="193">
        <v>4</v>
      </c>
      <c r="O694" s="193">
        <f t="shared" si="86"/>
        <v>10.4</v>
      </c>
      <c r="P694" s="14"/>
      <c r="AA694" s="6"/>
      <c r="AB694" s="6"/>
      <c r="AC694" s="6"/>
    </row>
    <row r="695" spans="1:29" ht="13.95" customHeight="1" x14ac:dyDescent="0.25">
      <c r="A695" s="223"/>
      <c r="B695" s="138"/>
      <c r="C695" s="142"/>
      <c r="D695" s="14"/>
      <c r="E695" s="226"/>
      <c r="F695" s="226"/>
      <c r="G695" s="22"/>
      <c r="H695" s="226"/>
      <c r="I695" s="220"/>
      <c r="J695" s="221"/>
      <c r="K695" s="225"/>
      <c r="L695" s="225"/>
      <c r="M695" s="226">
        <v>0.5</v>
      </c>
      <c r="N695" s="226">
        <v>2</v>
      </c>
      <c r="O695" s="226">
        <f t="shared" si="86"/>
        <v>1</v>
      </c>
      <c r="P695" s="1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6"/>
      <c r="AB695" s="6"/>
      <c r="AC695" s="6"/>
    </row>
    <row r="696" spans="1:29" ht="13.95" customHeight="1" x14ac:dyDescent="0.25">
      <c r="A696" s="223"/>
      <c r="B696" s="138"/>
      <c r="C696" s="142"/>
      <c r="D696" s="14"/>
      <c r="E696" s="226"/>
      <c r="F696" s="226"/>
      <c r="G696" s="22"/>
      <c r="H696" s="226"/>
      <c r="I696" s="220"/>
      <c r="J696" s="221"/>
      <c r="K696" s="225"/>
      <c r="L696" s="225"/>
      <c r="M696" s="226">
        <v>0.75</v>
      </c>
      <c r="N696" s="226">
        <v>2</v>
      </c>
      <c r="O696" s="226">
        <f t="shared" si="86"/>
        <v>1.5</v>
      </c>
      <c r="P696" s="1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6"/>
      <c r="AB696" s="6"/>
      <c r="AC696" s="6"/>
    </row>
    <row r="697" spans="1:29" ht="13.95" customHeight="1" x14ac:dyDescent="0.25">
      <c r="A697" s="223"/>
      <c r="B697" s="138"/>
      <c r="C697" s="142"/>
      <c r="D697" s="14"/>
      <c r="E697" s="226"/>
      <c r="F697" s="226"/>
      <c r="G697" s="22"/>
      <c r="H697" s="226"/>
      <c r="I697" s="220"/>
      <c r="J697" s="221"/>
      <c r="K697" s="225"/>
      <c r="L697" s="225"/>
      <c r="M697" s="226"/>
      <c r="N697" s="226"/>
      <c r="O697" s="226"/>
      <c r="P697" s="14"/>
      <c r="Q697" s="224"/>
      <c r="R697" s="224"/>
      <c r="S697" s="224"/>
      <c r="T697" s="224"/>
      <c r="U697" s="224"/>
      <c r="V697" s="224"/>
      <c r="W697" s="224"/>
      <c r="X697" s="224"/>
      <c r="Y697" s="224"/>
      <c r="Z697" s="224"/>
      <c r="AA697" s="6"/>
      <c r="AB697" s="6"/>
      <c r="AC697" s="6"/>
    </row>
    <row r="698" spans="1:29" ht="13.95" customHeight="1" x14ac:dyDescent="0.25">
      <c r="A698" s="184" t="s">
        <v>83</v>
      </c>
      <c r="B698" s="141" t="s">
        <v>298</v>
      </c>
      <c r="C698" s="142"/>
      <c r="D698" s="14"/>
      <c r="E698" s="193"/>
      <c r="F698" s="193"/>
      <c r="G698" s="22"/>
      <c r="H698" s="193"/>
      <c r="I698" s="190"/>
      <c r="J698" s="191"/>
      <c r="K698" s="194"/>
      <c r="L698" s="194"/>
      <c r="M698" s="193"/>
      <c r="N698" s="193"/>
      <c r="O698" s="193"/>
      <c r="P698" s="14"/>
      <c r="AA698" s="6"/>
      <c r="AB698" s="6"/>
      <c r="AC698" s="6"/>
    </row>
    <row r="699" spans="1:29" ht="13.95" customHeight="1" x14ac:dyDescent="0.25">
      <c r="A699" s="184" t="s">
        <v>95</v>
      </c>
      <c r="B699" s="141" t="s">
        <v>299</v>
      </c>
      <c r="C699" s="139" t="s">
        <v>89</v>
      </c>
      <c r="D699" s="2"/>
      <c r="I699" s="333"/>
      <c r="J699" s="334"/>
      <c r="K699" s="194"/>
      <c r="L699" s="13">
        <f>+SUM(L700:L711)</f>
        <v>101.83439999999997</v>
      </c>
      <c r="P699" s="2"/>
      <c r="AA699" s="6"/>
      <c r="AB699" s="6"/>
      <c r="AC699" s="6"/>
    </row>
    <row r="700" spans="1:29" ht="13.95" customHeight="1" x14ac:dyDescent="0.25">
      <c r="B700" s="141"/>
      <c r="C700" s="139"/>
      <c r="D700" s="2"/>
      <c r="I700" s="181">
        <v>3.43</v>
      </c>
      <c r="J700" s="224">
        <v>3</v>
      </c>
      <c r="K700" s="8">
        <v>1</v>
      </c>
      <c r="L700" s="225">
        <f>+I700*J700*K700</f>
        <v>10.290000000000001</v>
      </c>
      <c r="P700" s="2"/>
      <c r="AA700" s="6"/>
      <c r="AB700" s="6"/>
      <c r="AC700" s="6"/>
    </row>
    <row r="701" spans="1:29" ht="13.95" customHeight="1" x14ac:dyDescent="0.25">
      <c r="B701" s="141"/>
      <c r="C701" s="139"/>
      <c r="D701" s="2"/>
      <c r="I701" s="181">
        <v>3.4</v>
      </c>
      <c r="J701" s="224">
        <v>3</v>
      </c>
      <c r="K701" s="8">
        <v>1</v>
      </c>
      <c r="L701" s="225">
        <f t="shared" ref="L701:L715" si="87">+I701*J701*K701</f>
        <v>10.199999999999999</v>
      </c>
      <c r="P701" s="2"/>
      <c r="AA701" s="6"/>
      <c r="AB701" s="6"/>
      <c r="AC701" s="6"/>
    </row>
    <row r="702" spans="1:29" ht="13.95" customHeight="1" x14ac:dyDescent="0.25">
      <c r="B702" s="141"/>
      <c r="C702" s="139"/>
      <c r="D702" s="2"/>
      <c r="I702" s="181">
        <v>3.4</v>
      </c>
      <c r="J702" s="224">
        <v>3</v>
      </c>
      <c r="K702" s="8">
        <v>1</v>
      </c>
      <c r="L702" s="225">
        <f t="shared" si="87"/>
        <v>10.199999999999999</v>
      </c>
      <c r="P702" s="2"/>
      <c r="AA702" s="6"/>
      <c r="AB702" s="6"/>
      <c r="AC702" s="6"/>
    </row>
    <row r="703" spans="1:29" ht="13.95" customHeight="1" x14ac:dyDescent="0.25">
      <c r="B703" s="141"/>
      <c r="C703" s="139"/>
      <c r="D703" s="2"/>
      <c r="I703" s="181">
        <v>3.43</v>
      </c>
      <c r="J703" s="224">
        <v>3</v>
      </c>
      <c r="K703" s="8">
        <v>1</v>
      </c>
      <c r="L703" s="225">
        <f t="shared" si="87"/>
        <v>10.290000000000001</v>
      </c>
      <c r="P703" s="2"/>
      <c r="AA703" s="6"/>
      <c r="AB703" s="6"/>
      <c r="AC703" s="6"/>
    </row>
    <row r="704" spans="1:29" ht="13.95" customHeight="1" x14ac:dyDescent="0.25">
      <c r="B704" s="141"/>
      <c r="C704" s="139"/>
      <c r="D704" s="2"/>
      <c r="I704" s="181">
        <v>3.43</v>
      </c>
      <c r="J704" s="224">
        <v>1.92</v>
      </c>
      <c r="K704" s="8">
        <v>2</v>
      </c>
      <c r="L704" s="225">
        <f t="shared" si="87"/>
        <v>13.171200000000001</v>
      </c>
      <c r="P704" s="2"/>
      <c r="AA704" s="6"/>
      <c r="AB704" s="6"/>
      <c r="AC704" s="6"/>
    </row>
    <row r="705" spans="1:29" ht="13.95" customHeight="1" x14ac:dyDescent="0.25">
      <c r="B705" s="141"/>
      <c r="C705" s="139"/>
      <c r="D705" s="2"/>
      <c r="I705" s="181">
        <v>3.4</v>
      </c>
      <c r="J705" s="224">
        <v>1.92</v>
      </c>
      <c r="K705" s="8">
        <v>2</v>
      </c>
      <c r="L705" s="225">
        <f t="shared" si="87"/>
        <v>13.055999999999999</v>
      </c>
      <c r="P705" s="2"/>
      <c r="AA705" s="6"/>
      <c r="AB705" s="6"/>
      <c r="AC705" s="6"/>
    </row>
    <row r="706" spans="1:29" ht="13.95" customHeight="1" x14ac:dyDescent="0.25">
      <c r="B706" s="141"/>
      <c r="C706" s="139"/>
      <c r="D706" s="2"/>
      <c r="I706" s="181">
        <v>3.4</v>
      </c>
      <c r="J706" s="224">
        <v>1.92</v>
      </c>
      <c r="K706" s="8">
        <v>2</v>
      </c>
      <c r="L706" s="225">
        <f t="shared" si="87"/>
        <v>13.055999999999999</v>
      </c>
      <c r="P706" s="2"/>
      <c r="AA706" s="6"/>
      <c r="AB706" s="6"/>
      <c r="AC706" s="6"/>
    </row>
    <row r="707" spans="1:29" ht="13.95" customHeight="1" x14ac:dyDescent="0.25">
      <c r="B707" s="141"/>
      <c r="C707" s="139"/>
      <c r="D707" s="2"/>
      <c r="I707" s="181">
        <v>3.43</v>
      </c>
      <c r="J707" s="224">
        <v>1.92</v>
      </c>
      <c r="K707" s="8">
        <v>2</v>
      </c>
      <c r="L707" s="225">
        <f t="shared" si="87"/>
        <v>13.171200000000001</v>
      </c>
      <c r="P707" s="2"/>
      <c r="AA707" s="6"/>
      <c r="AB707" s="6"/>
      <c r="AC707" s="6"/>
    </row>
    <row r="708" spans="1:29" ht="13.95" customHeight="1" x14ac:dyDescent="0.25">
      <c r="B708" s="141"/>
      <c r="C708" s="139"/>
      <c r="D708" s="2"/>
      <c r="I708" s="181">
        <v>0.7</v>
      </c>
      <c r="J708" s="224">
        <v>3</v>
      </c>
      <c r="K708" s="8">
        <v>1</v>
      </c>
      <c r="L708" s="225">
        <f t="shared" si="87"/>
        <v>2.0999999999999996</v>
      </c>
      <c r="P708" s="2"/>
      <c r="AA708" s="6"/>
      <c r="AB708" s="6"/>
      <c r="AC708" s="6"/>
    </row>
    <row r="709" spans="1:29" ht="13.95" customHeight="1" x14ac:dyDescent="0.25">
      <c r="B709" s="141"/>
      <c r="C709" s="139"/>
      <c r="D709" s="2"/>
      <c r="I709" s="181">
        <v>0.7</v>
      </c>
      <c r="J709" s="224">
        <v>3</v>
      </c>
      <c r="K709" s="8">
        <v>1</v>
      </c>
      <c r="L709" s="225">
        <f t="shared" si="87"/>
        <v>2.0999999999999996</v>
      </c>
      <c r="P709" s="2"/>
      <c r="AA709" s="6"/>
      <c r="AB709" s="6"/>
      <c r="AC709" s="6"/>
    </row>
    <row r="710" spans="1:29" ht="13.95" customHeight="1" x14ac:dyDescent="0.25">
      <c r="B710" s="141"/>
      <c r="C710" s="139"/>
      <c r="D710" s="2"/>
      <c r="I710" s="181">
        <v>0.7</v>
      </c>
      <c r="J710" s="224">
        <v>3</v>
      </c>
      <c r="K710" s="8">
        <v>1</v>
      </c>
      <c r="L710" s="225">
        <f t="shared" si="87"/>
        <v>2.0999999999999996</v>
      </c>
      <c r="P710" s="2"/>
      <c r="AA710" s="6"/>
      <c r="AB710" s="6"/>
      <c r="AC710" s="6"/>
    </row>
    <row r="711" spans="1:29" ht="13.95" customHeight="1" x14ac:dyDescent="0.25">
      <c r="B711" s="141"/>
      <c r="C711" s="139"/>
      <c r="D711" s="2"/>
      <c r="I711" s="181">
        <v>0.7</v>
      </c>
      <c r="J711" s="224">
        <v>3</v>
      </c>
      <c r="K711" s="8">
        <v>1</v>
      </c>
      <c r="L711" s="225">
        <f t="shared" si="87"/>
        <v>2.0999999999999996</v>
      </c>
      <c r="P711" s="2"/>
      <c r="AA711" s="6"/>
      <c r="AB711" s="6"/>
      <c r="AC711" s="6"/>
    </row>
    <row r="712" spans="1:29" ht="13.95" customHeight="1" x14ac:dyDescent="0.25">
      <c r="A712" s="223"/>
      <c r="B712" s="141"/>
      <c r="C712" s="139"/>
      <c r="D712" s="2"/>
      <c r="E712" s="224"/>
      <c r="F712" s="224"/>
      <c r="H712" s="224"/>
      <c r="I712" s="181">
        <v>0.7</v>
      </c>
      <c r="J712" s="224">
        <v>1.92</v>
      </c>
      <c r="K712" s="8">
        <v>1</v>
      </c>
      <c r="L712" s="225">
        <f t="shared" si="87"/>
        <v>1.3439999999999999</v>
      </c>
      <c r="M712" s="224"/>
      <c r="N712" s="224"/>
      <c r="O712" s="224"/>
      <c r="P712" s="2"/>
      <c r="Q712" s="224"/>
      <c r="R712" s="224"/>
      <c r="S712" s="224"/>
      <c r="T712" s="224"/>
      <c r="U712" s="224"/>
      <c r="V712" s="224"/>
      <c r="W712" s="224"/>
      <c r="X712" s="224"/>
      <c r="Y712" s="224"/>
      <c r="Z712" s="224"/>
      <c r="AA712" s="6"/>
      <c r="AB712" s="6"/>
      <c r="AC712" s="6"/>
    </row>
    <row r="713" spans="1:29" ht="13.95" customHeight="1" x14ac:dyDescent="0.25">
      <c r="A713" s="223"/>
      <c r="B713" s="141"/>
      <c r="C713" s="139"/>
      <c r="D713" s="2"/>
      <c r="E713" s="224"/>
      <c r="F713" s="224"/>
      <c r="H713" s="224"/>
      <c r="I713" s="181">
        <v>0.7</v>
      </c>
      <c r="J713" s="224">
        <v>1.92</v>
      </c>
      <c r="K713" s="8">
        <v>1</v>
      </c>
      <c r="L713" s="225">
        <f t="shared" si="87"/>
        <v>1.3439999999999999</v>
      </c>
      <c r="M713" s="224"/>
      <c r="N713" s="224"/>
      <c r="O713" s="224"/>
      <c r="P713" s="2"/>
      <c r="Q713" s="224"/>
      <c r="R713" s="224"/>
      <c r="S713" s="224"/>
      <c r="T713" s="224"/>
      <c r="U713" s="224"/>
      <c r="V713" s="224"/>
      <c r="W713" s="224"/>
      <c r="X713" s="224"/>
      <c r="Y713" s="224"/>
      <c r="Z713" s="224"/>
      <c r="AA713" s="6"/>
      <c r="AB713" s="6"/>
      <c r="AC713" s="6"/>
    </row>
    <row r="714" spans="1:29" ht="13.95" customHeight="1" x14ac:dyDescent="0.25">
      <c r="A714" s="223"/>
      <c r="B714" s="141"/>
      <c r="C714" s="139"/>
      <c r="D714" s="2"/>
      <c r="E714" s="224"/>
      <c r="F714" s="224"/>
      <c r="H714" s="224"/>
      <c r="I714" s="181">
        <v>0.7</v>
      </c>
      <c r="J714" s="224">
        <v>1.92</v>
      </c>
      <c r="K714" s="8">
        <v>1</v>
      </c>
      <c r="L714" s="225">
        <f t="shared" si="87"/>
        <v>1.3439999999999999</v>
      </c>
      <c r="M714" s="224"/>
      <c r="N714" s="224"/>
      <c r="O714" s="224"/>
      <c r="P714" s="2"/>
      <c r="Q714" s="224"/>
      <c r="R714" s="224"/>
      <c r="S714" s="224"/>
      <c r="T714" s="224"/>
      <c r="U714" s="224"/>
      <c r="V714" s="224"/>
      <c r="W714" s="224"/>
      <c r="X714" s="224"/>
      <c r="Y714" s="224"/>
      <c r="Z714" s="224"/>
      <c r="AA714" s="6"/>
      <c r="AB714" s="6"/>
      <c r="AC714" s="6"/>
    </row>
    <row r="715" spans="1:29" ht="13.95" customHeight="1" x14ac:dyDescent="0.25">
      <c r="A715" s="223"/>
      <c r="B715" s="141"/>
      <c r="C715" s="139"/>
      <c r="D715" s="2"/>
      <c r="E715" s="224"/>
      <c r="F715" s="224"/>
      <c r="H715" s="224"/>
      <c r="I715" s="181">
        <v>0.7</v>
      </c>
      <c r="J715" s="224">
        <v>1.92</v>
      </c>
      <c r="K715" s="8">
        <v>1</v>
      </c>
      <c r="L715" s="225">
        <f t="shared" si="87"/>
        <v>1.3439999999999999</v>
      </c>
      <c r="M715" s="224"/>
      <c r="N715" s="224"/>
      <c r="O715" s="224"/>
      <c r="P715" s="2"/>
      <c r="Q715" s="224"/>
      <c r="R715" s="224"/>
      <c r="S715" s="224"/>
      <c r="T715" s="224"/>
      <c r="U715" s="224"/>
      <c r="V715" s="224"/>
      <c r="W715" s="224"/>
      <c r="X715" s="224"/>
      <c r="Y715" s="224"/>
      <c r="Z715" s="224"/>
      <c r="AA715" s="6"/>
      <c r="AB715" s="6"/>
      <c r="AC715" s="6"/>
    </row>
    <row r="716" spans="1:29" ht="13.95" customHeight="1" x14ac:dyDescent="0.25">
      <c r="A716" s="223"/>
      <c r="B716" s="141"/>
      <c r="C716" s="139"/>
      <c r="D716" s="2"/>
      <c r="E716" s="224"/>
      <c r="F716" s="224"/>
      <c r="H716" s="224"/>
      <c r="I716" s="203"/>
      <c r="J716" s="222"/>
      <c r="K716" s="8"/>
      <c r="L716" s="225"/>
      <c r="M716" s="224"/>
      <c r="N716" s="224"/>
      <c r="O716" s="224"/>
      <c r="P716" s="2"/>
      <c r="Q716" s="224"/>
      <c r="R716" s="224"/>
      <c r="S716" s="224"/>
      <c r="T716" s="224"/>
      <c r="U716" s="224"/>
      <c r="V716" s="224"/>
      <c r="W716" s="224"/>
      <c r="X716" s="224"/>
      <c r="Y716" s="224"/>
      <c r="Z716" s="224"/>
      <c r="AA716" s="6"/>
      <c r="AB716" s="6"/>
      <c r="AC716" s="6"/>
    </row>
    <row r="717" spans="1:29" ht="13.95" customHeight="1" x14ac:dyDescent="0.25">
      <c r="A717" s="184" t="s">
        <v>84</v>
      </c>
      <c r="B717" s="141" t="s">
        <v>301</v>
      </c>
      <c r="C717" s="139"/>
      <c r="D717" s="2"/>
      <c r="I717" s="203"/>
      <c r="J717" s="222"/>
      <c r="K717" s="8"/>
      <c r="L717" s="225"/>
      <c r="P717" s="2"/>
      <c r="AA717" s="6"/>
      <c r="AB717" s="6"/>
      <c r="AC717" s="6"/>
    </row>
    <row r="718" spans="1:29" ht="13.95" customHeight="1" x14ac:dyDescent="0.25">
      <c r="A718" s="184" t="s">
        <v>114</v>
      </c>
      <c r="B718" s="141" t="s">
        <v>300</v>
      </c>
      <c r="C718" s="139"/>
      <c r="D718" s="2"/>
      <c r="I718" s="203"/>
      <c r="J718" s="222"/>
      <c r="K718" s="8"/>
      <c r="L718" s="225"/>
      <c r="P718" s="2"/>
      <c r="AA718" s="6"/>
      <c r="AB718" s="6"/>
      <c r="AC718" s="6"/>
    </row>
    <row r="719" spans="1:29" ht="13.95" customHeight="1" x14ac:dyDescent="0.25">
      <c r="A719" s="184" t="s">
        <v>306</v>
      </c>
      <c r="B719" s="141" t="s">
        <v>302</v>
      </c>
      <c r="C719" s="139" t="s">
        <v>89</v>
      </c>
      <c r="D719" s="2"/>
      <c r="I719" s="203"/>
      <c r="J719" s="222"/>
      <c r="K719" s="8"/>
      <c r="L719" s="13">
        <f>+SUM(L720:L724)</f>
        <v>84.92</v>
      </c>
      <c r="P719" s="2"/>
      <c r="AA719" s="6"/>
      <c r="AB719" s="6"/>
      <c r="AC719" s="6"/>
    </row>
    <row r="720" spans="1:29" s="14" customFormat="1" ht="13.95" customHeight="1" x14ac:dyDescent="0.25">
      <c r="A720" s="192"/>
      <c r="B720" s="138" t="s">
        <v>390</v>
      </c>
      <c r="C720" s="142"/>
      <c r="D720" s="231"/>
      <c r="E720" s="231"/>
      <c r="F720" s="231"/>
      <c r="G720" s="8"/>
      <c r="H720" s="231"/>
      <c r="I720" s="344">
        <v>70.209999999999994</v>
      </c>
      <c r="J720" s="336"/>
      <c r="K720" s="241">
        <v>1</v>
      </c>
      <c r="L720" s="4">
        <f>+I720*K720</f>
        <v>70.209999999999994</v>
      </c>
      <c r="M720" s="193"/>
      <c r="N720" s="193"/>
      <c r="O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57"/>
      <c r="AB720" s="57"/>
      <c r="AC720" s="57"/>
    </row>
    <row r="721" spans="1:29" s="14" customFormat="1" ht="13.95" customHeight="1" x14ac:dyDescent="0.25">
      <c r="A721" s="192"/>
      <c r="B721" s="138" t="s">
        <v>391</v>
      </c>
      <c r="C721" s="142"/>
      <c r="D721" s="231"/>
      <c r="E721" s="231"/>
      <c r="F721" s="231"/>
      <c r="G721" s="8"/>
      <c r="H721" s="231"/>
      <c r="I721" s="344">
        <v>4.9000000000000004</v>
      </c>
      <c r="J721" s="336"/>
      <c r="K721" s="241">
        <v>1</v>
      </c>
      <c r="L721" s="4">
        <f t="shared" ref="L721:L723" si="88">+I721*K721</f>
        <v>4.9000000000000004</v>
      </c>
      <c r="M721" s="193"/>
      <c r="N721" s="193"/>
      <c r="O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57"/>
      <c r="AB721" s="57"/>
      <c r="AC721" s="57"/>
    </row>
    <row r="722" spans="1:29" s="14" customFormat="1" ht="13.95" customHeight="1" x14ac:dyDescent="0.25">
      <c r="A722" s="192"/>
      <c r="B722" s="138" t="s">
        <v>392</v>
      </c>
      <c r="C722" s="142"/>
      <c r="D722" s="231"/>
      <c r="E722" s="231"/>
      <c r="F722" s="231"/>
      <c r="G722" s="8"/>
      <c r="H722" s="231"/>
      <c r="I722" s="344">
        <v>8.77</v>
      </c>
      <c r="J722" s="336"/>
      <c r="K722" s="241">
        <v>1</v>
      </c>
      <c r="L722" s="4">
        <f t="shared" si="88"/>
        <v>8.77</v>
      </c>
      <c r="M722" s="193"/>
      <c r="N722" s="193"/>
      <c r="O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57"/>
      <c r="AB722" s="57"/>
      <c r="AC722" s="57"/>
    </row>
    <row r="723" spans="1:29" s="14" customFormat="1" ht="13.95" customHeight="1" x14ac:dyDescent="0.25">
      <c r="A723" s="192"/>
      <c r="B723" s="138" t="s">
        <v>393</v>
      </c>
      <c r="C723" s="142"/>
      <c r="D723" s="231"/>
      <c r="E723" s="231"/>
      <c r="F723" s="231"/>
      <c r="G723" s="8"/>
      <c r="H723" s="231"/>
      <c r="I723" s="344">
        <v>1.04</v>
      </c>
      <c r="J723" s="336"/>
      <c r="K723" s="241">
        <v>1</v>
      </c>
      <c r="L723" s="4">
        <f t="shared" si="88"/>
        <v>1.04</v>
      </c>
      <c r="M723" s="193"/>
      <c r="N723" s="193"/>
      <c r="O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57"/>
      <c r="AB723" s="57"/>
      <c r="AC723" s="57"/>
    </row>
    <row r="724" spans="1:29" s="14" customFormat="1" ht="13.95" customHeight="1" x14ac:dyDescent="0.25">
      <c r="A724" s="192"/>
      <c r="B724" s="138"/>
      <c r="C724" s="142"/>
      <c r="E724" s="193"/>
      <c r="F724" s="193"/>
      <c r="G724" s="22"/>
      <c r="H724" s="193"/>
      <c r="I724" s="205"/>
      <c r="J724" s="191"/>
      <c r="K724" s="22"/>
      <c r="L724" s="194"/>
      <c r="M724" s="193"/>
      <c r="N724" s="193"/>
      <c r="O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57"/>
      <c r="AB724" s="57"/>
      <c r="AC724" s="57"/>
    </row>
    <row r="725" spans="1:29" ht="13.95" customHeight="1" x14ac:dyDescent="0.25">
      <c r="A725" s="184" t="s">
        <v>115</v>
      </c>
      <c r="B725" s="141" t="s">
        <v>303</v>
      </c>
      <c r="C725" s="139"/>
      <c r="D725" s="2"/>
      <c r="I725" s="203"/>
      <c r="J725" s="186"/>
      <c r="K725" s="8"/>
      <c r="L725" s="194"/>
      <c r="P725" s="2"/>
      <c r="AA725" s="6"/>
      <c r="AB725" s="6"/>
      <c r="AC725" s="6"/>
    </row>
    <row r="726" spans="1:29" ht="13.2" x14ac:dyDescent="0.25">
      <c r="A726" s="184" t="s">
        <v>307</v>
      </c>
      <c r="B726" s="137" t="s">
        <v>304</v>
      </c>
      <c r="C726" s="139" t="s">
        <v>89</v>
      </c>
      <c r="D726" s="2"/>
      <c r="I726" s="203"/>
      <c r="J726" s="186"/>
      <c r="K726" s="8"/>
      <c r="L726" s="13">
        <f>+SUM(L727:L728)</f>
        <v>13.67</v>
      </c>
      <c r="P726" s="2"/>
      <c r="AA726" s="6"/>
      <c r="AB726" s="6"/>
      <c r="AC726" s="6"/>
    </row>
    <row r="727" spans="1:29" ht="13.95" customHeight="1" x14ac:dyDescent="0.25">
      <c r="B727" s="138" t="s">
        <v>392</v>
      </c>
      <c r="C727" s="142"/>
      <c r="D727" s="231"/>
      <c r="E727" s="231"/>
      <c r="F727" s="231"/>
      <c r="H727" s="231"/>
      <c r="I727" s="344">
        <v>8.77</v>
      </c>
      <c r="J727" s="336"/>
      <c r="K727" s="241">
        <v>1</v>
      </c>
      <c r="L727" s="4">
        <f t="shared" ref="L727:L728" si="89">+I727*K727</f>
        <v>8.77</v>
      </c>
      <c r="P727" s="2"/>
      <c r="AA727" s="6"/>
      <c r="AB727" s="6"/>
      <c r="AC727" s="6"/>
    </row>
    <row r="728" spans="1:29" ht="13.95" customHeight="1" x14ac:dyDescent="0.25">
      <c r="B728" s="138" t="s">
        <v>391</v>
      </c>
      <c r="C728" s="142"/>
      <c r="D728" s="231"/>
      <c r="E728" s="231"/>
      <c r="F728" s="231"/>
      <c r="H728" s="231"/>
      <c r="I728" s="344">
        <v>4.9000000000000004</v>
      </c>
      <c r="J728" s="336"/>
      <c r="K728" s="241">
        <v>1</v>
      </c>
      <c r="L728" s="4">
        <f t="shared" si="89"/>
        <v>4.9000000000000004</v>
      </c>
      <c r="P728" s="2"/>
      <c r="AA728" s="6"/>
      <c r="AB728" s="6"/>
      <c r="AC728" s="6"/>
    </row>
    <row r="729" spans="1:29" ht="13.95" customHeight="1" x14ac:dyDescent="0.25">
      <c r="A729" s="228"/>
      <c r="B729" s="138"/>
      <c r="C729" s="142"/>
      <c r="D729" s="231"/>
      <c r="E729" s="231"/>
      <c r="F729" s="231"/>
      <c r="H729" s="231"/>
      <c r="I729" s="239"/>
      <c r="J729" s="237"/>
      <c r="K729" s="241"/>
      <c r="M729" s="231"/>
      <c r="N729" s="231"/>
      <c r="O729" s="231"/>
      <c r="P729" s="2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  <c r="AA729" s="6"/>
      <c r="AB729" s="6"/>
      <c r="AC729" s="6"/>
    </row>
    <row r="730" spans="1:29" ht="13.95" customHeight="1" x14ac:dyDescent="0.25">
      <c r="A730" s="184" t="s">
        <v>308</v>
      </c>
      <c r="B730" s="204" t="s">
        <v>305</v>
      </c>
      <c r="C730" s="139" t="s">
        <v>89</v>
      </c>
      <c r="D730" s="2"/>
      <c r="I730" s="203"/>
      <c r="J730" s="186"/>
      <c r="K730" s="8"/>
      <c r="L730" s="13">
        <f>+SUM(L731:L732)</f>
        <v>70.209999999999994</v>
      </c>
      <c r="P730" s="2"/>
      <c r="AA730" s="6"/>
      <c r="AB730" s="6"/>
      <c r="AC730" s="6"/>
    </row>
    <row r="731" spans="1:29" ht="13.95" customHeight="1" x14ac:dyDescent="0.25">
      <c r="B731" s="138" t="s">
        <v>390</v>
      </c>
      <c r="C731" s="142"/>
      <c r="I731" s="358">
        <v>70.209999999999994</v>
      </c>
      <c r="J731" s="358"/>
      <c r="K731" s="194">
        <v>1</v>
      </c>
      <c r="L731" s="4">
        <f>+I731*K731</f>
        <v>70.209999999999994</v>
      </c>
      <c r="P731" s="2"/>
      <c r="AA731" s="6"/>
      <c r="AB731" s="6"/>
      <c r="AC731" s="6"/>
    </row>
    <row r="732" spans="1:29" ht="13.95" customHeight="1" x14ac:dyDescent="0.25">
      <c r="B732" s="138"/>
      <c r="C732" s="142"/>
      <c r="I732" s="358"/>
      <c r="J732" s="358"/>
      <c r="K732" s="194"/>
      <c r="P732" s="2"/>
      <c r="AA732" s="6"/>
      <c r="AB732" s="6"/>
      <c r="AC732" s="6"/>
    </row>
    <row r="733" spans="1:29" ht="13.95" customHeight="1" x14ac:dyDescent="0.25">
      <c r="A733" s="228"/>
      <c r="B733" s="138"/>
      <c r="C733" s="142"/>
      <c r="D733" s="231"/>
      <c r="E733" s="231"/>
      <c r="F733" s="231"/>
      <c r="H733" s="231"/>
      <c r="I733" s="239"/>
      <c r="J733" s="237"/>
      <c r="K733" s="241"/>
      <c r="M733" s="231"/>
      <c r="N733" s="231"/>
      <c r="O733" s="231"/>
      <c r="P733" s="2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  <c r="AA733" s="6"/>
      <c r="AB733" s="6"/>
      <c r="AC733" s="6"/>
    </row>
    <row r="734" spans="1:29" ht="13.95" customHeight="1" x14ac:dyDescent="0.25">
      <c r="A734" s="228"/>
      <c r="B734" s="138"/>
      <c r="C734" s="142"/>
      <c r="D734" s="231"/>
      <c r="E734" s="231"/>
      <c r="F734" s="231"/>
      <c r="H734" s="231"/>
      <c r="I734" s="239"/>
      <c r="J734" s="237"/>
      <c r="K734" s="241"/>
      <c r="M734" s="231"/>
      <c r="N734" s="231"/>
      <c r="O734" s="231"/>
      <c r="P734" s="2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  <c r="AA734" s="6"/>
      <c r="AB734" s="6"/>
      <c r="AC734" s="6"/>
    </row>
    <row r="735" spans="1:29" ht="13.95" customHeight="1" x14ac:dyDescent="0.25">
      <c r="A735" s="228" t="s">
        <v>421</v>
      </c>
      <c r="B735" s="141" t="s">
        <v>422</v>
      </c>
      <c r="C735" s="139" t="s">
        <v>89</v>
      </c>
      <c r="D735" s="231"/>
      <c r="E735" s="231"/>
      <c r="F735" s="231"/>
      <c r="H735" s="231"/>
      <c r="I735" s="242"/>
      <c r="J735" s="236"/>
      <c r="L735" s="13">
        <f>+L736</f>
        <v>1.04</v>
      </c>
      <c r="M735" s="231"/>
      <c r="N735" s="231"/>
      <c r="O735" s="231"/>
      <c r="P735" s="2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  <c r="AA735" s="6"/>
      <c r="AB735" s="6"/>
      <c r="AC735" s="6"/>
    </row>
    <row r="736" spans="1:29" ht="13.95" customHeight="1" x14ac:dyDescent="0.25">
      <c r="A736" s="228"/>
      <c r="B736" s="138" t="s">
        <v>393</v>
      </c>
      <c r="C736" s="142"/>
      <c r="D736" s="231"/>
      <c r="E736" s="231"/>
      <c r="F736" s="231"/>
      <c r="H736" s="231"/>
      <c r="I736" s="344">
        <v>1.04</v>
      </c>
      <c r="J736" s="336"/>
      <c r="K736" s="241">
        <v>1</v>
      </c>
      <c r="L736" s="4">
        <f t="shared" ref="L736" si="90">+I736*K736</f>
        <v>1.04</v>
      </c>
      <c r="M736" s="231"/>
      <c r="N736" s="231"/>
      <c r="O736" s="231"/>
      <c r="P736" s="2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  <c r="AA736" s="6"/>
      <c r="AB736" s="6"/>
      <c r="AC736" s="6"/>
    </row>
    <row r="737" spans="1:29" ht="13.95" customHeight="1" x14ac:dyDescent="0.25">
      <c r="B737" s="141"/>
      <c r="C737" s="139"/>
      <c r="D737" s="2"/>
      <c r="I737" s="203"/>
      <c r="J737" s="186"/>
      <c r="K737" s="8"/>
      <c r="L737" s="194"/>
      <c r="P737" s="2"/>
      <c r="AA737" s="6"/>
      <c r="AB737" s="6"/>
      <c r="AC737" s="6"/>
    </row>
    <row r="738" spans="1:29" ht="13.95" customHeight="1" x14ac:dyDescent="0.25">
      <c r="A738" s="184" t="s">
        <v>312</v>
      </c>
      <c r="B738" s="141" t="s">
        <v>309</v>
      </c>
      <c r="C738" s="139"/>
      <c r="D738" s="2"/>
      <c r="I738" s="203"/>
      <c r="J738" s="186"/>
      <c r="K738" s="8"/>
      <c r="L738" s="194"/>
      <c r="P738" s="2"/>
      <c r="AA738" s="6"/>
      <c r="AB738" s="6"/>
      <c r="AC738" s="6"/>
    </row>
    <row r="739" spans="1:29" ht="13.95" customHeight="1" x14ac:dyDescent="0.25">
      <c r="A739" s="184" t="s">
        <v>313</v>
      </c>
      <c r="B739" s="141" t="s">
        <v>310</v>
      </c>
      <c r="C739" s="139"/>
      <c r="D739" s="2"/>
      <c r="I739" s="203"/>
      <c r="J739" s="186"/>
      <c r="K739" s="8"/>
      <c r="L739" s="194"/>
      <c r="P739" s="2"/>
      <c r="AA739" s="6"/>
      <c r="AB739" s="6"/>
      <c r="AC739" s="6"/>
    </row>
    <row r="740" spans="1:29" ht="13.95" customHeight="1" x14ac:dyDescent="0.25">
      <c r="A740" s="184" t="s">
        <v>314</v>
      </c>
      <c r="B740" s="141" t="s">
        <v>311</v>
      </c>
      <c r="C740" s="139" t="s">
        <v>89</v>
      </c>
      <c r="D740" s="2"/>
      <c r="I740" s="203"/>
      <c r="J740" s="186"/>
      <c r="K740" s="8"/>
      <c r="L740" s="13">
        <f>+SUM(L741:L745)</f>
        <v>13.35</v>
      </c>
      <c r="P740" s="2"/>
      <c r="AA740" s="6"/>
      <c r="AB740" s="6"/>
      <c r="AC740" s="6"/>
    </row>
    <row r="741" spans="1:29" ht="13.95" customHeight="1" x14ac:dyDescent="0.25">
      <c r="B741" s="141" t="s">
        <v>392</v>
      </c>
      <c r="C741" s="142"/>
      <c r="D741" s="2"/>
      <c r="I741" s="190"/>
      <c r="J741" s="191"/>
      <c r="K741" s="194"/>
      <c r="L741" s="194"/>
      <c r="P741" s="2"/>
      <c r="AA741" s="6"/>
      <c r="AB741" s="6"/>
      <c r="AC741" s="6"/>
    </row>
    <row r="742" spans="1:29" ht="13.95" customHeight="1" x14ac:dyDescent="0.25">
      <c r="B742" s="141" t="s">
        <v>386</v>
      </c>
      <c r="C742" s="142"/>
      <c r="D742" s="2"/>
      <c r="I742" s="193">
        <v>3.65</v>
      </c>
      <c r="J742" s="193">
        <v>1.5</v>
      </c>
      <c r="K742" s="194">
        <v>1</v>
      </c>
      <c r="L742" s="194">
        <f>+I742*J742*K742</f>
        <v>5.4749999999999996</v>
      </c>
      <c r="P742" s="2"/>
      <c r="AA742" s="6"/>
      <c r="AB742" s="6"/>
      <c r="AC742" s="6"/>
    </row>
    <row r="743" spans="1:29" ht="13.95" customHeight="1" x14ac:dyDescent="0.25">
      <c r="B743" s="141" t="s">
        <v>423</v>
      </c>
      <c r="C743" s="142"/>
      <c r="D743" s="2"/>
      <c r="I743" s="193">
        <v>3.6</v>
      </c>
      <c r="J743" s="193">
        <v>1.5</v>
      </c>
      <c r="K743" s="194">
        <v>1</v>
      </c>
      <c r="L743" s="194">
        <f>+I743*J743*K743</f>
        <v>5.4</v>
      </c>
      <c r="P743" s="2"/>
      <c r="AA743" s="6"/>
      <c r="AB743" s="6"/>
      <c r="AC743" s="6"/>
    </row>
    <row r="744" spans="1:29" ht="13.95" customHeight="1" x14ac:dyDescent="0.25">
      <c r="B744" s="141"/>
      <c r="C744" s="142"/>
      <c r="D744" s="2"/>
      <c r="I744" s="193">
        <v>1.65</v>
      </c>
      <c r="J744" s="193">
        <v>1.5</v>
      </c>
      <c r="K744" s="194">
        <v>1</v>
      </c>
      <c r="L744" s="194">
        <f>+I744*J744*K744</f>
        <v>2.4749999999999996</v>
      </c>
      <c r="P744" s="2"/>
      <c r="AA744" s="6"/>
      <c r="AB744" s="6"/>
      <c r="AC744" s="6"/>
    </row>
    <row r="745" spans="1:29" ht="13.95" customHeight="1" x14ac:dyDescent="0.25">
      <c r="B745" s="141"/>
      <c r="C745" s="142"/>
      <c r="D745" s="2"/>
      <c r="I745" s="193"/>
      <c r="J745" s="193"/>
      <c r="K745" s="194"/>
      <c r="L745" s="194"/>
      <c r="P745" s="2"/>
      <c r="AA745" s="6"/>
      <c r="AB745" s="6"/>
      <c r="AC745" s="6"/>
    </row>
    <row r="746" spans="1:29" ht="13.95" customHeight="1" x14ac:dyDescent="0.25">
      <c r="A746" s="184" t="s">
        <v>318</v>
      </c>
      <c r="B746" s="141" t="s">
        <v>315</v>
      </c>
      <c r="C746" s="139"/>
      <c r="D746" s="2"/>
      <c r="I746" s="203"/>
      <c r="J746" s="186"/>
      <c r="K746" s="8"/>
      <c r="L746" s="194"/>
      <c r="P746" s="2"/>
      <c r="AA746" s="6"/>
      <c r="AB746" s="6"/>
      <c r="AC746" s="6"/>
    </row>
    <row r="747" spans="1:29" ht="13.95" customHeight="1" x14ac:dyDescent="0.25">
      <c r="A747" s="184" t="s">
        <v>319</v>
      </c>
      <c r="B747" s="141" t="s">
        <v>316</v>
      </c>
      <c r="C747" s="139" t="s">
        <v>104</v>
      </c>
      <c r="D747" s="2"/>
      <c r="I747" s="203"/>
      <c r="J747" s="186"/>
      <c r="K747" s="8"/>
      <c r="L747" s="194"/>
      <c r="P747" s="2"/>
      <c r="AA747" s="6"/>
      <c r="AB747" s="6"/>
      <c r="AC747" s="6"/>
    </row>
    <row r="748" spans="1:29" ht="13.95" customHeight="1" x14ac:dyDescent="0.25">
      <c r="B748" s="138" t="s">
        <v>390</v>
      </c>
      <c r="C748" s="142"/>
      <c r="D748" s="14"/>
      <c r="E748" s="193"/>
      <c r="F748" s="193"/>
      <c r="G748" s="22"/>
      <c r="H748" s="193"/>
      <c r="I748" s="205"/>
      <c r="J748" s="191"/>
      <c r="K748" s="22"/>
      <c r="L748" s="194"/>
      <c r="M748" s="193"/>
      <c r="N748" s="193"/>
      <c r="O748" s="20">
        <f>+SUM(O749:O753)</f>
        <v>46.790000000000006</v>
      </c>
      <c r="P748" s="2"/>
      <c r="AA748" s="6"/>
      <c r="AB748" s="6"/>
      <c r="AC748" s="6"/>
    </row>
    <row r="749" spans="1:29" ht="13.95" customHeight="1" x14ac:dyDescent="0.25">
      <c r="B749" s="138" t="s">
        <v>375</v>
      </c>
      <c r="C749" s="142"/>
      <c r="D749" s="14"/>
      <c r="E749" s="193"/>
      <c r="F749" s="193"/>
      <c r="G749" s="22"/>
      <c r="H749" s="193"/>
      <c r="I749" s="205"/>
      <c r="J749" s="191"/>
      <c r="K749" s="22"/>
      <c r="L749" s="194"/>
      <c r="M749" s="193">
        <v>12.73</v>
      </c>
      <c r="N749" s="193">
        <v>1</v>
      </c>
      <c r="O749" s="193">
        <f>+M749*N749</f>
        <v>12.73</v>
      </c>
      <c r="P749" s="2"/>
      <c r="AA749" s="6"/>
      <c r="AB749" s="6"/>
      <c r="AC749" s="6"/>
    </row>
    <row r="750" spans="1:29" ht="13.95" customHeight="1" x14ac:dyDescent="0.25">
      <c r="B750" s="138" t="s">
        <v>376</v>
      </c>
      <c r="C750" s="142"/>
      <c r="D750" s="14"/>
      <c r="E750" s="193"/>
      <c r="F750" s="193"/>
      <c r="G750" s="22"/>
      <c r="H750" s="193"/>
      <c r="I750" s="205"/>
      <c r="J750" s="191"/>
      <c r="K750" s="22"/>
      <c r="L750" s="194"/>
      <c r="M750" s="193">
        <v>13.9</v>
      </c>
      <c r="N750" s="193">
        <v>1</v>
      </c>
      <c r="O750" s="193">
        <f>+M750*N750</f>
        <v>13.9</v>
      </c>
      <c r="P750" s="2"/>
      <c r="AA750" s="6"/>
      <c r="AB750" s="6"/>
      <c r="AC750" s="6"/>
    </row>
    <row r="751" spans="1:29" ht="13.95" customHeight="1" x14ac:dyDescent="0.25">
      <c r="B751" s="138" t="s">
        <v>423</v>
      </c>
      <c r="C751" s="142"/>
      <c r="D751" s="14"/>
      <c r="E751" s="193"/>
      <c r="F751" s="193"/>
      <c r="G751" s="22"/>
      <c r="H751" s="193"/>
      <c r="I751" s="205"/>
      <c r="J751" s="191"/>
      <c r="K751" s="22"/>
      <c r="L751" s="194"/>
      <c r="M751" s="193">
        <f>3.58+2.2</f>
        <v>5.78</v>
      </c>
      <c r="N751" s="193">
        <v>1</v>
      </c>
      <c r="O751" s="193">
        <f>+M751*N751</f>
        <v>5.78</v>
      </c>
      <c r="P751" s="2"/>
      <c r="AA751" s="6"/>
      <c r="AB751" s="6"/>
      <c r="AC751" s="6"/>
    </row>
    <row r="752" spans="1:29" ht="13.95" customHeight="1" x14ac:dyDescent="0.25">
      <c r="B752" s="138" t="s">
        <v>388</v>
      </c>
      <c r="C752" s="142"/>
      <c r="D752" s="14"/>
      <c r="E752" s="193"/>
      <c r="F752" s="193"/>
      <c r="G752" s="22"/>
      <c r="H752" s="193"/>
      <c r="I752" s="205"/>
      <c r="J752" s="191"/>
      <c r="K752" s="22"/>
      <c r="L752" s="194"/>
      <c r="M752" s="193">
        <v>6.38</v>
      </c>
      <c r="N752" s="193">
        <v>1</v>
      </c>
      <c r="O752" s="193">
        <f>+M752*N752</f>
        <v>6.38</v>
      </c>
      <c r="P752" s="2"/>
      <c r="AA752" s="6"/>
      <c r="AB752" s="6"/>
      <c r="AC752" s="6"/>
    </row>
    <row r="753" spans="1:29" s="14" customFormat="1" ht="13.95" customHeight="1" x14ac:dyDescent="0.25">
      <c r="A753" s="192"/>
      <c r="B753" s="138" t="s">
        <v>148</v>
      </c>
      <c r="C753" s="142"/>
      <c r="E753" s="193"/>
      <c r="F753" s="193"/>
      <c r="G753" s="22"/>
      <c r="H753" s="193"/>
      <c r="I753" s="205"/>
      <c r="J753" s="191"/>
      <c r="K753" s="22"/>
      <c r="L753" s="194"/>
      <c r="M753" s="193">
        <v>8</v>
      </c>
      <c r="N753" s="193">
        <v>1</v>
      </c>
      <c r="O753" s="193">
        <f>+M753*N753</f>
        <v>8</v>
      </c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57"/>
      <c r="AB753" s="57"/>
      <c r="AC753" s="57"/>
    </row>
    <row r="754" spans="1:29" s="14" customFormat="1" ht="13.95" customHeight="1" x14ac:dyDescent="0.25">
      <c r="A754" s="192"/>
      <c r="B754" s="138"/>
      <c r="C754" s="142"/>
      <c r="E754" s="193"/>
      <c r="F754" s="193"/>
      <c r="G754" s="22"/>
      <c r="H754" s="193"/>
      <c r="I754" s="205"/>
      <c r="J754" s="191"/>
      <c r="K754" s="22"/>
      <c r="L754" s="194"/>
      <c r="M754" s="193"/>
      <c r="N754" s="193"/>
      <c r="O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57"/>
      <c r="AB754" s="57"/>
      <c r="AC754" s="57"/>
    </row>
    <row r="755" spans="1:29" ht="13.95" customHeight="1" x14ac:dyDescent="0.25">
      <c r="A755" s="184" t="s">
        <v>320</v>
      </c>
      <c r="B755" s="141" t="s">
        <v>317</v>
      </c>
      <c r="C755" s="139" t="s">
        <v>104</v>
      </c>
      <c r="D755" s="2"/>
      <c r="I755" s="203"/>
      <c r="J755" s="186"/>
      <c r="K755" s="8"/>
      <c r="L755" s="194"/>
      <c r="O755" s="20">
        <f>+SUM(O756:O759)</f>
        <v>42.05</v>
      </c>
      <c r="P755" s="2"/>
      <c r="AA755" s="6"/>
      <c r="AB755" s="6"/>
      <c r="AC755" s="6"/>
    </row>
    <row r="756" spans="1:29" s="14" customFormat="1" ht="13.95" customHeight="1" x14ac:dyDescent="0.25">
      <c r="A756" s="192"/>
      <c r="B756" s="138" t="s">
        <v>375</v>
      </c>
      <c r="C756" s="142"/>
      <c r="E756" s="193"/>
      <c r="F756" s="193"/>
      <c r="G756" s="22"/>
      <c r="H756" s="193"/>
      <c r="I756" s="205"/>
      <c r="J756" s="191"/>
      <c r="K756" s="22"/>
      <c r="L756" s="194"/>
      <c r="M756" s="193">
        <v>16.7</v>
      </c>
      <c r="N756" s="193">
        <v>1</v>
      </c>
      <c r="O756" s="193">
        <f>+M756*N756</f>
        <v>16.7</v>
      </c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57"/>
      <c r="AB756" s="57"/>
      <c r="AC756" s="57"/>
    </row>
    <row r="757" spans="1:29" s="14" customFormat="1" ht="13.95" customHeight="1" x14ac:dyDescent="0.25">
      <c r="A757" s="192"/>
      <c r="B757" s="138" t="s">
        <v>376</v>
      </c>
      <c r="C757" s="142"/>
      <c r="E757" s="193"/>
      <c r="F757" s="193"/>
      <c r="G757" s="22"/>
      <c r="H757" s="193"/>
      <c r="I757" s="205"/>
      <c r="J757" s="191"/>
      <c r="K757" s="22"/>
      <c r="L757" s="194"/>
      <c r="M757" s="193">
        <f>15.05-2.2</f>
        <v>12.850000000000001</v>
      </c>
      <c r="N757" s="193">
        <v>1</v>
      </c>
      <c r="O757" s="193">
        <f t="shared" ref="O757:O759" si="91">+M757*N757</f>
        <v>12.850000000000001</v>
      </c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57"/>
      <c r="AB757" s="57"/>
      <c r="AC757" s="57"/>
    </row>
    <row r="758" spans="1:29" s="14" customFormat="1" ht="13.95" customHeight="1" x14ac:dyDescent="0.25">
      <c r="A758" s="192"/>
      <c r="B758" s="138" t="s">
        <v>386</v>
      </c>
      <c r="C758" s="142"/>
      <c r="E758" s="193"/>
      <c r="F758" s="193"/>
      <c r="G758" s="22"/>
      <c r="H758" s="193"/>
      <c r="I758" s="205"/>
      <c r="J758" s="191"/>
      <c r="K758" s="22"/>
      <c r="L758" s="194"/>
      <c r="M758" s="193">
        <v>6.25</v>
      </c>
      <c r="N758" s="193">
        <v>1</v>
      </c>
      <c r="O758" s="193">
        <f t="shared" si="91"/>
        <v>6.25</v>
      </c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57"/>
      <c r="AB758" s="57"/>
      <c r="AC758" s="57"/>
    </row>
    <row r="759" spans="1:29" s="14" customFormat="1" ht="13.95" customHeight="1" x14ac:dyDescent="0.25">
      <c r="A759" s="192"/>
      <c r="B759" s="138" t="s">
        <v>388</v>
      </c>
      <c r="C759" s="142"/>
      <c r="E759" s="193"/>
      <c r="F759" s="193"/>
      <c r="G759" s="22"/>
      <c r="H759" s="193"/>
      <c r="I759" s="205"/>
      <c r="J759" s="191"/>
      <c r="K759" s="22"/>
      <c r="L759" s="194"/>
      <c r="M759" s="193">
        <v>6.25</v>
      </c>
      <c r="N759" s="193">
        <v>1</v>
      </c>
      <c r="O759" s="193">
        <f t="shared" si="91"/>
        <v>6.25</v>
      </c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57"/>
      <c r="AB759" s="57"/>
      <c r="AC759" s="57"/>
    </row>
    <row r="760" spans="1:29" s="14" customFormat="1" ht="13.95" customHeight="1" x14ac:dyDescent="0.25">
      <c r="A760" s="192"/>
      <c r="B760" s="138"/>
      <c r="C760" s="142"/>
      <c r="E760" s="193"/>
      <c r="F760" s="193"/>
      <c r="G760" s="22"/>
      <c r="H760" s="193"/>
      <c r="I760" s="205"/>
      <c r="J760" s="191"/>
      <c r="K760" s="22"/>
      <c r="L760" s="194"/>
      <c r="M760" s="193"/>
      <c r="N760" s="193"/>
      <c r="O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57"/>
      <c r="AB760" s="57"/>
      <c r="AC760" s="57"/>
    </row>
    <row r="761" spans="1:29" s="14" customFormat="1" ht="13.95" customHeight="1" x14ac:dyDescent="0.25">
      <c r="A761" s="184" t="s">
        <v>322</v>
      </c>
      <c r="B761" s="141" t="s">
        <v>321</v>
      </c>
      <c r="C761" s="139"/>
      <c r="E761" s="193"/>
      <c r="F761" s="193"/>
      <c r="G761" s="22"/>
      <c r="H761" s="193"/>
      <c r="I761" s="205"/>
      <c r="J761" s="191"/>
      <c r="K761" s="22"/>
      <c r="L761" s="194"/>
      <c r="M761" s="193"/>
      <c r="N761" s="193"/>
      <c r="O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57"/>
      <c r="AB761" s="57"/>
      <c r="AC761" s="57"/>
    </row>
    <row r="762" spans="1:29" s="14" customFormat="1" ht="13.95" customHeight="1" x14ac:dyDescent="0.25">
      <c r="A762" s="184" t="s">
        <v>323</v>
      </c>
      <c r="B762" s="141" t="s">
        <v>324</v>
      </c>
      <c r="C762" s="139" t="s">
        <v>89</v>
      </c>
      <c r="E762" s="193"/>
      <c r="F762" s="193"/>
      <c r="G762" s="22"/>
      <c r="H762" s="193"/>
      <c r="I762" s="205"/>
      <c r="J762" s="191"/>
      <c r="K762" s="22"/>
      <c r="L762" s="13">
        <f>+L763</f>
        <v>175.26600000000002</v>
      </c>
      <c r="M762" s="193"/>
      <c r="N762" s="193"/>
      <c r="O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57"/>
      <c r="AB762" s="57"/>
      <c r="AC762" s="57"/>
    </row>
    <row r="763" spans="1:29" s="14" customFormat="1" ht="13.95" customHeight="1" x14ac:dyDescent="0.25">
      <c r="A763" s="192"/>
      <c r="B763" s="138"/>
      <c r="C763" s="142"/>
      <c r="E763" s="193"/>
      <c r="F763" s="193"/>
      <c r="G763" s="22"/>
      <c r="H763" s="193"/>
      <c r="I763" s="205">
        <v>5.46</v>
      </c>
      <c r="J763" s="191">
        <v>16.05</v>
      </c>
      <c r="K763" s="22">
        <v>2</v>
      </c>
      <c r="L763" s="194">
        <f>+I763*J763*K763</f>
        <v>175.26600000000002</v>
      </c>
      <c r="M763" s="193"/>
      <c r="N763" s="193"/>
      <c r="O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57"/>
      <c r="AB763" s="57"/>
      <c r="AC763" s="57"/>
    </row>
    <row r="764" spans="1:29" ht="13.95" customHeight="1" x14ac:dyDescent="0.25">
      <c r="A764" s="184" t="s">
        <v>325</v>
      </c>
      <c r="B764" s="141" t="s">
        <v>326</v>
      </c>
      <c r="C764" s="139" t="s">
        <v>104</v>
      </c>
      <c r="D764" s="2"/>
      <c r="I764" s="203"/>
      <c r="J764" s="186"/>
      <c r="K764" s="8"/>
      <c r="O764" s="20">
        <f>+O765</f>
        <v>16.05</v>
      </c>
      <c r="P764" s="2"/>
      <c r="AA764" s="6"/>
      <c r="AB764" s="6"/>
      <c r="AC764" s="6"/>
    </row>
    <row r="765" spans="1:29" s="14" customFormat="1" ht="13.95" customHeight="1" x14ac:dyDescent="0.25">
      <c r="A765" s="192"/>
      <c r="B765" s="138"/>
      <c r="C765" s="142"/>
      <c r="E765" s="193"/>
      <c r="F765" s="193"/>
      <c r="G765" s="22"/>
      <c r="H765" s="193"/>
      <c r="I765" s="205"/>
      <c r="J765" s="191"/>
      <c r="K765" s="22"/>
      <c r="L765" s="194"/>
      <c r="M765" s="193">
        <v>16.05</v>
      </c>
      <c r="N765" s="193">
        <v>1</v>
      </c>
      <c r="O765" s="193">
        <f>+M765*N765</f>
        <v>16.05</v>
      </c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57"/>
      <c r="AB765" s="57"/>
      <c r="AC765" s="57"/>
    </row>
    <row r="766" spans="1:29" ht="13.95" customHeight="1" x14ac:dyDescent="0.25">
      <c r="A766" s="184" t="s">
        <v>327</v>
      </c>
      <c r="B766" s="141" t="s">
        <v>328</v>
      </c>
      <c r="C766" s="139"/>
      <c r="D766" s="2"/>
      <c r="I766" s="203"/>
      <c r="J766" s="186"/>
      <c r="K766" s="8"/>
      <c r="P766" s="2"/>
      <c r="AA766" s="6"/>
      <c r="AB766" s="6"/>
      <c r="AC766" s="6"/>
    </row>
    <row r="767" spans="1:29" ht="13.95" customHeight="1" x14ac:dyDescent="0.25">
      <c r="A767" s="184" t="s">
        <v>330</v>
      </c>
      <c r="B767" s="141" t="s">
        <v>329</v>
      </c>
      <c r="C767" s="139" t="s">
        <v>89</v>
      </c>
      <c r="D767" s="2"/>
      <c r="I767" s="203"/>
      <c r="J767" s="186"/>
      <c r="K767" s="8"/>
      <c r="L767" s="13">
        <f>+SUM(L768:L770)</f>
        <v>8.6137500000000014</v>
      </c>
      <c r="P767" s="2"/>
      <c r="AA767" s="6"/>
      <c r="AB767" s="6"/>
      <c r="AC767" s="6"/>
    </row>
    <row r="768" spans="1:29" s="14" customFormat="1" ht="13.95" customHeight="1" x14ac:dyDescent="0.25">
      <c r="A768" s="192"/>
      <c r="B768" s="138" t="s">
        <v>331</v>
      </c>
      <c r="C768" s="142"/>
      <c r="E768" s="193"/>
      <c r="F768" s="193"/>
      <c r="G768" s="22"/>
      <c r="H768" s="193"/>
      <c r="I768" s="205">
        <v>1.1000000000000001</v>
      </c>
      <c r="J768" s="191">
        <v>2.1</v>
      </c>
      <c r="K768" s="22">
        <v>2</v>
      </c>
      <c r="L768" s="194">
        <f>+I768*J768*K768</f>
        <v>4.620000000000001</v>
      </c>
      <c r="M768" s="193"/>
      <c r="N768" s="193"/>
      <c r="O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57"/>
      <c r="AB768" s="57"/>
      <c r="AC768" s="57"/>
    </row>
    <row r="769" spans="1:29" s="14" customFormat="1" ht="13.95" customHeight="1" x14ac:dyDescent="0.25">
      <c r="A769" s="192"/>
      <c r="B769" s="138" t="s">
        <v>332</v>
      </c>
      <c r="C769" s="142"/>
      <c r="E769" s="193"/>
      <c r="F769" s="193"/>
      <c r="G769" s="22"/>
      <c r="H769" s="193"/>
      <c r="I769" s="205">
        <v>0.9</v>
      </c>
      <c r="J769" s="191">
        <v>2.1</v>
      </c>
      <c r="K769" s="22">
        <v>1</v>
      </c>
      <c r="L769" s="194">
        <f>+I769*J769*K769</f>
        <v>1.8900000000000001</v>
      </c>
      <c r="M769" s="193"/>
      <c r="N769" s="193"/>
      <c r="O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57"/>
      <c r="AB769" s="57"/>
      <c r="AC769" s="57"/>
    </row>
    <row r="770" spans="1:29" s="14" customFormat="1" ht="13.95" customHeight="1" x14ac:dyDescent="0.25">
      <c r="A770" s="238"/>
      <c r="B770" s="138" t="s">
        <v>419</v>
      </c>
      <c r="C770" s="142"/>
      <c r="E770" s="240"/>
      <c r="F770" s="240"/>
      <c r="G770" s="22"/>
      <c r="H770" s="240"/>
      <c r="I770" s="205">
        <v>1.2749999999999999</v>
      </c>
      <c r="J770" s="235">
        <v>1.65</v>
      </c>
      <c r="K770" s="22">
        <v>1</v>
      </c>
      <c r="L770" s="241">
        <f>+I770*J770*K770</f>
        <v>2.1037499999999998</v>
      </c>
      <c r="M770" s="240"/>
      <c r="N770" s="240"/>
      <c r="O770" s="240"/>
      <c r="Q770" s="240"/>
      <c r="R770" s="240"/>
      <c r="S770" s="240"/>
      <c r="T770" s="240"/>
      <c r="U770" s="240"/>
      <c r="V770" s="240"/>
      <c r="W770" s="240"/>
      <c r="X770" s="240"/>
      <c r="Y770" s="240"/>
      <c r="Z770" s="240"/>
      <c r="AA770" s="57"/>
      <c r="AB770" s="57"/>
      <c r="AC770" s="57"/>
    </row>
    <row r="771" spans="1:29" s="14" customFormat="1" ht="13.95" customHeight="1" x14ac:dyDescent="0.25">
      <c r="A771" s="192"/>
      <c r="B771" s="138"/>
      <c r="C771" s="142"/>
      <c r="E771" s="193"/>
      <c r="F771" s="193"/>
      <c r="G771" s="22"/>
      <c r="H771" s="193"/>
      <c r="I771" s="205"/>
      <c r="J771" s="191"/>
      <c r="K771" s="22"/>
      <c r="L771" s="194"/>
      <c r="M771" s="193"/>
      <c r="N771" s="193"/>
      <c r="O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57"/>
      <c r="AB771" s="57"/>
      <c r="AC771" s="57"/>
    </row>
    <row r="772" spans="1:29" ht="13.95" customHeight="1" x14ac:dyDescent="0.25">
      <c r="A772" s="184" t="s">
        <v>336</v>
      </c>
      <c r="B772" s="141" t="s">
        <v>333</v>
      </c>
      <c r="C772" s="139"/>
      <c r="D772" s="2"/>
      <c r="I772" s="203"/>
      <c r="J772" s="186"/>
      <c r="K772" s="8"/>
      <c r="P772" s="2"/>
      <c r="AA772" s="6"/>
      <c r="AB772" s="6"/>
      <c r="AC772" s="6"/>
    </row>
    <row r="773" spans="1:29" ht="13.95" customHeight="1" x14ac:dyDescent="0.25">
      <c r="A773" s="184" t="s">
        <v>334</v>
      </c>
      <c r="B773" s="141" t="s">
        <v>335</v>
      </c>
      <c r="C773" s="139" t="s">
        <v>104</v>
      </c>
      <c r="D773" s="2"/>
      <c r="I773" s="203"/>
      <c r="J773" s="186"/>
      <c r="K773" s="8"/>
      <c r="O773" s="20">
        <f>+O774</f>
        <v>32.1</v>
      </c>
      <c r="P773" s="2"/>
      <c r="AA773" s="6"/>
      <c r="AB773" s="6"/>
      <c r="AC773" s="6"/>
    </row>
    <row r="774" spans="1:29" s="14" customFormat="1" ht="13.95" customHeight="1" x14ac:dyDescent="0.25">
      <c r="A774" s="192"/>
      <c r="B774" s="138"/>
      <c r="C774" s="142"/>
      <c r="E774" s="193"/>
      <c r="F774" s="193"/>
      <c r="G774" s="22"/>
      <c r="H774" s="193"/>
      <c r="I774" s="205"/>
      <c r="J774" s="191"/>
      <c r="K774" s="22"/>
      <c r="L774" s="194"/>
      <c r="M774" s="193">
        <v>16.05</v>
      </c>
      <c r="N774" s="193">
        <v>2</v>
      </c>
      <c r="O774" s="193">
        <f>+M774*N774</f>
        <v>32.1</v>
      </c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57"/>
      <c r="AB774" s="57"/>
      <c r="AC774" s="57"/>
    </row>
    <row r="775" spans="1:29" s="14" customFormat="1" ht="13.95" customHeight="1" x14ac:dyDescent="0.25">
      <c r="A775" s="192"/>
      <c r="B775" s="138"/>
      <c r="C775" s="142"/>
      <c r="E775" s="193"/>
      <c r="F775" s="193"/>
      <c r="G775" s="22"/>
      <c r="H775" s="193"/>
      <c r="I775" s="205"/>
      <c r="J775" s="191"/>
      <c r="K775" s="22"/>
      <c r="L775" s="194"/>
      <c r="M775" s="193"/>
      <c r="N775" s="193"/>
      <c r="O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57"/>
      <c r="AB775" s="57"/>
      <c r="AC775" s="57"/>
    </row>
    <row r="776" spans="1:29" s="14" customFormat="1" ht="13.95" customHeight="1" x14ac:dyDescent="0.25">
      <c r="A776" s="192"/>
      <c r="B776" s="138"/>
      <c r="C776" s="142"/>
      <c r="E776" s="193"/>
      <c r="F776" s="193"/>
      <c r="G776" s="22"/>
      <c r="H776" s="193"/>
      <c r="I776" s="205"/>
      <c r="J776" s="191"/>
      <c r="K776" s="22"/>
      <c r="L776" s="194"/>
      <c r="M776" s="193"/>
      <c r="N776" s="193"/>
      <c r="O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57"/>
      <c r="AB776" s="57"/>
      <c r="AC776" s="57"/>
    </row>
    <row r="777" spans="1:29" ht="13.95" customHeight="1" x14ac:dyDescent="0.25">
      <c r="A777" s="184" t="s">
        <v>337</v>
      </c>
      <c r="B777" s="141" t="s">
        <v>338</v>
      </c>
      <c r="C777" s="141"/>
      <c r="D777" s="2"/>
      <c r="I777" s="203"/>
      <c r="J777" s="186"/>
      <c r="K777" s="8"/>
      <c r="P777" s="2"/>
      <c r="AA777" s="6"/>
      <c r="AB777" s="6"/>
      <c r="AC777" s="6"/>
    </row>
    <row r="778" spans="1:29" ht="13.95" customHeight="1" x14ac:dyDescent="0.25">
      <c r="A778" s="184" t="s">
        <v>340</v>
      </c>
      <c r="B778" s="141" t="s">
        <v>339</v>
      </c>
      <c r="C778" s="141" t="s">
        <v>89</v>
      </c>
      <c r="D778" s="2"/>
      <c r="I778" s="203"/>
      <c r="J778" s="186"/>
      <c r="K778" s="8"/>
      <c r="L778" s="13">
        <f>+SUM(L779:L782)</f>
        <v>30.88625</v>
      </c>
      <c r="P778" s="2"/>
      <c r="AA778" s="6"/>
      <c r="AB778" s="6"/>
      <c r="AC778" s="6"/>
    </row>
    <row r="779" spans="1:29" s="14" customFormat="1" ht="13.95" customHeight="1" x14ac:dyDescent="0.25">
      <c r="A779" s="192"/>
      <c r="B779" s="138" t="s">
        <v>341</v>
      </c>
      <c r="C779" s="142"/>
      <c r="E779" s="193"/>
      <c r="F779" s="193"/>
      <c r="G779" s="22"/>
      <c r="H779" s="193"/>
      <c r="I779" s="205">
        <v>3</v>
      </c>
      <c r="J779" s="191">
        <v>1.5</v>
      </c>
      <c r="K779" s="22">
        <v>4</v>
      </c>
      <c r="L779" s="194">
        <f>+I779*J779*K779</f>
        <v>18</v>
      </c>
      <c r="M779" s="193"/>
      <c r="N779" s="193"/>
      <c r="O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57"/>
      <c r="AB779" s="57"/>
      <c r="AC779" s="57"/>
    </row>
    <row r="780" spans="1:29" s="14" customFormat="1" ht="13.95" customHeight="1" x14ac:dyDescent="0.25">
      <c r="A780" s="192"/>
      <c r="B780" s="138" t="s">
        <v>342</v>
      </c>
      <c r="C780" s="142"/>
      <c r="E780" s="193"/>
      <c r="F780" s="193"/>
      <c r="G780" s="22"/>
      <c r="H780" s="193"/>
      <c r="I780" s="205">
        <v>3</v>
      </c>
      <c r="J780" s="191">
        <v>1.5</v>
      </c>
      <c r="K780" s="22">
        <v>2</v>
      </c>
      <c r="L780" s="194">
        <f t="shared" ref="L780:L782" si="92">+I780*J780*K780</f>
        <v>9</v>
      </c>
      <c r="M780" s="193"/>
      <c r="N780" s="193"/>
      <c r="O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57"/>
      <c r="AB780" s="57"/>
      <c r="AC780" s="57"/>
    </row>
    <row r="781" spans="1:29" s="14" customFormat="1" ht="13.95" customHeight="1" x14ac:dyDescent="0.25">
      <c r="A781" s="192"/>
      <c r="B781" s="138" t="s">
        <v>418</v>
      </c>
      <c r="C781" s="142"/>
      <c r="E781" s="193"/>
      <c r="F781" s="193"/>
      <c r="G781" s="22"/>
      <c r="H781" s="193"/>
      <c r="I781" s="205">
        <v>1.575</v>
      </c>
      <c r="J781" s="191">
        <v>1.5</v>
      </c>
      <c r="K781" s="22">
        <v>1</v>
      </c>
      <c r="L781" s="194">
        <f t="shared" si="92"/>
        <v>2.3624999999999998</v>
      </c>
      <c r="M781" s="193"/>
      <c r="N781" s="193"/>
      <c r="O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57"/>
      <c r="AB781" s="57"/>
      <c r="AC781" s="57"/>
    </row>
    <row r="782" spans="1:29" s="14" customFormat="1" ht="13.95" customHeight="1" x14ac:dyDescent="0.25">
      <c r="A782" s="192"/>
      <c r="B782" s="138" t="s">
        <v>420</v>
      </c>
      <c r="C782" s="142"/>
      <c r="E782" s="193"/>
      <c r="F782" s="193"/>
      <c r="G782" s="22"/>
      <c r="H782" s="193"/>
      <c r="I782" s="205">
        <v>1.325</v>
      </c>
      <c r="J782" s="191">
        <v>1.1499999999999999</v>
      </c>
      <c r="K782" s="22">
        <v>1</v>
      </c>
      <c r="L782" s="194">
        <f t="shared" si="92"/>
        <v>1.5237499999999999</v>
      </c>
      <c r="M782" s="193"/>
      <c r="N782" s="193"/>
      <c r="O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57"/>
      <c r="AB782" s="57"/>
      <c r="AC782" s="57"/>
    </row>
    <row r="783" spans="1:29" s="14" customFormat="1" ht="13.95" customHeight="1" x14ac:dyDescent="0.25">
      <c r="A783" s="192"/>
      <c r="B783" s="138"/>
      <c r="C783" s="142"/>
      <c r="E783" s="193"/>
      <c r="F783" s="193"/>
      <c r="G783" s="22"/>
      <c r="H783" s="193"/>
      <c r="I783" s="205"/>
      <c r="J783" s="191"/>
      <c r="K783" s="22"/>
      <c r="L783" s="194"/>
      <c r="M783" s="193"/>
      <c r="N783" s="193"/>
      <c r="O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57"/>
      <c r="AB783" s="57"/>
      <c r="AC783" s="57"/>
    </row>
    <row r="784" spans="1:29" ht="13.95" customHeight="1" x14ac:dyDescent="0.25">
      <c r="A784" s="184" t="s">
        <v>345</v>
      </c>
      <c r="B784" s="141" t="s">
        <v>346</v>
      </c>
      <c r="C784" s="139"/>
      <c r="D784" s="2"/>
      <c r="I784" s="203"/>
      <c r="J784" s="186"/>
      <c r="K784" s="8"/>
      <c r="P784" s="2"/>
      <c r="AA784" s="6"/>
      <c r="AB784" s="6"/>
      <c r="AC784" s="6"/>
    </row>
    <row r="785" spans="1:29" ht="13.95" customHeight="1" x14ac:dyDescent="0.25">
      <c r="A785" s="184" t="s">
        <v>349</v>
      </c>
      <c r="B785" s="141" t="s">
        <v>347</v>
      </c>
      <c r="C785" s="139" t="s">
        <v>4</v>
      </c>
      <c r="D785" s="2"/>
      <c r="I785" s="203"/>
      <c r="J785" s="186"/>
      <c r="K785" s="8"/>
      <c r="P785" s="210">
        <f>+SUM(P786:P788)</f>
        <v>13</v>
      </c>
      <c r="AA785" s="6"/>
      <c r="AB785" s="6"/>
      <c r="AC785" s="6"/>
    </row>
    <row r="786" spans="1:29" s="14" customFormat="1" ht="13.95" customHeight="1" x14ac:dyDescent="0.25">
      <c r="A786" s="192"/>
      <c r="B786" s="138" t="s">
        <v>331</v>
      </c>
      <c r="C786" s="142"/>
      <c r="E786" s="193"/>
      <c r="F786" s="193"/>
      <c r="G786" s="22"/>
      <c r="H786" s="193"/>
      <c r="I786" s="205"/>
      <c r="J786" s="191"/>
      <c r="K786" s="22"/>
      <c r="L786" s="194"/>
      <c r="M786" s="193"/>
      <c r="N786" s="193"/>
      <c r="O786" s="193"/>
      <c r="P786" s="200">
        <f>3*2</f>
        <v>6</v>
      </c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57"/>
      <c r="AB786" s="57"/>
      <c r="AC786" s="57"/>
    </row>
    <row r="787" spans="1:29" s="14" customFormat="1" ht="13.95" customHeight="1" x14ac:dyDescent="0.25">
      <c r="A787" s="192"/>
      <c r="B787" s="138" t="s">
        <v>332</v>
      </c>
      <c r="C787" s="142"/>
      <c r="E787" s="193"/>
      <c r="F787" s="193"/>
      <c r="G787" s="22"/>
      <c r="H787" s="193"/>
      <c r="I787" s="205"/>
      <c r="J787" s="191"/>
      <c r="K787" s="22"/>
      <c r="L787" s="194"/>
      <c r="M787" s="193"/>
      <c r="N787" s="193"/>
      <c r="O787" s="193"/>
      <c r="P787" s="200">
        <f>3*1</f>
        <v>3</v>
      </c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57"/>
      <c r="AB787" s="57"/>
      <c r="AC787" s="57"/>
    </row>
    <row r="788" spans="1:29" s="14" customFormat="1" ht="13.95" customHeight="1" x14ac:dyDescent="0.25">
      <c r="A788" s="238"/>
      <c r="B788" s="138" t="s">
        <v>419</v>
      </c>
      <c r="C788" s="142"/>
      <c r="E788" s="240"/>
      <c r="F788" s="240"/>
      <c r="G788" s="22"/>
      <c r="H788" s="240"/>
      <c r="I788" s="205"/>
      <c r="J788" s="235"/>
      <c r="K788" s="22"/>
      <c r="L788" s="241"/>
      <c r="M788" s="240"/>
      <c r="N788" s="240"/>
      <c r="O788" s="240"/>
      <c r="P788" s="200">
        <v>4</v>
      </c>
      <c r="Q788" s="240"/>
      <c r="R788" s="240"/>
      <c r="S788" s="240"/>
      <c r="T788" s="240"/>
      <c r="U788" s="240"/>
      <c r="V788" s="240"/>
      <c r="W788" s="240"/>
      <c r="X788" s="240"/>
      <c r="Y788" s="240"/>
      <c r="Z788" s="240"/>
      <c r="AA788" s="57"/>
      <c r="AB788" s="57"/>
      <c r="AC788" s="57"/>
    </row>
    <row r="789" spans="1:29" s="14" customFormat="1" ht="13.95" customHeight="1" x14ac:dyDescent="0.25">
      <c r="A789" s="192"/>
      <c r="B789" s="138"/>
      <c r="C789" s="142"/>
      <c r="E789" s="193"/>
      <c r="F789" s="193"/>
      <c r="G789" s="22"/>
      <c r="H789" s="193"/>
      <c r="I789" s="205"/>
      <c r="J789" s="191"/>
      <c r="K789" s="22"/>
      <c r="L789" s="194"/>
      <c r="M789" s="193"/>
      <c r="N789" s="193"/>
      <c r="O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57"/>
      <c r="AB789" s="57"/>
      <c r="AC789" s="57"/>
    </row>
    <row r="790" spans="1:29" ht="13.95" customHeight="1" x14ac:dyDescent="0.25">
      <c r="A790" s="184" t="s">
        <v>350</v>
      </c>
      <c r="B790" s="141" t="s">
        <v>348</v>
      </c>
      <c r="C790" s="139" t="s">
        <v>4</v>
      </c>
      <c r="D790" s="2"/>
      <c r="I790" s="203"/>
      <c r="J790" s="186"/>
      <c r="K790" s="8"/>
      <c r="O790" s="182"/>
      <c r="P790" s="181">
        <f>+SUM(P791:P793)</f>
        <v>4</v>
      </c>
      <c r="AA790" s="6"/>
      <c r="AB790" s="6"/>
      <c r="AC790" s="6"/>
    </row>
    <row r="791" spans="1:29" s="14" customFormat="1" ht="13.95" customHeight="1" x14ac:dyDescent="0.25">
      <c r="A791" s="192"/>
      <c r="B791" s="138" t="s">
        <v>331</v>
      </c>
      <c r="C791" s="142"/>
      <c r="E791" s="193"/>
      <c r="F791" s="193"/>
      <c r="G791" s="22"/>
      <c r="H791" s="193"/>
      <c r="I791" s="205"/>
      <c r="J791" s="191"/>
      <c r="K791" s="22"/>
      <c r="L791" s="194"/>
      <c r="M791" s="193"/>
      <c r="N791" s="193"/>
      <c r="O791" s="183"/>
      <c r="P791" s="200">
        <v>2</v>
      </c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57"/>
      <c r="AB791" s="57"/>
      <c r="AC791" s="57"/>
    </row>
    <row r="792" spans="1:29" s="14" customFormat="1" ht="13.95" customHeight="1" x14ac:dyDescent="0.25">
      <c r="A792" s="192"/>
      <c r="B792" s="138" t="s">
        <v>332</v>
      </c>
      <c r="C792" s="142"/>
      <c r="E792" s="193"/>
      <c r="F792" s="193"/>
      <c r="G792" s="22"/>
      <c r="H792" s="193"/>
      <c r="I792" s="205"/>
      <c r="J792" s="191"/>
      <c r="K792" s="22"/>
      <c r="L792" s="194"/>
      <c r="M792" s="193"/>
      <c r="N792" s="193"/>
      <c r="O792" s="183"/>
      <c r="P792" s="200">
        <v>1</v>
      </c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57"/>
      <c r="AB792" s="57"/>
      <c r="AC792" s="57"/>
    </row>
    <row r="793" spans="1:29" s="14" customFormat="1" ht="13.95" customHeight="1" x14ac:dyDescent="0.25">
      <c r="A793" s="192"/>
      <c r="B793" s="138" t="s">
        <v>419</v>
      </c>
      <c r="C793" s="142"/>
      <c r="E793" s="193"/>
      <c r="F793" s="193"/>
      <c r="G793" s="22"/>
      <c r="H793" s="193"/>
      <c r="I793" s="205"/>
      <c r="J793" s="191"/>
      <c r="K793" s="22"/>
      <c r="L793" s="194"/>
      <c r="M793" s="193"/>
      <c r="N793" s="193"/>
      <c r="O793" s="183"/>
      <c r="P793" s="200">
        <v>1</v>
      </c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57"/>
      <c r="AB793" s="57"/>
      <c r="AC793" s="57"/>
    </row>
    <row r="794" spans="1:29" s="14" customFormat="1" ht="13.95" customHeight="1" x14ac:dyDescent="0.25">
      <c r="A794" s="192"/>
      <c r="B794" s="138"/>
      <c r="C794" s="142"/>
      <c r="E794" s="193"/>
      <c r="F794" s="193"/>
      <c r="G794" s="22"/>
      <c r="H794" s="193"/>
      <c r="I794" s="205"/>
      <c r="J794" s="191"/>
      <c r="K794" s="22"/>
      <c r="L794" s="194"/>
      <c r="M794" s="193"/>
      <c r="N794" s="193"/>
      <c r="O794" s="183"/>
      <c r="P794" s="200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57"/>
      <c r="AB794" s="57"/>
      <c r="AC794" s="57"/>
    </row>
    <row r="795" spans="1:29" ht="13.95" customHeight="1" x14ac:dyDescent="0.25">
      <c r="A795" s="184" t="s">
        <v>352</v>
      </c>
      <c r="B795" s="141" t="s">
        <v>351</v>
      </c>
      <c r="C795" s="139"/>
      <c r="D795" s="2"/>
      <c r="I795" s="203"/>
      <c r="J795" s="186"/>
      <c r="K795" s="8"/>
      <c r="O795" s="182"/>
      <c r="P795" s="181"/>
      <c r="AA795" s="6"/>
      <c r="AB795" s="6"/>
      <c r="AC795" s="6"/>
    </row>
    <row r="796" spans="1:29" ht="13.95" customHeight="1" x14ac:dyDescent="0.25">
      <c r="A796" s="184" t="s">
        <v>357</v>
      </c>
      <c r="B796" s="141" t="s">
        <v>353</v>
      </c>
      <c r="C796" s="139" t="s">
        <v>89</v>
      </c>
      <c r="D796" s="2"/>
      <c r="I796" s="203"/>
      <c r="J796" s="186"/>
      <c r="K796" s="8"/>
      <c r="L796" s="13">
        <f>+L614+L598+L574</f>
        <v>273.45590000000004</v>
      </c>
      <c r="O796" s="182"/>
      <c r="P796" s="181"/>
      <c r="AA796" s="6"/>
      <c r="AB796" s="6"/>
      <c r="AC796" s="6"/>
    </row>
    <row r="797" spans="1:29" ht="13.95" customHeight="1" x14ac:dyDescent="0.25">
      <c r="A797" s="184" t="s">
        <v>358</v>
      </c>
      <c r="B797" s="141" t="s">
        <v>354</v>
      </c>
      <c r="C797" s="139" t="s">
        <v>89</v>
      </c>
      <c r="D797" s="2"/>
      <c r="I797" s="203"/>
      <c r="J797" s="186"/>
      <c r="K797" s="8"/>
      <c r="L797" s="13">
        <f>+L699+L630</f>
        <v>223.38439999999997</v>
      </c>
      <c r="O797" s="182"/>
      <c r="P797" s="181"/>
      <c r="AA797" s="6"/>
      <c r="AB797" s="6"/>
      <c r="AC797" s="6"/>
    </row>
    <row r="798" spans="1:29" ht="13.95" customHeight="1" x14ac:dyDescent="0.25">
      <c r="A798" s="184" t="s">
        <v>359</v>
      </c>
      <c r="B798" s="141" t="s">
        <v>355</v>
      </c>
      <c r="C798" s="139" t="s">
        <v>104</v>
      </c>
      <c r="D798" s="2"/>
      <c r="I798" s="203"/>
      <c r="J798" s="186"/>
      <c r="K798" s="8"/>
      <c r="L798" s="13">
        <f>+O755</f>
        <v>42.05</v>
      </c>
      <c r="P798" s="2"/>
      <c r="AA798" s="6"/>
      <c r="AB798" s="6"/>
      <c r="AC798" s="6"/>
    </row>
    <row r="799" spans="1:29" ht="13.95" customHeight="1" x14ac:dyDescent="0.25">
      <c r="B799" s="141"/>
      <c r="C799" s="139"/>
      <c r="D799" s="2"/>
      <c r="I799" s="203"/>
      <c r="J799" s="186"/>
      <c r="K799" s="8"/>
      <c r="L799" s="13"/>
      <c r="P799" s="2"/>
      <c r="AA799" s="6"/>
      <c r="AB799" s="6"/>
      <c r="AC799" s="6"/>
    </row>
    <row r="800" spans="1:29" ht="13.95" customHeight="1" x14ac:dyDescent="0.25">
      <c r="A800" s="184" t="s">
        <v>360</v>
      </c>
      <c r="B800" s="141" t="s">
        <v>356</v>
      </c>
      <c r="C800" s="139"/>
      <c r="D800" s="2"/>
      <c r="I800" s="203"/>
      <c r="J800" s="186"/>
      <c r="K800" s="8"/>
      <c r="P800" s="2"/>
      <c r="AA800" s="6"/>
      <c r="AB800" s="6"/>
      <c r="AC800" s="6"/>
    </row>
    <row r="801" spans="1:29" s="151" customFormat="1" ht="13.95" customHeight="1" x14ac:dyDescent="0.25">
      <c r="A801" s="68" t="s">
        <v>361</v>
      </c>
      <c r="B801" s="139" t="s">
        <v>362</v>
      </c>
      <c r="C801" s="139" t="s">
        <v>104</v>
      </c>
      <c r="E801" s="20"/>
      <c r="F801" s="20"/>
      <c r="G801" s="206"/>
      <c r="H801" s="20"/>
      <c r="I801" s="207"/>
      <c r="J801" s="208"/>
      <c r="K801" s="206"/>
      <c r="L801" s="13"/>
      <c r="M801" s="20"/>
      <c r="N801" s="20"/>
      <c r="O801" s="20">
        <f>+SUM(O802:O805)</f>
        <v>16.599999999999998</v>
      </c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9"/>
      <c r="AB801" s="209"/>
      <c r="AC801" s="209"/>
    </row>
    <row r="802" spans="1:29" s="14" customFormat="1" ht="13.95" customHeight="1" x14ac:dyDescent="0.25">
      <c r="A802" s="192"/>
      <c r="B802" s="138" t="s">
        <v>375</v>
      </c>
      <c r="C802" s="142"/>
      <c r="E802" s="193"/>
      <c r="F802" s="193"/>
      <c r="G802" s="22"/>
      <c r="H802" s="193"/>
      <c r="I802" s="205"/>
      <c r="J802" s="191"/>
      <c r="K802" s="22"/>
      <c r="L802" s="194"/>
      <c r="M802" s="193">
        <v>0.95</v>
      </c>
      <c r="N802" s="193">
        <v>8</v>
      </c>
      <c r="O802" s="193">
        <f>+M802*N802</f>
        <v>7.6</v>
      </c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57"/>
      <c r="AB802" s="57"/>
      <c r="AC802" s="57"/>
    </row>
    <row r="803" spans="1:29" s="14" customFormat="1" ht="13.95" customHeight="1" x14ac:dyDescent="0.25">
      <c r="A803" s="192"/>
      <c r="B803" s="138"/>
      <c r="C803" s="142"/>
      <c r="E803" s="193"/>
      <c r="F803" s="193"/>
      <c r="G803" s="22"/>
      <c r="H803" s="193"/>
      <c r="I803" s="205"/>
      <c r="J803" s="191"/>
      <c r="K803" s="22"/>
      <c r="L803" s="194"/>
      <c r="M803" s="193"/>
      <c r="N803" s="193"/>
      <c r="O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57"/>
      <c r="AB803" s="57"/>
      <c r="AC803" s="57"/>
    </row>
    <row r="804" spans="1:29" s="14" customFormat="1" ht="13.95" customHeight="1" x14ac:dyDescent="0.25">
      <c r="A804" s="192"/>
      <c r="B804" s="138" t="s">
        <v>376</v>
      </c>
      <c r="C804" s="142"/>
      <c r="E804" s="193"/>
      <c r="F804" s="193"/>
      <c r="G804" s="22"/>
      <c r="H804" s="193"/>
      <c r="I804" s="205"/>
      <c r="J804" s="191"/>
      <c r="K804" s="22"/>
      <c r="L804" s="194"/>
      <c r="M804" s="193">
        <v>0.95</v>
      </c>
      <c r="N804" s="193">
        <v>6</v>
      </c>
      <c r="O804" s="193">
        <f>+M804*N804</f>
        <v>5.6999999999999993</v>
      </c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57"/>
      <c r="AB804" s="57"/>
      <c r="AC804" s="57"/>
    </row>
    <row r="805" spans="1:29" s="14" customFormat="1" ht="13.95" customHeight="1" x14ac:dyDescent="0.25">
      <c r="A805" s="192"/>
      <c r="B805" s="138"/>
      <c r="C805" s="142"/>
      <c r="E805" s="193"/>
      <c r="F805" s="193"/>
      <c r="G805" s="22"/>
      <c r="H805" s="193"/>
      <c r="I805" s="205"/>
      <c r="J805" s="191"/>
      <c r="K805" s="22"/>
      <c r="L805" s="194"/>
      <c r="M805" s="193">
        <v>1.65</v>
      </c>
      <c r="N805" s="193">
        <v>2</v>
      </c>
      <c r="O805" s="193">
        <f>+M805*N805</f>
        <v>3.3</v>
      </c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57"/>
      <c r="AB805" s="57"/>
      <c r="AC805" s="57"/>
    </row>
    <row r="806" spans="1:29" s="14" customFormat="1" ht="13.95" customHeight="1" x14ac:dyDescent="0.25">
      <c r="A806" s="192"/>
      <c r="B806" s="138"/>
      <c r="C806" s="142"/>
      <c r="E806" s="193"/>
      <c r="F806" s="193"/>
      <c r="G806" s="22"/>
      <c r="H806" s="193"/>
      <c r="I806" s="205"/>
      <c r="J806" s="191"/>
      <c r="K806" s="22"/>
      <c r="L806" s="194"/>
      <c r="M806" s="193"/>
      <c r="N806" s="193"/>
      <c r="O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57"/>
      <c r="AB806" s="57"/>
      <c r="AC806" s="57"/>
    </row>
    <row r="807" spans="1:29" ht="13.95" customHeight="1" x14ac:dyDescent="0.25">
      <c r="A807" s="184" t="s">
        <v>364</v>
      </c>
      <c r="B807" s="141" t="s">
        <v>108</v>
      </c>
      <c r="C807" s="139"/>
      <c r="D807" s="2"/>
      <c r="I807" s="203"/>
      <c r="J807" s="186"/>
      <c r="K807" s="8"/>
      <c r="P807" s="2"/>
      <c r="AA807" s="6"/>
      <c r="AB807" s="6"/>
      <c r="AC807" s="6"/>
    </row>
    <row r="808" spans="1:29" ht="13.95" customHeight="1" x14ac:dyDescent="0.25">
      <c r="A808" s="184" t="s">
        <v>365</v>
      </c>
      <c r="B808" s="141" t="s">
        <v>363</v>
      </c>
      <c r="C808" s="139" t="s">
        <v>89</v>
      </c>
      <c r="D808" s="2"/>
      <c r="I808" s="203"/>
      <c r="J808" s="186"/>
      <c r="K808" s="8"/>
      <c r="L808" s="4">
        <f>+L493+L442+L369+L337+L192</f>
        <v>467.6228999999999</v>
      </c>
      <c r="P808" s="2"/>
      <c r="AA808" s="6"/>
      <c r="AB808" s="6"/>
      <c r="AC808" s="6"/>
    </row>
    <row r="809" spans="1:29" ht="13.95" customHeight="1" x14ac:dyDescent="0.25">
      <c r="B809" s="141"/>
      <c r="C809" s="139"/>
      <c r="D809" s="2"/>
      <c r="I809" s="203"/>
      <c r="J809" s="186"/>
      <c r="K809" s="8"/>
      <c r="L809" s="194"/>
      <c r="P809" s="2"/>
      <c r="AA809" s="6"/>
      <c r="AB809" s="6"/>
      <c r="AC809" s="6"/>
    </row>
    <row r="810" spans="1:29" ht="13.95" customHeight="1" x14ac:dyDescent="0.25">
      <c r="B810" s="141"/>
      <c r="C810" s="139"/>
      <c r="D810" s="2"/>
      <c r="I810" s="203"/>
      <c r="J810" s="186"/>
      <c r="K810" s="8"/>
      <c r="L810" s="194"/>
      <c r="P810" s="2"/>
      <c r="AA810" s="6"/>
      <c r="AB810" s="6"/>
      <c r="AC810" s="6"/>
    </row>
    <row r="811" spans="1:29" ht="13.95" customHeight="1" x14ac:dyDescent="0.25">
      <c r="B811" s="141"/>
      <c r="C811" s="139"/>
      <c r="D811" s="2"/>
      <c r="I811" s="201"/>
      <c r="J811" s="202"/>
      <c r="K811" s="194"/>
      <c r="L811" s="194"/>
      <c r="P811" s="2"/>
      <c r="AA811" s="6"/>
      <c r="AB811" s="6"/>
      <c r="AC811" s="6"/>
    </row>
    <row r="812" spans="1:29" ht="13.95" customHeight="1" x14ac:dyDescent="0.25">
      <c r="B812" s="141"/>
      <c r="C812" s="139"/>
      <c r="D812" s="2"/>
      <c r="I812" s="201"/>
      <c r="J812" s="202"/>
      <c r="K812" s="194"/>
      <c r="L812" s="194"/>
      <c r="P812" s="2"/>
      <c r="AA812" s="6"/>
      <c r="AB812" s="6"/>
      <c r="AC812" s="6"/>
    </row>
    <row r="813" spans="1:29" ht="13.95" customHeight="1" x14ac:dyDescent="0.25">
      <c r="B813" s="141"/>
      <c r="C813" s="139"/>
      <c r="D813" s="2"/>
      <c r="I813" s="201"/>
      <c r="J813" s="202"/>
      <c r="K813" s="194"/>
      <c r="L813" s="194"/>
      <c r="P813" s="2"/>
      <c r="AA813" s="6"/>
      <c r="AB813" s="6"/>
      <c r="AC813" s="6"/>
    </row>
    <row r="814" spans="1:29" ht="13.95" customHeight="1" x14ac:dyDescent="0.25">
      <c r="B814" s="141"/>
      <c r="C814" s="139"/>
      <c r="D814" s="2"/>
      <c r="I814" s="201"/>
      <c r="J814" s="202"/>
      <c r="K814" s="194"/>
      <c r="L814" s="194"/>
      <c r="P814" s="2"/>
      <c r="AA814" s="6"/>
      <c r="AB814" s="6"/>
      <c r="AC814" s="6"/>
    </row>
    <row r="815" spans="1:29" ht="13.95" customHeight="1" x14ac:dyDescent="0.25">
      <c r="A815" s="2"/>
      <c r="B815" s="141"/>
      <c r="C815" s="139"/>
      <c r="D815" s="2"/>
      <c r="I815" s="201"/>
      <c r="J815" s="202"/>
      <c r="K815" s="194"/>
      <c r="L815" s="194"/>
      <c r="P815" s="2"/>
      <c r="AA815" s="6"/>
      <c r="AB815" s="6"/>
      <c r="AC815" s="6"/>
    </row>
    <row r="816" spans="1:29" ht="13.95" customHeight="1" x14ac:dyDescent="0.25">
      <c r="A816" s="2"/>
      <c r="B816" s="141"/>
      <c r="C816" s="139"/>
      <c r="D816" s="2"/>
      <c r="I816" s="201"/>
      <c r="J816" s="202"/>
      <c r="K816" s="194"/>
      <c r="L816" s="194"/>
      <c r="P816" s="2"/>
      <c r="AA816" s="6"/>
      <c r="AB816" s="6"/>
      <c r="AC816" s="6"/>
    </row>
    <row r="817" spans="1:29" ht="13.95" customHeight="1" x14ac:dyDescent="0.25">
      <c r="A817" s="2"/>
      <c r="B817" s="141"/>
      <c r="C817" s="139"/>
      <c r="D817" s="2"/>
      <c r="I817" s="201"/>
      <c r="J817" s="202"/>
      <c r="K817" s="194"/>
      <c r="L817" s="194"/>
      <c r="P817" s="2"/>
      <c r="AA817" s="6"/>
      <c r="AB817" s="6"/>
      <c r="AC817" s="6"/>
    </row>
    <row r="818" spans="1:29" ht="13.95" customHeight="1" x14ac:dyDescent="0.25">
      <c r="A818" s="2"/>
      <c r="B818" s="141"/>
      <c r="C818" s="139"/>
      <c r="D818" s="2"/>
      <c r="I818" s="201"/>
      <c r="J818" s="202"/>
      <c r="K818" s="194"/>
      <c r="L818" s="194"/>
      <c r="P818" s="2"/>
      <c r="AA818" s="6"/>
      <c r="AB818" s="6"/>
      <c r="AC818" s="6"/>
    </row>
    <row r="819" spans="1:29" ht="13.95" customHeight="1" x14ac:dyDescent="0.25">
      <c r="A819" s="2"/>
      <c r="B819" s="141"/>
      <c r="C819" s="139"/>
      <c r="D819" s="2"/>
      <c r="I819" s="201"/>
      <c r="J819" s="202"/>
      <c r="K819" s="194"/>
      <c r="L819" s="194"/>
      <c r="P819" s="2"/>
      <c r="AA819" s="6"/>
      <c r="AB819" s="6"/>
      <c r="AC819" s="6"/>
    </row>
    <row r="820" spans="1:29" ht="13.95" customHeight="1" x14ac:dyDescent="0.25">
      <c r="A820" s="2"/>
      <c r="B820" s="141"/>
      <c r="C820" s="139"/>
      <c r="D820" s="2"/>
      <c r="I820" s="201"/>
      <c r="J820" s="202"/>
      <c r="K820" s="194"/>
      <c r="L820" s="194"/>
      <c r="P820" s="2"/>
      <c r="AA820" s="6"/>
      <c r="AB820" s="6"/>
      <c r="AC820" s="6"/>
    </row>
    <row r="821" spans="1:29" ht="13.95" customHeight="1" x14ac:dyDescent="0.25">
      <c r="A821" s="2"/>
      <c r="B821" s="141"/>
      <c r="C821" s="139"/>
      <c r="D821" s="2"/>
      <c r="I821" s="201"/>
      <c r="J821" s="202"/>
      <c r="K821" s="194"/>
      <c r="L821" s="194"/>
      <c r="P821" s="2"/>
      <c r="AA821" s="6"/>
      <c r="AB821" s="6"/>
      <c r="AC821" s="6"/>
    </row>
    <row r="822" spans="1:29" ht="13.95" customHeight="1" x14ac:dyDescent="0.25">
      <c r="A822" s="2"/>
      <c r="B822" s="141"/>
      <c r="C822" s="139"/>
      <c r="D822" s="2"/>
      <c r="I822" s="201"/>
      <c r="J822" s="202"/>
      <c r="K822" s="194"/>
      <c r="L822" s="194"/>
      <c r="P822" s="2"/>
      <c r="AA822" s="6"/>
      <c r="AB822" s="6"/>
      <c r="AC822" s="6"/>
    </row>
    <row r="823" spans="1:29" ht="13.95" customHeight="1" x14ac:dyDescent="0.25">
      <c r="A823" s="2"/>
      <c r="B823" s="141"/>
      <c r="C823" s="139"/>
      <c r="D823" s="2"/>
      <c r="I823" s="201"/>
      <c r="J823" s="202"/>
      <c r="K823" s="194"/>
      <c r="L823" s="194"/>
      <c r="P823" s="2"/>
      <c r="AA823" s="6"/>
      <c r="AB823" s="6"/>
      <c r="AC823" s="6"/>
    </row>
    <row r="824" spans="1:29" ht="13.95" customHeight="1" x14ac:dyDescent="0.25">
      <c r="A824" s="2"/>
      <c r="B824" s="141"/>
      <c r="C824" s="139"/>
      <c r="D824" s="2"/>
      <c r="I824" s="201"/>
      <c r="J824" s="202"/>
      <c r="K824" s="194"/>
      <c r="L824" s="194"/>
      <c r="P824" s="2"/>
      <c r="AA824" s="6"/>
      <c r="AB824" s="6"/>
      <c r="AC824" s="6"/>
    </row>
    <row r="825" spans="1:29" ht="13.95" customHeight="1" x14ac:dyDescent="0.25">
      <c r="A825" s="2"/>
      <c r="B825" s="141"/>
      <c r="C825" s="139"/>
      <c r="D825" s="2"/>
      <c r="I825" s="201"/>
      <c r="J825" s="202"/>
      <c r="K825" s="194"/>
      <c r="L825" s="194"/>
      <c r="P825" s="2"/>
      <c r="AA825" s="6"/>
      <c r="AB825" s="6"/>
      <c r="AC825" s="6"/>
    </row>
    <row r="826" spans="1:29" ht="13.95" customHeight="1" x14ac:dyDescent="0.25">
      <c r="A826" s="2"/>
      <c r="B826" s="141"/>
      <c r="C826" s="139"/>
      <c r="D826" s="2"/>
      <c r="I826" s="201"/>
      <c r="J826" s="202"/>
      <c r="K826" s="194"/>
      <c r="L826" s="194"/>
      <c r="P826" s="2"/>
      <c r="AA826" s="6"/>
      <c r="AB826" s="6"/>
      <c r="AC826" s="6"/>
    </row>
    <row r="827" spans="1:29" ht="13.95" customHeight="1" x14ac:dyDescent="0.25">
      <c r="A827" s="2"/>
      <c r="B827" s="141"/>
      <c r="C827" s="139"/>
      <c r="D827" s="2"/>
      <c r="I827" s="201"/>
      <c r="J827" s="202"/>
      <c r="K827" s="194"/>
      <c r="L827" s="194"/>
      <c r="P827" s="2"/>
      <c r="AA827" s="6"/>
      <c r="AB827" s="6"/>
      <c r="AC827" s="6"/>
    </row>
    <row r="828" spans="1:29" ht="13.95" customHeight="1" x14ac:dyDescent="0.25">
      <c r="A828" s="2"/>
      <c r="B828" s="141"/>
      <c r="C828" s="139"/>
      <c r="D828" s="2"/>
      <c r="I828" s="201"/>
      <c r="J828" s="202"/>
      <c r="K828" s="194"/>
      <c r="L828" s="194"/>
      <c r="P828" s="2"/>
      <c r="AA828" s="6"/>
      <c r="AB828" s="6"/>
      <c r="AC828" s="6"/>
    </row>
    <row r="829" spans="1:29" ht="13.95" customHeight="1" x14ac:dyDescent="0.25">
      <c r="A829" s="2"/>
      <c r="B829" s="141"/>
      <c r="C829" s="139"/>
      <c r="D829" s="2"/>
      <c r="I829" s="201"/>
      <c r="J829" s="202"/>
      <c r="K829" s="194"/>
      <c r="L829" s="194"/>
      <c r="P829" s="2"/>
      <c r="AA829" s="6"/>
      <c r="AB829" s="6"/>
      <c r="AC829" s="6"/>
    </row>
    <row r="830" spans="1:29" ht="13.95" customHeight="1" x14ac:dyDescent="0.25">
      <c r="A830" s="2"/>
      <c r="B830" s="141"/>
      <c r="C830" s="139"/>
      <c r="D830" s="2"/>
      <c r="I830" s="201"/>
      <c r="J830" s="202"/>
      <c r="K830" s="194"/>
      <c r="L830" s="194"/>
      <c r="P830" s="2"/>
      <c r="AA830" s="6"/>
      <c r="AB830" s="6"/>
      <c r="AC830" s="6"/>
    </row>
    <row r="831" spans="1:29" ht="13.95" customHeight="1" x14ac:dyDescent="0.25">
      <c r="A831" s="2"/>
      <c r="B831" s="138"/>
      <c r="C831" s="142"/>
      <c r="D831" s="2"/>
      <c r="I831" s="201"/>
      <c r="J831" s="202"/>
      <c r="K831" s="194"/>
      <c r="L831" s="194"/>
      <c r="P831" s="2"/>
      <c r="AA831" s="6"/>
      <c r="AB831" s="6"/>
      <c r="AC831" s="6"/>
    </row>
    <row r="832" spans="1:29" ht="13.95" customHeight="1" x14ac:dyDescent="0.25">
      <c r="A832" s="2"/>
      <c r="B832" s="138"/>
      <c r="C832" s="142"/>
      <c r="D832" s="2"/>
      <c r="I832" s="201"/>
      <c r="J832" s="202"/>
      <c r="K832" s="194"/>
      <c r="L832" s="194"/>
      <c r="P832" s="2"/>
      <c r="AA832" s="6"/>
      <c r="AB832" s="6"/>
      <c r="AC832" s="6"/>
    </row>
    <row r="833" spans="1:29" ht="13.95" customHeight="1" x14ac:dyDescent="0.25">
      <c r="A833" s="2"/>
      <c r="B833" s="138"/>
      <c r="C833" s="142"/>
      <c r="D833" s="2"/>
      <c r="I833" s="194"/>
      <c r="J833" s="194"/>
      <c r="K833" s="194"/>
      <c r="L833" s="194"/>
      <c r="P833" s="2"/>
      <c r="AA833" s="6"/>
      <c r="AB833" s="6"/>
      <c r="AC833" s="6"/>
    </row>
    <row r="834" spans="1:29" ht="13.95" customHeight="1" x14ac:dyDescent="0.25">
      <c r="A834" s="2"/>
      <c r="B834" s="138"/>
      <c r="C834" s="142"/>
      <c r="D834" s="2"/>
      <c r="I834" s="333"/>
      <c r="J834" s="334"/>
      <c r="K834" s="194"/>
      <c r="L834" s="194"/>
      <c r="P834" s="2"/>
      <c r="AA834" s="6"/>
      <c r="AB834" s="6"/>
      <c r="AC834" s="6"/>
    </row>
    <row r="835" spans="1:29" ht="13.95" customHeight="1" x14ac:dyDescent="0.25">
      <c r="A835" s="2"/>
      <c r="B835" s="138"/>
      <c r="C835" s="142"/>
      <c r="D835" s="2"/>
      <c r="I835" s="333"/>
      <c r="J835" s="334"/>
      <c r="K835" s="194"/>
      <c r="L835" s="194"/>
      <c r="P835" s="2"/>
      <c r="AA835" s="6"/>
      <c r="AB835" s="6"/>
      <c r="AC835" s="6"/>
    </row>
    <row r="836" spans="1:29" ht="13.95" customHeight="1" x14ac:dyDescent="0.25">
      <c r="A836" s="2"/>
      <c r="B836" s="138"/>
      <c r="C836" s="142"/>
      <c r="D836" s="2"/>
      <c r="I836" s="201"/>
      <c r="J836" s="202"/>
      <c r="K836" s="194"/>
      <c r="L836" s="194"/>
      <c r="P836" s="2"/>
      <c r="AA836" s="6"/>
      <c r="AB836" s="6"/>
      <c r="AC836" s="6"/>
    </row>
    <row r="837" spans="1:29" ht="13.95" customHeight="1" x14ac:dyDescent="0.25">
      <c r="A837" s="2"/>
      <c r="B837" s="138"/>
      <c r="C837" s="142"/>
      <c r="D837" s="2"/>
      <c r="I837" s="201"/>
      <c r="J837" s="202"/>
      <c r="K837" s="194"/>
      <c r="L837" s="194"/>
      <c r="P837" s="2"/>
      <c r="AA837" s="6"/>
      <c r="AB837" s="6"/>
      <c r="AC837" s="6"/>
    </row>
    <row r="838" spans="1:29" ht="13.95" customHeight="1" x14ac:dyDescent="0.25">
      <c r="A838" s="2"/>
      <c r="B838" s="138"/>
      <c r="C838" s="142"/>
      <c r="D838" s="2"/>
      <c r="I838" s="194"/>
      <c r="J838" s="194"/>
      <c r="K838" s="194"/>
      <c r="L838" s="194"/>
      <c r="P838" s="2"/>
      <c r="AA838" s="6"/>
      <c r="AB838" s="6"/>
      <c r="AC838" s="6"/>
    </row>
    <row r="839" spans="1:29" ht="13.95" customHeight="1" x14ac:dyDescent="0.25">
      <c r="A839" s="2"/>
      <c r="B839" s="138"/>
      <c r="C839" s="142"/>
      <c r="D839" s="2"/>
      <c r="I839" s="201"/>
      <c r="J839" s="202"/>
      <c r="K839" s="194"/>
      <c r="L839" s="194"/>
      <c r="P839" s="2"/>
      <c r="AA839" s="6"/>
      <c r="AB839" s="6"/>
      <c r="AC839" s="6"/>
    </row>
    <row r="840" spans="1:29" ht="13.95" customHeight="1" x14ac:dyDescent="0.25">
      <c r="A840" s="2"/>
      <c r="B840" s="138"/>
      <c r="C840" s="142"/>
      <c r="D840" s="2"/>
      <c r="I840" s="201"/>
      <c r="J840" s="202"/>
      <c r="K840" s="194"/>
      <c r="L840" s="194"/>
      <c r="P840" s="2"/>
      <c r="AA840" s="6"/>
      <c r="AB840" s="6"/>
      <c r="AC840" s="6"/>
    </row>
    <row r="841" spans="1:29" ht="13.95" customHeight="1" x14ac:dyDescent="0.25">
      <c r="A841" s="2"/>
      <c r="B841" s="138"/>
      <c r="C841" s="142"/>
      <c r="D841" s="2"/>
      <c r="I841" s="194"/>
      <c r="J841" s="194"/>
      <c r="K841" s="194"/>
      <c r="L841" s="194"/>
      <c r="P841" s="2"/>
      <c r="AA841" s="6"/>
      <c r="AB841" s="6"/>
      <c r="AC841" s="6"/>
    </row>
    <row r="842" spans="1:29" ht="13.95" customHeight="1" x14ac:dyDescent="0.25">
      <c r="A842" s="2"/>
      <c r="B842" s="138"/>
      <c r="C842" s="142"/>
      <c r="D842" s="2"/>
      <c r="I842" s="333"/>
      <c r="J842" s="334"/>
      <c r="K842" s="194"/>
      <c r="L842" s="194"/>
      <c r="P842" s="2"/>
      <c r="AA842" s="6"/>
      <c r="AB842" s="6"/>
      <c r="AC842" s="6"/>
    </row>
    <row r="843" spans="1:29" ht="13.95" customHeight="1" x14ac:dyDescent="0.25">
      <c r="A843" s="2"/>
      <c r="B843" s="138"/>
      <c r="C843" s="142"/>
      <c r="D843" s="2"/>
      <c r="I843" s="333"/>
      <c r="J843" s="334"/>
      <c r="K843" s="194"/>
      <c r="L843" s="194"/>
      <c r="P843" s="2"/>
      <c r="AA843" s="6"/>
      <c r="AB843" s="6"/>
      <c r="AC843" s="6"/>
    </row>
    <row r="844" spans="1:29" ht="13.95" customHeight="1" x14ac:dyDescent="0.25">
      <c r="A844" s="2"/>
      <c r="B844" s="138"/>
      <c r="C844" s="142"/>
      <c r="D844" s="2"/>
      <c r="I844" s="333"/>
      <c r="J844" s="334"/>
      <c r="K844" s="194"/>
      <c r="L844" s="194"/>
      <c r="P844" s="2"/>
      <c r="AA844" s="6"/>
      <c r="AB844" s="6"/>
      <c r="AC844" s="6"/>
    </row>
    <row r="845" spans="1:29" ht="13.95" customHeight="1" x14ac:dyDescent="0.25">
      <c r="A845" s="2"/>
      <c r="B845" s="138"/>
      <c r="C845" s="142"/>
      <c r="D845" s="2"/>
      <c r="I845" s="194"/>
      <c r="J845" s="194"/>
      <c r="K845" s="194"/>
      <c r="L845" s="194"/>
      <c r="P845" s="2"/>
      <c r="AA845" s="6"/>
      <c r="AB845" s="6"/>
      <c r="AC845" s="6"/>
    </row>
    <row r="846" spans="1:29" ht="13.95" customHeight="1" x14ac:dyDescent="0.25">
      <c r="A846" s="2"/>
      <c r="B846" s="138"/>
      <c r="C846" s="142"/>
      <c r="D846" s="2"/>
      <c r="I846" s="333"/>
      <c r="J846" s="334"/>
      <c r="K846" s="194"/>
      <c r="L846" s="194"/>
      <c r="P846" s="2"/>
      <c r="AA846" s="6"/>
      <c r="AB846" s="6"/>
      <c r="AC846" s="6"/>
    </row>
    <row r="847" spans="1:29" ht="13.95" customHeight="1" x14ac:dyDescent="0.25">
      <c r="A847" s="2"/>
      <c r="B847" s="138"/>
      <c r="C847" s="142"/>
      <c r="D847" s="2"/>
      <c r="I847" s="333"/>
      <c r="J847" s="334"/>
      <c r="K847" s="194"/>
      <c r="L847" s="194"/>
      <c r="P847" s="2"/>
      <c r="AA847" s="6"/>
      <c r="AB847" s="6"/>
      <c r="AC847" s="6"/>
    </row>
    <row r="848" spans="1:29" ht="13.95" customHeight="1" x14ac:dyDescent="0.25">
      <c r="A848" s="2"/>
      <c r="B848" s="138"/>
      <c r="C848" s="142"/>
      <c r="D848" s="2"/>
      <c r="I848" s="333"/>
      <c r="J848" s="334"/>
      <c r="K848" s="194"/>
      <c r="L848" s="194"/>
      <c r="P848" s="2"/>
      <c r="AA848" s="6"/>
      <c r="AB848" s="6"/>
      <c r="AC848" s="6"/>
    </row>
    <row r="849" spans="1:29" ht="13.95" customHeight="1" x14ac:dyDescent="0.25">
      <c r="A849" s="2"/>
      <c r="B849" s="138"/>
      <c r="C849" s="142"/>
      <c r="D849" s="2"/>
      <c r="I849" s="333"/>
      <c r="J849" s="334"/>
      <c r="K849" s="194"/>
      <c r="L849" s="194"/>
      <c r="P849" s="2"/>
      <c r="AA849" s="6"/>
      <c r="AB849" s="6"/>
      <c r="AC849" s="6"/>
    </row>
    <row r="850" spans="1:29" ht="13.95" customHeight="1" x14ac:dyDescent="0.25">
      <c r="A850" s="2"/>
      <c r="B850" s="138"/>
      <c r="C850" s="142"/>
      <c r="D850" s="2"/>
      <c r="I850" s="194"/>
      <c r="J850" s="194"/>
      <c r="K850" s="194"/>
      <c r="L850" s="194"/>
      <c r="P850" s="2"/>
      <c r="AA850" s="6"/>
      <c r="AB850" s="6"/>
      <c r="AC850" s="6"/>
    </row>
    <row r="851" spans="1:29" ht="13.95" customHeight="1" x14ac:dyDescent="0.25">
      <c r="A851" s="2"/>
      <c r="B851" s="138"/>
      <c r="C851" s="142"/>
      <c r="D851" s="2"/>
      <c r="I851" s="333"/>
      <c r="J851" s="334"/>
      <c r="K851" s="194"/>
      <c r="L851" s="194"/>
      <c r="P851" s="2"/>
      <c r="AA851" s="6"/>
      <c r="AB851" s="6"/>
      <c r="AC851" s="6"/>
    </row>
    <row r="852" spans="1:29" ht="13.95" customHeight="1" x14ac:dyDescent="0.25">
      <c r="A852" s="2"/>
      <c r="B852" s="138"/>
      <c r="C852" s="142"/>
      <c r="D852" s="2"/>
      <c r="I852" s="333"/>
      <c r="J852" s="334"/>
      <c r="K852" s="194"/>
      <c r="L852" s="194"/>
      <c r="P852" s="2"/>
      <c r="AA852" s="6"/>
      <c r="AB852" s="6"/>
      <c r="AC852" s="6"/>
    </row>
    <row r="853" spans="1:29" ht="13.95" customHeight="1" x14ac:dyDescent="0.25">
      <c r="A853" s="2"/>
      <c r="B853" s="138"/>
      <c r="C853" s="142"/>
      <c r="D853" s="2"/>
      <c r="I853" s="194"/>
      <c r="J853" s="194"/>
      <c r="K853" s="194"/>
      <c r="L853" s="194"/>
      <c r="P853" s="2"/>
      <c r="AA853" s="6"/>
      <c r="AB853" s="6"/>
      <c r="AC853" s="6"/>
    </row>
    <row r="854" spans="1:29" ht="13.95" customHeight="1" x14ac:dyDescent="0.25">
      <c r="A854" s="2"/>
      <c r="B854" s="138"/>
      <c r="C854" s="142"/>
      <c r="D854" s="2"/>
      <c r="I854" s="333"/>
      <c r="J854" s="334"/>
      <c r="K854" s="194"/>
      <c r="L854" s="194"/>
      <c r="P854" s="2"/>
      <c r="AA854" s="6"/>
      <c r="AB854" s="6"/>
      <c r="AC854" s="6"/>
    </row>
    <row r="855" spans="1:29" ht="13.95" customHeight="1" x14ac:dyDescent="0.25">
      <c r="A855" s="2"/>
      <c r="B855" s="138"/>
      <c r="C855" s="142"/>
      <c r="D855" s="2"/>
      <c r="I855" s="333"/>
      <c r="J855" s="334"/>
      <c r="K855" s="194"/>
      <c r="L855" s="194"/>
      <c r="P855" s="2"/>
      <c r="AA855" s="6"/>
      <c r="AB855" s="6"/>
      <c r="AC855" s="6"/>
    </row>
    <row r="856" spans="1:29" ht="13.95" customHeight="1" x14ac:dyDescent="0.25">
      <c r="A856" s="2"/>
      <c r="B856" s="139"/>
      <c r="C856" s="142"/>
      <c r="D856" s="2"/>
      <c r="I856" s="194"/>
      <c r="J856" s="194"/>
      <c r="K856" s="194"/>
      <c r="L856" s="194"/>
      <c r="P856" s="2"/>
      <c r="AA856" s="6"/>
      <c r="AB856" s="6"/>
      <c r="AC856" s="6"/>
    </row>
    <row r="857" spans="1:29" ht="13.95" customHeight="1" x14ac:dyDescent="0.25">
      <c r="A857" s="2"/>
      <c r="B857" s="142"/>
      <c r="C857" s="142"/>
      <c r="D857" s="2"/>
      <c r="I857" s="194"/>
      <c r="J857" s="194"/>
      <c r="K857" s="194"/>
      <c r="L857" s="194"/>
      <c r="P857" s="2"/>
      <c r="AA857" s="6"/>
      <c r="AB857" s="6"/>
      <c r="AC857" s="6"/>
    </row>
    <row r="858" spans="1:29" ht="13.95" customHeight="1" x14ac:dyDescent="0.25">
      <c r="A858" s="2"/>
      <c r="B858" s="138"/>
      <c r="C858" s="142"/>
      <c r="D858" s="2"/>
      <c r="I858" s="194"/>
      <c r="J858" s="194"/>
      <c r="K858" s="194"/>
      <c r="L858" s="194"/>
      <c r="P858" s="2"/>
      <c r="AA858" s="6"/>
      <c r="AB858" s="6"/>
      <c r="AC858" s="6"/>
    </row>
    <row r="859" spans="1:29" ht="13.95" customHeight="1" x14ac:dyDescent="0.25">
      <c r="A859" s="2"/>
      <c r="B859" s="138"/>
      <c r="C859" s="142"/>
      <c r="D859" s="2"/>
      <c r="I859" s="333"/>
      <c r="J859" s="334"/>
      <c r="K859" s="194"/>
      <c r="L859" s="194"/>
      <c r="P859" s="2"/>
      <c r="AA859" s="6"/>
      <c r="AB859" s="6"/>
      <c r="AC859" s="6"/>
    </row>
    <row r="860" spans="1:29" ht="13.95" customHeight="1" x14ac:dyDescent="0.25">
      <c r="A860" s="2"/>
      <c r="B860" s="139"/>
      <c r="C860" s="142"/>
      <c r="D860" s="2"/>
      <c r="I860" s="194"/>
      <c r="J860" s="194"/>
      <c r="K860" s="194"/>
      <c r="L860" s="194"/>
      <c r="P860" s="2"/>
      <c r="AA860" s="6"/>
      <c r="AB860" s="6"/>
      <c r="AC860" s="6"/>
    </row>
    <row r="861" spans="1:29" ht="13.95" customHeight="1" x14ac:dyDescent="0.25">
      <c r="A861" s="2"/>
      <c r="B861" s="142"/>
      <c r="C861" s="142"/>
      <c r="D861" s="2"/>
      <c r="I861" s="194"/>
      <c r="J861" s="194"/>
      <c r="K861" s="194"/>
      <c r="L861" s="194"/>
      <c r="P861" s="2"/>
      <c r="AA861" s="6"/>
      <c r="AB861" s="6"/>
      <c r="AC861" s="6"/>
    </row>
    <row r="862" spans="1:29" ht="13.95" customHeight="1" x14ac:dyDescent="0.25">
      <c r="A862" s="2"/>
      <c r="B862" s="138"/>
      <c r="C862" s="142"/>
      <c r="D862" s="2"/>
      <c r="I862" s="194"/>
      <c r="J862" s="194"/>
      <c r="K862" s="194"/>
      <c r="L862" s="194"/>
      <c r="P862" s="2"/>
      <c r="AA862" s="6"/>
      <c r="AB862" s="6"/>
      <c r="AC862" s="6"/>
    </row>
    <row r="863" spans="1:29" ht="13.95" customHeight="1" x14ac:dyDescent="0.25">
      <c r="A863" s="2"/>
      <c r="B863" s="138"/>
      <c r="C863" s="142"/>
      <c r="D863" s="2"/>
      <c r="I863" s="333"/>
      <c r="J863" s="334"/>
      <c r="K863" s="194"/>
      <c r="L863" s="194"/>
      <c r="P863" s="2"/>
      <c r="AA863" s="6"/>
      <c r="AB863" s="6"/>
      <c r="AC863" s="6"/>
    </row>
    <row r="864" spans="1:29" ht="13.95" customHeight="1" x14ac:dyDescent="0.25">
      <c r="A864" s="2"/>
      <c r="B864" s="138"/>
      <c r="C864" s="142"/>
      <c r="D864" s="2"/>
      <c r="I864" s="333"/>
      <c r="J864" s="334"/>
      <c r="K864" s="194"/>
      <c r="L864" s="194"/>
      <c r="P864" s="2"/>
      <c r="AA864" s="6"/>
      <c r="AB864" s="6"/>
      <c r="AC864" s="6"/>
    </row>
    <row r="865" spans="1:29" ht="13.95" customHeight="1" x14ac:dyDescent="0.25">
      <c r="A865" s="2"/>
      <c r="B865" s="138"/>
      <c r="C865" s="142"/>
      <c r="D865" s="2"/>
      <c r="I865" s="194"/>
      <c r="J865" s="194"/>
      <c r="K865" s="194"/>
      <c r="L865" s="194"/>
      <c r="P865" s="2"/>
      <c r="AA865" s="6"/>
      <c r="AB865" s="6"/>
      <c r="AC865" s="6"/>
    </row>
    <row r="866" spans="1:29" ht="13.95" customHeight="1" x14ac:dyDescent="0.25">
      <c r="A866" s="2"/>
      <c r="B866" s="138"/>
      <c r="C866" s="142"/>
      <c r="D866" s="2"/>
      <c r="I866" s="333"/>
      <c r="J866" s="334"/>
      <c r="K866" s="194"/>
      <c r="L866" s="194"/>
      <c r="P866" s="2"/>
      <c r="AA866" s="6"/>
      <c r="AB866" s="6"/>
      <c r="AC866" s="6"/>
    </row>
    <row r="867" spans="1:29" ht="13.95" customHeight="1" x14ac:dyDescent="0.25">
      <c r="A867" s="2"/>
      <c r="B867" s="138"/>
      <c r="C867" s="142"/>
      <c r="D867" s="2"/>
      <c r="I867" s="333"/>
      <c r="J867" s="334"/>
      <c r="K867" s="194"/>
      <c r="L867" s="194"/>
      <c r="P867" s="2"/>
      <c r="AA867" s="6"/>
      <c r="AB867" s="6"/>
      <c r="AC867" s="6"/>
    </row>
    <row r="868" spans="1:29" ht="13.95" customHeight="1" x14ac:dyDescent="0.25">
      <c r="A868" s="2"/>
      <c r="B868" s="138"/>
      <c r="C868" s="142"/>
      <c r="D868" s="2"/>
      <c r="I868" s="333"/>
      <c r="J868" s="334"/>
      <c r="K868" s="194"/>
      <c r="L868" s="194"/>
      <c r="P868" s="2"/>
      <c r="AA868" s="6"/>
      <c r="AB868" s="6"/>
      <c r="AC868" s="6"/>
    </row>
    <row r="869" spans="1:29" ht="13.95" customHeight="1" x14ac:dyDescent="0.25">
      <c r="A869" s="2"/>
      <c r="B869" s="138"/>
      <c r="C869" s="142"/>
      <c r="D869" s="2"/>
      <c r="I869" s="194"/>
      <c r="J869" s="194"/>
      <c r="K869" s="194"/>
      <c r="L869" s="194"/>
      <c r="P869" s="2"/>
      <c r="AA869" s="6"/>
      <c r="AB869" s="6"/>
      <c r="AC869" s="6"/>
    </row>
    <row r="870" spans="1:29" ht="13.95" customHeight="1" x14ac:dyDescent="0.25">
      <c r="A870" s="2"/>
      <c r="B870" s="138"/>
      <c r="C870" s="142"/>
      <c r="D870" s="2"/>
      <c r="I870" s="333"/>
      <c r="J870" s="334"/>
      <c r="K870" s="194"/>
      <c r="L870" s="194"/>
      <c r="P870" s="2"/>
      <c r="AA870" s="6"/>
      <c r="AB870" s="6"/>
      <c r="AC870" s="6"/>
    </row>
    <row r="871" spans="1:29" ht="13.95" customHeight="1" x14ac:dyDescent="0.25">
      <c r="A871" s="2"/>
      <c r="B871" s="138"/>
      <c r="C871" s="142"/>
      <c r="D871" s="2"/>
      <c r="I871" s="333"/>
      <c r="J871" s="334"/>
      <c r="K871" s="194"/>
      <c r="L871" s="194"/>
      <c r="P871" s="2"/>
      <c r="AA871" s="6"/>
      <c r="AB871" s="6"/>
      <c r="AC871" s="6"/>
    </row>
    <row r="872" spans="1:29" ht="13.95" customHeight="1" x14ac:dyDescent="0.25">
      <c r="A872" s="2"/>
      <c r="B872" s="138"/>
      <c r="C872" s="142"/>
      <c r="D872" s="2"/>
      <c r="I872" s="194"/>
      <c r="J872" s="194"/>
      <c r="K872" s="194"/>
      <c r="L872" s="194"/>
      <c r="P872" s="2"/>
      <c r="AA872" s="6"/>
      <c r="AB872" s="6"/>
      <c r="AC872" s="6"/>
    </row>
    <row r="873" spans="1:29" ht="13.95" customHeight="1" x14ac:dyDescent="0.25">
      <c r="A873" s="2"/>
      <c r="B873" s="138"/>
      <c r="C873" s="142"/>
      <c r="D873" s="2"/>
      <c r="I873" s="333"/>
      <c r="J873" s="334"/>
      <c r="K873" s="194"/>
      <c r="L873" s="194"/>
      <c r="P873" s="2"/>
      <c r="AA873" s="6"/>
      <c r="AB873" s="6"/>
      <c r="AC873" s="6"/>
    </row>
    <row r="874" spans="1:29" ht="13.95" customHeight="1" x14ac:dyDescent="0.25">
      <c r="A874" s="2"/>
      <c r="B874" s="138"/>
      <c r="C874" s="142"/>
      <c r="D874" s="2"/>
      <c r="I874" s="333"/>
      <c r="J874" s="334"/>
      <c r="K874" s="194"/>
      <c r="L874" s="194"/>
      <c r="P874" s="2"/>
      <c r="AA874" s="6"/>
      <c r="AB874" s="6"/>
      <c r="AC874" s="6"/>
    </row>
    <row r="875" spans="1:29" ht="13.95" customHeight="1" x14ac:dyDescent="0.25">
      <c r="A875" s="2"/>
      <c r="B875" s="138"/>
      <c r="C875" s="142"/>
      <c r="D875" s="2"/>
      <c r="I875" s="333"/>
      <c r="J875" s="334"/>
      <c r="K875" s="194"/>
      <c r="L875" s="194"/>
      <c r="P875" s="2"/>
      <c r="AA875" s="6"/>
      <c r="AB875" s="6"/>
      <c r="AC875" s="6"/>
    </row>
    <row r="876" spans="1:29" ht="13.95" customHeight="1" x14ac:dyDescent="0.25">
      <c r="A876" s="2"/>
      <c r="B876" s="138"/>
      <c r="C876" s="142"/>
      <c r="D876" s="2"/>
      <c r="I876" s="333"/>
      <c r="J876" s="334"/>
      <c r="K876" s="194"/>
      <c r="L876" s="194"/>
      <c r="P876" s="2"/>
      <c r="AA876" s="6"/>
      <c r="AB876" s="6"/>
      <c r="AC876" s="6"/>
    </row>
    <row r="877" spans="1:29" ht="13.95" customHeight="1" x14ac:dyDescent="0.25">
      <c r="A877" s="2"/>
      <c r="B877" s="138"/>
      <c r="C877" s="142"/>
      <c r="D877" s="2"/>
      <c r="I877" s="194"/>
      <c r="J877" s="194"/>
      <c r="K877" s="194"/>
      <c r="L877" s="194"/>
      <c r="P877" s="2"/>
      <c r="AA877" s="6"/>
      <c r="AB877" s="6"/>
      <c r="AC877" s="6"/>
    </row>
    <row r="878" spans="1:29" ht="13.95" customHeight="1" x14ac:dyDescent="0.25">
      <c r="A878" s="2"/>
      <c r="B878" s="138"/>
      <c r="C878" s="142"/>
      <c r="D878" s="2"/>
      <c r="I878" s="333"/>
      <c r="J878" s="334"/>
      <c r="K878" s="194"/>
      <c r="L878" s="194"/>
      <c r="P878" s="2"/>
      <c r="AA878" s="6"/>
      <c r="AB878" s="6"/>
      <c r="AC878" s="6"/>
    </row>
    <row r="879" spans="1:29" ht="13.95" customHeight="1" x14ac:dyDescent="0.25">
      <c r="A879" s="2"/>
      <c r="B879" s="138"/>
      <c r="C879" s="142"/>
      <c r="D879" s="2"/>
      <c r="I879" s="333"/>
      <c r="J879" s="334"/>
      <c r="K879" s="194"/>
      <c r="L879" s="194"/>
      <c r="P879" s="2"/>
      <c r="AA879" s="6"/>
      <c r="AB879" s="6"/>
      <c r="AC879" s="6"/>
    </row>
    <row r="880" spans="1:29" ht="13.95" customHeight="1" x14ac:dyDescent="0.25">
      <c r="A880" s="2"/>
      <c r="B880" s="138"/>
      <c r="C880" s="142"/>
      <c r="D880" s="2"/>
      <c r="I880" s="194"/>
      <c r="J880" s="194"/>
      <c r="K880" s="194"/>
      <c r="L880" s="194"/>
      <c r="P880" s="2"/>
      <c r="AA880" s="6"/>
      <c r="AB880" s="6"/>
      <c r="AC880" s="6"/>
    </row>
    <row r="881" spans="1:29" ht="13.95" customHeight="1" x14ac:dyDescent="0.25">
      <c r="A881" s="2"/>
      <c r="B881" s="138"/>
      <c r="C881" s="142"/>
      <c r="D881" s="2"/>
      <c r="I881" s="333"/>
      <c r="J881" s="334"/>
      <c r="K881" s="194"/>
      <c r="L881" s="194"/>
      <c r="P881" s="2"/>
      <c r="AA881" s="6"/>
      <c r="AB881" s="6"/>
      <c r="AC881" s="6"/>
    </row>
    <row r="882" spans="1:29" ht="13.95" customHeight="1" x14ac:dyDescent="0.25">
      <c r="A882" s="2"/>
      <c r="B882" s="138"/>
      <c r="C882" s="142"/>
      <c r="D882" s="2"/>
      <c r="I882" s="333"/>
      <c r="J882" s="334"/>
      <c r="K882" s="194"/>
      <c r="L882" s="194"/>
      <c r="P882" s="2"/>
      <c r="AA882" s="6"/>
      <c r="AB882" s="6"/>
      <c r="AC882" s="6"/>
    </row>
    <row r="883" spans="1:29" ht="13.95" customHeight="1" x14ac:dyDescent="0.25">
      <c r="A883" s="2"/>
      <c r="B883" s="138"/>
      <c r="C883" s="142"/>
      <c r="D883" s="2"/>
      <c r="I883" s="333"/>
      <c r="J883" s="334"/>
      <c r="K883" s="194"/>
      <c r="L883" s="194"/>
      <c r="P883" s="2"/>
      <c r="AA883" s="6"/>
      <c r="AB883" s="6"/>
      <c r="AC883" s="6"/>
    </row>
    <row r="884" spans="1:29" ht="13.95" customHeight="1" x14ac:dyDescent="0.25">
      <c r="A884" s="2"/>
      <c r="B884" s="138"/>
      <c r="C884" s="142"/>
      <c r="D884" s="2"/>
      <c r="I884" s="333"/>
      <c r="J884" s="334"/>
      <c r="K884" s="194"/>
      <c r="L884" s="194"/>
      <c r="P884" s="2"/>
      <c r="AA884" s="6"/>
      <c r="AB884" s="6"/>
      <c r="AC884" s="6"/>
    </row>
    <row r="885" spans="1:29" ht="13.95" customHeight="1" x14ac:dyDescent="0.25">
      <c r="A885" s="2"/>
      <c r="B885" s="138"/>
      <c r="C885" s="142"/>
      <c r="D885" s="2"/>
      <c r="I885" s="194"/>
      <c r="J885" s="194"/>
      <c r="K885" s="194"/>
      <c r="L885" s="194"/>
      <c r="P885" s="2"/>
      <c r="AA885" s="6"/>
      <c r="AB885" s="6"/>
      <c r="AC885" s="6"/>
    </row>
    <row r="886" spans="1:29" ht="13.95" customHeight="1" x14ac:dyDescent="0.25">
      <c r="A886" s="2"/>
      <c r="B886" s="138"/>
      <c r="C886" s="142"/>
      <c r="D886" s="2"/>
      <c r="I886" s="333"/>
      <c r="J886" s="334"/>
      <c r="K886" s="194"/>
      <c r="L886" s="194"/>
      <c r="P886" s="2"/>
      <c r="AA886" s="6"/>
      <c r="AB886" s="6"/>
      <c r="AC886" s="6"/>
    </row>
    <row r="887" spans="1:29" ht="13.95" customHeight="1" x14ac:dyDescent="0.25">
      <c r="A887" s="2"/>
      <c r="B887" s="138"/>
      <c r="C887" s="142"/>
      <c r="D887" s="2"/>
      <c r="I887" s="333"/>
      <c r="J887" s="334"/>
      <c r="K887" s="194"/>
      <c r="L887" s="194"/>
      <c r="P887" s="2"/>
      <c r="AA887" s="6"/>
      <c r="AB887" s="6"/>
      <c r="AC887" s="6"/>
    </row>
    <row r="888" spans="1:29" ht="13.95" customHeight="1" x14ac:dyDescent="0.25">
      <c r="A888" s="2"/>
      <c r="B888" s="138"/>
      <c r="C888" s="142"/>
      <c r="D888" s="2"/>
      <c r="I888" s="333"/>
      <c r="J888" s="334"/>
      <c r="K888" s="194"/>
      <c r="L888" s="194"/>
      <c r="P888" s="2"/>
      <c r="AA888" s="6"/>
      <c r="AB888" s="6"/>
      <c r="AC888" s="6"/>
    </row>
    <row r="889" spans="1:29" ht="13.95" customHeight="1" x14ac:dyDescent="0.25">
      <c r="A889" s="2"/>
      <c r="B889" s="138"/>
      <c r="C889" s="142"/>
      <c r="D889" s="2"/>
      <c r="I889" s="333"/>
      <c r="J889" s="334"/>
      <c r="K889" s="194"/>
      <c r="L889" s="194"/>
      <c r="P889" s="2"/>
      <c r="AA889" s="6"/>
      <c r="AB889" s="6"/>
      <c r="AC889" s="6"/>
    </row>
    <row r="890" spans="1:29" ht="13.95" customHeight="1" x14ac:dyDescent="0.25">
      <c r="A890" s="2"/>
      <c r="B890" s="138"/>
      <c r="C890" s="142"/>
      <c r="D890" s="2"/>
      <c r="I890" s="333"/>
      <c r="J890" s="334"/>
      <c r="K890" s="194"/>
      <c r="L890" s="194"/>
      <c r="P890" s="2"/>
      <c r="AA890" s="6"/>
      <c r="AB890" s="6"/>
      <c r="AC890" s="6"/>
    </row>
    <row r="891" spans="1:29" ht="13.95" customHeight="1" x14ac:dyDescent="0.25">
      <c r="A891" s="2"/>
      <c r="B891" s="138"/>
      <c r="C891" s="142"/>
      <c r="D891" s="2"/>
      <c r="I891" s="333"/>
      <c r="J891" s="334"/>
      <c r="K891" s="194"/>
      <c r="L891" s="194"/>
      <c r="P891" s="2"/>
      <c r="AA891" s="6"/>
      <c r="AB891" s="6"/>
      <c r="AC891" s="6"/>
    </row>
    <row r="892" spans="1:29" ht="13.95" customHeight="1" x14ac:dyDescent="0.25">
      <c r="A892" s="2"/>
      <c r="B892" s="138"/>
      <c r="C892" s="142"/>
      <c r="D892" s="2"/>
      <c r="I892" s="194"/>
      <c r="J892" s="194"/>
      <c r="K892" s="194"/>
      <c r="L892" s="194"/>
      <c r="P892" s="2"/>
      <c r="AA892" s="6"/>
      <c r="AB892" s="6"/>
      <c r="AC892" s="6"/>
    </row>
    <row r="893" spans="1:29" ht="13.95" customHeight="1" x14ac:dyDescent="0.25">
      <c r="A893" s="2"/>
      <c r="B893" s="138"/>
      <c r="C893" s="142"/>
      <c r="D893" s="2"/>
      <c r="I893" s="333"/>
      <c r="J893" s="334"/>
      <c r="K893" s="194"/>
      <c r="L893" s="194"/>
      <c r="P893" s="2"/>
      <c r="AA893" s="6"/>
      <c r="AB893" s="6"/>
      <c r="AC893" s="6"/>
    </row>
    <row r="894" spans="1:29" ht="13.95" customHeight="1" x14ac:dyDescent="0.25">
      <c r="A894" s="2"/>
      <c r="B894" s="138"/>
      <c r="C894" s="142"/>
      <c r="D894" s="2"/>
      <c r="I894" s="333"/>
      <c r="J894" s="334"/>
      <c r="K894" s="194"/>
      <c r="L894" s="194"/>
      <c r="P894" s="2"/>
      <c r="AA894" s="6"/>
      <c r="AB894" s="6"/>
      <c r="AC894" s="6"/>
    </row>
    <row r="895" spans="1:29" ht="13.95" customHeight="1" x14ac:dyDescent="0.25">
      <c r="A895" s="2"/>
      <c r="B895" s="138"/>
      <c r="C895" s="142"/>
      <c r="D895" s="2"/>
      <c r="I895" s="333"/>
      <c r="J895" s="334"/>
      <c r="K895" s="194"/>
      <c r="L895" s="194"/>
      <c r="P895" s="2"/>
      <c r="AA895" s="6"/>
      <c r="AB895" s="6"/>
      <c r="AC895" s="6"/>
    </row>
    <row r="896" spans="1:29" ht="13.95" customHeight="1" x14ac:dyDescent="0.25">
      <c r="A896" s="2"/>
      <c r="B896" s="138"/>
      <c r="C896" s="142"/>
      <c r="D896" s="2"/>
      <c r="I896" s="333"/>
      <c r="J896" s="334"/>
      <c r="K896" s="194"/>
      <c r="L896" s="194"/>
      <c r="P896" s="2"/>
      <c r="AA896" s="6"/>
      <c r="AB896" s="6"/>
      <c r="AC896" s="6"/>
    </row>
    <row r="897" spans="1:29" ht="13.95" customHeight="1" x14ac:dyDescent="0.25">
      <c r="A897" s="2"/>
      <c r="B897" s="138"/>
      <c r="C897" s="142"/>
      <c r="D897" s="2"/>
      <c r="I897" s="194"/>
      <c r="J897" s="194"/>
      <c r="K897" s="194"/>
      <c r="L897" s="194"/>
      <c r="P897" s="2"/>
      <c r="AA897" s="6"/>
      <c r="AB897" s="6"/>
      <c r="AC897" s="6"/>
    </row>
    <row r="898" spans="1:29" ht="13.95" customHeight="1" x14ac:dyDescent="0.25">
      <c r="A898" s="2"/>
      <c r="B898" s="138"/>
      <c r="C898" s="142"/>
      <c r="D898" s="2"/>
      <c r="I898" s="333"/>
      <c r="J898" s="334"/>
      <c r="K898" s="194"/>
      <c r="L898" s="194"/>
      <c r="P898" s="2"/>
      <c r="AA898" s="6"/>
      <c r="AB898" s="6"/>
      <c r="AC898" s="6"/>
    </row>
    <row r="899" spans="1:29" ht="13.95" customHeight="1" x14ac:dyDescent="0.25">
      <c r="A899" s="2"/>
      <c r="B899" s="138"/>
      <c r="C899" s="142"/>
      <c r="D899" s="2"/>
      <c r="I899" s="333"/>
      <c r="J899" s="334"/>
      <c r="K899" s="194"/>
      <c r="L899" s="194"/>
      <c r="P899" s="2"/>
      <c r="AA899" s="6"/>
      <c r="AB899" s="6"/>
      <c r="AC899" s="6"/>
    </row>
    <row r="900" spans="1:29" ht="13.95" customHeight="1" x14ac:dyDescent="0.25">
      <c r="A900" s="2"/>
      <c r="B900" s="138"/>
      <c r="C900" s="142"/>
      <c r="D900" s="2"/>
      <c r="I900" s="333"/>
      <c r="J900" s="334"/>
      <c r="K900" s="194"/>
      <c r="L900" s="194"/>
      <c r="P900" s="2"/>
      <c r="AA900" s="6"/>
      <c r="AB900" s="6"/>
      <c r="AC900" s="6"/>
    </row>
    <row r="901" spans="1:29" ht="13.95" customHeight="1" x14ac:dyDescent="0.25">
      <c r="A901" s="2"/>
      <c r="B901" s="138"/>
      <c r="C901" s="142"/>
      <c r="D901" s="2"/>
      <c r="I901" s="333"/>
      <c r="J901" s="334"/>
      <c r="K901" s="194"/>
      <c r="L901" s="194"/>
      <c r="P901" s="2"/>
      <c r="AA901" s="6"/>
      <c r="AB901" s="6"/>
      <c r="AC901" s="6"/>
    </row>
    <row r="902" spans="1:29" ht="13.95" customHeight="1" x14ac:dyDescent="0.25">
      <c r="A902" s="2"/>
      <c r="B902" s="138"/>
      <c r="C902" s="142"/>
      <c r="D902" s="2"/>
      <c r="I902" s="194"/>
      <c r="J902" s="194"/>
      <c r="K902" s="194"/>
      <c r="L902" s="194"/>
      <c r="P902" s="2"/>
      <c r="AA902" s="6"/>
      <c r="AB902" s="6"/>
      <c r="AC902" s="6"/>
    </row>
    <row r="903" spans="1:29" ht="13.95" customHeight="1" x14ac:dyDescent="0.25">
      <c r="A903" s="2"/>
      <c r="B903" s="138"/>
      <c r="C903" s="142"/>
      <c r="D903" s="2"/>
      <c r="I903" s="333"/>
      <c r="J903" s="334"/>
      <c r="K903" s="194"/>
      <c r="L903" s="194"/>
      <c r="P903" s="2"/>
      <c r="AA903" s="6"/>
      <c r="AB903" s="6"/>
      <c r="AC903" s="6"/>
    </row>
    <row r="904" spans="1:29" ht="13.95" customHeight="1" x14ac:dyDescent="0.25">
      <c r="A904" s="2"/>
      <c r="B904" s="138"/>
      <c r="C904" s="142"/>
      <c r="D904" s="2"/>
      <c r="I904" s="333"/>
      <c r="J904" s="334"/>
      <c r="K904" s="194"/>
      <c r="L904" s="194"/>
      <c r="P904" s="2"/>
      <c r="AA904" s="6"/>
      <c r="AB904" s="6"/>
      <c r="AC904" s="6"/>
    </row>
    <row r="905" spans="1:29" ht="13.95" customHeight="1" x14ac:dyDescent="0.25">
      <c r="A905" s="2"/>
      <c r="B905" s="138"/>
      <c r="C905" s="142"/>
      <c r="D905" s="2"/>
      <c r="I905" s="333"/>
      <c r="J905" s="334"/>
      <c r="K905" s="194"/>
      <c r="L905" s="194"/>
      <c r="P905" s="2"/>
      <c r="AA905" s="6"/>
      <c r="AB905" s="6"/>
      <c r="AC905" s="6"/>
    </row>
    <row r="906" spans="1:29" ht="13.95" customHeight="1" x14ac:dyDescent="0.25">
      <c r="A906" s="2"/>
      <c r="B906" s="138"/>
      <c r="C906" s="142"/>
      <c r="D906" s="2"/>
      <c r="I906" s="333"/>
      <c r="J906" s="334"/>
      <c r="K906" s="194"/>
      <c r="L906" s="194"/>
      <c r="P906" s="2"/>
      <c r="AA906" s="6"/>
      <c r="AB906" s="6"/>
      <c r="AC906" s="6"/>
    </row>
    <row r="907" spans="1:29" ht="13.95" customHeight="1" x14ac:dyDescent="0.25">
      <c r="A907" s="2"/>
      <c r="B907" s="138"/>
      <c r="C907" s="142"/>
      <c r="D907" s="2"/>
      <c r="I907" s="194"/>
      <c r="J907" s="194"/>
      <c r="K907" s="194"/>
      <c r="L907" s="194"/>
      <c r="P907" s="2"/>
      <c r="AA907" s="6"/>
      <c r="AB907" s="6"/>
      <c r="AC907" s="6"/>
    </row>
    <row r="908" spans="1:29" ht="13.95" customHeight="1" x14ac:dyDescent="0.25">
      <c r="A908" s="2"/>
      <c r="B908" s="138"/>
      <c r="C908" s="142"/>
      <c r="D908" s="2"/>
      <c r="I908" s="333"/>
      <c r="J908" s="334"/>
      <c r="K908" s="194"/>
      <c r="L908" s="194"/>
      <c r="P908" s="2"/>
      <c r="AA908" s="6"/>
      <c r="AB908" s="6"/>
      <c r="AC908" s="6"/>
    </row>
    <row r="909" spans="1:29" ht="13.95" customHeight="1" x14ac:dyDescent="0.25">
      <c r="A909" s="2"/>
      <c r="B909" s="138"/>
      <c r="C909" s="142"/>
      <c r="D909" s="2"/>
      <c r="I909" s="333"/>
      <c r="J909" s="334"/>
      <c r="K909" s="194"/>
      <c r="L909" s="194"/>
      <c r="P909" s="2"/>
      <c r="AA909" s="6"/>
      <c r="AB909" s="6"/>
      <c r="AC909" s="6"/>
    </row>
    <row r="910" spans="1:29" ht="13.95" customHeight="1" x14ac:dyDescent="0.25">
      <c r="A910" s="2"/>
      <c r="B910" s="138"/>
      <c r="C910" s="142"/>
      <c r="D910" s="2"/>
      <c r="I910" s="333"/>
      <c r="J910" s="334"/>
      <c r="K910" s="194"/>
      <c r="L910" s="194"/>
      <c r="P910" s="2"/>
      <c r="AA910" s="6"/>
      <c r="AB910" s="6"/>
      <c r="AC910" s="6"/>
    </row>
    <row r="911" spans="1:29" ht="13.95" customHeight="1" x14ac:dyDescent="0.25">
      <c r="A911" s="2"/>
      <c r="B911" s="138"/>
      <c r="C911" s="142"/>
      <c r="D911" s="2"/>
      <c r="I911" s="333"/>
      <c r="J911" s="334"/>
      <c r="K911" s="194"/>
      <c r="L911" s="194"/>
      <c r="P911" s="2"/>
      <c r="AA911" s="6"/>
      <c r="AB911" s="6"/>
      <c r="AC911" s="6"/>
    </row>
    <row r="912" spans="1:29" ht="13.95" customHeight="1" x14ac:dyDescent="0.25">
      <c r="A912" s="2"/>
      <c r="B912" s="138"/>
      <c r="C912" s="142"/>
      <c r="D912" s="2"/>
      <c r="I912" s="194"/>
      <c r="J912" s="194"/>
      <c r="K912" s="194"/>
      <c r="L912" s="194"/>
      <c r="P912" s="2"/>
      <c r="AA912" s="6"/>
      <c r="AB912" s="6"/>
      <c r="AC912" s="6"/>
    </row>
    <row r="913" spans="1:29" ht="13.95" customHeight="1" x14ac:dyDescent="0.25">
      <c r="A913" s="2"/>
      <c r="B913" s="138"/>
      <c r="C913" s="142"/>
      <c r="D913" s="2"/>
      <c r="I913" s="333"/>
      <c r="J913" s="334"/>
      <c r="K913" s="194"/>
      <c r="L913" s="194"/>
      <c r="P913" s="2"/>
      <c r="AA913" s="6"/>
      <c r="AB913" s="6"/>
      <c r="AC913" s="6"/>
    </row>
    <row r="914" spans="1:29" ht="13.95" customHeight="1" x14ac:dyDescent="0.25">
      <c r="A914" s="2"/>
      <c r="B914" s="138"/>
      <c r="C914" s="142"/>
      <c r="D914" s="2"/>
      <c r="I914" s="333"/>
      <c r="J914" s="334"/>
      <c r="K914" s="194"/>
      <c r="L914" s="194"/>
      <c r="P914" s="2"/>
      <c r="AA914" s="6"/>
      <c r="AB914" s="6"/>
      <c r="AC914" s="6"/>
    </row>
    <row r="915" spans="1:29" ht="13.95" customHeight="1" x14ac:dyDescent="0.25">
      <c r="A915" s="2"/>
      <c r="B915" s="138"/>
      <c r="C915" s="142"/>
      <c r="D915" s="2"/>
      <c r="I915" s="333"/>
      <c r="J915" s="334"/>
      <c r="K915" s="194"/>
      <c r="L915" s="194"/>
      <c r="P915" s="2"/>
      <c r="AA915" s="6"/>
      <c r="AB915" s="6"/>
      <c r="AC915" s="6"/>
    </row>
    <row r="916" spans="1:29" ht="13.95" customHeight="1" x14ac:dyDescent="0.25">
      <c r="A916" s="2"/>
      <c r="B916" s="138"/>
      <c r="C916" s="142"/>
      <c r="D916" s="2"/>
      <c r="I916" s="333"/>
      <c r="J916" s="334"/>
      <c r="K916" s="194"/>
      <c r="L916" s="194"/>
      <c r="P916" s="2"/>
      <c r="AA916" s="6"/>
      <c r="AB916" s="6"/>
      <c r="AC916" s="6"/>
    </row>
    <row r="917" spans="1:29" ht="13.95" customHeight="1" x14ac:dyDescent="0.25">
      <c r="A917" s="2"/>
      <c r="B917" s="138"/>
      <c r="C917" s="142"/>
      <c r="D917" s="2"/>
      <c r="I917" s="194"/>
      <c r="J917" s="194"/>
      <c r="K917" s="194"/>
      <c r="L917" s="194"/>
      <c r="P917" s="2"/>
      <c r="AA917" s="6"/>
      <c r="AB917" s="6"/>
      <c r="AC917" s="6"/>
    </row>
    <row r="918" spans="1:29" ht="13.95" customHeight="1" x14ac:dyDescent="0.25">
      <c r="A918" s="2"/>
      <c r="B918" s="138"/>
      <c r="C918" s="142"/>
      <c r="D918" s="2"/>
      <c r="I918" s="333"/>
      <c r="J918" s="334"/>
      <c r="K918" s="194"/>
      <c r="L918" s="194"/>
      <c r="P918" s="2"/>
      <c r="AA918" s="6"/>
      <c r="AB918" s="6"/>
      <c r="AC918" s="6"/>
    </row>
    <row r="919" spans="1:29" ht="13.95" customHeight="1" x14ac:dyDescent="0.25">
      <c r="A919" s="2"/>
      <c r="B919" s="138"/>
      <c r="C919" s="142"/>
      <c r="D919" s="2"/>
      <c r="I919" s="333"/>
      <c r="J919" s="334"/>
      <c r="K919" s="194"/>
      <c r="L919" s="194"/>
      <c r="P919" s="2"/>
      <c r="AA919" s="6"/>
      <c r="AB919" s="6"/>
      <c r="AC919" s="6"/>
    </row>
    <row r="920" spans="1:29" ht="13.95" customHeight="1" x14ac:dyDescent="0.25">
      <c r="A920" s="2"/>
      <c r="B920" s="138"/>
      <c r="C920" s="142"/>
      <c r="D920" s="2"/>
      <c r="I920" s="333"/>
      <c r="J920" s="334"/>
      <c r="K920" s="194"/>
      <c r="L920" s="194"/>
      <c r="P920" s="2"/>
      <c r="AA920" s="6"/>
      <c r="AB920" s="6"/>
      <c r="AC920" s="6"/>
    </row>
    <row r="921" spans="1:29" ht="13.95" customHeight="1" x14ac:dyDescent="0.25">
      <c r="A921" s="2"/>
      <c r="B921" s="138"/>
      <c r="C921" s="142"/>
      <c r="D921" s="2"/>
      <c r="I921" s="333"/>
      <c r="J921" s="334"/>
      <c r="K921" s="194"/>
      <c r="L921" s="194"/>
      <c r="P921" s="2"/>
      <c r="AA921" s="6"/>
      <c r="AB921" s="6"/>
      <c r="AC921" s="6"/>
    </row>
    <row r="922" spans="1:29" ht="13.95" customHeight="1" x14ac:dyDescent="0.25">
      <c r="A922" s="2"/>
      <c r="B922" s="138"/>
      <c r="C922" s="142"/>
      <c r="D922" s="2"/>
      <c r="I922" s="194"/>
      <c r="J922" s="194"/>
      <c r="K922" s="194"/>
      <c r="L922" s="194"/>
      <c r="P922" s="2"/>
      <c r="AA922" s="6"/>
      <c r="AB922" s="6"/>
      <c r="AC922" s="6"/>
    </row>
    <row r="923" spans="1:29" ht="13.95" customHeight="1" x14ac:dyDescent="0.25">
      <c r="A923" s="2"/>
      <c r="B923" s="138"/>
      <c r="C923" s="142"/>
      <c r="D923" s="2"/>
      <c r="I923" s="333"/>
      <c r="J923" s="334"/>
      <c r="K923" s="194"/>
      <c r="L923" s="194"/>
      <c r="P923" s="2"/>
      <c r="AA923" s="6"/>
      <c r="AB923" s="6"/>
      <c r="AC923" s="6"/>
    </row>
    <row r="924" spans="1:29" ht="13.95" customHeight="1" x14ac:dyDescent="0.25">
      <c r="A924" s="2"/>
      <c r="B924" s="138"/>
      <c r="C924" s="142"/>
      <c r="D924" s="2"/>
      <c r="I924" s="333"/>
      <c r="J924" s="334"/>
      <c r="K924" s="194"/>
      <c r="L924" s="194"/>
      <c r="P924" s="2"/>
      <c r="AA924" s="6"/>
      <c r="AB924" s="6"/>
      <c r="AC924" s="6"/>
    </row>
    <row r="925" spans="1:29" ht="13.95" customHeight="1" x14ac:dyDescent="0.25">
      <c r="A925" s="2"/>
      <c r="B925" s="138"/>
      <c r="C925" s="142"/>
      <c r="D925" s="2"/>
      <c r="I925" s="333"/>
      <c r="J925" s="334"/>
      <c r="K925" s="194"/>
      <c r="L925" s="194"/>
      <c r="P925" s="2"/>
      <c r="AA925" s="6"/>
      <c r="AB925" s="6"/>
      <c r="AC925" s="6"/>
    </row>
    <row r="926" spans="1:29" ht="13.95" customHeight="1" x14ac:dyDescent="0.25">
      <c r="A926" s="2"/>
      <c r="B926" s="138"/>
      <c r="C926" s="142"/>
      <c r="D926" s="2"/>
      <c r="I926" s="333"/>
      <c r="J926" s="334"/>
      <c r="K926" s="194"/>
      <c r="L926" s="194"/>
      <c r="P926" s="2"/>
      <c r="AA926" s="6"/>
      <c r="AB926" s="6"/>
      <c r="AC926" s="6"/>
    </row>
    <row r="927" spans="1:29" ht="13.95" customHeight="1" x14ac:dyDescent="0.25">
      <c r="A927" s="2"/>
      <c r="B927" s="138"/>
      <c r="C927" s="142"/>
      <c r="D927" s="2"/>
      <c r="I927" s="194"/>
      <c r="J927" s="194"/>
      <c r="K927" s="194"/>
      <c r="L927" s="194"/>
      <c r="P927" s="2"/>
      <c r="AA927" s="6"/>
      <c r="AB927" s="6"/>
      <c r="AC927" s="6"/>
    </row>
    <row r="928" spans="1:29" ht="13.95" customHeight="1" x14ac:dyDescent="0.25">
      <c r="A928" s="2"/>
      <c r="B928" s="138"/>
      <c r="C928" s="142"/>
      <c r="D928" s="2"/>
      <c r="I928" s="333"/>
      <c r="J928" s="334"/>
      <c r="K928" s="194"/>
      <c r="L928" s="194"/>
      <c r="P928" s="2"/>
      <c r="AA928" s="6"/>
      <c r="AB928" s="6"/>
      <c r="AC928" s="6"/>
    </row>
    <row r="929" spans="1:29" ht="13.95" customHeight="1" x14ac:dyDescent="0.25">
      <c r="A929" s="2"/>
      <c r="B929" s="138"/>
      <c r="C929" s="142"/>
      <c r="D929" s="2"/>
      <c r="I929" s="333"/>
      <c r="J929" s="334"/>
      <c r="K929" s="194"/>
      <c r="L929" s="194"/>
      <c r="P929" s="2"/>
      <c r="AA929" s="6"/>
      <c r="AB929" s="6"/>
      <c r="AC929" s="6"/>
    </row>
    <row r="930" spans="1:29" ht="13.95" customHeight="1" x14ac:dyDescent="0.25">
      <c r="A930" s="2"/>
      <c r="B930" s="138"/>
      <c r="C930" s="142"/>
      <c r="D930" s="2"/>
      <c r="I930" s="333"/>
      <c r="J930" s="334"/>
      <c r="K930" s="194"/>
      <c r="L930" s="194"/>
      <c r="P930" s="2"/>
      <c r="AA930" s="6"/>
      <c r="AB930" s="6"/>
      <c r="AC930" s="6"/>
    </row>
    <row r="931" spans="1:29" ht="13.95" customHeight="1" x14ac:dyDescent="0.25">
      <c r="A931" s="2"/>
      <c r="B931" s="138"/>
      <c r="C931" s="142"/>
      <c r="D931" s="2"/>
      <c r="I931" s="333"/>
      <c r="J931" s="334"/>
      <c r="K931" s="194"/>
      <c r="L931" s="194"/>
      <c r="P931" s="2"/>
      <c r="AA931" s="6"/>
      <c r="AB931" s="6"/>
      <c r="AC931" s="6"/>
    </row>
    <row r="932" spans="1:29" ht="13.95" customHeight="1" x14ac:dyDescent="0.25">
      <c r="A932" s="2"/>
      <c r="B932" s="138"/>
      <c r="C932" s="142"/>
      <c r="D932" s="2"/>
      <c r="I932" s="194"/>
      <c r="J932" s="194"/>
      <c r="K932" s="194"/>
      <c r="L932" s="194"/>
      <c r="P932" s="2"/>
      <c r="AA932" s="6"/>
      <c r="AB932" s="6"/>
      <c r="AC932" s="6"/>
    </row>
    <row r="933" spans="1:29" ht="13.95" customHeight="1" x14ac:dyDescent="0.25">
      <c r="A933" s="2"/>
      <c r="B933" s="138"/>
      <c r="C933" s="142"/>
      <c r="D933" s="2"/>
      <c r="I933" s="333"/>
      <c r="J933" s="334"/>
      <c r="K933" s="194"/>
      <c r="L933" s="194"/>
      <c r="P933" s="2"/>
      <c r="AA933" s="6"/>
      <c r="AB933" s="6"/>
      <c r="AC933" s="6"/>
    </row>
    <row r="934" spans="1:29" ht="13.95" customHeight="1" x14ac:dyDescent="0.25">
      <c r="A934" s="2"/>
      <c r="B934" s="138"/>
      <c r="C934" s="142"/>
      <c r="D934" s="2"/>
      <c r="I934" s="333"/>
      <c r="J934" s="334"/>
      <c r="K934" s="194"/>
      <c r="L934" s="194"/>
      <c r="P934" s="2"/>
      <c r="AA934" s="6"/>
      <c r="AB934" s="6"/>
      <c r="AC934" s="6"/>
    </row>
    <row r="935" spans="1:29" ht="13.95" customHeight="1" x14ac:dyDescent="0.25">
      <c r="A935" s="2"/>
      <c r="B935" s="138"/>
      <c r="C935" s="142"/>
      <c r="D935" s="2"/>
      <c r="I935" s="333"/>
      <c r="J935" s="334"/>
      <c r="K935" s="194"/>
      <c r="L935" s="194"/>
      <c r="P935" s="2"/>
      <c r="AA935" s="6"/>
      <c r="AB935" s="6"/>
      <c r="AC935" s="6"/>
    </row>
    <row r="936" spans="1:29" ht="13.95" customHeight="1" x14ac:dyDescent="0.25">
      <c r="A936" s="2"/>
      <c r="B936" s="138"/>
      <c r="C936" s="142"/>
      <c r="D936" s="2"/>
      <c r="I936" s="194"/>
      <c r="J936" s="194"/>
      <c r="K936" s="194"/>
      <c r="L936" s="194"/>
      <c r="P936" s="2"/>
      <c r="AA936" s="6"/>
      <c r="AB936" s="6"/>
      <c r="AC936" s="6"/>
    </row>
    <row r="937" spans="1:29" ht="13.95" customHeight="1" x14ac:dyDescent="0.25">
      <c r="A937" s="2"/>
      <c r="B937" s="138"/>
      <c r="C937" s="142"/>
      <c r="D937" s="2"/>
      <c r="I937" s="333"/>
      <c r="J937" s="334"/>
      <c r="K937" s="194"/>
      <c r="L937" s="194"/>
      <c r="P937" s="2"/>
      <c r="AA937" s="6"/>
      <c r="AB937" s="6"/>
      <c r="AC937" s="6"/>
    </row>
    <row r="938" spans="1:29" ht="13.95" customHeight="1" x14ac:dyDescent="0.25">
      <c r="A938" s="2"/>
      <c r="B938" s="138"/>
      <c r="C938" s="142"/>
      <c r="D938" s="2"/>
      <c r="I938" s="333"/>
      <c r="J938" s="334"/>
      <c r="K938" s="194"/>
      <c r="L938" s="194"/>
      <c r="P938" s="2"/>
      <c r="AA938" s="6"/>
      <c r="AB938" s="6"/>
      <c r="AC938" s="6"/>
    </row>
    <row r="939" spans="1:29" ht="13.95" customHeight="1" x14ac:dyDescent="0.25">
      <c r="A939" s="2"/>
      <c r="B939" s="138"/>
      <c r="C939" s="142"/>
      <c r="D939" s="2"/>
      <c r="I939" s="333"/>
      <c r="J939" s="334"/>
      <c r="K939" s="194"/>
      <c r="L939" s="194"/>
      <c r="P939" s="2"/>
      <c r="AA939" s="6"/>
      <c r="AB939" s="6"/>
      <c r="AC939" s="6"/>
    </row>
    <row r="940" spans="1:29" ht="13.95" customHeight="1" x14ac:dyDescent="0.25">
      <c r="A940" s="2"/>
      <c r="B940" s="138"/>
      <c r="C940" s="142"/>
      <c r="D940" s="2"/>
      <c r="I940" s="194"/>
      <c r="J940" s="194"/>
      <c r="K940" s="194"/>
      <c r="L940" s="194"/>
      <c r="P940" s="2"/>
      <c r="AA940" s="6"/>
      <c r="AB940" s="6"/>
      <c r="AC940" s="6"/>
    </row>
    <row r="941" spans="1:29" ht="13.95" customHeight="1" x14ac:dyDescent="0.25">
      <c r="A941" s="2"/>
      <c r="B941" s="138"/>
      <c r="C941" s="142"/>
      <c r="D941" s="2"/>
      <c r="I941" s="333"/>
      <c r="J941" s="334"/>
      <c r="K941" s="194"/>
      <c r="L941" s="194"/>
      <c r="P941" s="2"/>
      <c r="AA941" s="6"/>
      <c r="AB941" s="6"/>
      <c r="AC941" s="6"/>
    </row>
    <row r="942" spans="1:29" ht="13.95" customHeight="1" x14ac:dyDescent="0.25">
      <c r="A942" s="2"/>
      <c r="B942" s="138"/>
      <c r="C942" s="142"/>
      <c r="D942" s="2"/>
      <c r="I942" s="333"/>
      <c r="J942" s="334"/>
      <c r="K942" s="194"/>
      <c r="L942" s="194"/>
      <c r="P942" s="2"/>
      <c r="AA942" s="6"/>
      <c r="AB942" s="6"/>
      <c r="AC942" s="6"/>
    </row>
    <row r="943" spans="1:29" ht="13.95" customHeight="1" x14ac:dyDescent="0.25">
      <c r="A943" s="2"/>
      <c r="B943" s="139"/>
      <c r="C943" s="142"/>
      <c r="D943" s="2"/>
      <c r="I943" s="187"/>
      <c r="J943" s="187"/>
      <c r="K943" s="194"/>
      <c r="L943" s="194"/>
      <c r="P943" s="2"/>
      <c r="AA943" s="6"/>
      <c r="AB943" s="6"/>
      <c r="AC943" s="6"/>
    </row>
    <row r="944" spans="1:29" ht="13.95" customHeight="1" x14ac:dyDescent="0.25">
      <c r="A944" s="2"/>
      <c r="B944" s="142"/>
      <c r="C944" s="142"/>
      <c r="D944" s="2"/>
      <c r="I944" s="187"/>
      <c r="J944" s="187"/>
      <c r="K944" s="194"/>
      <c r="L944" s="194"/>
      <c r="P944" s="2"/>
      <c r="AA944" s="6"/>
      <c r="AB944" s="6"/>
      <c r="AC944" s="6"/>
    </row>
    <row r="945" spans="1:29" ht="13.95" customHeight="1" x14ac:dyDescent="0.25">
      <c r="A945" s="2"/>
      <c r="B945" s="138"/>
      <c r="C945" s="142"/>
      <c r="D945" s="2"/>
      <c r="I945" s="187"/>
      <c r="J945" s="187"/>
      <c r="K945" s="194"/>
      <c r="L945" s="194"/>
      <c r="P945" s="2"/>
      <c r="AA945" s="6"/>
      <c r="AB945" s="6"/>
      <c r="AC945" s="6"/>
    </row>
    <row r="946" spans="1:29" ht="13.95" customHeight="1" x14ac:dyDescent="0.25">
      <c r="A946" s="2"/>
      <c r="B946" s="138"/>
      <c r="C946" s="142"/>
      <c r="D946" s="2"/>
      <c r="I946" s="194"/>
      <c r="J946" s="194"/>
      <c r="K946" s="194"/>
      <c r="L946" s="194"/>
      <c r="P946" s="2"/>
      <c r="AA946" s="6"/>
      <c r="AB946" s="6"/>
      <c r="AC946" s="6"/>
    </row>
    <row r="947" spans="1:29" ht="13.95" customHeight="1" x14ac:dyDescent="0.25">
      <c r="A947" s="2"/>
      <c r="B947" s="138"/>
      <c r="C947" s="142"/>
      <c r="D947" s="2"/>
      <c r="I947" s="194"/>
      <c r="J947" s="194"/>
      <c r="K947" s="194"/>
      <c r="L947" s="194"/>
      <c r="P947" s="2"/>
      <c r="AA947" s="6"/>
      <c r="AB947" s="6"/>
      <c r="AC947" s="6"/>
    </row>
    <row r="948" spans="1:29" ht="13.95" customHeight="1" x14ac:dyDescent="0.25">
      <c r="A948" s="2"/>
      <c r="B948" s="138"/>
      <c r="C948" s="142"/>
      <c r="D948" s="2"/>
      <c r="I948" s="187"/>
      <c r="J948" s="187"/>
      <c r="K948" s="194"/>
      <c r="L948" s="194"/>
      <c r="P948" s="2"/>
      <c r="AA948" s="6"/>
      <c r="AB948" s="6"/>
      <c r="AC948" s="6"/>
    </row>
    <row r="949" spans="1:29" ht="13.95" customHeight="1" x14ac:dyDescent="0.25">
      <c r="A949" s="2"/>
      <c r="B949" s="138"/>
      <c r="C949" s="142"/>
      <c r="D949" s="2"/>
      <c r="I949" s="194"/>
      <c r="J949" s="194"/>
      <c r="K949" s="194"/>
      <c r="L949" s="194"/>
      <c r="P949" s="2"/>
      <c r="AA949" s="6"/>
      <c r="AB949" s="6"/>
      <c r="AC949" s="6"/>
    </row>
    <row r="950" spans="1:29" ht="13.95" customHeight="1" x14ac:dyDescent="0.25">
      <c r="A950" s="2"/>
      <c r="B950" s="138"/>
      <c r="C950" s="142"/>
      <c r="D950" s="2"/>
      <c r="I950" s="194"/>
      <c r="J950" s="194"/>
      <c r="K950" s="194"/>
      <c r="L950" s="194"/>
      <c r="P950" s="2"/>
      <c r="AA950" s="6"/>
      <c r="AB950" s="6"/>
      <c r="AC950" s="6"/>
    </row>
    <row r="951" spans="1:29" ht="13.95" customHeight="1" x14ac:dyDescent="0.25">
      <c r="A951" s="2"/>
      <c r="B951" s="138"/>
      <c r="C951" s="142"/>
      <c r="D951" s="2"/>
      <c r="I951" s="194"/>
      <c r="J951" s="194"/>
      <c r="K951" s="194"/>
      <c r="L951" s="194"/>
      <c r="P951" s="2"/>
      <c r="AA951" s="6"/>
      <c r="AB951" s="6"/>
      <c r="AC951" s="6"/>
    </row>
    <row r="952" spans="1:29" ht="13.95" customHeight="1" x14ac:dyDescent="0.25">
      <c r="A952" s="2"/>
      <c r="B952" s="138"/>
      <c r="C952" s="142"/>
      <c r="D952" s="2"/>
      <c r="I952" s="194"/>
      <c r="J952" s="194"/>
      <c r="K952" s="194"/>
      <c r="L952" s="194"/>
      <c r="P952" s="2"/>
      <c r="AA952" s="6"/>
      <c r="AB952" s="6"/>
      <c r="AC952" s="6"/>
    </row>
    <row r="953" spans="1:29" ht="13.95" customHeight="1" x14ac:dyDescent="0.25">
      <c r="A953" s="2"/>
      <c r="B953" s="138"/>
      <c r="C953" s="142"/>
      <c r="D953" s="2"/>
      <c r="I953" s="194"/>
      <c r="J953" s="194"/>
      <c r="K953" s="194"/>
      <c r="L953" s="194"/>
      <c r="P953" s="2"/>
      <c r="AA953" s="6"/>
      <c r="AB953" s="6"/>
      <c r="AC953" s="6"/>
    </row>
    <row r="954" spans="1:29" ht="13.95" customHeight="1" x14ac:dyDescent="0.25">
      <c r="A954" s="2"/>
      <c r="B954" s="138"/>
      <c r="C954" s="142"/>
      <c r="D954" s="2"/>
      <c r="I954" s="194"/>
      <c r="J954" s="194"/>
      <c r="K954" s="194"/>
      <c r="L954" s="194"/>
      <c r="P954" s="2"/>
      <c r="AA954" s="6"/>
      <c r="AB954" s="6"/>
      <c r="AC954" s="6"/>
    </row>
    <row r="955" spans="1:29" ht="13.95" customHeight="1" x14ac:dyDescent="0.25">
      <c r="A955" s="2"/>
      <c r="B955" s="138"/>
      <c r="C955" s="142"/>
      <c r="D955" s="2"/>
      <c r="I955" s="194"/>
      <c r="J955" s="194"/>
      <c r="K955" s="194"/>
      <c r="L955" s="194"/>
      <c r="P955" s="2"/>
      <c r="AA955" s="6"/>
      <c r="AB955" s="6"/>
      <c r="AC955" s="6"/>
    </row>
    <row r="956" spans="1:29" ht="13.95" customHeight="1" x14ac:dyDescent="0.25">
      <c r="A956" s="2"/>
      <c r="B956" s="138"/>
      <c r="C956" s="142"/>
      <c r="D956" s="2"/>
      <c r="I956" s="194"/>
      <c r="J956" s="194"/>
      <c r="K956" s="194"/>
      <c r="L956" s="194"/>
      <c r="P956" s="2"/>
      <c r="AA956" s="6"/>
      <c r="AB956" s="6"/>
      <c r="AC956" s="6"/>
    </row>
    <row r="957" spans="1:29" ht="13.95" customHeight="1" x14ac:dyDescent="0.25">
      <c r="A957" s="2"/>
      <c r="B957" s="138"/>
      <c r="C957" s="142"/>
      <c r="D957" s="2"/>
      <c r="I957" s="194"/>
      <c r="J957" s="194"/>
      <c r="K957" s="194"/>
      <c r="L957" s="194"/>
      <c r="P957" s="2"/>
      <c r="AA957" s="6"/>
      <c r="AB957" s="6"/>
      <c r="AC957" s="6"/>
    </row>
    <row r="958" spans="1:29" ht="13.95" customHeight="1" x14ac:dyDescent="0.25">
      <c r="A958" s="2"/>
      <c r="B958" s="138"/>
      <c r="C958" s="142"/>
      <c r="D958" s="2"/>
      <c r="I958" s="194"/>
      <c r="J958" s="194"/>
      <c r="K958" s="194"/>
      <c r="L958" s="194"/>
      <c r="P958" s="2"/>
      <c r="AA958" s="6"/>
      <c r="AB958" s="6"/>
      <c r="AC958" s="6"/>
    </row>
    <row r="959" spans="1:29" ht="13.95" customHeight="1" x14ac:dyDescent="0.25">
      <c r="A959" s="2"/>
      <c r="B959" s="138"/>
      <c r="C959" s="142"/>
      <c r="D959" s="2"/>
      <c r="I959" s="194"/>
      <c r="J959" s="194"/>
      <c r="K959" s="194"/>
      <c r="L959" s="194"/>
      <c r="P959" s="2"/>
      <c r="AA959" s="6"/>
      <c r="AB959" s="6"/>
      <c r="AC959" s="6"/>
    </row>
    <row r="960" spans="1:29" ht="13.95" customHeight="1" x14ac:dyDescent="0.25">
      <c r="A960" s="2"/>
      <c r="B960" s="138"/>
      <c r="C960" s="142"/>
      <c r="D960" s="2"/>
      <c r="I960" s="194"/>
      <c r="J960" s="194"/>
      <c r="K960" s="194"/>
      <c r="L960" s="194"/>
      <c r="P960" s="2"/>
      <c r="AA960" s="6"/>
      <c r="AB960" s="6"/>
      <c r="AC960" s="6"/>
    </row>
    <row r="961" spans="1:29" ht="13.95" customHeight="1" x14ac:dyDescent="0.25">
      <c r="A961" s="2"/>
      <c r="B961" s="138"/>
      <c r="C961" s="142"/>
      <c r="D961" s="2"/>
      <c r="I961" s="194"/>
      <c r="J961" s="194"/>
      <c r="K961" s="194"/>
      <c r="L961" s="194"/>
      <c r="P961" s="2"/>
      <c r="AA961" s="6"/>
      <c r="AB961" s="6"/>
      <c r="AC961" s="6"/>
    </row>
    <row r="962" spans="1:29" ht="13.95" customHeight="1" x14ac:dyDescent="0.25">
      <c r="A962" s="2"/>
      <c r="B962" s="138"/>
      <c r="C962" s="142"/>
      <c r="D962" s="2"/>
      <c r="I962" s="194"/>
      <c r="J962" s="194"/>
      <c r="K962" s="194"/>
      <c r="L962" s="194"/>
      <c r="P962" s="2"/>
      <c r="AA962" s="6"/>
      <c r="AB962" s="6"/>
      <c r="AC962" s="6"/>
    </row>
    <row r="963" spans="1:29" ht="13.95" customHeight="1" x14ac:dyDescent="0.25">
      <c r="A963" s="2"/>
      <c r="B963" s="138"/>
      <c r="C963" s="142"/>
      <c r="D963" s="2"/>
      <c r="I963" s="194"/>
      <c r="J963" s="194"/>
      <c r="K963" s="194"/>
      <c r="L963" s="194"/>
      <c r="P963" s="2"/>
      <c r="AA963" s="6"/>
      <c r="AB963" s="6"/>
      <c r="AC963" s="6"/>
    </row>
    <row r="964" spans="1:29" ht="13.95" customHeight="1" x14ac:dyDescent="0.25">
      <c r="A964" s="2"/>
      <c r="B964" s="138"/>
      <c r="C964" s="142"/>
      <c r="D964" s="2"/>
      <c r="I964" s="194"/>
      <c r="J964" s="194"/>
      <c r="K964" s="194"/>
      <c r="L964" s="194"/>
      <c r="P964" s="2"/>
      <c r="AA964" s="6"/>
      <c r="AB964" s="6"/>
      <c r="AC964" s="6"/>
    </row>
    <row r="965" spans="1:29" ht="13.95" customHeight="1" x14ac:dyDescent="0.25">
      <c r="A965" s="2"/>
      <c r="B965" s="138"/>
      <c r="C965" s="142"/>
      <c r="D965" s="2"/>
      <c r="I965" s="194"/>
      <c r="J965" s="194"/>
      <c r="K965" s="194"/>
      <c r="L965" s="194"/>
      <c r="P965" s="2"/>
      <c r="AA965" s="6"/>
      <c r="AB965" s="6"/>
      <c r="AC965" s="6"/>
    </row>
    <row r="966" spans="1:29" ht="13.95" customHeight="1" x14ac:dyDescent="0.25">
      <c r="A966" s="2"/>
      <c r="B966" s="138"/>
      <c r="C966" s="142"/>
      <c r="D966" s="2"/>
      <c r="I966" s="194"/>
      <c r="J966" s="194"/>
      <c r="K966" s="194"/>
      <c r="L966" s="194"/>
      <c r="P966" s="2"/>
      <c r="AA966" s="6"/>
      <c r="AB966" s="6"/>
      <c r="AC966" s="6"/>
    </row>
    <row r="967" spans="1:29" ht="13.95" customHeight="1" x14ac:dyDescent="0.25">
      <c r="A967" s="2"/>
      <c r="B967" s="138"/>
      <c r="C967" s="142"/>
      <c r="D967" s="2"/>
      <c r="I967" s="194"/>
      <c r="J967" s="194"/>
      <c r="K967" s="194"/>
      <c r="L967" s="194"/>
      <c r="P967" s="2"/>
      <c r="AA967" s="6"/>
      <c r="AB967" s="6"/>
      <c r="AC967" s="6"/>
    </row>
    <row r="968" spans="1:29" ht="13.95" customHeight="1" x14ac:dyDescent="0.25">
      <c r="A968" s="2"/>
      <c r="B968" s="138"/>
      <c r="C968" s="142"/>
      <c r="D968" s="2"/>
      <c r="I968" s="194"/>
      <c r="J968" s="194"/>
      <c r="K968" s="194"/>
      <c r="L968" s="194"/>
      <c r="P968" s="2"/>
      <c r="AA968" s="6"/>
      <c r="AB968" s="6"/>
      <c r="AC968" s="6"/>
    </row>
    <row r="969" spans="1:29" ht="13.95" customHeight="1" x14ac:dyDescent="0.25">
      <c r="A969" s="2"/>
      <c r="B969" s="138"/>
      <c r="C969" s="142"/>
      <c r="D969" s="2"/>
      <c r="I969" s="194"/>
      <c r="J969" s="194"/>
      <c r="K969" s="194"/>
      <c r="L969" s="194"/>
      <c r="P969" s="2"/>
      <c r="AA969" s="6"/>
      <c r="AB969" s="6"/>
      <c r="AC969" s="6"/>
    </row>
    <row r="970" spans="1:29" ht="13.95" customHeight="1" x14ac:dyDescent="0.25">
      <c r="A970" s="2"/>
      <c r="B970" s="138"/>
      <c r="C970" s="142"/>
      <c r="D970" s="2"/>
      <c r="I970" s="194"/>
      <c r="J970" s="194"/>
      <c r="K970" s="194"/>
      <c r="L970" s="194"/>
      <c r="P970" s="2"/>
      <c r="AA970" s="6"/>
      <c r="AB970" s="6"/>
      <c r="AC970" s="6"/>
    </row>
    <row r="971" spans="1:29" ht="13.95" customHeight="1" x14ac:dyDescent="0.25">
      <c r="A971" s="2"/>
      <c r="B971" s="138"/>
      <c r="C971" s="142"/>
      <c r="D971" s="2"/>
      <c r="I971" s="194"/>
      <c r="J971" s="194"/>
      <c r="K971" s="194"/>
      <c r="L971" s="194"/>
      <c r="P971" s="2"/>
      <c r="AA971" s="6"/>
      <c r="AB971" s="6"/>
      <c r="AC971" s="6"/>
    </row>
    <row r="972" spans="1:29" ht="13.95" customHeight="1" x14ac:dyDescent="0.25">
      <c r="A972" s="2"/>
      <c r="B972" s="138"/>
      <c r="C972" s="142"/>
      <c r="D972" s="2"/>
      <c r="I972" s="194"/>
      <c r="J972" s="194"/>
      <c r="K972" s="194"/>
      <c r="L972" s="194"/>
      <c r="P972" s="2"/>
      <c r="AA972" s="6"/>
      <c r="AB972" s="6"/>
      <c r="AC972" s="6"/>
    </row>
    <row r="973" spans="1:29" ht="13.95" customHeight="1" x14ac:dyDescent="0.25">
      <c r="A973" s="2"/>
      <c r="B973" s="138"/>
      <c r="C973" s="142"/>
      <c r="D973" s="2"/>
      <c r="I973" s="194"/>
      <c r="J973" s="194"/>
      <c r="K973" s="194"/>
      <c r="L973" s="194"/>
      <c r="P973" s="2"/>
      <c r="AA973" s="6"/>
      <c r="AB973" s="6"/>
      <c r="AC973" s="6"/>
    </row>
    <row r="974" spans="1:29" ht="13.95" customHeight="1" x14ac:dyDescent="0.25">
      <c r="A974" s="2"/>
      <c r="B974" s="138"/>
      <c r="C974" s="142"/>
      <c r="D974" s="2"/>
      <c r="I974" s="194"/>
      <c r="J974" s="194"/>
      <c r="K974" s="194"/>
      <c r="L974" s="194"/>
      <c r="P974" s="2"/>
      <c r="AA974" s="6"/>
      <c r="AB974" s="6"/>
      <c r="AC974" s="6"/>
    </row>
    <row r="975" spans="1:29" ht="13.95" customHeight="1" x14ac:dyDescent="0.25">
      <c r="B975" s="138"/>
      <c r="C975" s="142"/>
      <c r="D975" s="2"/>
      <c r="I975" s="194"/>
      <c r="J975" s="194"/>
      <c r="K975" s="194"/>
      <c r="L975" s="194"/>
      <c r="P975" s="2"/>
      <c r="AA975" s="6"/>
      <c r="AB975" s="6"/>
      <c r="AC975" s="6"/>
    </row>
    <row r="976" spans="1:29" ht="13.95" customHeight="1" x14ac:dyDescent="0.25">
      <c r="B976" s="138"/>
      <c r="C976" s="142"/>
      <c r="D976" s="2"/>
      <c r="I976" s="194"/>
      <c r="J976" s="194"/>
      <c r="K976" s="194"/>
      <c r="L976" s="194"/>
      <c r="P976" s="2"/>
      <c r="AA976" s="6"/>
      <c r="AB976" s="6"/>
      <c r="AC976" s="6"/>
    </row>
    <row r="977" spans="1:29" ht="13.95" customHeight="1" x14ac:dyDescent="0.25">
      <c r="B977" s="138"/>
      <c r="C977" s="142"/>
      <c r="D977" s="2"/>
      <c r="I977" s="194"/>
      <c r="J977" s="194"/>
      <c r="K977" s="194"/>
      <c r="L977" s="194"/>
      <c r="P977" s="2"/>
      <c r="AA977" s="6"/>
      <c r="AB977" s="6"/>
      <c r="AC977" s="6"/>
    </row>
    <row r="978" spans="1:29" ht="13.95" customHeight="1" x14ac:dyDescent="0.25">
      <c r="B978" s="138"/>
      <c r="C978" s="142"/>
      <c r="D978" s="2"/>
      <c r="I978" s="194"/>
      <c r="J978" s="194"/>
      <c r="K978" s="194"/>
      <c r="L978" s="194"/>
      <c r="P978" s="2"/>
      <c r="AA978" s="6"/>
      <c r="AB978" s="6"/>
      <c r="AC978" s="6"/>
    </row>
    <row r="979" spans="1:29" ht="13.95" customHeight="1" x14ac:dyDescent="0.25">
      <c r="B979" s="138"/>
      <c r="C979" s="142"/>
      <c r="D979" s="2"/>
      <c r="I979" s="194"/>
      <c r="J979" s="194"/>
      <c r="K979" s="194"/>
      <c r="L979" s="194"/>
      <c r="P979" s="2"/>
      <c r="AA979" s="6"/>
      <c r="AB979" s="6"/>
      <c r="AC979" s="6"/>
    </row>
    <row r="980" spans="1:29" ht="13.95" customHeight="1" x14ac:dyDescent="0.25">
      <c r="B980" s="138"/>
      <c r="C980" s="142"/>
      <c r="D980" s="2"/>
      <c r="I980" s="194"/>
      <c r="J980" s="194"/>
      <c r="K980" s="194"/>
      <c r="L980" s="194"/>
      <c r="P980" s="2"/>
      <c r="AA980" s="6"/>
      <c r="AB980" s="6"/>
      <c r="AC980" s="6"/>
    </row>
    <row r="981" spans="1:29" ht="13.95" customHeight="1" x14ac:dyDescent="0.25">
      <c r="B981" s="138"/>
      <c r="C981" s="142"/>
      <c r="D981" s="2"/>
      <c r="I981" s="194"/>
      <c r="J981" s="194"/>
      <c r="K981" s="194"/>
      <c r="L981" s="194"/>
      <c r="P981" s="2"/>
      <c r="AA981" s="6"/>
      <c r="AB981" s="6"/>
      <c r="AC981" s="6"/>
    </row>
    <row r="982" spans="1:29" ht="13.95" customHeight="1" x14ac:dyDescent="0.25">
      <c r="B982" s="138"/>
      <c r="C982" s="142"/>
      <c r="D982" s="2"/>
      <c r="I982" s="194"/>
      <c r="J982" s="194"/>
      <c r="K982" s="194"/>
      <c r="L982" s="194"/>
      <c r="P982" s="2"/>
      <c r="AA982" s="6"/>
      <c r="AB982" s="6"/>
      <c r="AC982" s="6"/>
    </row>
    <row r="983" spans="1:29" ht="13.95" customHeight="1" x14ac:dyDescent="0.25">
      <c r="B983" s="138"/>
      <c r="C983" s="142"/>
      <c r="D983" s="2"/>
      <c r="I983" s="194"/>
      <c r="J983" s="194"/>
      <c r="K983" s="194"/>
      <c r="L983" s="194"/>
      <c r="P983" s="2"/>
      <c r="AA983" s="6"/>
      <c r="AB983" s="6"/>
      <c r="AC983" s="6"/>
    </row>
    <row r="984" spans="1:29" ht="13.95" customHeight="1" x14ac:dyDescent="0.25">
      <c r="B984" s="138"/>
      <c r="C984" s="142"/>
      <c r="D984" s="2"/>
      <c r="I984" s="194"/>
      <c r="J984" s="194"/>
      <c r="K984" s="194"/>
      <c r="L984" s="194"/>
      <c r="P984" s="2"/>
      <c r="AA984" s="6"/>
      <c r="AB984" s="6"/>
      <c r="AC984" s="6"/>
    </row>
    <row r="985" spans="1:29" ht="13.95" customHeight="1" x14ac:dyDescent="0.25">
      <c r="B985" s="138"/>
      <c r="C985" s="142"/>
      <c r="D985" s="2"/>
      <c r="I985" s="194"/>
      <c r="J985" s="194"/>
      <c r="K985" s="194"/>
      <c r="L985" s="194"/>
      <c r="P985" s="2"/>
      <c r="AA985" s="6"/>
      <c r="AB985" s="6"/>
      <c r="AC985" s="6"/>
    </row>
    <row r="986" spans="1:29" ht="13.95" customHeight="1" x14ac:dyDescent="0.25">
      <c r="B986" s="138"/>
      <c r="C986" s="142"/>
      <c r="D986" s="2"/>
      <c r="I986" s="194"/>
      <c r="J986" s="194"/>
      <c r="K986" s="194"/>
      <c r="L986" s="194"/>
      <c r="P986" s="2"/>
      <c r="AA986" s="6"/>
      <c r="AB986" s="6"/>
      <c r="AC986" s="6"/>
    </row>
    <row r="987" spans="1:29" ht="13.95" customHeight="1" x14ac:dyDescent="0.25">
      <c r="B987" s="138"/>
      <c r="C987" s="142"/>
      <c r="D987" s="2"/>
      <c r="I987" s="194"/>
      <c r="J987" s="194"/>
      <c r="K987" s="194"/>
      <c r="L987" s="194"/>
      <c r="P987" s="2"/>
      <c r="AA987" s="6"/>
      <c r="AB987" s="6"/>
      <c r="AC987" s="6"/>
    </row>
    <row r="988" spans="1:29" ht="13.95" customHeight="1" x14ac:dyDescent="0.25">
      <c r="A988" s="11"/>
      <c r="B988" s="137"/>
      <c r="C988" s="141"/>
      <c r="D988" s="2"/>
      <c r="L988" s="13"/>
      <c r="P988" s="2"/>
      <c r="AA988" s="6"/>
      <c r="AB988" s="6"/>
      <c r="AC988" s="6"/>
    </row>
    <row r="989" spans="1:29" ht="13.95" customHeight="1" x14ac:dyDescent="0.25">
      <c r="A989" s="11"/>
      <c r="B989" s="134"/>
      <c r="C989" s="142"/>
      <c r="D989" s="2"/>
      <c r="L989" s="13"/>
      <c r="P989" s="2"/>
      <c r="AA989" s="6"/>
      <c r="AB989" s="6"/>
      <c r="AC989" s="6"/>
    </row>
    <row r="990" spans="1:29" ht="13.95" customHeight="1" x14ac:dyDescent="0.25">
      <c r="B990" s="142"/>
      <c r="C990" s="142"/>
      <c r="D990" s="2"/>
      <c r="L990" s="13"/>
      <c r="P990" s="2"/>
      <c r="AA990" s="6"/>
      <c r="AB990" s="6"/>
      <c r="AC990" s="6"/>
    </row>
    <row r="991" spans="1:29" ht="13.95" customHeight="1" x14ac:dyDescent="0.25">
      <c r="A991" s="2"/>
      <c r="B991" s="138"/>
      <c r="C991" s="142"/>
      <c r="D991" s="2"/>
      <c r="I991" s="331"/>
      <c r="J991" s="332"/>
      <c r="K991" s="194"/>
      <c r="L991" s="194"/>
      <c r="P991" s="2"/>
      <c r="AA991" s="6"/>
      <c r="AB991" s="6"/>
      <c r="AC991" s="6"/>
    </row>
    <row r="992" spans="1:29" ht="13.95" customHeight="1" x14ac:dyDescent="0.25">
      <c r="A992" s="2"/>
      <c r="B992" s="138"/>
      <c r="C992" s="142"/>
      <c r="D992" s="2"/>
      <c r="I992" s="331"/>
      <c r="J992" s="332"/>
      <c r="K992" s="194"/>
      <c r="L992" s="194"/>
      <c r="P992" s="2"/>
      <c r="AA992" s="6"/>
      <c r="AB992" s="6"/>
      <c r="AC992" s="6"/>
    </row>
    <row r="993" spans="1:29" ht="13.95" customHeight="1" x14ac:dyDescent="0.25">
      <c r="A993" s="2"/>
      <c r="B993" s="138"/>
      <c r="C993" s="142"/>
      <c r="D993" s="2"/>
      <c r="I993" s="331"/>
      <c r="J993" s="332"/>
      <c r="K993" s="194"/>
      <c r="L993" s="194"/>
      <c r="P993" s="2"/>
      <c r="AA993" s="6"/>
      <c r="AB993" s="6"/>
      <c r="AC993" s="6"/>
    </row>
    <row r="994" spans="1:29" ht="13.95" customHeight="1" x14ac:dyDescent="0.25">
      <c r="A994" s="2"/>
      <c r="B994" s="138"/>
      <c r="C994" s="142"/>
      <c r="D994" s="2"/>
      <c r="I994" s="331"/>
      <c r="J994" s="332"/>
      <c r="K994" s="194"/>
      <c r="L994" s="194"/>
      <c r="P994" s="2"/>
      <c r="AA994" s="6"/>
      <c r="AB994" s="6"/>
      <c r="AC994" s="6"/>
    </row>
    <row r="995" spans="1:29" ht="13.95" customHeight="1" x14ac:dyDescent="0.25">
      <c r="A995" s="2"/>
      <c r="B995" s="138"/>
      <c r="C995" s="142"/>
      <c r="D995" s="2"/>
      <c r="I995" s="331"/>
      <c r="J995" s="332"/>
      <c r="K995" s="194"/>
      <c r="L995" s="194"/>
      <c r="P995" s="2"/>
      <c r="AA995" s="6"/>
      <c r="AB995" s="6"/>
      <c r="AC995" s="6"/>
    </row>
    <row r="996" spans="1:29" ht="13.95" customHeight="1" x14ac:dyDescent="0.25">
      <c r="A996" s="2"/>
      <c r="B996" s="138"/>
      <c r="C996" s="142"/>
      <c r="D996" s="2"/>
      <c r="I996" s="331"/>
      <c r="J996" s="332"/>
      <c r="K996" s="194"/>
      <c r="L996" s="194"/>
      <c r="P996" s="2"/>
      <c r="AA996" s="6"/>
      <c r="AB996" s="6"/>
      <c r="AC996" s="6"/>
    </row>
    <row r="997" spans="1:29" ht="13.95" customHeight="1" x14ac:dyDescent="0.25">
      <c r="A997" s="2"/>
      <c r="B997" s="138"/>
      <c r="C997" s="142"/>
      <c r="D997" s="2"/>
      <c r="I997" s="331"/>
      <c r="J997" s="332"/>
      <c r="K997" s="194"/>
      <c r="L997" s="194"/>
      <c r="P997" s="2"/>
      <c r="AA997" s="6"/>
      <c r="AB997" s="6"/>
      <c r="AC997" s="6"/>
    </row>
    <row r="998" spans="1:29" ht="13.95" customHeight="1" x14ac:dyDescent="0.25">
      <c r="A998" s="2"/>
      <c r="B998" s="138"/>
      <c r="C998" s="142"/>
      <c r="D998" s="2"/>
      <c r="I998" s="331"/>
      <c r="J998" s="332"/>
      <c r="K998" s="194"/>
      <c r="L998" s="194"/>
      <c r="P998" s="2"/>
      <c r="AA998" s="6"/>
      <c r="AB998" s="6"/>
      <c r="AC998" s="6"/>
    </row>
    <row r="999" spans="1:29" ht="13.95" customHeight="1" x14ac:dyDescent="0.25">
      <c r="A999" s="2"/>
      <c r="B999" s="138"/>
      <c r="C999" s="142"/>
      <c r="D999" s="2"/>
      <c r="I999" s="331"/>
      <c r="J999" s="332"/>
      <c r="K999" s="194"/>
      <c r="L999" s="194"/>
      <c r="P999" s="2"/>
      <c r="AA999" s="6"/>
      <c r="AB999" s="6"/>
      <c r="AC999" s="6"/>
    </row>
    <row r="1000" spans="1:29" ht="13.95" customHeight="1" x14ac:dyDescent="0.25">
      <c r="A1000" s="2"/>
      <c r="B1000" s="138"/>
      <c r="C1000" s="142"/>
      <c r="D1000" s="2"/>
      <c r="I1000" s="331"/>
      <c r="J1000" s="332"/>
      <c r="K1000" s="194"/>
      <c r="L1000" s="194"/>
      <c r="P1000" s="2"/>
      <c r="AA1000" s="6"/>
      <c r="AB1000" s="6"/>
      <c r="AC1000" s="6"/>
    </row>
    <row r="1001" spans="1:29" ht="13.95" customHeight="1" x14ac:dyDescent="0.25">
      <c r="A1001" s="2"/>
      <c r="B1001" s="138"/>
      <c r="C1001" s="142"/>
      <c r="D1001" s="2"/>
      <c r="I1001" s="331"/>
      <c r="J1001" s="332"/>
      <c r="K1001" s="194"/>
      <c r="L1001" s="194"/>
      <c r="P1001" s="2"/>
      <c r="AA1001" s="6"/>
      <c r="AB1001" s="6"/>
      <c r="AC1001" s="6"/>
    </row>
    <row r="1002" spans="1:29" ht="13.95" customHeight="1" x14ac:dyDescent="0.25">
      <c r="A1002" s="2"/>
      <c r="B1002" s="138"/>
      <c r="C1002" s="142"/>
      <c r="D1002" s="2"/>
      <c r="I1002" s="331"/>
      <c r="J1002" s="332"/>
      <c r="K1002" s="194"/>
      <c r="L1002" s="194"/>
      <c r="P1002" s="2"/>
      <c r="AA1002" s="6"/>
      <c r="AB1002" s="6"/>
      <c r="AC1002" s="6"/>
    </row>
    <row r="1003" spans="1:29" ht="13.95" customHeight="1" x14ac:dyDescent="0.25">
      <c r="A1003" s="2"/>
      <c r="B1003" s="138"/>
      <c r="C1003" s="142"/>
      <c r="D1003" s="2"/>
      <c r="I1003" s="331"/>
      <c r="J1003" s="332"/>
      <c r="K1003" s="194"/>
      <c r="L1003" s="194"/>
      <c r="P1003" s="2"/>
      <c r="AA1003" s="6"/>
      <c r="AB1003" s="6"/>
      <c r="AC1003" s="6"/>
    </row>
    <row r="1004" spans="1:29" ht="13.95" customHeight="1" x14ac:dyDescent="0.25">
      <c r="A1004" s="2"/>
      <c r="B1004" s="138"/>
      <c r="C1004" s="142"/>
      <c r="D1004" s="2"/>
      <c r="I1004" s="331"/>
      <c r="J1004" s="332"/>
      <c r="K1004" s="194"/>
      <c r="L1004" s="194"/>
      <c r="P1004" s="2"/>
      <c r="AA1004" s="6"/>
      <c r="AB1004" s="6"/>
      <c r="AC1004" s="6"/>
    </row>
    <row r="1005" spans="1:29" ht="13.95" customHeight="1" x14ac:dyDescent="0.25">
      <c r="A1005" s="2"/>
      <c r="B1005" s="139"/>
      <c r="C1005" s="142"/>
      <c r="D1005" s="2"/>
      <c r="I1005" s="194"/>
      <c r="J1005" s="194"/>
      <c r="K1005" s="194"/>
      <c r="L1005" s="194"/>
      <c r="P1005" s="2"/>
      <c r="AA1005" s="6"/>
      <c r="AB1005" s="6"/>
      <c r="AC1005" s="6"/>
    </row>
    <row r="1006" spans="1:29" ht="13.95" customHeight="1" x14ac:dyDescent="0.25">
      <c r="A1006" s="2"/>
      <c r="B1006" s="142"/>
      <c r="C1006" s="142"/>
      <c r="D1006" s="2"/>
      <c r="I1006" s="194"/>
      <c r="J1006" s="194"/>
      <c r="K1006" s="194"/>
      <c r="L1006" s="194"/>
      <c r="P1006" s="2"/>
      <c r="AA1006" s="6"/>
      <c r="AB1006" s="6"/>
      <c r="AC1006" s="6"/>
    </row>
    <row r="1007" spans="1:29" ht="13.95" customHeight="1" x14ac:dyDescent="0.25">
      <c r="A1007" s="2"/>
      <c r="B1007" s="138"/>
      <c r="C1007" s="142"/>
      <c r="D1007" s="2"/>
      <c r="I1007" s="194"/>
      <c r="J1007" s="194"/>
      <c r="K1007" s="194"/>
      <c r="L1007" s="194"/>
      <c r="P1007" s="2"/>
      <c r="AA1007" s="6"/>
      <c r="AB1007" s="6"/>
      <c r="AC1007" s="6"/>
    </row>
    <row r="1008" spans="1:29" ht="13.95" customHeight="1" x14ac:dyDescent="0.25">
      <c r="A1008" s="2"/>
      <c r="B1008" s="138"/>
      <c r="C1008" s="142"/>
      <c r="D1008" s="2"/>
      <c r="I1008" s="333"/>
      <c r="J1008" s="334"/>
      <c r="K1008" s="194"/>
      <c r="L1008" s="194"/>
      <c r="P1008" s="2"/>
      <c r="AA1008" s="6"/>
      <c r="AB1008" s="6"/>
      <c r="AC1008" s="6"/>
    </row>
    <row r="1009" spans="1:29" ht="13.95" customHeight="1" x14ac:dyDescent="0.25">
      <c r="A1009" s="2"/>
      <c r="B1009" s="138"/>
      <c r="C1009" s="142"/>
      <c r="D1009" s="2"/>
      <c r="I1009" s="333"/>
      <c r="J1009" s="334"/>
      <c r="K1009" s="194"/>
      <c r="L1009" s="194"/>
      <c r="P1009" s="2"/>
      <c r="AA1009" s="6"/>
      <c r="AB1009" s="6"/>
      <c r="AC1009" s="6"/>
    </row>
    <row r="1010" spans="1:29" ht="13.95" customHeight="1" x14ac:dyDescent="0.25">
      <c r="A1010" s="2"/>
      <c r="B1010" s="138"/>
      <c r="C1010" s="142"/>
      <c r="D1010" s="2"/>
      <c r="I1010" s="194"/>
      <c r="J1010" s="194"/>
      <c r="K1010" s="194"/>
      <c r="L1010" s="194"/>
      <c r="P1010" s="2"/>
      <c r="AA1010" s="6"/>
      <c r="AB1010" s="6"/>
      <c r="AC1010" s="6"/>
    </row>
    <row r="1011" spans="1:29" ht="13.95" customHeight="1" x14ac:dyDescent="0.25">
      <c r="A1011" s="2"/>
      <c r="B1011" s="138"/>
      <c r="C1011" s="142"/>
      <c r="D1011" s="2"/>
      <c r="I1011" s="333"/>
      <c r="J1011" s="334"/>
      <c r="K1011" s="194"/>
      <c r="L1011" s="194"/>
      <c r="P1011" s="2"/>
      <c r="AA1011" s="6"/>
      <c r="AB1011" s="6"/>
      <c r="AC1011" s="6"/>
    </row>
    <row r="1012" spans="1:29" ht="13.95" customHeight="1" x14ac:dyDescent="0.25">
      <c r="A1012" s="2"/>
      <c r="B1012" s="138"/>
      <c r="C1012" s="142"/>
      <c r="D1012" s="2"/>
      <c r="I1012" s="333"/>
      <c r="J1012" s="334"/>
      <c r="K1012" s="194"/>
      <c r="L1012" s="194"/>
      <c r="P1012" s="2"/>
      <c r="AA1012" s="6"/>
      <c r="AB1012" s="6"/>
      <c r="AC1012" s="6"/>
    </row>
    <row r="1013" spans="1:29" ht="13.95" customHeight="1" x14ac:dyDescent="0.25">
      <c r="A1013" s="2"/>
      <c r="B1013" s="138"/>
      <c r="C1013" s="142"/>
      <c r="D1013" s="2"/>
      <c r="I1013" s="194"/>
      <c r="J1013" s="194"/>
      <c r="K1013" s="194"/>
      <c r="L1013" s="194"/>
      <c r="P1013" s="2"/>
      <c r="AA1013" s="6"/>
      <c r="AB1013" s="6"/>
      <c r="AC1013" s="6"/>
    </row>
    <row r="1014" spans="1:29" ht="13.95" customHeight="1" x14ac:dyDescent="0.25">
      <c r="A1014" s="2"/>
      <c r="B1014" s="138"/>
      <c r="C1014" s="142"/>
      <c r="D1014" s="2"/>
      <c r="I1014" s="333"/>
      <c r="J1014" s="334"/>
      <c r="K1014" s="194"/>
      <c r="L1014" s="194"/>
      <c r="P1014" s="2"/>
      <c r="AA1014" s="6"/>
      <c r="AB1014" s="6"/>
      <c r="AC1014" s="6"/>
    </row>
    <row r="1015" spans="1:29" ht="13.95" customHeight="1" x14ac:dyDescent="0.25">
      <c r="A1015" s="2"/>
      <c r="B1015" s="138"/>
      <c r="C1015" s="142"/>
      <c r="D1015" s="2"/>
      <c r="I1015" s="333"/>
      <c r="J1015" s="334"/>
      <c r="K1015" s="194"/>
      <c r="L1015" s="194"/>
      <c r="P1015" s="2"/>
      <c r="AA1015" s="6"/>
      <c r="AB1015" s="6"/>
      <c r="AC1015" s="6"/>
    </row>
    <row r="1016" spans="1:29" ht="13.95" customHeight="1" x14ac:dyDescent="0.25">
      <c r="A1016" s="2"/>
      <c r="B1016" s="138"/>
      <c r="C1016" s="142"/>
      <c r="D1016" s="2"/>
      <c r="I1016" s="194"/>
      <c r="J1016" s="194"/>
      <c r="K1016" s="194"/>
      <c r="L1016" s="194"/>
      <c r="P1016" s="2"/>
      <c r="AA1016" s="6"/>
      <c r="AB1016" s="6"/>
      <c r="AC1016" s="6"/>
    </row>
    <row r="1017" spans="1:29" ht="13.95" customHeight="1" x14ac:dyDescent="0.25">
      <c r="A1017" s="2"/>
      <c r="B1017" s="138"/>
      <c r="C1017" s="142"/>
      <c r="D1017" s="2"/>
      <c r="I1017" s="333"/>
      <c r="J1017" s="334"/>
      <c r="K1017" s="194"/>
      <c r="L1017" s="194"/>
      <c r="P1017" s="2"/>
      <c r="AA1017" s="6"/>
      <c r="AB1017" s="6"/>
      <c r="AC1017" s="6"/>
    </row>
    <row r="1018" spans="1:29" ht="13.95" customHeight="1" x14ac:dyDescent="0.25">
      <c r="A1018" s="2"/>
      <c r="B1018" s="138"/>
      <c r="C1018" s="142"/>
      <c r="D1018" s="2"/>
      <c r="I1018" s="194"/>
      <c r="J1018" s="194"/>
      <c r="K1018" s="194"/>
      <c r="L1018" s="194"/>
      <c r="P1018" s="2"/>
      <c r="AA1018" s="6"/>
      <c r="AB1018" s="6"/>
      <c r="AC1018" s="6"/>
    </row>
    <row r="1019" spans="1:29" ht="13.95" customHeight="1" x14ac:dyDescent="0.25">
      <c r="A1019" s="2"/>
      <c r="B1019" s="138"/>
      <c r="C1019" s="142"/>
      <c r="D1019" s="2"/>
      <c r="I1019" s="333"/>
      <c r="J1019" s="334"/>
      <c r="K1019" s="194"/>
      <c r="L1019" s="194"/>
      <c r="P1019" s="2"/>
      <c r="AA1019" s="6"/>
      <c r="AB1019" s="6"/>
      <c r="AC1019" s="6"/>
    </row>
    <row r="1020" spans="1:29" ht="13.95" customHeight="1" x14ac:dyDescent="0.25">
      <c r="A1020" s="2"/>
      <c r="B1020" s="138"/>
      <c r="C1020" s="142"/>
      <c r="D1020" s="2"/>
      <c r="I1020" s="333"/>
      <c r="J1020" s="334"/>
      <c r="K1020" s="194"/>
      <c r="L1020" s="194"/>
      <c r="P1020" s="2"/>
      <c r="AA1020" s="6"/>
      <c r="AB1020" s="6"/>
      <c r="AC1020" s="6"/>
    </row>
    <row r="1021" spans="1:29" ht="13.95" customHeight="1" x14ac:dyDescent="0.25">
      <c r="A1021" s="2"/>
      <c r="B1021" s="138"/>
      <c r="C1021" s="142"/>
      <c r="D1021" s="2"/>
      <c r="I1021" s="194"/>
      <c r="J1021" s="194"/>
      <c r="K1021" s="194"/>
      <c r="L1021" s="194"/>
      <c r="P1021" s="2"/>
      <c r="AA1021" s="6"/>
      <c r="AB1021" s="6"/>
      <c r="AC1021" s="6"/>
    </row>
    <row r="1022" spans="1:29" ht="13.95" customHeight="1" x14ac:dyDescent="0.25">
      <c r="A1022" s="2"/>
      <c r="B1022" s="138"/>
      <c r="C1022" s="142"/>
      <c r="D1022" s="2"/>
      <c r="I1022" s="333"/>
      <c r="J1022" s="334"/>
      <c r="K1022" s="194"/>
      <c r="L1022" s="194"/>
      <c r="P1022" s="2"/>
      <c r="AA1022" s="6"/>
      <c r="AB1022" s="6"/>
      <c r="AC1022" s="6"/>
    </row>
    <row r="1023" spans="1:29" ht="13.95" customHeight="1" x14ac:dyDescent="0.25">
      <c r="A1023" s="2"/>
      <c r="B1023" s="138"/>
      <c r="C1023" s="142"/>
      <c r="D1023" s="2"/>
      <c r="I1023" s="333"/>
      <c r="J1023" s="334"/>
      <c r="K1023" s="194"/>
      <c r="L1023" s="194"/>
      <c r="P1023" s="2"/>
      <c r="AA1023" s="6"/>
      <c r="AB1023" s="6"/>
      <c r="AC1023" s="6"/>
    </row>
    <row r="1024" spans="1:29" ht="13.95" customHeight="1" x14ac:dyDescent="0.25">
      <c r="A1024" s="2"/>
      <c r="B1024" s="138"/>
      <c r="C1024" s="142"/>
      <c r="D1024" s="2"/>
      <c r="I1024" s="194"/>
      <c r="J1024" s="194"/>
      <c r="K1024" s="194"/>
      <c r="L1024" s="194"/>
      <c r="P1024" s="2"/>
      <c r="AA1024" s="6"/>
      <c r="AB1024" s="6"/>
      <c r="AC1024" s="6"/>
    </row>
    <row r="1025" spans="1:29" ht="13.95" customHeight="1" x14ac:dyDescent="0.25">
      <c r="A1025" s="2"/>
      <c r="B1025" s="138"/>
      <c r="C1025" s="142"/>
      <c r="D1025" s="2"/>
      <c r="I1025" s="333"/>
      <c r="J1025" s="334"/>
      <c r="K1025" s="194"/>
      <c r="L1025" s="194"/>
      <c r="P1025" s="2"/>
      <c r="AA1025" s="6"/>
      <c r="AB1025" s="6"/>
      <c r="AC1025" s="6"/>
    </row>
    <row r="1026" spans="1:29" ht="13.95" customHeight="1" x14ac:dyDescent="0.25">
      <c r="A1026" s="2"/>
      <c r="B1026" s="138"/>
      <c r="C1026" s="142"/>
      <c r="D1026" s="2"/>
      <c r="I1026" s="333"/>
      <c r="J1026" s="334"/>
      <c r="K1026" s="194"/>
      <c r="L1026" s="194"/>
      <c r="P1026" s="2"/>
      <c r="AA1026" s="6"/>
      <c r="AB1026" s="6"/>
      <c r="AC1026" s="6"/>
    </row>
    <row r="1027" spans="1:29" ht="13.95" customHeight="1" x14ac:dyDescent="0.25">
      <c r="A1027" s="2"/>
      <c r="B1027" s="138"/>
      <c r="C1027" s="142"/>
      <c r="D1027" s="2"/>
      <c r="I1027" s="194"/>
      <c r="J1027" s="194"/>
      <c r="K1027" s="194"/>
      <c r="L1027" s="194"/>
      <c r="P1027" s="2"/>
      <c r="AA1027" s="6"/>
      <c r="AB1027" s="6"/>
      <c r="AC1027" s="6"/>
    </row>
    <row r="1028" spans="1:29" ht="13.95" customHeight="1" x14ac:dyDescent="0.25">
      <c r="A1028" s="2"/>
      <c r="B1028" s="138"/>
      <c r="C1028" s="142"/>
      <c r="D1028" s="2"/>
      <c r="I1028" s="333"/>
      <c r="J1028" s="334"/>
      <c r="K1028" s="194"/>
      <c r="L1028" s="194"/>
      <c r="P1028" s="2"/>
      <c r="AA1028" s="6"/>
      <c r="AB1028" s="6"/>
      <c r="AC1028" s="6"/>
    </row>
    <row r="1029" spans="1:29" ht="13.95" customHeight="1" x14ac:dyDescent="0.25">
      <c r="A1029" s="2"/>
      <c r="B1029" s="138"/>
      <c r="C1029" s="142"/>
      <c r="D1029" s="2"/>
      <c r="I1029" s="333"/>
      <c r="J1029" s="334"/>
      <c r="K1029" s="194"/>
      <c r="L1029" s="194"/>
      <c r="P1029" s="2"/>
      <c r="AA1029" s="6"/>
      <c r="AB1029" s="6"/>
      <c r="AC1029" s="6"/>
    </row>
    <row r="1030" spans="1:29" ht="13.95" customHeight="1" x14ac:dyDescent="0.25">
      <c r="A1030" s="2"/>
      <c r="B1030" s="138"/>
      <c r="C1030" s="142"/>
      <c r="D1030" s="2"/>
      <c r="I1030" s="194"/>
      <c r="J1030" s="194"/>
      <c r="K1030" s="194"/>
      <c r="L1030" s="194"/>
      <c r="P1030" s="2"/>
      <c r="AA1030" s="6"/>
      <c r="AB1030" s="6"/>
      <c r="AC1030" s="6"/>
    </row>
    <row r="1031" spans="1:29" ht="13.95" customHeight="1" x14ac:dyDescent="0.25">
      <c r="A1031" s="2"/>
      <c r="B1031" s="138"/>
      <c r="C1031" s="142"/>
      <c r="D1031" s="2"/>
      <c r="I1031" s="333"/>
      <c r="J1031" s="334"/>
      <c r="K1031" s="194"/>
      <c r="L1031" s="194"/>
      <c r="P1031" s="2"/>
      <c r="AA1031" s="6"/>
      <c r="AB1031" s="6"/>
      <c r="AC1031" s="6"/>
    </row>
    <row r="1032" spans="1:29" ht="13.95" customHeight="1" x14ac:dyDescent="0.25">
      <c r="A1032" s="2"/>
      <c r="B1032" s="138"/>
      <c r="C1032" s="142"/>
      <c r="D1032" s="2"/>
      <c r="I1032" s="333"/>
      <c r="J1032" s="334"/>
      <c r="K1032" s="194"/>
      <c r="L1032" s="194"/>
      <c r="P1032" s="2"/>
      <c r="AA1032" s="6"/>
      <c r="AB1032" s="6"/>
      <c r="AC1032" s="6"/>
    </row>
    <row r="1033" spans="1:29" ht="13.95" customHeight="1" x14ac:dyDescent="0.25">
      <c r="A1033" s="2"/>
      <c r="B1033" s="138"/>
      <c r="C1033" s="142"/>
      <c r="D1033" s="2"/>
      <c r="I1033" s="194"/>
      <c r="J1033" s="194"/>
      <c r="K1033" s="194"/>
      <c r="L1033" s="194"/>
      <c r="P1033" s="2"/>
      <c r="AA1033" s="6"/>
      <c r="AB1033" s="6"/>
      <c r="AC1033" s="6"/>
    </row>
    <row r="1034" spans="1:29" ht="13.95" customHeight="1" x14ac:dyDescent="0.25">
      <c r="A1034" s="2"/>
      <c r="B1034" s="138"/>
      <c r="C1034" s="142"/>
      <c r="D1034" s="2"/>
      <c r="I1034" s="333"/>
      <c r="J1034" s="334"/>
      <c r="K1034" s="194"/>
      <c r="L1034" s="194"/>
      <c r="P1034" s="2"/>
      <c r="AA1034" s="6"/>
      <c r="AB1034" s="6"/>
      <c r="AC1034" s="6"/>
    </row>
    <row r="1035" spans="1:29" ht="13.95" customHeight="1" x14ac:dyDescent="0.25">
      <c r="A1035" s="2"/>
      <c r="B1035" s="138"/>
      <c r="C1035" s="142"/>
      <c r="D1035" s="2"/>
      <c r="I1035" s="333"/>
      <c r="J1035" s="334"/>
      <c r="K1035" s="194"/>
      <c r="L1035" s="194"/>
      <c r="P1035" s="2"/>
      <c r="AA1035" s="6"/>
      <c r="AB1035" s="6"/>
      <c r="AC1035" s="6"/>
    </row>
    <row r="1036" spans="1:29" ht="13.95" customHeight="1" x14ac:dyDescent="0.25">
      <c r="A1036" s="2"/>
      <c r="B1036" s="138"/>
      <c r="C1036" s="142"/>
      <c r="D1036" s="2"/>
      <c r="I1036" s="194"/>
      <c r="J1036" s="194"/>
      <c r="K1036" s="194"/>
      <c r="L1036" s="140"/>
      <c r="P1036" s="2"/>
      <c r="AA1036" s="6"/>
      <c r="AB1036" s="6"/>
      <c r="AC1036" s="6"/>
    </row>
    <row r="1037" spans="1:29" ht="13.95" customHeight="1" x14ac:dyDescent="0.25">
      <c r="A1037" s="2"/>
      <c r="B1037" s="138"/>
      <c r="C1037" s="142"/>
      <c r="D1037" s="2"/>
      <c r="I1037" s="333"/>
      <c r="J1037" s="334"/>
      <c r="K1037" s="194"/>
      <c r="L1037" s="194"/>
      <c r="P1037" s="2"/>
      <c r="AA1037" s="6"/>
      <c r="AB1037" s="6"/>
      <c r="AC1037" s="6"/>
    </row>
    <row r="1038" spans="1:29" ht="13.95" customHeight="1" x14ac:dyDescent="0.25">
      <c r="A1038" s="2"/>
      <c r="B1038" s="138"/>
      <c r="C1038" s="142"/>
      <c r="D1038" s="2"/>
      <c r="I1038" s="333"/>
      <c r="J1038" s="334"/>
      <c r="K1038" s="194"/>
      <c r="L1038" s="194"/>
      <c r="P1038" s="2"/>
      <c r="AA1038" s="6"/>
      <c r="AB1038" s="6"/>
      <c r="AC1038" s="6"/>
    </row>
    <row r="1039" spans="1:29" ht="13.95" customHeight="1" x14ac:dyDescent="0.25">
      <c r="A1039" s="2"/>
      <c r="B1039" s="138"/>
      <c r="C1039" s="142"/>
      <c r="D1039" s="2"/>
      <c r="I1039" s="194"/>
      <c r="J1039" s="194"/>
      <c r="K1039" s="194"/>
      <c r="L1039" s="194"/>
      <c r="P1039" s="2"/>
      <c r="AA1039" s="6"/>
      <c r="AB1039" s="6"/>
      <c r="AC1039" s="6"/>
    </row>
    <row r="1040" spans="1:29" ht="13.95" customHeight="1" x14ac:dyDescent="0.25">
      <c r="A1040" s="2"/>
      <c r="B1040" s="138"/>
      <c r="C1040" s="142"/>
      <c r="D1040" s="2"/>
      <c r="I1040" s="333"/>
      <c r="J1040" s="334"/>
      <c r="K1040" s="194"/>
      <c r="L1040" s="194"/>
      <c r="P1040" s="2"/>
      <c r="AA1040" s="6"/>
      <c r="AB1040" s="6"/>
      <c r="AC1040" s="6"/>
    </row>
    <row r="1041" spans="1:29" ht="13.95" customHeight="1" x14ac:dyDescent="0.25">
      <c r="A1041" s="2"/>
      <c r="B1041" s="138"/>
      <c r="C1041" s="142"/>
      <c r="D1041" s="2"/>
      <c r="I1041" s="333"/>
      <c r="J1041" s="334"/>
      <c r="K1041" s="194"/>
      <c r="L1041" s="194"/>
      <c r="P1041" s="2"/>
      <c r="AA1041" s="6"/>
      <c r="AB1041" s="6"/>
      <c r="AC1041" s="6"/>
    </row>
    <row r="1042" spans="1:29" ht="13.95" customHeight="1" x14ac:dyDescent="0.25">
      <c r="A1042" s="2"/>
      <c r="B1042" s="138"/>
      <c r="C1042" s="142"/>
      <c r="D1042" s="2"/>
      <c r="I1042" s="194"/>
      <c r="J1042" s="194"/>
      <c r="K1042" s="194"/>
      <c r="L1042" s="194"/>
      <c r="P1042" s="2"/>
      <c r="AA1042" s="6"/>
      <c r="AB1042" s="6"/>
      <c r="AC1042" s="6"/>
    </row>
    <row r="1043" spans="1:29" ht="13.95" customHeight="1" x14ac:dyDescent="0.25">
      <c r="A1043" s="2"/>
      <c r="B1043" s="138"/>
      <c r="C1043" s="142"/>
      <c r="D1043" s="2"/>
      <c r="I1043" s="333"/>
      <c r="J1043" s="334"/>
      <c r="K1043" s="194"/>
      <c r="L1043" s="194"/>
      <c r="P1043" s="2"/>
      <c r="AA1043" s="6"/>
      <c r="AB1043" s="6"/>
      <c r="AC1043" s="6"/>
    </row>
    <row r="1044" spans="1:29" ht="13.95" customHeight="1" x14ac:dyDescent="0.25">
      <c r="A1044" s="2"/>
      <c r="B1044" s="138"/>
      <c r="C1044" s="142"/>
      <c r="D1044" s="2"/>
      <c r="I1044" s="333"/>
      <c r="J1044" s="334"/>
      <c r="K1044" s="194"/>
      <c r="L1044" s="194"/>
      <c r="P1044" s="2"/>
      <c r="AA1044" s="6"/>
      <c r="AB1044" s="6"/>
      <c r="AC1044" s="6"/>
    </row>
    <row r="1045" spans="1:29" ht="13.95" customHeight="1" x14ac:dyDescent="0.25">
      <c r="A1045" s="2"/>
      <c r="B1045" s="138"/>
      <c r="C1045" s="142"/>
      <c r="D1045" s="2"/>
      <c r="I1045" s="194"/>
      <c r="J1045" s="194"/>
      <c r="K1045" s="194"/>
      <c r="L1045" s="194"/>
      <c r="P1045" s="2"/>
      <c r="AA1045" s="6"/>
      <c r="AB1045" s="6"/>
      <c r="AC1045" s="6"/>
    </row>
    <row r="1046" spans="1:29" ht="13.95" customHeight="1" x14ac:dyDescent="0.25">
      <c r="A1046" s="2"/>
      <c r="B1046" s="138"/>
      <c r="C1046" s="142"/>
      <c r="D1046" s="2"/>
      <c r="I1046" s="333"/>
      <c r="J1046" s="334"/>
      <c r="K1046" s="194"/>
      <c r="L1046" s="194"/>
      <c r="P1046" s="2"/>
      <c r="AA1046" s="6"/>
      <c r="AB1046" s="6"/>
      <c r="AC1046" s="6"/>
    </row>
    <row r="1047" spans="1:29" ht="13.95" customHeight="1" x14ac:dyDescent="0.25">
      <c r="A1047" s="2"/>
      <c r="B1047" s="138"/>
      <c r="C1047" s="142"/>
      <c r="D1047" s="2"/>
      <c r="I1047" s="333"/>
      <c r="J1047" s="334"/>
      <c r="K1047" s="194"/>
      <c r="L1047" s="194"/>
      <c r="P1047" s="2"/>
      <c r="AA1047" s="6"/>
      <c r="AB1047" s="6"/>
      <c r="AC1047" s="6"/>
    </row>
    <row r="1048" spans="1:29" ht="13.95" customHeight="1" x14ac:dyDescent="0.25">
      <c r="A1048" s="2"/>
      <c r="B1048" s="139"/>
      <c r="C1048" s="142"/>
      <c r="D1048" s="2"/>
      <c r="I1048" s="194"/>
      <c r="J1048" s="194"/>
      <c r="K1048" s="194"/>
      <c r="L1048" s="194"/>
      <c r="P1048" s="2"/>
      <c r="AA1048" s="6"/>
      <c r="AB1048" s="6"/>
      <c r="AC1048" s="6"/>
    </row>
    <row r="1049" spans="1:29" ht="13.95" customHeight="1" x14ac:dyDescent="0.25">
      <c r="A1049" s="2"/>
      <c r="B1049" s="142"/>
      <c r="C1049" s="142"/>
      <c r="D1049" s="2"/>
      <c r="I1049" s="194"/>
      <c r="J1049" s="194"/>
      <c r="K1049" s="194"/>
      <c r="L1049" s="194"/>
      <c r="P1049" s="2"/>
      <c r="AA1049" s="6"/>
      <c r="AB1049" s="6"/>
      <c r="AC1049" s="6"/>
    </row>
    <row r="1050" spans="1:29" ht="13.95" customHeight="1" x14ac:dyDescent="0.25">
      <c r="A1050" s="2"/>
      <c r="B1050" s="138"/>
      <c r="C1050" s="142"/>
      <c r="D1050" s="2"/>
      <c r="I1050" s="194"/>
      <c r="J1050" s="194"/>
      <c r="K1050" s="194"/>
      <c r="L1050" s="194"/>
      <c r="P1050" s="2"/>
      <c r="AA1050" s="6"/>
      <c r="AB1050" s="6"/>
      <c r="AC1050" s="6"/>
    </row>
    <row r="1051" spans="1:29" ht="13.95" customHeight="1" x14ac:dyDescent="0.25">
      <c r="A1051" s="2"/>
      <c r="B1051" s="138"/>
      <c r="C1051" s="142"/>
      <c r="D1051" s="2"/>
      <c r="I1051" s="333"/>
      <c r="J1051" s="334"/>
      <c r="K1051" s="194"/>
      <c r="L1051" s="194"/>
      <c r="P1051" s="2"/>
      <c r="AA1051" s="6"/>
      <c r="AB1051" s="6"/>
      <c r="AC1051" s="6"/>
    </row>
    <row r="1052" spans="1:29" ht="13.95" customHeight="1" x14ac:dyDescent="0.25">
      <c r="A1052" s="2"/>
      <c r="B1052" s="138"/>
      <c r="C1052" s="142"/>
      <c r="D1052" s="2"/>
      <c r="I1052" s="333"/>
      <c r="J1052" s="334"/>
      <c r="K1052" s="194"/>
      <c r="L1052" s="194"/>
      <c r="P1052" s="2"/>
      <c r="AA1052" s="6"/>
      <c r="AB1052" s="6"/>
      <c r="AC1052" s="6"/>
    </row>
    <row r="1053" spans="1:29" ht="13.95" customHeight="1" x14ac:dyDescent="0.25">
      <c r="A1053" s="2"/>
      <c r="B1053" s="138"/>
      <c r="C1053" s="142"/>
      <c r="D1053" s="2"/>
      <c r="I1053" s="194"/>
      <c r="J1053" s="194"/>
      <c r="K1053" s="194"/>
      <c r="L1053" s="194"/>
      <c r="P1053" s="2"/>
      <c r="AA1053" s="6"/>
      <c r="AB1053" s="6"/>
      <c r="AC1053" s="6"/>
    </row>
    <row r="1054" spans="1:29" ht="13.95" customHeight="1" x14ac:dyDescent="0.25">
      <c r="A1054" s="2"/>
      <c r="B1054" s="138"/>
      <c r="C1054" s="142"/>
      <c r="D1054" s="2"/>
      <c r="I1054" s="333"/>
      <c r="J1054" s="334"/>
      <c r="K1054" s="194"/>
      <c r="L1054" s="194"/>
      <c r="P1054" s="2"/>
      <c r="AA1054" s="6"/>
      <c r="AB1054" s="6"/>
      <c r="AC1054" s="6"/>
    </row>
    <row r="1055" spans="1:29" ht="13.95" customHeight="1" x14ac:dyDescent="0.25">
      <c r="A1055" s="2"/>
      <c r="B1055" s="138"/>
      <c r="C1055" s="142"/>
      <c r="D1055" s="2"/>
      <c r="I1055" s="333"/>
      <c r="J1055" s="334"/>
      <c r="K1055" s="194"/>
      <c r="L1055" s="194"/>
      <c r="P1055" s="2"/>
      <c r="AA1055" s="6"/>
      <c r="AB1055" s="6"/>
      <c r="AC1055" s="6"/>
    </row>
    <row r="1056" spans="1:29" ht="13.95" customHeight="1" x14ac:dyDescent="0.25">
      <c r="A1056" s="2"/>
      <c r="B1056" s="138"/>
      <c r="C1056" s="142"/>
      <c r="D1056" s="2"/>
      <c r="I1056" s="194"/>
      <c r="J1056" s="194"/>
      <c r="K1056" s="194"/>
      <c r="L1056" s="194"/>
      <c r="P1056" s="2"/>
      <c r="AA1056" s="6"/>
      <c r="AB1056" s="6"/>
      <c r="AC1056" s="6"/>
    </row>
    <row r="1057" spans="1:29" ht="13.95" customHeight="1" x14ac:dyDescent="0.25">
      <c r="A1057" s="2"/>
      <c r="B1057" s="138"/>
      <c r="C1057" s="142"/>
      <c r="D1057" s="2"/>
      <c r="I1057" s="333"/>
      <c r="J1057" s="334"/>
      <c r="K1057" s="194"/>
      <c r="L1057" s="194"/>
      <c r="P1057" s="2"/>
      <c r="AA1057" s="6"/>
      <c r="AB1057" s="6"/>
      <c r="AC1057" s="6"/>
    </row>
    <row r="1058" spans="1:29" ht="13.95" customHeight="1" x14ac:dyDescent="0.25">
      <c r="A1058" s="2"/>
      <c r="B1058" s="138"/>
      <c r="C1058" s="142"/>
      <c r="D1058" s="2"/>
      <c r="I1058" s="333"/>
      <c r="J1058" s="334"/>
      <c r="K1058" s="194"/>
      <c r="L1058" s="194"/>
      <c r="P1058" s="2"/>
      <c r="AA1058" s="6"/>
      <c r="AB1058" s="6"/>
      <c r="AC1058" s="6"/>
    </row>
    <row r="1059" spans="1:29" ht="13.95" customHeight="1" x14ac:dyDescent="0.25">
      <c r="A1059" s="2"/>
      <c r="B1059" s="138"/>
      <c r="C1059" s="142"/>
      <c r="D1059" s="2"/>
      <c r="I1059" s="194"/>
      <c r="J1059" s="194"/>
      <c r="K1059" s="194"/>
      <c r="L1059" s="194"/>
      <c r="P1059" s="2"/>
      <c r="AA1059" s="6"/>
      <c r="AB1059" s="6"/>
      <c r="AC1059" s="6"/>
    </row>
    <row r="1060" spans="1:29" ht="13.95" customHeight="1" x14ac:dyDescent="0.25">
      <c r="A1060" s="2"/>
      <c r="B1060" s="138"/>
      <c r="C1060" s="142"/>
      <c r="D1060" s="2"/>
      <c r="I1060" s="333"/>
      <c r="J1060" s="334"/>
      <c r="K1060" s="194"/>
      <c r="L1060" s="194"/>
      <c r="P1060" s="2"/>
      <c r="AA1060" s="6"/>
      <c r="AB1060" s="6"/>
      <c r="AC1060" s="6"/>
    </row>
    <row r="1061" spans="1:29" ht="13.95" customHeight="1" x14ac:dyDescent="0.25">
      <c r="A1061" s="2"/>
      <c r="B1061" s="138"/>
      <c r="C1061" s="142"/>
      <c r="D1061" s="2"/>
      <c r="I1061" s="333"/>
      <c r="J1061" s="334"/>
      <c r="K1061" s="194"/>
      <c r="L1061" s="194"/>
      <c r="P1061" s="2"/>
      <c r="AA1061" s="6"/>
      <c r="AB1061" s="6"/>
      <c r="AC1061" s="6"/>
    </row>
    <row r="1062" spans="1:29" ht="13.95" customHeight="1" x14ac:dyDescent="0.25">
      <c r="A1062" s="2"/>
      <c r="B1062" s="138"/>
      <c r="C1062" s="142"/>
      <c r="D1062" s="2"/>
      <c r="I1062" s="333"/>
      <c r="J1062" s="334"/>
      <c r="K1062" s="194"/>
      <c r="L1062" s="194"/>
      <c r="P1062" s="2"/>
      <c r="AA1062" s="6"/>
      <c r="AB1062" s="6"/>
      <c r="AC1062" s="6"/>
    </row>
    <row r="1063" spans="1:29" ht="13.95" customHeight="1" x14ac:dyDescent="0.25">
      <c r="A1063" s="2"/>
      <c r="B1063" s="138"/>
      <c r="C1063" s="142"/>
      <c r="D1063" s="2"/>
      <c r="I1063" s="333"/>
      <c r="J1063" s="334"/>
      <c r="K1063" s="194"/>
      <c r="L1063" s="194"/>
      <c r="P1063" s="2"/>
      <c r="AA1063" s="6"/>
      <c r="AB1063" s="6"/>
      <c r="AC1063" s="6"/>
    </row>
    <row r="1064" spans="1:29" ht="13.95" customHeight="1" x14ac:dyDescent="0.25">
      <c r="A1064" s="2"/>
      <c r="B1064" s="138"/>
      <c r="C1064" s="142"/>
      <c r="D1064" s="2"/>
      <c r="I1064" s="194"/>
      <c r="J1064" s="194"/>
      <c r="K1064" s="194"/>
      <c r="L1064" s="194"/>
      <c r="P1064" s="2"/>
      <c r="AA1064" s="6"/>
      <c r="AB1064" s="6"/>
      <c r="AC1064" s="6"/>
    </row>
    <row r="1065" spans="1:29" ht="13.95" customHeight="1" x14ac:dyDescent="0.25">
      <c r="A1065" s="2"/>
      <c r="B1065" s="138"/>
      <c r="C1065" s="142"/>
      <c r="D1065" s="2"/>
      <c r="I1065" s="333"/>
      <c r="J1065" s="334"/>
      <c r="K1065" s="194"/>
      <c r="L1065" s="194"/>
      <c r="P1065" s="2"/>
      <c r="AA1065" s="6"/>
      <c r="AB1065" s="6"/>
      <c r="AC1065" s="6"/>
    </row>
    <row r="1066" spans="1:29" ht="13.95" customHeight="1" x14ac:dyDescent="0.25">
      <c r="A1066" s="2"/>
      <c r="B1066" s="138"/>
      <c r="C1066" s="142"/>
      <c r="D1066" s="2"/>
      <c r="I1066" s="333"/>
      <c r="J1066" s="334"/>
      <c r="K1066" s="194"/>
      <c r="L1066" s="194"/>
      <c r="P1066" s="2"/>
      <c r="AA1066" s="6"/>
      <c r="AB1066" s="6"/>
      <c r="AC1066" s="6"/>
    </row>
    <row r="1067" spans="1:29" ht="13.95" customHeight="1" x14ac:dyDescent="0.25">
      <c r="A1067" s="2"/>
      <c r="B1067" s="138"/>
      <c r="C1067" s="142"/>
      <c r="D1067" s="2"/>
      <c r="I1067" s="194"/>
      <c r="J1067" s="194"/>
      <c r="K1067" s="194"/>
      <c r="L1067" s="194"/>
      <c r="P1067" s="2"/>
      <c r="AA1067" s="6"/>
      <c r="AB1067" s="6"/>
      <c r="AC1067" s="6"/>
    </row>
    <row r="1068" spans="1:29" ht="13.95" customHeight="1" x14ac:dyDescent="0.25">
      <c r="A1068" s="2"/>
      <c r="B1068" s="138"/>
      <c r="C1068" s="142"/>
      <c r="D1068" s="2"/>
      <c r="I1068" s="333"/>
      <c r="J1068" s="334"/>
      <c r="K1068" s="194"/>
      <c r="L1068" s="194"/>
      <c r="P1068" s="2"/>
      <c r="AA1068" s="6"/>
      <c r="AB1068" s="6"/>
      <c r="AC1068" s="6"/>
    </row>
    <row r="1069" spans="1:29" ht="13.95" customHeight="1" x14ac:dyDescent="0.25">
      <c r="A1069" s="2"/>
      <c r="B1069" s="138"/>
      <c r="C1069" s="142"/>
      <c r="D1069" s="2"/>
      <c r="I1069" s="333"/>
      <c r="J1069" s="334"/>
      <c r="K1069" s="194"/>
      <c r="L1069" s="194"/>
      <c r="P1069" s="2"/>
      <c r="AA1069" s="6"/>
      <c r="AB1069" s="6"/>
      <c r="AC1069" s="6"/>
    </row>
    <row r="1070" spans="1:29" ht="13.95" customHeight="1" x14ac:dyDescent="0.25">
      <c r="A1070" s="2"/>
      <c r="B1070" s="138"/>
      <c r="C1070" s="142"/>
      <c r="D1070" s="2"/>
      <c r="I1070" s="333"/>
      <c r="J1070" s="334"/>
      <c r="K1070" s="194"/>
      <c r="L1070" s="194"/>
      <c r="P1070" s="2"/>
      <c r="AA1070" s="6"/>
      <c r="AB1070" s="6"/>
      <c r="AC1070" s="6"/>
    </row>
    <row r="1071" spans="1:29" ht="13.95" customHeight="1" x14ac:dyDescent="0.25">
      <c r="A1071" s="2"/>
      <c r="B1071" s="138"/>
      <c r="C1071" s="142"/>
      <c r="D1071" s="2"/>
      <c r="I1071" s="333"/>
      <c r="J1071" s="334"/>
      <c r="K1071" s="194"/>
      <c r="L1071" s="194"/>
      <c r="P1071" s="2"/>
      <c r="AA1071" s="6"/>
      <c r="AB1071" s="6"/>
      <c r="AC1071" s="6"/>
    </row>
    <row r="1072" spans="1:29" ht="13.95" customHeight="1" x14ac:dyDescent="0.25">
      <c r="A1072" s="2"/>
      <c r="B1072" s="138"/>
      <c r="C1072" s="142"/>
      <c r="D1072" s="2"/>
      <c r="I1072" s="194"/>
      <c r="J1072" s="194"/>
      <c r="K1072" s="194"/>
      <c r="L1072" s="194"/>
      <c r="P1072" s="2"/>
      <c r="AA1072" s="6"/>
      <c r="AB1072" s="6"/>
      <c r="AC1072" s="6"/>
    </row>
    <row r="1073" spans="1:29" ht="13.95" customHeight="1" x14ac:dyDescent="0.25">
      <c r="A1073" s="2"/>
      <c r="B1073" s="138"/>
      <c r="C1073" s="142"/>
      <c r="D1073" s="2"/>
      <c r="I1073" s="333"/>
      <c r="J1073" s="334"/>
      <c r="K1073" s="194"/>
      <c r="L1073" s="194"/>
      <c r="P1073" s="2"/>
      <c r="AA1073" s="6"/>
      <c r="AB1073" s="6"/>
      <c r="AC1073" s="6"/>
    </row>
    <row r="1074" spans="1:29" ht="13.95" customHeight="1" x14ac:dyDescent="0.25">
      <c r="A1074" s="2"/>
      <c r="B1074" s="138"/>
      <c r="C1074" s="142"/>
      <c r="D1074" s="2"/>
      <c r="I1074" s="333"/>
      <c r="J1074" s="334"/>
      <c r="K1074" s="194"/>
      <c r="L1074" s="194"/>
      <c r="P1074" s="2"/>
      <c r="AA1074" s="6"/>
      <c r="AB1074" s="6"/>
      <c r="AC1074" s="6"/>
    </row>
    <row r="1075" spans="1:29" ht="13.95" customHeight="1" x14ac:dyDescent="0.25">
      <c r="A1075" s="2"/>
      <c r="B1075" s="138"/>
      <c r="C1075" s="142"/>
      <c r="D1075" s="2"/>
      <c r="I1075" s="333"/>
      <c r="J1075" s="334"/>
      <c r="K1075" s="194"/>
      <c r="L1075" s="194"/>
      <c r="P1075" s="2"/>
      <c r="AA1075" s="6"/>
      <c r="AB1075" s="6"/>
      <c r="AC1075" s="6"/>
    </row>
    <row r="1076" spans="1:29" ht="13.95" customHeight="1" x14ac:dyDescent="0.25">
      <c r="A1076" s="2"/>
      <c r="B1076" s="138"/>
      <c r="C1076" s="142"/>
      <c r="D1076" s="2"/>
      <c r="I1076" s="333"/>
      <c r="J1076" s="334"/>
      <c r="K1076" s="194"/>
      <c r="L1076" s="194"/>
      <c r="P1076" s="2"/>
      <c r="AA1076" s="6"/>
      <c r="AB1076" s="6"/>
      <c r="AC1076" s="6"/>
    </row>
    <row r="1077" spans="1:29" ht="13.95" customHeight="1" x14ac:dyDescent="0.25">
      <c r="A1077" s="2"/>
      <c r="B1077" s="138"/>
      <c r="C1077" s="142"/>
      <c r="D1077" s="2"/>
      <c r="I1077" s="194"/>
      <c r="J1077" s="194"/>
      <c r="K1077" s="194"/>
      <c r="L1077" s="194"/>
      <c r="P1077" s="2"/>
      <c r="AA1077" s="6"/>
      <c r="AB1077" s="6"/>
      <c r="AC1077" s="6"/>
    </row>
    <row r="1078" spans="1:29" ht="13.95" customHeight="1" x14ac:dyDescent="0.25">
      <c r="A1078" s="2"/>
      <c r="B1078" s="138"/>
      <c r="C1078" s="142"/>
      <c r="D1078" s="2"/>
      <c r="I1078" s="333"/>
      <c r="J1078" s="334"/>
      <c r="K1078" s="194"/>
      <c r="L1078" s="194"/>
      <c r="P1078" s="2"/>
      <c r="AA1078" s="6"/>
      <c r="AB1078" s="6"/>
      <c r="AC1078" s="6"/>
    </row>
    <row r="1079" spans="1:29" ht="13.95" customHeight="1" x14ac:dyDescent="0.25">
      <c r="A1079" s="2"/>
      <c r="B1079" s="138"/>
      <c r="C1079" s="142"/>
      <c r="D1079" s="2"/>
      <c r="I1079" s="333"/>
      <c r="J1079" s="334"/>
      <c r="K1079" s="194"/>
      <c r="L1079" s="194"/>
      <c r="P1079" s="2"/>
      <c r="AA1079" s="6"/>
      <c r="AB1079" s="6"/>
      <c r="AC1079" s="6"/>
    </row>
    <row r="1080" spans="1:29" ht="13.95" customHeight="1" x14ac:dyDescent="0.25">
      <c r="A1080" s="2"/>
      <c r="B1080" s="138"/>
      <c r="C1080" s="142"/>
      <c r="D1080" s="2"/>
      <c r="I1080" s="333"/>
      <c r="J1080" s="334"/>
      <c r="K1080" s="194"/>
      <c r="L1080" s="194"/>
      <c r="P1080" s="2"/>
      <c r="AA1080" s="6"/>
      <c r="AB1080" s="6"/>
      <c r="AC1080" s="6"/>
    </row>
    <row r="1081" spans="1:29" ht="13.95" customHeight="1" x14ac:dyDescent="0.25">
      <c r="A1081" s="2"/>
      <c r="B1081" s="138"/>
      <c r="C1081" s="142"/>
      <c r="D1081" s="2"/>
      <c r="I1081" s="333"/>
      <c r="J1081" s="334"/>
      <c r="K1081" s="194"/>
      <c r="L1081" s="194"/>
      <c r="P1081" s="2"/>
      <c r="AA1081" s="6"/>
      <c r="AB1081" s="6"/>
      <c r="AC1081" s="6"/>
    </row>
    <row r="1082" spans="1:29" ht="13.95" customHeight="1" x14ac:dyDescent="0.25">
      <c r="A1082" s="2"/>
      <c r="B1082" s="138"/>
      <c r="C1082" s="142"/>
      <c r="D1082" s="2"/>
      <c r="I1082" s="194"/>
      <c r="J1082" s="194"/>
      <c r="K1082" s="194"/>
      <c r="L1082" s="194"/>
      <c r="P1082" s="2"/>
      <c r="AA1082" s="6"/>
      <c r="AB1082" s="6"/>
      <c r="AC1082" s="6"/>
    </row>
    <row r="1083" spans="1:29" ht="13.95" customHeight="1" x14ac:dyDescent="0.25">
      <c r="A1083" s="2"/>
      <c r="B1083" s="138"/>
      <c r="C1083" s="142"/>
      <c r="D1083" s="2"/>
      <c r="I1083" s="333"/>
      <c r="J1083" s="334"/>
      <c r="K1083" s="194"/>
      <c r="L1083" s="194"/>
      <c r="P1083" s="2"/>
      <c r="AA1083" s="6"/>
      <c r="AB1083" s="6"/>
      <c r="AC1083" s="6"/>
    </row>
    <row r="1084" spans="1:29" ht="13.95" customHeight="1" x14ac:dyDescent="0.25">
      <c r="A1084" s="2"/>
      <c r="B1084" s="138"/>
      <c r="C1084" s="142"/>
      <c r="D1084" s="2"/>
      <c r="I1084" s="333"/>
      <c r="J1084" s="334"/>
      <c r="K1084" s="194"/>
      <c r="L1084" s="194"/>
      <c r="P1084" s="2"/>
      <c r="AA1084" s="6"/>
      <c r="AB1084" s="6"/>
      <c r="AC1084" s="6"/>
    </row>
    <row r="1085" spans="1:29" ht="13.95" customHeight="1" x14ac:dyDescent="0.25">
      <c r="A1085" s="2"/>
      <c r="B1085" s="138"/>
      <c r="C1085" s="142"/>
      <c r="D1085" s="2"/>
      <c r="I1085" s="333"/>
      <c r="J1085" s="334"/>
      <c r="K1085" s="194"/>
      <c r="L1085" s="194"/>
      <c r="P1085" s="2"/>
      <c r="AA1085" s="6"/>
      <c r="AB1085" s="6"/>
      <c r="AC1085" s="6"/>
    </row>
    <row r="1086" spans="1:29" ht="13.95" customHeight="1" x14ac:dyDescent="0.25">
      <c r="A1086" s="2"/>
      <c r="B1086" s="138"/>
      <c r="C1086" s="142"/>
      <c r="D1086" s="2"/>
      <c r="I1086" s="333"/>
      <c r="J1086" s="334"/>
      <c r="K1086" s="194"/>
      <c r="L1086" s="194"/>
      <c r="P1086" s="2"/>
      <c r="AA1086" s="6"/>
      <c r="AB1086" s="6"/>
      <c r="AC1086" s="6"/>
    </row>
    <row r="1087" spans="1:29" ht="13.95" customHeight="1" x14ac:dyDescent="0.25">
      <c r="A1087" s="2"/>
      <c r="B1087" s="138"/>
      <c r="C1087" s="142"/>
      <c r="D1087" s="2"/>
      <c r="I1087" s="194"/>
      <c r="J1087" s="194"/>
      <c r="K1087" s="194"/>
      <c r="L1087" s="194"/>
      <c r="P1087" s="2"/>
      <c r="AA1087" s="6"/>
      <c r="AB1087" s="6"/>
      <c r="AC1087" s="6"/>
    </row>
    <row r="1088" spans="1:29" ht="13.95" customHeight="1" x14ac:dyDescent="0.25">
      <c r="A1088" s="2"/>
      <c r="B1088" s="138"/>
      <c r="C1088" s="142"/>
      <c r="D1088" s="2"/>
      <c r="I1088" s="333"/>
      <c r="J1088" s="334"/>
      <c r="K1088" s="194"/>
      <c r="L1088" s="194"/>
      <c r="P1088" s="2"/>
      <c r="AA1088" s="6"/>
      <c r="AB1088" s="6"/>
      <c r="AC1088" s="6"/>
    </row>
    <row r="1089" spans="1:29" ht="13.95" customHeight="1" x14ac:dyDescent="0.25">
      <c r="A1089" s="2"/>
      <c r="B1089" s="138"/>
      <c r="C1089" s="142"/>
      <c r="D1089" s="2"/>
      <c r="I1089" s="333"/>
      <c r="J1089" s="334"/>
      <c r="K1089" s="194"/>
      <c r="L1089" s="194"/>
      <c r="P1089" s="2"/>
      <c r="AA1089" s="6"/>
      <c r="AB1089" s="6"/>
      <c r="AC1089" s="6"/>
    </row>
    <row r="1090" spans="1:29" ht="13.95" customHeight="1" x14ac:dyDescent="0.25">
      <c r="A1090" s="2"/>
      <c r="B1090" s="138"/>
      <c r="C1090" s="142"/>
      <c r="D1090" s="2"/>
      <c r="I1090" s="333"/>
      <c r="J1090" s="334"/>
      <c r="K1090" s="194"/>
      <c r="L1090" s="194"/>
      <c r="P1090" s="2"/>
      <c r="AA1090" s="6"/>
      <c r="AB1090" s="6"/>
      <c r="AC1090" s="6"/>
    </row>
    <row r="1091" spans="1:29" ht="13.95" customHeight="1" x14ac:dyDescent="0.25">
      <c r="A1091" s="2"/>
      <c r="B1091" s="138"/>
      <c r="C1091" s="142"/>
      <c r="D1091" s="2"/>
      <c r="I1091" s="333"/>
      <c r="J1091" s="334"/>
      <c r="K1091" s="194"/>
      <c r="L1091" s="194"/>
      <c r="P1091" s="2"/>
      <c r="AA1091" s="6"/>
      <c r="AB1091" s="6"/>
      <c r="AC1091" s="6"/>
    </row>
    <row r="1092" spans="1:29" ht="13.95" customHeight="1" x14ac:dyDescent="0.25">
      <c r="A1092" s="2"/>
      <c r="B1092" s="138"/>
      <c r="C1092" s="142"/>
      <c r="D1092" s="2"/>
      <c r="I1092" s="194"/>
      <c r="J1092" s="194"/>
      <c r="K1092" s="194"/>
      <c r="L1092" s="194"/>
      <c r="P1092" s="2"/>
      <c r="AA1092" s="6"/>
      <c r="AB1092" s="6"/>
      <c r="AC1092" s="6"/>
    </row>
    <row r="1093" spans="1:29" ht="13.95" customHeight="1" x14ac:dyDescent="0.25">
      <c r="A1093" s="2"/>
      <c r="B1093" s="138"/>
      <c r="C1093" s="142"/>
      <c r="D1093" s="2"/>
      <c r="I1093" s="333"/>
      <c r="J1093" s="334"/>
      <c r="K1093" s="194"/>
      <c r="L1093" s="194"/>
      <c r="P1093" s="2"/>
      <c r="AA1093" s="6"/>
      <c r="AB1093" s="6"/>
      <c r="AC1093" s="6"/>
    </row>
    <row r="1094" spans="1:29" ht="13.95" customHeight="1" x14ac:dyDescent="0.25">
      <c r="A1094" s="2"/>
      <c r="B1094" s="138"/>
      <c r="C1094" s="142"/>
      <c r="D1094" s="2"/>
      <c r="I1094" s="333"/>
      <c r="J1094" s="334"/>
      <c r="K1094" s="194"/>
      <c r="L1094" s="194"/>
      <c r="P1094" s="2"/>
      <c r="AA1094" s="6"/>
      <c r="AB1094" s="6"/>
      <c r="AC1094" s="6"/>
    </row>
    <row r="1095" spans="1:29" ht="13.95" customHeight="1" x14ac:dyDescent="0.25">
      <c r="A1095" s="2"/>
      <c r="B1095" s="138"/>
      <c r="C1095" s="142"/>
      <c r="D1095" s="2"/>
      <c r="I1095" s="333"/>
      <c r="J1095" s="334"/>
      <c r="K1095" s="194"/>
      <c r="L1095" s="194"/>
      <c r="P1095" s="2"/>
      <c r="AA1095" s="6"/>
      <c r="AB1095" s="6"/>
      <c r="AC1095" s="6"/>
    </row>
    <row r="1096" spans="1:29" ht="13.95" customHeight="1" x14ac:dyDescent="0.25">
      <c r="A1096" s="2"/>
      <c r="B1096" s="138"/>
      <c r="C1096" s="142"/>
      <c r="D1096" s="2"/>
      <c r="I1096" s="333"/>
      <c r="J1096" s="334"/>
      <c r="K1096" s="194"/>
      <c r="L1096" s="194"/>
      <c r="P1096" s="2"/>
      <c r="AA1096" s="6"/>
      <c r="AB1096" s="6"/>
      <c r="AC1096" s="6"/>
    </row>
    <row r="1097" spans="1:29" ht="13.95" customHeight="1" x14ac:dyDescent="0.25">
      <c r="A1097" s="2"/>
      <c r="B1097" s="138"/>
      <c r="C1097" s="142"/>
      <c r="D1097" s="2"/>
      <c r="I1097" s="194"/>
      <c r="J1097" s="194"/>
      <c r="K1097" s="194"/>
      <c r="L1097" s="194"/>
      <c r="P1097" s="2"/>
      <c r="AA1097" s="6"/>
      <c r="AB1097" s="6"/>
      <c r="AC1097" s="6"/>
    </row>
    <row r="1098" spans="1:29" ht="13.95" customHeight="1" x14ac:dyDescent="0.25">
      <c r="A1098" s="2"/>
      <c r="B1098" s="138"/>
      <c r="C1098" s="142"/>
      <c r="D1098" s="2"/>
      <c r="I1098" s="333"/>
      <c r="J1098" s="334"/>
      <c r="K1098" s="194"/>
      <c r="L1098" s="194"/>
      <c r="P1098" s="2"/>
      <c r="AA1098" s="6"/>
      <c r="AB1098" s="6"/>
      <c r="AC1098" s="6"/>
    </row>
    <row r="1099" spans="1:29" ht="13.95" customHeight="1" x14ac:dyDescent="0.25">
      <c r="A1099" s="2"/>
      <c r="B1099" s="138"/>
      <c r="C1099" s="142"/>
      <c r="D1099" s="2"/>
      <c r="I1099" s="333"/>
      <c r="J1099" s="334"/>
      <c r="K1099" s="194"/>
      <c r="L1099" s="194"/>
      <c r="P1099" s="2"/>
      <c r="AA1099" s="6"/>
      <c r="AB1099" s="6"/>
      <c r="AC1099" s="6"/>
    </row>
    <row r="1100" spans="1:29" ht="13.95" customHeight="1" x14ac:dyDescent="0.25">
      <c r="A1100" s="2"/>
      <c r="B1100" s="138"/>
      <c r="C1100" s="142"/>
      <c r="D1100" s="2"/>
      <c r="I1100" s="333"/>
      <c r="J1100" s="334"/>
      <c r="K1100" s="194"/>
      <c r="L1100" s="194"/>
      <c r="P1100" s="2"/>
      <c r="AA1100" s="6"/>
      <c r="AB1100" s="6"/>
      <c r="AC1100" s="6"/>
    </row>
    <row r="1101" spans="1:29" ht="13.95" customHeight="1" x14ac:dyDescent="0.25">
      <c r="A1101" s="2"/>
      <c r="B1101" s="138"/>
      <c r="C1101" s="142"/>
      <c r="D1101" s="2"/>
      <c r="I1101" s="333"/>
      <c r="J1101" s="334"/>
      <c r="K1101" s="194"/>
      <c r="L1101" s="194"/>
      <c r="P1101" s="2"/>
      <c r="AA1101" s="6"/>
      <c r="AB1101" s="6"/>
      <c r="AC1101" s="6"/>
    </row>
    <row r="1102" spans="1:29" ht="13.95" customHeight="1" x14ac:dyDescent="0.25">
      <c r="A1102" s="2"/>
      <c r="B1102" s="138"/>
      <c r="C1102" s="142"/>
      <c r="D1102" s="2"/>
      <c r="I1102" s="194"/>
      <c r="J1102" s="194"/>
      <c r="K1102" s="194"/>
      <c r="L1102" s="194"/>
      <c r="P1102" s="2"/>
      <c r="AA1102" s="6"/>
      <c r="AB1102" s="6"/>
      <c r="AC1102" s="6"/>
    </row>
    <row r="1103" spans="1:29" ht="13.95" customHeight="1" x14ac:dyDescent="0.25">
      <c r="A1103" s="2"/>
      <c r="B1103" s="138"/>
      <c r="C1103" s="142"/>
      <c r="D1103" s="2"/>
      <c r="I1103" s="333"/>
      <c r="J1103" s="334"/>
      <c r="K1103" s="194"/>
      <c r="L1103" s="194"/>
      <c r="P1103" s="2"/>
      <c r="AA1103" s="6"/>
      <c r="AB1103" s="6"/>
      <c r="AC1103" s="6"/>
    </row>
    <row r="1104" spans="1:29" ht="13.95" customHeight="1" x14ac:dyDescent="0.25">
      <c r="A1104" s="2"/>
      <c r="B1104" s="138"/>
      <c r="C1104" s="142"/>
      <c r="D1104" s="2"/>
      <c r="I1104" s="333"/>
      <c r="J1104" s="334"/>
      <c r="K1104" s="194"/>
      <c r="L1104" s="194"/>
      <c r="P1104" s="2"/>
      <c r="AA1104" s="6"/>
      <c r="AB1104" s="6"/>
      <c r="AC1104" s="6"/>
    </row>
    <row r="1105" spans="1:29" ht="13.95" customHeight="1" x14ac:dyDescent="0.25">
      <c r="A1105" s="2"/>
      <c r="B1105" s="138"/>
      <c r="C1105" s="142"/>
      <c r="D1105" s="2"/>
      <c r="I1105" s="194"/>
      <c r="J1105" s="194"/>
      <c r="K1105" s="194"/>
      <c r="L1105" s="194"/>
      <c r="P1105" s="2"/>
      <c r="AA1105" s="6"/>
      <c r="AB1105" s="6"/>
      <c r="AC1105" s="6"/>
    </row>
    <row r="1106" spans="1:29" ht="13.95" customHeight="1" x14ac:dyDescent="0.25">
      <c r="A1106" s="2"/>
      <c r="B1106" s="138"/>
      <c r="C1106" s="142"/>
      <c r="D1106" s="2"/>
      <c r="I1106" s="333"/>
      <c r="J1106" s="334"/>
      <c r="K1106" s="194"/>
      <c r="L1106" s="194"/>
      <c r="P1106" s="2"/>
      <c r="AA1106" s="6"/>
      <c r="AB1106" s="6"/>
      <c r="AC1106" s="6"/>
    </row>
    <row r="1107" spans="1:29" ht="13.95" customHeight="1" x14ac:dyDescent="0.25">
      <c r="A1107" s="2"/>
      <c r="B1107" s="138"/>
      <c r="C1107" s="142"/>
      <c r="D1107" s="2"/>
      <c r="I1107" s="333"/>
      <c r="J1107" s="334"/>
      <c r="K1107" s="194"/>
      <c r="L1107" s="194"/>
      <c r="P1107" s="2"/>
      <c r="AA1107" s="6"/>
      <c r="AB1107" s="6"/>
      <c r="AC1107" s="6"/>
    </row>
    <row r="1108" spans="1:29" ht="13.95" customHeight="1" x14ac:dyDescent="0.25">
      <c r="A1108" s="2"/>
      <c r="B1108" s="138"/>
      <c r="C1108" s="142"/>
      <c r="D1108" s="2"/>
      <c r="I1108" s="333"/>
      <c r="J1108" s="334"/>
      <c r="K1108" s="194"/>
      <c r="L1108" s="194"/>
      <c r="P1108" s="2"/>
      <c r="AA1108" s="6"/>
      <c r="AB1108" s="6"/>
      <c r="AC1108" s="6"/>
    </row>
    <row r="1109" spans="1:29" ht="13.95" customHeight="1" x14ac:dyDescent="0.25">
      <c r="A1109" s="2"/>
      <c r="B1109" s="138"/>
      <c r="C1109" s="142"/>
      <c r="D1109" s="2"/>
      <c r="I1109" s="194"/>
      <c r="J1109" s="194"/>
      <c r="K1109" s="194"/>
      <c r="L1109" s="194"/>
      <c r="P1109" s="2"/>
      <c r="AA1109" s="6"/>
      <c r="AB1109" s="6"/>
      <c r="AC1109" s="6"/>
    </row>
    <row r="1110" spans="1:29" ht="13.95" customHeight="1" x14ac:dyDescent="0.25">
      <c r="A1110" s="2"/>
      <c r="B1110" s="138"/>
      <c r="C1110" s="142"/>
      <c r="D1110" s="2"/>
      <c r="I1110" s="333"/>
      <c r="J1110" s="334"/>
      <c r="K1110" s="194"/>
      <c r="L1110" s="194"/>
      <c r="P1110" s="2"/>
      <c r="AA1110" s="6"/>
      <c r="AB1110" s="6"/>
      <c r="AC1110" s="6"/>
    </row>
    <row r="1111" spans="1:29" ht="13.95" customHeight="1" x14ac:dyDescent="0.25">
      <c r="A1111" s="2"/>
      <c r="B1111" s="138"/>
      <c r="C1111" s="142"/>
      <c r="D1111" s="2"/>
      <c r="I1111" s="333"/>
      <c r="J1111" s="334"/>
      <c r="K1111" s="194"/>
      <c r="L1111" s="194"/>
      <c r="P1111" s="2"/>
      <c r="AA1111" s="6"/>
      <c r="AB1111" s="6"/>
      <c r="AC1111" s="6"/>
    </row>
    <row r="1112" spans="1:29" ht="13.95" customHeight="1" x14ac:dyDescent="0.25">
      <c r="A1112" s="2"/>
      <c r="B1112" s="138"/>
      <c r="C1112" s="142"/>
      <c r="D1112" s="2"/>
      <c r="I1112" s="333"/>
      <c r="J1112" s="334"/>
      <c r="K1112" s="194"/>
      <c r="L1112" s="194"/>
      <c r="P1112" s="2"/>
      <c r="AA1112" s="6"/>
      <c r="AB1112" s="6"/>
      <c r="AC1112" s="6"/>
    </row>
    <row r="1113" spans="1:29" ht="13.95" customHeight="1" x14ac:dyDescent="0.25">
      <c r="A1113" s="2"/>
      <c r="B1113" s="138"/>
      <c r="C1113" s="142"/>
      <c r="D1113" s="2"/>
      <c r="I1113" s="333"/>
      <c r="J1113" s="334"/>
      <c r="K1113" s="194"/>
      <c r="L1113" s="194"/>
      <c r="P1113" s="2"/>
      <c r="AA1113" s="6"/>
      <c r="AB1113" s="6"/>
      <c r="AC1113" s="6"/>
    </row>
    <row r="1114" spans="1:29" ht="13.95" customHeight="1" x14ac:dyDescent="0.25">
      <c r="A1114" s="2"/>
      <c r="B1114" s="138"/>
      <c r="C1114" s="142"/>
      <c r="D1114" s="2"/>
      <c r="I1114" s="194"/>
      <c r="J1114" s="194"/>
      <c r="K1114" s="194"/>
      <c r="L1114" s="194"/>
      <c r="P1114" s="2"/>
      <c r="AA1114" s="6"/>
      <c r="AB1114" s="6"/>
      <c r="AC1114" s="6"/>
    </row>
    <row r="1115" spans="1:29" ht="13.95" customHeight="1" x14ac:dyDescent="0.25">
      <c r="A1115" s="2"/>
      <c r="B1115" s="138"/>
      <c r="C1115" s="142"/>
      <c r="D1115" s="2"/>
      <c r="I1115" s="333"/>
      <c r="J1115" s="334"/>
      <c r="K1115" s="194"/>
      <c r="L1115" s="194"/>
      <c r="P1115" s="2"/>
      <c r="AA1115" s="6"/>
      <c r="AB1115" s="6"/>
      <c r="AC1115" s="6"/>
    </row>
    <row r="1116" spans="1:29" ht="13.95" customHeight="1" x14ac:dyDescent="0.25">
      <c r="A1116" s="2"/>
      <c r="B1116" s="138"/>
      <c r="C1116" s="142"/>
      <c r="D1116" s="2"/>
      <c r="I1116" s="333"/>
      <c r="J1116" s="334"/>
      <c r="K1116" s="194"/>
      <c r="L1116" s="194"/>
      <c r="P1116" s="2"/>
      <c r="AA1116" s="6"/>
      <c r="AB1116" s="6"/>
      <c r="AC1116" s="6"/>
    </row>
    <row r="1117" spans="1:29" ht="13.95" customHeight="1" x14ac:dyDescent="0.25">
      <c r="A1117" s="2"/>
      <c r="B1117" s="138"/>
      <c r="C1117" s="142"/>
      <c r="D1117" s="2"/>
      <c r="I1117" s="194"/>
      <c r="J1117" s="194"/>
      <c r="K1117" s="194"/>
      <c r="L1117" s="194"/>
      <c r="P1117" s="2"/>
      <c r="AA1117" s="6"/>
      <c r="AB1117" s="6"/>
      <c r="AC1117" s="6"/>
    </row>
    <row r="1118" spans="1:29" ht="13.95" customHeight="1" x14ac:dyDescent="0.25">
      <c r="A1118" s="2"/>
      <c r="B1118" s="138"/>
      <c r="C1118" s="142"/>
      <c r="D1118" s="2"/>
      <c r="I1118" s="333"/>
      <c r="J1118" s="334"/>
      <c r="K1118" s="194"/>
      <c r="L1118" s="194"/>
      <c r="P1118" s="2"/>
      <c r="AA1118" s="6"/>
      <c r="AB1118" s="6"/>
      <c r="AC1118" s="6"/>
    </row>
    <row r="1119" spans="1:29" ht="13.95" customHeight="1" x14ac:dyDescent="0.25">
      <c r="A1119" s="2"/>
      <c r="B1119" s="138"/>
      <c r="C1119" s="142"/>
      <c r="D1119" s="2"/>
      <c r="I1119" s="333"/>
      <c r="J1119" s="334"/>
      <c r="K1119" s="194"/>
      <c r="L1119" s="194"/>
      <c r="P1119" s="2"/>
      <c r="AA1119" s="6"/>
      <c r="AB1119" s="6"/>
      <c r="AC1119" s="6"/>
    </row>
    <row r="1120" spans="1:29" ht="13.95" customHeight="1" x14ac:dyDescent="0.25">
      <c r="A1120" s="2"/>
      <c r="B1120" s="139"/>
      <c r="C1120" s="142"/>
      <c r="D1120" s="2"/>
      <c r="I1120" s="194"/>
      <c r="J1120" s="194"/>
      <c r="K1120" s="194"/>
      <c r="L1120" s="194"/>
      <c r="P1120" s="2"/>
      <c r="AA1120" s="6"/>
      <c r="AB1120" s="6"/>
      <c r="AC1120" s="6"/>
    </row>
    <row r="1121" spans="1:29" ht="13.95" customHeight="1" x14ac:dyDescent="0.25">
      <c r="A1121" s="2"/>
      <c r="B1121" s="142"/>
      <c r="C1121" s="142"/>
      <c r="D1121" s="2"/>
      <c r="I1121" s="194"/>
      <c r="J1121" s="194"/>
      <c r="K1121" s="194"/>
      <c r="L1121" s="194"/>
      <c r="P1121" s="2"/>
      <c r="AA1121" s="6"/>
      <c r="AB1121" s="6"/>
      <c r="AC1121" s="6"/>
    </row>
    <row r="1122" spans="1:29" ht="13.95" customHeight="1" x14ac:dyDescent="0.25">
      <c r="A1122" s="2"/>
      <c r="B1122" s="138"/>
      <c r="C1122" s="142"/>
      <c r="D1122" s="2"/>
      <c r="I1122" s="194"/>
      <c r="J1122" s="194"/>
      <c r="K1122" s="194"/>
      <c r="L1122" s="194"/>
      <c r="P1122" s="2"/>
      <c r="AA1122" s="6"/>
      <c r="AB1122" s="6"/>
      <c r="AC1122" s="6"/>
    </row>
    <row r="1123" spans="1:29" ht="13.95" customHeight="1" x14ac:dyDescent="0.25">
      <c r="A1123" s="2"/>
      <c r="B1123" s="138"/>
      <c r="C1123" s="142"/>
      <c r="D1123" s="2"/>
      <c r="I1123" s="333"/>
      <c r="J1123" s="334"/>
      <c r="K1123" s="194"/>
      <c r="L1123" s="194"/>
      <c r="P1123" s="2"/>
      <c r="AA1123" s="6"/>
      <c r="AB1123" s="6"/>
      <c r="AC1123" s="6"/>
    </row>
    <row r="1124" spans="1:29" ht="13.95" customHeight="1" x14ac:dyDescent="0.25">
      <c r="A1124" s="2"/>
      <c r="B1124" s="139"/>
      <c r="C1124" s="142"/>
      <c r="D1124" s="2"/>
      <c r="I1124" s="194"/>
      <c r="J1124" s="194"/>
      <c r="K1124" s="194"/>
      <c r="L1124" s="194"/>
      <c r="P1124" s="2"/>
      <c r="AA1124" s="6"/>
      <c r="AB1124" s="6"/>
      <c r="AC1124" s="6"/>
    </row>
    <row r="1125" spans="1:29" ht="13.95" customHeight="1" x14ac:dyDescent="0.25">
      <c r="A1125" s="2"/>
      <c r="B1125" s="142"/>
      <c r="C1125" s="142"/>
      <c r="D1125" s="2"/>
      <c r="I1125" s="194"/>
      <c r="J1125" s="194"/>
      <c r="K1125" s="194"/>
      <c r="L1125" s="194"/>
      <c r="P1125" s="2"/>
      <c r="AA1125" s="6"/>
      <c r="AB1125" s="6"/>
      <c r="AC1125" s="6"/>
    </row>
    <row r="1126" spans="1:29" ht="13.95" customHeight="1" x14ac:dyDescent="0.25">
      <c r="A1126" s="2"/>
      <c r="B1126" s="138"/>
      <c r="C1126" s="142"/>
      <c r="D1126" s="2"/>
      <c r="I1126" s="194"/>
      <c r="J1126" s="194"/>
      <c r="K1126" s="194"/>
      <c r="L1126" s="194"/>
      <c r="P1126" s="2"/>
      <c r="AA1126" s="6"/>
      <c r="AB1126" s="6"/>
      <c r="AC1126" s="6"/>
    </row>
    <row r="1127" spans="1:29" ht="13.95" customHeight="1" x14ac:dyDescent="0.25">
      <c r="A1127" s="2"/>
      <c r="B1127" s="138"/>
      <c r="C1127" s="142"/>
      <c r="D1127" s="2"/>
      <c r="I1127" s="333"/>
      <c r="J1127" s="334"/>
      <c r="K1127" s="194"/>
      <c r="L1127" s="194"/>
      <c r="P1127" s="2"/>
      <c r="AA1127" s="6"/>
      <c r="AB1127" s="6"/>
      <c r="AC1127" s="6"/>
    </row>
    <row r="1128" spans="1:29" ht="13.95" customHeight="1" x14ac:dyDescent="0.25">
      <c r="A1128" s="2"/>
      <c r="B1128" s="138"/>
      <c r="C1128" s="142"/>
      <c r="D1128" s="2"/>
      <c r="I1128" s="333"/>
      <c r="J1128" s="334"/>
      <c r="K1128" s="194"/>
      <c r="L1128" s="194"/>
      <c r="P1128" s="2"/>
      <c r="AA1128" s="6"/>
      <c r="AB1128" s="6"/>
      <c r="AC1128" s="6"/>
    </row>
    <row r="1129" spans="1:29" ht="13.95" customHeight="1" x14ac:dyDescent="0.25">
      <c r="A1129" s="2"/>
      <c r="B1129" s="138"/>
      <c r="C1129" s="142"/>
      <c r="D1129" s="2"/>
      <c r="I1129" s="194"/>
      <c r="J1129" s="194"/>
      <c r="K1129" s="194"/>
      <c r="L1129" s="194"/>
      <c r="P1129" s="2"/>
      <c r="AA1129" s="6"/>
      <c r="AB1129" s="6"/>
      <c r="AC1129" s="6"/>
    </row>
    <row r="1130" spans="1:29" ht="13.95" customHeight="1" x14ac:dyDescent="0.25">
      <c r="A1130" s="2"/>
      <c r="B1130" s="138"/>
      <c r="C1130" s="142"/>
      <c r="D1130" s="2"/>
      <c r="I1130" s="333"/>
      <c r="J1130" s="334"/>
      <c r="K1130" s="194"/>
      <c r="L1130" s="194"/>
      <c r="P1130" s="2"/>
      <c r="AA1130" s="6"/>
      <c r="AB1130" s="6"/>
      <c r="AC1130" s="6"/>
    </row>
    <row r="1131" spans="1:29" ht="13.95" customHeight="1" x14ac:dyDescent="0.25">
      <c r="A1131" s="2"/>
      <c r="B1131" s="138"/>
      <c r="C1131" s="142"/>
      <c r="D1131" s="2"/>
      <c r="I1131" s="333"/>
      <c r="J1131" s="334"/>
      <c r="K1131" s="194"/>
      <c r="L1131" s="194"/>
      <c r="P1131" s="2"/>
      <c r="AA1131" s="6"/>
      <c r="AB1131" s="6"/>
      <c r="AC1131" s="6"/>
    </row>
    <row r="1132" spans="1:29" ht="13.95" customHeight="1" x14ac:dyDescent="0.25">
      <c r="A1132" s="2"/>
      <c r="B1132" s="138"/>
      <c r="C1132" s="142"/>
      <c r="D1132" s="2"/>
      <c r="I1132" s="333"/>
      <c r="J1132" s="334"/>
      <c r="K1132" s="194"/>
      <c r="L1132" s="194"/>
      <c r="P1132" s="2"/>
      <c r="AA1132" s="6"/>
      <c r="AB1132" s="6"/>
      <c r="AC1132" s="6"/>
    </row>
    <row r="1133" spans="1:29" ht="13.95" customHeight="1" x14ac:dyDescent="0.25">
      <c r="A1133" s="2"/>
      <c r="B1133" s="138"/>
      <c r="C1133" s="142"/>
      <c r="D1133" s="2"/>
      <c r="I1133" s="194"/>
      <c r="J1133" s="194"/>
      <c r="K1133" s="194"/>
      <c r="L1133" s="194"/>
      <c r="P1133" s="2"/>
      <c r="AA1133" s="6"/>
      <c r="AB1133" s="6"/>
      <c r="AC1133" s="6"/>
    </row>
    <row r="1134" spans="1:29" ht="13.95" customHeight="1" x14ac:dyDescent="0.25">
      <c r="A1134" s="2"/>
      <c r="B1134" s="138"/>
      <c r="C1134" s="142"/>
      <c r="D1134" s="2"/>
      <c r="I1134" s="333"/>
      <c r="J1134" s="334"/>
      <c r="K1134" s="194"/>
      <c r="L1134" s="194"/>
      <c r="P1134" s="2"/>
      <c r="AA1134" s="6"/>
      <c r="AB1134" s="6"/>
      <c r="AC1134" s="6"/>
    </row>
    <row r="1135" spans="1:29" ht="13.95" customHeight="1" x14ac:dyDescent="0.25">
      <c r="A1135" s="2"/>
      <c r="B1135" s="138"/>
      <c r="C1135" s="142"/>
      <c r="D1135" s="2"/>
      <c r="I1135" s="333"/>
      <c r="J1135" s="334"/>
      <c r="K1135" s="194"/>
      <c r="L1135" s="194"/>
      <c r="P1135" s="2"/>
      <c r="AA1135" s="6"/>
      <c r="AB1135" s="6"/>
      <c r="AC1135" s="6"/>
    </row>
    <row r="1136" spans="1:29" ht="13.95" customHeight="1" x14ac:dyDescent="0.25">
      <c r="A1136" s="2"/>
      <c r="B1136" s="138"/>
      <c r="C1136" s="142"/>
      <c r="D1136" s="2"/>
      <c r="I1136" s="194"/>
      <c r="J1136" s="194"/>
      <c r="K1136" s="194"/>
      <c r="L1136" s="194"/>
      <c r="P1136" s="2"/>
      <c r="AA1136" s="6"/>
      <c r="AB1136" s="6"/>
      <c r="AC1136" s="6"/>
    </row>
    <row r="1137" spans="1:29" ht="13.95" customHeight="1" x14ac:dyDescent="0.25">
      <c r="A1137" s="2"/>
      <c r="B1137" s="138"/>
      <c r="C1137" s="142"/>
      <c r="D1137" s="2"/>
      <c r="I1137" s="333"/>
      <c r="J1137" s="334"/>
      <c r="K1137" s="194"/>
      <c r="L1137" s="194"/>
      <c r="P1137" s="2"/>
      <c r="AA1137" s="6"/>
      <c r="AB1137" s="6"/>
      <c r="AC1137" s="6"/>
    </row>
    <row r="1138" spans="1:29" ht="13.95" customHeight="1" x14ac:dyDescent="0.25">
      <c r="A1138" s="2"/>
      <c r="B1138" s="138"/>
      <c r="C1138" s="142"/>
      <c r="D1138" s="2"/>
      <c r="I1138" s="333"/>
      <c r="J1138" s="334"/>
      <c r="K1138" s="194"/>
      <c r="L1138" s="194"/>
      <c r="P1138" s="2"/>
      <c r="AA1138" s="6"/>
      <c r="AB1138" s="6"/>
      <c r="AC1138" s="6"/>
    </row>
    <row r="1139" spans="1:29" ht="13.95" customHeight="1" x14ac:dyDescent="0.25">
      <c r="A1139" s="2"/>
      <c r="B1139" s="138"/>
      <c r="C1139" s="142"/>
      <c r="D1139" s="2"/>
      <c r="I1139" s="333"/>
      <c r="J1139" s="334"/>
      <c r="K1139" s="194"/>
      <c r="L1139" s="194"/>
      <c r="P1139" s="2"/>
      <c r="AA1139" s="6"/>
      <c r="AB1139" s="6"/>
      <c r="AC1139" s="6"/>
    </row>
    <row r="1140" spans="1:29" ht="13.95" customHeight="1" x14ac:dyDescent="0.25">
      <c r="A1140" s="2"/>
      <c r="B1140" s="138"/>
      <c r="C1140" s="142"/>
      <c r="D1140" s="2"/>
      <c r="I1140" s="333"/>
      <c r="J1140" s="334"/>
      <c r="K1140" s="194"/>
      <c r="L1140" s="194"/>
      <c r="P1140" s="2"/>
      <c r="AA1140" s="6"/>
      <c r="AB1140" s="6"/>
      <c r="AC1140" s="6"/>
    </row>
    <row r="1141" spans="1:29" ht="13.95" customHeight="1" x14ac:dyDescent="0.25">
      <c r="A1141" s="2"/>
      <c r="B1141" s="138"/>
      <c r="C1141" s="142"/>
      <c r="D1141" s="2"/>
      <c r="I1141" s="194"/>
      <c r="J1141" s="194"/>
      <c r="K1141" s="194"/>
      <c r="L1141" s="194"/>
      <c r="P1141" s="2"/>
      <c r="AA1141" s="6"/>
      <c r="AB1141" s="6"/>
      <c r="AC1141" s="6"/>
    </row>
    <row r="1142" spans="1:29" ht="13.95" customHeight="1" x14ac:dyDescent="0.25">
      <c r="A1142" s="2"/>
      <c r="B1142" s="138"/>
      <c r="C1142" s="142"/>
      <c r="D1142" s="2"/>
      <c r="I1142" s="333"/>
      <c r="J1142" s="334"/>
      <c r="K1142" s="194"/>
      <c r="L1142" s="194"/>
      <c r="P1142" s="2"/>
      <c r="AA1142" s="6"/>
      <c r="AB1142" s="6"/>
      <c r="AC1142" s="6"/>
    </row>
    <row r="1143" spans="1:29" ht="13.95" customHeight="1" x14ac:dyDescent="0.25">
      <c r="A1143" s="2"/>
      <c r="B1143" s="138"/>
      <c r="C1143" s="142"/>
      <c r="D1143" s="2"/>
      <c r="I1143" s="333"/>
      <c r="J1143" s="334"/>
      <c r="K1143" s="194"/>
      <c r="L1143" s="194"/>
      <c r="P1143" s="2"/>
      <c r="AA1143" s="6"/>
      <c r="AB1143" s="6"/>
      <c r="AC1143" s="6"/>
    </row>
    <row r="1144" spans="1:29" ht="13.95" customHeight="1" x14ac:dyDescent="0.25">
      <c r="A1144" s="2"/>
      <c r="B1144" s="138"/>
      <c r="C1144" s="142"/>
      <c r="D1144" s="2"/>
      <c r="I1144" s="194"/>
      <c r="J1144" s="194"/>
      <c r="K1144" s="194"/>
      <c r="L1144" s="194"/>
      <c r="P1144" s="2"/>
      <c r="AA1144" s="6"/>
      <c r="AB1144" s="6"/>
      <c r="AC1144" s="6"/>
    </row>
    <row r="1145" spans="1:29" ht="13.95" customHeight="1" x14ac:dyDescent="0.25">
      <c r="A1145" s="2"/>
      <c r="B1145" s="138"/>
      <c r="C1145" s="142"/>
      <c r="D1145" s="2"/>
      <c r="I1145" s="333"/>
      <c r="J1145" s="334"/>
      <c r="K1145" s="194"/>
      <c r="L1145" s="194"/>
      <c r="P1145" s="2"/>
      <c r="AA1145" s="6"/>
      <c r="AB1145" s="6"/>
      <c r="AC1145" s="6"/>
    </row>
    <row r="1146" spans="1:29" ht="13.95" customHeight="1" x14ac:dyDescent="0.25">
      <c r="A1146" s="2"/>
      <c r="B1146" s="138"/>
      <c r="C1146" s="142"/>
      <c r="D1146" s="2"/>
      <c r="I1146" s="333"/>
      <c r="J1146" s="334"/>
      <c r="K1146" s="194"/>
      <c r="L1146" s="194"/>
      <c r="P1146" s="2"/>
      <c r="AA1146" s="6"/>
      <c r="AB1146" s="6"/>
      <c r="AC1146" s="6"/>
    </row>
    <row r="1147" spans="1:29" ht="13.95" customHeight="1" x14ac:dyDescent="0.25">
      <c r="A1147" s="2"/>
      <c r="B1147" s="138"/>
      <c r="C1147" s="142"/>
      <c r="D1147" s="2"/>
      <c r="I1147" s="333"/>
      <c r="J1147" s="334"/>
      <c r="K1147" s="194"/>
      <c r="L1147" s="194"/>
      <c r="P1147" s="2"/>
      <c r="AA1147" s="6"/>
      <c r="AB1147" s="6"/>
      <c r="AC1147" s="6"/>
    </row>
    <row r="1148" spans="1:29" ht="13.95" customHeight="1" x14ac:dyDescent="0.25">
      <c r="A1148" s="2"/>
      <c r="B1148" s="138"/>
      <c r="C1148" s="142"/>
      <c r="D1148" s="2"/>
      <c r="I1148" s="333"/>
      <c r="J1148" s="334"/>
      <c r="K1148" s="194"/>
      <c r="L1148" s="194"/>
      <c r="P1148" s="2"/>
      <c r="AA1148" s="6"/>
      <c r="AB1148" s="6"/>
      <c r="AC1148" s="6"/>
    </row>
    <row r="1149" spans="1:29" ht="13.95" customHeight="1" x14ac:dyDescent="0.25">
      <c r="A1149" s="2"/>
      <c r="B1149" s="138"/>
      <c r="C1149" s="142"/>
      <c r="D1149" s="2"/>
      <c r="I1149" s="194"/>
      <c r="J1149" s="194"/>
      <c r="K1149" s="194"/>
      <c r="L1149" s="194"/>
      <c r="P1149" s="2"/>
      <c r="AA1149" s="6"/>
      <c r="AB1149" s="6"/>
      <c r="AC1149" s="6"/>
    </row>
    <row r="1150" spans="1:29" ht="13.95" customHeight="1" x14ac:dyDescent="0.25">
      <c r="A1150" s="2"/>
      <c r="B1150" s="138"/>
      <c r="C1150" s="142"/>
      <c r="D1150" s="2"/>
      <c r="I1150" s="333"/>
      <c r="J1150" s="334"/>
      <c r="K1150" s="194"/>
      <c r="L1150" s="194"/>
      <c r="P1150" s="2"/>
      <c r="AA1150" s="6"/>
      <c r="AB1150" s="6"/>
      <c r="AC1150" s="6"/>
    </row>
    <row r="1151" spans="1:29" ht="13.95" customHeight="1" x14ac:dyDescent="0.25">
      <c r="A1151" s="2"/>
      <c r="B1151" s="138"/>
      <c r="C1151" s="142"/>
      <c r="D1151" s="2"/>
      <c r="I1151" s="333"/>
      <c r="J1151" s="334"/>
      <c r="K1151" s="194"/>
      <c r="L1151" s="194"/>
      <c r="P1151" s="2"/>
      <c r="AA1151" s="6"/>
      <c r="AB1151" s="6"/>
      <c r="AC1151" s="6"/>
    </row>
    <row r="1152" spans="1:29" ht="13.95" customHeight="1" x14ac:dyDescent="0.25">
      <c r="A1152" s="2"/>
      <c r="B1152" s="138"/>
      <c r="C1152" s="142"/>
      <c r="D1152" s="2"/>
      <c r="I1152" s="333"/>
      <c r="J1152" s="334"/>
      <c r="K1152" s="194"/>
      <c r="L1152" s="194"/>
      <c r="P1152" s="2"/>
      <c r="AA1152" s="6"/>
      <c r="AB1152" s="6"/>
      <c r="AC1152" s="6"/>
    </row>
    <row r="1153" spans="1:29" ht="13.95" customHeight="1" x14ac:dyDescent="0.25">
      <c r="A1153" s="2"/>
      <c r="B1153" s="138"/>
      <c r="C1153" s="142"/>
      <c r="D1153" s="2"/>
      <c r="I1153" s="333"/>
      <c r="J1153" s="334"/>
      <c r="K1153" s="194"/>
      <c r="L1153" s="194"/>
      <c r="P1153" s="2"/>
      <c r="AA1153" s="6"/>
      <c r="AB1153" s="6"/>
      <c r="AC1153" s="6"/>
    </row>
    <row r="1154" spans="1:29" ht="13.95" customHeight="1" x14ac:dyDescent="0.25">
      <c r="A1154" s="2"/>
      <c r="B1154" s="138"/>
      <c r="C1154" s="142"/>
      <c r="D1154" s="2"/>
      <c r="I1154" s="333"/>
      <c r="J1154" s="334"/>
      <c r="K1154" s="194"/>
      <c r="L1154" s="194"/>
      <c r="P1154" s="2"/>
      <c r="AA1154" s="6"/>
      <c r="AB1154" s="6"/>
      <c r="AC1154" s="6"/>
    </row>
    <row r="1155" spans="1:29" ht="13.95" customHeight="1" x14ac:dyDescent="0.25">
      <c r="A1155" s="2"/>
      <c r="B1155" s="138"/>
      <c r="C1155" s="142"/>
      <c r="D1155" s="2"/>
      <c r="I1155" s="333"/>
      <c r="J1155" s="334"/>
      <c r="K1155" s="194"/>
      <c r="L1155" s="194"/>
      <c r="P1155" s="2"/>
      <c r="AA1155" s="6"/>
      <c r="AB1155" s="6"/>
      <c r="AC1155" s="6"/>
    </row>
    <row r="1156" spans="1:29" ht="13.95" customHeight="1" x14ac:dyDescent="0.25">
      <c r="A1156" s="2"/>
      <c r="B1156" s="138"/>
      <c r="C1156" s="142"/>
      <c r="D1156" s="2"/>
      <c r="I1156" s="194"/>
      <c r="J1156" s="194"/>
      <c r="K1156" s="194"/>
      <c r="L1156" s="194"/>
      <c r="P1156" s="2"/>
      <c r="AA1156" s="6"/>
      <c r="AB1156" s="6"/>
      <c r="AC1156" s="6"/>
    </row>
    <row r="1157" spans="1:29" ht="13.95" customHeight="1" x14ac:dyDescent="0.25">
      <c r="A1157" s="2"/>
      <c r="B1157" s="138"/>
      <c r="C1157" s="142"/>
      <c r="D1157" s="2"/>
      <c r="I1157" s="333"/>
      <c r="J1157" s="334"/>
      <c r="K1157" s="194"/>
      <c r="L1157" s="194"/>
      <c r="P1157" s="2"/>
      <c r="AA1157" s="6"/>
      <c r="AB1157" s="6"/>
      <c r="AC1157" s="6"/>
    </row>
    <row r="1158" spans="1:29" ht="13.95" customHeight="1" x14ac:dyDescent="0.25">
      <c r="A1158" s="2"/>
      <c r="B1158" s="138"/>
      <c r="C1158" s="142"/>
      <c r="D1158" s="2"/>
      <c r="I1158" s="333"/>
      <c r="J1158" s="334"/>
      <c r="K1158" s="194"/>
      <c r="L1158" s="194"/>
      <c r="P1158" s="2"/>
      <c r="AA1158" s="6"/>
      <c r="AB1158" s="6"/>
      <c r="AC1158" s="6"/>
    </row>
    <row r="1159" spans="1:29" ht="13.95" customHeight="1" x14ac:dyDescent="0.25">
      <c r="A1159" s="2"/>
      <c r="B1159" s="138"/>
      <c r="C1159" s="142"/>
      <c r="D1159" s="2"/>
      <c r="I1159" s="333"/>
      <c r="J1159" s="334"/>
      <c r="K1159" s="194"/>
      <c r="L1159" s="194"/>
      <c r="P1159" s="2"/>
      <c r="AA1159" s="6"/>
      <c r="AB1159" s="6"/>
      <c r="AC1159" s="6"/>
    </row>
    <row r="1160" spans="1:29" ht="13.95" customHeight="1" x14ac:dyDescent="0.25">
      <c r="A1160" s="2"/>
      <c r="B1160" s="138"/>
      <c r="C1160" s="142"/>
      <c r="D1160" s="2"/>
      <c r="I1160" s="333"/>
      <c r="J1160" s="334"/>
      <c r="K1160" s="194"/>
      <c r="L1160" s="194"/>
      <c r="P1160" s="2"/>
      <c r="AA1160" s="6"/>
      <c r="AB1160" s="6"/>
      <c r="AC1160" s="6"/>
    </row>
    <row r="1161" spans="1:29" ht="13.95" customHeight="1" x14ac:dyDescent="0.25">
      <c r="A1161" s="2"/>
      <c r="B1161" s="138"/>
      <c r="C1161" s="142"/>
      <c r="D1161" s="2"/>
      <c r="I1161" s="194"/>
      <c r="J1161" s="194"/>
      <c r="K1161" s="194"/>
      <c r="L1161" s="194"/>
      <c r="P1161" s="2"/>
      <c r="AA1161" s="6"/>
      <c r="AB1161" s="6"/>
      <c r="AC1161" s="6"/>
    </row>
    <row r="1162" spans="1:29" ht="13.95" customHeight="1" x14ac:dyDescent="0.25">
      <c r="A1162" s="2"/>
      <c r="B1162" s="138"/>
      <c r="C1162" s="142"/>
      <c r="D1162" s="2"/>
      <c r="I1162" s="333"/>
      <c r="J1162" s="334"/>
      <c r="K1162" s="194"/>
      <c r="L1162" s="194"/>
      <c r="P1162" s="2"/>
      <c r="AA1162" s="6"/>
      <c r="AB1162" s="6"/>
      <c r="AC1162" s="6"/>
    </row>
    <row r="1163" spans="1:29" ht="13.95" customHeight="1" x14ac:dyDescent="0.25">
      <c r="A1163" s="2"/>
      <c r="B1163" s="138"/>
      <c r="C1163" s="142"/>
      <c r="D1163" s="2"/>
      <c r="I1163" s="333"/>
      <c r="J1163" s="334"/>
      <c r="K1163" s="194"/>
      <c r="L1163" s="194"/>
      <c r="P1163" s="2"/>
      <c r="AA1163" s="6"/>
      <c r="AB1163" s="6"/>
      <c r="AC1163" s="6"/>
    </row>
    <row r="1164" spans="1:29" ht="13.95" customHeight="1" x14ac:dyDescent="0.25">
      <c r="A1164" s="2"/>
      <c r="B1164" s="138"/>
      <c r="C1164" s="142"/>
      <c r="D1164" s="2"/>
      <c r="I1164" s="333"/>
      <c r="J1164" s="334"/>
      <c r="K1164" s="194"/>
      <c r="L1164" s="194"/>
      <c r="P1164" s="2"/>
      <c r="AA1164" s="6"/>
      <c r="AB1164" s="6"/>
      <c r="AC1164" s="6"/>
    </row>
    <row r="1165" spans="1:29" ht="13.95" customHeight="1" x14ac:dyDescent="0.25">
      <c r="A1165" s="2"/>
      <c r="B1165" s="138"/>
      <c r="C1165" s="142"/>
      <c r="D1165" s="2"/>
      <c r="I1165" s="333"/>
      <c r="J1165" s="334"/>
      <c r="K1165" s="194"/>
      <c r="L1165" s="194"/>
      <c r="P1165" s="2"/>
      <c r="AA1165" s="6"/>
      <c r="AB1165" s="6"/>
      <c r="AC1165" s="6"/>
    </row>
    <row r="1166" spans="1:29" ht="13.95" customHeight="1" x14ac:dyDescent="0.25">
      <c r="A1166" s="2"/>
      <c r="B1166" s="138"/>
      <c r="C1166" s="142"/>
      <c r="D1166" s="2"/>
      <c r="I1166" s="194"/>
      <c r="J1166" s="194"/>
      <c r="K1166" s="194"/>
      <c r="L1166" s="194"/>
      <c r="P1166" s="2"/>
      <c r="AA1166" s="6"/>
      <c r="AB1166" s="6"/>
      <c r="AC1166" s="6"/>
    </row>
    <row r="1167" spans="1:29" ht="13.95" customHeight="1" x14ac:dyDescent="0.25">
      <c r="A1167" s="2"/>
      <c r="B1167" s="138"/>
      <c r="C1167" s="142"/>
      <c r="D1167" s="2"/>
      <c r="I1167" s="333"/>
      <c r="J1167" s="334"/>
      <c r="K1167" s="194"/>
      <c r="L1167" s="194"/>
      <c r="P1167" s="2"/>
      <c r="AA1167" s="6"/>
      <c r="AB1167" s="6"/>
      <c r="AC1167" s="6"/>
    </row>
    <row r="1168" spans="1:29" ht="13.95" customHeight="1" x14ac:dyDescent="0.25">
      <c r="A1168" s="2"/>
      <c r="B1168" s="138"/>
      <c r="C1168" s="142"/>
      <c r="D1168" s="2"/>
      <c r="I1168" s="333"/>
      <c r="J1168" s="334"/>
      <c r="K1168" s="194"/>
      <c r="L1168" s="194"/>
      <c r="P1168" s="2"/>
      <c r="AA1168" s="6"/>
      <c r="AB1168" s="6"/>
      <c r="AC1168" s="6"/>
    </row>
    <row r="1169" spans="1:29" ht="13.95" customHeight="1" x14ac:dyDescent="0.25">
      <c r="A1169" s="2"/>
      <c r="B1169" s="138"/>
      <c r="C1169" s="142"/>
      <c r="D1169" s="2"/>
      <c r="I1169" s="333"/>
      <c r="J1169" s="334"/>
      <c r="K1169" s="194"/>
      <c r="L1169" s="194"/>
      <c r="P1169" s="2"/>
      <c r="AA1169" s="6"/>
      <c r="AB1169" s="6"/>
      <c r="AC1169" s="6"/>
    </row>
    <row r="1170" spans="1:29" ht="13.95" customHeight="1" x14ac:dyDescent="0.25">
      <c r="A1170" s="2"/>
      <c r="B1170" s="138"/>
      <c r="C1170" s="142"/>
      <c r="D1170" s="2"/>
      <c r="I1170" s="333"/>
      <c r="J1170" s="334"/>
      <c r="K1170" s="194"/>
      <c r="L1170" s="194"/>
      <c r="P1170" s="2"/>
      <c r="AA1170" s="6"/>
      <c r="AB1170" s="6"/>
      <c r="AC1170" s="6"/>
    </row>
    <row r="1171" spans="1:29" ht="13.95" customHeight="1" x14ac:dyDescent="0.25">
      <c r="A1171" s="2"/>
      <c r="B1171" s="138"/>
      <c r="C1171" s="142"/>
      <c r="D1171" s="2"/>
      <c r="I1171" s="194"/>
      <c r="J1171" s="194"/>
      <c r="K1171" s="194"/>
      <c r="L1171" s="194"/>
      <c r="P1171" s="2"/>
      <c r="AA1171" s="6"/>
      <c r="AB1171" s="6"/>
      <c r="AC1171" s="6"/>
    </row>
    <row r="1172" spans="1:29" ht="13.95" customHeight="1" x14ac:dyDescent="0.25">
      <c r="A1172" s="2"/>
      <c r="B1172" s="138"/>
      <c r="C1172" s="142"/>
      <c r="D1172" s="2"/>
      <c r="I1172" s="333"/>
      <c r="J1172" s="334"/>
      <c r="K1172" s="194"/>
      <c r="L1172" s="194"/>
      <c r="P1172" s="2"/>
      <c r="AA1172" s="6"/>
      <c r="AB1172" s="6"/>
      <c r="AC1172" s="6"/>
    </row>
    <row r="1173" spans="1:29" ht="13.95" customHeight="1" x14ac:dyDescent="0.25">
      <c r="A1173" s="2"/>
      <c r="B1173" s="138"/>
      <c r="C1173" s="142"/>
      <c r="D1173" s="2"/>
      <c r="I1173" s="333"/>
      <c r="J1173" s="334"/>
      <c r="K1173" s="194"/>
      <c r="L1173" s="194"/>
      <c r="P1173" s="2"/>
      <c r="AA1173" s="6"/>
      <c r="AB1173" s="6"/>
      <c r="AC1173" s="6"/>
    </row>
    <row r="1174" spans="1:29" ht="13.95" customHeight="1" x14ac:dyDescent="0.25">
      <c r="A1174" s="2"/>
      <c r="B1174" s="138"/>
      <c r="C1174" s="142"/>
      <c r="D1174" s="2"/>
      <c r="I1174" s="333"/>
      <c r="J1174" s="334"/>
      <c r="K1174" s="194"/>
      <c r="L1174" s="194"/>
      <c r="P1174" s="2"/>
      <c r="AA1174" s="6"/>
      <c r="AB1174" s="6"/>
      <c r="AC1174" s="6"/>
    </row>
    <row r="1175" spans="1:29" ht="13.95" customHeight="1" x14ac:dyDescent="0.25">
      <c r="A1175" s="2"/>
      <c r="B1175" s="138"/>
      <c r="C1175" s="142"/>
      <c r="D1175" s="2"/>
      <c r="I1175" s="333"/>
      <c r="J1175" s="334"/>
      <c r="K1175" s="194"/>
      <c r="L1175" s="194"/>
      <c r="P1175" s="2"/>
      <c r="AA1175" s="6"/>
      <c r="AB1175" s="6"/>
      <c r="AC1175" s="6"/>
    </row>
    <row r="1176" spans="1:29" ht="13.95" customHeight="1" x14ac:dyDescent="0.25">
      <c r="A1176" s="2"/>
      <c r="B1176" s="138"/>
      <c r="C1176" s="142"/>
      <c r="D1176" s="2"/>
      <c r="I1176" s="194"/>
      <c r="J1176" s="194"/>
      <c r="K1176" s="194"/>
      <c r="L1176" s="194"/>
      <c r="P1176" s="2"/>
      <c r="AA1176" s="6"/>
      <c r="AB1176" s="6"/>
      <c r="AC1176" s="6"/>
    </row>
    <row r="1177" spans="1:29" ht="13.95" customHeight="1" x14ac:dyDescent="0.25">
      <c r="A1177" s="2"/>
      <c r="B1177" s="138"/>
      <c r="C1177" s="142"/>
      <c r="D1177" s="2"/>
      <c r="I1177" s="333"/>
      <c r="J1177" s="334"/>
      <c r="K1177" s="194"/>
      <c r="L1177" s="194"/>
      <c r="P1177" s="2"/>
      <c r="AA1177" s="6"/>
      <c r="AB1177" s="6"/>
      <c r="AC1177" s="6"/>
    </row>
    <row r="1178" spans="1:29" ht="13.95" customHeight="1" x14ac:dyDescent="0.25">
      <c r="A1178" s="2"/>
      <c r="B1178" s="138"/>
      <c r="C1178" s="142"/>
      <c r="D1178" s="2"/>
      <c r="I1178" s="333"/>
      <c r="J1178" s="334"/>
      <c r="K1178" s="194"/>
      <c r="L1178" s="194"/>
      <c r="P1178" s="2"/>
      <c r="AA1178" s="6"/>
      <c r="AB1178" s="6"/>
      <c r="AC1178" s="6"/>
    </row>
    <row r="1179" spans="1:29" ht="13.95" customHeight="1" x14ac:dyDescent="0.25">
      <c r="A1179" s="2"/>
      <c r="B1179" s="138"/>
      <c r="C1179" s="142"/>
      <c r="D1179" s="2"/>
      <c r="I1179" s="333"/>
      <c r="J1179" s="334"/>
      <c r="K1179" s="194"/>
      <c r="L1179" s="194"/>
      <c r="P1179" s="2"/>
      <c r="AA1179" s="6"/>
      <c r="AB1179" s="6"/>
      <c r="AC1179" s="6"/>
    </row>
    <row r="1180" spans="1:29" ht="13.95" customHeight="1" x14ac:dyDescent="0.25">
      <c r="A1180" s="2"/>
      <c r="B1180" s="138"/>
      <c r="C1180" s="142"/>
      <c r="D1180" s="2"/>
      <c r="I1180" s="333"/>
      <c r="J1180" s="334"/>
      <c r="K1180" s="194"/>
      <c r="L1180" s="194"/>
      <c r="P1180" s="2"/>
      <c r="AA1180" s="6"/>
      <c r="AB1180" s="6"/>
      <c r="AC1180" s="6"/>
    </row>
    <row r="1181" spans="1:29" ht="13.95" customHeight="1" x14ac:dyDescent="0.25">
      <c r="A1181" s="2"/>
      <c r="B1181" s="138"/>
      <c r="C1181" s="142"/>
      <c r="D1181" s="2"/>
      <c r="I1181" s="194"/>
      <c r="J1181" s="194"/>
      <c r="K1181" s="194"/>
      <c r="L1181" s="194"/>
      <c r="P1181" s="2"/>
      <c r="AA1181" s="6"/>
      <c r="AB1181" s="6"/>
      <c r="AC1181" s="6"/>
    </row>
    <row r="1182" spans="1:29" ht="13.95" customHeight="1" x14ac:dyDescent="0.25">
      <c r="A1182" s="2"/>
      <c r="B1182" s="138"/>
      <c r="C1182" s="142"/>
      <c r="D1182" s="2"/>
      <c r="I1182" s="333"/>
      <c r="J1182" s="334"/>
      <c r="K1182" s="194"/>
      <c r="L1182" s="194"/>
      <c r="P1182" s="2"/>
      <c r="AA1182" s="6"/>
      <c r="AB1182" s="6"/>
      <c r="AC1182" s="6"/>
    </row>
    <row r="1183" spans="1:29" ht="13.95" customHeight="1" x14ac:dyDescent="0.25">
      <c r="A1183" s="2"/>
      <c r="B1183" s="138"/>
      <c r="C1183" s="142"/>
      <c r="D1183" s="2"/>
      <c r="I1183" s="333"/>
      <c r="J1183" s="334"/>
      <c r="K1183" s="194"/>
      <c r="L1183" s="194"/>
      <c r="P1183" s="2"/>
      <c r="AA1183" s="6"/>
      <c r="AB1183" s="6"/>
      <c r="AC1183" s="6"/>
    </row>
    <row r="1184" spans="1:29" ht="13.95" customHeight="1" x14ac:dyDescent="0.25">
      <c r="A1184" s="2"/>
      <c r="B1184" s="138"/>
      <c r="C1184" s="142"/>
      <c r="D1184" s="2"/>
      <c r="I1184" s="333"/>
      <c r="J1184" s="334"/>
      <c r="K1184" s="194"/>
      <c r="L1184" s="194"/>
      <c r="P1184" s="2"/>
      <c r="AA1184" s="6"/>
      <c r="AB1184" s="6"/>
      <c r="AC1184" s="6"/>
    </row>
    <row r="1185" spans="1:29" ht="13.95" customHeight="1" x14ac:dyDescent="0.25">
      <c r="A1185" s="2"/>
      <c r="B1185" s="138"/>
      <c r="C1185" s="142"/>
      <c r="D1185" s="2"/>
      <c r="I1185" s="333"/>
      <c r="J1185" s="334"/>
      <c r="K1185" s="194"/>
      <c r="L1185" s="194"/>
      <c r="P1185" s="2"/>
      <c r="AA1185" s="6"/>
      <c r="AB1185" s="6"/>
      <c r="AC1185" s="6"/>
    </row>
    <row r="1186" spans="1:29" ht="13.95" customHeight="1" x14ac:dyDescent="0.25">
      <c r="A1186" s="2"/>
      <c r="B1186" s="138"/>
      <c r="C1186" s="142"/>
      <c r="D1186" s="2"/>
      <c r="I1186" s="194"/>
      <c r="J1186" s="194"/>
      <c r="K1186" s="194"/>
      <c r="L1186" s="194"/>
      <c r="P1186" s="2"/>
      <c r="AA1186" s="6"/>
      <c r="AB1186" s="6"/>
      <c r="AC1186" s="6"/>
    </row>
    <row r="1187" spans="1:29" ht="13.95" customHeight="1" x14ac:dyDescent="0.25">
      <c r="A1187" s="2"/>
      <c r="B1187" s="138"/>
      <c r="C1187" s="142"/>
      <c r="D1187" s="2"/>
      <c r="I1187" s="333"/>
      <c r="J1187" s="334"/>
      <c r="K1187" s="194"/>
      <c r="L1187" s="194"/>
      <c r="P1187" s="2"/>
      <c r="AA1187" s="6"/>
      <c r="AB1187" s="6"/>
      <c r="AC1187" s="6"/>
    </row>
    <row r="1188" spans="1:29" ht="13.95" customHeight="1" x14ac:dyDescent="0.25">
      <c r="A1188" s="2"/>
      <c r="B1188" s="138"/>
      <c r="C1188" s="142"/>
      <c r="D1188" s="2"/>
      <c r="I1188" s="333"/>
      <c r="J1188" s="334"/>
      <c r="K1188" s="194"/>
      <c r="L1188" s="194"/>
      <c r="P1188" s="2"/>
      <c r="AA1188" s="6"/>
      <c r="AB1188" s="6"/>
      <c r="AC1188" s="6"/>
    </row>
    <row r="1189" spans="1:29" ht="13.95" customHeight="1" x14ac:dyDescent="0.25">
      <c r="A1189" s="2"/>
      <c r="B1189" s="138"/>
      <c r="C1189" s="142"/>
      <c r="D1189" s="2"/>
      <c r="I1189" s="333"/>
      <c r="J1189" s="334"/>
      <c r="K1189" s="194"/>
      <c r="L1189" s="194"/>
      <c r="P1189" s="2"/>
      <c r="AA1189" s="6"/>
      <c r="AB1189" s="6"/>
      <c r="AC1189" s="6"/>
    </row>
    <row r="1190" spans="1:29" ht="13.95" customHeight="1" x14ac:dyDescent="0.25">
      <c r="A1190" s="2"/>
      <c r="B1190" s="138"/>
      <c r="C1190" s="142"/>
      <c r="D1190" s="2"/>
      <c r="I1190" s="333"/>
      <c r="J1190" s="334"/>
      <c r="K1190" s="194"/>
      <c r="L1190" s="194"/>
      <c r="P1190" s="2"/>
      <c r="AA1190" s="6"/>
      <c r="AB1190" s="6"/>
      <c r="AC1190" s="6"/>
    </row>
    <row r="1191" spans="1:29" ht="13.95" customHeight="1" x14ac:dyDescent="0.25">
      <c r="A1191" s="2"/>
      <c r="B1191" s="138"/>
      <c r="C1191" s="142"/>
      <c r="D1191" s="2"/>
      <c r="I1191" s="194"/>
      <c r="J1191" s="194"/>
      <c r="K1191" s="194"/>
      <c r="L1191" s="194"/>
      <c r="P1191" s="2"/>
      <c r="AA1191" s="6"/>
      <c r="AB1191" s="6"/>
      <c r="AC1191" s="6"/>
    </row>
    <row r="1192" spans="1:29" ht="13.95" customHeight="1" x14ac:dyDescent="0.25">
      <c r="A1192" s="2"/>
      <c r="B1192" s="138"/>
      <c r="C1192" s="142"/>
      <c r="D1192" s="2"/>
      <c r="I1192" s="333"/>
      <c r="J1192" s="334"/>
      <c r="K1192" s="194"/>
      <c r="L1192" s="194"/>
      <c r="P1192" s="2"/>
      <c r="AA1192" s="6"/>
      <c r="AB1192" s="6"/>
      <c r="AC1192" s="6"/>
    </row>
    <row r="1193" spans="1:29" ht="13.95" customHeight="1" x14ac:dyDescent="0.25">
      <c r="A1193" s="2"/>
      <c r="B1193" s="138"/>
      <c r="C1193" s="142"/>
      <c r="D1193" s="2"/>
      <c r="I1193" s="333"/>
      <c r="J1193" s="334"/>
      <c r="K1193" s="194"/>
      <c r="L1193" s="194"/>
      <c r="P1193" s="2"/>
      <c r="AA1193" s="6"/>
      <c r="AB1193" s="6"/>
      <c r="AC1193" s="6"/>
    </row>
    <row r="1194" spans="1:29" ht="13.95" customHeight="1" x14ac:dyDescent="0.25">
      <c r="A1194" s="2"/>
      <c r="B1194" s="138"/>
      <c r="C1194" s="142"/>
      <c r="D1194" s="2"/>
      <c r="I1194" s="333"/>
      <c r="J1194" s="334"/>
      <c r="K1194" s="194"/>
      <c r="L1194" s="194"/>
      <c r="P1194" s="2"/>
      <c r="AA1194" s="6"/>
      <c r="AB1194" s="6"/>
      <c r="AC1194" s="6"/>
    </row>
    <row r="1195" spans="1:29" ht="13.95" customHeight="1" x14ac:dyDescent="0.25">
      <c r="A1195" s="2"/>
      <c r="B1195" s="138"/>
      <c r="C1195" s="142"/>
      <c r="D1195" s="2"/>
      <c r="I1195" s="333"/>
      <c r="J1195" s="334"/>
      <c r="K1195" s="194"/>
      <c r="L1195" s="194"/>
      <c r="P1195" s="2"/>
      <c r="AA1195" s="6"/>
      <c r="AB1195" s="6"/>
      <c r="AC1195" s="6"/>
    </row>
    <row r="1196" spans="1:29" ht="13.95" customHeight="1" x14ac:dyDescent="0.25">
      <c r="A1196" s="2"/>
      <c r="B1196" s="138"/>
      <c r="C1196" s="142"/>
      <c r="D1196" s="2"/>
      <c r="I1196" s="194"/>
      <c r="J1196" s="194"/>
      <c r="K1196" s="194"/>
      <c r="L1196" s="194"/>
      <c r="P1196" s="2"/>
      <c r="AA1196" s="6"/>
      <c r="AB1196" s="6"/>
      <c r="AC1196" s="6"/>
    </row>
    <row r="1197" spans="1:29" ht="13.95" customHeight="1" x14ac:dyDescent="0.25">
      <c r="A1197" s="2"/>
      <c r="B1197" s="138"/>
      <c r="C1197" s="142"/>
      <c r="D1197" s="2"/>
      <c r="I1197" s="333"/>
      <c r="J1197" s="334"/>
      <c r="K1197" s="194"/>
      <c r="L1197" s="194"/>
      <c r="P1197" s="2"/>
      <c r="AA1197" s="6"/>
      <c r="AB1197" s="6"/>
      <c r="AC1197" s="6"/>
    </row>
    <row r="1198" spans="1:29" ht="13.95" customHeight="1" x14ac:dyDescent="0.25">
      <c r="A1198" s="2"/>
      <c r="B1198" s="138"/>
      <c r="C1198" s="142"/>
      <c r="D1198" s="2"/>
      <c r="I1198" s="333"/>
      <c r="J1198" s="334"/>
      <c r="K1198" s="194"/>
      <c r="L1198" s="194"/>
      <c r="P1198" s="2"/>
      <c r="AA1198" s="6"/>
      <c r="AB1198" s="6"/>
      <c r="AC1198" s="6"/>
    </row>
    <row r="1199" spans="1:29" ht="13.95" customHeight="1" x14ac:dyDescent="0.25">
      <c r="A1199" s="2"/>
      <c r="B1199" s="138"/>
      <c r="C1199" s="142"/>
      <c r="D1199" s="2"/>
      <c r="I1199" s="333"/>
      <c r="J1199" s="334"/>
      <c r="K1199" s="194"/>
      <c r="L1199" s="194"/>
      <c r="P1199" s="2"/>
      <c r="AA1199" s="6"/>
      <c r="AB1199" s="6"/>
      <c r="AC1199" s="6"/>
    </row>
    <row r="1200" spans="1:29" ht="13.95" customHeight="1" x14ac:dyDescent="0.25">
      <c r="A1200" s="2"/>
      <c r="B1200" s="138"/>
      <c r="C1200" s="142"/>
      <c r="D1200" s="2"/>
      <c r="I1200" s="194"/>
      <c r="J1200" s="194"/>
      <c r="K1200" s="194"/>
      <c r="L1200" s="194"/>
      <c r="P1200" s="2"/>
      <c r="AA1200" s="6"/>
      <c r="AB1200" s="6"/>
      <c r="AC1200" s="6"/>
    </row>
    <row r="1201" spans="1:29" ht="13.95" customHeight="1" x14ac:dyDescent="0.25">
      <c r="A1201" s="2"/>
      <c r="B1201" s="138"/>
      <c r="C1201" s="142"/>
      <c r="D1201" s="2"/>
      <c r="I1201" s="333"/>
      <c r="J1201" s="334"/>
      <c r="K1201" s="194"/>
      <c r="L1201" s="194"/>
      <c r="P1201" s="2"/>
      <c r="AA1201" s="6"/>
      <c r="AB1201" s="6"/>
      <c r="AC1201" s="6"/>
    </row>
    <row r="1202" spans="1:29" ht="13.95" customHeight="1" x14ac:dyDescent="0.25">
      <c r="A1202" s="2"/>
      <c r="B1202" s="138"/>
      <c r="C1202" s="142"/>
      <c r="D1202" s="2"/>
      <c r="I1202" s="333"/>
      <c r="J1202" s="334"/>
      <c r="K1202" s="194"/>
      <c r="L1202" s="194"/>
      <c r="P1202" s="2"/>
      <c r="AA1202" s="6"/>
      <c r="AB1202" s="6"/>
      <c r="AC1202" s="6"/>
    </row>
    <row r="1203" spans="1:29" ht="13.95" customHeight="1" x14ac:dyDescent="0.25">
      <c r="A1203" s="2"/>
      <c r="B1203" s="138"/>
      <c r="C1203" s="142"/>
      <c r="D1203" s="2"/>
      <c r="I1203" s="333"/>
      <c r="J1203" s="334"/>
      <c r="K1203" s="194"/>
      <c r="L1203" s="194"/>
      <c r="P1203" s="2"/>
      <c r="AA1203" s="6"/>
      <c r="AB1203" s="6"/>
      <c r="AC1203" s="6"/>
    </row>
    <row r="1204" spans="1:29" ht="13.95" customHeight="1" x14ac:dyDescent="0.25">
      <c r="A1204" s="2"/>
      <c r="B1204" s="138"/>
      <c r="C1204" s="142"/>
      <c r="D1204" s="2"/>
      <c r="I1204" s="194"/>
      <c r="J1204" s="194"/>
      <c r="K1204" s="194"/>
      <c r="L1204" s="194"/>
      <c r="P1204" s="2"/>
      <c r="AA1204" s="6"/>
      <c r="AB1204" s="6"/>
      <c r="AC1204" s="6"/>
    </row>
    <row r="1205" spans="1:29" ht="13.95" customHeight="1" x14ac:dyDescent="0.25">
      <c r="A1205" s="2"/>
      <c r="B1205" s="138"/>
      <c r="C1205" s="142"/>
      <c r="D1205" s="2"/>
      <c r="I1205" s="333"/>
      <c r="J1205" s="334"/>
      <c r="K1205" s="194"/>
      <c r="L1205" s="194"/>
      <c r="P1205" s="2"/>
      <c r="AA1205" s="6"/>
      <c r="AB1205" s="6"/>
      <c r="AC1205" s="6"/>
    </row>
    <row r="1206" spans="1:29" ht="13.95" customHeight="1" x14ac:dyDescent="0.25">
      <c r="A1206" s="2"/>
      <c r="B1206" s="138"/>
      <c r="C1206" s="142"/>
      <c r="D1206" s="2"/>
      <c r="I1206" s="333"/>
      <c r="J1206" s="334"/>
      <c r="K1206" s="194"/>
      <c r="L1206" s="194"/>
      <c r="P1206" s="2"/>
      <c r="AA1206" s="6"/>
      <c r="AB1206" s="6"/>
      <c r="AC1206" s="6"/>
    </row>
    <row r="1207" spans="1:29" ht="9.9" customHeight="1" x14ac:dyDescent="0.25">
      <c r="A1207" s="2"/>
      <c r="B1207" s="139"/>
      <c r="C1207" s="142"/>
      <c r="D1207" s="2"/>
      <c r="I1207" s="187"/>
      <c r="J1207" s="187"/>
      <c r="K1207" s="194"/>
      <c r="L1207" s="194"/>
      <c r="P1207" s="2"/>
      <c r="AA1207" s="6"/>
      <c r="AB1207" s="6"/>
      <c r="AC1207" s="6"/>
    </row>
    <row r="1208" spans="1:29" ht="9.9" customHeight="1" x14ac:dyDescent="0.25">
      <c r="A1208" s="2"/>
      <c r="B1208" s="142"/>
      <c r="C1208" s="142"/>
      <c r="D1208" s="2"/>
      <c r="I1208" s="187"/>
      <c r="J1208" s="187"/>
      <c r="K1208" s="194"/>
      <c r="L1208" s="194"/>
      <c r="P1208" s="2"/>
      <c r="AA1208" s="6"/>
      <c r="AB1208" s="6"/>
      <c r="AC1208" s="6"/>
    </row>
    <row r="1209" spans="1:29" ht="9.9" customHeight="1" x14ac:dyDescent="0.25">
      <c r="A1209" s="2"/>
      <c r="B1209" s="138"/>
      <c r="C1209" s="142"/>
      <c r="D1209" s="2"/>
      <c r="I1209" s="187"/>
      <c r="J1209" s="187"/>
      <c r="K1209" s="194"/>
      <c r="L1209" s="194"/>
      <c r="P1209" s="2"/>
      <c r="AA1209" s="6"/>
      <c r="AB1209" s="6"/>
      <c r="AC1209" s="6"/>
    </row>
    <row r="1210" spans="1:29" ht="9.9" customHeight="1" x14ac:dyDescent="0.25">
      <c r="A1210" s="2"/>
      <c r="B1210" s="138"/>
      <c r="C1210" s="142"/>
      <c r="D1210" s="2"/>
      <c r="I1210" s="194"/>
      <c r="J1210" s="194"/>
      <c r="K1210" s="194"/>
      <c r="L1210" s="194"/>
      <c r="P1210" s="2"/>
      <c r="AA1210" s="6"/>
      <c r="AB1210" s="6"/>
      <c r="AC1210" s="6"/>
    </row>
    <row r="1211" spans="1:29" ht="9.9" customHeight="1" x14ac:dyDescent="0.25">
      <c r="A1211" s="2"/>
      <c r="B1211" s="138"/>
      <c r="C1211" s="142"/>
      <c r="D1211" s="2"/>
      <c r="I1211" s="194"/>
      <c r="J1211" s="194"/>
      <c r="K1211" s="194"/>
      <c r="L1211" s="194"/>
      <c r="P1211" s="2"/>
      <c r="AA1211" s="6"/>
      <c r="AB1211" s="6"/>
      <c r="AC1211" s="6"/>
    </row>
    <row r="1212" spans="1:29" ht="9.9" customHeight="1" x14ac:dyDescent="0.25">
      <c r="A1212" s="2"/>
      <c r="B1212" s="138"/>
      <c r="C1212" s="142"/>
      <c r="D1212" s="2"/>
      <c r="I1212" s="187"/>
      <c r="J1212" s="187"/>
      <c r="K1212" s="194"/>
      <c r="L1212" s="194"/>
      <c r="P1212" s="2"/>
      <c r="AA1212" s="6"/>
      <c r="AB1212" s="6"/>
      <c r="AC1212" s="6"/>
    </row>
    <row r="1213" spans="1:29" ht="9.9" customHeight="1" x14ac:dyDescent="0.25">
      <c r="A1213" s="2"/>
      <c r="B1213" s="138"/>
      <c r="C1213" s="142"/>
      <c r="D1213" s="2"/>
      <c r="I1213" s="194"/>
      <c r="J1213" s="194"/>
      <c r="K1213" s="194"/>
      <c r="L1213" s="194"/>
      <c r="P1213" s="2"/>
      <c r="AA1213" s="6"/>
      <c r="AB1213" s="6"/>
      <c r="AC1213" s="6"/>
    </row>
    <row r="1214" spans="1:29" ht="9.9" customHeight="1" x14ac:dyDescent="0.25">
      <c r="A1214" s="2"/>
      <c r="B1214" s="138"/>
      <c r="C1214" s="142"/>
      <c r="D1214" s="2"/>
      <c r="I1214" s="194"/>
      <c r="J1214" s="194"/>
      <c r="K1214" s="194"/>
      <c r="L1214" s="194"/>
      <c r="P1214" s="2"/>
      <c r="AA1214" s="6"/>
      <c r="AB1214" s="6"/>
      <c r="AC1214" s="6"/>
    </row>
    <row r="1215" spans="1:29" ht="9.9" customHeight="1" x14ac:dyDescent="0.25">
      <c r="A1215" s="2"/>
      <c r="B1215" s="138"/>
      <c r="C1215" s="142"/>
      <c r="D1215" s="2"/>
      <c r="I1215" s="194"/>
      <c r="J1215" s="194"/>
      <c r="K1215" s="194"/>
      <c r="L1215" s="194"/>
      <c r="P1215" s="2"/>
      <c r="AA1215" s="6"/>
      <c r="AB1215" s="6"/>
      <c r="AC1215" s="6"/>
    </row>
    <row r="1216" spans="1:29" ht="9.9" customHeight="1" x14ac:dyDescent="0.25">
      <c r="A1216" s="2"/>
      <c r="B1216" s="138"/>
      <c r="C1216" s="142"/>
      <c r="D1216" s="2"/>
      <c r="I1216" s="194"/>
      <c r="J1216" s="194"/>
      <c r="K1216" s="194"/>
      <c r="L1216" s="194"/>
      <c r="P1216" s="2"/>
      <c r="AA1216" s="6"/>
      <c r="AB1216" s="6"/>
      <c r="AC1216" s="6"/>
    </row>
    <row r="1217" spans="1:29" ht="9.9" customHeight="1" x14ac:dyDescent="0.25">
      <c r="A1217" s="2"/>
      <c r="B1217" s="138"/>
      <c r="C1217" s="142"/>
      <c r="D1217" s="2"/>
      <c r="I1217" s="194"/>
      <c r="J1217" s="194"/>
      <c r="K1217" s="194"/>
      <c r="L1217" s="194"/>
      <c r="P1217" s="2"/>
      <c r="AA1217" s="6"/>
      <c r="AB1217" s="6"/>
      <c r="AC1217" s="6"/>
    </row>
    <row r="1218" spans="1:29" ht="9.9" customHeight="1" x14ac:dyDescent="0.25">
      <c r="A1218" s="2"/>
      <c r="B1218" s="138"/>
      <c r="C1218" s="142"/>
      <c r="D1218" s="2"/>
      <c r="I1218" s="194"/>
      <c r="J1218" s="194"/>
      <c r="K1218" s="194"/>
      <c r="L1218" s="194"/>
      <c r="P1218" s="2"/>
      <c r="AA1218" s="6"/>
      <c r="AB1218" s="6"/>
      <c r="AC1218" s="6"/>
    </row>
    <row r="1219" spans="1:29" ht="9.9" customHeight="1" x14ac:dyDescent="0.25">
      <c r="A1219" s="2"/>
      <c r="B1219" s="138"/>
      <c r="C1219" s="142"/>
      <c r="D1219" s="2"/>
      <c r="I1219" s="194"/>
      <c r="J1219" s="194"/>
      <c r="K1219" s="194"/>
      <c r="L1219" s="194"/>
      <c r="P1219" s="2"/>
      <c r="AA1219" s="6"/>
      <c r="AB1219" s="6"/>
      <c r="AC1219" s="6"/>
    </row>
    <row r="1220" spans="1:29" ht="9.9" customHeight="1" x14ac:dyDescent="0.25">
      <c r="A1220" s="2"/>
      <c r="B1220" s="138"/>
      <c r="C1220" s="142"/>
      <c r="D1220" s="2"/>
      <c r="I1220" s="194"/>
      <c r="J1220" s="194"/>
      <c r="K1220" s="194"/>
      <c r="L1220" s="194"/>
      <c r="P1220" s="2"/>
      <c r="AA1220" s="6"/>
      <c r="AB1220" s="6"/>
      <c r="AC1220" s="6"/>
    </row>
    <row r="1221" spans="1:29" ht="9.9" customHeight="1" x14ac:dyDescent="0.25">
      <c r="A1221" s="2"/>
      <c r="B1221" s="138"/>
      <c r="C1221" s="142"/>
      <c r="D1221" s="2"/>
      <c r="I1221" s="194"/>
      <c r="J1221" s="194"/>
      <c r="K1221" s="194"/>
      <c r="L1221" s="194"/>
      <c r="P1221" s="2"/>
      <c r="AA1221" s="6"/>
      <c r="AB1221" s="6"/>
      <c r="AC1221" s="6"/>
    </row>
    <row r="1222" spans="1:29" ht="9.9" customHeight="1" x14ac:dyDescent="0.25">
      <c r="A1222" s="2"/>
      <c r="B1222" s="138"/>
      <c r="C1222" s="142"/>
      <c r="D1222" s="2"/>
      <c r="I1222" s="194"/>
      <c r="J1222" s="194"/>
      <c r="K1222" s="194"/>
      <c r="L1222" s="194"/>
      <c r="P1222" s="2"/>
      <c r="AA1222" s="6"/>
      <c r="AB1222" s="6"/>
      <c r="AC1222" s="6"/>
    </row>
    <row r="1223" spans="1:29" ht="9.9" customHeight="1" x14ac:dyDescent="0.25">
      <c r="A1223" s="2"/>
      <c r="B1223" s="138"/>
      <c r="C1223" s="142"/>
      <c r="D1223" s="2"/>
      <c r="I1223" s="194"/>
      <c r="J1223" s="194"/>
      <c r="K1223" s="194"/>
      <c r="L1223" s="194"/>
      <c r="P1223" s="2"/>
      <c r="AA1223" s="6"/>
      <c r="AB1223" s="6"/>
      <c r="AC1223" s="6"/>
    </row>
    <row r="1224" spans="1:29" ht="9.9" customHeight="1" x14ac:dyDescent="0.25">
      <c r="A1224" s="2"/>
      <c r="B1224" s="138"/>
      <c r="C1224" s="142"/>
      <c r="D1224" s="2"/>
      <c r="I1224" s="194"/>
      <c r="J1224" s="194"/>
      <c r="K1224" s="194"/>
      <c r="L1224" s="194"/>
      <c r="P1224" s="2"/>
      <c r="AA1224" s="6"/>
      <c r="AB1224" s="6"/>
      <c r="AC1224" s="6"/>
    </row>
    <row r="1225" spans="1:29" ht="9.9" customHeight="1" x14ac:dyDescent="0.25">
      <c r="A1225" s="2"/>
      <c r="B1225" s="138"/>
      <c r="C1225" s="142"/>
      <c r="D1225" s="2"/>
      <c r="I1225" s="194"/>
      <c r="J1225" s="194"/>
      <c r="K1225" s="194"/>
      <c r="L1225" s="194"/>
      <c r="P1225" s="2"/>
      <c r="AA1225" s="6"/>
      <c r="AB1225" s="6"/>
      <c r="AC1225" s="6"/>
    </row>
    <row r="1226" spans="1:29" ht="9.9" customHeight="1" x14ac:dyDescent="0.25">
      <c r="A1226" s="2"/>
      <c r="B1226" s="138"/>
      <c r="C1226" s="142"/>
      <c r="D1226" s="2"/>
      <c r="I1226" s="194"/>
      <c r="J1226" s="194"/>
      <c r="K1226" s="194"/>
      <c r="L1226" s="194"/>
      <c r="P1226" s="2"/>
      <c r="AA1226" s="6"/>
      <c r="AB1226" s="6"/>
      <c r="AC1226" s="6"/>
    </row>
    <row r="1227" spans="1:29" ht="9.9" customHeight="1" x14ac:dyDescent="0.25">
      <c r="A1227" s="2"/>
      <c r="B1227" s="138"/>
      <c r="C1227" s="142"/>
      <c r="D1227" s="2"/>
      <c r="I1227" s="194"/>
      <c r="J1227" s="194"/>
      <c r="K1227" s="194"/>
      <c r="L1227" s="194"/>
      <c r="P1227" s="2"/>
      <c r="AA1227" s="6"/>
      <c r="AB1227" s="6"/>
      <c r="AC1227" s="6"/>
    </row>
    <row r="1228" spans="1:29" ht="9.9" customHeight="1" x14ac:dyDescent="0.25">
      <c r="A1228" s="2"/>
      <c r="B1228" s="138"/>
      <c r="C1228" s="142"/>
      <c r="D1228" s="2"/>
      <c r="I1228" s="194"/>
      <c r="J1228" s="194"/>
      <c r="K1228" s="194"/>
      <c r="L1228" s="194"/>
      <c r="P1228" s="2"/>
      <c r="AA1228" s="6"/>
      <c r="AB1228" s="6"/>
      <c r="AC1228" s="6"/>
    </row>
    <row r="1229" spans="1:29" ht="9.9" customHeight="1" x14ac:dyDescent="0.25">
      <c r="A1229" s="2"/>
      <c r="B1229" s="138"/>
      <c r="C1229" s="142"/>
      <c r="D1229" s="2"/>
      <c r="I1229" s="194"/>
      <c r="J1229" s="194"/>
      <c r="K1229" s="194"/>
      <c r="L1229" s="194"/>
      <c r="P1229" s="2"/>
      <c r="AA1229" s="6"/>
      <c r="AB1229" s="6"/>
      <c r="AC1229" s="6"/>
    </row>
    <row r="1230" spans="1:29" ht="9.9" customHeight="1" x14ac:dyDescent="0.25">
      <c r="A1230" s="2"/>
      <c r="B1230" s="138"/>
      <c r="C1230" s="142"/>
      <c r="D1230" s="2"/>
      <c r="I1230" s="194"/>
      <c r="J1230" s="194"/>
      <c r="K1230" s="194"/>
      <c r="L1230" s="194"/>
      <c r="P1230" s="2"/>
      <c r="AA1230" s="6"/>
      <c r="AB1230" s="6"/>
      <c r="AC1230" s="6"/>
    </row>
    <row r="1231" spans="1:29" ht="9.9" customHeight="1" x14ac:dyDescent="0.25">
      <c r="A1231" s="2"/>
      <c r="B1231" s="138"/>
      <c r="C1231" s="142"/>
      <c r="D1231" s="2"/>
      <c r="I1231" s="194"/>
      <c r="J1231" s="194"/>
      <c r="K1231" s="194"/>
      <c r="L1231" s="194"/>
      <c r="P1231" s="2"/>
      <c r="AA1231" s="6"/>
      <c r="AB1231" s="6"/>
      <c r="AC1231" s="6"/>
    </row>
    <row r="1232" spans="1:29" ht="9.9" customHeight="1" x14ac:dyDescent="0.25">
      <c r="A1232" s="2"/>
      <c r="B1232" s="138"/>
      <c r="C1232" s="142"/>
      <c r="D1232" s="2"/>
      <c r="I1232" s="194"/>
      <c r="J1232" s="194"/>
      <c r="K1232" s="194"/>
      <c r="L1232" s="194"/>
      <c r="P1232" s="2"/>
      <c r="AA1232" s="6"/>
      <c r="AB1232" s="6"/>
      <c r="AC1232" s="6"/>
    </row>
    <row r="1233" spans="1:29" ht="9.9" customHeight="1" x14ac:dyDescent="0.25">
      <c r="A1233" s="2"/>
      <c r="B1233" s="138"/>
      <c r="C1233" s="142"/>
      <c r="D1233" s="2"/>
      <c r="I1233" s="194"/>
      <c r="J1233" s="194"/>
      <c r="K1233" s="194"/>
      <c r="L1233" s="194"/>
      <c r="P1233" s="2"/>
      <c r="AA1233" s="6"/>
      <c r="AB1233" s="6"/>
      <c r="AC1233" s="6"/>
    </row>
    <row r="1234" spans="1:29" ht="9.9" customHeight="1" x14ac:dyDescent="0.25">
      <c r="A1234" s="2"/>
      <c r="B1234" s="138"/>
      <c r="C1234" s="142"/>
      <c r="D1234" s="2"/>
      <c r="I1234" s="194"/>
      <c r="J1234" s="194"/>
      <c r="K1234" s="194"/>
      <c r="L1234" s="194"/>
      <c r="P1234" s="2"/>
      <c r="AA1234" s="6"/>
      <c r="AB1234" s="6"/>
      <c r="AC1234" s="6"/>
    </row>
    <row r="1235" spans="1:29" ht="9.9" customHeight="1" x14ac:dyDescent="0.25">
      <c r="A1235" s="2"/>
      <c r="B1235" s="138"/>
      <c r="C1235" s="142"/>
      <c r="D1235" s="2"/>
      <c r="I1235" s="194"/>
      <c r="J1235" s="194"/>
      <c r="K1235" s="194"/>
      <c r="L1235" s="194"/>
      <c r="P1235" s="2"/>
      <c r="AA1235" s="6"/>
      <c r="AB1235" s="6"/>
      <c r="AC1235" s="6"/>
    </row>
    <row r="1236" spans="1:29" ht="9.9" customHeight="1" x14ac:dyDescent="0.25">
      <c r="A1236" s="2"/>
      <c r="B1236" s="138"/>
      <c r="C1236" s="142"/>
      <c r="D1236" s="2"/>
      <c r="I1236" s="194"/>
      <c r="J1236" s="194"/>
      <c r="K1236" s="194"/>
      <c r="L1236" s="194"/>
      <c r="P1236" s="2"/>
      <c r="AA1236" s="6"/>
      <c r="AB1236" s="6"/>
      <c r="AC1236" s="6"/>
    </row>
    <row r="1237" spans="1:29" ht="9.9" customHeight="1" x14ac:dyDescent="0.25">
      <c r="A1237" s="2"/>
      <c r="B1237" s="138"/>
      <c r="C1237" s="142"/>
      <c r="D1237" s="2"/>
      <c r="I1237" s="194"/>
      <c r="J1237" s="194"/>
      <c r="K1237" s="194"/>
      <c r="L1237" s="194"/>
      <c r="P1237" s="2"/>
      <c r="AA1237" s="6"/>
      <c r="AB1237" s="6"/>
      <c r="AC1237" s="6"/>
    </row>
    <row r="1238" spans="1:29" ht="9.9" customHeight="1" x14ac:dyDescent="0.25">
      <c r="A1238" s="2"/>
      <c r="B1238" s="138"/>
      <c r="C1238" s="142"/>
      <c r="D1238" s="2"/>
      <c r="I1238" s="194"/>
      <c r="J1238" s="194"/>
      <c r="K1238" s="194"/>
      <c r="L1238" s="194"/>
      <c r="P1238" s="2"/>
      <c r="AA1238" s="6"/>
      <c r="AB1238" s="6"/>
      <c r="AC1238" s="6"/>
    </row>
    <row r="1239" spans="1:29" ht="9.9" customHeight="1" x14ac:dyDescent="0.25">
      <c r="A1239" s="2"/>
      <c r="B1239" s="138"/>
      <c r="C1239" s="142"/>
      <c r="D1239" s="2"/>
      <c r="I1239" s="194"/>
      <c r="J1239" s="194"/>
      <c r="K1239" s="194"/>
      <c r="L1239" s="194"/>
      <c r="P1239" s="2"/>
      <c r="AA1239" s="6"/>
      <c r="AB1239" s="6"/>
      <c r="AC1239" s="6"/>
    </row>
    <row r="1240" spans="1:29" ht="9.9" customHeight="1" x14ac:dyDescent="0.25">
      <c r="A1240" s="2"/>
      <c r="B1240" s="138"/>
      <c r="C1240" s="142"/>
      <c r="D1240" s="2"/>
      <c r="I1240" s="194"/>
      <c r="J1240" s="194"/>
      <c r="K1240" s="194"/>
      <c r="L1240" s="194"/>
      <c r="P1240" s="2"/>
      <c r="AA1240" s="6"/>
      <c r="AB1240" s="6"/>
      <c r="AC1240" s="6"/>
    </row>
    <row r="1241" spans="1:29" ht="9.9" customHeight="1" x14ac:dyDescent="0.25">
      <c r="A1241" s="2"/>
      <c r="B1241" s="138"/>
      <c r="C1241" s="142"/>
      <c r="D1241" s="2"/>
      <c r="I1241" s="194"/>
      <c r="J1241" s="194"/>
      <c r="K1241" s="194"/>
      <c r="L1241" s="194"/>
      <c r="P1241" s="2"/>
      <c r="AA1241" s="6"/>
      <c r="AB1241" s="6"/>
      <c r="AC1241" s="6"/>
    </row>
    <row r="1242" spans="1:29" ht="9.9" customHeight="1" x14ac:dyDescent="0.25">
      <c r="A1242" s="2"/>
      <c r="B1242" s="138"/>
      <c r="C1242" s="142"/>
      <c r="D1242" s="2"/>
      <c r="I1242" s="194"/>
      <c r="J1242" s="194"/>
      <c r="K1242" s="194"/>
      <c r="L1242" s="194"/>
      <c r="P1242" s="2"/>
      <c r="AA1242" s="6"/>
      <c r="AB1242" s="6"/>
      <c r="AC1242" s="6"/>
    </row>
    <row r="1243" spans="1:29" ht="9.9" customHeight="1" x14ac:dyDescent="0.25">
      <c r="A1243" s="2"/>
      <c r="B1243" s="138"/>
      <c r="C1243" s="142"/>
      <c r="D1243" s="2"/>
      <c r="I1243" s="194"/>
      <c r="J1243" s="194"/>
      <c r="K1243" s="194"/>
      <c r="L1243" s="194"/>
      <c r="P1243" s="2"/>
      <c r="AA1243" s="6"/>
      <c r="AB1243" s="6"/>
      <c r="AC1243" s="6"/>
    </row>
    <row r="1244" spans="1:29" ht="9.9" customHeight="1" x14ac:dyDescent="0.25">
      <c r="A1244" s="2"/>
      <c r="B1244" s="138"/>
      <c r="C1244" s="142"/>
      <c r="D1244" s="2"/>
      <c r="I1244" s="194"/>
      <c r="J1244" s="194"/>
      <c r="K1244" s="194"/>
      <c r="L1244" s="194"/>
      <c r="P1244" s="2"/>
      <c r="AA1244" s="6"/>
      <c r="AB1244" s="6"/>
      <c r="AC1244" s="6"/>
    </row>
    <row r="1245" spans="1:29" ht="9.9" customHeight="1" x14ac:dyDescent="0.25">
      <c r="A1245" s="2"/>
      <c r="B1245" s="138"/>
      <c r="C1245" s="142"/>
      <c r="D1245" s="2"/>
      <c r="I1245" s="194"/>
      <c r="J1245" s="194"/>
      <c r="K1245" s="194"/>
      <c r="L1245" s="194"/>
      <c r="P1245" s="2"/>
      <c r="AA1245" s="6"/>
      <c r="AB1245" s="6"/>
      <c r="AC1245" s="6"/>
    </row>
    <row r="1246" spans="1:29" ht="9.9" customHeight="1" x14ac:dyDescent="0.25">
      <c r="A1246" s="2"/>
      <c r="B1246" s="138"/>
      <c r="C1246" s="142"/>
      <c r="D1246" s="2"/>
      <c r="I1246" s="194"/>
      <c r="J1246" s="194"/>
      <c r="K1246" s="194"/>
      <c r="L1246" s="194"/>
      <c r="P1246" s="2"/>
      <c r="AA1246" s="6"/>
      <c r="AB1246" s="6"/>
      <c r="AC1246" s="6"/>
    </row>
    <row r="1247" spans="1:29" ht="9.9" customHeight="1" x14ac:dyDescent="0.25">
      <c r="B1247" s="138"/>
      <c r="C1247" s="142"/>
      <c r="D1247" s="2"/>
      <c r="I1247" s="194"/>
      <c r="J1247" s="194"/>
      <c r="K1247" s="194"/>
      <c r="L1247" s="194"/>
      <c r="P1247" s="2"/>
      <c r="AA1247" s="6"/>
      <c r="AB1247" s="6"/>
      <c r="AC1247" s="6"/>
    </row>
    <row r="1248" spans="1:29" ht="9.9" customHeight="1" x14ac:dyDescent="0.25">
      <c r="B1248" s="138"/>
      <c r="C1248" s="142"/>
      <c r="D1248" s="2"/>
      <c r="I1248" s="194"/>
      <c r="J1248" s="194"/>
      <c r="K1248" s="194"/>
      <c r="L1248" s="194"/>
      <c r="P1248" s="2"/>
      <c r="AA1248" s="6"/>
      <c r="AB1248" s="6"/>
      <c r="AC1248" s="6"/>
    </row>
    <row r="1249" spans="1:29" ht="9.9" customHeight="1" x14ac:dyDescent="0.25">
      <c r="B1249" s="138"/>
      <c r="C1249" s="142"/>
      <c r="D1249" s="2"/>
      <c r="I1249" s="194"/>
      <c r="J1249" s="194"/>
      <c r="K1249" s="194"/>
      <c r="L1249" s="194"/>
      <c r="P1249" s="2"/>
      <c r="AA1249" s="6"/>
      <c r="AB1249" s="6"/>
      <c r="AC1249" s="6"/>
    </row>
    <row r="1250" spans="1:29" ht="9.9" customHeight="1" x14ac:dyDescent="0.25">
      <c r="B1250" s="138"/>
      <c r="C1250" s="142"/>
      <c r="D1250" s="2"/>
      <c r="I1250" s="194"/>
      <c r="J1250" s="194"/>
      <c r="K1250" s="194"/>
      <c r="L1250" s="194"/>
      <c r="P1250" s="2"/>
      <c r="AA1250" s="6"/>
      <c r="AB1250" s="6"/>
      <c r="AC1250" s="6"/>
    </row>
    <row r="1251" spans="1:29" ht="9.9" customHeight="1" x14ac:dyDescent="0.25">
      <c r="B1251" s="138"/>
      <c r="C1251" s="142"/>
      <c r="D1251" s="2"/>
      <c r="I1251" s="194"/>
      <c r="J1251" s="194"/>
      <c r="K1251" s="194"/>
      <c r="L1251" s="194"/>
      <c r="P1251" s="2"/>
      <c r="AA1251" s="6"/>
      <c r="AB1251" s="6"/>
      <c r="AC1251" s="6"/>
    </row>
    <row r="1252" spans="1:29" ht="9.9" customHeight="1" x14ac:dyDescent="0.25">
      <c r="A1252" s="10"/>
      <c r="B1252" s="67"/>
      <c r="C1252" s="142"/>
      <c r="D1252" s="2"/>
      <c r="I1252" s="194"/>
      <c r="J1252" s="194"/>
      <c r="K1252" s="194"/>
      <c r="L1252" s="140"/>
      <c r="P1252" s="2"/>
      <c r="AA1252" s="6"/>
      <c r="AB1252" s="6"/>
      <c r="AC1252" s="6"/>
    </row>
    <row r="1253" spans="1:29" ht="9.9" customHeight="1" x14ac:dyDescent="0.25">
      <c r="A1253" s="10"/>
      <c r="B1253" s="67"/>
      <c r="C1253" s="142"/>
      <c r="D1253" s="2"/>
      <c r="I1253" s="194"/>
      <c r="J1253" s="194"/>
      <c r="K1253" s="194"/>
      <c r="L1253" s="140"/>
      <c r="P1253" s="2"/>
      <c r="AA1253" s="6"/>
      <c r="AB1253" s="6"/>
      <c r="AC1253" s="6"/>
    </row>
    <row r="1254" spans="1:29" ht="9.9" customHeight="1" x14ac:dyDescent="0.25">
      <c r="A1254" s="10"/>
      <c r="B1254" s="67"/>
      <c r="C1254" s="142"/>
      <c r="D1254" s="2"/>
      <c r="I1254" s="194"/>
      <c r="J1254" s="194"/>
      <c r="K1254" s="194"/>
      <c r="L1254" s="13"/>
      <c r="P1254" s="2"/>
      <c r="AA1254" s="6"/>
      <c r="AB1254" s="6"/>
      <c r="AC1254" s="6"/>
    </row>
    <row r="1255" spans="1:29" ht="9.9" customHeight="1" x14ac:dyDescent="0.25">
      <c r="A1255" s="10"/>
      <c r="B1255" s="67"/>
      <c r="C1255" s="142"/>
      <c r="D1255" s="2"/>
      <c r="I1255" s="194"/>
      <c r="J1255" s="194"/>
      <c r="K1255" s="194"/>
      <c r="L1255" s="13"/>
      <c r="P1255" s="2"/>
      <c r="AA1255" s="6"/>
      <c r="AB1255" s="6"/>
      <c r="AC1255" s="6"/>
    </row>
    <row r="1256" spans="1:29" ht="9.9" customHeight="1" x14ac:dyDescent="0.25">
      <c r="A1256" s="10"/>
      <c r="B1256" s="67"/>
      <c r="C1256" s="142"/>
      <c r="D1256" s="2"/>
      <c r="H1256" s="20"/>
      <c r="I1256" s="194"/>
      <c r="J1256" s="194"/>
      <c r="K1256" s="194"/>
      <c r="L1256" s="13"/>
      <c r="P1256" s="2"/>
      <c r="AA1256" s="6"/>
      <c r="AB1256" s="6"/>
      <c r="AC1256" s="6"/>
    </row>
    <row r="1257" spans="1:29" ht="9.9" customHeight="1" x14ac:dyDescent="0.25">
      <c r="A1257" s="10"/>
      <c r="B1257" s="67"/>
      <c r="C1257" s="142"/>
      <c r="D1257" s="2"/>
      <c r="H1257" s="20"/>
      <c r="I1257" s="194"/>
      <c r="J1257" s="194"/>
      <c r="K1257" s="194"/>
      <c r="L1257" s="13"/>
      <c r="P1257" s="2"/>
      <c r="AA1257" s="6"/>
      <c r="AB1257" s="6"/>
      <c r="AC1257" s="6"/>
    </row>
    <row r="1258" spans="1:29" ht="9.9" customHeight="1" x14ac:dyDescent="0.25">
      <c r="A1258" s="10"/>
      <c r="B1258" s="67"/>
      <c r="C1258" s="142"/>
      <c r="D1258" s="2"/>
      <c r="H1258" s="20"/>
      <c r="I1258" s="194"/>
      <c r="J1258" s="194"/>
      <c r="K1258" s="194"/>
      <c r="L1258" s="13"/>
      <c r="P1258" s="2"/>
      <c r="AA1258" s="6"/>
      <c r="AB1258" s="6"/>
      <c r="AC1258" s="6"/>
    </row>
    <row r="1259" spans="1:29" ht="9.9" customHeight="1" x14ac:dyDescent="0.25">
      <c r="A1259" s="10"/>
      <c r="B1259" s="67"/>
      <c r="C1259" s="142"/>
      <c r="D1259" s="2"/>
      <c r="I1259" s="194"/>
      <c r="J1259" s="194"/>
      <c r="K1259" s="194"/>
      <c r="L1259" s="13"/>
      <c r="P1259" s="2"/>
      <c r="AA1259" s="6"/>
      <c r="AB1259" s="6"/>
      <c r="AC1259" s="6"/>
    </row>
    <row r="1260" spans="1:29" ht="9.9" customHeight="1" x14ac:dyDescent="0.25">
      <c r="A1260" s="10"/>
      <c r="B1260" s="67"/>
      <c r="C1260" s="142"/>
      <c r="D1260" s="2"/>
      <c r="H1260" s="2"/>
      <c r="I1260" s="194"/>
      <c r="J1260" s="194"/>
      <c r="K1260" s="194"/>
      <c r="L1260" s="20"/>
      <c r="P1260" s="2"/>
      <c r="AA1260" s="6"/>
      <c r="AB1260" s="6"/>
      <c r="AC1260" s="6"/>
    </row>
    <row r="1261" spans="1:29" ht="9.9" customHeight="1" x14ac:dyDescent="0.25">
      <c r="A1261" s="10"/>
      <c r="B1261" s="142"/>
      <c r="C1261" s="142"/>
      <c r="D1261" s="2"/>
      <c r="L1261" s="13"/>
      <c r="P1261" s="2"/>
      <c r="AA1261" s="6"/>
      <c r="AB1261" s="6"/>
      <c r="AC1261" s="6"/>
    </row>
    <row r="1262" spans="1:29" ht="9.9" customHeight="1" x14ac:dyDescent="0.25">
      <c r="A1262" s="10"/>
      <c r="B1262" s="138"/>
      <c r="C1262" s="142"/>
      <c r="D1262" s="2"/>
      <c r="I1262" s="331"/>
      <c r="J1262" s="332"/>
      <c r="K1262" s="194"/>
      <c r="L1262" s="194"/>
      <c r="P1262" s="2"/>
      <c r="AA1262" s="6"/>
      <c r="AB1262" s="6"/>
      <c r="AC1262" s="6"/>
    </row>
    <row r="1263" spans="1:29" ht="9.9" customHeight="1" x14ac:dyDescent="0.25">
      <c r="A1263" s="10"/>
      <c r="B1263" s="138"/>
      <c r="C1263" s="142"/>
      <c r="D1263" s="2"/>
      <c r="I1263" s="331"/>
      <c r="J1263" s="332"/>
      <c r="K1263" s="194"/>
      <c r="L1263" s="194"/>
      <c r="P1263" s="2"/>
      <c r="AA1263" s="6"/>
      <c r="AB1263" s="6"/>
      <c r="AC1263" s="6"/>
    </row>
    <row r="1264" spans="1:29" ht="9.9" customHeight="1" x14ac:dyDescent="0.25">
      <c r="A1264" s="10"/>
      <c r="B1264" s="138"/>
      <c r="C1264" s="142"/>
      <c r="D1264" s="2"/>
      <c r="I1264" s="331"/>
      <c r="J1264" s="332"/>
      <c r="K1264" s="194"/>
      <c r="L1264" s="194"/>
      <c r="P1264" s="2"/>
      <c r="AA1264" s="6"/>
      <c r="AB1264" s="6"/>
      <c r="AC1264" s="6"/>
    </row>
    <row r="1265" spans="1:29" ht="9.9" customHeight="1" x14ac:dyDescent="0.25">
      <c r="A1265" s="10"/>
      <c r="B1265" s="138"/>
      <c r="C1265" s="142"/>
      <c r="D1265" s="2"/>
      <c r="I1265" s="331"/>
      <c r="J1265" s="332"/>
      <c r="K1265" s="194"/>
      <c r="L1265" s="194"/>
      <c r="P1265" s="2"/>
      <c r="AA1265" s="6"/>
      <c r="AB1265" s="6"/>
      <c r="AC1265" s="6"/>
    </row>
    <row r="1266" spans="1:29" ht="9.9" customHeight="1" x14ac:dyDescent="0.25">
      <c r="A1266" s="10"/>
      <c r="B1266" s="138"/>
      <c r="C1266" s="142"/>
      <c r="D1266" s="2"/>
      <c r="I1266" s="331"/>
      <c r="J1266" s="332"/>
      <c r="K1266" s="194"/>
      <c r="L1266" s="194"/>
      <c r="P1266" s="2"/>
      <c r="AA1266" s="6"/>
      <c r="AB1266" s="6"/>
      <c r="AC1266" s="6"/>
    </row>
    <row r="1267" spans="1:29" ht="9.9" customHeight="1" x14ac:dyDescent="0.25">
      <c r="A1267" s="10"/>
      <c r="B1267" s="138"/>
      <c r="C1267" s="142"/>
      <c r="D1267" s="2"/>
      <c r="I1267" s="331"/>
      <c r="J1267" s="332"/>
      <c r="K1267" s="194"/>
      <c r="L1267" s="194"/>
      <c r="P1267" s="2"/>
      <c r="AA1267" s="6"/>
      <c r="AB1267" s="6"/>
      <c r="AC1267" s="6"/>
    </row>
    <row r="1268" spans="1:29" ht="9.9" customHeight="1" x14ac:dyDescent="0.25">
      <c r="A1268" s="10"/>
      <c r="B1268" s="138"/>
      <c r="C1268" s="142"/>
      <c r="D1268" s="2"/>
      <c r="I1268" s="331"/>
      <c r="J1268" s="332"/>
      <c r="K1268" s="194"/>
      <c r="L1268" s="194"/>
      <c r="P1268" s="2"/>
      <c r="AA1268" s="6"/>
      <c r="AB1268" s="6"/>
      <c r="AC1268" s="6"/>
    </row>
    <row r="1269" spans="1:29" ht="9.9" customHeight="1" x14ac:dyDescent="0.25">
      <c r="A1269" s="10"/>
      <c r="B1269" s="138"/>
      <c r="C1269" s="142"/>
      <c r="D1269" s="2"/>
      <c r="I1269" s="331"/>
      <c r="J1269" s="332"/>
      <c r="K1269" s="194"/>
      <c r="L1269" s="194"/>
      <c r="P1269" s="2"/>
      <c r="AA1269" s="6"/>
      <c r="AB1269" s="6"/>
      <c r="AC1269" s="6"/>
    </row>
    <row r="1270" spans="1:29" ht="9.9" customHeight="1" x14ac:dyDescent="0.25">
      <c r="A1270" s="10"/>
      <c r="B1270" s="138"/>
      <c r="C1270" s="142"/>
      <c r="D1270" s="2"/>
      <c r="I1270" s="331"/>
      <c r="J1270" s="332"/>
      <c r="K1270" s="194"/>
      <c r="L1270" s="194"/>
      <c r="P1270" s="2"/>
      <c r="AA1270" s="6"/>
      <c r="AB1270" s="6"/>
      <c r="AC1270" s="6"/>
    </row>
    <row r="1271" spans="1:29" ht="9.9" customHeight="1" x14ac:dyDescent="0.25">
      <c r="A1271" s="10"/>
      <c r="B1271" s="138"/>
      <c r="C1271" s="142"/>
      <c r="D1271" s="2"/>
      <c r="I1271" s="331"/>
      <c r="J1271" s="332"/>
      <c r="K1271" s="194"/>
      <c r="L1271" s="194"/>
      <c r="P1271" s="2"/>
      <c r="AA1271" s="6"/>
      <c r="AB1271" s="6"/>
      <c r="AC1271" s="6"/>
    </row>
    <row r="1272" spans="1:29" ht="9.9" customHeight="1" x14ac:dyDescent="0.25">
      <c r="A1272" s="10"/>
      <c r="B1272" s="138"/>
      <c r="C1272" s="142"/>
      <c r="D1272" s="2"/>
      <c r="I1272" s="331"/>
      <c r="J1272" s="332"/>
      <c r="K1272" s="194"/>
      <c r="L1272" s="194"/>
      <c r="P1272" s="2"/>
      <c r="AA1272" s="6"/>
      <c r="AB1272" s="6"/>
      <c r="AC1272" s="6"/>
    </row>
    <row r="1273" spans="1:29" ht="9.9" customHeight="1" x14ac:dyDescent="0.25">
      <c r="A1273" s="10"/>
      <c r="B1273" s="138"/>
      <c r="C1273" s="142"/>
      <c r="D1273" s="2"/>
      <c r="I1273" s="331"/>
      <c r="J1273" s="332"/>
      <c r="K1273" s="194"/>
      <c r="L1273" s="194"/>
      <c r="P1273" s="2"/>
      <c r="AA1273" s="6"/>
      <c r="AB1273" s="6"/>
      <c r="AC1273" s="6"/>
    </row>
    <row r="1274" spans="1:29" ht="9.9" customHeight="1" x14ac:dyDescent="0.25">
      <c r="A1274" s="10"/>
      <c r="B1274" s="138"/>
      <c r="C1274" s="142"/>
      <c r="D1274" s="2"/>
      <c r="I1274" s="331"/>
      <c r="J1274" s="332"/>
      <c r="K1274" s="194"/>
      <c r="L1274" s="194"/>
      <c r="P1274" s="2"/>
      <c r="AA1274" s="6"/>
      <c r="AB1274" s="6"/>
      <c r="AC1274" s="6"/>
    </row>
    <row r="1275" spans="1:29" ht="9.9" customHeight="1" x14ac:dyDescent="0.25">
      <c r="A1275" s="10"/>
      <c r="B1275" s="138"/>
      <c r="C1275" s="142"/>
      <c r="D1275" s="2"/>
      <c r="I1275" s="331"/>
      <c r="J1275" s="332"/>
      <c r="K1275" s="194"/>
      <c r="L1275" s="194"/>
      <c r="P1275" s="2"/>
      <c r="AA1275" s="6"/>
      <c r="AB1275" s="6"/>
      <c r="AC1275" s="6"/>
    </row>
    <row r="1276" spans="1:29" ht="9.9" customHeight="1" x14ac:dyDescent="0.25">
      <c r="A1276" s="10"/>
      <c r="B1276" s="67"/>
      <c r="C1276" s="142"/>
      <c r="D1276" s="2"/>
      <c r="I1276" s="194"/>
      <c r="J1276" s="194"/>
      <c r="K1276" s="194"/>
      <c r="L1276" s="13"/>
      <c r="P1276" s="2"/>
      <c r="AA1276" s="6"/>
      <c r="AB1276" s="6"/>
      <c r="AC1276" s="6"/>
    </row>
    <row r="1277" spans="1:29" ht="9.9" customHeight="1" x14ac:dyDescent="0.25">
      <c r="A1277" s="10"/>
      <c r="B1277" s="67"/>
      <c r="C1277" s="142"/>
      <c r="D1277" s="2"/>
      <c r="H1277" s="2"/>
      <c r="I1277" s="194"/>
      <c r="J1277" s="194"/>
      <c r="K1277" s="194"/>
      <c r="L1277" s="20"/>
      <c r="P1277" s="2"/>
      <c r="AA1277" s="6"/>
      <c r="AB1277" s="6"/>
      <c r="AC1277" s="6"/>
    </row>
    <row r="1278" spans="1:29" ht="9.9" customHeight="1" x14ac:dyDescent="0.25">
      <c r="A1278" s="10"/>
      <c r="B1278" s="142"/>
      <c r="C1278" s="142"/>
      <c r="D1278" s="2"/>
      <c r="L1278" s="13"/>
      <c r="P1278" s="2"/>
      <c r="AA1278" s="6"/>
      <c r="AB1278" s="6"/>
      <c r="AC1278" s="6"/>
    </row>
    <row r="1279" spans="1:29" ht="9.9" customHeight="1" x14ac:dyDescent="0.25">
      <c r="A1279" s="10"/>
      <c r="B1279" s="138"/>
      <c r="C1279" s="142"/>
      <c r="D1279" s="2"/>
      <c r="I1279" s="331"/>
      <c r="J1279" s="332"/>
      <c r="K1279" s="194"/>
      <c r="L1279" s="194"/>
      <c r="P1279" s="2"/>
      <c r="AA1279" s="6"/>
      <c r="AB1279" s="6"/>
      <c r="AC1279" s="6"/>
    </row>
    <row r="1280" spans="1:29" ht="9.9" customHeight="1" x14ac:dyDescent="0.25">
      <c r="A1280" s="10"/>
      <c r="B1280" s="138"/>
      <c r="C1280" s="142"/>
      <c r="D1280" s="2"/>
      <c r="I1280" s="331"/>
      <c r="J1280" s="332"/>
      <c r="K1280" s="194"/>
      <c r="L1280" s="194"/>
      <c r="P1280" s="2"/>
      <c r="AA1280" s="6"/>
      <c r="AB1280" s="6"/>
      <c r="AC1280" s="6"/>
    </row>
    <row r="1281" spans="1:29" ht="9.9" customHeight="1" x14ac:dyDescent="0.25">
      <c r="A1281" s="10"/>
      <c r="B1281" s="138"/>
      <c r="C1281" s="142"/>
      <c r="D1281" s="2"/>
      <c r="I1281" s="331"/>
      <c r="J1281" s="332"/>
      <c r="K1281" s="194"/>
      <c r="L1281" s="194"/>
      <c r="P1281" s="2"/>
      <c r="AA1281" s="6"/>
      <c r="AB1281" s="6"/>
      <c r="AC1281" s="6"/>
    </row>
    <row r="1282" spans="1:29" ht="9.9" customHeight="1" x14ac:dyDescent="0.25">
      <c r="A1282" s="10"/>
      <c r="B1282" s="138"/>
      <c r="C1282" s="142"/>
      <c r="D1282" s="2"/>
      <c r="I1282" s="331"/>
      <c r="J1282" s="332"/>
      <c r="K1282" s="194"/>
      <c r="L1282" s="194"/>
      <c r="P1282" s="2"/>
      <c r="AA1282" s="6"/>
      <c r="AB1282" s="6"/>
      <c r="AC1282" s="6"/>
    </row>
    <row r="1283" spans="1:29" ht="9.9" customHeight="1" x14ac:dyDescent="0.25">
      <c r="A1283" s="10"/>
      <c r="B1283" s="138"/>
      <c r="C1283" s="142"/>
      <c r="D1283" s="2"/>
      <c r="I1283" s="331"/>
      <c r="J1283" s="332"/>
      <c r="K1283" s="194"/>
      <c r="L1283" s="194"/>
      <c r="P1283" s="2"/>
      <c r="AA1283" s="6"/>
      <c r="AB1283" s="6"/>
      <c r="AC1283" s="6"/>
    </row>
    <row r="1284" spans="1:29" ht="9.9" customHeight="1" x14ac:dyDescent="0.25">
      <c r="A1284" s="10"/>
      <c r="B1284" s="138"/>
      <c r="C1284" s="142"/>
      <c r="D1284" s="2"/>
      <c r="I1284" s="331"/>
      <c r="J1284" s="332"/>
      <c r="K1284" s="194"/>
      <c r="L1284" s="194"/>
      <c r="P1284" s="2"/>
      <c r="AA1284" s="6"/>
      <c r="AB1284" s="6"/>
      <c r="AC1284" s="6"/>
    </row>
    <row r="1285" spans="1:29" ht="9.9" customHeight="1" x14ac:dyDescent="0.25">
      <c r="A1285" s="10"/>
      <c r="B1285" s="138"/>
      <c r="C1285" s="142"/>
      <c r="D1285" s="2"/>
      <c r="I1285" s="331"/>
      <c r="J1285" s="332"/>
      <c r="K1285" s="194"/>
      <c r="L1285" s="194"/>
      <c r="P1285" s="2"/>
      <c r="AA1285" s="6"/>
      <c r="AB1285" s="6"/>
      <c r="AC1285" s="6"/>
    </row>
    <row r="1286" spans="1:29" ht="9.9" customHeight="1" x14ac:dyDescent="0.25">
      <c r="A1286" s="10"/>
      <c r="B1286" s="138"/>
      <c r="C1286" s="142"/>
      <c r="D1286" s="2"/>
      <c r="I1286" s="331"/>
      <c r="J1286" s="332"/>
      <c r="K1286" s="194"/>
      <c r="L1286" s="194"/>
      <c r="P1286" s="2"/>
      <c r="AA1286" s="6"/>
      <c r="AB1286" s="6"/>
      <c r="AC1286" s="6"/>
    </row>
    <row r="1287" spans="1:29" ht="9.9" customHeight="1" x14ac:dyDescent="0.25">
      <c r="A1287" s="10"/>
      <c r="B1287" s="138"/>
      <c r="C1287" s="142"/>
      <c r="D1287" s="2"/>
      <c r="I1287" s="331"/>
      <c r="J1287" s="332"/>
      <c r="K1287" s="194"/>
      <c r="L1287" s="194"/>
      <c r="P1287" s="2"/>
      <c r="AA1287" s="6"/>
      <c r="AB1287" s="6"/>
      <c r="AC1287" s="6"/>
    </row>
    <row r="1288" spans="1:29" ht="9.9" customHeight="1" x14ac:dyDescent="0.25">
      <c r="A1288" s="10"/>
      <c r="B1288" s="138"/>
      <c r="C1288" s="142"/>
      <c r="D1288" s="2"/>
      <c r="I1288" s="331"/>
      <c r="J1288" s="332"/>
      <c r="K1288" s="194"/>
      <c r="L1288" s="194"/>
      <c r="P1288" s="2"/>
      <c r="AA1288" s="6"/>
      <c r="AB1288" s="6"/>
      <c r="AC1288" s="6"/>
    </row>
    <row r="1289" spans="1:29" ht="9.9" customHeight="1" x14ac:dyDescent="0.25">
      <c r="A1289" s="10"/>
      <c r="B1289" s="138"/>
      <c r="C1289" s="142"/>
      <c r="D1289" s="2"/>
      <c r="I1289" s="331"/>
      <c r="J1289" s="332"/>
      <c r="K1289" s="194"/>
      <c r="L1289" s="194"/>
      <c r="P1289" s="2"/>
      <c r="AA1289" s="6"/>
      <c r="AB1289" s="6"/>
      <c r="AC1289" s="6"/>
    </row>
    <row r="1290" spans="1:29" ht="9.9" customHeight="1" x14ac:dyDescent="0.25">
      <c r="A1290" s="10"/>
      <c r="B1290" s="138"/>
      <c r="C1290" s="142"/>
      <c r="D1290" s="2"/>
      <c r="I1290" s="331"/>
      <c r="J1290" s="332"/>
      <c r="K1290" s="194"/>
      <c r="L1290" s="194"/>
      <c r="P1290" s="2"/>
      <c r="AA1290" s="6"/>
      <c r="AB1290" s="6"/>
      <c r="AC1290" s="6"/>
    </row>
    <row r="1291" spans="1:29" ht="9.9" customHeight="1" x14ac:dyDescent="0.25">
      <c r="A1291" s="10"/>
      <c r="B1291" s="138"/>
      <c r="C1291" s="142"/>
      <c r="D1291" s="2"/>
      <c r="I1291" s="331"/>
      <c r="J1291" s="332"/>
      <c r="K1291" s="194"/>
      <c r="L1291" s="194"/>
      <c r="P1291" s="2"/>
      <c r="AA1291" s="6"/>
      <c r="AB1291" s="6"/>
      <c r="AC1291" s="6"/>
    </row>
    <row r="1292" spans="1:29" ht="9.9" customHeight="1" x14ac:dyDescent="0.25">
      <c r="A1292" s="10"/>
      <c r="B1292" s="138"/>
      <c r="C1292" s="142"/>
      <c r="D1292" s="2"/>
      <c r="I1292" s="331"/>
      <c r="J1292" s="332"/>
      <c r="K1292" s="194"/>
      <c r="L1292" s="194"/>
      <c r="P1292" s="2"/>
      <c r="AA1292" s="6"/>
      <c r="AB1292" s="6"/>
      <c r="AC1292" s="6"/>
    </row>
    <row r="1293" spans="1:29" ht="9.9" customHeight="1" x14ac:dyDescent="0.25">
      <c r="A1293" s="10"/>
      <c r="B1293" s="67"/>
      <c r="C1293" s="142"/>
      <c r="D1293" s="2"/>
      <c r="I1293" s="194"/>
      <c r="J1293" s="194"/>
      <c r="K1293" s="194"/>
      <c r="L1293" s="13"/>
      <c r="P1293" s="2"/>
      <c r="AA1293" s="6"/>
      <c r="AB1293" s="6"/>
      <c r="AC1293" s="6"/>
    </row>
    <row r="1294" spans="1:29" ht="9.9" hidden="1" customHeight="1" x14ac:dyDescent="0.25">
      <c r="A1294" s="10"/>
      <c r="B1294" s="67"/>
      <c r="C1294" s="142"/>
      <c r="D1294" s="2"/>
      <c r="H1294" s="2"/>
      <c r="I1294" s="194"/>
      <c r="J1294" s="194"/>
      <c r="K1294" s="194"/>
      <c r="L1294" s="20"/>
      <c r="P1294" s="2"/>
      <c r="AA1294" s="6"/>
      <c r="AB1294" s="6"/>
      <c r="AC1294" s="6"/>
    </row>
    <row r="1295" spans="1:29" ht="9.9" hidden="1" customHeight="1" x14ac:dyDescent="0.25">
      <c r="A1295" s="10"/>
      <c r="B1295" s="142"/>
      <c r="C1295" s="142"/>
      <c r="D1295" s="2"/>
      <c r="L1295" s="13"/>
      <c r="P1295" s="2"/>
      <c r="AA1295" s="6"/>
      <c r="AB1295" s="6"/>
      <c r="AC1295" s="6"/>
    </row>
    <row r="1296" spans="1:29" ht="9.9" hidden="1" customHeight="1" x14ac:dyDescent="0.25">
      <c r="A1296" s="10"/>
      <c r="B1296" s="138"/>
      <c r="C1296" s="142"/>
      <c r="D1296" s="2"/>
      <c r="I1296" s="331"/>
      <c r="J1296" s="332"/>
      <c r="K1296" s="194"/>
      <c r="L1296" s="194"/>
      <c r="P1296" s="2"/>
      <c r="AA1296" s="6"/>
      <c r="AB1296" s="6"/>
      <c r="AC1296" s="6"/>
    </row>
    <row r="1297" spans="1:29" ht="9.9" hidden="1" customHeight="1" x14ac:dyDescent="0.25">
      <c r="A1297" s="10"/>
      <c r="B1297" s="138"/>
      <c r="C1297" s="142"/>
      <c r="D1297" s="2"/>
      <c r="I1297" s="331"/>
      <c r="J1297" s="332"/>
      <c r="K1297" s="194"/>
      <c r="L1297" s="194"/>
      <c r="P1297" s="2"/>
      <c r="AA1297" s="6"/>
      <c r="AB1297" s="6"/>
      <c r="AC1297" s="6"/>
    </row>
    <row r="1298" spans="1:29" ht="9.9" hidden="1" customHeight="1" x14ac:dyDescent="0.25">
      <c r="A1298" s="10"/>
      <c r="B1298" s="138"/>
      <c r="C1298" s="142"/>
      <c r="D1298" s="2"/>
      <c r="I1298" s="331"/>
      <c r="J1298" s="332"/>
      <c r="K1298" s="194"/>
      <c r="L1298" s="194"/>
      <c r="P1298" s="2"/>
      <c r="AA1298" s="6"/>
      <c r="AB1298" s="6"/>
      <c r="AC1298" s="6"/>
    </row>
    <row r="1299" spans="1:29" ht="9.9" hidden="1" customHeight="1" x14ac:dyDescent="0.25">
      <c r="A1299" s="10"/>
      <c r="B1299" s="138"/>
      <c r="C1299" s="142"/>
      <c r="D1299" s="2"/>
      <c r="I1299" s="331"/>
      <c r="J1299" s="332"/>
      <c r="K1299" s="194"/>
      <c r="L1299" s="194"/>
      <c r="P1299" s="2"/>
      <c r="AA1299" s="6"/>
      <c r="AB1299" s="6"/>
      <c r="AC1299" s="6"/>
    </row>
    <row r="1300" spans="1:29" ht="9.9" hidden="1" customHeight="1" x14ac:dyDescent="0.25">
      <c r="A1300" s="10"/>
      <c r="B1300" s="138"/>
      <c r="C1300" s="142"/>
      <c r="D1300" s="2"/>
      <c r="I1300" s="331"/>
      <c r="J1300" s="332"/>
      <c r="K1300" s="194"/>
      <c r="L1300" s="194"/>
      <c r="P1300" s="2"/>
      <c r="AA1300" s="6"/>
      <c r="AB1300" s="6"/>
      <c r="AC1300" s="6"/>
    </row>
    <row r="1301" spans="1:29" ht="9.9" hidden="1" customHeight="1" x14ac:dyDescent="0.25">
      <c r="A1301" s="10"/>
      <c r="B1301" s="138"/>
      <c r="C1301" s="142"/>
      <c r="D1301" s="2"/>
      <c r="I1301" s="331"/>
      <c r="J1301" s="332"/>
      <c r="K1301" s="194"/>
      <c r="L1301" s="194"/>
      <c r="P1301" s="2"/>
      <c r="AA1301" s="6"/>
      <c r="AB1301" s="6"/>
      <c r="AC1301" s="6"/>
    </row>
    <row r="1302" spans="1:29" ht="9.9" hidden="1" customHeight="1" x14ac:dyDescent="0.25">
      <c r="A1302" s="10"/>
      <c r="B1302" s="138"/>
      <c r="C1302" s="142"/>
      <c r="D1302" s="2"/>
      <c r="I1302" s="331"/>
      <c r="J1302" s="332"/>
      <c r="K1302" s="194"/>
      <c r="L1302" s="194"/>
      <c r="P1302" s="2"/>
      <c r="AA1302" s="6"/>
      <c r="AB1302" s="6"/>
      <c r="AC1302" s="6"/>
    </row>
    <row r="1303" spans="1:29" ht="9.9" hidden="1" customHeight="1" x14ac:dyDescent="0.25">
      <c r="A1303" s="10"/>
      <c r="B1303" s="138"/>
      <c r="C1303" s="142"/>
      <c r="D1303" s="2"/>
      <c r="I1303" s="331"/>
      <c r="J1303" s="332"/>
      <c r="K1303" s="194"/>
      <c r="L1303" s="194"/>
      <c r="P1303" s="2"/>
      <c r="AA1303" s="6"/>
      <c r="AB1303" s="6"/>
      <c r="AC1303" s="6"/>
    </row>
    <row r="1304" spans="1:29" ht="9.9" hidden="1" customHeight="1" x14ac:dyDescent="0.25">
      <c r="A1304" s="10"/>
      <c r="B1304" s="138"/>
      <c r="C1304" s="142"/>
      <c r="D1304" s="2"/>
      <c r="I1304" s="331"/>
      <c r="J1304" s="332"/>
      <c r="K1304" s="194"/>
      <c r="L1304" s="194"/>
      <c r="P1304" s="2"/>
      <c r="AA1304" s="6"/>
      <c r="AB1304" s="6"/>
      <c r="AC1304" s="6"/>
    </row>
    <row r="1305" spans="1:29" ht="9.9" hidden="1" customHeight="1" x14ac:dyDescent="0.25">
      <c r="A1305" s="10"/>
      <c r="B1305" s="138"/>
      <c r="C1305" s="142"/>
      <c r="D1305" s="2"/>
      <c r="I1305" s="331"/>
      <c r="J1305" s="332"/>
      <c r="K1305" s="194"/>
      <c r="L1305" s="194"/>
      <c r="P1305" s="2"/>
      <c r="AA1305" s="6"/>
      <c r="AB1305" s="6"/>
      <c r="AC1305" s="6"/>
    </row>
    <row r="1306" spans="1:29" ht="9.9" hidden="1" customHeight="1" x14ac:dyDescent="0.25">
      <c r="A1306" s="10"/>
      <c r="B1306" s="138"/>
      <c r="C1306" s="142"/>
      <c r="D1306" s="2"/>
      <c r="I1306" s="331"/>
      <c r="J1306" s="332"/>
      <c r="K1306" s="194"/>
      <c r="L1306" s="194"/>
      <c r="P1306" s="2"/>
      <c r="AA1306" s="6"/>
      <c r="AB1306" s="6"/>
      <c r="AC1306" s="6"/>
    </row>
    <row r="1307" spans="1:29" ht="9.9" hidden="1" customHeight="1" x14ac:dyDescent="0.25">
      <c r="A1307" s="10"/>
      <c r="B1307" s="138"/>
      <c r="C1307" s="142"/>
      <c r="D1307" s="2"/>
      <c r="I1307" s="331"/>
      <c r="J1307" s="332"/>
      <c r="K1307" s="194"/>
      <c r="L1307" s="194"/>
      <c r="P1307" s="2"/>
      <c r="AA1307" s="6"/>
      <c r="AB1307" s="6"/>
      <c r="AC1307" s="6"/>
    </row>
    <row r="1308" spans="1:29" ht="9.9" hidden="1" customHeight="1" x14ac:dyDescent="0.25">
      <c r="A1308" s="10"/>
      <c r="B1308" s="138"/>
      <c r="C1308" s="142"/>
      <c r="D1308" s="2"/>
      <c r="I1308" s="331"/>
      <c r="J1308" s="332"/>
      <c r="K1308" s="194"/>
      <c r="L1308" s="194"/>
      <c r="P1308" s="2"/>
      <c r="AA1308" s="6"/>
      <c r="AB1308" s="6"/>
      <c r="AC1308" s="6"/>
    </row>
    <row r="1309" spans="1:29" ht="9.9" hidden="1" customHeight="1" x14ac:dyDescent="0.25">
      <c r="A1309" s="10"/>
      <c r="B1309" s="138"/>
      <c r="C1309" s="142"/>
      <c r="D1309" s="2"/>
      <c r="I1309" s="331"/>
      <c r="J1309" s="332"/>
      <c r="K1309" s="194"/>
      <c r="L1309" s="194"/>
      <c r="P1309" s="2"/>
      <c r="AA1309" s="6"/>
      <c r="AB1309" s="6"/>
      <c r="AC1309" s="6"/>
    </row>
    <row r="1310" spans="1:29" ht="9.9" hidden="1" customHeight="1" x14ac:dyDescent="0.25">
      <c r="A1310" s="10"/>
      <c r="B1310" s="67"/>
      <c r="C1310" s="142"/>
      <c r="D1310" s="2"/>
      <c r="I1310" s="194"/>
      <c r="J1310" s="194"/>
      <c r="K1310" s="194"/>
      <c r="L1310" s="13"/>
      <c r="P1310" s="2"/>
      <c r="AA1310" s="6"/>
      <c r="AB1310" s="6"/>
      <c r="AC1310" s="6"/>
    </row>
    <row r="1311" spans="1:29" ht="9.9" customHeight="1" x14ac:dyDescent="0.25">
      <c r="A1311" s="10"/>
      <c r="B1311" s="137"/>
      <c r="C1311" s="141"/>
      <c r="D1311" s="2"/>
      <c r="I1311" s="194"/>
      <c r="J1311" s="194"/>
      <c r="K1311" s="194"/>
      <c r="L1311" s="13"/>
      <c r="P1311" s="2"/>
      <c r="AA1311" s="6"/>
      <c r="AB1311" s="6"/>
      <c r="AC1311" s="6"/>
    </row>
    <row r="1312" spans="1:29" ht="9.9" customHeight="1" x14ac:dyDescent="0.25">
      <c r="A1312" s="10"/>
      <c r="B1312" s="67"/>
      <c r="C1312" s="142"/>
      <c r="D1312" s="337"/>
      <c r="E1312" s="340"/>
      <c r="F1312" s="341"/>
      <c r="I1312" s="194"/>
      <c r="J1312" s="194"/>
      <c r="K1312" s="194"/>
      <c r="L1312" s="13"/>
      <c r="P1312" s="2"/>
      <c r="AA1312" s="6"/>
      <c r="AB1312" s="6"/>
      <c r="AC1312" s="6"/>
    </row>
    <row r="1313" spans="1:29" ht="9.9" customHeight="1" x14ac:dyDescent="0.25">
      <c r="A1313" s="10"/>
      <c r="B1313" s="67"/>
      <c r="C1313" s="142"/>
      <c r="D1313" s="337"/>
      <c r="E1313" s="340"/>
      <c r="F1313" s="341"/>
      <c r="I1313" s="194"/>
      <c r="J1313" s="194"/>
      <c r="K1313" s="194"/>
      <c r="L1313" s="13"/>
      <c r="P1313" s="2"/>
      <c r="AA1313" s="6"/>
      <c r="AB1313" s="6"/>
      <c r="AC1313" s="6"/>
    </row>
    <row r="1314" spans="1:29" ht="9.9" customHeight="1" x14ac:dyDescent="0.25">
      <c r="A1314" s="10"/>
      <c r="B1314" s="67"/>
      <c r="C1314" s="142"/>
      <c r="D1314" s="2"/>
      <c r="I1314" s="194"/>
      <c r="J1314" s="194"/>
      <c r="K1314" s="194"/>
      <c r="L1314" s="13"/>
      <c r="P1314" s="2"/>
      <c r="AA1314" s="6"/>
      <c r="AB1314" s="6"/>
      <c r="AC1314" s="6"/>
    </row>
    <row r="1315" spans="1:29" ht="9.9" customHeight="1" x14ac:dyDescent="0.25">
      <c r="A1315" s="10"/>
      <c r="B1315" s="67"/>
      <c r="C1315" s="142"/>
      <c r="D1315" s="2"/>
      <c r="I1315" s="194"/>
      <c r="J1315" s="194"/>
      <c r="K1315" s="194"/>
      <c r="L1315" s="140"/>
      <c r="P1315" s="2"/>
      <c r="AA1315" s="6"/>
      <c r="AB1315" s="6"/>
      <c r="AC1315" s="6"/>
    </row>
    <row r="1316" spans="1:29" ht="9.9" customHeight="1" x14ac:dyDescent="0.25">
      <c r="A1316" s="10"/>
      <c r="B1316" s="67"/>
      <c r="C1316" s="142"/>
      <c r="D1316" s="2"/>
      <c r="H1316" s="2"/>
      <c r="I1316" s="194"/>
      <c r="J1316" s="194"/>
      <c r="K1316" s="194"/>
      <c r="L1316" s="20"/>
      <c r="P1316" s="2"/>
      <c r="AA1316" s="6"/>
      <c r="AB1316" s="6"/>
      <c r="AC1316" s="6"/>
    </row>
    <row r="1317" spans="1:29" ht="9.9" customHeight="1" x14ac:dyDescent="0.25">
      <c r="A1317" s="10"/>
      <c r="B1317" s="138"/>
      <c r="C1317" s="142"/>
      <c r="D1317" s="2"/>
      <c r="I1317" s="194"/>
      <c r="J1317" s="194"/>
      <c r="K1317" s="194"/>
      <c r="L1317" s="194"/>
      <c r="P1317" s="2"/>
      <c r="AA1317" s="6"/>
      <c r="AB1317" s="6"/>
      <c r="AC1317" s="6"/>
    </row>
    <row r="1318" spans="1:29" ht="9.9" customHeight="1" x14ac:dyDescent="0.25">
      <c r="A1318" s="10"/>
      <c r="B1318" s="138"/>
      <c r="C1318" s="142"/>
      <c r="D1318" s="2"/>
      <c r="I1318" s="333"/>
      <c r="J1318" s="334"/>
      <c r="K1318" s="194"/>
      <c r="L1318" s="194"/>
      <c r="P1318" s="2"/>
      <c r="AA1318" s="6"/>
      <c r="AB1318" s="6"/>
      <c r="AC1318" s="6"/>
    </row>
    <row r="1319" spans="1:29" ht="9.9" customHeight="1" x14ac:dyDescent="0.25">
      <c r="A1319" s="10"/>
      <c r="B1319" s="67"/>
      <c r="C1319" s="142"/>
      <c r="D1319" s="2"/>
      <c r="I1319" s="194"/>
      <c r="J1319" s="194"/>
      <c r="K1319" s="194"/>
      <c r="L1319" s="140"/>
      <c r="P1319" s="2"/>
      <c r="AA1319" s="6"/>
      <c r="AB1319" s="6"/>
      <c r="AC1319" s="6"/>
    </row>
    <row r="1320" spans="1:29" ht="9.9" customHeight="1" x14ac:dyDescent="0.25">
      <c r="A1320" s="10"/>
      <c r="B1320" s="67"/>
      <c r="C1320" s="142"/>
      <c r="D1320" s="2"/>
      <c r="H1320" s="2"/>
      <c r="I1320" s="194"/>
      <c r="J1320" s="194"/>
      <c r="K1320" s="194"/>
      <c r="L1320" s="20"/>
      <c r="P1320" s="2"/>
      <c r="AA1320" s="6"/>
      <c r="AB1320" s="6"/>
      <c r="AC1320" s="6"/>
    </row>
    <row r="1321" spans="1:29" ht="9.9" customHeight="1" x14ac:dyDescent="0.25">
      <c r="A1321" s="10"/>
      <c r="B1321" s="138"/>
      <c r="C1321" s="142"/>
      <c r="D1321" s="2"/>
      <c r="I1321" s="194"/>
      <c r="J1321" s="194"/>
      <c r="K1321" s="194"/>
      <c r="L1321" s="194"/>
      <c r="P1321" s="2"/>
      <c r="AA1321" s="6"/>
      <c r="AB1321" s="6"/>
      <c r="AC1321" s="6"/>
    </row>
    <row r="1322" spans="1:29" ht="9.9" customHeight="1" x14ac:dyDescent="0.25">
      <c r="A1322" s="10"/>
      <c r="B1322" s="138"/>
      <c r="C1322" s="142"/>
      <c r="D1322" s="2"/>
      <c r="I1322" s="333"/>
      <c r="J1322" s="334"/>
      <c r="K1322" s="194"/>
      <c r="L1322" s="194"/>
      <c r="P1322" s="2"/>
      <c r="AA1322" s="6"/>
      <c r="AB1322" s="6"/>
      <c r="AC1322" s="6"/>
    </row>
    <row r="1323" spans="1:29" ht="9.9" customHeight="1" x14ac:dyDescent="0.25">
      <c r="A1323" s="10"/>
      <c r="B1323" s="67"/>
      <c r="C1323" s="142"/>
      <c r="D1323" s="2"/>
      <c r="I1323" s="194"/>
      <c r="J1323" s="194"/>
      <c r="K1323" s="194"/>
      <c r="L1323" s="140"/>
      <c r="P1323" s="2"/>
      <c r="AA1323" s="6"/>
      <c r="AB1323" s="6"/>
      <c r="AC1323" s="6"/>
    </row>
    <row r="1324" spans="1:29" ht="9.9" customHeight="1" x14ac:dyDescent="0.25">
      <c r="A1324" s="10"/>
      <c r="B1324" s="67"/>
      <c r="C1324" s="142"/>
      <c r="D1324" s="2"/>
      <c r="H1324" s="2"/>
      <c r="I1324" s="194"/>
      <c r="J1324" s="194"/>
      <c r="K1324" s="194"/>
      <c r="L1324" s="20"/>
      <c r="P1324" s="2"/>
      <c r="AA1324" s="6"/>
      <c r="AB1324" s="6"/>
      <c r="AC1324" s="6"/>
    </row>
    <row r="1325" spans="1:29" ht="9.9" customHeight="1" x14ac:dyDescent="0.25">
      <c r="A1325" s="10"/>
      <c r="B1325" s="138"/>
      <c r="C1325" s="142"/>
      <c r="D1325" s="2"/>
      <c r="I1325" s="194"/>
      <c r="J1325" s="194"/>
      <c r="K1325" s="194"/>
      <c r="L1325" s="194"/>
      <c r="P1325" s="2"/>
      <c r="AA1325" s="6"/>
      <c r="AB1325" s="6"/>
      <c r="AC1325" s="6"/>
    </row>
    <row r="1326" spans="1:29" ht="9.9" customHeight="1" x14ac:dyDescent="0.25">
      <c r="A1326" s="10"/>
      <c r="B1326" s="138"/>
      <c r="C1326" s="142"/>
      <c r="D1326" s="2"/>
      <c r="I1326" s="333"/>
      <c r="J1326" s="334"/>
      <c r="K1326" s="194"/>
      <c r="L1326" s="194"/>
      <c r="P1326" s="2"/>
      <c r="AA1326" s="6"/>
      <c r="AB1326" s="6"/>
      <c r="AC1326" s="6"/>
    </row>
    <row r="1327" spans="1:29" ht="9.9" customHeight="1" x14ac:dyDescent="0.25">
      <c r="A1327" s="10"/>
      <c r="B1327" s="67"/>
      <c r="C1327" s="142"/>
      <c r="D1327" s="2"/>
      <c r="I1327" s="194"/>
      <c r="J1327" s="194"/>
      <c r="K1327" s="194"/>
      <c r="L1327" s="140"/>
      <c r="P1327" s="2"/>
      <c r="AA1327" s="6"/>
      <c r="AB1327" s="6"/>
      <c r="AC1327" s="6"/>
    </row>
    <row r="1328" spans="1:29" ht="9.9" customHeight="1" x14ac:dyDescent="0.25">
      <c r="A1328" s="10"/>
      <c r="B1328" s="67"/>
      <c r="C1328" s="142"/>
      <c r="D1328" s="2"/>
      <c r="I1328" s="194"/>
      <c r="J1328" s="194"/>
      <c r="K1328" s="194"/>
      <c r="L1328" s="140"/>
      <c r="P1328" s="2"/>
      <c r="AA1328" s="6"/>
      <c r="AB1328" s="6"/>
      <c r="AC1328" s="6"/>
    </row>
    <row r="1329" spans="1:29" ht="9.9" customHeight="1" x14ac:dyDescent="0.25">
      <c r="B1329" s="139"/>
      <c r="C1329" s="142"/>
      <c r="D1329" s="2"/>
      <c r="H1329" s="20"/>
      <c r="I1329" s="194"/>
      <c r="J1329" s="194"/>
      <c r="K1329" s="194"/>
      <c r="L1329" s="140"/>
      <c r="P1329" s="2"/>
      <c r="AA1329" s="6"/>
      <c r="AB1329" s="6"/>
      <c r="AC1329" s="6"/>
    </row>
    <row r="1330" spans="1:29" ht="9.9" customHeight="1" x14ac:dyDescent="0.25">
      <c r="B1330" s="134"/>
      <c r="C1330" s="142"/>
      <c r="D1330" s="2"/>
      <c r="I1330" s="194"/>
      <c r="J1330" s="194"/>
      <c r="K1330" s="194"/>
      <c r="L1330" s="140"/>
      <c r="P1330" s="2"/>
      <c r="AA1330" s="6"/>
      <c r="AB1330" s="6"/>
      <c r="AC1330" s="6"/>
    </row>
    <row r="1331" spans="1:29" ht="9.9" customHeight="1" x14ac:dyDescent="0.25">
      <c r="B1331" s="134"/>
      <c r="C1331" s="142"/>
      <c r="D1331" s="2"/>
      <c r="H1331" s="20"/>
      <c r="I1331" s="194"/>
      <c r="J1331" s="194"/>
      <c r="K1331" s="194"/>
      <c r="L1331" s="140"/>
      <c r="P1331" s="2"/>
      <c r="AA1331" s="6"/>
      <c r="AB1331" s="6"/>
      <c r="AC1331" s="6"/>
    </row>
    <row r="1332" spans="1:29" ht="9.9" customHeight="1" x14ac:dyDescent="0.25">
      <c r="B1332" s="134"/>
      <c r="C1332" s="142"/>
      <c r="D1332" s="2"/>
      <c r="I1332" s="194"/>
      <c r="J1332" s="194"/>
      <c r="K1332" s="194"/>
      <c r="L1332" s="140"/>
      <c r="P1332" s="2"/>
      <c r="AA1332" s="6"/>
      <c r="AB1332" s="6"/>
      <c r="AC1332" s="6"/>
    </row>
    <row r="1333" spans="1:29" ht="9.9" customHeight="1" x14ac:dyDescent="0.25">
      <c r="A1333" s="10"/>
      <c r="B1333" s="67"/>
      <c r="C1333" s="142"/>
      <c r="D1333" s="2"/>
      <c r="I1333" s="194"/>
      <c r="J1333" s="194"/>
      <c r="K1333" s="194"/>
      <c r="L1333" s="140"/>
      <c r="P1333" s="2"/>
      <c r="AA1333" s="6"/>
      <c r="AB1333" s="6"/>
      <c r="AC1333" s="6"/>
    </row>
    <row r="1334" spans="1:29" ht="9.9" customHeight="1" x14ac:dyDescent="0.25">
      <c r="B1334" s="139"/>
      <c r="C1334" s="142"/>
      <c r="D1334" s="2"/>
      <c r="I1334" s="194"/>
      <c r="J1334" s="194"/>
      <c r="K1334" s="194"/>
      <c r="L1334" s="194"/>
      <c r="P1334" s="2"/>
      <c r="AA1334" s="6"/>
      <c r="AB1334" s="6"/>
      <c r="AC1334" s="6"/>
    </row>
    <row r="1335" spans="1:29" ht="9.9" customHeight="1" x14ac:dyDescent="0.25">
      <c r="B1335" s="142"/>
      <c r="C1335" s="142"/>
      <c r="D1335" s="2"/>
      <c r="I1335" s="194"/>
      <c r="J1335" s="194"/>
      <c r="K1335" s="194"/>
      <c r="L1335" s="194"/>
      <c r="P1335" s="2"/>
      <c r="AA1335" s="6"/>
      <c r="AB1335" s="6"/>
      <c r="AC1335" s="6"/>
    </row>
    <row r="1336" spans="1:29" ht="9.9" customHeight="1" x14ac:dyDescent="0.25">
      <c r="B1336" s="138"/>
      <c r="C1336" s="142"/>
      <c r="D1336" s="2"/>
      <c r="I1336" s="194"/>
      <c r="J1336" s="194"/>
      <c r="K1336" s="194"/>
      <c r="L1336" s="194"/>
      <c r="P1336" s="2"/>
      <c r="AA1336" s="6"/>
      <c r="AB1336" s="6"/>
      <c r="AC1336" s="6"/>
    </row>
    <row r="1337" spans="1:29" ht="9.9" customHeight="1" x14ac:dyDescent="0.25">
      <c r="B1337" s="138"/>
      <c r="C1337" s="142"/>
      <c r="D1337" s="2"/>
      <c r="I1337" s="333"/>
      <c r="J1337" s="334"/>
      <c r="K1337" s="194"/>
      <c r="L1337" s="194"/>
      <c r="P1337" s="2"/>
      <c r="AA1337" s="6"/>
      <c r="AB1337" s="6"/>
      <c r="AC1337" s="6"/>
    </row>
    <row r="1338" spans="1:29" ht="9.9" customHeight="1" x14ac:dyDescent="0.25">
      <c r="B1338" s="138"/>
      <c r="C1338" s="142"/>
      <c r="D1338" s="2"/>
      <c r="I1338" s="333"/>
      <c r="J1338" s="334"/>
      <c r="K1338" s="194"/>
      <c r="L1338" s="194"/>
      <c r="P1338" s="2"/>
      <c r="AA1338" s="6"/>
      <c r="AB1338" s="6"/>
      <c r="AC1338" s="6"/>
    </row>
    <row r="1339" spans="1:29" ht="9.9" customHeight="1" x14ac:dyDescent="0.25">
      <c r="B1339" s="138"/>
      <c r="C1339" s="142"/>
      <c r="D1339" s="2"/>
      <c r="I1339" s="194"/>
      <c r="J1339" s="194"/>
      <c r="K1339" s="194"/>
      <c r="L1339" s="194"/>
      <c r="P1339" s="2"/>
      <c r="AA1339" s="6"/>
      <c r="AB1339" s="6"/>
      <c r="AC1339" s="6"/>
    </row>
    <row r="1340" spans="1:29" ht="9.9" customHeight="1" x14ac:dyDescent="0.25">
      <c r="B1340" s="138"/>
      <c r="C1340" s="142"/>
      <c r="D1340" s="2"/>
      <c r="I1340" s="333"/>
      <c r="J1340" s="334"/>
      <c r="K1340" s="194"/>
      <c r="L1340" s="194"/>
      <c r="P1340" s="2"/>
      <c r="AA1340" s="6"/>
      <c r="AB1340" s="6"/>
      <c r="AC1340" s="6"/>
    </row>
    <row r="1341" spans="1:29" ht="9.9" customHeight="1" x14ac:dyDescent="0.25">
      <c r="B1341" s="138"/>
      <c r="C1341" s="142"/>
      <c r="D1341" s="2"/>
      <c r="I1341" s="333"/>
      <c r="J1341" s="334"/>
      <c r="K1341" s="194"/>
      <c r="L1341" s="194"/>
      <c r="P1341" s="2"/>
      <c r="AA1341" s="6"/>
      <c r="AB1341" s="6"/>
      <c r="AC1341" s="6"/>
    </row>
    <row r="1342" spans="1:29" ht="9.9" customHeight="1" x14ac:dyDescent="0.25">
      <c r="B1342" s="138"/>
      <c r="C1342" s="142"/>
      <c r="D1342" s="2"/>
      <c r="I1342" s="194"/>
      <c r="J1342" s="194"/>
      <c r="K1342" s="194"/>
      <c r="L1342" s="194"/>
      <c r="P1342" s="2"/>
      <c r="AA1342" s="6"/>
      <c r="AB1342" s="6"/>
      <c r="AC1342" s="6"/>
    </row>
    <row r="1343" spans="1:29" ht="9.9" customHeight="1" x14ac:dyDescent="0.25">
      <c r="A1343" s="2"/>
      <c r="B1343" s="138"/>
      <c r="C1343" s="142"/>
      <c r="D1343" s="2"/>
      <c r="I1343" s="333"/>
      <c r="J1343" s="334"/>
      <c r="K1343" s="194"/>
      <c r="L1343" s="194"/>
      <c r="P1343" s="2"/>
      <c r="AA1343" s="6"/>
      <c r="AB1343" s="6"/>
      <c r="AC1343" s="6"/>
    </row>
    <row r="1344" spans="1:29" ht="9.9" customHeight="1" x14ac:dyDescent="0.25">
      <c r="A1344" s="2"/>
      <c r="B1344" s="138"/>
      <c r="C1344" s="142"/>
      <c r="D1344" s="2"/>
      <c r="I1344" s="333"/>
      <c r="J1344" s="334"/>
      <c r="K1344" s="194"/>
      <c r="L1344" s="194"/>
      <c r="P1344" s="2"/>
      <c r="AA1344" s="6"/>
      <c r="AB1344" s="6"/>
      <c r="AC1344" s="6"/>
    </row>
    <row r="1345" spans="1:29" ht="9.9" customHeight="1" x14ac:dyDescent="0.25">
      <c r="A1345" s="2"/>
      <c r="B1345" s="138"/>
      <c r="C1345" s="142"/>
      <c r="D1345" s="2"/>
      <c r="I1345" s="194"/>
      <c r="J1345" s="194"/>
      <c r="K1345" s="194"/>
      <c r="L1345" s="194"/>
      <c r="P1345" s="2"/>
      <c r="AA1345" s="6"/>
      <c r="AB1345" s="6"/>
      <c r="AC1345" s="6"/>
    </row>
    <row r="1346" spans="1:29" ht="9.9" customHeight="1" x14ac:dyDescent="0.25">
      <c r="A1346" s="2"/>
      <c r="B1346" s="138"/>
      <c r="C1346" s="142"/>
      <c r="D1346" s="2"/>
      <c r="I1346" s="333"/>
      <c r="J1346" s="334"/>
      <c r="K1346" s="194"/>
      <c r="L1346" s="194"/>
      <c r="P1346" s="2"/>
      <c r="AA1346" s="6"/>
      <c r="AB1346" s="6"/>
      <c r="AC1346" s="6"/>
    </row>
    <row r="1347" spans="1:29" ht="9.9" customHeight="1" x14ac:dyDescent="0.25">
      <c r="A1347" s="2"/>
      <c r="B1347" s="138"/>
      <c r="C1347" s="142"/>
      <c r="D1347" s="2"/>
      <c r="I1347" s="194"/>
      <c r="J1347" s="194"/>
      <c r="K1347" s="194"/>
      <c r="L1347" s="194"/>
      <c r="P1347" s="2"/>
      <c r="AA1347" s="6"/>
      <c r="AB1347" s="6"/>
      <c r="AC1347" s="6"/>
    </row>
    <row r="1348" spans="1:29" ht="9.9" customHeight="1" x14ac:dyDescent="0.25">
      <c r="A1348" s="2"/>
      <c r="B1348" s="138"/>
      <c r="C1348" s="142"/>
      <c r="D1348" s="2"/>
      <c r="I1348" s="333"/>
      <c r="J1348" s="334"/>
      <c r="K1348" s="194"/>
      <c r="L1348" s="194"/>
      <c r="P1348" s="2"/>
      <c r="AA1348" s="6"/>
      <c r="AB1348" s="6"/>
      <c r="AC1348" s="6"/>
    </row>
    <row r="1349" spans="1:29" ht="9.9" customHeight="1" x14ac:dyDescent="0.25">
      <c r="A1349" s="2"/>
      <c r="B1349" s="138"/>
      <c r="C1349" s="142"/>
      <c r="D1349" s="2"/>
      <c r="I1349" s="333"/>
      <c r="J1349" s="334"/>
      <c r="K1349" s="194"/>
      <c r="L1349" s="194"/>
      <c r="P1349" s="2"/>
      <c r="AA1349" s="6"/>
      <c r="AB1349" s="6"/>
      <c r="AC1349" s="6"/>
    </row>
    <row r="1350" spans="1:29" ht="9.9" customHeight="1" x14ac:dyDescent="0.25">
      <c r="A1350" s="2"/>
      <c r="B1350" s="138"/>
      <c r="C1350" s="142"/>
      <c r="D1350" s="2"/>
      <c r="I1350" s="194"/>
      <c r="J1350" s="194"/>
      <c r="K1350" s="194"/>
      <c r="L1350" s="194"/>
      <c r="P1350" s="2"/>
      <c r="AA1350" s="6"/>
      <c r="AB1350" s="6"/>
      <c r="AC1350" s="6"/>
    </row>
    <row r="1351" spans="1:29" ht="9.9" customHeight="1" x14ac:dyDescent="0.25">
      <c r="A1351" s="2"/>
      <c r="B1351" s="138"/>
      <c r="C1351" s="142"/>
      <c r="D1351" s="2"/>
      <c r="I1351" s="333"/>
      <c r="J1351" s="334"/>
      <c r="K1351" s="194"/>
      <c r="L1351" s="194"/>
      <c r="P1351" s="2"/>
      <c r="AA1351" s="6"/>
      <c r="AB1351" s="6"/>
      <c r="AC1351" s="6"/>
    </row>
    <row r="1352" spans="1:29" ht="9.9" customHeight="1" x14ac:dyDescent="0.25">
      <c r="A1352" s="2"/>
      <c r="B1352" s="138"/>
      <c r="C1352" s="142"/>
      <c r="D1352" s="2"/>
      <c r="I1352" s="333"/>
      <c r="J1352" s="334"/>
      <c r="K1352" s="194"/>
      <c r="L1352" s="194"/>
      <c r="P1352" s="2"/>
      <c r="AA1352" s="6"/>
      <c r="AB1352" s="6"/>
      <c r="AC1352" s="6"/>
    </row>
    <row r="1353" spans="1:29" ht="9.9" customHeight="1" x14ac:dyDescent="0.25">
      <c r="A1353" s="2"/>
      <c r="B1353" s="138"/>
      <c r="C1353" s="142"/>
      <c r="D1353" s="2"/>
      <c r="I1353" s="194"/>
      <c r="J1353" s="194"/>
      <c r="K1353" s="194"/>
      <c r="L1353" s="194"/>
      <c r="P1353" s="2"/>
      <c r="AA1353" s="6"/>
      <c r="AB1353" s="6"/>
      <c r="AC1353" s="6"/>
    </row>
    <row r="1354" spans="1:29" ht="9.9" customHeight="1" x14ac:dyDescent="0.25">
      <c r="A1354" s="2"/>
      <c r="B1354" s="138"/>
      <c r="C1354" s="142"/>
      <c r="D1354" s="2"/>
      <c r="I1354" s="333"/>
      <c r="J1354" s="334"/>
      <c r="K1354" s="194"/>
      <c r="L1354" s="194"/>
      <c r="P1354" s="2"/>
      <c r="AA1354" s="6"/>
      <c r="AB1354" s="6"/>
      <c r="AC1354" s="6"/>
    </row>
    <row r="1355" spans="1:29" ht="9.9" customHeight="1" x14ac:dyDescent="0.25">
      <c r="A1355" s="2"/>
      <c r="B1355" s="138"/>
      <c r="C1355" s="142"/>
      <c r="D1355" s="2"/>
      <c r="I1355" s="333"/>
      <c r="J1355" s="334"/>
      <c r="K1355" s="194"/>
      <c r="L1355" s="194"/>
      <c r="P1355" s="2"/>
      <c r="AA1355" s="6"/>
      <c r="AB1355" s="6"/>
      <c r="AC1355" s="6"/>
    </row>
    <row r="1356" spans="1:29" ht="9.9" customHeight="1" x14ac:dyDescent="0.25">
      <c r="A1356" s="2"/>
      <c r="B1356" s="138"/>
      <c r="C1356" s="142"/>
      <c r="D1356" s="2"/>
      <c r="I1356" s="194"/>
      <c r="J1356" s="194"/>
      <c r="K1356" s="194"/>
      <c r="L1356" s="194"/>
      <c r="P1356" s="2"/>
      <c r="AA1356" s="6"/>
      <c r="AB1356" s="6"/>
      <c r="AC1356" s="6"/>
    </row>
    <row r="1357" spans="1:29" ht="9.9" customHeight="1" x14ac:dyDescent="0.25">
      <c r="A1357" s="2"/>
      <c r="B1357" s="138"/>
      <c r="C1357" s="142"/>
      <c r="D1357" s="2"/>
      <c r="I1357" s="333"/>
      <c r="J1357" s="334"/>
      <c r="K1357" s="194"/>
      <c r="L1357" s="194"/>
      <c r="P1357" s="2"/>
      <c r="AA1357" s="6"/>
      <c r="AB1357" s="6"/>
      <c r="AC1357" s="6"/>
    </row>
    <row r="1358" spans="1:29" ht="9.9" customHeight="1" x14ac:dyDescent="0.25">
      <c r="A1358" s="2"/>
      <c r="B1358" s="138"/>
      <c r="C1358" s="142"/>
      <c r="D1358" s="2"/>
      <c r="I1358" s="333"/>
      <c r="J1358" s="334"/>
      <c r="K1358" s="194"/>
      <c r="L1358" s="194"/>
      <c r="P1358" s="2"/>
      <c r="AA1358" s="6"/>
      <c r="AB1358" s="6"/>
      <c r="AC1358" s="6"/>
    </row>
    <row r="1359" spans="1:29" ht="9.9" customHeight="1" x14ac:dyDescent="0.25">
      <c r="A1359" s="2"/>
      <c r="B1359" s="138"/>
      <c r="C1359" s="142"/>
      <c r="D1359" s="2"/>
      <c r="I1359" s="194"/>
      <c r="J1359" s="194"/>
      <c r="K1359" s="194"/>
      <c r="L1359" s="194"/>
      <c r="P1359" s="2"/>
      <c r="AA1359" s="6"/>
      <c r="AB1359" s="6"/>
      <c r="AC1359" s="6"/>
    </row>
    <row r="1360" spans="1:29" ht="9.9" customHeight="1" x14ac:dyDescent="0.25">
      <c r="A1360" s="2"/>
      <c r="B1360" s="138"/>
      <c r="C1360" s="142"/>
      <c r="D1360" s="2"/>
      <c r="I1360" s="333"/>
      <c r="J1360" s="334"/>
      <c r="K1360" s="194"/>
      <c r="L1360" s="194"/>
      <c r="P1360" s="2"/>
      <c r="AA1360" s="6"/>
      <c r="AB1360" s="6"/>
      <c r="AC1360" s="6"/>
    </row>
    <row r="1361" spans="1:29" ht="9.9" customHeight="1" x14ac:dyDescent="0.25">
      <c r="A1361" s="2"/>
      <c r="B1361" s="138"/>
      <c r="C1361" s="142"/>
      <c r="D1361" s="2"/>
      <c r="I1361" s="333"/>
      <c r="J1361" s="334"/>
      <c r="K1361" s="194"/>
      <c r="L1361" s="194"/>
      <c r="P1361" s="2"/>
      <c r="AA1361" s="6"/>
      <c r="AB1361" s="6"/>
      <c r="AC1361" s="6"/>
    </row>
    <row r="1362" spans="1:29" ht="9.9" customHeight="1" x14ac:dyDescent="0.25">
      <c r="A1362" s="2"/>
      <c r="B1362" s="138"/>
      <c r="C1362" s="142"/>
      <c r="D1362" s="2"/>
      <c r="I1362" s="194"/>
      <c r="J1362" s="194"/>
      <c r="K1362" s="194"/>
      <c r="L1362" s="194"/>
      <c r="P1362" s="2"/>
      <c r="AA1362" s="6"/>
      <c r="AB1362" s="6"/>
      <c r="AC1362" s="6"/>
    </row>
    <row r="1363" spans="1:29" ht="9.9" customHeight="1" x14ac:dyDescent="0.25">
      <c r="A1363" s="2"/>
      <c r="B1363" s="138"/>
      <c r="C1363" s="142"/>
      <c r="D1363" s="2"/>
      <c r="I1363" s="333"/>
      <c r="J1363" s="334"/>
      <c r="K1363" s="194"/>
      <c r="L1363" s="194"/>
      <c r="P1363" s="2"/>
      <c r="AA1363" s="6"/>
      <c r="AB1363" s="6"/>
      <c r="AC1363" s="6"/>
    </row>
    <row r="1364" spans="1:29" ht="9.9" customHeight="1" x14ac:dyDescent="0.25">
      <c r="A1364" s="2"/>
      <c r="B1364" s="138"/>
      <c r="C1364" s="142"/>
      <c r="D1364" s="2"/>
      <c r="I1364" s="333"/>
      <c r="J1364" s="334"/>
      <c r="K1364" s="194"/>
      <c r="L1364" s="194"/>
      <c r="P1364" s="2"/>
      <c r="AA1364" s="6"/>
      <c r="AB1364" s="6"/>
      <c r="AC1364" s="6"/>
    </row>
    <row r="1365" spans="1:29" ht="9.9" customHeight="1" x14ac:dyDescent="0.25">
      <c r="A1365" s="2"/>
      <c r="B1365" s="138"/>
      <c r="C1365" s="142"/>
      <c r="D1365" s="2"/>
      <c r="I1365" s="194"/>
      <c r="J1365" s="194"/>
      <c r="K1365" s="194"/>
      <c r="L1365" s="140"/>
      <c r="P1365" s="2"/>
      <c r="AA1365" s="6"/>
      <c r="AB1365" s="6"/>
      <c r="AC1365" s="6"/>
    </row>
    <row r="1366" spans="1:29" ht="9.9" customHeight="1" x14ac:dyDescent="0.25">
      <c r="A1366" s="2"/>
      <c r="B1366" s="138"/>
      <c r="C1366" s="142"/>
      <c r="D1366" s="2"/>
      <c r="I1366" s="333"/>
      <c r="J1366" s="334"/>
      <c r="K1366" s="194"/>
      <c r="L1366" s="194"/>
      <c r="P1366" s="2"/>
      <c r="AA1366" s="6"/>
      <c r="AB1366" s="6"/>
      <c r="AC1366" s="6"/>
    </row>
    <row r="1367" spans="1:29" ht="9.9" customHeight="1" x14ac:dyDescent="0.25">
      <c r="A1367" s="2"/>
      <c r="B1367" s="138"/>
      <c r="C1367" s="142"/>
      <c r="D1367" s="2"/>
      <c r="I1367" s="333"/>
      <c r="J1367" s="334"/>
      <c r="K1367" s="194"/>
      <c r="L1367" s="194"/>
      <c r="P1367" s="2"/>
      <c r="AA1367" s="6"/>
      <c r="AB1367" s="6"/>
      <c r="AC1367" s="6"/>
    </row>
    <row r="1368" spans="1:29" ht="9.9" customHeight="1" x14ac:dyDescent="0.25">
      <c r="A1368" s="2"/>
      <c r="B1368" s="138"/>
      <c r="C1368" s="142"/>
      <c r="D1368" s="2"/>
      <c r="I1368" s="194"/>
      <c r="J1368" s="194"/>
      <c r="K1368" s="194"/>
      <c r="L1368" s="194"/>
      <c r="P1368" s="2"/>
      <c r="AA1368" s="6"/>
      <c r="AB1368" s="6"/>
      <c r="AC1368" s="6"/>
    </row>
    <row r="1369" spans="1:29" ht="9.9" customHeight="1" x14ac:dyDescent="0.25">
      <c r="A1369" s="2"/>
      <c r="B1369" s="138"/>
      <c r="C1369" s="142"/>
      <c r="D1369" s="2"/>
      <c r="I1369" s="333"/>
      <c r="J1369" s="334"/>
      <c r="K1369" s="194"/>
      <c r="L1369" s="194"/>
      <c r="P1369" s="2"/>
      <c r="AA1369" s="6"/>
      <c r="AB1369" s="6"/>
      <c r="AC1369" s="6"/>
    </row>
    <row r="1370" spans="1:29" ht="9.9" customHeight="1" x14ac:dyDescent="0.25">
      <c r="A1370" s="2"/>
      <c r="B1370" s="138"/>
      <c r="C1370" s="142"/>
      <c r="D1370" s="2"/>
      <c r="I1370" s="333"/>
      <c r="J1370" s="334"/>
      <c r="K1370" s="194"/>
      <c r="L1370" s="194"/>
      <c r="P1370" s="2"/>
      <c r="AA1370" s="6"/>
      <c r="AB1370" s="6"/>
      <c r="AC1370" s="6"/>
    </row>
    <row r="1371" spans="1:29" ht="9.9" customHeight="1" x14ac:dyDescent="0.25">
      <c r="A1371" s="2"/>
      <c r="B1371" s="138"/>
      <c r="C1371" s="142"/>
      <c r="D1371" s="2"/>
      <c r="I1371" s="194"/>
      <c r="J1371" s="194"/>
      <c r="K1371" s="194"/>
      <c r="L1371" s="194"/>
      <c r="P1371" s="2"/>
      <c r="AA1371" s="6"/>
      <c r="AB1371" s="6"/>
      <c r="AC1371" s="6"/>
    </row>
    <row r="1372" spans="1:29" ht="9.9" customHeight="1" x14ac:dyDescent="0.25">
      <c r="A1372" s="2"/>
      <c r="B1372" s="138"/>
      <c r="C1372" s="142"/>
      <c r="D1372" s="2"/>
      <c r="I1372" s="333"/>
      <c r="J1372" s="334"/>
      <c r="K1372" s="194"/>
      <c r="L1372" s="194"/>
      <c r="P1372" s="2"/>
      <c r="AA1372" s="6"/>
      <c r="AB1372" s="6"/>
      <c r="AC1372" s="6"/>
    </row>
    <row r="1373" spans="1:29" ht="9.9" customHeight="1" x14ac:dyDescent="0.25">
      <c r="A1373" s="2"/>
      <c r="B1373" s="138"/>
      <c r="C1373" s="142"/>
      <c r="D1373" s="2"/>
      <c r="I1373" s="333"/>
      <c r="J1373" s="334"/>
      <c r="K1373" s="194"/>
      <c r="L1373" s="194"/>
      <c r="P1373" s="2"/>
      <c r="AA1373" s="6"/>
      <c r="AB1373" s="6"/>
      <c r="AC1373" s="6"/>
    </row>
    <row r="1374" spans="1:29" ht="9.9" customHeight="1" x14ac:dyDescent="0.25">
      <c r="A1374" s="2"/>
      <c r="B1374" s="138"/>
      <c r="C1374" s="142"/>
      <c r="D1374" s="2"/>
      <c r="I1374" s="194"/>
      <c r="J1374" s="194"/>
      <c r="K1374" s="194"/>
      <c r="L1374" s="194"/>
      <c r="P1374" s="2"/>
      <c r="AA1374" s="6"/>
      <c r="AB1374" s="6"/>
      <c r="AC1374" s="6"/>
    </row>
    <row r="1375" spans="1:29" ht="9.9" customHeight="1" x14ac:dyDescent="0.25">
      <c r="A1375" s="2"/>
      <c r="B1375" s="138"/>
      <c r="C1375" s="142"/>
      <c r="D1375" s="2"/>
      <c r="I1375" s="333"/>
      <c r="J1375" s="334"/>
      <c r="K1375" s="194"/>
      <c r="L1375" s="194"/>
      <c r="P1375" s="2"/>
      <c r="AA1375" s="6"/>
      <c r="AB1375" s="6"/>
      <c r="AC1375" s="6"/>
    </row>
    <row r="1376" spans="1:29" ht="9.9" customHeight="1" x14ac:dyDescent="0.25">
      <c r="A1376" s="2"/>
      <c r="B1376" s="138"/>
      <c r="C1376" s="142"/>
      <c r="D1376" s="2"/>
      <c r="I1376" s="333"/>
      <c r="J1376" s="334"/>
      <c r="K1376" s="194"/>
      <c r="L1376" s="194"/>
      <c r="P1376" s="2"/>
      <c r="AA1376" s="6"/>
      <c r="AB1376" s="6"/>
      <c r="AC1376" s="6"/>
    </row>
    <row r="1377" spans="1:29" ht="9.9" customHeight="1" x14ac:dyDescent="0.25">
      <c r="A1377" s="2"/>
      <c r="B1377" s="139"/>
      <c r="C1377" s="142"/>
      <c r="D1377" s="2"/>
      <c r="I1377" s="194"/>
      <c r="J1377" s="194"/>
      <c r="K1377" s="194"/>
      <c r="L1377" s="194"/>
      <c r="P1377" s="2"/>
      <c r="AA1377" s="6"/>
      <c r="AB1377" s="6"/>
      <c r="AC1377" s="6"/>
    </row>
    <row r="1378" spans="1:29" ht="9.9" customHeight="1" x14ac:dyDescent="0.25">
      <c r="A1378" s="2"/>
      <c r="B1378" s="142"/>
      <c r="C1378" s="142"/>
      <c r="D1378" s="2"/>
      <c r="I1378" s="194"/>
      <c r="J1378" s="194"/>
      <c r="K1378" s="194"/>
      <c r="L1378" s="194"/>
      <c r="P1378" s="2"/>
      <c r="AA1378" s="6"/>
      <c r="AB1378" s="6"/>
      <c r="AC1378" s="6"/>
    </row>
    <row r="1379" spans="1:29" ht="9.9" customHeight="1" x14ac:dyDescent="0.25">
      <c r="A1379" s="2"/>
      <c r="B1379" s="138"/>
      <c r="C1379" s="142"/>
      <c r="D1379" s="2"/>
      <c r="I1379" s="194"/>
      <c r="J1379" s="194"/>
      <c r="K1379" s="194"/>
      <c r="L1379" s="194"/>
      <c r="P1379" s="2"/>
      <c r="AA1379" s="6"/>
      <c r="AB1379" s="6"/>
      <c r="AC1379" s="6"/>
    </row>
    <row r="1380" spans="1:29" ht="9.9" customHeight="1" x14ac:dyDescent="0.25">
      <c r="A1380" s="2"/>
      <c r="B1380" s="138"/>
      <c r="C1380" s="142"/>
      <c r="D1380" s="2"/>
      <c r="I1380" s="333"/>
      <c r="J1380" s="334"/>
      <c r="K1380" s="194"/>
      <c r="L1380" s="194"/>
      <c r="P1380" s="2"/>
      <c r="AA1380" s="6"/>
      <c r="AB1380" s="6"/>
      <c r="AC1380" s="6"/>
    </row>
    <row r="1381" spans="1:29" ht="9.9" customHeight="1" x14ac:dyDescent="0.25">
      <c r="A1381" s="2"/>
      <c r="B1381" s="138"/>
      <c r="C1381" s="142"/>
      <c r="D1381" s="2"/>
      <c r="I1381" s="333"/>
      <c r="J1381" s="334"/>
      <c r="K1381" s="194"/>
      <c r="L1381" s="194"/>
      <c r="P1381" s="2"/>
      <c r="AA1381" s="6"/>
      <c r="AB1381" s="6"/>
      <c r="AC1381" s="6"/>
    </row>
    <row r="1382" spans="1:29" ht="9.9" customHeight="1" x14ac:dyDescent="0.25">
      <c r="A1382" s="2"/>
      <c r="B1382" s="138"/>
      <c r="C1382" s="142"/>
      <c r="D1382" s="2"/>
      <c r="I1382" s="194"/>
      <c r="J1382" s="194"/>
      <c r="K1382" s="194"/>
      <c r="L1382" s="194"/>
      <c r="P1382" s="2"/>
      <c r="AA1382" s="6"/>
      <c r="AB1382" s="6"/>
      <c r="AC1382" s="6"/>
    </row>
    <row r="1383" spans="1:29" ht="9.9" customHeight="1" x14ac:dyDescent="0.25">
      <c r="A1383" s="2"/>
      <c r="B1383" s="138"/>
      <c r="C1383" s="142"/>
      <c r="D1383" s="2"/>
      <c r="I1383" s="333"/>
      <c r="J1383" s="334"/>
      <c r="K1383" s="194"/>
      <c r="L1383" s="194"/>
      <c r="P1383" s="2"/>
      <c r="AA1383" s="6"/>
      <c r="AB1383" s="6"/>
      <c r="AC1383" s="6"/>
    </row>
    <row r="1384" spans="1:29" ht="9.9" customHeight="1" x14ac:dyDescent="0.25">
      <c r="A1384" s="2"/>
      <c r="B1384" s="138"/>
      <c r="C1384" s="142"/>
      <c r="D1384" s="2"/>
      <c r="I1384" s="333"/>
      <c r="J1384" s="334"/>
      <c r="K1384" s="194"/>
      <c r="L1384" s="194"/>
      <c r="P1384" s="2"/>
      <c r="AA1384" s="6"/>
      <c r="AB1384" s="6"/>
      <c r="AC1384" s="6"/>
    </row>
    <row r="1385" spans="1:29" ht="9.9" customHeight="1" x14ac:dyDescent="0.25">
      <c r="A1385" s="2"/>
      <c r="B1385" s="138"/>
      <c r="C1385" s="142"/>
      <c r="D1385" s="2"/>
      <c r="I1385" s="194"/>
      <c r="J1385" s="194"/>
      <c r="K1385" s="194"/>
      <c r="L1385" s="194"/>
      <c r="P1385" s="2"/>
      <c r="AA1385" s="6"/>
      <c r="AB1385" s="6"/>
      <c r="AC1385" s="6"/>
    </row>
    <row r="1386" spans="1:29" ht="9.9" customHeight="1" x14ac:dyDescent="0.25">
      <c r="A1386" s="2"/>
      <c r="B1386" s="138"/>
      <c r="C1386" s="142"/>
      <c r="D1386" s="2"/>
      <c r="I1386" s="333"/>
      <c r="J1386" s="334"/>
      <c r="K1386" s="194"/>
      <c r="L1386" s="194"/>
      <c r="P1386" s="2"/>
      <c r="AA1386" s="6"/>
      <c r="AB1386" s="6"/>
      <c r="AC1386" s="6"/>
    </row>
    <row r="1387" spans="1:29" ht="9.9" customHeight="1" x14ac:dyDescent="0.25">
      <c r="A1387" s="2"/>
      <c r="B1387" s="138"/>
      <c r="C1387" s="142"/>
      <c r="D1387" s="2"/>
      <c r="I1387" s="333"/>
      <c r="J1387" s="334"/>
      <c r="K1387" s="194"/>
      <c r="L1387" s="194"/>
      <c r="P1387" s="2"/>
      <c r="AA1387" s="6"/>
      <c r="AB1387" s="6"/>
      <c r="AC1387" s="6"/>
    </row>
    <row r="1388" spans="1:29" ht="9.9" customHeight="1" x14ac:dyDescent="0.25">
      <c r="A1388" s="2"/>
      <c r="B1388" s="138"/>
      <c r="C1388" s="142"/>
      <c r="D1388" s="2"/>
      <c r="I1388" s="194"/>
      <c r="J1388" s="194"/>
      <c r="K1388" s="194"/>
      <c r="L1388" s="194"/>
      <c r="P1388" s="2"/>
      <c r="AA1388" s="6"/>
      <c r="AB1388" s="6"/>
      <c r="AC1388" s="6"/>
    </row>
    <row r="1389" spans="1:29" ht="9.9" customHeight="1" x14ac:dyDescent="0.25">
      <c r="A1389" s="2"/>
      <c r="B1389" s="138"/>
      <c r="C1389" s="142"/>
      <c r="D1389" s="2"/>
      <c r="I1389" s="333"/>
      <c r="J1389" s="334"/>
      <c r="K1389" s="194"/>
      <c r="L1389" s="194"/>
      <c r="P1389" s="2"/>
      <c r="AA1389" s="6"/>
      <c r="AB1389" s="6"/>
      <c r="AC1389" s="6"/>
    </row>
    <row r="1390" spans="1:29" ht="9.9" customHeight="1" x14ac:dyDescent="0.25">
      <c r="A1390" s="2"/>
      <c r="B1390" s="138"/>
      <c r="C1390" s="142"/>
      <c r="D1390" s="2"/>
      <c r="I1390" s="333"/>
      <c r="J1390" s="334"/>
      <c r="K1390" s="194"/>
      <c r="L1390" s="194"/>
      <c r="P1390" s="2"/>
      <c r="AA1390" s="6"/>
      <c r="AB1390" s="6"/>
      <c r="AC1390" s="6"/>
    </row>
    <row r="1391" spans="1:29" ht="9.9" customHeight="1" x14ac:dyDescent="0.25">
      <c r="A1391" s="2"/>
      <c r="B1391" s="138"/>
      <c r="C1391" s="142"/>
      <c r="D1391" s="2"/>
      <c r="I1391" s="333"/>
      <c r="J1391" s="334"/>
      <c r="K1391" s="194"/>
      <c r="L1391" s="194"/>
      <c r="P1391" s="2"/>
      <c r="AA1391" s="6"/>
      <c r="AB1391" s="6"/>
      <c r="AC1391" s="6"/>
    </row>
    <row r="1392" spans="1:29" ht="9.9" customHeight="1" x14ac:dyDescent="0.25">
      <c r="A1392" s="2"/>
      <c r="B1392" s="138"/>
      <c r="C1392" s="142"/>
      <c r="D1392" s="2"/>
      <c r="I1392" s="333"/>
      <c r="J1392" s="334"/>
      <c r="K1392" s="194"/>
      <c r="L1392" s="194"/>
      <c r="P1392" s="2"/>
      <c r="AA1392" s="6"/>
      <c r="AB1392" s="6"/>
      <c r="AC1392" s="6"/>
    </row>
    <row r="1393" spans="1:29" ht="9.9" customHeight="1" x14ac:dyDescent="0.25">
      <c r="A1393" s="2"/>
      <c r="B1393" s="138"/>
      <c r="C1393" s="142"/>
      <c r="D1393" s="2"/>
      <c r="I1393" s="194"/>
      <c r="J1393" s="194"/>
      <c r="K1393" s="194"/>
      <c r="L1393" s="194"/>
      <c r="P1393" s="2"/>
      <c r="AA1393" s="6"/>
      <c r="AB1393" s="6"/>
      <c r="AC1393" s="6"/>
    </row>
    <row r="1394" spans="1:29" ht="9.9" customHeight="1" x14ac:dyDescent="0.25">
      <c r="A1394" s="2"/>
      <c r="B1394" s="138"/>
      <c r="C1394" s="142"/>
      <c r="D1394" s="2"/>
      <c r="I1394" s="333"/>
      <c r="J1394" s="334"/>
      <c r="K1394" s="194"/>
      <c r="L1394" s="194"/>
      <c r="P1394" s="2"/>
      <c r="AA1394" s="6"/>
      <c r="AB1394" s="6"/>
      <c r="AC1394" s="6"/>
    </row>
    <row r="1395" spans="1:29" ht="9.9" customHeight="1" x14ac:dyDescent="0.25">
      <c r="A1395" s="2"/>
      <c r="B1395" s="138"/>
      <c r="C1395" s="142"/>
      <c r="D1395" s="2"/>
      <c r="I1395" s="333"/>
      <c r="J1395" s="334"/>
      <c r="K1395" s="194"/>
      <c r="L1395" s="194"/>
      <c r="P1395" s="2"/>
      <c r="AA1395" s="6"/>
      <c r="AB1395" s="6"/>
      <c r="AC1395" s="6"/>
    </row>
    <row r="1396" spans="1:29" ht="9.9" customHeight="1" x14ac:dyDescent="0.25">
      <c r="A1396" s="2"/>
      <c r="B1396" s="138"/>
      <c r="C1396" s="142"/>
      <c r="D1396" s="2"/>
      <c r="I1396" s="194"/>
      <c r="J1396" s="194"/>
      <c r="K1396" s="194"/>
      <c r="L1396" s="194"/>
      <c r="P1396" s="2"/>
      <c r="AA1396" s="6"/>
      <c r="AB1396" s="6"/>
      <c r="AC1396" s="6"/>
    </row>
    <row r="1397" spans="1:29" ht="9.9" customHeight="1" x14ac:dyDescent="0.25">
      <c r="A1397" s="2"/>
      <c r="B1397" s="138"/>
      <c r="C1397" s="142"/>
      <c r="D1397" s="2"/>
      <c r="I1397" s="333"/>
      <c r="J1397" s="334"/>
      <c r="K1397" s="194"/>
      <c r="L1397" s="194"/>
      <c r="P1397" s="2"/>
      <c r="AA1397" s="6"/>
      <c r="AB1397" s="6"/>
      <c r="AC1397" s="6"/>
    </row>
    <row r="1398" spans="1:29" ht="9.9" customHeight="1" x14ac:dyDescent="0.25">
      <c r="A1398" s="2"/>
      <c r="B1398" s="138"/>
      <c r="C1398" s="142"/>
      <c r="D1398" s="2"/>
      <c r="I1398" s="333"/>
      <c r="J1398" s="334"/>
      <c r="K1398" s="194"/>
      <c r="L1398" s="194"/>
      <c r="P1398" s="2"/>
      <c r="AA1398" s="6"/>
      <c r="AB1398" s="6"/>
      <c r="AC1398" s="6"/>
    </row>
    <row r="1399" spans="1:29" ht="9.9" customHeight="1" x14ac:dyDescent="0.25">
      <c r="A1399" s="2"/>
      <c r="B1399" s="138"/>
      <c r="C1399" s="142"/>
      <c r="D1399" s="2"/>
      <c r="I1399" s="333"/>
      <c r="J1399" s="334"/>
      <c r="K1399" s="194"/>
      <c r="L1399" s="194"/>
      <c r="P1399" s="2"/>
      <c r="AA1399" s="6"/>
      <c r="AB1399" s="6"/>
      <c r="AC1399" s="6"/>
    </row>
    <row r="1400" spans="1:29" ht="9.9" customHeight="1" x14ac:dyDescent="0.25">
      <c r="A1400" s="2"/>
      <c r="B1400" s="138"/>
      <c r="C1400" s="142"/>
      <c r="D1400" s="2"/>
      <c r="I1400" s="333"/>
      <c r="J1400" s="334"/>
      <c r="K1400" s="194"/>
      <c r="L1400" s="194"/>
      <c r="P1400" s="2"/>
      <c r="AA1400" s="6"/>
      <c r="AB1400" s="6"/>
      <c r="AC1400" s="6"/>
    </row>
    <row r="1401" spans="1:29" ht="9.9" customHeight="1" x14ac:dyDescent="0.25">
      <c r="A1401" s="2"/>
      <c r="B1401" s="138"/>
      <c r="C1401" s="142"/>
      <c r="D1401" s="2"/>
      <c r="I1401" s="194"/>
      <c r="J1401" s="194"/>
      <c r="K1401" s="194"/>
      <c r="L1401" s="194"/>
      <c r="P1401" s="2"/>
      <c r="AA1401" s="6"/>
      <c r="AB1401" s="6"/>
      <c r="AC1401" s="6"/>
    </row>
    <row r="1402" spans="1:29" ht="9.9" customHeight="1" x14ac:dyDescent="0.25">
      <c r="A1402" s="2"/>
      <c r="B1402" s="138"/>
      <c r="C1402" s="142"/>
      <c r="D1402" s="2"/>
      <c r="I1402" s="333"/>
      <c r="J1402" s="334"/>
      <c r="K1402" s="194"/>
      <c r="L1402" s="194"/>
      <c r="P1402" s="2"/>
      <c r="AA1402" s="6"/>
      <c r="AB1402" s="6"/>
      <c r="AC1402" s="6"/>
    </row>
    <row r="1403" spans="1:29" ht="9.9" customHeight="1" x14ac:dyDescent="0.25">
      <c r="A1403" s="2"/>
      <c r="B1403" s="138"/>
      <c r="C1403" s="142"/>
      <c r="D1403" s="2"/>
      <c r="I1403" s="333"/>
      <c r="J1403" s="334"/>
      <c r="K1403" s="194"/>
      <c r="L1403" s="194"/>
      <c r="P1403" s="2"/>
      <c r="AA1403" s="6"/>
      <c r="AB1403" s="6"/>
      <c r="AC1403" s="6"/>
    </row>
    <row r="1404" spans="1:29" ht="9.9" customHeight="1" x14ac:dyDescent="0.25">
      <c r="A1404" s="2"/>
      <c r="B1404" s="138"/>
      <c r="C1404" s="142"/>
      <c r="D1404" s="2"/>
      <c r="I1404" s="333"/>
      <c r="J1404" s="334"/>
      <c r="K1404" s="194"/>
      <c r="L1404" s="194"/>
      <c r="P1404" s="2"/>
      <c r="AA1404" s="6"/>
      <c r="AB1404" s="6"/>
      <c r="AC1404" s="6"/>
    </row>
    <row r="1405" spans="1:29" ht="9.9" customHeight="1" x14ac:dyDescent="0.25">
      <c r="A1405" s="2"/>
      <c r="B1405" s="138"/>
      <c r="C1405" s="142"/>
      <c r="D1405" s="2"/>
      <c r="I1405" s="333"/>
      <c r="J1405" s="334"/>
      <c r="K1405" s="194"/>
      <c r="L1405" s="194"/>
      <c r="P1405" s="2"/>
      <c r="AA1405" s="6"/>
      <c r="AB1405" s="6"/>
      <c r="AC1405" s="6"/>
    </row>
    <row r="1406" spans="1:29" ht="9.9" customHeight="1" x14ac:dyDescent="0.25">
      <c r="A1406" s="2"/>
      <c r="B1406" s="138"/>
      <c r="C1406" s="142"/>
      <c r="D1406" s="2"/>
      <c r="I1406" s="194"/>
      <c r="J1406" s="194"/>
      <c r="K1406" s="194"/>
      <c r="L1406" s="194"/>
      <c r="P1406" s="2"/>
      <c r="AA1406" s="6"/>
      <c r="AB1406" s="6"/>
      <c r="AC1406" s="6"/>
    </row>
    <row r="1407" spans="1:29" ht="9.9" customHeight="1" x14ac:dyDescent="0.25">
      <c r="A1407" s="2"/>
      <c r="B1407" s="138"/>
      <c r="C1407" s="142"/>
      <c r="D1407" s="2"/>
      <c r="I1407" s="333"/>
      <c r="J1407" s="334"/>
      <c r="K1407" s="194"/>
      <c r="L1407" s="194"/>
      <c r="P1407" s="2"/>
      <c r="AA1407" s="6"/>
      <c r="AB1407" s="6"/>
      <c r="AC1407" s="6"/>
    </row>
    <row r="1408" spans="1:29" ht="9.9" customHeight="1" x14ac:dyDescent="0.25">
      <c r="A1408" s="2"/>
      <c r="B1408" s="138"/>
      <c r="C1408" s="142"/>
      <c r="D1408" s="2"/>
      <c r="I1408" s="333"/>
      <c r="J1408" s="334"/>
      <c r="K1408" s="194"/>
      <c r="L1408" s="194"/>
      <c r="P1408" s="2"/>
      <c r="AA1408" s="6"/>
      <c r="AB1408" s="6"/>
      <c r="AC1408" s="6"/>
    </row>
    <row r="1409" spans="1:29" ht="9.9" customHeight="1" x14ac:dyDescent="0.25">
      <c r="A1409" s="2"/>
      <c r="B1409" s="138"/>
      <c r="C1409" s="142"/>
      <c r="D1409" s="2"/>
      <c r="I1409" s="333"/>
      <c r="J1409" s="334"/>
      <c r="K1409" s="194"/>
      <c r="L1409" s="194"/>
      <c r="P1409" s="2"/>
      <c r="AA1409" s="6"/>
      <c r="AB1409" s="6"/>
      <c r="AC1409" s="6"/>
    </row>
    <row r="1410" spans="1:29" ht="9.9" customHeight="1" x14ac:dyDescent="0.25">
      <c r="A1410" s="2"/>
      <c r="B1410" s="138"/>
      <c r="C1410" s="142"/>
      <c r="D1410" s="2"/>
      <c r="I1410" s="333"/>
      <c r="J1410" s="334"/>
      <c r="K1410" s="194"/>
      <c r="L1410" s="194"/>
      <c r="P1410" s="2"/>
      <c r="AA1410" s="6"/>
      <c r="AB1410" s="6"/>
      <c r="AC1410" s="6"/>
    </row>
    <row r="1411" spans="1:29" ht="9.9" customHeight="1" x14ac:dyDescent="0.25">
      <c r="A1411" s="2"/>
      <c r="B1411" s="138"/>
      <c r="C1411" s="142"/>
      <c r="D1411" s="2"/>
      <c r="I1411" s="194"/>
      <c r="J1411" s="194"/>
      <c r="K1411" s="194"/>
      <c r="L1411" s="194"/>
      <c r="P1411" s="2"/>
      <c r="AA1411" s="6"/>
      <c r="AB1411" s="6"/>
      <c r="AC1411" s="6"/>
    </row>
    <row r="1412" spans="1:29" ht="9.9" customHeight="1" x14ac:dyDescent="0.25">
      <c r="A1412" s="2"/>
      <c r="B1412" s="138"/>
      <c r="C1412" s="142"/>
      <c r="D1412" s="2"/>
      <c r="I1412" s="333"/>
      <c r="J1412" s="334"/>
      <c r="K1412" s="194"/>
      <c r="L1412" s="194"/>
      <c r="P1412" s="2"/>
      <c r="AA1412" s="6"/>
      <c r="AB1412" s="6"/>
      <c r="AC1412" s="6"/>
    </row>
    <row r="1413" spans="1:29" ht="9.9" customHeight="1" x14ac:dyDescent="0.25">
      <c r="A1413" s="2"/>
      <c r="B1413" s="138"/>
      <c r="C1413" s="142"/>
      <c r="D1413" s="2"/>
      <c r="I1413" s="333"/>
      <c r="J1413" s="334"/>
      <c r="K1413" s="194"/>
      <c r="L1413" s="194"/>
      <c r="P1413" s="2"/>
      <c r="AA1413" s="6"/>
      <c r="AB1413" s="6"/>
      <c r="AC1413" s="6"/>
    </row>
    <row r="1414" spans="1:29" ht="9.9" customHeight="1" x14ac:dyDescent="0.25">
      <c r="A1414" s="2"/>
      <c r="B1414" s="138"/>
      <c r="C1414" s="142"/>
      <c r="D1414" s="2"/>
      <c r="I1414" s="333"/>
      <c r="J1414" s="334"/>
      <c r="K1414" s="194"/>
      <c r="L1414" s="194"/>
      <c r="P1414" s="2"/>
      <c r="AA1414" s="6"/>
      <c r="AB1414" s="6"/>
      <c r="AC1414" s="6"/>
    </row>
    <row r="1415" spans="1:29" ht="9.9" customHeight="1" x14ac:dyDescent="0.25">
      <c r="A1415" s="2"/>
      <c r="B1415" s="138"/>
      <c r="C1415" s="142"/>
      <c r="D1415" s="2"/>
      <c r="I1415" s="333"/>
      <c r="J1415" s="334"/>
      <c r="K1415" s="194"/>
      <c r="L1415" s="194"/>
      <c r="P1415" s="2"/>
      <c r="AA1415" s="6"/>
      <c r="AB1415" s="6"/>
      <c r="AC1415" s="6"/>
    </row>
    <row r="1416" spans="1:29" ht="9.9" customHeight="1" x14ac:dyDescent="0.25">
      <c r="A1416" s="2"/>
      <c r="B1416" s="138"/>
      <c r="C1416" s="142"/>
      <c r="D1416" s="2"/>
      <c r="I1416" s="194"/>
      <c r="J1416" s="194"/>
      <c r="K1416" s="194"/>
      <c r="L1416" s="194"/>
      <c r="P1416" s="2"/>
      <c r="AA1416" s="6"/>
      <c r="AB1416" s="6"/>
      <c r="AC1416" s="6"/>
    </row>
    <row r="1417" spans="1:29" ht="9.9" customHeight="1" x14ac:dyDescent="0.25">
      <c r="A1417" s="2"/>
      <c r="B1417" s="138"/>
      <c r="C1417" s="142"/>
      <c r="D1417" s="2"/>
      <c r="I1417" s="333"/>
      <c r="J1417" s="334"/>
      <c r="K1417" s="194"/>
      <c r="L1417" s="194"/>
      <c r="P1417" s="2"/>
      <c r="AA1417" s="6"/>
      <c r="AB1417" s="6"/>
      <c r="AC1417" s="6"/>
    </row>
    <row r="1418" spans="1:29" ht="9.9" customHeight="1" x14ac:dyDescent="0.25">
      <c r="A1418" s="2"/>
      <c r="B1418" s="138"/>
      <c r="C1418" s="142"/>
      <c r="D1418" s="2"/>
      <c r="I1418" s="333"/>
      <c r="J1418" s="334"/>
      <c r="K1418" s="194"/>
      <c r="L1418" s="194"/>
      <c r="P1418" s="2"/>
      <c r="AA1418" s="6"/>
      <c r="AB1418" s="6"/>
      <c r="AC1418" s="6"/>
    </row>
    <row r="1419" spans="1:29" ht="9.9" customHeight="1" x14ac:dyDescent="0.25">
      <c r="A1419" s="2"/>
      <c r="B1419" s="138"/>
      <c r="C1419" s="142"/>
      <c r="D1419" s="2"/>
      <c r="I1419" s="333"/>
      <c r="J1419" s="334"/>
      <c r="K1419" s="194"/>
      <c r="L1419" s="194"/>
      <c r="P1419" s="2"/>
      <c r="AA1419" s="6"/>
      <c r="AB1419" s="6"/>
      <c r="AC1419" s="6"/>
    </row>
    <row r="1420" spans="1:29" ht="9.9" customHeight="1" x14ac:dyDescent="0.25">
      <c r="A1420" s="2"/>
      <c r="B1420" s="138"/>
      <c r="C1420" s="142"/>
      <c r="D1420" s="2"/>
      <c r="I1420" s="333"/>
      <c r="J1420" s="334"/>
      <c r="K1420" s="194"/>
      <c r="L1420" s="194"/>
      <c r="P1420" s="2"/>
      <c r="AA1420" s="6"/>
      <c r="AB1420" s="6"/>
      <c r="AC1420" s="6"/>
    </row>
    <row r="1421" spans="1:29" ht="9.9" customHeight="1" x14ac:dyDescent="0.25">
      <c r="A1421" s="2"/>
      <c r="B1421" s="138"/>
      <c r="C1421" s="142"/>
      <c r="D1421" s="2"/>
      <c r="I1421" s="194"/>
      <c r="J1421" s="194"/>
      <c r="K1421" s="194"/>
      <c r="L1421" s="194"/>
      <c r="P1421" s="2"/>
      <c r="AA1421" s="6"/>
      <c r="AB1421" s="6"/>
      <c r="AC1421" s="6"/>
    </row>
    <row r="1422" spans="1:29" ht="9.9" customHeight="1" x14ac:dyDescent="0.25">
      <c r="A1422" s="2"/>
      <c r="B1422" s="138"/>
      <c r="C1422" s="142"/>
      <c r="D1422" s="2"/>
      <c r="I1422" s="333"/>
      <c r="J1422" s="334"/>
      <c r="K1422" s="194"/>
      <c r="L1422" s="194"/>
      <c r="P1422" s="2"/>
      <c r="AA1422" s="6"/>
      <c r="AB1422" s="6"/>
      <c r="AC1422" s="6"/>
    </row>
    <row r="1423" spans="1:29" ht="9.9" customHeight="1" x14ac:dyDescent="0.25">
      <c r="A1423" s="2"/>
      <c r="B1423" s="138"/>
      <c r="C1423" s="142"/>
      <c r="D1423" s="2"/>
      <c r="I1423" s="333"/>
      <c r="J1423" s="334"/>
      <c r="K1423" s="194"/>
      <c r="L1423" s="194"/>
      <c r="P1423" s="2"/>
      <c r="AA1423" s="6"/>
      <c r="AB1423" s="6"/>
      <c r="AC1423" s="6"/>
    </row>
    <row r="1424" spans="1:29" ht="9.9" customHeight="1" x14ac:dyDescent="0.25">
      <c r="A1424" s="2"/>
      <c r="B1424" s="138"/>
      <c r="C1424" s="142"/>
      <c r="D1424" s="2"/>
      <c r="I1424" s="333"/>
      <c r="J1424" s="334"/>
      <c r="K1424" s="194"/>
      <c r="L1424" s="194"/>
      <c r="P1424" s="2"/>
      <c r="AA1424" s="6"/>
      <c r="AB1424" s="6"/>
      <c r="AC1424" s="6"/>
    </row>
    <row r="1425" spans="1:29" ht="9.9" customHeight="1" x14ac:dyDescent="0.25">
      <c r="A1425" s="2"/>
      <c r="B1425" s="138"/>
      <c r="C1425" s="142"/>
      <c r="D1425" s="2"/>
      <c r="I1425" s="333"/>
      <c r="J1425" s="334"/>
      <c r="K1425" s="194"/>
      <c r="L1425" s="194"/>
      <c r="P1425" s="2"/>
      <c r="AA1425" s="6"/>
      <c r="AB1425" s="6"/>
      <c r="AC1425" s="6"/>
    </row>
    <row r="1426" spans="1:29" ht="9.9" customHeight="1" x14ac:dyDescent="0.25">
      <c r="A1426" s="2"/>
      <c r="B1426" s="138"/>
      <c r="C1426" s="142"/>
      <c r="D1426" s="2"/>
      <c r="I1426" s="194"/>
      <c r="J1426" s="194"/>
      <c r="K1426" s="194"/>
      <c r="L1426" s="194"/>
      <c r="P1426" s="2"/>
      <c r="AA1426" s="6"/>
      <c r="AB1426" s="6"/>
      <c r="AC1426" s="6"/>
    </row>
    <row r="1427" spans="1:29" ht="9.9" customHeight="1" x14ac:dyDescent="0.25">
      <c r="A1427" s="2"/>
      <c r="B1427" s="138"/>
      <c r="C1427" s="142"/>
      <c r="D1427" s="2"/>
      <c r="I1427" s="333"/>
      <c r="J1427" s="334"/>
      <c r="K1427" s="194"/>
      <c r="L1427" s="194"/>
      <c r="P1427" s="2"/>
      <c r="AA1427" s="6"/>
      <c r="AB1427" s="6"/>
      <c r="AC1427" s="6"/>
    </row>
    <row r="1428" spans="1:29" ht="9.9" customHeight="1" x14ac:dyDescent="0.25">
      <c r="A1428" s="2"/>
      <c r="B1428" s="138"/>
      <c r="C1428" s="142"/>
      <c r="D1428" s="2"/>
      <c r="I1428" s="333"/>
      <c r="J1428" s="334"/>
      <c r="K1428" s="194"/>
      <c r="L1428" s="194"/>
      <c r="P1428" s="2"/>
      <c r="AA1428" s="6"/>
      <c r="AB1428" s="6"/>
      <c r="AC1428" s="6"/>
    </row>
    <row r="1429" spans="1:29" ht="9.9" customHeight="1" x14ac:dyDescent="0.25">
      <c r="A1429" s="2"/>
      <c r="B1429" s="138"/>
      <c r="C1429" s="142"/>
      <c r="D1429" s="2"/>
      <c r="I1429" s="333"/>
      <c r="J1429" s="334"/>
      <c r="K1429" s="194"/>
      <c r="L1429" s="194"/>
      <c r="P1429" s="2"/>
      <c r="AA1429" s="6"/>
      <c r="AB1429" s="6"/>
      <c r="AC1429" s="6"/>
    </row>
    <row r="1430" spans="1:29" ht="9.9" customHeight="1" x14ac:dyDescent="0.25">
      <c r="A1430" s="2"/>
      <c r="B1430" s="138"/>
      <c r="C1430" s="142"/>
      <c r="D1430" s="2"/>
      <c r="I1430" s="333"/>
      <c r="J1430" s="334"/>
      <c r="K1430" s="194"/>
      <c r="L1430" s="194"/>
      <c r="P1430" s="2"/>
      <c r="AA1430" s="6"/>
      <c r="AB1430" s="6"/>
      <c r="AC1430" s="6"/>
    </row>
    <row r="1431" spans="1:29" ht="9.9" customHeight="1" x14ac:dyDescent="0.25">
      <c r="A1431" s="2"/>
      <c r="B1431" s="138"/>
      <c r="C1431" s="142"/>
      <c r="D1431" s="2"/>
      <c r="I1431" s="194"/>
      <c r="J1431" s="194"/>
      <c r="K1431" s="194"/>
      <c r="L1431" s="194"/>
      <c r="P1431" s="2"/>
      <c r="AA1431" s="6"/>
      <c r="AB1431" s="6"/>
      <c r="AC1431" s="6"/>
    </row>
    <row r="1432" spans="1:29" ht="9.9" customHeight="1" x14ac:dyDescent="0.25">
      <c r="A1432" s="2"/>
      <c r="B1432" s="138"/>
      <c r="C1432" s="142"/>
      <c r="D1432" s="2"/>
      <c r="I1432" s="333"/>
      <c r="J1432" s="334"/>
      <c r="K1432" s="194"/>
      <c r="L1432" s="194"/>
      <c r="P1432" s="2"/>
      <c r="AA1432" s="6"/>
      <c r="AB1432" s="6"/>
      <c r="AC1432" s="6"/>
    </row>
    <row r="1433" spans="1:29" ht="9.9" customHeight="1" x14ac:dyDescent="0.25">
      <c r="A1433" s="2"/>
      <c r="B1433" s="138"/>
      <c r="C1433" s="142"/>
      <c r="D1433" s="2"/>
      <c r="I1433" s="333"/>
      <c r="J1433" s="334"/>
      <c r="K1433" s="194"/>
      <c r="L1433" s="194"/>
      <c r="P1433" s="2"/>
      <c r="AA1433" s="6"/>
      <c r="AB1433" s="6"/>
      <c r="AC1433" s="6"/>
    </row>
    <row r="1434" spans="1:29" ht="9.9" customHeight="1" x14ac:dyDescent="0.25">
      <c r="A1434" s="2"/>
      <c r="B1434" s="138"/>
      <c r="C1434" s="142"/>
      <c r="D1434" s="2"/>
      <c r="I1434" s="194"/>
      <c r="J1434" s="194"/>
      <c r="K1434" s="194"/>
      <c r="L1434" s="194"/>
      <c r="P1434" s="2"/>
      <c r="AA1434" s="6"/>
      <c r="AB1434" s="6"/>
      <c r="AC1434" s="6"/>
    </row>
    <row r="1435" spans="1:29" ht="9.9" customHeight="1" x14ac:dyDescent="0.25">
      <c r="A1435" s="2"/>
      <c r="B1435" s="138"/>
      <c r="C1435" s="142"/>
      <c r="D1435" s="2"/>
      <c r="I1435" s="333"/>
      <c r="J1435" s="334"/>
      <c r="K1435" s="194"/>
      <c r="L1435" s="194"/>
      <c r="P1435" s="2"/>
      <c r="AA1435" s="6"/>
      <c r="AB1435" s="6"/>
      <c r="AC1435" s="6"/>
    </row>
    <row r="1436" spans="1:29" ht="9.9" customHeight="1" x14ac:dyDescent="0.25">
      <c r="A1436" s="2"/>
      <c r="B1436" s="138"/>
      <c r="C1436" s="142"/>
      <c r="D1436" s="2"/>
      <c r="I1436" s="333"/>
      <c r="J1436" s="334"/>
      <c r="K1436" s="194"/>
      <c r="L1436" s="194"/>
      <c r="P1436" s="2"/>
      <c r="AA1436" s="6"/>
      <c r="AB1436" s="6"/>
      <c r="AC1436" s="6"/>
    </row>
    <row r="1437" spans="1:29" ht="9.9" customHeight="1" x14ac:dyDescent="0.25">
      <c r="A1437" s="2"/>
      <c r="B1437" s="138"/>
      <c r="C1437" s="142"/>
      <c r="D1437" s="2"/>
      <c r="I1437" s="333"/>
      <c r="J1437" s="334"/>
      <c r="K1437" s="194"/>
      <c r="L1437" s="194"/>
      <c r="P1437" s="2"/>
      <c r="AA1437" s="6"/>
      <c r="AB1437" s="6"/>
      <c r="AC1437" s="6"/>
    </row>
    <row r="1438" spans="1:29" ht="9.9" customHeight="1" x14ac:dyDescent="0.25">
      <c r="A1438" s="2"/>
      <c r="B1438" s="138"/>
      <c r="C1438" s="142"/>
      <c r="D1438" s="2"/>
      <c r="I1438" s="194"/>
      <c r="J1438" s="194"/>
      <c r="K1438" s="194"/>
      <c r="L1438" s="194"/>
      <c r="P1438" s="2"/>
      <c r="AA1438" s="6"/>
      <c r="AB1438" s="6"/>
      <c r="AC1438" s="6"/>
    </row>
    <row r="1439" spans="1:29" ht="9.9" customHeight="1" x14ac:dyDescent="0.25">
      <c r="B1439" s="138"/>
      <c r="C1439" s="142"/>
      <c r="D1439" s="2"/>
      <c r="I1439" s="333"/>
      <c r="J1439" s="334"/>
      <c r="K1439" s="194"/>
      <c r="L1439" s="194"/>
      <c r="P1439" s="2"/>
      <c r="AA1439" s="6"/>
      <c r="AB1439" s="6"/>
      <c r="AC1439" s="6"/>
    </row>
    <row r="1440" spans="1:29" ht="9.9" customHeight="1" x14ac:dyDescent="0.25">
      <c r="B1440" s="138"/>
      <c r="C1440" s="142"/>
      <c r="D1440" s="2"/>
      <c r="I1440" s="333"/>
      <c r="J1440" s="334"/>
      <c r="K1440" s="194"/>
      <c r="L1440" s="194"/>
      <c r="P1440" s="2"/>
      <c r="AA1440" s="6"/>
      <c r="AB1440" s="6"/>
      <c r="AC1440" s="6"/>
    </row>
    <row r="1441" spans="1:29" ht="9.9" customHeight="1" x14ac:dyDescent="0.25">
      <c r="B1441" s="138"/>
      <c r="C1441" s="142"/>
      <c r="D1441" s="2"/>
      <c r="I1441" s="333"/>
      <c r="J1441" s="334"/>
      <c r="K1441" s="194"/>
      <c r="L1441" s="194"/>
      <c r="P1441" s="2"/>
      <c r="AA1441" s="6"/>
      <c r="AB1441" s="6"/>
      <c r="AC1441" s="6"/>
    </row>
    <row r="1442" spans="1:29" ht="9.9" customHeight="1" x14ac:dyDescent="0.25">
      <c r="B1442" s="138"/>
      <c r="C1442" s="142"/>
      <c r="D1442" s="2"/>
      <c r="I1442" s="333"/>
      <c r="J1442" s="334"/>
      <c r="K1442" s="194"/>
      <c r="L1442" s="194"/>
      <c r="P1442" s="2"/>
      <c r="AA1442" s="6"/>
      <c r="AB1442" s="6"/>
      <c r="AC1442" s="6"/>
    </row>
    <row r="1443" spans="1:29" ht="9.9" customHeight="1" x14ac:dyDescent="0.25">
      <c r="B1443" s="138"/>
      <c r="C1443" s="142"/>
      <c r="D1443" s="2"/>
      <c r="I1443" s="194"/>
      <c r="J1443" s="194"/>
      <c r="K1443" s="194"/>
      <c r="L1443" s="194"/>
      <c r="P1443" s="2"/>
      <c r="AA1443" s="6"/>
      <c r="AB1443" s="6"/>
      <c r="AC1443" s="6"/>
    </row>
    <row r="1444" spans="1:29" ht="9.9" customHeight="1" x14ac:dyDescent="0.25">
      <c r="B1444" s="138"/>
      <c r="C1444" s="142"/>
      <c r="D1444" s="2"/>
      <c r="I1444" s="333"/>
      <c r="J1444" s="334"/>
      <c r="K1444" s="194"/>
      <c r="L1444" s="194"/>
      <c r="P1444" s="2"/>
      <c r="AA1444" s="6"/>
      <c r="AB1444" s="6"/>
      <c r="AC1444" s="6"/>
    </row>
    <row r="1445" spans="1:29" ht="9.9" customHeight="1" x14ac:dyDescent="0.25">
      <c r="B1445" s="138"/>
      <c r="C1445" s="142"/>
      <c r="D1445" s="2"/>
      <c r="I1445" s="333"/>
      <c r="J1445" s="334"/>
      <c r="K1445" s="194"/>
      <c r="L1445" s="194"/>
      <c r="P1445" s="2"/>
      <c r="AA1445" s="6"/>
      <c r="AB1445" s="6"/>
      <c r="AC1445" s="6"/>
    </row>
    <row r="1446" spans="1:29" ht="9.9" customHeight="1" x14ac:dyDescent="0.25">
      <c r="B1446" s="138"/>
      <c r="C1446" s="142"/>
      <c r="D1446" s="2"/>
      <c r="I1446" s="194"/>
      <c r="J1446" s="194"/>
      <c r="K1446" s="194"/>
      <c r="L1446" s="194"/>
      <c r="P1446" s="2"/>
      <c r="AA1446" s="6"/>
      <c r="AB1446" s="6"/>
      <c r="AC1446" s="6"/>
    </row>
    <row r="1447" spans="1:29" ht="9.9" customHeight="1" x14ac:dyDescent="0.25">
      <c r="B1447" s="138"/>
      <c r="C1447" s="142"/>
      <c r="D1447" s="2"/>
      <c r="I1447" s="333"/>
      <c r="J1447" s="334"/>
      <c r="K1447" s="194"/>
      <c r="L1447" s="194"/>
      <c r="P1447" s="2"/>
      <c r="AA1447" s="6"/>
      <c r="AB1447" s="6"/>
      <c r="AC1447" s="6"/>
    </row>
    <row r="1448" spans="1:29" ht="9.9" customHeight="1" x14ac:dyDescent="0.25">
      <c r="B1448" s="138"/>
      <c r="C1448" s="142"/>
      <c r="D1448" s="2"/>
      <c r="I1448" s="333"/>
      <c r="J1448" s="334"/>
      <c r="K1448" s="194"/>
      <c r="L1448" s="194"/>
      <c r="P1448" s="2"/>
      <c r="AA1448" s="6"/>
      <c r="AB1448" s="6"/>
      <c r="AC1448" s="6"/>
    </row>
    <row r="1449" spans="1:29" ht="9.9" customHeight="1" x14ac:dyDescent="0.25">
      <c r="B1449" s="138"/>
      <c r="C1449" s="142"/>
      <c r="D1449" s="2"/>
      <c r="I1449" s="190"/>
      <c r="J1449" s="191"/>
      <c r="K1449" s="194"/>
      <c r="L1449" s="194"/>
      <c r="P1449" s="2"/>
      <c r="AA1449" s="6"/>
      <c r="AB1449" s="6"/>
      <c r="AC1449" s="6"/>
    </row>
    <row r="1450" spans="1:29" ht="9.9" customHeight="1" x14ac:dyDescent="0.25">
      <c r="A1450" s="10"/>
      <c r="B1450" s="137"/>
      <c r="C1450" s="141"/>
      <c r="D1450" s="2"/>
      <c r="I1450" s="194"/>
      <c r="J1450" s="194"/>
      <c r="K1450" s="194"/>
      <c r="L1450" s="140"/>
      <c r="P1450" s="2"/>
      <c r="AA1450" s="6"/>
      <c r="AB1450" s="6"/>
      <c r="AC1450" s="6"/>
    </row>
    <row r="1451" spans="1:29" ht="9.9" customHeight="1" x14ac:dyDescent="0.25">
      <c r="A1451" s="10"/>
      <c r="B1451" s="67"/>
      <c r="C1451" s="142"/>
      <c r="D1451" s="337"/>
      <c r="E1451" s="338"/>
      <c r="F1451" s="339"/>
      <c r="I1451" s="194"/>
      <c r="J1451" s="194"/>
      <c r="K1451" s="194"/>
      <c r="L1451" s="140"/>
      <c r="P1451" s="2"/>
      <c r="AA1451" s="6"/>
      <c r="AB1451" s="6"/>
      <c r="AC1451" s="6"/>
    </row>
    <row r="1452" spans="1:29" ht="9.9" customHeight="1" x14ac:dyDescent="0.25">
      <c r="B1452" s="138"/>
      <c r="C1452" s="142"/>
      <c r="D1452" s="337"/>
      <c r="E1452" s="338"/>
      <c r="F1452" s="339"/>
      <c r="H1452" s="193"/>
      <c r="I1452" s="194"/>
      <c r="J1452" s="194"/>
      <c r="K1452" s="194"/>
      <c r="L1452" s="140"/>
      <c r="P1452" s="2"/>
      <c r="AA1452" s="6"/>
      <c r="AB1452" s="6"/>
      <c r="AC1452" s="6"/>
    </row>
    <row r="1453" spans="1:29" ht="9.9" customHeight="1" x14ac:dyDescent="0.25">
      <c r="B1453" s="138"/>
      <c r="C1453" s="142"/>
      <c r="D1453" s="2"/>
      <c r="E1453" s="194"/>
      <c r="F1453" s="194"/>
      <c r="G1453" s="194"/>
      <c r="H1453" s="193"/>
      <c r="I1453" s="194"/>
      <c r="J1453" s="194"/>
      <c r="K1453" s="194"/>
      <c r="L1453" s="140"/>
      <c r="P1453" s="2"/>
      <c r="AA1453" s="6"/>
      <c r="AB1453" s="6"/>
      <c r="AC1453" s="6"/>
    </row>
    <row r="1454" spans="1:29" ht="9.9" customHeight="1" x14ac:dyDescent="0.25">
      <c r="A1454" s="10"/>
      <c r="B1454" s="67"/>
      <c r="C1454" s="142"/>
      <c r="D1454" s="2"/>
      <c r="E1454" s="194"/>
      <c r="F1454" s="194"/>
      <c r="G1454" s="194"/>
      <c r="H1454" s="193"/>
      <c r="I1454" s="194"/>
      <c r="J1454" s="194"/>
      <c r="K1454" s="194"/>
      <c r="L1454" s="140"/>
      <c r="P1454" s="2"/>
      <c r="AA1454" s="6"/>
      <c r="AB1454" s="6"/>
      <c r="AC1454" s="6"/>
    </row>
    <row r="1455" spans="1:29" ht="9.9" customHeight="1" x14ac:dyDescent="0.25">
      <c r="A1455" s="2"/>
      <c r="B1455" s="141"/>
      <c r="C1455" s="139"/>
      <c r="D1455" s="2"/>
      <c r="E1455" s="194"/>
      <c r="F1455" s="194"/>
      <c r="G1455" s="194"/>
      <c r="I1455" s="194"/>
      <c r="J1455" s="194"/>
      <c r="K1455" s="194"/>
      <c r="L1455" s="13"/>
      <c r="P1455" s="2"/>
      <c r="AA1455" s="6"/>
      <c r="AB1455" s="6"/>
      <c r="AC1455" s="6"/>
    </row>
    <row r="1456" spans="1:29" ht="9.9" customHeight="1" x14ac:dyDescent="0.25">
      <c r="A1456" s="2"/>
      <c r="B1456" s="139"/>
      <c r="C1456" s="142"/>
      <c r="D1456" s="2"/>
      <c r="I1456" s="194"/>
      <c r="J1456" s="194"/>
      <c r="K1456" s="194"/>
      <c r="L1456" s="194"/>
      <c r="P1456" s="2"/>
      <c r="AA1456" s="6"/>
      <c r="AB1456" s="6"/>
      <c r="AC1456" s="6"/>
    </row>
    <row r="1457" spans="1:29" ht="9.9" customHeight="1" x14ac:dyDescent="0.25">
      <c r="A1457" s="2"/>
      <c r="B1457" s="142"/>
      <c r="C1457" s="142"/>
      <c r="D1457" s="2"/>
      <c r="I1457" s="194"/>
      <c r="J1457" s="194"/>
      <c r="K1457" s="194"/>
      <c r="L1457" s="194"/>
      <c r="P1457" s="2"/>
      <c r="AA1457" s="6"/>
      <c r="AB1457" s="6"/>
      <c r="AC1457" s="6"/>
    </row>
    <row r="1458" spans="1:29" ht="9.9" customHeight="1" x14ac:dyDescent="0.25">
      <c r="A1458" s="2"/>
      <c r="B1458" s="138"/>
      <c r="C1458" s="142"/>
      <c r="D1458" s="2"/>
      <c r="I1458" s="194"/>
      <c r="J1458" s="194"/>
      <c r="K1458" s="194"/>
      <c r="L1458" s="194"/>
      <c r="P1458" s="2"/>
      <c r="AA1458" s="6"/>
      <c r="AB1458" s="6"/>
      <c r="AC1458" s="6"/>
    </row>
    <row r="1459" spans="1:29" ht="9.9" customHeight="1" x14ac:dyDescent="0.25">
      <c r="A1459" s="2"/>
      <c r="B1459" s="138"/>
      <c r="C1459" s="142"/>
      <c r="D1459" s="333"/>
      <c r="E1459" s="334"/>
      <c r="F1459" s="194"/>
      <c r="G1459" s="194"/>
      <c r="I1459" s="2"/>
      <c r="J1459" s="2"/>
      <c r="K1459" s="2"/>
      <c r="L1459" s="194"/>
      <c r="P1459" s="2"/>
      <c r="AA1459" s="6"/>
      <c r="AB1459" s="6"/>
      <c r="AC1459" s="6"/>
    </row>
    <row r="1460" spans="1:29" ht="9.9" customHeight="1" x14ac:dyDescent="0.25">
      <c r="A1460" s="2"/>
      <c r="B1460" s="138"/>
      <c r="C1460" s="142"/>
      <c r="D1460" s="333"/>
      <c r="E1460" s="334"/>
      <c r="F1460" s="194"/>
      <c r="G1460" s="194"/>
      <c r="I1460" s="2"/>
      <c r="J1460" s="2"/>
      <c r="K1460" s="2"/>
      <c r="L1460" s="194"/>
      <c r="P1460" s="2"/>
      <c r="AA1460" s="6"/>
      <c r="AB1460" s="6"/>
      <c r="AC1460" s="6"/>
    </row>
    <row r="1461" spans="1:29" ht="9.9" customHeight="1" x14ac:dyDescent="0.25">
      <c r="A1461" s="2"/>
      <c r="B1461" s="138"/>
      <c r="C1461" s="142"/>
      <c r="D1461" s="194"/>
      <c r="E1461" s="194"/>
      <c r="F1461" s="194"/>
      <c r="G1461" s="194"/>
      <c r="I1461" s="2"/>
      <c r="J1461" s="2"/>
      <c r="K1461" s="2"/>
      <c r="L1461" s="194"/>
      <c r="P1461" s="2"/>
      <c r="AA1461" s="6"/>
      <c r="AB1461" s="6"/>
      <c r="AC1461" s="6"/>
    </row>
    <row r="1462" spans="1:29" ht="9.9" customHeight="1" x14ac:dyDescent="0.25">
      <c r="A1462" s="2"/>
      <c r="B1462" s="138"/>
      <c r="C1462" s="142"/>
      <c r="D1462" s="333"/>
      <c r="E1462" s="334"/>
      <c r="F1462" s="194"/>
      <c r="G1462" s="194"/>
      <c r="I1462" s="2"/>
      <c r="J1462" s="2"/>
      <c r="K1462" s="2"/>
      <c r="L1462" s="194"/>
      <c r="P1462" s="2"/>
      <c r="AA1462" s="6"/>
      <c r="AB1462" s="6"/>
      <c r="AC1462" s="6"/>
    </row>
    <row r="1463" spans="1:29" ht="9.9" customHeight="1" x14ac:dyDescent="0.25">
      <c r="A1463" s="2"/>
      <c r="B1463" s="138"/>
      <c r="C1463" s="142"/>
      <c r="D1463" s="333"/>
      <c r="E1463" s="334"/>
      <c r="F1463" s="194"/>
      <c r="G1463" s="194"/>
      <c r="I1463" s="2"/>
      <c r="J1463" s="2"/>
      <c r="K1463" s="2"/>
      <c r="L1463" s="194"/>
      <c r="P1463" s="2"/>
      <c r="AA1463" s="6"/>
      <c r="AB1463" s="6"/>
      <c r="AC1463" s="6"/>
    </row>
    <row r="1464" spans="1:29" ht="9.9" customHeight="1" x14ac:dyDescent="0.25">
      <c r="A1464" s="2"/>
      <c r="B1464" s="138"/>
      <c r="C1464" s="142"/>
      <c r="D1464" s="333"/>
      <c r="E1464" s="334"/>
      <c r="F1464" s="194"/>
      <c r="G1464" s="194"/>
      <c r="I1464" s="2"/>
      <c r="J1464" s="2"/>
      <c r="K1464" s="2"/>
      <c r="L1464" s="194"/>
      <c r="P1464" s="2"/>
      <c r="AA1464" s="6"/>
      <c r="AB1464" s="6"/>
      <c r="AC1464" s="6"/>
    </row>
    <row r="1465" spans="1:29" ht="9.9" customHeight="1" x14ac:dyDescent="0.25">
      <c r="A1465" s="2"/>
      <c r="B1465" s="138"/>
      <c r="C1465" s="142"/>
      <c r="D1465" s="194"/>
      <c r="E1465" s="194"/>
      <c r="F1465" s="194"/>
      <c r="G1465" s="194"/>
      <c r="I1465" s="2"/>
      <c r="J1465" s="2"/>
      <c r="K1465" s="2"/>
      <c r="L1465" s="194"/>
      <c r="P1465" s="2"/>
      <c r="AA1465" s="6"/>
      <c r="AB1465" s="6"/>
      <c r="AC1465" s="6"/>
    </row>
    <row r="1466" spans="1:29" ht="9.9" customHeight="1" x14ac:dyDescent="0.25">
      <c r="A1466" s="2"/>
      <c r="B1466" s="138"/>
      <c r="C1466" s="142"/>
      <c r="D1466" s="333"/>
      <c r="E1466" s="334"/>
      <c r="F1466" s="194"/>
      <c r="G1466" s="194"/>
      <c r="I1466" s="2"/>
      <c r="J1466" s="2"/>
      <c r="K1466" s="2"/>
      <c r="L1466" s="194"/>
      <c r="P1466" s="2"/>
      <c r="AA1466" s="6"/>
      <c r="AB1466" s="6"/>
      <c r="AC1466" s="6"/>
    </row>
    <row r="1467" spans="1:29" ht="9.9" customHeight="1" x14ac:dyDescent="0.25">
      <c r="A1467" s="2"/>
      <c r="B1467" s="138"/>
      <c r="C1467" s="142"/>
      <c r="D1467" s="333"/>
      <c r="E1467" s="334"/>
      <c r="F1467" s="194"/>
      <c r="G1467" s="194"/>
      <c r="I1467" s="2"/>
      <c r="J1467" s="2"/>
      <c r="K1467" s="2"/>
      <c r="L1467" s="194"/>
      <c r="P1467" s="2"/>
      <c r="AA1467" s="6"/>
      <c r="AB1467" s="6"/>
      <c r="AC1467" s="6"/>
    </row>
    <row r="1468" spans="1:29" ht="9.9" customHeight="1" x14ac:dyDescent="0.25">
      <c r="A1468" s="2"/>
      <c r="B1468" s="138"/>
      <c r="C1468" s="142"/>
      <c r="D1468" s="194"/>
      <c r="E1468" s="194"/>
      <c r="F1468" s="194"/>
      <c r="G1468" s="194"/>
      <c r="I1468" s="2"/>
      <c r="J1468" s="2"/>
      <c r="K1468" s="2"/>
      <c r="L1468" s="194"/>
      <c r="P1468" s="2"/>
      <c r="AA1468" s="6"/>
      <c r="AB1468" s="6"/>
      <c r="AC1468" s="6"/>
    </row>
    <row r="1469" spans="1:29" ht="9.9" customHeight="1" x14ac:dyDescent="0.25">
      <c r="A1469" s="2"/>
      <c r="B1469" s="138"/>
      <c r="C1469" s="142"/>
      <c r="D1469" s="333"/>
      <c r="E1469" s="334"/>
      <c r="F1469" s="194"/>
      <c r="G1469" s="194"/>
      <c r="I1469" s="2"/>
      <c r="J1469" s="2"/>
      <c r="K1469" s="2"/>
      <c r="L1469" s="194"/>
      <c r="P1469" s="2"/>
      <c r="AA1469" s="6"/>
      <c r="AB1469" s="6"/>
      <c r="AC1469" s="6"/>
    </row>
    <row r="1470" spans="1:29" ht="9.9" customHeight="1" x14ac:dyDescent="0.25">
      <c r="A1470" s="2"/>
      <c r="B1470" s="138"/>
      <c r="C1470" s="142"/>
      <c r="D1470" s="333"/>
      <c r="E1470" s="334"/>
      <c r="F1470" s="194"/>
      <c r="G1470" s="194"/>
      <c r="I1470" s="2"/>
      <c r="J1470" s="2"/>
      <c r="K1470" s="2"/>
      <c r="L1470" s="194"/>
      <c r="P1470" s="2"/>
      <c r="AA1470" s="6"/>
      <c r="AB1470" s="6"/>
      <c r="AC1470" s="6"/>
    </row>
    <row r="1471" spans="1:29" ht="9.9" customHeight="1" x14ac:dyDescent="0.25">
      <c r="A1471" s="2"/>
      <c r="B1471" s="138"/>
      <c r="C1471" s="142"/>
      <c r="D1471" s="333"/>
      <c r="E1471" s="334"/>
      <c r="F1471" s="194"/>
      <c r="G1471" s="194"/>
      <c r="I1471" s="2"/>
      <c r="J1471" s="2"/>
      <c r="K1471" s="2"/>
      <c r="L1471" s="194"/>
      <c r="P1471" s="2"/>
      <c r="AA1471" s="6"/>
      <c r="AB1471" s="6"/>
      <c r="AC1471" s="6"/>
    </row>
    <row r="1472" spans="1:29" ht="9.9" customHeight="1" x14ac:dyDescent="0.25">
      <c r="A1472" s="2"/>
      <c r="B1472" s="138"/>
      <c r="C1472" s="142"/>
      <c r="D1472" s="333"/>
      <c r="E1472" s="334"/>
      <c r="F1472" s="194"/>
      <c r="G1472" s="194"/>
      <c r="I1472" s="2"/>
      <c r="J1472" s="2"/>
      <c r="K1472" s="2"/>
      <c r="L1472" s="194"/>
      <c r="P1472" s="2"/>
      <c r="AA1472" s="6"/>
      <c r="AB1472" s="6"/>
      <c r="AC1472" s="6"/>
    </row>
    <row r="1473" spans="1:29" ht="9.9" customHeight="1" x14ac:dyDescent="0.25">
      <c r="A1473" s="2"/>
      <c r="B1473" s="138"/>
      <c r="C1473" s="142"/>
      <c r="D1473" s="194"/>
      <c r="E1473" s="194"/>
      <c r="F1473" s="194"/>
      <c r="G1473" s="194"/>
      <c r="I1473" s="2"/>
      <c r="J1473" s="2"/>
      <c r="K1473" s="2"/>
      <c r="L1473" s="194"/>
      <c r="P1473" s="2"/>
      <c r="AA1473" s="6"/>
      <c r="AB1473" s="6"/>
      <c r="AC1473" s="6"/>
    </row>
    <row r="1474" spans="1:29" ht="9.9" customHeight="1" x14ac:dyDescent="0.25">
      <c r="A1474" s="2"/>
      <c r="B1474" s="138"/>
      <c r="C1474" s="142"/>
      <c r="D1474" s="333"/>
      <c r="E1474" s="334"/>
      <c r="F1474" s="194"/>
      <c r="G1474" s="194"/>
      <c r="I1474" s="2"/>
      <c r="J1474" s="2"/>
      <c r="K1474" s="2"/>
      <c r="L1474" s="194"/>
      <c r="P1474" s="2"/>
      <c r="AA1474" s="6"/>
      <c r="AB1474" s="6"/>
      <c r="AC1474" s="6"/>
    </row>
    <row r="1475" spans="1:29" ht="9.9" customHeight="1" x14ac:dyDescent="0.25">
      <c r="A1475" s="2"/>
      <c r="B1475" s="138"/>
      <c r="C1475" s="142"/>
      <c r="D1475" s="333"/>
      <c r="E1475" s="334"/>
      <c r="F1475" s="194"/>
      <c r="G1475" s="194"/>
      <c r="I1475" s="2"/>
      <c r="J1475" s="2"/>
      <c r="K1475" s="2"/>
      <c r="L1475" s="194"/>
      <c r="P1475" s="2"/>
      <c r="AA1475" s="6"/>
      <c r="AB1475" s="6"/>
      <c r="AC1475" s="6"/>
    </row>
    <row r="1476" spans="1:29" ht="9.9" customHeight="1" x14ac:dyDescent="0.25">
      <c r="A1476" s="2"/>
      <c r="B1476" s="138"/>
      <c r="C1476" s="142"/>
      <c r="D1476" s="194"/>
      <c r="E1476" s="194"/>
      <c r="F1476" s="194"/>
      <c r="G1476" s="194"/>
      <c r="I1476" s="2"/>
      <c r="J1476" s="2"/>
      <c r="K1476" s="2"/>
      <c r="L1476" s="194"/>
      <c r="P1476" s="2"/>
      <c r="AA1476" s="6"/>
      <c r="AB1476" s="6"/>
      <c r="AC1476" s="6"/>
    </row>
    <row r="1477" spans="1:29" ht="9.9" customHeight="1" x14ac:dyDescent="0.25">
      <c r="A1477" s="2"/>
      <c r="B1477" s="138"/>
      <c r="C1477" s="142"/>
      <c r="D1477" s="333"/>
      <c r="E1477" s="334"/>
      <c r="F1477" s="194"/>
      <c r="G1477" s="194"/>
      <c r="I1477" s="2"/>
      <c r="J1477" s="2"/>
      <c r="K1477" s="2"/>
      <c r="L1477" s="194"/>
      <c r="P1477" s="2"/>
      <c r="AA1477" s="6"/>
      <c r="AB1477" s="6"/>
      <c r="AC1477" s="6"/>
    </row>
    <row r="1478" spans="1:29" ht="9.9" customHeight="1" x14ac:dyDescent="0.25">
      <c r="A1478" s="2"/>
      <c r="B1478" s="138"/>
      <c r="C1478" s="142"/>
      <c r="D1478" s="333"/>
      <c r="E1478" s="334"/>
      <c r="F1478" s="194"/>
      <c r="G1478" s="194"/>
      <c r="I1478" s="2"/>
      <c r="J1478" s="2"/>
      <c r="K1478" s="2"/>
      <c r="L1478" s="194"/>
      <c r="P1478" s="2"/>
      <c r="AA1478" s="6"/>
      <c r="AB1478" s="6"/>
      <c r="AC1478" s="6"/>
    </row>
    <row r="1479" spans="1:29" ht="9.9" customHeight="1" x14ac:dyDescent="0.25">
      <c r="A1479" s="2"/>
      <c r="B1479" s="138"/>
      <c r="C1479" s="142"/>
      <c r="D1479" s="333"/>
      <c r="E1479" s="334"/>
      <c r="F1479" s="194"/>
      <c r="G1479" s="194"/>
      <c r="I1479" s="2"/>
      <c r="J1479" s="2"/>
      <c r="K1479" s="2"/>
      <c r="L1479" s="194"/>
      <c r="P1479" s="2"/>
      <c r="AA1479" s="6"/>
      <c r="AB1479" s="6"/>
      <c r="AC1479" s="6"/>
    </row>
    <row r="1480" spans="1:29" ht="9.9" customHeight="1" x14ac:dyDescent="0.25">
      <c r="A1480" s="2"/>
      <c r="B1480" s="138"/>
      <c r="C1480" s="142"/>
      <c r="D1480" s="333"/>
      <c r="E1480" s="334"/>
      <c r="F1480" s="194"/>
      <c r="G1480" s="194"/>
      <c r="I1480" s="2"/>
      <c r="J1480" s="2"/>
      <c r="K1480" s="2"/>
      <c r="L1480" s="194"/>
      <c r="P1480" s="2"/>
      <c r="AA1480" s="6"/>
      <c r="AB1480" s="6"/>
      <c r="AC1480" s="6"/>
    </row>
    <row r="1481" spans="1:29" ht="9.9" customHeight="1" x14ac:dyDescent="0.25">
      <c r="A1481" s="2"/>
      <c r="B1481" s="138"/>
      <c r="C1481" s="142"/>
      <c r="D1481" s="194"/>
      <c r="E1481" s="194"/>
      <c r="F1481" s="194"/>
      <c r="G1481" s="194"/>
      <c r="I1481" s="2"/>
      <c r="J1481" s="2"/>
      <c r="K1481" s="2"/>
      <c r="L1481" s="194"/>
      <c r="P1481" s="2"/>
      <c r="AA1481" s="6"/>
      <c r="AB1481" s="6"/>
      <c r="AC1481" s="6"/>
    </row>
    <row r="1482" spans="1:29" ht="9.9" customHeight="1" x14ac:dyDescent="0.25">
      <c r="A1482" s="2"/>
      <c r="B1482" s="138"/>
      <c r="C1482" s="142"/>
      <c r="D1482" s="333"/>
      <c r="E1482" s="334"/>
      <c r="F1482" s="194"/>
      <c r="G1482" s="194"/>
      <c r="I1482" s="2"/>
      <c r="J1482" s="2"/>
      <c r="K1482" s="2"/>
      <c r="L1482" s="194"/>
      <c r="P1482" s="2"/>
      <c r="AA1482" s="6"/>
      <c r="AB1482" s="6"/>
      <c r="AC1482" s="6"/>
    </row>
    <row r="1483" spans="1:29" ht="9.9" customHeight="1" x14ac:dyDescent="0.25">
      <c r="A1483" s="2"/>
      <c r="B1483" s="138"/>
      <c r="C1483" s="142"/>
      <c r="D1483" s="333"/>
      <c r="E1483" s="334"/>
      <c r="F1483" s="194"/>
      <c r="G1483" s="194"/>
      <c r="I1483" s="2"/>
      <c r="J1483" s="2"/>
      <c r="K1483" s="2"/>
      <c r="L1483" s="194"/>
      <c r="P1483" s="2"/>
      <c r="AA1483" s="6"/>
      <c r="AB1483" s="6"/>
      <c r="AC1483" s="6"/>
    </row>
    <row r="1484" spans="1:29" ht="9.9" customHeight="1" x14ac:dyDescent="0.25">
      <c r="A1484" s="2"/>
      <c r="B1484" s="138"/>
      <c r="C1484" s="142"/>
      <c r="D1484" s="333"/>
      <c r="E1484" s="334"/>
      <c r="F1484" s="194"/>
      <c r="G1484" s="194"/>
      <c r="I1484" s="2"/>
      <c r="J1484" s="2"/>
      <c r="K1484" s="2"/>
      <c r="L1484" s="194"/>
      <c r="P1484" s="2"/>
      <c r="AA1484" s="6"/>
      <c r="AB1484" s="6"/>
      <c r="AC1484" s="6"/>
    </row>
    <row r="1485" spans="1:29" ht="9.9" customHeight="1" x14ac:dyDescent="0.25">
      <c r="A1485" s="2"/>
      <c r="B1485" s="138"/>
      <c r="C1485" s="142"/>
      <c r="D1485" s="333"/>
      <c r="E1485" s="334"/>
      <c r="F1485" s="194"/>
      <c r="G1485" s="194"/>
      <c r="I1485" s="2"/>
      <c r="J1485" s="2"/>
      <c r="K1485" s="2"/>
      <c r="L1485" s="194"/>
      <c r="P1485" s="2"/>
      <c r="AA1485" s="6"/>
      <c r="AB1485" s="6"/>
      <c r="AC1485" s="6"/>
    </row>
    <row r="1486" spans="1:29" ht="9.9" customHeight="1" x14ac:dyDescent="0.25">
      <c r="A1486" s="2"/>
      <c r="B1486" s="138"/>
      <c r="C1486" s="142"/>
      <c r="D1486" s="333"/>
      <c r="E1486" s="334"/>
      <c r="F1486" s="194"/>
      <c r="G1486" s="194"/>
      <c r="I1486" s="2"/>
      <c r="J1486" s="2"/>
      <c r="K1486" s="2"/>
      <c r="L1486" s="194"/>
      <c r="P1486" s="2"/>
      <c r="AA1486" s="6"/>
      <c r="AB1486" s="6"/>
      <c r="AC1486" s="6"/>
    </row>
    <row r="1487" spans="1:29" ht="9.9" customHeight="1" x14ac:dyDescent="0.25">
      <c r="A1487" s="2"/>
      <c r="B1487" s="138"/>
      <c r="C1487" s="142"/>
      <c r="D1487" s="333"/>
      <c r="E1487" s="334"/>
      <c r="F1487" s="194"/>
      <c r="G1487" s="194"/>
      <c r="I1487" s="2"/>
      <c r="J1487" s="2"/>
      <c r="K1487" s="2"/>
      <c r="L1487" s="194"/>
      <c r="P1487" s="2"/>
      <c r="AA1487" s="6"/>
      <c r="AB1487" s="6"/>
      <c r="AC1487" s="6"/>
    </row>
    <row r="1488" spans="1:29" ht="9.9" customHeight="1" x14ac:dyDescent="0.25">
      <c r="A1488" s="2"/>
      <c r="B1488" s="138"/>
      <c r="C1488" s="142"/>
      <c r="D1488" s="194"/>
      <c r="E1488" s="194"/>
      <c r="F1488" s="194"/>
      <c r="G1488" s="194"/>
      <c r="I1488" s="2"/>
      <c r="J1488" s="2"/>
      <c r="K1488" s="2"/>
      <c r="L1488" s="194"/>
      <c r="P1488" s="2"/>
      <c r="AA1488" s="6"/>
      <c r="AB1488" s="6"/>
      <c r="AC1488" s="6"/>
    </row>
    <row r="1489" spans="1:29" ht="9.9" customHeight="1" x14ac:dyDescent="0.25">
      <c r="A1489" s="2"/>
      <c r="B1489" s="138"/>
      <c r="C1489" s="142"/>
      <c r="D1489" s="333"/>
      <c r="E1489" s="334"/>
      <c r="F1489" s="194"/>
      <c r="G1489" s="194"/>
      <c r="I1489" s="2"/>
      <c r="J1489" s="2"/>
      <c r="K1489" s="2"/>
      <c r="L1489" s="194"/>
      <c r="P1489" s="2"/>
      <c r="AA1489" s="6"/>
      <c r="AB1489" s="6"/>
      <c r="AC1489" s="6"/>
    </row>
    <row r="1490" spans="1:29" ht="9.9" customHeight="1" x14ac:dyDescent="0.25">
      <c r="A1490" s="2"/>
      <c r="B1490" s="138"/>
      <c r="C1490" s="142"/>
      <c r="D1490" s="333"/>
      <c r="E1490" s="334"/>
      <c r="F1490" s="194"/>
      <c r="G1490" s="194"/>
      <c r="I1490" s="2"/>
      <c r="J1490" s="2"/>
      <c r="K1490" s="2"/>
      <c r="L1490" s="194"/>
      <c r="P1490" s="2"/>
      <c r="AA1490" s="6"/>
      <c r="AB1490" s="6"/>
      <c r="AC1490" s="6"/>
    </row>
    <row r="1491" spans="1:29" ht="9.9" customHeight="1" x14ac:dyDescent="0.25">
      <c r="A1491" s="2"/>
      <c r="B1491" s="138"/>
      <c r="C1491" s="142"/>
      <c r="D1491" s="333"/>
      <c r="E1491" s="334"/>
      <c r="F1491" s="194"/>
      <c r="G1491" s="194"/>
      <c r="I1491" s="2"/>
      <c r="J1491" s="2"/>
      <c r="K1491" s="2"/>
      <c r="L1491" s="194"/>
      <c r="P1491" s="2"/>
      <c r="AA1491" s="6"/>
      <c r="AB1491" s="6"/>
      <c r="AC1491" s="6"/>
    </row>
    <row r="1492" spans="1:29" ht="9.9" customHeight="1" x14ac:dyDescent="0.25">
      <c r="A1492" s="2"/>
      <c r="B1492" s="138"/>
      <c r="C1492" s="142"/>
      <c r="D1492" s="333"/>
      <c r="E1492" s="334"/>
      <c r="F1492" s="194"/>
      <c r="G1492" s="194"/>
      <c r="I1492" s="2"/>
      <c r="J1492" s="2"/>
      <c r="K1492" s="2"/>
      <c r="L1492" s="194"/>
      <c r="P1492" s="2"/>
      <c r="AA1492" s="6"/>
      <c r="AB1492" s="6"/>
      <c r="AC1492" s="6"/>
    </row>
    <row r="1493" spans="1:29" ht="9.9" customHeight="1" x14ac:dyDescent="0.25">
      <c r="A1493" s="2"/>
      <c r="B1493" s="138"/>
      <c r="C1493" s="142"/>
      <c r="D1493" s="194"/>
      <c r="E1493" s="194"/>
      <c r="F1493" s="194"/>
      <c r="G1493" s="194"/>
      <c r="I1493" s="2"/>
      <c r="J1493" s="2"/>
      <c r="K1493" s="2"/>
      <c r="L1493" s="194"/>
      <c r="P1493" s="2"/>
      <c r="AA1493" s="6"/>
      <c r="AB1493" s="6"/>
      <c r="AC1493" s="6"/>
    </row>
    <row r="1494" spans="1:29" ht="9.9" customHeight="1" x14ac:dyDescent="0.25">
      <c r="A1494" s="2"/>
      <c r="B1494" s="138"/>
      <c r="C1494" s="142"/>
      <c r="D1494" s="333"/>
      <c r="E1494" s="334"/>
      <c r="F1494" s="194"/>
      <c r="G1494" s="194"/>
      <c r="I1494" s="2"/>
      <c r="J1494" s="2"/>
      <c r="K1494" s="2"/>
      <c r="L1494" s="194"/>
      <c r="P1494" s="2"/>
      <c r="AA1494" s="6"/>
      <c r="AB1494" s="6"/>
      <c r="AC1494" s="6"/>
    </row>
    <row r="1495" spans="1:29" ht="9.9" customHeight="1" x14ac:dyDescent="0.25">
      <c r="A1495" s="2"/>
      <c r="B1495" s="138"/>
      <c r="C1495" s="142"/>
      <c r="D1495" s="333"/>
      <c r="E1495" s="334"/>
      <c r="F1495" s="194"/>
      <c r="G1495" s="194"/>
      <c r="I1495" s="2"/>
      <c r="J1495" s="2"/>
      <c r="K1495" s="2"/>
      <c r="L1495" s="194"/>
      <c r="P1495" s="2"/>
      <c r="AA1495" s="6"/>
      <c r="AB1495" s="6"/>
      <c r="AC1495" s="6"/>
    </row>
    <row r="1496" spans="1:29" ht="9.9" customHeight="1" x14ac:dyDescent="0.25">
      <c r="A1496" s="2"/>
      <c r="B1496" s="138"/>
      <c r="C1496" s="142"/>
      <c r="D1496" s="333"/>
      <c r="E1496" s="334"/>
      <c r="F1496" s="194"/>
      <c r="G1496" s="194"/>
      <c r="I1496" s="2"/>
      <c r="J1496" s="2"/>
      <c r="K1496" s="2"/>
      <c r="L1496" s="194"/>
      <c r="P1496" s="2"/>
      <c r="AA1496" s="6"/>
      <c r="AB1496" s="6"/>
      <c r="AC1496" s="6"/>
    </row>
    <row r="1497" spans="1:29" ht="9.9" customHeight="1" x14ac:dyDescent="0.25">
      <c r="A1497" s="2"/>
      <c r="B1497" s="138"/>
      <c r="C1497" s="142"/>
      <c r="D1497" s="333"/>
      <c r="E1497" s="334"/>
      <c r="F1497" s="194"/>
      <c r="G1497" s="194"/>
      <c r="I1497" s="2"/>
      <c r="J1497" s="2"/>
      <c r="K1497" s="2"/>
      <c r="L1497" s="194"/>
      <c r="P1497" s="2"/>
      <c r="AA1497" s="6"/>
      <c r="AB1497" s="6"/>
      <c r="AC1497" s="6"/>
    </row>
    <row r="1498" spans="1:29" ht="9.9" customHeight="1" x14ac:dyDescent="0.25">
      <c r="A1498" s="2"/>
      <c r="B1498" s="138"/>
      <c r="C1498" s="142"/>
      <c r="D1498" s="194"/>
      <c r="E1498" s="194"/>
      <c r="F1498" s="194"/>
      <c r="G1498" s="194"/>
      <c r="I1498" s="2"/>
      <c r="J1498" s="2"/>
      <c r="K1498" s="2"/>
      <c r="L1498" s="194"/>
      <c r="P1498" s="2"/>
      <c r="AA1498" s="6"/>
      <c r="AB1498" s="6"/>
      <c r="AC1498" s="6"/>
    </row>
    <row r="1499" spans="1:29" ht="9.9" customHeight="1" x14ac:dyDescent="0.25">
      <c r="A1499" s="2"/>
      <c r="B1499" s="138"/>
      <c r="C1499" s="142"/>
      <c r="D1499" s="333"/>
      <c r="E1499" s="334"/>
      <c r="F1499" s="194"/>
      <c r="G1499" s="194"/>
      <c r="I1499" s="2"/>
      <c r="J1499" s="2"/>
      <c r="K1499" s="2"/>
      <c r="L1499" s="194"/>
      <c r="P1499" s="2"/>
      <c r="AA1499" s="6"/>
      <c r="AB1499" s="6"/>
      <c r="AC1499" s="6"/>
    </row>
    <row r="1500" spans="1:29" ht="9.9" customHeight="1" x14ac:dyDescent="0.25">
      <c r="A1500" s="2"/>
      <c r="B1500" s="138"/>
      <c r="C1500" s="142"/>
      <c r="D1500" s="333"/>
      <c r="E1500" s="334"/>
      <c r="F1500" s="194"/>
      <c r="G1500" s="194"/>
      <c r="I1500" s="2"/>
      <c r="J1500" s="2"/>
      <c r="K1500" s="2"/>
      <c r="L1500" s="194"/>
      <c r="P1500" s="2"/>
      <c r="AA1500" s="6"/>
      <c r="AB1500" s="6"/>
      <c r="AC1500" s="6"/>
    </row>
    <row r="1501" spans="1:29" ht="9.9" customHeight="1" x14ac:dyDescent="0.25">
      <c r="A1501" s="2"/>
      <c r="B1501" s="138"/>
      <c r="C1501" s="142"/>
      <c r="D1501" s="333"/>
      <c r="E1501" s="334"/>
      <c r="F1501" s="194"/>
      <c r="G1501" s="194"/>
      <c r="I1501" s="2"/>
      <c r="J1501" s="2"/>
      <c r="K1501" s="2"/>
      <c r="L1501" s="194"/>
      <c r="P1501" s="2"/>
      <c r="AA1501" s="6"/>
      <c r="AB1501" s="6"/>
      <c r="AC1501" s="6"/>
    </row>
    <row r="1502" spans="1:29" ht="9.9" customHeight="1" x14ac:dyDescent="0.25">
      <c r="A1502" s="2"/>
      <c r="B1502" s="138"/>
      <c r="C1502" s="142"/>
      <c r="D1502" s="333"/>
      <c r="E1502" s="334"/>
      <c r="F1502" s="194"/>
      <c r="G1502" s="194"/>
      <c r="I1502" s="2"/>
      <c r="J1502" s="2"/>
      <c r="K1502" s="2"/>
      <c r="L1502" s="194"/>
      <c r="P1502" s="2"/>
      <c r="AA1502" s="6"/>
      <c r="AB1502" s="6"/>
      <c r="AC1502" s="6"/>
    </row>
    <row r="1503" spans="1:29" ht="9.9" customHeight="1" x14ac:dyDescent="0.25">
      <c r="A1503" s="2"/>
      <c r="B1503" s="138"/>
      <c r="C1503" s="142"/>
      <c r="D1503" s="194"/>
      <c r="E1503" s="194"/>
      <c r="F1503" s="194"/>
      <c r="G1503" s="194"/>
      <c r="I1503" s="2"/>
      <c r="J1503" s="2"/>
      <c r="K1503" s="2"/>
      <c r="L1503" s="194"/>
      <c r="P1503" s="2"/>
      <c r="AA1503" s="6"/>
      <c r="AB1503" s="6"/>
      <c r="AC1503" s="6"/>
    </row>
    <row r="1504" spans="1:29" ht="9.9" customHeight="1" x14ac:dyDescent="0.25">
      <c r="A1504" s="2"/>
      <c r="B1504" s="138"/>
      <c r="C1504" s="142"/>
      <c r="D1504" s="333"/>
      <c r="E1504" s="334"/>
      <c r="F1504" s="194"/>
      <c r="G1504" s="194"/>
      <c r="I1504" s="2"/>
      <c r="J1504" s="2"/>
      <c r="K1504" s="2"/>
      <c r="L1504" s="194"/>
      <c r="P1504" s="2"/>
      <c r="AA1504" s="6"/>
      <c r="AB1504" s="6"/>
      <c r="AC1504" s="6"/>
    </row>
    <row r="1505" spans="1:29" ht="9.9" customHeight="1" x14ac:dyDescent="0.25">
      <c r="A1505" s="2"/>
      <c r="B1505" s="138"/>
      <c r="C1505" s="142"/>
      <c r="D1505" s="333"/>
      <c r="E1505" s="334"/>
      <c r="F1505" s="194"/>
      <c r="G1505" s="194"/>
      <c r="I1505" s="2"/>
      <c r="J1505" s="2"/>
      <c r="K1505" s="2"/>
      <c r="L1505" s="194"/>
      <c r="P1505" s="2"/>
      <c r="AA1505" s="6"/>
      <c r="AB1505" s="6"/>
      <c r="AC1505" s="6"/>
    </row>
    <row r="1506" spans="1:29" ht="9.9" customHeight="1" x14ac:dyDescent="0.25">
      <c r="A1506" s="2"/>
      <c r="B1506" s="138"/>
      <c r="C1506" s="142"/>
      <c r="D1506" s="333"/>
      <c r="E1506" s="334"/>
      <c r="F1506" s="194"/>
      <c r="G1506" s="194"/>
      <c r="I1506" s="2"/>
      <c r="J1506" s="2"/>
      <c r="K1506" s="2"/>
      <c r="L1506" s="194"/>
      <c r="P1506" s="2"/>
      <c r="AA1506" s="6"/>
      <c r="AB1506" s="6"/>
      <c r="AC1506" s="6"/>
    </row>
    <row r="1507" spans="1:29" ht="9.9" customHeight="1" x14ac:dyDescent="0.25">
      <c r="A1507" s="2"/>
      <c r="B1507" s="138"/>
      <c r="C1507" s="142"/>
      <c r="D1507" s="333"/>
      <c r="E1507" s="334"/>
      <c r="F1507" s="194"/>
      <c r="G1507" s="194"/>
      <c r="I1507" s="2"/>
      <c r="J1507" s="2"/>
      <c r="K1507" s="2"/>
      <c r="L1507" s="194"/>
      <c r="P1507" s="2"/>
      <c r="AA1507" s="6"/>
      <c r="AB1507" s="6"/>
      <c r="AC1507" s="6"/>
    </row>
    <row r="1508" spans="1:29" ht="9.9" customHeight="1" x14ac:dyDescent="0.25">
      <c r="A1508" s="2"/>
      <c r="B1508" s="138"/>
      <c r="C1508" s="142"/>
      <c r="D1508" s="194"/>
      <c r="E1508" s="194"/>
      <c r="F1508" s="194"/>
      <c r="G1508" s="194"/>
      <c r="I1508" s="2"/>
      <c r="J1508" s="2"/>
      <c r="K1508" s="2"/>
      <c r="L1508" s="194"/>
      <c r="P1508" s="2"/>
      <c r="AA1508" s="6"/>
      <c r="AB1508" s="6"/>
      <c r="AC1508" s="6"/>
    </row>
    <row r="1509" spans="1:29" ht="9.9" customHeight="1" x14ac:dyDescent="0.25">
      <c r="A1509" s="2"/>
      <c r="B1509" s="138"/>
      <c r="C1509" s="142"/>
      <c r="D1509" s="333"/>
      <c r="E1509" s="334"/>
      <c r="F1509" s="194"/>
      <c r="G1509" s="194"/>
      <c r="I1509" s="2"/>
      <c r="J1509" s="2"/>
      <c r="K1509" s="2"/>
      <c r="L1509" s="194"/>
      <c r="P1509" s="2"/>
      <c r="AA1509" s="6"/>
      <c r="AB1509" s="6"/>
      <c r="AC1509" s="6"/>
    </row>
    <row r="1510" spans="1:29" ht="9.9" customHeight="1" x14ac:dyDescent="0.25">
      <c r="A1510" s="2"/>
      <c r="B1510" s="138"/>
      <c r="C1510" s="142"/>
      <c r="D1510" s="333"/>
      <c r="E1510" s="334"/>
      <c r="F1510" s="194"/>
      <c r="G1510" s="194"/>
      <c r="I1510" s="2"/>
      <c r="J1510" s="2"/>
      <c r="K1510" s="2"/>
      <c r="L1510" s="194"/>
      <c r="P1510" s="2"/>
      <c r="AA1510" s="6"/>
      <c r="AB1510" s="6"/>
      <c r="AC1510" s="6"/>
    </row>
    <row r="1511" spans="1:29" ht="9.9" customHeight="1" x14ac:dyDescent="0.25">
      <c r="A1511" s="2"/>
      <c r="B1511" s="138"/>
      <c r="C1511" s="142"/>
      <c r="D1511" s="333"/>
      <c r="E1511" s="334"/>
      <c r="F1511" s="194"/>
      <c r="G1511" s="194"/>
      <c r="I1511" s="2"/>
      <c r="J1511" s="2"/>
      <c r="K1511" s="2"/>
      <c r="L1511" s="194"/>
      <c r="P1511" s="2"/>
      <c r="AA1511" s="6"/>
      <c r="AB1511" s="6"/>
      <c r="AC1511" s="6"/>
    </row>
    <row r="1512" spans="1:29" ht="9.9" customHeight="1" x14ac:dyDescent="0.25">
      <c r="A1512" s="2"/>
      <c r="B1512" s="138"/>
      <c r="C1512" s="142"/>
      <c r="D1512" s="333"/>
      <c r="E1512" s="334"/>
      <c r="F1512" s="194"/>
      <c r="G1512" s="194"/>
      <c r="I1512" s="2"/>
      <c r="J1512" s="2"/>
      <c r="K1512" s="2"/>
      <c r="L1512" s="194"/>
      <c r="P1512" s="2"/>
      <c r="AA1512" s="6"/>
      <c r="AB1512" s="6"/>
      <c r="AC1512" s="6"/>
    </row>
    <row r="1513" spans="1:29" ht="9.9" customHeight="1" x14ac:dyDescent="0.25">
      <c r="A1513" s="2"/>
      <c r="B1513" s="138"/>
      <c r="C1513" s="142"/>
      <c r="D1513" s="194"/>
      <c r="E1513" s="194"/>
      <c r="F1513" s="194"/>
      <c r="G1513" s="194"/>
      <c r="I1513" s="2"/>
      <c r="J1513" s="2"/>
      <c r="K1513" s="2"/>
      <c r="L1513" s="194"/>
      <c r="P1513" s="2"/>
      <c r="AA1513" s="6"/>
      <c r="AB1513" s="6"/>
      <c r="AC1513" s="6"/>
    </row>
    <row r="1514" spans="1:29" ht="9.9" customHeight="1" x14ac:dyDescent="0.25">
      <c r="A1514" s="2"/>
      <c r="B1514" s="138"/>
      <c r="C1514" s="142"/>
      <c r="D1514" s="333"/>
      <c r="E1514" s="334"/>
      <c r="F1514" s="194"/>
      <c r="G1514" s="194"/>
      <c r="I1514" s="2"/>
      <c r="J1514" s="2"/>
      <c r="K1514" s="2"/>
      <c r="L1514" s="194"/>
      <c r="P1514" s="2"/>
      <c r="AA1514" s="6"/>
      <c r="AB1514" s="6"/>
      <c r="AC1514" s="6"/>
    </row>
    <row r="1515" spans="1:29" ht="9.9" customHeight="1" x14ac:dyDescent="0.25">
      <c r="A1515" s="2"/>
      <c r="B1515" s="138"/>
      <c r="C1515" s="142"/>
      <c r="D1515" s="333"/>
      <c r="E1515" s="334"/>
      <c r="F1515" s="194"/>
      <c r="G1515" s="194"/>
      <c r="I1515" s="2"/>
      <c r="J1515" s="2"/>
      <c r="K1515" s="2"/>
      <c r="L1515" s="194"/>
      <c r="P1515" s="2"/>
      <c r="AA1515" s="6"/>
      <c r="AB1515" s="6"/>
      <c r="AC1515" s="6"/>
    </row>
    <row r="1516" spans="1:29" ht="9.9" customHeight="1" x14ac:dyDescent="0.25">
      <c r="A1516" s="2"/>
      <c r="B1516" s="138"/>
      <c r="C1516" s="142"/>
      <c r="D1516" s="333"/>
      <c r="E1516" s="334"/>
      <c r="F1516" s="194"/>
      <c r="G1516" s="194"/>
      <c r="I1516" s="2"/>
      <c r="J1516" s="2"/>
      <c r="K1516" s="2"/>
      <c r="L1516" s="194"/>
      <c r="P1516" s="2"/>
      <c r="AA1516" s="6"/>
      <c r="AB1516" s="6"/>
      <c r="AC1516" s="6"/>
    </row>
    <row r="1517" spans="1:29" ht="9.9" customHeight="1" x14ac:dyDescent="0.25">
      <c r="A1517" s="2"/>
      <c r="B1517" s="138"/>
      <c r="C1517" s="142"/>
      <c r="D1517" s="333"/>
      <c r="E1517" s="334"/>
      <c r="F1517" s="194"/>
      <c r="G1517" s="194"/>
      <c r="I1517" s="2"/>
      <c r="J1517" s="2"/>
      <c r="K1517" s="2"/>
      <c r="L1517" s="194"/>
      <c r="P1517" s="2"/>
      <c r="AA1517" s="6"/>
      <c r="AB1517" s="6"/>
      <c r="AC1517" s="6"/>
    </row>
    <row r="1518" spans="1:29" ht="9.9" customHeight="1" x14ac:dyDescent="0.25">
      <c r="A1518" s="2"/>
      <c r="B1518" s="138"/>
      <c r="C1518" s="142"/>
      <c r="D1518" s="194"/>
      <c r="E1518" s="194"/>
      <c r="F1518" s="194"/>
      <c r="G1518" s="194"/>
      <c r="I1518" s="2"/>
      <c r="J1518" s="2"/>
      <c r="K1518" s="2"/>
      <c r="L1518" s="194"/>
      <c r="P1518" s="2"/>
      <c r="AA1518" s="6"/>
      <c r="AB1518" s="6"/>
      <c r="AC1518" s="6"/>
    </row>
    <row r="1519" spans="1:29" ht="9.9" customHeight="1" x14ac:dyDescent="0.25">
      <c r="A1519" s="2"/>
      <c r="B1519" s="138"/>
      <c r="C1519" s="142"/>
      <c r="D1519" s="333"/>
      <c r="E1519" s="334"/>
      <c r="F1519" s="194"/>
      <c r="G1519" s="194"/>
      <c r="I1519" s="2"/>
      <c r="J1519" s="2"/>
      <c r="K1519" s="2"/>
      <c r="L1519" s="194"/>
      <c r="P1519" s="2"/>
      <c r="AA1519" s="6"/>
      <c r="AB1519" s="6"/>
      <c r="AC1519" s="6"/>
    </row>
    <row r="1520" spans="1:29" ht="9.9" customHeight="1" x14ac:dyDescent="0.25">
      <c r="A1520" s="2"/>
      <c r="B1520" s="138"/>
      <c r="C1520" s="142"/>
      <c r="D1520" s="333"/>
      <c r="E1520" s="334"/>
      <c r="F1520" s="194"/>
      <c r="G1520" s="194"/>
      <c r="I1520" s="2"/>
      <c r="J1520" s="2"/>
      <c r="K1520" s="2"/>
      <c r="L1520" s="194"/>
      <c r="P1520" s="2"/>
      <c r="AA1520" s="6"/>
      <c r="AB1520" s="6"/>
      <c r="AC1520" s="6"/>
    </row>
    <row r="1521" spans="1:29" ht="9.9" customHeight="1" x14ac:dyDescent="0.25">
      <c r="A1521" s="2"/>
      <c r="B1521" s="138"/>
      <c r="C1521" s="142"/>
      <c r="D1521" s="333"/>
      <c r="E1521" s="334"/>
      <c r="F1521" s="194"/>
      <c r="G1521" s="194"/>
      <c r="I1521" s="2"/>
      <c r="J1521" s="2"/>
      <c r="K1521" s="2"/>
      <c r="L1521" s="194"/>
      <c r="P1521" s="2"/>
      <c r="AA1521" s="6"/>
      <c r="AB1521" s="6"/>
      <c r="AC1521" s="6"/>
    </row>
    <row r="1522" spans="1:29" ht="9.9" customHeight="1" x14ac:dyDescent="0.25">
      <c r="A1522" s="2"/>
      <c r="B1522" s="138"/>
      <c r="C1522" s="142"/>
      <c r="D1522" s="333"/>
      <c r="E1522" s="334"/>
      <c r="F1522" s="194"/>
      <c r="G1522" s="194"/>
      <c r="I1522" s="2"/>
      <c r="J1522" s="2"/>
      <c r="K1522" s="2"/>
      <c r="L1522" s="194"/>
      <c r="P1522" s="2"/>
      <c r="AA1522" s="6"/>
      <c r="AB1522" s="6"/>
      <c r="AC1522" s="6"/>
    </row>
    <row r="1523" spans="1:29" ht="9.9" customHeight="1" x14ac:dyDescent="0.25">
      <c r="A1523" s="2"/>
      <c r="B1523" s="138"/>
      <c r="C1523" s="142"/>
      <c r="D1523" s="194"/>
      <c r="E1523" s="194"/>
      <c r="F1523" s="194"/>
      <c r="G1523" s="194"/>
      <c r="I1523" s="2"/>
      <c r="J1523" s="2"/>
      <c r="K1523" s="2"/>
      <c r="L1523" s="194"/>
      <c r="P1523" s="2"/>
      <c r="AA1523" s="6"/>
      <c r="AB1523" s="6"/>
      <c r="AC1523" s="6"/>
    </row>
    <row r="1524" spans="1:29" ht="9.9" customHeight="1" x14ac:dyDescent="0.25">
      <c r="A1524" s="2"/>
      <c r="B1524" s="138"/>
      <c r="C1524" s="142"/>
      <c r="D1524" s="333"/>
      <c r="E1524" s="334"/>
      <c r="F1524" s="194"/>
      <c r="G1524" s="194"/>
      <c r="I1524" s="2"/>
      <c r="J1524" s="2"/>
      <c r="K1524" s="2"/>
      <c r="L1524" s="194"/>
      <c r="P1524" s="2"/>
      <c r="AA1524" s="6"/>
      <c r="AB1524" s="6"/>
      <c r="AC1524" s="6"/>
    </row>
    <row r="1525" spans="1:29" ht="9.9" customHeight="1" x14ac:dyDescent="0.25">
      <c r="A1525" s="2"/>
      <c r="B1525" s="138"/>
      <c r="C1525" s="142"/>
      <c r="D1525" s="333"/>
      <c r="E1525" s="334"/>
      <c r="F1525" s="194"/>
      <c r="G1525" s="194"/>
      <c r="I1525" s="2"/>
      <c r="J1525" s="2"/>
      <c r="K1525" s="2"/>
      <c r="L1525" s="194"/>
      <c r="P1525" s="2"/>
      <c r="AA1525" s="6"/>
      <c r="AB1525" s="6"/>
      <c r="AC1525" s="6"/>
    </row>
    <row r="1526" spans="1:29" ht="9.9" customHeight="1" x14ac:dyDescent="0.25">
      <c r="A1526" s="2"/>
      <c r="B1526" s="138"/>
      <c r="C1526" s="142"/>
      <c r="D1526" s="333"/>
      <c r="E1526" s="334"/>
      <c r="F1526" s="194"/>
      <c r="G1526" s="194"/>
      <c r="I1526" s="2"/>
      <c r="J1526" s="2"/>
      <c r="K1526" s="2"/>
      <c r="L1526" s="194"/>
      <c r="P1526" s="2"/>
      <c r="AA1526" s="6"/>
      <c r="AB1526" s="6"/>
      <c r="AC1526" s="6"/>
    </row>
    <row r="1527" spans="1:29" ht="9.9" customHeight="1" x14ac:dyDescent="0.25">
      <c r="A1527" s="2"/>
      <c r="B1527" s="138"/>
      <c r="C1527" s="142"/>
      <c r="D1527" s="333"/>
      <c r="E1527" s="334"/>
      <c r="F1527" s="194"/>
      <c r="G1527" s="194"/>
      <c r="I1527" s="2"/>
      <c r="J1527" s="2"/>
      <c r="K1527" s="2"/>
      <c r="L1527" s="194"/>
      <c r="P1527" s="2"/>
      <c r="AA1527" s="6"/>
      <c r="AB1527" s="6"/>
      <c r="AC1527" s="6"/>
    </row>
    <row r="1528" spans="1:29" ht="9.9" customHeight="1" x14ac:dyDescent="0.25">
      <c r="A1528" s="2"/>
      <c r="B1528" s="138"/>
      <c r="C1528" s="142"/>
      <c r="D1528" s="194"/>
      <c r="E1528" s="194"/>
      <c r="F1528" s="194"/>
      <c r="G1528" s="194"/>
      <c r="I1528" s="2"/>
      <c r="J1528" s="2"/>
      <c r="K1528" s="2"/>
      <c r="L1528" s="194"/>
      <c r="P1528" s="2"/>
      <c r="AA1528" s="6"/>
      <c r="AB1528" s="6"/>
      <c r="AC1528" s="6"/>
    </row>
    <row r="1529" spans="1:29" ht="9.9" customHeight="1" x14ac:dyDescent="0.25">
      <c r="A1529" s="2"/>
      <c r="B1529" s="138"/>
      <c r="C1529" s="142"/>
      <c r="D1529" s="333"/>
      <c r="E1529" s="334"/>
      <c r="F1529" s="194"/>
      <c r="G1529" s="194"/>
      <c r="I1529" s="2"/>
      <c r="J1529" s="2"/>
      <c r="K1529" s="2"/>
      <c r="L1529" s="194"/>
      <c r="P1529" s="2"/>
      <c r="AA1529" s="6"/>
      <c r="AB1529" s="6"/>
      <c r="AC1529" s="6"/>
    </row>
    <row r="1530" spans="1:29" ht="9.9" customHeight="1" x14ac:dyDescent="0.25">
      <c r="A1530" s="2"/>
      <c r="B1530" s="138"/>
      <c r="C1530" s="142"/>
      <c r="D1530" s="333"/>
      <c r="E1530" s="334"/>
      <c r="F1530" s="194"/>
      <c r="G1530" s="194"/>
      <c r="I1530" s="2"/>
      <c r="J1530" s="2"/>
      <c r="K1530" s="2"/>
      <c r="L1530" s="194"/>
      <c r="P1530" s="2"/>
      <c r="AA1530" s="6"/>
      <c r="AB1530" s="6"/>
      <c r="AC1530" s="6"/>
    </row>
    <row r="1531" spans="1:29" ht="9.9" customHeight="1" x14ac:dyDescent="0.25">
      <c r="A1531" s="2"/>
      <c r="B1531" s="138"/>
      <c r="C1531" s="142"/>
      <c r="D1531" s="333"/>
      <c r="E1531" s="334"/>
      <c r="F1531" s="194"/>
      <c r="G1531" s="194"/>
      <c r="I1531" s="2"/>
      <c r="J1531" s="2"/>
      <c r="K1531" s="2"/>
      <c r="L1531" s="194"/>
      <c r="P1531" s="2"/>
      <c r="AA1531" s="6"/>
      <c r="AB1531" s="6"/>
      <c r="AC1531" s="6"/>
    </row>
    <row r="1532" spans="1:29" ht="9.9" customHeight="1" x14ac:dyDescent="0.25">
      <c r="A1532" s="2"/>
      <c r="B1532" s="138"/>
      <c r="C1532" s="142"/>
      <c r="D1532" s="194"/>
      <c r="E1532" s="194"/>
      <c r="F1532" s="194"/>
      <c r="G1532" s="194"/>
      <c r="I1532" s="2"/>
      <c r="J1532" s="2"/>
      <c r="K1532" s="2"/>
      <c r="L1532" s="194"/>
      <c r="P1532" s="2"/>
      <c r="AA1532" s="6"/>
      <c r="AB1532" s="6"/>
      <c r="AC1532" s="6"/>
    </row>
    <row r="1533" spans="1:29" ht="9.9" customHeight="1" x14ac:dyDescent="0.25">
      <c r="A1533" s="2"/>
      <c r="B1533" s="138"/>
      <c r="C1533" s="142"/>
      <c r="D1533" s="333"/>
      <c r="E1533" s="334"/>
      <c r="F1533" s="194"/>
      <c r="G1533" s="194"/>
      <c r="I1533" s="2"/>
      <c r="J1533" s="2"/>
      <c r="K1533" s="2"/>
      <c r="L1533" s="194"/>
      <c r="P1533" s="2"/>
      <c r="AA1533" s="6"/>
      <c r="AB1533" s="6"/>
      <c r="AC1533" s="6"/>
    </row>
    <row r="1534" spans="1:29" ht="9.9" customHeight="1" x14ac:dyDescent="0.25">
      <c r="A1534" s="2"/>
      <c r="B1534" s="138"/>
      <c r="C1534" s="142"/>
      <c r="D1534" s="333"/>
      <c r="E1534" s="334"/>
      <c r="F1534" s="194"/>
      <c r="G1534" s="194"/>
      <c r="I1534" s="2"/>
      <c r="J1534" s="2"/>
      <c r="K1534" s="2"/>
      <c r="L1534" s="194"/>
      <c r="P1534" s="2"/>
      <c r="AA1534" s="6"/>
      <c r="AB1534" s="6"/>
      <c r="AC1534" s="6"/>
    </row>
    <row r="1535" spans="1:29" ht="9.9" customHeight="1" x14ac:dyDescent="0.25">
      <c r="B1535" s="138"/>
      <c r="C1535" s="142"/>
      <c r="D1535" s="333"/>
      <c r="E1535" s="334"/>
      <c r="F1535" s="194"/>
      <c r="G1535" s="194"/>
      <c r="I1535" s="2"/>
      <c r="J1535" s="2"/>
      <c r="K1535" s="2"/>
      <c r="L1535" s="194"/>
      <c r="P1535" s="2"/>
      <c r="AA1535" s="6"/>
      <c r="AB1535" s="6"/>
      <c r="AC1535" s="6"/>
    </row>
    <row r="1536" spans="1:29" ht="9.9" customHeight="1" x14ac:dyDescent="0.25">
      <c r="B1536" s="138"/>
      <c r="C1536" s="142"/>
      <c r="D1536" s="194"/>
      <c r="E1536" s="194"/>
      <c r="F1536" s="194"/>
      <c r="G1536" s="194"/>
      <c r="I1536" s="2"/>
      <c r="J1536" s="2"/>
      <c r="K1536" s="2"/>
      <c r="L1536" s="194"/>
      <c r="P1536" s="2"/>
      <c r="AA1536" s="6"/>
      <c r="AB1536" s="6"/>
      <c r="AC1536" s="6"/>
    </row>
    <row r="1537" spans="1:29" ht="9.9" customHeight="1" x14ac:dyDescent="0.25">
      <c r="B1537" s="138"/>
      <c r="C1537" s="142"/>
      <c r="D1537" s="333"/>
      <c r="E1537" s="334"/>
      <c r="F1537" s="194"/>
      <c r="G1537" s="194"/>
      <c r="I1537" s="2"/>
      <c r="J1537" s="2"/>
      <c r="K1537" s="2"/>
      <c r="L1537" s="194"/>
      <c r="P1537" s="2"/>
      <c r="AA1537" s="6"/>
      <c r="AB1537" s="6"/>
      <c r="AC1537" s="6"/>
    </row>
    <row r="1538" spans="1:29" ht="9.9" customHeight="1" x14ac:dyDescent="0.25">
      <c r="B1538" s="138"/>
      <c r="C1538" s="142"/>
      <c r="D1538" s="333"/>
      <c r="E1538" s="334"/>
      <c r="F1538" s="194"/>
      <c r="G1538" s="194"/>
      <c r="I1538" s="2"/>
      <c r="J1538" s="2"/>
      <c r="K1538" s="2"/>
      <c r="L1538" s="194"/>
      <c r="P1538" s="2"/>
      <c r="AA1538" s="6"/>
      <c r="AB1538" s="6"/>
      <c r="AC1538" s="6"/>
    </row>
    <row r="1539" spans="1:29" ht="9.9" customHeight="1" x14ac:dyDescent="0.25">
      <c r="A1539" s="10"/>
      <c r="B1539" s="67"/>
      <c r="C1539" s="142"/>
      <c r="D1539" s="2"/>
      <c r="E1539" s="194"/>
      <c r="F1539" s="194"/>
      <c r="G1539" s="194"/>
      <c r="H1539" s="193"/>
      <c r="I1539" s="194"/>
      <c r="J1539" s="194"/>
      <c r="K1539" s="194"/>
      <c r="L1539" s="140"/>
      <c r="P1539" s="2"/>
      <c r="AA1539" s="6"/>
      <c r="AB1539" s="6"/>
      <c r="AC1539" s="6"/>
    </row>
    <row r="1540" spans="1:29" ht="9.9" customHeight="1" x14ac:dyDescent="0.25">
      <c r="A1540" s="10"/>
      <c r="B1540" s="67"/>
      <c r="C1540" s="142"/>
      <c r="D1540" s="2"/>
      <c r="E1540" s="194"/>
      <c r="F1540" s="194"/>
      <c r="G1540" s="194"/>
      <c r="H1540" s="193"/>
      <c r="I1540" s="194"/>
      <c r="J1540" s="194"/>
      <c r="K1540" s="194"/>
      <c r="L1540" s="140"/>
      <c r="P1540" s="2"/>
      <c r="AA1540" s="6"/>
      <c r="AB1540" s="6"/>
      <c r="AC1540" s="6"/>
    </row>
    <row r="1541" spans="1:29" ht="9.9" customHeight="1" x14ac:dyDescent="0.25">
      <c r="A1541" s="10"/>
      <c r="B1541" s="67"/>
      <c r="C1541" s="142"/>
      <c r="D1541" s="2"/>
      <c r="E1541" s="194"/>
      <c r="F1541" s="194"/>
      <c r="G1541" s="194"/>
      <c r="H1541" s="193"/>
      <c r="I1541" s="194"/>
      <c r="J1541" s="194"/>
      <c r="K1541" s="194"/>
      <c r="L1541" s="140"/>
      <c r="P1541" s="2"/>
      <c r="AA1541" s="6"/>
      <c r="AB1541" s="6"/>
      <c r="AC1541" s="6"/>
    </row>
    <row r="1542" spans="1:29" ht="9.9" customHeight="1" x14ac:dyDescent="0.25">
      <c r="B1542" s="141"/>
      <c r="C1542" s="142"/>
      <c r="D1542" s="2"/>
      <c r="E1542" s="194"/>
      <c r="F1542" s="194"/>
      <c r="G1542" s="194"/>
      <c r="H1542" s="193"/>
      <c r="I1542" s="194"/>
      <c r="J1542" s="194"/>
      <c r="K1542" s="194"/>
      <c r="L1542" s="13"/>
      <c r="P1542" s="2"/>
      <c r="AA1542" s="6"/>
      <c r="AB1542" s="6"/>
      <c r="AC1542" s="6"/>
    </row>
    <row r="1543" spans="1:29" ht="9.9" customHeight="1" x14ac:dyDescent="0.25">
      <c r="B1543" s="139"/>
      <c r="C1543" s="142"/>
      <c r="D1543" s="2"/>
      <c r="I1543" s="194"/>
      <c r="J1543" s="194"/>
      <c r="K1543" s="194"/>
      <c r="L1543" s="194"/>
      <c r="P1543" s="2"/>
      <c r="AA1543" s="6"/>
      <c r="AB1543" s="6"/>
      <c r="AC1543" s="6"/>
    </row>
    <row r="1544" spans="1:29" ht="9.9" customHeight="1" x14ac:dyDescent="0.25">
      <c r="B1544" s="142"/>
      <c r="C1544" s="142"/>
      <c r="D1544" s="2"/>
      <c r="I1544" s="194"/>
      <c r="J1544" s="194"/>
      <c r="K1544" s="194"/>
      <c r="L1544" s="194"/>
      <c r="P1544" s="2"/>
      <c r="AA1544" s="6"/>
      <c r="AB1544" s="6"/>
      <c r="AC1544" s="6"/>
    </row>
    <row r="1545" spans="1:29" ht="9.9" customHeight="1" x14ac:dyDescent="0.25">
      <c r="B1545" s="138"/>
      <c r="C1545" s="142"/>
      <c r="D1545" s="2"/>
      <c r="I1545" s="194"/>
      <c r="J1545" s="194"/>
      <c r="K1545" s="194"/>
      <c r="L1545" s="194"/>
      <c r="P1545" s="2"/>
      <c r="AA1545" s="6"/>
      <c r="AB1545" s="6"/>
      <c r="AC1545" s="6"/>
    </row>
    <row r="1546" spans="1:29" ht="9.9" customHeight="1" x14ac:dyDescent="0.25">
      <c r="B1546" s="138"/>
      <c r="C1546" s="142"/>
      <c r="D1546" s="2"/>
      <c r="I1546" s="333"/>
      <c r="J1546" s="334"/>
      <c r="K1546" s="194"/>
      <c r="L1546" s="194"/>
      <c r="P1546" s="2"/>
      <c r="AA1546" s="6"/>
      <c r="AB1546" s="6"/>
      <c r="AC1546" s="6"/>
    </row>
    <row r="1547" spans="1:29" ht="9.9" customHeight="1" x14ac:dyDescent="0.25">
      <c r="B1547" s="138"/>
      <c r="C1547" s="142"/>
      <c r="D1547" s="2"/>
      <c r="I1547" s="333"/>
      <c r="J1547" s="334"/>
      <c r="K1547" s="194"/>
      <c r="L1547" s="194"/>
      <c r="P1547" s="2"/>
      <c r="AA1547" s="6"/>
      <c r="AB1547" s="6"/>
      <c r="AC1547" s="6"/>
    </row>
    <row r="1548" spans="1:29" ht="9.9" customHeight="1" x14ac:dyDescent="0.25">
      <c r="B1548" s="138"/>
      <c r="C1548" s="142"/>
      <c r="D1548" s="2"/>
      <c r="I1548" s="194"/>
      <c r="J1548" s="194"/>
      <c r="K1548" s="194"/>
      <c r="L1548" s="194"/>
      <c r="P1548" s="2"/>
      <c r="AA1548" s="6"/>
      <c r="AB1548" s="6"/>
      <c r="AC1548" s="6"/>
    </row>
    <row r="1549" spans="1:29" ht="9.9" customHeight="1" x14ac:dyDescent="0.25">
      <c r="B1549" s="138"/>
      <c r="C1549" s="142"/>
      <c r="D1549" s="2"/>
      <c r="I1549" s="333"/>
      <c r="J1549" s="334"/>
      <c r="K1549" s="194"/>
      <c r="L1549" s="194"/>
      <c r="P1549" s="2"/>
      <c r="AA1549" s="6"/>
      <c r="AB1549" s="6"/>
      <c r="AC1549" s="6"/>
    </row>
    <row r="1550" spans="1:29" ht="9.9" customHeight="1" x14ac:dyDescent="0.25">
      <c r="B1550" s="138"/>
      <c r="C1550" s="142"/>
      <c r="D1550" s="2"/>
      <c r="I1550" s="333"/>
      <c r="J1550" s="334"/>
      <c r="K1550" s="194"/>
      <c r="L1550" s="194"/>
      <c r="P1550" s="2"/>
      <c r="AA1550" s="6"/>
      <c r="AB1550" s="6"/>
      <c r="AC1550" s="6"/>
    </row>
    <row r="1551" spans="1:29" ht="9.9" customHeight="1" x14ac:dyDescent="0.25">
      <c r="A1551" s="2"/>
      <c r="B1551" s="138"/>
      <c r="C1551" s="142"/>
      <c r="D1551" s="2"/>
      <c r="I1551" s="333"/>
      <c r="J1551" s="334"/>
      <c r="K1551" s="194"/>
      <c r="L1551" s="194"/>
      <c r="P1551" s="2"/>
      <c r="AA1551" s="6"/>
      <c r="AB1551" s="6"/>
      <c r="AC1551" s="6"/>
    </row>
    <row r="1552" spans="1:29" ht="9.9" customHeight="1" x14ac:dyDescent="0.25">
      <c r="A1552" s="2"/>
      <c r="B1552" s="138"/>
      <c r="C1552" s="142"/>
      <c r="D1552" s="2"/>
      <c r="I1552" s="194"/>
      <c r="J1552" s="194"/>
      <c r="K1552" s="194"/>
      <c r="L1552" s="194"/>
      <c r="P1552" s="2"/>
      <c r="AA1552" s="6"/>
      <c r="AB1552" s="6"/>
      <c r="AC1552" s="6"/>
    </row>
    <row r="1553" spans="1:29" ht="9.9" customHeight="1" x14ac:dyDescent="0.25">
      <c r="A1553" s="2"/>
      <c r="B1553" s="138"/>
      <c r="C1553" s="142"/>
      <c r="D1553" s="2"/>
      <c r="I1553" s="333"/>
      <c r="J1553" s="334"/>
      <c r="K1553" s="194"/>
      <c r="L1553" s="194"/>
      <c r="P1553" s="2"/>
      <c r="AA1553" s="6"/>
      <c r="AB1553" s="6"/>
      <c r="AC1553" s="6"/>
    </row>
    <row r="1554" spans="1:29" ht="9.9" customHeight="1" x14ac:dyDescent="0.25">
      <c r="A1554" s="2"/>
      <c r="B1554" s="138"/>
      <c r="C1554" s="142"/>
      <c r="D1554" s="2"/>
      <c r="I1554" s="333"/>
      <c r="J1554" s="334"/>
      <c r="K1554" s="194"/>
      <c r="L1554" s="194"/>
      <c r="P1554" s="2"/>
      <c r="AA1554" s="6"/>
      <c r="AB1554" s="6"/>
      <c r="AC1554" s="6"/>
    </row>
    <row r="1555" spans="1:29" ht="9.9" customHeight="1" x14ac:dyDescent="0.25">
      <c r="A1555" s="2"/>
      <c r="B1555" s="138"/>
      <c r="C1555" s="142"/>
      <c r="D1555" s="2"/>
      <c r="I1555" s="194"/>
      <c r="J1555" s="194"/>
      <c r="K1555" s="194"/>
      <c r="L1555" s="194"/>
      <c r="P1555" s="2"/>
      <c r="AA1555" s="6"/>
      <c r="AB1555" s="6"/>
      <c r="AC1555" s="6"/>
    </row>
    <row r="1556" spans="1:29" ht="9.9" customHeight="1" x14ac:dyDescent="0.25">
      <c r="A1556" s="2"/>
      <c r="B1556" s="138"/>
      <c r="C1556" s="142"/>
      <c r="D1556" s="2"/>
      <c r="I1556" s="333"/>
      <c r="J1556" s="334"/>
      <c r="K1556" s="194"/>
      <c r="L1556" s="194"/>
      <c r="P1556" s="2"/>
      <c r="AA1556" s="6"/>
      <c r="AB1556" s="6"/>
      <c r="AC1556" s="6"/>
    </row>
    <row r="1557" spans="1:29" ht="9.9" customHeight="1" x14ac:dyDescent="0.25">
      <c r="A1557" s="2"/>
      <c r="B1557" s="138"/>
      <c r="C1557" s="142"/>
      <c r="D1557" s="2"/>
      <c r="I1557" s="333"/>
      <c r="J1557" s="334"/>
      <c r="K1557" s="194"/>
      <c r="L1557" s="194"/>
      <c r="P1557" s="2"/>
      <c r="AA1557" s="6"/>
      <c r="AB1557" s="6"/>
      <c r="AC1557" s="6"/>
    </row>
    <row r="1558" spans="1:29" ht="9.9" customHeight="1" x14ac:dyDescent="0.25">
      <c r="A1558" s="2"/>
      <c r="B1558" s="138"/>
      <c r="C1558" s="142"/>
      <c r="D1558" s="2"/>
      <c r="I1558" s="333"/>
      <c r="J1558" s="334"/>
      <c r="K1558" s="194"/>
      <c r="L1558" s="194"/>
      <c r="P1558" s="2"/>
      <c r="AA1558" s="6"/>
      <c r="AB1558" s="6"/>
      <c r="AC1558" s="6"/>
    </row>
    <row r="1559" spans="1:29" ht="9.9" customHeight="1" x14ac:dyDescent="0.25">
      <c r="A1559" s="2"/>
      <c r="B1559" s="138"/>
      <c r="C1559" s="142"/>
      <c r="D1559" s="2"/>
      <c r="I1559" s="333"/>
      <c r="J1559" s="334"/>
      <c r="K1559" s="194"/>
      <c r="L1559" s="194"/>
      <c r="P1559" s="2"/>
      <c r="AA1559" s="6"/>
      <c r="AB1559" s="6"/>
      <c r="AC1559" s="6"/>
    </row>
    <row r="1560" spans="1:29" ht="9.9" customHeight="1" x14ac:dyDescent="0.25">
      <c r="A1560" s="2"/>
      <c r="B1560" s="138"/>
      <c r="C1560" s="142"/>
      <c r="D1560" s="2"/>
      <c r="I1560" s="194"/>
      <c r="J1560" s="194"/>
      <c r="K1560" s="194"/>
      <c r="L1560" s="194"/>
      <c r="P1560" s="2"/>
      <c r="AA1560" s="6"/>
      <c r="AB1560" s="6"/>
      <c r="AC1560" s="6"/>
    </row>
    <row r="1561" spans="1:29" ht="9.9" customHeight="1" x14ac:dyDescent="0.25">
      <c r="A1561" s="2"/>
      <c r="B1561" s="138"/>
      <c r="C1561" s="142"/>
      <c r="D1561" s="2"/>
      <c r="I1561" s="333"/>
      <c r="J1561" s="334"/>
      <c r="K1561" s="194"/>
      <c r="L1561" s="194"/>
      <c r="P1561" s="2"/>
      <c r="AA1561" s="6"/>
      <c r="AB1561" s="6"/>
      <c r="AC1561" s="6"/>
    </row>
    <row r="1562" spans="1:29" ht="9.9" customHeight="1" x14ac:dyDescent="0.25">
      <c r="A1562" s="2"/>
      <c r="B1562" s="138"/>
      <c r="C1562" s="142"/>
      <c r="D1562" s="2"/>
      <c r="I1562" s="333"/>
      <c r="J1562" s="334"/>
      <c r="K1562" s="194"/>
      <c r="L1562" s="194"/>
      <c r="P1562" s="2"/>
      <c r="AA1562" s="6"/>
      <c r="AB1562" s="6"/>
      <c r="AC1562" s="6"/>
    </row>
    <row r="1563" spans="1:29" ht="9.9" customHeight="1" x14ac:dyDescent="0.25">
      <c r="A1563" s="2"/>
      <c r="B1563" s="138"/>
      <c r="C1563" s="142"/>
      <c r="D1563" s="2"/>
      <c r="I1563" s="194"/>
      <c r="J1563" s="194"/>
      <c r="K1563" s="194"/>
      <c r="L1563" s="194"/>
      <c r="P1563" s="2"/>
      <c r="AA1563" s="6"/>
      <c r="AB1563" s="6"/>
      <c r="AC1563" s="6"/>
    </row>
    <row r="1564" spans="1:29" ht="9.9" customHeight="1" x14ac:dyDescent="0.25">
      <c r="A1564" s="2"/>
      <c r="B1564" s="138"/>
      <c r="C1564" s="142"/>
      <c r="D1564" s="2"/>
      <c r="I1564" s="333"/>
      <c r="J1564" s="334"/>
      <c r="K1564" s="194"/>
      <c r="L1564" s="194"/>
      <c r="P1564" s="2"/>
      <c r="AA1564" s="6"/>
      <c r="AB1564" s="6"/>
      <c r="AC1564" s="6"/>
    </row>
    <row r="1565" spans="1:29" ht="9.9" customHeight="1" x14ac:dyDescent="0.25">
      <c r="A1565" s="2"/>
      <c r="B1565" s="138"/>
      <c r="C1565" s="142"/>
      <c r="D1565" s="2"/>
      <c r="I1565" s="333"/>
      <c r="J1565" s="334"/>
      <c r="K1565" s="194"/>
      <c r="L1565" s="194"/>
      <c r="P1565" s="2"/>
      <c r="AA1565" s="6"/>
      <c r="AB1565" s="6"/>
      <c r="AC1565" s="6"/>
    </row>
    <row r="1566" spans="1:29" ht="9.9" customHeight="1" x14ac:dyDescent="0.25">
      <c r="A1566" s="2"/>
      <c r="B1566" s="138"/>
      <c r="C1566" s="142"/>
      <c r="D1566" s="2"/>
      <c r="I1566" s="333"/>
      <c r="J1566" s="334"/>
      <c r="K1566" s="194"/>
      <c r="L1566" s="194"/>
      <c r="P1566" s="2"/>
      <c r="AA1566" s="6"/>
      <c r="AB1566" s="6"/>
      <c r="AC1566" s="6"/>
    </row>
    <row r="1567" spans="1:29" ht="9.9" customHeight="1" x14ac:dyDescent="0.25">
      <c r="A1567" s="2"/>
      <c r="B1567" s="138"/>
      <c r="C1567" s="142"/>
      <c r="D1567" s="2"/>
      <c r="I1567" s="333"/>
      <c r="J1567" s="334"/>
      <c r="K1567" s="194"/>
      <c r="L1567" s="194"/>
      <c r="P1567" s="2"/>
      <c r="AA1567" s="6"/>
      <c r="AB1567" s="6"/>
      <c r="AC1567" s="6"/>
    </row>
    <row r="1568" spans="1:29" ht="9.9" customHeight="1" x14ac:dyDescent="0.25">
      <c r="A1568" s="2"/>
      <c r="B1568" s="138"/>
      <c r="C1568" s="142"/>
      <c r="D1568" s="2"/>
      <c r="I1568" s="194"/>
      <c r="J1568" s="194"/>
      <c r="K1568" s="194"/>
      <c r="L1568" s="194"/>
      <c r="P1568" s="2"/>
      <c r="AA1568" s="6"/>
      <c r="AB1568" s="6"/>
      <c r="AC1568" s="6"/>
    </row>
    <row r="1569" spans="1:29" ht="9.9" customHeight="1" x14ac:dyDescent="0.25">
      <c r="A1569" s="2"/>
      <c r="B1569" s="138"/>
      <c r="C1569" s="142"/>
      <c r="D1569" s="2"/>
      <c r="I1569" s="333"/>
      <c r="J1569" s="334"/>
      <c r="K1569" s="194"/>
      <c r="L1569" s="194"/>
      <c r="P1569" s="2"/>
      <c r="AA1569" s="6"/>
      <c r="AB1569" s="6"/>
      <c r="AC1569" s="6"/>
    </row>
    <row r="1570" spans="1:29" ht="9.9" customHeight="1" x14ac:dyDescent="0.25">
      <c r="A1570" s="2"/>
      <c r="B1570" s="138"/>
      <c r="C1570" s="142"/>
      <c r="D1570" s="2"/>
      <c r="I1570" s="333"/>
      <c r="J1570" s="334"/>
      <c r="K1570" s="194"/>
      <c r="L1570" s="194"/>
      <c r="P1570" s="2"/>
      <c r="AA1570" s="6"/>
      <c r="AB1570" s="6"/>
      <c r="AC1570" s="6"/>
    </row>
    <row r="1571" spans="1:29" ht="9.9" customHeight="1" x14ac:dyDescent="0.25">
      <c r="A1571" s="2"/>
      <c r="B1571" s="138"/>
      <c r="C1571" s="142"/>
      <c r="D1571" s="2"/>
      <c r="I1571" s="333"/>
      <c r="J1571" s="334"/>
      <c r="K1571" s="194"/>
      <c r="L1571" s="194"/>
      <c r="P1571" s="2"/>
      <c r="AA1571" s="6"/>
      <c r="AB1571" s="6"/>
      <c r="AC1571" s="6"/>
    </row>
    <row r="1572" spans="1:29" ht="9.9" customHeight="1" x14ac:dyDescent="0.25">
      <c r="A1572" s="2"/>
      <c r="B1572" s="138"/>
      <c r="C1572" s="142"/>
      <c r="D1572" s="2"/>
      <c r="I1572" s="333"/>
      <c r="J1572" s="334"/>
      <c r="K1572" s="194"/>
      <c r="L1572" s="194"/>
      <c r="P1572" s="2"/>
      <c r="AA1572" s="6"/>
      <c r="AB1572" s="6"/>
      <c r="AC1572" s="6"/>
    </row>
    <row r="1573" spans="1:29" ht="9.9" customHeight="1" x14ac:dyDescent="0.25">
      <c r="A1573" s="2"/>
      <c r="B1573" s="138"/>
      <c r="C1573" s="142"/>
      <c r="D1573" s="2"/>
      <c r="I1573" s="333"/>
      <c r="J1573" s="334"/>
      <c r="K1573" s="194"/>
      <c r="L1573" s="194"/>
      <c r="P1573" s="2"/>
      <c r="AA1573" s="6"/>
      <c r="AB1573" s="6"/>
      <c r="AC1573" s="6"/>
    </row>
    <row r="1574" spans="1:29" ht="9.9" customHeight="1" x14ac:dyDescent="0.25">
      <c r="A1574" s="2"/>
      <c r="B1574" s="138"/>
      <c r="C1574" s="142"/>
      <c r="D1574" s="2"/>
      <c r="I1574" s="333"/>
      <c r="J1574" s="334"/>
      <c r="K1574" s="194"/>
      <c r="L1574" s="194"/>
      <c r="P1574" s="2"/>
      <c r="AA1574" s="6"/>
      <c r="AB1574" s="6"/>
      <c r="AC1574" s="6"/>
    </row>
    <row r="1575" spans="1:29" ht="9.9" customHeight="1" x14ac:dyDescent="0.25">
      <c r="A1575" s="2"/>
      <c r="B1575" s="138"/>
      <c r="C1575" s="142"/>
      <c r="D1575" s="2"/>
      <c r="I1575" s="194"/>
      <c r="J1575" s="194"/>
      <c r="K1575" s="194"/>
      <c r="L1575" s="194"/>
      <c r="P1575" s="2"/>
      <c r="AA1575" s="6"/>
      <c r="AB1575" s="6"/>
      <c r="AC1575" s="6"/>
    </row>
    <row r="1576" spans="1:29" ht="9.9" customHeight="1" x14ac:dyDescent="0.25">
      <c r="A1576" s="2"/>
      <c r="B1576" s="138"/>
      <c r="C1576" s="142"/>
      <c r="D1576" s="2"/>
      <c r="I1576" s="333"/>
      <c r="J1576" s="334"/>
      <c r="K1576" s="194"/>
      <c r="L1576" s="194"/>
      <c r="P1576" s="2"/>
      <c r="AA1576" s="6"/>
      <c r="AB1576" s="6"/>
      <c r="AC1576" s="6"/>
    </row>
    <row r="1577" spans="1:29" ht="9.9" customHeight="1" x14ac:dyDescent="0.25">
      <c r="A1577" s="2"/>
      <c r="B1577" s="138"/>
      <c r="C1577" s="142"/>
      <c r="D1577" s="2"/>
      <c r="I1577" s="333"/>
      <c r="J1577" s="334"/>
      <c r="K1577" s="194"/>
      <c r="L1577" s="194"/>
      <c r="P1577" s="2"/>
      <c r="AA1577" s="6"/>
      <c r="AB1577" s="6"/>
      <c r="AC1577" s="6"/>
    </row>
    <row r="1578" spans="1:29" ht="9.9" customHeight="1" x14ac:dyDescent="0.25">
      <c r="A1578" s="2"/>
      <c r="B1578" s="138"/>
      <c r="C1578" s="142"/>
      <c r="D1578" s="2"/>
      <c r="I1578" s="333"/>
      <c r="J1578" s="334"/>
      <c r="K1578" s="194"/>
      <c r="L1578" s="194"/>
      <c r="P1578" s="2"/>
      <c r="AA1578" s="6"/>
      <c r="AB1578" s="6"/>
      <c r="AC1578" s="6"/>
    </row>
    <row r="1579" spans="1:29" ht="9.9" customHeight="1" x14ac:dyDescent="0.25">
      <c r="A1579" s="2"/>
      <c r="B1579" s="138"/>
      <c r="C1579" s="142"/>
      <c r="D1579" s="2"/>
      <c r="I1579" s="333"/>
      <c r="J1579" s="334"/>
      <c r="K1579" s="194"/>
      <c r="L1579" s="194"/>
      <c r="P1579" s="2"/>
      <c r="AA1579" s="6"/>
      <c r="AB1579" s="6"/>
      <c r="AC1579" s="6"/>
    </row>
    <row r="1580" spans="1:29" ht="9.9" customHeight="1" x14ac:dyDescent="0.25">
      <c r="A1580" s="2"/>
      <c r="B1580" s="138"/>
      <c r="C1580" s="142"/>
      <c r="D1580" s="2"/>
      <c r="I1580" s="194"/>
      <c r="J1580" s="194"/>
      <c r="K1580" s="194"/>
      <c r="L1580" s="194"/>
      <c r="P1580" s="2"/>
      <c r="AA1580" s="6"/>
      <c r="AB1580" s="6"/>
      <c r="AC1580" s="6"/>
    </row>
    <row r="1581" spans="1:29" ht="9.9" customHeight="1" x14ac:dyDescent="0.25">
      <c r="A1581" s="2"/>
      <c r="B1581" s="138"/>
      <c r="C1581" s="142"/>
      <c r="D1581" s="2"/>
      <c r="I1581" s="333"/>
      <c r="J1581" s="334"/>
      <c r="K1581" s="194"/>
      <c r="L1581" s="194"/>
      <c r="P1581" s="2"/>
      <c r="AA1581" s="6"/>
      <c r="AB1581" s="6"/>
      <c r="AC1581" s="6"/>
    </row>
    <row r="1582" spans="1:29" ht="9.9" customHeight="1" x14ac:dyDescent="0.25">
      <c r="A1582" s="2"/>
      <c r="B1582" s="138"/>
      <c r="C1582" s="142"/>
      <c r="D1582" s="2"/>
      <c r="I1582" s="333"/>
      <c r="J1582" s="334"/>
      <c r="K1582" s="194"/>
      <c r="L1582" s="194"/>
      <c r="P1582" s="2"/>
      <c r="AA1582" s="6"/>
      <c r="AB1582" s="6"/>
      <c r="AC1582" s="6"/>
    </row>
    <row r="1583" spans="1:29" ht="9.9" customHeight="1" x14ac:dyDescent="0.25">
      <c r="A1583" s="2"/>
      <c r="B1583" s="138"/>
      <c r="C1583" s="142"/>
      <c r="D1583" s="2"/>
      <c r="I1583" s="333"/>
      <c r="J1583" s="334"/>
      <c r="K1583" s="194"/>
      <c r="L1583" s="194"/>
      <c r="P1583" s="2"/>
      <c r="AA1583" s="6"/>
      <c r="AB1583" s="6"/>
      <c r="AC1583" s="6"/>
    </row>
    <row r="1584" spans="1:29" ht="9.9" customHeight="1" x14ac:dyDescent="0.25">
      <c r="A1584" s="2"/>
      <c r="B1584" s="138"/>
      <c r="C1584" s="142"/>
      <c r="D1584" s="2"/>
      <c r="I1584" s="333"/>
      <c r="J1584" s="334"/>
      <c r="K1584" s="194"/>
      <c r="L1584" s="194"/>
      <c r="P1584" s="2"/>
      <c r="AA1584" s="6"/>
      <c r="AB1584" s="6"/>
      <c r="AC1584" s="6"/>
    </row>
    <row r="1585" spans="1:29" ht="9.9" customHeight="1" x14ac:dyDescent="0.25">
      <c r="A1585" s="2"/>
      <c r="B1585" s="138"/>
      <c r="C1585" s="142"/>
      <c r="D1585" s="2"/>
      <c r="I1585" s="194"/>
      <c r="J1585" s="194"/>
      <c r="K1585" s="194"/>
      <c r="L1585" s="194"/>
      <c r="P1585" s="2"/>
      <c r="AA1585" s="6"/>
      <c r="AB1585" s="6"/>
      <c r="AC1585" s="6"/>
    </row>
    <row r="1586" spans="1:29" ht="9.9" customHeight="1" x14ac:dyDescent="0.25">
      <c r="A1586" s="2"/>
      <c r="B1586" s="138"/>
      <c r="C1586" s="142"/>
      <c r="D1586" s="2"/>
      <c r="I1586" s="333"/>
      <c r="J1586" s="334"/>
      <c r="K1586" s="194"/>
      <c r="L1586" s="194"/>
      <c r="P1586" s="2"/>
      <c r="AA1586" s="6"/>
      <c r="AB1586" s="6"/>
      <c r="AC1586" s="6"/>
    </row>
    <row r="1587" spans="1:29" ht="9.9" customHeight="1" x14ac:dyDescent="0.25">
      <c r="A1587" s="2"/>
      <c r="B1587" s="138"/>
      <c r="C1587" s="142"/>
      <c r="D1587" s="2"/>
      <c r="I1587" s="333"/>
      <c r="J1587" s="334"/>
      <c r="K1587" s="194"/>
      <c r="L1587" s="194"/>
      <c r="P1587" s="2"/>
      <c r="AA1587" s="6"/>
      <c r="AB1587" s="6"/>
      <c r="AC1587" s="6"/>
    </row>
    <row r="1588" spans="1:29" ht="9.9" customHeight="1" x14ac:dyDescent="0.25">
      <c r="A1588" s="2"/>
      <c r="B1588" s="138"/>
      <c r="C1588" s="142"/>
      <c r="D1588" s="2"/>
      <c r="I1588" s="333"/>
      <c r="J1588" s="334"/>
      <c r="K1588" s="194"/>
      <c r="L1588" s="194"/>
      <c r="P1588" s="2"/>
      <c r="AA1588" s="6"/>
      <c r="AB1588" s="6"/>
      <c r="AC1588" s="6"/>
    </row>
    <row r="1589" spans="1:29" ht="9.9" customHeight="1" x14ac:dyDescent="0.25">
      <c r="A1589" s="2"/>
      <c r="B1589" s="138"/>
      <c r="C1589" s="142"/>
      <c r="D1589" s="2"/>
      <c r="I1589" s="333"/>
      <c r="J1589" s="334"/>
      <c r="K1589" s="194"/>
      <c r="L1589" s="194"/>
      <c r="P1589" s="2"/>
      <c r="AA1589" s="6"/>
      <c r="AB1589" s="6"/>
      <c r="AC1589" s="6"/>
    </row>
    <row r="1590" spans="1:29" ht="9.9" customHeight="1" x14ac:dyDescent="0.25">
      <c r="A1590" s="2"/>
      <c r="B1590" s="138"/>
      <c r="C1590" s="142"/>
      <c r="D1590" s="2"/>
      <c r="I1590" s="194"/>
      <c r="J1590" s="194"/>
      <c r="K1590" s="194"/>
      <c r="L1590" s="194"/>
      <c r="P1590" s="2"/>
      <c r="AA1590" s="6"/>
      <c r="AB1590" s="6"/>
      <c r="AC1590" s="6"/>
    </row>
    <row r="1591" spans="1:29" ht="9.9" customHeight="1" x14ac:dyDescent="0.25">
      <c r="A1591" s="2"/>
      <c r="B1591" s="138"/>
      <c r="C1591" s="142"/>
      <c r="D1591" s="2"/>
      <c r="I1591" s="333"/>
      <c r="J1591" s="334"/>
      <c r="K1591" s="194"/>
      <c r="L1591" s="194"/>
      <c r="P1591" s="2"/>
      <c r="AA1591" s="6"/>
      <c r="AB1591" s="6"/>
      <c r="AC1591" s="6"/>
    </row>
    <row r="1592" spans="1:29" ht="9.9" customHeight="1" x14ac:dyDescent="0.25">
      <c r="A1592" s="2"/>
      <c r="B1592" s="138"/>
      <c r="C1592" s="142"/>
      <c r="D1592" s="2"/>
      <c r="I1592" s="333"/>
      <c r="J1592" s="334"/>
      <c r="K1592" s="194"/>
      <c r="L1592" s="194"/>
      <c r="P1592" s="2"/>
      <c r="AA1592" s="6"/>
      <c r="AB1592" s="6"/>
      <c r="AC1592" s="6"/>
    </row>
    <row r="1593" spans="1:29" ht="9.9" customHeight="1" x14ac:dyDescent="0.25">
      <c r="A1593" s="2"/>
      <c r="B1593" s="138"/>
      <c r="C1593" s="142"/>
      <c r="D1593" s="2"/>
      <c r="I1593" s="333"/>
      <c r="J1593" s="334"/>
      <c r="K1593" s="194"/>
      <c r="L1593" s="194"/>
      <c r="P1593" s="2"/>
      <c r="AA1593" s="6"/>
      <c r="AB1593" s="6"/>
      <c r="AC1593" s="6"/>
    </row>
    <row r="1594" spans="1:29" ht="9.9" customHeight="1" x14ac:dyDescent="0.25">
      <c r="A1594" s="2"/>
      <c r="B1594" s="138"/>
      <c r="C1594" s="142"/>
      <c r="D1594" s="2"/>
      <c r="I1594" s="333"/>
      <c r="J1594" s="334"/>
      <c r="K1594" s="194"/>
      <c r="L1594" s="194"/>
      <c r="P1594" s="2"/>
      <c r="AA1594" s="6"/>
      <c r="AB1594" s="6"/>
      <c r="AC1594" s="6"/>
    </row>
    <row r="1595" spans="1:29" ht="9.9" customHeight="1" x14ac:dyDescent="0.25">
      <c r="A1595" s="2"/>
      <c r="B1595" s="138"/>
      <c r="C1595" s="142"/>
      <c r="D1595" s="2"/>
      <c r="I1595" s="194"/>
      <c r="J1595" s="194"/>
      <c r="K1595" s="194"/>
      <c r="L1595" s="194"/>
      <c r="P1595" s="2"/>
      <c r="AA1595" s="6"/>
      <c r="AB1595" s="6"/>
      <c r="AC1595" s="6"/>
    </row>
    <row r="1596" spans="1:29" ht="9.9" customHeight="1" x14ac:dyDescent="0.25">
      <c r="A1596" s="2"/>
      <c r="B1596" s="138"/>
      <c r="C1596" s="142"/>
      <c r="D1596" s="2"/>
      <c r="I1596" s="333"/>
      <c r="J1596" s="334"/>
      <c r="K1596" s="194"/>
      <c r="L1596" s="194"/>
      <c r="P1596" s="2"/>
      <c r="AA1596" s="6"/>
      <c r="AB1596" s="6"/>
      <c r="AC1596" s="6"/>
    </row>
    <row r="1597" spans="1:29" ht="9.9" customHeight="1" x14ac:dyDescent="0.25">
      <c r="A1597" s="2"/>
      <c r="B1597" s="138"/>
      <c r="C1597" s="142"/>
      <c r="D1597" s="2"/>
      <c r="I1597" s="333"/>
      <c r="J1597" s="334"/>
      <c r="K1597" s="194"/>
      <c r="L1597" s="194"/>
      <c r="P1597" s="2"/>
      <c r="AA1597" s="6"/>
      <c r="AB1597" s="6"/>
      <c r="AC1597" s="6"/>
    </row>
    <row r="1598" spans="1:29" ht="9.9" customHeight="1" x14ac:dyDescent="0.25">
      <c r="A1598" s="2"/>
      <c r="B1598" s="138"/>
      <c r="C1598" s="142"/>
      <c r="D1598" s="2"/>
      <c r="I1598" s="333"/>
      <c r="J1598" s="334"/>
      <c r="K1598" s="194"/>
      <c r="L1598" s="194"/>
      <c r="P1598" s="2"/>
      <c r="AA1598" s="6"/>
      <c r="AB1598" s="6"/>
      <c r="AC1598" s="6"/>
    </row>
    <row r="1599" spans="1:29" ht="9.9" customHeight="1" x14ac:dyDescent="0.25">
      <c r="A1599" s="2"/>
      <c r="B1599" s="138"/>
      <c r="C1599" s="142"/>
      <c r="D1599" s="2"/>
      <c r="I1599" s="333"/>
      <c r="J1599" s="334"/>
      <c r="K1599" s="194"/>
      <c r="L1599" s="194"/>
      <c r="P1599" s="2"/>
      <c r="AA1599" s="6"/>
      <c r="AB1599" s="6"/>
      <c r="AC1599" s="6"/>
    </row>
    <row r="1600" spans="1:29" ht="9.9" customHeight="1" x14ac:dyDescent="0.25">
      <c r="A1600" s="2"/>
      <c r="B1600" s="138"/>
      <c r="C1600" s="142"/>
      <c r="D1600" s="2"/>
      <c r="I1600" s="194"/>
      <c r="J1600" s="194"/>
      <c r="K1600" s="194"/>
      <c r="L1600" s="194"/>
      <c r="P1600" s="2"/>
      <c r="AA1600" s="6"/>
      <c r="AB1600" s="6"/>
      <c r="AC1600" s="6"/>
    </row>
    <row r="1601" spans="1:29" ht="9.9" customHeight="1" x14ac:dyDescent="0.25">
      <c r="A1601" s="2"/>
      <c r="B1601" s="138"/>
      <c r="C1601" s="142"/>
      <c r="D1601" s="2"/>
      <c r="I1601" s="333"/>
      <c r="J1601" s="334"/>
      <c r="K1601" s="194"/>
      <c r="L1601" s="194"/>
      <c r="P1601" s="2"/>
      <c r="AA1601" s="6"/>
      <c r="AB1601" s="6"/>
      <c r="AC1601" s="6"/>
    </row>
    <row r="1602" spans="1:29" ht="9.9" customHeight="1" x14ac:dyDescent="0.25">
      <c r="A1602" s="2"/>
      <c r="B1602" s="138"/>
      <c r="C1602" s="142"/>
      <c r="D1602" s="2"/>
      <c r="I1602" s="333"/>
      <c r="J1602" s="334"/>
      <c r="K1602" s="194"/>
      <c r="L1602" s="194"/>
      <c r="P1602" s="2"/>
      <c r="AA1602" s="6"/>
      <c r="AB1602" s="6"/>
      <c r="AC1602" s="6"/>
    </row>
    <row r="1603" spans="1:29" ht="9.9" customHeight="1" x14ac:dyDescent="0.25">
      <c r="A1603" s="2"/>
      <c r="B1603" s="138"/>
      <c r="C1603" s="142"/>
      <c r="D1603" s="2"/>
      <c r="I1603" s="333"/>
      <c r="J1603" s="334"/>
      <c r="K1603" s="194"/>
      <c r="L1603" s="194"/>
      <c r="P1603" s="2"/>
      <c r="AA1603" s="6"/>
      <c r="AB1603" s="6"/>
      <c r="AC1603" s="6"/>
    </row>
    <row r="1604" spans="1:29" ht="9.9" customHeight="1" x14ac:dyDescent="0.25">
      <c r="A1604" s="2"/>
      <c r="B1604" s="138"/>
      <c r="C1604" s="142"/>
      <c r="D1604" s="2"/>
      <c r="I1604" s="333"/>
      <c r="J1604" s="334"/>
      <c r="K1604" s="194"/>
      <c r="L1604" s="194"/>
      <c r="P1604" s="2"/>
      <c r="AA1604" s="6"/>
      <c r="AB1604" s="6"/>
      <c r="AC1604" s="6"/>
    </row>
    <row r="1605" spans="1:29" ht="9.9" customHeight="1" x14ac:dyDescent="0.25">
      <c r="A1605" s="2"/>
      <c r="B1605" s="138"/>
      <c r="C1605" s="142"/>
      <c r="D1605" s="2"/>
      <c r="I1605" s="194"/>
      <c r="J1605" s="194"/>
      <c r="K1605" s="194"/>
      <c r="L1605" s="194"/>
      <c r="P1605" s="2"/>
      <c r="AA1605" s="6"/>
      <c r="AB1605" s="6"/>
      <c r="AC1605" s="6"/>
    </row>
    <row r="1606" spans="1:29" ht="9.9" customHeight="1" x14ac:dyDescent="0.25">
      <c r="A1606" s="2"/>
      <c r="B1606" s="138"/>
      <c r="C1606" s="142"/>
      <c r="D1606" s="2"/>
      <c r="I1606" s="333"/>
      <c r="J1606" s="334"/>
      <c r="K1606" s="194"/>
      <c r="L1606" s="194"/>
      <c r="P1606" s="2"/>
      <c r="AA1606" s="6"/>
      <c r="AB1606" s="6"/>
      <c r="AC1606" s="6"/>
    </row>
    <row r="1607" spans="1:29" ht="9.9" customHeight="1" x14ac:dyDescent="0.25">
      <c r="A1607" s="2"/>
      <c r="B1607" s="138"/>
      <c r="C1607" s="142"/>
      <c r="D1607" s="2"/>
      <c r="I1607" s="333"/>
      <c r="J1607" s="334"/>
      <c r="K1607" s="194"/>
      <c r="L1607" s="194"/>
      <c r="P1607" s="2"/>
      <c r="AA1607" s="6"/>
      <c r="AB1607" s="6"/>
      <c r="AC1607" s="6"/>
    </row>
    <row r="1608" spans="1:29" ht="9.9" customHeight="1" x14ac:dyDescent="0.25">
      <c r="A1608" s="2"/>
      <c r="B1608" s="138"/>
      <c r="C1608" s="142"/>
      <c r="D1608" s="2"/>
      <c r="I1608" s="333"/>
      <c r="J1608" s="334"/>
      <c r="K1608" s="194"/>
      <c r="L1608" s="194"/>
      <c r="P1608" s="2"/>
      <c r="AA1608" s="6"/>
      <c r="AB1608" s="6"/>
      <c r="AC1608" s="6"/>
    </row>
    <row r="1609" spans="1:29" ht="9.9" customHeight="1" x14ac:dyDescent="0.25">
      <c r="A1609" s="2"/>
      <c r="B1609" s="138"/>
      <c r="C1609" s="142"/>
      <c r="D1609" s="2"/>
      <c r="I1609" s="333"/>
      <c r="J1609" s="334"/>
      <c r="K1609" s="194"/>
      <c r="L1609" s="194"/>
      <c r="P1609" s="2"/>
      <c r="AA1609" s="6"/>
      <c r="AB1609" s="6"/>
      <c r="AC1609" s="6"/>
    </row>
    <row r="1610" spans="1:29" ht="9.9" customHeight="1" x14ac:dyDescent="0.25">
      <c r="A1610" s="2"/>
      <c r="B1610" s="138"/>
      <c r="C1610" s="142"/>
      <c r="D1610" s="2"/>
      <c r="I1610" s="194"/>
      <c r="J1610" s="194"/>
      <c r="K1610" s="194"/>
      <c r="L1610" s="194"/>
      <c r="P1610" s="2"/>
      <c r="AA1610" s="6"/>
      <c r="AB1610" s="6"/>
      <c r="AC1610" s="6"/>
    </row>
    <row r="1611" spans="1:29" ht="9.9" customHeight="1" x14ac:dyDescent="0.25">
      <c r="A1611" s="2"/>
      <c r="B1611" s="138"/>
      <c r="C1611" s="142"/>
      <c r="D1611" s="2"/>
      <c r="I1611" s="333"/>
      <c r="J1611" s="334"/>
      <c r="K1611" s="194"/>
      <c r="L1611" s="194"/>
      <c r="P1611" s="2"/>
      <c r="AA1611" s="6"/>
      <c r="AB1611" s="6"/>
      <c r="AC1611" s="6"/>
    </row>
    <row r="1612" spans="1:29" ht="9.9" customHeight="1" x14ac:dyDescent="0.25">
      <c r="A1612" s="2"/>
      <c r="B1612" s="138"/>
      <c r="C1612" s="142"/>
      <c r="D1612" s="2"/>
      <c r="I1612" s="333"/>
      <c r="J1612" s="334"/>
      <c r="K1612" s="194"/>
      <c r="L1612" s="194"/>
      <c r="P1612" s="2"/>
      <c r="AA1612" s="6"/>
      <c r="AB1612" s="6"/>
      <c r="AC1612" s="6"/>
    </row>
    <row r="1613" spans="1:29" ht="9.9" customHeight="1" x14ac:dyDescent="0.25">
      <c r="A1613" s="2"/>
      <c r="B1613" s="138"/>
      <c r="C1613" s="142"/>
      <c r="D1613" s="2"/>
      <c r="I1613" s="333"/>
      <c r="J1613" s="334"/>
      <c r="K1613" s="194"/>
      <c r="L1613" s="194"/>
      <c r="P1613" s="2"/>
      <c r="AA1613" s="6"/>
      <c r="AB1613" s="6"/>
      <c r="AC1613" s="6"/>
    </row>
    <row r="1614" spans="1:29" ht="9.9" customHeight="1" x14ac:dyDescent="0.25">
      <c r="A1614" s="2"/>
      <c r="B1614" s="138"/>
      <c r="C1614" s="142"/>
      <c r="D1614" s="2"/>
      <c r="I1614" s="333"/>
      <c r="J1614" s="334"/>
      <c r="K1614" s="194"/>
      <c r="L1614" s="194"/>
      <c r="P1614" s="2"/>
      <c r="AA1614" s="6"/>
      <c r="AB1614" s="6"/>
      <c r="AC1614" s="6"/>
    </row>
    <row r="1615" spans="1:29" ht="9.9" customHeight="1" x14ac:dyDescent="0.25">
      <c r="B1615" s="138"/>
      <c r="C1615" s="142"/>
      <c r="D1615" s="2"/>
      <c r="I1615" s="194"/>
      <c r="J1615" s="194"/>
      <c r="K1615" s="194"/>
      <c r="L1615" s="194"/>
      <c r="P1615" s="2"/>
      <c r="AA1615" s="6"/>
      <c r="AB1615" s="6"/>
      <c r="AC1615" s="6"/>
    </row>
    <row r="1616" spans="1:29" ht="9.9" customHeight="1" x14ac:dyDescent="0.25">
      <c r="B1616" s="138"/>
      <c r="C1616" s="142"/>
      <c r="D1616" s="2"/>
      <c r="I1616" s="333"/>
      <c r="J1616" s="334"/>
      <c r="K1616" s="194"/>
      <c r="L1616" s="194"/>
      <c r="P1616" s="2"/>
      <c r="AA1616" s="6"/>
      <c r="AB1616" s="6"/>
      <c r="AC1616" s="6"/>
    </row>
    <row r="1617" spans="1:29" ht="9.9" customHeight="1" x14ac:dyDescent="0.25">
      <c r="B1617" s="138"/>
      <c r="C1617" s="142"/>
      <c r="D1617" s="2"/>
      <c r="I1617" s="333"/>
      <c r="J1617" s="334"/>
      <c r="K1617" s="194"/>
      <c r="L1617" s="194"/>
      <c r="P1617" s="2"/>
      <c r="AA1617" s="6"/>
      <c r="AB1617" s="6"/>
      <c r="AC1617" s="6"/>
    </row>
    <row r="1618" spans="1:29" ht="9.9" customHeight="1" x14ac:dyDescent="0.25">
      <c r="B1618" s="138"/>
      <c r="C1618" s="142"/>
      <c r="D1618" s="2"/>
      <c r="I1618" s="333"/>
      <c r="J1618" s="334"/>
      <c r="K1618" s="194"/>
      <c r="L1618" s="194"/>
      <c r="P1618" s="2"/>
      <c r="AA1618" s="6"/>
      <c r="AB1618" s="6"/>
      <c r="AC1618" s="6"/>
    </row>
    <row r="1619" spans="1:29" ht="9.9" customHeight="1" x14ac:dyDescent="0.25">
      <c r="B1619" s="138"/>
      <c r="C1619" s="142"/>
      <c r="D1619" s="2"/>
      <c r="I1619" s="194"/>
      <c r="J1619" s="194"/>
      <c r="K1619" s="194"/>
      <c r="L1619" s="194"/>
      <c r="P1619" s="2"/>
      <c r="AA1619" s="6"/>
      <c r="AB1619" s="6"/>
      <c r="AC1619" s="6"/>
    </row>
    <row r="1620" spans="1:29" ht="9.9" customHeight="1" x14ac:dyDescent="0.25">
      <c r="B1620" s="138"/>
      <c r="C1620" s="142"/>
      <c r="D1620" s="2"/>
      <c r="I1620" s="333"/>
      <c r="J1620" s="334"/>
      <c r="K1620" s="194"/>
      <c r="L1620" s="194"/>
      <c r="P1620" s="2"/>
      <c r="AA1620" s="6"/>
      <c r="AB1620" s="6"/>
      <c r="AC1620" s="6"/>
    </row>
    <row r="1621" spans="1:29" ht="9.9" customHeight="1" x14ac:dyDescent="0.25">
      <c r="B1621" s="138"/>
      <c r="C1621" s="142"/>
      <c r="D1621" s="2"/>
      <c r="I1621" s="333"/>
      <c r="J1621" s="334"/>
      <c r="K1621" s="194"/>
      <c r="L1621" s="194"/>
      <c r="P1621" s="2"/>
      <c r="AA1621" s="6"/>
      <c r="AB1621" s="6"/>
      <c r="AC1621" s="6"/>
    </row>
    <row r="1622" spans="1:29" ht="9.9" customHeight="1" x14ac:dyDescent="0.25">
      <c r="B1622" s="138"/>
      <c r="C1622" s="142"/>
      <c r="D1622" s="2"/>
      <c r="I1622" s="333"/>
      <c r="J1622" s="334"/>
      <c r="K1622" s="194"/>
      <c r="L1622" s="194"/>
      <c r="P1622" s="2"/>
      <c r="AA1622" s="6"/>
      <c r="AB1622" s="6"/>
      <c r="AC1622" s="6"/>
    </row>
    <row r="1623" spans="1:29" ht="9.9" customHeight="1" x14ac:dyDescent="0.25">
      <c r="B1623" s="138"/>
      <c r="C1623" s="142"/>
      <c r="D1623" s="2"/>
      <c r="I1623" s="194"/>
      <c r="J1623" s="194"/>
      <c r="K1623" s="194"/>
      <c r="L1623" s="194"/>
      <c r="P1623" s="2"/>
      <c r="AA1623" s="6"/>
      <c r="AB1623" s="6"/>
      <c r="AC1623" s="6"/>
    </row>
    <row r="1624" spans="1:29" ht="9.9" customHeight="1" x14ac:dyDescent="0.25">
      <c r="B1624" s="138"/>
      <c r="C1624" s="142"/>
      <c r="D1624" s="2"/>
      <c r="I1624" s="333"/>
      <c r="J1624" s="334"/>
      <c r="K1624" s="194"/>
      <c r="L1624" s="194"/>
      <c r="P1624" s="2"/>
      <c r="AA1624" s="6"/>
      <c r="AB1624" s="6"/>
      <c r="AC1624" s="6"/>
    </row>
    <row r="1625" spans="1:29" ht="9.9" customHeight="1" x14ac:dyDescent="0.25">
      <c r="B1625" s="138"/>
      <c r="C1625" s="142"/>
      <c r="D1625" s="2"/>
      <c r="I1625" s="333"/>
      <c r="J1625" s="334"/>
      <c r="K1625" s="194"/>
      <c r="L1625" s="194"/>
      <c r="P1625" s="2"/>
      <c r="AA1625" s="6"/>
      <c r="AB1625" s="6"/>
      <c r="AC1625" s="6"/>
    </row>
    <row r="1626" spans="1:29" ht="9.9" customHeight="1" x14ac:dyDescent="0.25">
      <c r="B1626" s="138"/>
      <c r="C1626" s="142"/>
      <c r="D1626" s="2"/>
      <c r="I1626" s="190"/>
      <c r="J1626" s="191"/>
      <c r="K1626" s="194"/>
      <c r="L1626" s="194"/>
      <c r="P1626" s="2"/>
      <c r="AA1626" s="6"/>
      <c r="AB1626" s="6"/>
      <c r="AC1626" s="6"/>
    </row>
    <row r="1627" spans="1:29" ht="9.9" customHeight="1" x14ac:dyDescent="0.25">
      <c r="A1627" s="10"/>
      <c r="B1627" s="67"/>
      <c r="C1627" s="142"/>
      <c r="D1627" s="2"/>
      <c r="E1627" s="194"/>
      <c r="F1627" s="194"/>
      <c r="G1627" s="194"/>
      <c r="H1627" s="20"/>
      <c r="I1627" s="194"/>
      <c r="J1627" s="194"/>
      <c r="K1627" s="194"/>
      <c r="L1627" s="194"/>
      <c r="P1627" s="2"/>
      <c r="AA1627" s="6"/>
      <c r="AB1627" s="6"/>
      <c r="AC1627" s="6"/>
    </row>
    <row r="1628" spans="1:29" ht="9.9" customHeight="1" x14ac:dyDescent="0.25">
      <c r="A1628" s="10"/>
      <c r="B1628" s="67"/>
      <c r="C1628" s="142"/>
      <c r="D1628" s="333"/>
      <c r="E1628" s="335"/>
      <c r="F1628" s="336"/>
      <c r="G1628" s="194"/>
      <c r="H1628" s="193"/>
      <c r="I1628" s="194"/>
      <c r="J1628" s="194"/>
      <c r="K1628" s="194"/>
      <c r="L1628" s="194"/>
      <c r="P1628" s="2"/>
      <c r="AA1628" s="6"/>
      <c r="AB1628" s="6"/>
      <c r="AC1628" s="6"/>
    </row>
    <row r="1629" spans="1:29" ht="9.9" customHeight="1" x14ac:dyDescent="0.25">
      <c r="B1629" s="138"/>
      <c r="C1629" s="142"/>
      <c r="D1629" s="2"/>
      <c r="I1629" s="194"/>
      <c r="J1629" s="194"/>
      <c r="K1629" s="194"/>
      <c r="L1629" s="194"/>
      <c r="P1629" s="2"/>
      <c r="AA1629" s="6"/>
      <c r="AB1629" s="6"/>
      <c r="AC1629" s="6"/>
    </row>
    <row r="1630" spans="1:29" ht="9.9" customHeight="1" x14ac:dyDescent="0.25">
      <c r="B1630" s="138"/>
      <c r="C1630" s="142"/>
      <c r="D1630" s="2"/>
      <c r="I1630" s="194"/>
      <c r="J1630" s="194"/>
      <c r="K1630" s="194"/>
      <c r="L1630" s="194"/>
      <c r="P1630" s="2"/>
      <c r="AA1630" s="6"/>
      <c r="AB1630" s="6"/>
      <c r="AC1630" s="6"/>
    </row>
    <row r="1631" spans="1:29" ht="9.9" customHeight="1" x14ac:dyDescent="0.25">
      <c r="B1631" s="142"/>
      <c r="C1631" s="142"/>
      <c r="D1631" s="2"/>
      <c r="I1631" s="194"/>
      <c r="J1631" s="194"/>
      <c r="K1631" s="194"/>
      <c r="L1631" s="194"/>
      <c r="P1631" s="2"/>
      <c r="AA1631" s="6"/>
      <c r="AB1631" s="6"/>
      <c r="AC1631" s="6"/>
    </row>
    <row r="1632" spans="1:29" ht="9.9" customHeight="1" x14ac:dyDescent="0.25">
      <c r="A1632" s="10"/>
      <c r="B1632" s="67"/>
      <c r="C1632" s="142"/>
      <c r="D1632" s="2"/>
      <c r="I1632" s="194"/>
      <c r="J1632" s="194"/>
      <c r="K1632" s="194"/>
      <c r="L1632" s="194"/>
      <c r="P1632" s="2"/>
      <c r="AA1632" s="6"/>
      <c r="AB1632" s="6"/>
      <c r="AC1632" s="6"/>
    </row>
    <row r="1633" spans="1:29" ht="9.9" customHeight="1" x14ac:dyDescent="0.25">
      <c r="B1633" s="141"/>
      <c r="C1633" s="142"/>
      <c r="D1633" s="2"/>
      <c r="I1633" s="194"/>
      <c r="J1633" s="194"/>
      <c r="K1633" s="194"/>
      <c r="L1633" s="13"/>
      <c r="P1633" s="2"/>
      <c r="AA1633" s="6"/>
      <c r="AB1633" s="6"/>
      <c r="AC1633" s="6"/>
    </row>
    <row r="1634" spans="1:29" ht="9.9" customHeight="1" x14ac:dyDescent="0.25">
      <c r="B1634" s="142"/>
      <c r="C1634" s="142"/>
      <c r="D1634" s="2"/>
      <c r="L1634" s="13"/>
      <c r="P1634" s="2"/>
      <c r="AA1634" s="6"/>
      <c r="AB1634" s="6"/>
      <c r="AC1634" s="6"/>
    </row>
    <row r="1635" spans="1:29" ht="9.9" customHeight="1" x14ac:dyDescent="0.25">
      <c r="B1635" s="138"/>
      <c r="C1635" s="142"/>
      <c r="D1635" s="2"/>
      <c r="I1635" s="331"/>
      <c r="J1635" s="332"/>
      <c r="K1635" s="194"/>
      <c r="L1635" s="194"/>
      <c r="P1635" s="2"/>
      <c r="AA1635" s="6"/>
      <c r="AB1635" s="6"/>
      <c r="AC1635" s="6"/>
    </row>
    <row r="1636" spans="1:29" ht="9.9" customHeight="1" x14ac:dyDescent="0.25">
      <c r="B1636" s="138"/>
      <c r="C1636" s="142"/>
      <c r="D1636" s="2"/>
      <c r="I1636" s="331"/>
      <c r="J1636" s="332"/>
      <c r="K1636" s="194"/>
      <c r="L1636" s="194"/>
      <c r="P1636" s="2"/>
      <c r="AA1636" s="6"/>
      <c r="AB1636" s="6"/>
      <c r="AC1636" s="6"/>
    </row>
    <row r="1637" spans="1:29" ht="9.9" customHeight="1" x14ac:dyDescent="0.25">
      <c r="B1637" s="138"/>
      <c r="C1637" s="142"/>
      <c r="D1637" s="2"/>
      <c r="I1637" s="331"/>
      <c r="J1637" s="332"/>
      <c r="K1637" s="194"/>
      <c r="L1637" s="194"/>
      <c r="P1637" s="2"/>
      <c r="AA1637" s="6"/>
      <c r="AB1637" s="6"/>
      <c r="AC1637" s="6"/>
    </row>
    <row r="1638" spans="1:29" ht="9.9" customHeight="1" x14ac:dyDescent="0.25">
      <c r="B1638" s="138"/>
      <c r="C1638" s="142"/>
      <c r="D1638" s="2"/>
      <c r="I1638" s="331"/>
      <c r="J1638" s="332"/>
      <c r="K1638" s="194"/>
      <c r="L1638" s="194"/>
      <c r="P1638" s="2"/>
      <c r="AA1638" s="6"/>
      <c r="AB1638" s="6"/>
      <c r="AC1638" s="6"/>
    </row>
    <row r="1639" spans="1:29" ht="9.9" customHeight="1" x14ac:dyDescent="0.25">
      <c r="B1639" s="138"/>
      <c r="C1639" s="142"/>
      <c r="D1639" s="2"/>
      <c r="I1639" s="331"/>
      <c r="J1639" s="332"/>
      <c r="K1639" s="194"/>
      <c r="L1639" s="194"/>
      <c r="P1639" s="2"/>
      <c r="AA1639" s="6"/>
      <c r="AB1639" s="6"/>
      <c r="AC1639" s="6"/>
    </row>
    <row r="1640" spans="1:29" ht="9.9" customHeight="1" x14ac:dyDescent="0.25">
      <c r="B1640" s="138"/>
      <c r="C1640" s="142"/>
      <c r="D1640" s="2"/>
      <c r="I1640" s="331"/>
      <c r="J1640" s="332"/>
      <c r="K1640" s="194"/>
      <c r="L1640" s="194"/>
      <c r="P1640" s="2"/>
      <c r="AA1640" s="6"/>
      <c r="AB1640" s="6"/>
      <c r="AC1640" s="6"/>
    </row>
    <row r="1641" spans="1:29" ht="9.9" customHeight="1" x14ac:dyDescent="0.25">
      <c r="B1641" s="138"/>
      <c r="C1641" s="142"/>
      <c r="D1641" s="2"/>
      <c r="I1641" s="331"/>
      <c r="J1641" s="332"/>
      <c r="K1641" s="194"/>
      <c r="L1641" s="194"/>
      <c r="P1641" s="2"/>
      <c r="AA1641" s="6"/>
      <c r="AB1641" s="6"/>
      <c r="AC1641" s="6"/>
    </row>
    <row r="1642" spans="1:29" ht="9.9" customHeight="1" x14ac:dyDescent="0.25">
      <c r="B1642" s="138"/>
      <c r="C1642" s="142"/>
      <c r="D1642" s="2"/>
      <c r="I1642" s="331"/>
      <c r="J1642" s="332"/>
      <c r="K1642" s="194"/>
      <c r="L1642" s="194"/>
      <c r="P1642" s="2"/>
      <c r="AA1642" s="6"/>
      <c r="AB1642" s="6"/>
      <c r="AC1642" s="6"/>
    </row>
    <row r="1643" spans="1:29" ht="9.9" customHeight="1" x14ac:dyDescent="0.25">
      <c r="B1643" s="138"/>
      <c r="C1643" s="142"/>
      <c r="D1643" s="2"/>
      <c r="I1643" s="331"/>
      <c r="J1643" s="332"/>
      <c r="K1643" s="194"/>
      <c r="L1643" s="194"/>
      <c r="P1643" s="2"/>
      <c r="AA1643" s="6"/>
      <c r="AB1643" s="6"/>
      <c r="AC1643" s="6"/>
    </row>
    <row r="1644" spans="1:29" ht="9.9" customHeight="1" x14ac:dyDescent="0.25">
      <c r="B1644" s="138"/>
      <c r="C1644" s="142"/>
      <c r="D1644" s="2"/>
      <c r="I1644" s="331"/>
      <c r="J1644" s="332"/>
      <c r="K1644" s="194"/>
      <c r="L1644" s="194"/>
      <c r="P1644" s="2"/>
      <c r="AA1644" s="6"/>
      <c r="AB1644" s="6"/>
      <c r="AC1644" s="6"/>
    </row>
    <row r="1645" spans="1:29" ht="9.9" customHeight="1" x14ac:dyDescent="0.25">
      <c r="B1645" s="138"/>
      <c r="C1645" s="142"/>
      <c r="D1645" s="2"/>
      <c r="I1645" s="331"/>
      <c r="J1645" s="332"/>
      <c r="K1645" s="194"/>
      <c r="L1645" s="194"/>
      <c r="P1645" s="2"/>
      <c r="AA1645" s="6"/>
      <c r="AB1645" s="6"/>
      <c r="AC1645" s="6"/>
    </row>
    <row r="1646" spans="1:29" ht="9.9" customHeight="1" x14ac:dyDescent="0.25">
      <c r="B1646" s="138"/>
      <c r="C1646" s="142"/>
      <c r="D1646" s="2"/>
      <c r="I1646" s="331"/>
      <c r="J1646" s="332"/>
      <c r="K1646" s="194"/>
      <c r="L1646" s="194"/>
      <c r="P1646" s="2"/>
      <c r="AA1646" s="6"/>
      <c r="AB1646" s="6"/>
      <c r="AC1646" s="6"/>
    </row>
    <row r="1647" spans="1:29" ht="9.9" customHeight="1" x14ac:dyDescent="0.25">
      <c r="A1647" s="2"/>
      <c r="B1647" s="138"/>
      <c r="C1647" s="142"/>
      <c r="D1647" s="2"/>
      <c r="I1647" s="331"/>
      <c r="J1647" s="332"/>
      <c r="K1647" s="194"/>
      <c r="L1647" s="194"/>
      <c r="P1647" s="2"/>
      <c r="AA1647" s="6"/>
      <c r="AB1647" s="6"/>
      <c r="AC1647" s="6"/>
    </row>
    <row r="1648" spans="1:29" ht="9.9" customHeight="1" x14ac:dyDescent="0.25">
      <c r="A1648" s="2"/>
      <c r="B1648" s="138"/>
      <c r="C1648" s="142"/>
      <c r="D1648" s="2"/>
      <c r="I1648" s="331"/>
      <c r="J1648" s="332"/>
      <c r="K1648" s="194"/>
      <c r="L1648" s="194"/>
      <c r="P1648" s="2"/>
      <c r="AA1648" s="6"/>
      <c r="AB1648" s="6"/>
      <c r="AC1648" s="6"/>
    </row>
    <row r="1649" spans="1:29" ht="9.9" customHeight="1" x14ac:dyDescent="0.25">
      <c r="A1649" s="2"/>
      <c r="B1649" s="138"/>
      <c r="C1649" s="142"/>
      <c r="D1649" s="2"/>
      <c r="I1649" s="194"/>
      <c r="J1649" s="194"/>
      <c r="K1649" s="194"/>
      <c r="L1649" s="194"/>
      <c r="P1649" s="2"/>
      <c r="AA1649" s="6"/>
      <c r="AB1649" s="6"/>
      <c r="AC1649" s="6"/>
    </row>
    <row r="1650" spans="1:29" ht="9.9" customHeight="1" x14ac:dyDescent="0.25">
      <c r="A1650" s="2"/>
      <c r="B1650" s="141"/>
      <c r="C1650" s="142"/>
      <c r="D1650" s="2"/>
      <c r="H1650" s="20"/>
      <c r="I1650" s="194"/>
      <c r="J1650" s="194"/>
      <c r="K1650" s="194"/>
      <c r="L1650" s="194"/>
      <c r="P1650" s="2"/>
      <c r="AA1650" s="6"/>
      <c r="AB1650" s="6"/>
      <c r="AC1650" s="6"/>
    </row>
    <row r="1651" spans="1:29" ht="9.9" customHeight="1" x14ac:dyDescent="0.25">
      <c r="A1651" s="2"/>
      <c r="B1651" s="142"/>
      <c r="C1651" s="142"/>
      <c r="D1651" s="2"/>
      <c r="I1651" s="194"/>
      <c r="J1651" s="194"/>
      <c r="K1651" s="194"/>
      <c r="L1651" s="194"/>
      <c r="P1651" s="2"/>
      <c r="AA1651" s="6"/>
      <c r="AB1651" s="6"/>
      <c r="AC1651" s="6"/>
    </row>
    <row r="1652" spans="1:29" ht="9.9" customHeight="1" x14ac:dyDescent="0.25">
      <c r="A1652" s="2"/>
      <c r="B1652" s="138"/>
      <c r="C1652" s="142"/>
      <c r="D1652" s="150"/>
      <c r="E1652" s="194"/>
      <c r="F1652" s="194"/>
      <c r="G1652" s="194"/>
      <c r="H1652" s="194"/>
      <c r="I1652" s="194"/>
      <c r="J1652" s="194"/>
      <c r="K1652" s="194"/>
      <c r="L1652" s="194"/>
      <c r="P1652" s="2"/>
      <c r="AA1652" s="6"/>
      <c r="AB1652" s="6"/>
      <c r="AC1652" s="6"/>
    </row>
    <row r="1653" spans="1:29" ht="9.9" customHeight="1" x14ac:dyDescent="0.25">
      <c r="A1653" s="2"/>
      <c r="B1653" s="138"/>
      <c r="C1653" s="142"/>
      <c r="D1653" s="194"/>
      <c r="E1653" s="194"/>
      <c r="F1653" s="194"/>
      <c r="G1653" s="194"/>
      <c r="H1653" s="194"/>
      <c r="I1653" s="2"/>
      <c r="J1653" s="194"/>
      <c r="K1653" s="194"/>
      <c r="L1653" s="194"/>
      <c r="P1653" s="2"/>
      <c r="AA1653" s="6"/>
      <c r="AB1653" s="6"/>
      <c r="AC1653" s="6"/>
    </row>
    <row r="1654" spans="1:29" ht="9.9" customHeight="1" x14ac:dyDescent="0.25">
      <c r="A1654" s="2"/>
      <c r="B1654" s="138"/>
      <c r="C1654" s="142"/>
      <c r="D1654" s="194"/>
      <c r="E1654" s="194"/>
      <c r="F1654" s="194"/>
      <c r="G1654" s="194"/>
      <c r="H1654" s="194"/>
      <c r="I1654" s="2"/>
      <c r="J1654" s="194"/>
      <c r="K1654" s="194"/>
      <c r="L1654" s="194"/>
      <c r="P1654" s="2"/>
      <c r="AA1654" s="6"/>
      <c r="AB1654" s="6"/>
      <c r="AC1654" s="6"/>
    </row>
    <row r="1655" spans="1:29" ht="9.9" customHeight="1" x14ac:dyDescent="0.25">
      <c r="A1655" s="2"/>
      <c r="B1655" s="138"/>
      <c r="C1655" s="142"/>
      <c r="D1655" s="194"/>
      <c r="E1655" s="194"/>
      <c r="F1655" s="194"/>
      <c r="G1655" s="194"/>
      <c r="H1655" s="194"/>
      <c r="I1655" s="2"/>
      <c r="J1655" s="194"/>
      <c r="K1655" s="194"/>
      <c r="L1655" s="194"/>
      <c r="P1655" s="2"/>
      <c r="AA1655" s="6"/>
      <c r="AB1655" s="6"/>
      <c r="AC1655" s="6"/>
    </row>
    <row r="1656" spans="1:29" ht="9.9" customHeight="1" x14ac:dyDescent="0.25">
      <c r="A1656" s="2"/>
      <c r="B1656" s="138"/>
      <c r="C1656" s="142"/>
      <c r="D1656" s="194"/>
      <c r="E1656" s="194"/>
      <c r="F1656" s="194"/>
      <c r="G1656" s="194"/>
      <c r="H1656" s="194"/>
      <c r="I1656" s="2"/>
      <c r="J1656" s="194"/>
      <c r="K1656" s="194"/>
      <c r="L1656" s="194"/>
      <c r="P1656" s="2"/>
      <c r="AA1656" s="6"/>
      <c r="AB1656" s="6"/>
      <c r="AC1656" s="6"/>
    </row>
    <row r="1657" spans="1:29" ht="9.9" customHeight="1" x14ac:dyDescent="0.25">
      <c r="A1657" s="2"/>
      <c r="B1657" s="138"/>
      <c r="C1657" s="142"/>
      <c r="D1657" s="194"/>
      <c r="E1657" s="194"/>
      <c r="F1657" s="194"/>
      <c r="G1657" s="194"/>
      <c r="H1657" s="194"/>
      <c r="I1657" s="2"/>
      <c r="J1657" s="194"/>
      <c r="K1657" s="194"/>
      <c r="L1657" s="194"/>
      <c r="P1657" s="2"/>
      <c r="AA1657" s="6"/>
      <c r="AB1657" s="6"/>
      <c r="AC1657" s="6"/>
    </row>
    <row r="1658" spans="1:29" ht="9.9" customHeight="1" x14ac:dyDescent="0.25">
      <c r="A1658" s="2"/>
      <c r="B1658" s="138"/>
      <c r="C1658" s="142"/>
      <c r="D1658" s="194"/>
      <c r="E1658" s="194"/>
      <c r="F1658" s="194"/>
      <c r="G1658" s="194"/>
      <c r="H1658" s="194"/>
      <c r="I1658" s="2"/>
      <c r="J1658" s="194"/>
      <c r="K1658" s="194"/>
      <c r="L1658" s="194"/>
      <c r="P1658" s="2"/>
      <c r="AA1658" s="6"/>
      <c r="AB1658" s="6"/>
      <c r="AC1658" s="6"/>
    </row>
    <row r="1659" spans="1:29" ht="9.9" customHeight="1" x14ac:dyDescent="0.25">
      <c r="A1659" s="2"/>
      <c r="B1659" s="138"/>
      <c r="C1659" s="142"/>
      <c r="D1659" s="194"/>
      <c r="E1659" s="194"/>
      <c r="F1659" s="194"/>
      <c r="G1659" s="194"/>
      <c r="H1659" s="194"/>
      <c r="I1659" s="2"/>
      <c r="J1659" s="194"/>
      <c r="K1659" s="194"/>
      <c r="L1659" s="194"/>
      <c r="P1659" s="2"/>
      <c r="AA1659" s="6"/>
      <c r="AB1659" s="6"/>
      <c r="AC1659" s="6"/>
    </row>
    <row r="1660" spans="1:29" ht="9.9" customHeight="1" x14ac:dyDescent="0.25">
      <c r="A1660" s="2"/>
      <c r="B1660" s="138"/>
      <c r="C1660" s="142"/>
      <c r="D1660" s="194"/>
      <c r="E1660" s="194"/>
      <c r="F1660" s="194"/>
      <c r="G1660" s="194"/>
      <c r="H1660" s="194"/>
      <c r="I1660" s="2"/>
      <c r="J1660" s="194"/>
      <c r="K1660" s="194"/>
      <c r="L1660" s="194"/>
      <c r="P1660" s="2"/>
      <c r="AA1660" s="6"/>
      <c r="AB1660" s="6"/>
      <c r="AC1660" s="6"/>
    </row>
    <row r="1661" spans="1:29" ht="9.9" customHeight="1" x14ac:dyDescent="0.25">
      <c r="A1661" s="2"/>
      <c r="B1661" s="138"/>
      <c r="C1661" s="142"/>
      <c r="D1661" s="194"/>
      <c r="E1661" s="194"/>
      <c r="F1661" s="194"/>
      <c r="G1661" s="194"/>
      <c r="H1661" s="194"/>
      <c r="I1661" s="2"/>
      <c r="J1661" s="194"/>
      <c r="K1661" s="194"/>
      <c r="L1661" s="194"/>
      <c r="P1661" s="2"/>
      <c r="AA1661" s="6"/>
      <c r="AB1661" s="6"/>
      <c r="AC1661" s="6"/>
    </row>
    <row r="1662" spans="1:29" ht="9.9" customHeight="1" x14ac:dyDescent="0.25">
      <c r="A1662" s="2"/>
      <c r="B1662" s="138"/>
      <c r="C1662" s="142"/>
      <c r="D1662" s="194"/>
      <c r="E1662" s="194"/>
      <c r="F1662" s="194"/>
      <c r="G1662" s="194"/>
      <c r="H1662" s="194"/>
      <c r="I1662" s="2"/>
      <c r="J1662" s="194"/>
      <c r="K1662" s="194"/>
      <c r="L1662" s="194"/>
      <c r="P1662" s="2"/>
      <c r="AA1662" s="6"/>
      <c r="AB1662" s="6"/>
      <c r="AC1662" s="6"/>
    </row>
    <row r="1663" spans="1:29" ht="9.9" customHeight="1" x14ac:dyDescent="0.25">
      <c r="A1663" s="2"/>
      <c r="B1663" s="138"/>
      <c r="C1663" s="142"/>
      <c r="D1663" s="194"/>
      <c r="E1663" s="194"/>
      <c r="F1663" s="194"/>
      <c r="G1663" s="194"/>
      <c r="H1663" s="194"/>
      <c r="I1663" s="2"/>
      <c r="J1663" s="194"/>
      <c r="K1663" s="194"/>
      <c r="L1663" s="194"/>
      <c r="P1663" s="2"/>
      <c r="AA1663" s="6"/>
      <c r="AB1663" s="6"/>
      <c r="AC1663" s="6"/>
    </row>
    <row r="1664" spans="1:29" ht="9.9" customHeight="1" x14ac:dyDescent="0.25">
      <c r="A1664" s="2"/>
      <c r="B1664" s="138"/>
      <c r="C1664" s="142"/>
      <c r="D1664" s="194"/>
      <c r="E1664" s="194"/>
      <c r="F1664" s="194"/>
      <c r="G1664" s="194"/>
      <c r="H1664" s="194"/>
      <c r="I1664" s="2"/>
      <c r="J1664" s="194"/>
      <c r="K1664" s="194"/>
      <c r="L1664" s="194"/>
      <c r="P1664" s="2"/>
      <c r="AA1664" s="6"/>
      <c r="AB1664" s="6"/>
      <c r="AC1664" s="6"/>
    </row>
    <row r="1665" spans="1:29" ht="9.9" customHeight="1" x14ac:dyDescent="0.25">
      <c r="A1665" s="2"/>
      <c r="B1665" s="138"/>
      <c r="C1665" s="142"/>
      <c r="D1665" s="194"/>
      <c r="E1665" s="194"/>
      <c r="F1665" s="194"/>
      <c r="G1665" s="194"/>
      <c r="H1665" s="194"/>
      <c r="I1665" s="2"/>
      <c r="J1665" s="194"/>
      <c r="K1665" s="194"/>
      <c r="L1665" s="194"/>
      <c r="P1665" s="2"/>
      <c r="AA1665" s="6"/>
      <c r="AB1665" s="6"/>
      <c r="AC1665" s="6"/>
    </row>
    <row r="1666" spans="1:29" ht="9.9" customHeight="1" x14ac:dyDescent="0.25">
      <c r="A1666" s="2"/>
      <c r="B1666" s="138"/>
      <c r="C1666" s="142"/>
      <c r="D1666" s="194"/>
      <c r="E1666" s="194"/>
      <c r="F1666" s="194"/>
      <c r="G1666" s="194"/>
      <c r="H1666" s="194"/>
      <c r="I1666" s="2"/>
      <c r="J1666" s="194"/>
      <c r="K1666" s="194"/>
      <c r="L1666" s="194"/>
      <c r="P1666" s="2"/>
      <c r="AA1666" s="6"/>
      <c r="AB1666" s="6"/>
      <c r="AC1666" s="6"/>
    </row>
    <row r="1667" spans="1:29" ht="9.9" customHeight="1" x14ac:dyDescent="0.25">
      <c r="A1667" s="2"/>
      <c r="B1667" s="138"/>
      <c r="C1667" s="142"/>
      <c r="D1667" s="194"/>
      <c r="E1667" s="194"/>
      <c r="F1667" s="194"/>
      <c r="G1667" s="194"/>
      <c r="H1667" s="194"/>
      <c r="I1667" s="2"/>
      <c r="J1667" s="194"/>
      <c r="K1667" s="194"/>
      <c r="L1667" s="194"/>
      <c r="P1667" s="2"/>
      <c r="AA1667" s="6"/>
      <c r="AB1667" s="6"/>
      <c r="AC1667" s="6"/>
    </row>
    <row r="1668" spans="1:29" ht="9.9" customHeight="1" x14ac:dyDescent="0.25">
      <c r="A1668" s="2"/>
      <c r="B1668" s="138"/>
      <c r="C1668" s="142"/>
      <c r="D1668" s="194"/>
      <c r="E1668" s="194"/>
      <c r="F1668" s="194"/>
      <c r="G1668" s="194"/>
      <c r="H1668" s="194"/>
      <c r="I1668" s="2"/>
      <c r="J1668" s="194"/>
      <c r="K1668" s="194"/>
      <c r="L1668" s="194"/>
      <c r="P1668" s="2"/>
      <c r="AA1668" s="6"/>
      <c r="AB1668" s="6"/>
      <c r="AC1668" s="6"/>
    </row>
    <row r="1669" spans="1:29" ht="9.9" customHeight="1" x14ac:dyDescent="0.25">
      <c r="A1669" s="2"/>
      <c r="B1669" s="138"/>
      <c r="C1669" s="142"/>
      <c r="D1669" s="194"/>
      <c r="E1669" s="194"/>
      <c r="F1669" s="194"/>
      <c r="G1669" s="194"/>
      <c r="H1669" s="194"/>
      <c r="I1669" s="2"/>
      <c r="J1669" s="194"/>
      <c r="K1669" s="194"/>
      <c r="L1669" s="194"/>
      <c r="P1669" s="2"/>
      <c r="AA1669" s="6"/>
      <c r="AB1669" s="6"/>
      <c r="AC1669" s="6"/>
    </row>
    <row r="1670" spans="1:29" ht="9.9" customHeight="1" x14ac:dyDescent="0.25">
      <c r="A1670" s="2"/>
      <c r="B1670" s="138"/>
      <c r="C1670" s="142"/>
      <c r="D1670" s="194"/>
      <c r="E1670" s="194"/>
      <c r="F1670" s="194"/>
      <c r="G1670" s="194"/>
      <c r="H1670" s="194"/>
      <c r="I1670" s="2"/>
      <c r="J1670" s="194"/>
      <c r="K1670" s="194"/>
      <c r="L1670" s="194"/>
      <c r="P1670" s="2"/>
      <c r="AA1670" s="6"/>
      <c r="AB1670" s="6"/>
      <c r="AC1670" s="6"/>
    </row>
    <row r="1671" spans="1:29" ht="9.9" customHeight="1" x14ac:dyDescent="0.25">
      <c r="A1671" s="2"/>
      <c r="B1671" s="138"/>
      <c r="C1671" s="142"/>
      <c r="D1671" s="74"/>
      <c r="E1671" s="4"/>
      <c r="F1671" s="4"/>
      <c r="G1671" s="4"/>
      <c r="H1671" s="4"/>
      <c r="I1671" s="194"/>
      <c r="J1671" s="194"/>
      <c r="K1671" s="194"/>
      <c r="L1671" s="194"/>
      <c r="P1671" s="2"/>
      <c r="AA1671" s="6"/>
      <c r="AB1671" s="6"/>
      <c r="AC1671" s="6"/>
    </row>
    <row r="1672" spans="1:29" ht="9.9" customHeight="1" x14ac:dyDescent="0.25">
      <c r="A1672" s="2"/>
      <c r="B1672" s="138"/>
      <c r="C1672" s="142"/>
      <c r="D1672" s="74"/>
      <c r="E1672" s="4"/>
      <c r="F1672" s="4"/>
      <c r="G1672" s="4"/>
      <c r="H1672" s="4"/>
      <c r="I1672" s="194"/>
      <c r="J1672" s="194"/>
      <c r="K1672" s="194"/>
      <c r="L1672" s="194"/>
      <c r="P1672" s="2"/>
      <c r="AA1672" s="6"/>
      <c r="AB1672" s="6"/>
      <c r="AC1672" s="6"/>
    </row>
    <row r="1673" spans="1:29" ht="9.9" customHeight="1" x14ac:dyDescent="0.25">
      <c r="A1673" s="2"/>
      <c r="B1673" s="141"/>
      <c r="C1673" s="142"/>
      <c r="D1673" s="74"/>
      <c r="E1673" s="4"/>
      <c r="F1673" s="4"/>
      <c r="G1673" s="4"/>
      <c r="H1673" s="4"/>
      <c r="I1673" s="194"/>
      <c r="J1673" s="194"/>
      <c r="K1673" s="194"/>
      <c r="L1673" s="13"/>
      <c r="P1673" s="2"/>
      <c r="AA1673" s="6"/>
      <c r="AB1673" s="6"/>
      <c r="AC1673" s="6"/>
    </row>
    <row r="1674" spans="1:29" ht="9.9" customHeight="1" x14ac:dyDescent="0.25">
      <c r="A1674" s="2"/>
      <c r="B1674" s="142"/>
      <c r="C1674" s="142"/>
      <c r="D1674" s="74"/>
      <c r="E1674" s="4"/>
      <c r="F1674" s="4"/>
      <c r="G1674" s="4"/>
      <c r="H1674" s="4"/>
      <c r="I1674" s="194"/>
      <c r="J1674" s="194"/>
      <c r="K1674" s="194"/>
      <c r="L1674" s="194"/>
      <c r="P1674" s="2"/>
      <c r="AA1674" s="6"/>
      <c r="AB1674" s="6"/>
      <c r="AC1674" s="6"/>
    </row>
    <row r="1675" spans="1:29" ht="9.9" customHeight="1" x14ac:dyDescent="0.25">
      <c r="A1675" s="2"/>
      <c r="B1675" s="138"/>
      <c r="C1675" s="142"/>
      <c r="D1675" s="74"/>
      <c r="E1675" s="4"/>
      <c r="F1675" s="4"/>
      <c r="G1675" s="4"/>
      <c r="H1675" s="4"/>
      <c r="I1675" s="194"/>
      <c r="J1675" s="194"/>
      <c r="K1675" s="194"/>
      <c r="L1675" s="194"/>
      <c r="P1675" s="2"/>
      <c r="AA1675" s="6"/>
      <c r="AB1675" s="6"/>
      <c r="AC1675" s="6"/>
    </row>
    <row r="1676" spans="1:29" ht="9.9" customHeight="1" x14ac:dyDescent="0.25">
      <c r="A1676" s="2"/>
      <c r="B1676" s="138"/>
      <c r="C1676" s="142"/>
      <c r="D1676" s="2"/>
      <c r="I1676" s="194"/>
      <c r="J1676" s="194"/>
      <c r="K1676" s="194"/>
      <c r="L1676" s="194"/>
      <c r="P1676" s="2"/>
      <c r="AA1676" s="6"/>
      <c r="AB1676" s="6"/>
      <c r="AC1676" s="6"/>
    </row>
    <row r="1677" spans="1:29" ht="9.9" customHeight="1" x14ac:dyDescent="0.25">
      <c r="A1677" s="2"/>
      <c r="B1677" s="138"/>
      <c r="C1677" s="142"/>
      <c r="D1677" s="2"/>
      <c r="I1677" s="194"/>
      <c r="J1677" s="194"/>
      <c r="K1677" s="194"/>
      <c r="L1677" s="194"/>
      <c r="P1677" s="2"/>
      <c r="AA1677" s="6"/>
      <c r="AB1677" s="6"/>
      <c r="AC1677" s="6"/>
    </row>
    <row r="1678" spans="1:29" ht="9.9" customHeight="1" x14ac:dyDescent="0.25">
      <c r="A1678" s="2"/>
      <c r="B1678" s="138"/>
      <c r="C1678" s="142"/>
      <c r="D1678" s="2"/>
      <c r="I1678" s="194"/>
      <c r="J1678" s="194"/>
      <c r="K1678" s="194"/>
      <c r="L1678" s="194"/>
      <c r="P1678" s="2"/>
      <c r="AA1678" s="6"/>
      <c r="AB1678" s="6"/>
      <c r="AC1678" s="6"/>
    </row>
    <row r="1679" spans="1:29" ht="9.9" customHeight="1" x14ac:dyDescent="0.25">
      <c r="A1679" s="2"/>
      <c r="B1679" s="138"/>
      <c r="C1679" s="142"/>
      <c r="D1679" s="2"/>
      <c r="I1679" s="194"/>
      <c r="J1679" s="194"/>
      <c r="K1679" s="194"/>
      <c r="L1679" s="194"/>
      <c r="P1679" s="2"/>
      <c r="AA1679" s="6"/>
      <c r="AB1679" s="6"/>
      <c r="AC1679" s="6"/>
    </row>
    <row r="1680" spans="1:29" ht="9.9" customHeight="1" x14ac:dyDescent="0.25">
      <c r="A1680" s="2"/>
      <c r="B1680" s="138"/>
      <c r="C1680" s="142"/>
      <c r="D1680" s="2"/>
      <c r="I1680" s="194"/>
      <c r="J1680" s="194"/>
      <c r="K1680" s="194"/>
      <c r="L1680" s="194"/>
      <c r="P1680" s="2"/>
      <c r="AA1680" s="6"/>
      <c r="AB1680" s="6"/>
      <c r="AC1680" s="6"/>
    </row>
    <row r="1681" spans="1:29" ht="9.9" customHeight="1" x14ac:dyDescent="0.25">
      <c r="A1681" s="2"/>
      <c r="B1681" s="138"/>
      <c r="C1681" s="142"/>
      <c r="D1681" s="2"/>
      <c r="I1681" s="194"/>
      <c r="J1681" s="194"/>
      <c r="K1681" s="194"/>
      <c r="L1681" s="194"/>
      <c r="P1681" s="2"/>
      <c r="AA1681" s="6"/>
      <c r="AB1681" s="6"/>
      <c r="AC1681" s="6"/>
    </row>
    <row r="1682" spans="1:29" ht="9.9" customHeight="1" x14ac:dyDescent="0.25">
      <c r="A1682" s="2"/>
      <c r="B1682" s="138"/>
      <c r="C1682" s="142"/>
      <c r="D1682" s="2"/>
      <c r="I1682" s="194"/>
      <c r="J1682" s="194"/>
      <c r="K1682" s="194"/>
      <c r="L1682" s="194"/>
      <c r="P1682" s="2"/>
      <c r="AA1682" s="6"/>
      <c r="AB1682" s="6"/>
      <c r="AC1682" s="6"/>
    </row>
    <row r="1683" spans="1:29" ht="9.9" customHeight="1" x14ac:dyDescent="0.25">
      <c r="A1683" s="2"/>
      <c r="B1683" s="138"/>
      <c r="C1683" s="142"/>
      <c r="D1683" s="2"/>
      <c r="I1683" s="194"/>
      <c r="J1683" s="194"/>
      <c r="K1683" s="194"/>
      <c r="L1683" s="194"/>
      <c r="P1683" s="2"/>
      <c r="AA1683" s="6"/>
      <c r="AB1683" s="6"/>
      <c r="AC1683" s="6"/>
    </row>
    <row r="1684" spans="1:29" ht="9.9" customHeight="1" x14ac:dyDescent="0.25">
      <c r="A1684" s="2"/>
      <c r="B1684" s="138"/>
      <c r="C1684" s="142"/>
      <c r="D1684" s="2"/>
      <c r="E1684" s="194"/>
      <c r="F1684" s="194"/>
      <c r="G1684" s="194"/>
      <c r="H1684" s="193"/>
      <c r="I1684" s="194"/>
      <c r="J1684" s="194"/>
      <c r="K1684" s="194"/>
      <c r="L1684" s="194"/>
      <c r="P1684" s="2"/>
      <c r="AA1684" s="6"/>
      <c r="AB1684" s="6"/>
      <c r="AC1684" s="6"/>
    </row>
    <row r="1685" spans="1:29" ht="9.9" customHeight="1" x14ac:dyDescent="0.25">
      <c r="A1685" s="2"/>
      <c r="B1685" s="138"/>
      <c r="C1685" s="142"/>
      <c r="D1685" s="2"/>
      <c r="E1685" s="194"/>
      <c r="F1685" s="194"/>
      <c r="G1685" s="194"/>
      <c r="H1685" s="193"/>
      <c r="I1685" s="194"/>
      <c r="J1685" s="194"/>
      <c r="K1685" s="194"/>
      <c r="L1685" s="194"/>
      <c r="P1685" s="2"/>
      <c r="AA1685" s="6"/>
      <c r="AB1685" s="6"/>
      <c r="AC1685" s="6"/>
    </row>
    <row r="1686" spans="1:29" ht="9.9" customHeight="1" x14ac:dyDescent="0.25">
      <c r="A1686" s="2"/>
      <c r="B1686" s="138"/>
      <c r="C1686" s="142"/>
      <c r="D1686" s="2"/>
      <c r="E1686" s="194"/>
      <c r="F1686" s="194"/>
      <c r="G1686" s="194"/>
      <c r="H1686" s="193"/>
      <c r="I1686" s="194"/>
      <c r="J1686" s="194"/>
      <c r="K1686" s="194"/>
      <c r="L1686" s="194"/>
      <c r="P1686" s="2"/>
      <c r="AA1686" s="6"/>
      <c r="AB1686" s="6"/>
      <c r="AC1686" s="6"/>
    </row>
    <row r="1687" spans="1:29" ht="9.9" customHeight="1" x14ac:dyDescent="0.25">
      <c r="A1687" s="2"/>
      <c r="B1687" s="138"/>
      <c r="C1687" s="142"/>
      <c r="D1687" s="2"/>
      <c r="E1687" s="194"/>
      <c r="F1687" s="194"/>
      <c r="G1687" s="194"/>
      <c r="H1687" s="193"/>
      <c r="I1687" s="194"/>
      <c r="J1687" s="194"/>
      <c r="K1687" s="194"/>
      <c r="L1687" s="194"/>
      <c r="P1687" s="2"/>
      <c r="AA1687" s="6"/>
      <c r="AB1687" s="6"/>
      <c r="AC1687" s="6"/>
    </row>
    <row r="1688" spans="1:29" ht="9.9" customHeight="1" x14ac:dyDescent="0.25">
      <c r="A1688" s="2"/>
      <c r="B1688" s="138"/>
      <c r="C1688" s="142"/>
      <c r="D1688" s="2"/>
      <c r="E1688" s="194"/>
      <c r="F1688" s="194"/>
      <c r="G1688" s="194"/>
      <c r="H1688" s="193"/>
      <c r="I1688" s="194"/>
      <c r="J1688" s="194"/>
      <c r="K1688" s="194"/>
      <c r="L1688" s="194"/>
      <c r="P1688" s="2"/>
      <c r="AA1688" s="6"/>
      <c r="AB1688" s="6"/>
      <c r="AC1688" s="6"/>
    </row>
    <row r="1689" spans="1:29" ht="9.9" customHeight="1" x14ac:dyDescent="0.25">
      <c r="A1689" s="2"/>
      <c r="B1689" s="138"/>
      <c r="C1689" s="142"/>
      <c r="D1689" s="2"/>
      <c r="E1689" s="194"/>
      <c r="F1689" s="194"/>
      <c r="G1689" s="194"/>
      <c r="H1689" s="193"/>
      <c r="I1689" s="194"/>
      <c r="J1689" s="194"/>
      <c r="K1689" s="194"/>
      <c r="L1689" s="194"/>
      <c r="P1689" s="2"/>
      <c r="AA1689" s="6"/>
      <c r="AB1689" s="6"/>
      <c r="AC1689" s="6"/>
    </row>
    <row r="1690" spans="1:29" ht="9.9" customHeight="1" x14ac:dyDescent="0.25">
      <c r="A1690" s="2"/>
      <c r="B1690" s="138"/>
      <c r="C1690" s="142"/>
      <c r="D1690" s="2"/>
      <c r="E1690" s="194"/>
      <c r="F1690" s="194"/>
      <c r="G1690" s="194"/>
      <c r="H1690" s="193"/>
      <c r="I1690" s="194"/>
      <c r="J1690" s="194"/>
      <c r="K1690" s="194"/>
      <c r="L1690" s="194"/>
      <c r="P1690" s="2"/>
      <c r="AA1690" s="6"/>
      <c r="AB1690" s="6"/>
      <c r="AC1690" s="6"/>
    </row>
    <row r="1691" spans="1:29" ht="9.9" customHeight="1" x14ac:dyDescent="0.25">
      <c r="A1691" s="2"/>
      <c r="B1691" s="138"/>
      <c r="C1691" s="142"/>
      <c r="D1691" s="2"/>
      <c r="E1691" s="194"/>
      <c r="F1691" s="194"/>
      <c r="G1691" s="194"/>
      <c r="H1691" s="193"/>
      <c r="I1691" s="194"/>
      <c r="J1691" s="194"/>
      <c r="K1691" s="194"/>
      <c r="L1691" s="194"/>
      <c r="P1691" s="2"/>
      <c r="AA1691" s="6"/>
      <c r="AB1691" s="6"/>
      <c r="AC1691" s="6"/>
    </row>
    <row r="1692" spans="1:29" ht="9.9" customHeight="1" x14ac:dyDescent="0.25">
      <c r="A1692" s="2"/>
      <c r="B1692" s="138"/>
      <c r="C1692" s="142"/>
      <c r="D1692" s="2"/>
      <c r="E1692" s="194"/>
      <c r="F1692" s="194"/>
      <c r="G1692" s="194"/>
      <c r="H1692" s="193"/>
      <c r="I1692" s="194"/>
      <c r="J1692" s="194"/>
      <c r="K1692" s="194"/>
      <c r="L1692" s="194"/>
      <c r="P1692" s="2"/>
      <c r="AA1692" s="6"/>
      <c r="AB1692" s="6"/>
      <c r="AC1692" s="6"/>
    </row>
    <row r="1693" spans="1:29" ht="9.9" customHeight="1" x14ac:dyDescent="0.25">
      <c r="A1693" s="2"/>
      <c r="B1693" s="138"/>
      <c r="C1693" s="142"/>
      <c r="D1693" s="2"/>
      <c r="E1693" s="194"/>
      <c r="F1693" s="194"/>
      <c r="G1693" s="194"/>
      <c r="H1693" s="193"/>
      <c r="I1693" s="194"/>
      <c r="J1693" s="194"/>
      <c r="K1693" s="194"/>
      <c r="L1693" s="194"/>
      <c r="P1693" s="2"/>
      <c r="AA1693" s="6"/>
      <c r="AB1693" s="6"/>
      <c r="AC1693" s="6"/>
    </row>
    <row r="1694" spans="1:29" ht="9.9" customHeight="1" x14ac:dyDescent="0.25">
      <c r="A1694" s="2"/>
      <c r="B1694" s="138"/>
      <c r="C1694" s="142"/>
      <c r="D1694" s="2"/>
      <c r="E1694" s="194"/>
      <c r="F1694" s="194"/>
      <c r="G1694" s="194"/>
      <c r="H1694" s="193"/>
      <c r="I1694" s="194"/>
      <c r="J1694" s="194"/>
      <c r="K1694" s="194"/>
      <c r="L1694" s="194"/>
      <c r="P1694" s="2"/>
      <c r="AA1694" s="6"/>
      <c r="AB1694" s="6"/>
      <c r="AC1694" s="6"/>
    </row>
    <row r="1695" spans="1:29" ht="9.9" customHeight="1" x14ac:dyDescent="0.25">
      <c r="A1695" s="2"/>
      <c r="B1695" s="138"/>
      <c r="C1695" s="142"/>
      <c r="D1695" s="2"/>
      <c r="E1695" s="194"/>
      <c r="F1695" s="194"/>
      <c r="G1695" s="194"/>
      <c r="H1695" s="193"/>
      <c r="I1695" s="194"/>
      <c r="J1695" s="194"/>
      <c r="K1695" s="194"/>
      <c r="L1695" s="194"/>
      <c r="P1695" s="2"/>
      <c r="AA1695" s="6"/>
      <c r="AB1695" s="6"/>
      <c r="AC1695" s="6"/>
    </row>
    <row r="1696" spans="1:29" ht="9.9" customHeight="1" x14ac:dyDescent="0.25">
      <c r="A1696" s="2"/>
      <c r="B1696" s="141"/>
      <c r="C1696" s="142"/>
      <c r="D1696" s="2"/>
      <c r="I1696" s="194"/>
      <c r="J1696" s="194"/>
      <c r="K1696" s="194"/>
      <c r="L1696" s="143"/>
      <c r="M1696" s="144"/>
      <c r="N1696" s="144"/>
      <c r="O1696" s="144"/>
      <c r="P1696" s="2"/>
      <c r="AA1696" s="6"/>
      <c r="AB1696" s="6"/>
      <c r="AC1696" s="6"/>
    </row>
    <row r="1697" spans="1:29" ht="9.9" customHeight="1" x14ac:dyDescent="0.25">
      <c r="A1697" s="2"/>
      <c r="B1697" s="142"/>
      <c r="C1697" s="142"/>
      <c r="D1697" s="2"/>
      <c r="H1697" s="152"/>
      <c r="I1697" s="194"/>
      <c r="J1697" s="194"/>
      <c r="K1697" s="194"/>
      <c r="L1697" s="194"/>
      <c r="M1697" s="144"/>
      <c r="N1697" s="144"/>
      <c r="O1697" s="144"/>
      <c r="P1697" s="2"/>
      <c r="Q1697" s="4"/>
      <c r="R1697" s="4"/>
      <c r="AA1697" s="6"/>
      <c r="AB1697" s="6"/>
      <c r="AC1697" s="6"/>
    </row>
    <row r="1698" spans="1:29" ht="9.9" customHeight="1" x14ac:dyDescent="0.25">
      <c r="A1698" s="2"/>
      <c r="B1698" s="138"/>
      <c r="C1698" s="142"/>
      <c r="D1698" s="2"/>
      <c r="I1698" s="194"/>
      <c r="J1698" s="194"/>
      <c r="K1698" s="194"/>
      <c r="L1698" s="194"/>
      <c r="M1698" s="146"/>
      <c r="N1698" s="146"/>
      <c r="O1698" s="146"/>
      <c r="P1698" s="2"/>
      <c r="AA1698" s="6"/>
      <c r="AB1698" s="6"/>
      <c r="AC1698" s="6"/>
    </row>
    <row r="1699" spans="1:29" ht="9.9" customHeight="1" x14ac:dyDescent="0.25">
      <c r="A1699" s="2"/>
      <c r="B1699" s="138"/>
      <c r="C1699" s="142"/>
      <c r="D1699" s="2"/>
      <c r="I1699" s="194"/>
      <c r="J1699" s="194"/>
      <c r="K1699" s="194"/>
      <c r="L1699" s="194"/>
      <c r="M1699" s="146"/>
      <c r="N1699" s="146"/>
      <c r="O1699" s="146"/>
      <c r="P1699" s="2"/>
      <c r="AA1699" s="6"/>
      <c r="AB1699" s="6"/>
      <c r="AC1699" s="6"/>
    </row>
    <row r="1700" spans="1:29" ht="9.9" customHeight="1" x14ac:dyDescent="0.25">
      <c r="A1700" s="2"/>
      <c r="B1700" s="138"/>
      <c r="C1700" s="142"/>
      <c r="D1700" s="2"/>
      <c r="E1700" s="194"/>
      <c r="F1700" s="194"/>
      <c r="G1700" s="194"/>
      <c r="H1700" s="193"/>
      <c r="I1700" s="194"/>
      <c r="J1700" s="194"/>
      <c r="K1700" s="194"/>
      <c r="L1700" s="194"/>
      <c r="M1700" s="145"/>
      <c r="N1700" s="146"/>
      <c r="O1700" s="146"/>
      <c r="P1700" s="2"/>
      <c r="AA1700" s="6"/>
      <c r="AB1700" s="6"/>
      <c r="AC1700" s="6"/>
    </row>
    <row r="1701" spans="1:29" ht="9.9" customHeight="1" x14ac:dyDescent="0.25">
      <c r="A1701" s="2"/>
      <c r="B1701" s="138"/>
      <c r="C1701" s="142"/>
      <c r="D1701" s="2"/>
      <c r="E1701" s="194"/>
      <c r="F1701" s="194"/>
      <c r="G1701" s="194"/>
      <c r="H1701" s="193"/>
      <c r="I1701" s="194"/>
      <c r="J1701" s="194"/>
      <c r="K1701" s="194"/>
      <c r="L1701" s="194"/>
      <c r="M1701" s="145"/>
      <c r="N1701" s="146"/>
      <c r="O1701" s="146"/>
      <c r="P1701" s="2"/>
      <c r="AA1701" s="6"/>
      <c r="AB1701" s="6"/>
      <c r="AC1701" s="6"/>
    </row>
    <row r="1702" spans="1:29" ht="9.9" customHeight="1" x14ac:dyDescent="0.25">
      <c r="A1702" s="2"/>
      <c r="B1702" s="138"/>
      <c r="C1702" s="142"/>
      <c r="D1702" s="2"/>
      <c r="E1702" s="194"/>
      <c r="F1702" s="194"/>
      <c r="G1702" s="194"/>
      <c r="H1702" s="193"/>
      <c r="I1702" s="194"/>
      <c r="J1702" s="194"/>
      <c r="K1702" s="194"/>
      <c r="L1702" s="194"/>
      <c r="M1702" s="145"/>
      <c r="N1702" s="146"/>
      <c r="O1702" s="146"/>
      <c r="P1702" s="2"/>
      <c r="AA1702" s="6"/>
      <c r="AB1702" s="6"/>
      <c r="AC1702" s="6"/>
    </row>
    <row r="1703" spans="1:29" ht="9.9" customHeight="1" x14ac:dyDescent="0.25">
      <c r="A1703" s="2"/>
      <c r="B1703" s="138"/>
      <c r="C1703" s="142"/>
      <c r="D1703" s="2"/>
      <c r="E1703" s="194"/>
      <c r="F1703" s="194"/>
      <c r="G1703" s="194"/>
      <c r="H1703" s="193"/>
      <c r="I1703" s="194"/>
      <c r="J1703" s="194"/>
      <c r="K1703" s="194"/>
      <c r="L1703" s="194"/>
      <c r="M1703" s="145"/>
      <c r="N1703" s="146"/>
      <c r="O1703" s="146"/>
      <c r="P1703" s="2"/>
      <c r="AA1703" s="6"/>
      <c r="AB1703" s="6"/>
      <c r="AC1703" s="6"/>
    </row>
    <row r="1704" spans="1:29" ht="9.9" customHeight="1" x14ac:dyDescent="0.25">
      <c r="A1704" s="2"/>
      <c r="B1704" s="138"/>
      <c r="C1704" s="142"/>
      <c r="D1704" s="2"/>
      <c r="E1704" s="194"/>
      <c r="F1704" s="194"/>
      <c r="G1704" s="194"/>
      <c r="H1704" s="193"/>
      <c r="I1704" s="194"/>
      <c r="J1704" s="194"/>
      <c r="K1704" s="194"/>
      <c r="L1704" s="194"/>
      <c r="M1704" s="145"/>
      <c r="N1704" s="146"/>
      <c r="O1704" s="146"/>
      <c r="P1704" s="2"/>
      <c r="AA1704" s="6"/>
      <c r="AB1704" s="6"/>
      <c r="AC1704" s="6"/>
    </row>
    <row r="1705" spans="1:29" ht="9.9" customHeight="1" x14ac:dyDescent="0.25">
      <c r="A1705" s="2"/>
      <c r="B1705" s="138"/>
      <c r="C1705" s="142"/>
      <c r="D1705" s="2"/>
      <c r="E1705" s="194"/>
      <c r="F1705" s="194"/>
      <c r="G1705" s="194"/>
      <c r="H1705" s="193"/>
      <c r="I1705" s="194"/>
      <c r="J1705" s="194"/>
      <c r="K1705" s="194"/>
      <c r="L1705" s="140"/>
      <c r="M1705" s="145"/>
      <c r="N1705" s="146"/>
      <c r="O1705" s="146"/>
      <c r="P1705" s="2"/>
      <c r="AA1705" s="6"/>
      <c r="AB1705" s="6"/>
      <c r="AC1705" s="6"/>
    </row>
    <row r="1706" spans="1:29" ht="9.9" customHeight="1" x14ac:dyDescent="0.25">
      <c r="A1706" s="2"/>
      <c r="B1706" s="138"/>
      <c r="C1706" s="142"/>
      <c r="D1706" s="2"/>
      <c r="E1706" s="194"/>
      <c r="F1706" s="194"/>
      <c r="G1706" s="194"/>
      <c r="H1706" s="193"/>
      <c r="I1706" s="194"/>
      <c r="J1706" s="194"/>
      <c r="K1706" s="194"/>
      <c r="L1706" s="140"/>
      <c r="M1706" s="145"/>
      <c r="N1706" s="146"/>
      <c r="O1706" s="146"/>
      <c r="P1706" s="2"/>
      <c r="AA1706" s="6"/>
      <c r="AB1706" s="6"/>
      <c r="AC1706" s="6"/>
    </row>
    <row r="1707" spans="1:29" ht="9.9" customHeight="1" x14ac:dyDescent="0.25">
      <c r="A1707" s="2"/>
      <c r="B1707" s="138"/>
      <c r="C1707" s="142"/>
      <c r="D1707" s="2"/>
      <c r="E1707" s="194"/>
      <c r="F1707" s="194"/>
      <c r="G1707" s="194"/>
      <c r="H1707" s="193"/>
      <c r="I1707" s="194"/>
      <c r="J1707" s="194"/>
      <c r="K1707" s="194"/>
      <c r="L1707" s="140"/>
      <c r="M1707" s="145"/>
      <c r="N1707" s="146"/>
      <c r="O1707" s="146"/>
      <c r="P1707" s="2"/>
      <c r="AA1707" s="6"/>
      <c r="AB1707" s="6"/>
      <c r="AC1707" s="6"/>
    </row>
    <row r="1708" spans="1:29" ht="9.9" customHeight="1" x14ac:dyDescent="0.25">
      <c r="A1708" s="2"/>
      <c r="B1708" s="138"/>
      <c r="C1708" s="142"/>
      <c r="D1708" s="2"/>
      <c r="E1708" s="194"/>
      <c r="F1708" s="194"/>
      <c r="G1708" s="194"/>
      <c r="H1708" s="193"/>
      <c r="I1708" s="194"/>
      <c r="J1708" s="194"/>
      <c r="K1708" s="194"/>
      <c r="L1708" s="140"/>
      <c r="M1708" s="145"/>
      <c r="N1708" s="146"/>
      <c r="O1708" s="146"/>
      <c r="P1708" s="2"/>
      <c r="AA1708" s="6"/>
      <c r="AB1708" s="6"/>
      <c r="AC1708" s="6"/>
    </row>
    <row r="1709" spans="1:29" ht="9.9" customHeight="1" x14ac:dyDescent="0.25">
      <c r="A1709" s="2"/>
      <c r="B1709" s="138"/>
      <c r="C1709" s="142"/>
      <c r="D1709" s="2"/>
      <c r="E1709" s="194"/>
      <c r="F1709" s="194"/>
      <c r="G1709" s="194"/>
      <c r="H1709" s="193"/>
      <c r="I1709" s="194"/>
      <c r="J1709" s="194"/>
      <c r="K1709" s="194"/>
      <c r="L1709" s="140"/>
      <c r="M1709" s="145"/>
      <c r="N1709" s="146"/>
      <c r="O1709" s="146"/>
      <c r="P1709" s="2"/>
      <c r="AA1709" s="6"/>
      <c r="AB1709" s="6"/>
      <c r="AC1709" s="6"/>
    </row>
    <row r="1710" spans="1:29" ht="9.9" customHeight="1" x14ac:dyDescent="0.25">
      <c r="A1710" s="2"/>
      <c r="B1710" s="138"/>
      <c r="C1710" s="142"/>
      <c r="D1710" s="2"/>
      <c r="H1710" s="20"/>
      <c r="I1710" s="194"/>
      <c r="J1710" s="194"/>
      <c r="K1710" s="194"/>
      <c r="L1710" s="140"/>
      <c r="M1710" s="145"/>
      <c r="N1710" s="146"/>
      <c r="O1710" s="146"/>
      <c r="P1710" s="2"/>
      <c r="AA1710" s="6"/>
      <c r="AB1710" s="6"/>
      <c r="AC1710" s="6"/>
    </row>
    <row r="1711" spans="1:29" ht="9.9" customHeight="1" x14ac:dyDescent="0.25">
      <c r="A1711" s="2"/>
      <c r="B1711" s="138"/>
      <c r="C1711" s="142"/>
      <c r="D1711" s="2"/>
      <c r="E1711" s="194"/>
      <c r="F1711" s="194"/>
      <c r="G1711" s="194"/>
      <c r="H1711" s="193"/>
      <c r="I1711" s="194"/>
      <c r="J1711" s="194"/>
      <c r="K1711" s="194"/>
      <c r="L1711" s="140"/>
      <c r="M1711" s="145"/>
      <c r="N1711" s="146"/>
      <c r="O1711" s="146"/>
      <c r="P1711" s="2"/>
      <c r="AA1711" s="6"/>
      <c r="AB1711" s="6"/>
      <c r="AC1711" s="6"/>
    </row>
    <row r="1712" spans="1:29" ht="9.9" customHeight="1" x14ac:dyDescent="0.25">
      <c r="A1712" s="2"/>
      <c r="B1712" s="138"/>
      <c r="C1712" s="142"/>
      <c r="D1712" s="2"/>
      <c r="E1712" s="194"/>
      <c r="F1712" s="194"/>
      <c r="G1712" s="194"/>
      <c r="H1712" s="193"/>
      <c r="I1712" s="194"/>
      <c r="J1712" s="194"/>
      <c r="K1712" s="194"/>
      <c r="L1712" s="140"/>
      <c r="M1712" s="145"/>
      <c r="N1712" s="146"/>
      <c r="O1712" s="146"/>
      <c r="P1712" s="2"/>
      <c r="AA1712" s="6"/>
      <c r="AB1712" s="6"/>
      <c r="AC1712" s="6"/>
    </row>
    <row r="1713" spans="1:29" ht="9.9" customHeight="1" x14ac:dyDescent="0.25">
      <c r="A1713" s="2"/>
      <c r="B1713" s="138"/>
      <c r="C1713" s="142"/>
      <c r="D1713" s="2"/>
      <c r="E1713" s="194"/>
      <c r="F1713" s="194"/>
      <c r="G1713" s="194"/>
      <c r="H1713" s="193"/>
      <c r="I1713" s="194"/>
      <c r="J1713" s="194"/>
      <c r="K1713" s="194"/>
      <c r="L1713" s="140"/>
      <c r="M1713" s="145"/>
      <c r="N1713" s="146"/>
      <c r="O1713" s="146"/>
      <c r="P1713" s="2"/>
      <c r="AA1713" s="6"/>
      <c r="AB1713" s="6"/>
      <c r="AC1713" s="6"/>
    </row>
    <row r="1714" spans="1:29" ht="9.9" customHeight="1" x14ac:dyDescent="0.25">
      <c r="A1714" s="2"/>
      <c r="B1714" s="138"/>
      <c r="C1714" s="142"/>
      <c r="D1714" s="2"/>
      <c r="E1714" s="194"/>
      <c r="F1714" s="194"/>
      <c r="G1714" s="194"/>
      <c r="H1714" s="193"/>
      <c r="I1714" s="194"/>
      <c r="J1714" s="194"/>
      <c r="K1714" s="194"/>
      <c r="L1714" s="140"/>
      <c r="M1714" s="145"/>
      <c r="N1714" s="146"/>
      <c r="O1714" s="146"/>
      <c r="P1714" s="2"/>
      <c r="AA1714" s="6"/>
      <c r="AB1714" s="6"/>
      <c r="AC1714" s="6"/>
    </row>
    <row r="1715" spans="1:29" ht="9.9" customHeight="1" x14ac:dyDescent="0.25">
      <c r="A1715" s="2"/>
      <c r="B1715" s="138"/>
      <c r="C1715" s="142"/>
      <c r="D1715" s="2"/>
      <c r="E1715" s="194"/>
      <c r="F1715" s="194"/>
      <c r="G1715" s="194"/>
      <c r="H1715" s="193"/>
      <c r="I1715" s="194"/>
      <c r="J1715" s="194"/>
      <c r="K1715" s="194"/>
      <c r="L1715" s="140"/>
      <c r="M1715" s="145"/>
      <c r="N1715" s="146"/>
      <c r="O1715" s="146"/>
      <c r="P1715" s="2"/>
      <c r="AA1715" s="6"/>
      <c r="AB1715" s="6"/>
      <c r="AC1715" s="6"/>
    </row>
    <row r="1716" spans="1:29" ht="9.9" customHeight="1" x14ac:dyDescent="0.25">
      <c r="A1716" s="2"/>
      <c r="B1716" s="138"/>
      <c r="C1716" s="142"/>
      <c r="D1716" s="2"/>
      <c r="E1716" s="194"/>
      <c r="F1716" s="194"/>
      <c r="G1716" s="194"/>
      <c r="H1716" s="193"/>
      <c r="I1716" s="194"/>
      <c r="J1716" s="194"/>
      <c r="K1716" s="194"/>
      <c r="L1716" s="140"/>
      <c r="M1716" s="145"/>
      <c r="N1716" s="146"/>
      <c r="O1716" s="146"/>
      <c r="P1716" s="2"/>
      <c r="AA1716" s="6"/>
      <c r="AB1716" s="6"/>
      <c r="AC1716" s="6"/>
    </row>
    <row r="1717" spans="1:29" ht="9.9" customHeight="1" x14ac:dyDescent="0.25">
      <c r="A1717" s="2"/>
      <c r="B1717" s="138"/>
      <c r="C1717" s="142"/>
      <c r="D1717" s="2"/>
      <c r="E1717" s="194"/>
      <c r="F1717" s="194"/>
      <c r="G1717" s="194"/>
      <c r="H1717" s="193"/>
      <c r="I1717" s="194"/>
      <c r="J1717" s="194"/>
      <c r="K1717" s="194"/>
      <c r="L1717" s="147"/>
      <c r="M1717" s="145"/>
      <c r="N1717" s="146"/>
      <c r="O1717" s="146"/>
      <c r="P1717" s="2"/>
      <c r="AA1717" s="6"/>
      <c r="AB1717" s="6"/>
      <c r="AC1717" s="6"/>
    </row>
    <row r="1718" spans="1:29" ht="9.9" customHeight="1" x14ac:dyDescent="0.25">
      <c r="A1718" s="2"/>
      <c r="B1718" s="138"/>
      <c r="C1718" s="142"/>
      <c r="D1718" s="2"/>
      <c r="E1718" s="194"/>
      <c r="F1718" s="194"/>
      <c r="G1718" s="194"/>
      <c r="H1718" s="193"/>
      <c r="I1718" s="194"/>
      <c r="J1718" s="194"/>
      <c r="K1718" s="194"/>
      <c r="L1718" s="145"/>
      <c r="M1718" s="145"/>
      <c r="N1718" s="144"/>
      <c r="O1718" s="144"/>
      <c r="P1718" s="2"/>
      <c r="AA1718" s="6"/>
      <c r="AB1718" s="6"/>
      <c r="AC1718" s="6"/>
    </row>
    <row r="1719" spans="1:29" ht="9.9" customHeight="1" x14ac:dyDescent="0.25">
      <c r="A1719" s="2"/>
      <c r="B1719" s="138"/>
      <c r="C1719" s="142"/>
      <c r="D1719" s="2"/>
      <c r="E1719" s="194"/>
      <c r="F1719" s="194"/>
      <c r="G1719" s="194"/>
      <c r="H1719" s="193"/>
      <c r="I1719" s="194"/>
      <c r="J1719" s="194"/>
      <c r="K1719" s="194"/>
      <c r="L1719" s="194"/>
      <c r="M1719" s="194"/>
      <c r="P1719" s="2"/>
      <c r="AA1719" s="6"/>
      <c r="AB1719" s="6"/>
      <c r="AC1719" s="6"/>
    </row>
    <row r="1720" spans="1:29" ht="9.9" customHeight="1" x14ac:dyDescent="0.25">
      <c r="A1720" s="2"/>
      <c r="B1720" s="141"/>
      <c r="C1720" s="142"/>
      <c r="D1720" s="2"/>
      <c r="E1720" s="194"/>
      <c r="F1720" s="194"/>
      <c r="G1720" s="194"/>
      <c r="H1720" s="193"/>
      <c r="I1720" s="194"/>
      <c r="J1720" s="194"/>
      <c r="K1720" s="194"/>
      <c r="L1720" s="194"/>
      <c r="P1720" s="2"/>
      <c r="AA1720" s="6"/>
      <c r="AB1720" s="6"/>
      <c r="AC1720" s="6"/>
    </row>
    <row r="1721" spans="1:29" ht="9.9" customHeight="1" x14ac:dyDescent="0.25">
      <c r="A1721" s="2"/>
      <c r="B1721" s="142"/>
      <c r="C1721" s="142"/>
      <c r="D1721" s="2"/>
      <c r="E1721" s="194"/>
      <c r="F1721" s="194"/>
      <c r="G1721" s="194"/>
      <c r="H1721" s="193"/>
      <c r="I1721" s="194"/>
      <c r="J1721" s="194"/>
      <c r="K1721" s="194"/>
      <c r="L1721" s="194"/>
      <c r="M1721" s="194"/>
      <c r="N1721" s="194"/>
      <c r="O1721" s="193"/>
      <c r="P1721" s="2"/>
      <c r="AA1721" s="6"/>
      <c r="AB1721" s="6"/>
      <c r="AC1721" s="6"/>
    </row>
    <row r="1722" spans="1:29" ht="9.9" customHeight="1" x14ac:dyDescent="0.25">
      <c r="A1722" s="2"/>
      <c r="B1722" s="138"/>
      <c r="C1722" s="142"/>
      <c r="D1722" s="2"/>
      <c r="E1722" s="194"/>
      <c r="F1722" s="194"/>
      <c r="G1722" s="194"/>
      <c r="H1722" s="193"/>
      <c r="I1722" s="194"/>
      <c r="J1722" s="194"/>
      <c r="K1722" s="194"/>
      <c r="L1722" s="194"/>
      <c r="M1722" s="194"/>
      <c r="N1722" s="193"/>
      <c r="O1722" s="193"/>
      <c r="P1722" s="2"/>
      <c r="AA1722" s="6"/>
      <c r="AB1722" s="6"/>
      <c r="AC1722" s="6"/>
    </row>
    <row r="1723" spans="1:29" ht="9.9" customHeight="1" x14ac:dyDescent="0.25">
      <c r="A1723" s="2"/>
      <c r="B1723" s="138"/>
      <c r="C1723" s="142"/>
      <c r="D1723" s="2"/>
      <c r="E1723" s="194"/>
      <c r="F1723" s="194"/>
      <c r="G1723" s="194"/>
      <c r="H1723" s="193"/>
      <c r="I1723" s="194"/>
      <c r="J1723" s="194"/>
      <c r="K1723" s="194"/>
      <c r="L1723" s="194"/>
      <c r="M1723" s="194"/>
      <c r="N1723" s="193"/>
      <c r="O1723" s="193"/>
      <c r="P1723" s="2"/>
      <c r="AA1723" s="6"/>
      <c r="AB1723" s="6"/>
      <c r="AC1723" s="6"/>
    </row>
    <row r="1724" spans="1:29" ht="9.9" customHeight="1" x14ac:dyDescent="0.25">
      <c r="A1724" s="2"/>
      <c r="B1724" s="138"/>
      <c r="C1724" s="142"/>
      <c r="D1724" s="2"/>
      <c r="E1724" s="194"/>
      <c r="F1724" s="194"/>
      <c r="G1724" s="194"/>
      <c r="H1724" s="193"/>
      <c r="I1724" s="194"/>
      <c r="J1724" s="194"/>
      <c r="K1724" s="194"/>
      <c r="L1724" s="194"/>
      <c r="M1724" s="194"/>
      <c r="N1724" s="193"/>
      <c r="O1724" s="193"/>
      <c r="P1724" s="2"/>
      <c r="AA1724" s="6"/>
      <c r="AB1724" s="6"/>
      <c r="AC1724" s="6"/>
    </row>
    <row r="1725" spans="1:29" ht="9.9" customHeight="1" x14ac:dyDescent="0.25">
      <c r="A1725" s="2"/>
      <c r="B1725" s="138"/>
      <c r="C1725" s="142"/>
      <c r="D1725" s="2"/>
      <c r="E1725" s="194"/>
      <c r="F1725" s="194"/>
      <c r="G1725" s="194"/>
      <c r="H1725" s="193"/>
      <c r="I1725" s="194"/>
      <c r="J1725" s="194"/>
      <c r="K1725" s="194"/>
      <c r="L1725" s="194"/>
      <c r="M1725" s="194"/>
      <c r="N1725" s="193"/>
      <c r="O1725" s="193"/>
      <c r="P1725" s="2"/>
      <c r="AA1725" s="6"/>
      <c r="AB1725" s="6"/>
      <c r="AC1725" s="6"/>
    </row>
    <row r="1726" spans="1:29" ht="9.9" customHeight="1" x14ac:dyDescent="0.25">
      <c r="A1726" s="2"/>
      <c r="B1726" s="138"/>
      <c r="C1726" s="142"/>
      <c r="D1726" s="2"/>
      <c r="E1726" s="194"/>
      <c r="F1726" s="194"/>
      <c r="G1726" s="194"/>
      <c r="H1726" s="193"/>
      <c r="I1726" s="194"/>
      <c r="J1726" s="194"/>
      <c r="K1726" s="194"/>
      <c r="L1726" s="194"/>
      <c r="M1726" s="194"/>
      <c r="N1726" s="193"/>
      <c r="O1726" s="193"/>
      <c r="P1726" s="2"/>
      <c r="AA1726" s="6"/>
      <c r="AB1726" s="6"/>
      <c r="AC1726" s="6"/>
    </row>
    <row r="1727" spans="1:29" ht="9.9" customHeight="1" x14ac:dyDescent="0.25">
      <c r="B1727" s="138"/>
      <c r="C1727" s="142"/>
      <c r="D1727" s="2"/>
      <c r="E1727" s="194"/>
      <c r="F1727" s="194"/>
      <c r="G1727" s="194"/>
      <c r="H1727" s="193"/>
      <c r="I1727" s="194"/>
      <c r="J1727" s="194"/>
      <c r="K1727" s="194"/>
      <c r="L1727" s="194"/>
      <c r="M1727" s="194"/>
      <c r="N1727" s="193"/>
      <c r="O1727" s="193"/>
      <c r="P1727" s="2"/>
      <c r="AA1727" s="6"/>
      <c r="AB1727" s="6"/>
      <c r="AC1727" s="6"/>
    </row>
    <row r="1728" spans="1:29" ht="9.9" customHeight="1" x14ac:dyDescent="0.25">
      <c r="B1728" s="138"/>
      <c r="C1728" s="142"/>
      <c r="D1728" s="2"/>
      <c r="E1728" s="194"/>
      <c r="F1728" s="194"/>
      <c r="G1728" s="194"/>
      <c r="H1728" s="193"/>
      <c r="I1728" s="194"/>
      <c r="J1728" s="194"/>
      <c r="K1728" s="194"/>
      <c r="L1728" s="194"/>
      <c r="M1728" s="194"/>
      <c r="N1728" s="193"/>
      <c r="O1728" s="193"/>
      <c r="P1728" s="2"/>
      <c r="AA1728" s="6"/>
      <c r="AB1728" s="6"/>
      <c r="AC1728" s="6"/>
    </row>
    <row r="1729" spans="1:29" ht="9.9" customHeight="1" x14ac:dyDescent="0.25">
      <c r="B1729" s="138"/>
      <c r="C1729" s="142"/>
      <c r="D1729" s="2"/>
      <c r="E1729" s="194"/>
      <c r="F1729" s="194"/>
      <c r="G1729" s="194"/>
      <c r="H1729" s="193"/>
      <c r="I1729" s="194"/>
      <c r="J1729" s="194"/>
      <c r="K1729" s="194"/>
      <c r="L1729" s="194"/>
      <c r="M1729" s="194"/>
      <c r="N1729" s="193"/>
      <c r="O1729" s="193"/>
      <c r="P1729" s="2"/>
      <c r="AA1729" s="6"/>
      <c r="AB1729" s="6"/>
      <c r="AC1729" s="6"/>
    </row>
    <row r="1730" spans="1:29" ht="9.9" customHeight="1" x14ac:dyDescent="0.25">
      <c r="B1730" s="138"/>
      <c r="C1730" s="142"/>
      <c r="D1730" s="2"/>
      <c r="E1730" s="194"/>
      <c r="F1730" s="194"/>
      <c r="G1730" s="194"/>
      <c r="H1730" s="193"/>
      <c r="I1730" s="194"/>
      <c r="J1730" s="194"/>
      <c r="K1730" s="194"/>
      <c r="L1730" s="194"/>
      <c r="M1730" s="194"/>
      <c r="N1730" s="193"/>
      <c r="O1730" s="193"/>
      <c r="P1730" s="2"/>
      <c r="AA1730" s="6"/>
      <c r="AB1730" s="6"/>
      <c r="AC1730" s="6"/>
    </row>
    <row r="1731" spans="1:29" ht="9.9" customHeight="1" x14ac:dyDescent="0.25">
      <c r="B1731" s="138"/>
      <c r="C1731" s="142"/>
      <c r="D1731" s="2"/>
      <c r="E1731" s="194"/>
      <c r="F1731" s="194"/>
      <c r="G1731" s="194"/>
      <c r="H1731" s="193"/>
      <c r="I1731" s="194"/>
      <c r="J1731" s="194"/>
      <c r="K1731" s="194"/>
      <c r="L1731" s="194"/>
      <c r="M1731" s="194"/>
      <c r="N1731" s="193"/>
      <c r="O1731" s="193"/>
      <c r="P1731" s="2"/>
      <c r="AA1731" s="6"/>
      <c r="AB1731" s="6"/>
      <c r="AC1731" s="6"/>
    </row>
    <row r="1732" spans="1:29" ht="9.9" customHeight="1" x14ac:dyDescent="0.25">
      <c r="B1732" s="138"/>
      <c r="C1732" s="142"/>
      <c r="D1732" s="2"/>
      <c r="E1732" s="194"/>
      <c r="F1732" s="194"/>
      <c r="G1732" s="194"/>
      <c r="H1732" s="193"/>
      <c r="I1732" s="194"/>
      <c r="J1732" s="194"/>
      <c r="K1732" s="194"/>
      <c r="L1732" s="194"/>
      <c r="M1732" s="194"/>
      <c r="N1732" s="193"/>
      <c r="O1732" s="193"/>
      <c r="P1732" s="2"/>
      <c r="AA1732" s="6"/>
      <c r="AB1732" s="6"/>
      <c r="AC1732" s="6"/>
    </row>
    <row r="1733" spans="1:29" ht="9.9" customHeight="1" x14ac:dyDescent="0.25">
      <c r="B1733" s="138"/>
      <c r="C1733" s="142"/>
      <c r="D1733" s="2"/>
      <c r="E1733" s="194"/>
      <c r="F1733" s="194"/>
      <c r="G1733" s="194"/>
      <c r="H1733" s="193"/>
      <c r="I1733" s="194"/>
      <c r="J1733" s="194"/>
      <c r="K1733" s="194"/>
      <c r="L1733" s="194"/>
      <c r="M1733" s="194"/>
      <c r="N1733" s="193"/>
      <c r="O1733" s="193"/>
      <c r="P1733" s="2"/>
      <c r="AA1733" s="6"/>
      <c r="AB1733" s="6"/>
      <c r="AC1733" s="6"/>
    </row>
    <row r="1734" spans="1:29" ht="9.9" customHeight="1" x14ac:dyDescent="0.25">
      <c r="B1734" s="138"/>
      <c r="C1734" s="142"/>
      <c r="D1734" s="2"/>
      <c r="E1734" s="194"/>
      <c r="F1734" s="194"/>
      <c r="G1734" s="194"/>
      <c r="H1734" s="193"/>
      <c r="I1734" s="194"/>
      <c r="J1734" s="194"/>
      <c r="K1734" s="194"/>
      <c r="L1734" s="194"/>
      <c r="M1734" s="194"/>
      <c r="N1734" s="193"/>
      <c r="O1734" s="193"/>
      <c r="P1734" s="2"/>
      <c r="AA1734" s="6"/>
      <c r="AB1734" s="6"/>
      <c r="AC1734" s="6"/>
    </row>
    <row r="1735" spans="1:29" ht="9.9" customHeight="1" x14ac:dyDescent="0.25">
      <c r="B1735" s="138"/>
      <c r="C1735" s="142"/>
      <c r="D1735" s="2"/>
      <c r="E1735" s="194"/>
      <c r="F1735" s="194"/>
      <c r="G1735" s="194"/>
      <c r="H1735" s="193"/>
      <c r="I1735" s="194"/>
      <c r="J1735" s="194"/>
      <c r="K1735" s="194"/>
      <c r="L1735" s="194"/>
      <c r="M1735" s="194"/>
      <c r="N1735" s="193"/>
      <c r="O1735" s="193"/>
      <c r="P1735" s="2"/>
      <c r="AA1735" s="6"/>
      <c r="AB1735" s="6"/>
      <c r="AC1735" s="6"/>
    </row>
    <row r="1736" spans="1:29" ht="9.9" customHeight="1" x14ac:dyDescent="0.25">
      <c r="B1736" s="138"/>
      <c r="C1736" s="142"/>
      <c r="D1736" s="2"/>
      <c r="E1736" s="194"/>
      <c r="F1736" s="194"/>
      <c r="G1736" s="194"/>
      <c r="H1736" s="193"/>
      <c r="I1736" s="194"/>
      <c r="J1736" s="194"/>
      <c r="K1736" s="194"/>
      <c r="L1736" s="194"/>
      <c r="M1736" s="194"/>
      <c r="N1736" s="193"/>
      <c r="O1736" s="193"/>
      <c r="P1736" s="2"/>
      <c r="AA1736" s="6"/>
      <c r="AB1736" s="6"/>
      <c r="AC1736" s="6"/>
    </row>
    <row r="1737" spans="1:29" ht="9.9" customHeight="1" x14ac:dyDescent="0.25">
      <c r="B1737" s="138"/>
      <c r="C1737" s="142"/>
      <c r="D1737" s="2"/>
      <c r="E1737" s="194"/>
      <c r="F1737" s="194"/>
      <c r="G1737" s="194"/>
      <c r="H1737" s="193"/>
      <c r="I1737" s="194"/>
      <c r="J1737" s="194"/>
      <c r="K1737" s="194"/>
      <c r="L1737" s="194"/>
      <c r="M1737" s="194"/>
      <c r="N1737" s="193"/>
      <c r="O1737" s="193"/>
      <c r="P1737" s="2"/>
      <c r="AA1737" s="6"/>
      <c r="AB1737" s="6"/>
      <c r="AC1737" s="6"/>
    </row>
    <row r="1738" spans="1:29" ht="9.9" customHeight="1" x14ac:dyDescent="0.25">
      <c r="B1738" s="138"/>
      <c r="C1738" s="142"/>
      <c r="D1738" s="2"/>
      <c r="E1738" s="194"/>
      <c r="F1738" s="194"/>
      <c r="G1738" s="194"/>
      <c r="H1738" s="193"/>
      <c r="I1738" s="194"/>
      <c r="J1738" s="194"/>
      <c r="K1738" s="194"/>
      <c r="L1738" s="194"/>
      <c r="M1738" s="194"/>
      <c r="N1738" s="193"/>
      <c r="O1738" s="193"/>
      <c r="P1738" s="2"/>
      <c r="AA1738" s="6"/>
      <c r="AB1738" s="6"/>
      <c r="AC1738" s="6"/>
    </row>
    <row r="1739" spans="1:29" ht="9.9" customHeight="1" x14ac:dyDescent="0.25">
      <c r="B1739" s="138"/>
      <c r="C1739" s="142"/>
      <c r="D1739" s="2"/>
      <c r="E1739" s="194"/>
      <c r="F1739" s="194"/>
      <c r="G1739" s="194"/>
      <c r="H1739" s="193"/>
      <c r="I1739" s="194"/>
      <c r="J1739" s="194"/>
      <c r="K1739" s="194"/>
      <c r="L1739" s="194"/>
      <c r="M1739" s="194"/>
      <c r="N1739" s="193"/>
      <c r="O1739" s="193"/>
      <c r="P1739" s="2"/>
      <c r="AA1739" s="6"/>
      <c r="AB1739" s="6"/>
      <c r="AC1739" s="6"/>
    </row>
    <row r="1740" spans="1:29" ht="9.9" customHeight="1" x14ac:dyDescent="0.25">
      <c r="B1740" s="138"/>
      <c r="C1740" s="142"/>
      <c r="D1740" s="2"/>
      <c r="E1740" s="194"/>
      <c r="F1740" s="194"/>
      <c r="G1740" s="194"/>
      <c r="H1740" s="193"/>
      <c r="I1740" s="194"/>
      <c r="J1740" s="194"/>
      <c r="K1740" s="194"/>
      <c r="L1740" s="194"/>
      <c r="M1740" s="194"/>
      <c r="N1740" s="193"/>
      <c r="O1740" s="193"/>
      <c r="P1740" s="2"/>
      <c r="AA1740" s="6"/>
      <c r="AB1740" s="6"/>
      <c r="AC1740" s="6"/>
    </row>
    <row r="1741" spans="1:29" ht="9.9" customHeight="1" x14ac:dyDescent="0.25">
      <c r="B1741" s="138"/>
      <c r="C1741" s="142"/>
      <c r="D1741" s="2"/>
      <c r="E1741" s="194"/>
      <c r="F1741" s="194"/>
      <c r="G1741" s="194"/>
      <c r="H1741" s="193"/>
      <c r="I1741" s="194"/>
      <c r="J1741" s="194"/>
      <c r="K1741" s="194"/>
      <c r="L1741" s="194"/>
      <c r="P1741" s="2"/>
      <c r="AA1741" s="6"/>
      <c r="AB1741" s="6"/>
      <c r="AC1741" s="6"/>
    </row>
    <row r="1742" spans="1:29" ht="9.9" customHeight="1" x14ac:dyDescent="0.25">
      <c r="A1742" s="11"/>
      <c r="B1742" s="24"/>
      <c r="C1742" s="142"/>
      <c r="D1742" s="2"/>
      <c r="E1742" s="194"/>
      <c r="F1742" s="194"/>
      <c r="G1742" s="194"/>
      <c r="H1742" s="193"/>
      <c r="I1742" s="194"/>
      <c r="J1742" s="194"/>
      <c r="K1742" s="194"/>
      <c r="L1742" s="194"/>
      <c r="P1742" s="2"/>
      <c r="AA1742" s="6"/>
      <c r="AB1742" s="6"/>
      <c r="AC1742" s="6"/>
    </row>
    <row r="1743" spans="1:29" ht="9.9" customHeight="1" x14ac:dyDescent="0.25">
      <c r="A1743" s="28"/>
      <c r="B1743" s="142"/>
      <c r="C1743" s="142"/>
      <c r="D1743" s="2"/>
      <c r="I1743" s="194"/>
      <c r="J1743" s="194"/>
      <c r="K1743" s="194"/>
      <c r="L1743" s="194"/>
      <c r="O1743" s="2"/>
      <c r="P1743" s="2"/>
      <c r="AA1743" s="6"/>
      <c r="AB1743" s="6"/>
      <c r="AC1743" s="6"/>
    </row>
    <row r="1744" spans="1:29" ht="9.9" customHeight="1" x14ac:dyDescent="0.25">
      <c r="A1744" s="28"/>
      <c r="B1744" s="138"/>
      <c r="C1744" s="142"/>
      <c r="D1744" s="2"/>
      <c r="I1744" s="194"/>
      <c r="J1744" s="194"/>
      <c r="K1744" s="194"/>
      <c r="L1744" s="194"/>
      <c r="M1744" s="193"/>
      <c r="N1744" s="193"/>
      <c r="O1744" s="193"/>
      <c r="P1744" s="2"/>
      <c r="AA1744" s="6"/>
      <c r="AB1744" s="6"/>
      <c r="AC1744" s="6"/>
    </row>
    <row r="1745" spans="1:29" ht="9.9" customHeight="1" x14ac:dyDescent="0.25">
      <c r="A1745" s="28"/>
      <c r="B1745" s="138"/>
      <c r="C1745" s="142"/>
      <c r="D1745" s="2"/>
      <c r="I1745" s="194"/>
      <c r="J1745" s="194"/>
      <c r="K1745" s="194"/>
      <c r="L1745" s="194"/>
      <c r="M1745" s="193"/>
      <c r="N1745" s="193"/>
      <c r="O1745" s="193"/>
      <c r="P1745" s="2"/>
      <c r="AA1745" s="6"/>
      <c r="AB1745" s="6"/>
      <c r="AC1745" s="6"/>
    </row>
    <row r="1746" spans="1:29" ht="9.9" customHeight="1" x14ac:dyDescent="0.25">
      <c r="A1746" s="28"/>
      <c r="B1746" s="138"/>
      <c r="C1746" s="142"/>
      <c r="D1746" s="2"/>
      <c r="E1746" s="194"/>
      <c r="F1746" s="194"/>
      <c r="G1746" s="194"/>
      <c r="H1746" s="193"/>
      <c r="I1746" s="194"/>
      <c r="J1746" s="194"/>
      <c r="K1746" s="194"/>
      <c r="L1746" s="194"/>
      <c r="M1746" s="194"/>
      <c r="N1746" s="193"/>
      <c r="O1746" s="193"/>
      <c r="P1746" s="2"/>
      <c r="AA1746" s="6"/>
      <c r="AB1746" s="6"/>
      <c r="AC1746" s="6"/>
    </row>
    <row r="1747" spans="1:29" ht="9.9" customHeight="1" x14ac:dyDescent="0.25">
      <c r="A1747" s="28"/>
      <c r="B1747" s="138"/>
      <c r="C1747" s="142"/>
      <c r="D1747" s="2"/>
      <c r="E1747" s="194"/>
      <c r="F1747" s="194"/>
      <c r="G1747" s="194"/>
      <c r="H1747" s="193"/>
      <c r="I1747" s="194"/>
      <c r="J1747" s="194"/>
      <c r="K1747" s="194"/>
      <c r="L1747" s="194"/>
      <c r="M1747" s="194"/>
      <c r="N1747" s="193"/>
      <c r="O1747" s="193"/>
      <c r="P1747" s="2"/>
      <c r="AA1747" s="6"/>
      <c r="AB1747" s="6"/>
      <c r="AC1747" s="6"/>
    </row>
    <row r="1748" spans="1:29" ht="9.9" customHeight="1" x14ac:dyDescent="0.25">
      <c r="A1748" s="28"/>
      <c r="B1748" s="138"/>
      <c r="C1748" s="142"/>
      <c r="D1748" s="2"/>
      <c r="E1748" s="194"/>
      <c r="F1748" s="194"/>
      <c r="G1748" s="194"/>
      <c r="H1748" s="193"/>
      <c r="I1748" s="194"/>
      <c r="J1748" s="194"/>
      <c r="K1748" s="194"/>
      <c r="L1748" s="194"/>
      <c r="M1748" s="194"/>
      <c r="N1748" s="193"/>
      <c r="O1748" s="193"/>
      <c r="P1748" s="2"/>
      <c r="AA1748" s="6"/>
      <c r="AB1748" s="6"/>
      <c r="AC1748" s="6"/>
    </row>
    <row r="1749" spans="1:29" ht="9.9" customHeight="1" x14ac:dyDescent="0.25">
      <c r="A1749" s="28"/>
      <c r="B1749" s="138"/>
      <c r="C1749" s="142"/>
      <c r="D1749" s="2"/>
      <c r="E1749" s="194"/>
      <c r="F1749" s="194"/>
      <c r="G1749" s="194"/>
      <c r="H1749" s="193"/>
      <c r="I1749" s="194"/>
      <c r="J1749" s="194"/>
      <c r="K1749" s="194"/>
      <c r="L1749" s="194"/>
      <c r="M1749" s="194"/>
      <c r="N1749" s="193"/>
      <c r="O1749" s="193"/>
      <c r="P1749" s="2"/>
      <c r="AA1749" s="6"/>
      <c r="AB1749" s="6"/>
      <c r="AC1749" s="6"/>
    </row>
    <row r="1750" spans="1:29" ht="9.9" customHeight="1" x14ac:dyDescent="0.25">
      <c r="A1750" s="10"/>
      <c r="B1750" s="138"/>
      <c r="C1750" s="142"/>
      <c r="D1750" s="2"/>
      <c r="E1750" s="194"/>
      <c r="F1750" s="194"/>
      <c r="G1750" s="194"/>
      <c r="H1750" s="193"/>
      <c r="I1750" s="194"/>
      <c r="J1750" s="194"/>
      <c r="K1750" s="194"/>
      <c r="L1750" s="194"/>
      <c r="M1750" s="194"/>
      <c r="N1750" s="193"/>
      <c r="O1750" s="193"/>
      <c r="P1750" s="2"/>
      <c r="AA1750" s="6"/>
      <c r="AB1750" s="6"/>
      <c r="AC1750" s="6"/>
    </row>
    <row r="1751" spans="1:29" ht="9.9" customHeight="1" x14ac:dyDescent="0.25">
      <c r="A1751" s="10"/>
      <c r="B1751" s="138"/>
      <c r="C1751" s="142"/>
      <c r="D1751" s="2"/>
      <c r="E1751" s="194"/>
      <c r="F1751" s="194"/>
      <c r="G1751" s="194"/>
      <c r="H1751" s="193"/>
      <c r="I1751" s="194"/>
      <c r="J1751" s="194"/>
      <c r="K1751" s="194"/>
      <c r="L1751" s="140"/>
      <c r="M1751" s="194"/>
      <c r="N1751" s="193"/>
      <c r="O1751" s="193"/>
      <c r="P1751" s="2"/>
      <c r="AA1751" s="6"/>
      <c r="AB1751" s="6"/>
      <c r="AC1751" s="6"/>
    </row>
    <row r="1752" spans="1:29" ht="9.9" customHeight="1" x14ac:dyDescent="0.25">
      <c r="A1752" s="10"/>
      <c r="B1752" s="138"/>
      <c r="C1752" s="142"/>
      <c r="D1752" s="2"/>
      <c r="E1752" s="194"/>
      <c r="F1752" s="194"/>
      <c r="G1752" s="194"/>
      <c r="H1752" s="193"/>
      <c r="I1752" s="194"/>
      <c r="J1752" s="194"/>
      <c r="K1752" s="194"/>
      <c r="L1752" s="140"/>
      <c r="M1752" s="194"/>
      <c r="N1752" s="193"/>
      <c r="O1752" s="193"/>
      <c r="P1752" s="2"/>
      <c r="AA1752" s="6"/>
      <c r="AB1752" s="6"/>
      <c r="AC1752" s="6"/>
    </row>
    <row r="1753" spans="1:29" ht="9.9" customHeight="1" x14ac:dyDescent="0.25">
      <c r="A1753" s="10"/>
      <c r="B1753" s="138"/>
      <c r="C1753" s="142"/>
      <c r="D1753" s="2"/>
      <c r="E1753" s="194"/>
      <c r="F1753" s="194"/>
      <c r="G1753" s="194"/>
      <c r="H1753" s="193"/>
      <c r="I1753" s="194"/>
      <c r="J1753" s="194"/>
      <c r="K1753" s="194"/>
      <c r="L1753" s="140"/>
      <c r="M1753" s="194"/>
      <c r="N1753" s="193"/>
      <c r="O1753" s="193"/>
      <c r="P1753" s="2"/>
      <c r="AA1753" s="6"/>
      <c r="AB1753" s="6"/>
      <c r="AC1753" s="6"/>
    </row>
    <row r="1754" spans="1:29" ht="9.9" customHeight="1" x14ac:dyDescent="0.25">
      <c r="A1754" s="10"/>
      <c r="B1754" s="138"/>
      <c r="C1754" s="142"/>
      <c r="D1754" s="2"/>
      <c r="E1754" s="194"/>
      <c r="F1754" s="194"/>
      <c r="G1754" s="194"/>
      <c r="H1754" s="193"/>
      <c r="I1754" s="194"/>
      <c r="J1754" s="194"/>
      <c r="K1754" s="194"/>
      <c r="L1754" s="140"/>
      <c r="M1754" s="194"/>
      <c r="N1754" s="193"/>
      <c r="O1754" s="193"/>
      <c r="P1754" s="2"/>
      <c r="AA1754" s="6"/>
      <c r="AB1754" s="6"/>
      <c r="AC1754" s="6"/>
    </row>
    <row r="1755" spans="1:29" ht="9.9" customHeight="1" x14ac:dyDescent="0.25">
      <c r="A1755" s="10"/>
      <c r="B1755" s="138"/>
      <c r="C1755" s="142"/>
      <c r="D1755" s="2"/>
      <c r="E1755" s="194"/>
      <c r="F1755" s="194"/>
      <c r="G1755" s="194"/>
      <c r="H1755" s="193"/>
      <c r="I1755" s="194"/>
      <c r="J1755" s="194"/>
      <c r="K1755" s="194"/>
      <c r="L1755" s="140"/>
      <c r="M1755" s="194"/>
      <c r="N1755" s="193"/>
      <c r="O1755" s="193"/>
      <c r="P1755" s="2"/>
      <c r="AA1755" s="6"/>
      <c r="AB1755" s="6"/>
      <c r="AC1755" s="6"/>
    </row>
    <row r="1756" spans="1:29" ht="9.9" customHeight="1" x14ac:dyDescent="0.25">
      <c r="A1756" s="11"/>
      <c r="B1756" s="138"/>
      <c r="C1756" s="142"/>
      <c r="D1756" s="2"/>
      <c r="H1756" s="20"/>
      <c r="I1756" s="194"/>
      <c r="J1756" s="194"/>
      <c r="K1756" s="194"/>
      <c r="L1756" s="140"/>
      <c r="M1756" s="194"/>
      <c r="N1756" s="193"/>
      <c r="O1756" s="193"/>
      <c r="P1756" s="2"/>
      <c r="AA1756" s="6"/>
      <c r="AB1756" s="6"/>
      <c r="AC1756" s="6"/>
    </row>
    <row r="1757" spans="1:29" ht="9.9" customHeight="1" x14ac:dyDescent="0.25">
      <c r="B1757" s="138"/>
      <c r="C1757" s="142"/>
      <c r="D1757" s="2"/>
      <c r="E1757" s="194"/>
      <c r="F1757" s="194"/>
      <c r="G1757" s="194"/>
      <c r="H1757" s="193"/>
      <c r="I1757" s="194"/>
      <c r="J1757" s="194"/>
      <c r="K1757" s="194"/>
      <c r="L1757" s="140"/>
      <c r="M1757" s="194"/>
      <c r="N1757" s="193"/>
      <c r="O1757" s="193"/>
      <c r="P1757" s="2"/>
      <c r="AA1757" s="6"/>
      <c r="AB1757" s="6"/>
      <c r="AC1757" s="6"/>
    </row>
    <row r="1758" spans="1:29" ht="9.9" customHeight="1" x14ac:dyDescent="0.25">
      <c r="B1758" s="138"/>
      <c r="C1758" s="142"/>
      <c r="D1758" s="2"/>
      <c r="E1758" s="194"/>
      <c r="F1758" s="194"/>
      <c r="G1758" s="194"/>
      <c r="H1758" s="193"/>
      <c r="I1758" s="194"/>
      <c r="J1758" s="194"/>
      <c r="K1758" s="194"/>
      <c r="L1758" s="140"/>
      <c r="M1758" s="194"/>
      <c r="N1758" s="193"/>
      <c r="O1758" s="193"/>
      <c r="P1758" s="2"/>
      <c r="AA1758" s="6"/>
      <c r="AB1758" s="6"/>
      <c r="AC1758" s="6"/>
    </row>
    <row r="1759" spans="1:29" ht="9.9" customHeight="1" x14ac:dyDescent="0.25">
      <c r="B1759" s="138"/>
      <c r="C1759" s="142"/>
      <c r="D1759" s="2"/>
      <c r="E1759" s="194"/>
      <c r="F1759" s="194"/>
      <c r="G1759" s="194"/>
      <c r="H1759" s="193"/>
      <c r="I1759" s="194"/>
      <c r="J1759" s="194"/>
      <c r="K1759" s="194"/>
      <c r="L1759" s="140"/>
      <c r="M1759" s="194"/>
      <c r="N1759" s="193"/>
      <c r="O1759" s="193"/>
      <c r="P1759" s="2"/>
      <c r="AA1759" s="6"/>
      <c r="AB1759" s="6"/>
      <c r="AC1759" s="6"/>
    </row>
    <row r="1760" spans="1:29" ht="9.9" customHeight="1" x14ac:dyDescent="0.25">
      <c r="B1760" s="138"/>
      <c r="C1760" s="142"/>
      <c r="D1760" s="2"/>
      <c r="E1760" s="194"/>
      <c r="F1760" s="194"/>
      <c r="G1760" s="194"/>
      <c r="H1760" s="193"/>
      <c r="I1760" s="194"/>
      <c r="J1760" s="194"/>
      <c r="K1760" s="194"/>
      <c r="L1760" s="140"/>
      <c r="M1760" s="194"/>
      <c r="N1760" s="193"/>
      <c r="O1760" s="193"/>
      <c r="P1760" s="2"/>
      <c r="AA1760" s="6"/>
      <c r="AB1760" s="6"/>
      <c r="AC1760" s="6"/>
    </row>
    <row r="1761" spans="1:29" ht="9.9" customHeight="1" x14ac:dyDescent="0.25">
      <c r="B1761" s="138"/>
      <c r="C1761" s="142"/>
      <c r="D1761" s="2"/>
      <c r="E1761" s="194"/>
      <c r="F1761" s="194"/>
      <c r="G1761" s="194"/>
      <c r="H1761" s="193"/>
      <c r="I1761" s="194"/>
      <c r="J1761" s="194"/>
      <c r="K1761" s="194"/>
      <c r="L1761" s="140"/>
      <c r="M1761" s="194"/>
      <c r="N1761" s="193"/>
      <c r="O1761" s="193"/>
      <c r="P1761" s="2"/>
      <c r="AA1761" s="6"/>
      <c r="AB1761" s="6"/>
      <c r="AC1761" s="6"/>
    </row>
    <row r="1762" spans="1:29" ht="9.9" customHeight="1" x14ac:dyDescent="0.25">
      <c r="B1762" s="138"/>
      <c r="C1762" s="142"/>
      <c r="D1762" s="2"/>
      <c r="E1762" s="194"/>
      <c r="F1762" s="194"/>
      <c r="G1762" s="194"/>
      <c r="H1762" s="193"/>
      <c r="I1762" s="194"/>
      <c r="J1762" s="194"/>
      <c r="K1762" s="194"/>
      <c r="L1762" s="140"/>
      <c r="M1762" s="194"/>
      <c r="N1762" s="193"/>
      <c r="O1762" s="193"/>
      <c r="P1762" s="2"/>
      <c r="AA1762" s="6"/>
      <c r="AB1762" s="6"/>
      <c r="AC1762" s="6"/>
    </row>
    <row r="1763" spans="1:29" ht="9.9" customHeight="1" x14ac:dyDescent="0.25">
      <c r="B1763" s="138"/>
      <c r="C1763" s="142"/>
      <c r="D1763" s="2"/>
      <c r="E1763" s="194"/>
      <c r="F1763" s="194"/>
      <c r="G1763" s="194"/>
      <c r="H1763" s="193"/>
      <c r="I1763" s="194"/>
      <c r="J1763" s="194"/>
      <c r="K1763" s="194"/>
      <c r="L1763" s="140"/>
      <c r="M1763" s="194"/>
      <c r="N1763" s="193"/>
      <c r="O1763" s="193"/>
      <c r="P1763" s="2"/>
      <c r="AA1763" s="6"/>
      <c r="AB1763" s="6"/>
      <c r="AC1763" s="6"/>
    </row>
    <row r="1764" spans="1:29" ht="9.9" customHeight="1" x14ac:dyDescent="0.25">
      <c r="B1764" s="138"/>
      <c r="C1764" s="142"/>
      <c r="D1764" s="2"/>
      <c r="E1764" s="194"/>
      <c r="F1764" s="194"/>
      <c r="G1764" s="194"/>
      <c r="H1764" s="193"/>
      <c r="I1764" s="194"/>
      <c r="J1764" s="194"/>
      <c r="K1764" s="194"/>
      <c r="L1764" s="140"/>
      <c r="M1764" s="194"/>
      <c r="N1764" s="193"/>
      <c r="O1764" s="193"/>
      <c r="P1764" s="2"/>
      <c r="AA1764" s="6"/>
      <c r="AB1764" s="6"/>
      <c r="AC1764" s="6"/>
    </row>
    <row r="1765" spans="1:29" ht="9.9" customHeight="1" x14ac:dyDescent="0.25">
      <c r="B1765" s="141"/>
      <c r="C1765" s="142"/>
      <c r="D1765" s="2"/>
      <c r="H1765" s="20"/>
      <c r="I1765" s="194"/>
      <c r="J1765" s="194"/>
      <c r="K1765" s="194"/>
      <c r="L1765" s="13"/>
      <c r="P1765" s="2"/>
      <c r="AA1765" s="6"/>
      <c r="AB1765" s="6"/>
      <c r="AC1765" s="6"/>
    </row>
    <row r="1766" spans="1:29" ht="9.9" customHeight="1" x14ac:dyDescent="0.25">
      <c r="B1766" s="142"/>
      <c r="C1766" s="142"/>
      <c r="D1766" s="2"/>
      <c r="L1766" s="13"/>
      <c r="P1766" s="2"/>
      <c r="AA1766" s="6"/>
      <c r="AB1766" s="6"/>
      <c r="AC1766" s="6"/>
    </row>
    <row r="1767" spans="1:29" ht="9.9" customHeight="1" x14ac:dyDescent="0.25">
      <c r="B1767" s="138"/>
      <c r="C1767" s="142"/>
      <c r="D1767" s="2"/>
      <c r="I1767" s="331"/>
      <c r="J1767" s="332"/>
      <c r="K1767" s="194"/>
      <c r="L1767" s="194"/>
      <c r="P1767" s="2"/>
      <c r="AA1767" s="6"/>
      <c r="AB1767" s="6"/>
      <c r="AC1767" s="6"/>
    </row>
    <row r="1768" spans="1:29" ht="9.9" customHeight="1" x14ac:dyDescent="0.25">
      <c r="B1768" s="138"/>
      <c r="C1768" s="142"/>
      <c r="D1768" s="2"/>
      <c r="I1768" s="331"/>
      <c r="J1768" s="332"/>
      <c r="K1768" s="194"/>
      <c r="L1768" s="194"/>
      <c r="P1768" s="2"/>
      <c r="AA1768" s="6"/>
      <c r="AB1768" s="6"/>
      <c r="AC1768" s="6"/>
    </row>
    <row r="1769" spans="1:29" ht="9.9" customHeight="1" x14ac:dyDescent="0.25">
      <c r="B1769" s="138"/>
      <c r="C1769" s="142"/>
      <c r="D1769" s="2"/>
      <c r="I1769" s="331"/>
      <c r="J1769" s="332"/>
      <c r="K1769" s="194"/>
      <c r="L1769" s="194"/>
      <c r="P1769" s="2"/>
      <c r="AA1769" s="6"/>
      <c r="AB1769" s="6"/>
      <c r="AC1769" s="6"/>
    </row>
    <row r="1770" spans="1:29" ht="9.9" customHeight="1" x14ac:dyDescent="0.25">
      <c r="B1770" s="138"/>
      <c r="C1770" s="142"/>
      <c r="D1770" s="2"/>
      <c r="I1770" s="331"/>
      <c r="J1770" s="332"/>
      <c r="K1770" s="194"/>
      <c r="L1770" s="194"/>
      <c r="P1770" s="2"/>
      <c r="AA1770" s="6"/>
      <c r="AB1770" s="6"/>
      <c r="AC1770" s="6"/>
    </row>
    <row r="1771" spans="1:29" ht="9.9" customHeight="1" x14ac:dyDescent="0.25">
      <c r="B1771" s="138"/>
      <c r="C1771" s="142"/>
      <c r="D1771" s="2"/>
      <c r="I1771" s="331"/>
      <c r="J1771" s="332"/>
      <c r="K1771" s="194"/>
      <c r="L1771" s="194"/>
      <c r="P1771" s="2"/>
      <c r="AA1771" s="6"/>
      <c r="AB1771" s="6"/>
      <c r="AC1771" s="6"/>
    </row>
    <row r="1772" spans="1:29" ht="9.9" customHeight="1" x14ac:dyDescent="0.25">
      <c r="B1772" s="138"/>
      <c r="C1772" s="142"/>
      <c r="D1772" s="2"/>
      <c r="I1772" s="331"/>
      <c r="J1772" s="332"/>
      <c r="K1772" s="194"/>
      <c r="L1772" s="194"/>
      <c r="P1772" s="2"/>
      <c r="AA1772" s="6"/>
      <c r="AB1772" s="6"/>
      <c r="AC1772" s="6"/>
    </row>
    <row r="1773" spans="1:29" ht="9.9" customHeight="1" x14ac:dyDescent="0.25">
      <c r="B1773" s="138"/>
      <c r="C1773" s="142"/>
      <c r="D1773" s="2"/>
      <c r="I1773" s="331"/>
      <c r="J1773" s="332"/>
      <c r="K1773" s="194"/>
      <c r="L1773" s="194"/>
      <c r="P1773" s="2"/>
      <c r="AA1773" s="6"/>
      <c r="AB1773" s="6"/>
      <c r="AC1773" s="6"/>
    </row>
    <row r="1774" spans="1:29" ht="9.9" customHeight="1" x14ac:dyDescent="0.25">
      <c r="A1774" s="10"/>
      <c r="B1774" s="138"/>
      <c r="C1774" s="142"/>
      <c r="D1774" s="2"/>
      <c r="I1774" s="331"/>
      <c r="J1774" s="332"/>
      <c r="K1774" s="194"/>
      <c r="L1774" s="194"/>
      <c r="P1774" s="2"/>
      <c r="AA1774" s="6"/>
      <c r="AB1774" s="6"/>
      <c r="AC1774" s="6"/>
    </row>
    <row r="1775" spans="1:29" ht="9.9" customHeight="1" x14ac:dyDescent="0.25">
      <c r="A1775" s="10"/>
      <c r="B1775" s="138"/>
      <c r="C1775" s="142"/>
      <c r="D1775" s="2"/>
      <c r="I1775" s="331"/>
      <c r="J1775" s="332"/>
      <c r="K1775" s="194"/>
      <c r="L1775" s="194"/>
      <c r="P1775" s="2"/>
      <c r="AA1775" s="6"/>
      <c r="AB1775" s="6"/>
      <c r="AC1775" s="6"/>
    </row>
    <row r="1776" spans="1:29" ht="9.9" customHeight="1" x14ac:dyDescent="0.25">
      <c r="A1776" s="11"/>
      <c r="B1776" s="138"/>
      <c r="C1776" s="142"/>
      <c r="D1776" s="2"/>
      <c r="I1776" s="331"/>
      <c r="J1776" s="332"/>
      <c r="K1776" s="194"/>
      <c r="L1776" s="194"/>
      <c r="P1776" s="2"/>
      <c r="AA1776" s="6"/>
      <c r="AB1776" s="6"/>
      <c r="AC1776" s="6"/>
    </row>
    <row r="1777" spans="1:29" ht="9.9" customHeight="1" x14ac:dyDescent="0.25">
      <c r="B1777" s="138"/>
      <c r="C1777" s="142"/>
      <c r="D1777" s="2"/>
      <c r="I1777" s="331"/>
      <c r="J1777" s="332"/>
      <c r="K1777" s="194"/>
      <c r="L1777" s="194"/>
      <c r="P1777" s="2"/>
      <c r="AA1777" s="6"/>
      <c r="AB1777" s="6"/>
      <c r="AC1777" s="6"/>
    </row>
    <row r="1778" spans="1:29" ht="9.9" customHeight="1" x14ac:dyDescent="0.25">
      <c r="B1778" s="138"/>
      <c r="C1778" s="142"/>
      <c r="D1778" s="2"/>
      <c r="I1778" s="331"/>
      <c r="J1778" s="332"/>
      <c r="K1778" s="194"/>
      <c r="L1778" s="194"/>
      <c r="P1778" s="2"/>
      <c r="AA1778" s="6"/>
      <c r="AB1778" s="6"/>
      <c r="AC1778" s="6"/>
    </row>
    <row r="1779" spans="1:29" ht="9.9" customHeight="1" x14ac:dyDescent="0.25">
      <c r="B1779" s="138"/>
      <c r="C1779" s="142"/>
      <c r="D1779" s="2"/>
      <c r="I1779" s="331"/>
      <c r="J1779" s="332"/>
      <c r="K1779" s="194"/>
      <c r="L1779" s="194"/>
      <c r="P1779" s="2"/>
      <c r="AA1779" s="6"/>
      <c r="AB1779" s="6"/>
      <c r="AC1779" s="6"/>
    </row>
    <row r="1780" spans="1:29" ht="9.9" customHeight="1" x14ac:dyDescent="0.25">
      <c r="B1780" s="138"/>
      <c r="C1780" s="142"/>
      <c r="D1780" s="2"/>
      <c r="I1780" s="331"/>
      <c r="J1780" s="332"/>
      <c r="K1780" s="194"/>
      <c r="L1780" s="194"/>
      <c r="P1780" s="2"/>
      <c r="AA1780" s="6"/>
      <c r="AB1780" s="6"/>
      <c r="AC1780" s="6"/>
    </row>
    <row r="1781" spans="1:29" ht="9.9" customHeight="1" x14ac:dyDescent="0.25">
      <c r="B1781" s="138"/>
      <c r="C1781" s="148"/>
      <c r="D1781" s="2"/>
      <c r="I1781" s="194"/>
      <c r="J1781" s="194"/>
      <c r="K1781" s="194"/>
      <c r="L1781" s="194"/>
      <c r="P1781" s="2"/>
      <c r="AA1781" s="6"/>
      <c r="AB1781" s="6"/>
      <c r="AC1781" s="6"/>
    </row>
    <row r="1782" spans="1:29" ht="9.9" customHeight="1" x14ac:dyDescent="0.25">
      <c r="B1782" s="141"/>
      <c r="C1782" s="148"/>
      <c r="D1782" s="2"/>
      <c r="I1782" s="194"/>
      <c r="J1782" s="194"/>
      <c r="K1782" s="194"/>
      <c r="L1782" s="194"/>
      <c r="P1782" s="2"/>
      <c r="AA1782" s="6"/>
      <c r="AB1782" s="6"/>
      <c r="AC1782" s="6"/>
    </row>
    <row r="1783" spans="1:29" ht="9.9" customHeight="1" x14ac:dyDescent="0.25">
      <c r="B1783" s="141"/>
      <c r="C1783" s="148"/>
      <c r="D1783" s="2"/>
      <c r="I1783" s="194"/>
      <c r="J1783" s="194"/>
      <c r="K1783" s="194"/>
      <c r="L1783" s="140"/>
      <c r="P1783" s="2"/>
      <c r="AA1783" s="6"/>
      <c r="AB1783" s="6"/>
      <c r="AC1783" s="6"/>
    </row>
    <row r="1784" spans="1:29" ht="9.9" customHeight="1" x14ac:dyDescent="0.25">
      <c r="B1784" s="141"/>
      <c r="C1784" s="148"/>
      <c r="D1784" s="2"/>
      <c r="I1784" s="194"/>
      <c r="J1784" s="194"/>
      <c r="K1784" s="194"/>
      <c r="L1784" s="140"/>
      <c r="P1784" s="2"/>
      <c r="AA1784" s="6"/>
      <c r="AB1784" s="6"/>
      <c r="AC1784" s="6"/>
    </row>
    <row r="1785" spans="1:29" ht="9.9" customHeight="1" x14ac:dyDescent="0.25">
      <c r="B1785" s="138"/>
      <c r="C1785" s="142"/>
      <c r="D1785" s="2"/>
      <c r="I1785" s="194"/>
      <c r="J1785" s="194"/>
      <c r="K1785" s="194"/>
      <c r="L1785" s="194"/>
      <c r="P1785" s="2"/>
      <c r="AA1785" s="6"/>
      <c r="AB1785" s="6"/>
      <c r="AC1785" s="6"/>
    </row>
    <row r="1786" spans="1:29" ht="9.9" customHeight="1" x14ac:dyDescent="0.25">
      <c r="B1786" s="138"/>
      <c r="C1786" s="142"/>
      <c r="D1786" s="2"/>
      <c r="I1786" s="333"/>
      <c r="J1786" s="334"/>
      <c r="K1786" s="194"/>
      <c r="L1786" s="194"/>
      <c r="P1786" s="2"/>
      <c r="AA1786" s="6"/>
      <c r="AB1786" s="6"/>
      <c r="AC1786" s="6"/>
    </row>
    <row r="1787" spans="1:29" ht="9.9" customHeight="1" x14ac:dyDescent="0.25">
      <c r="B1787" s="138"/>
      <c r="C1787" s="148"/>
      <c r="D1787" s="2"/>
      <c r="I1787" s="194"/>
      <c r="J1787" s="194"/>
      <c r="K1787" s="194"/>
      <c r="L1787" s="194"/>
      <c r="P1787" s="2"/>
      <c r="AA1787" s="6"/>
      <c r="AB1787" s="6"/>
      <c r="AC1787" s="6"/>
    </row>
    <row r="1788" spans="1:29" ht="9.9" customHeight="1" x14ac:dyDescent="0.25">
      <c r="B1788" s="141"/>
      <c r="C1788" s="148"/>
      <c r="D1788" s="2"/>
      <c r="I1788" s="194"/>
      <c r="J1788" s="194"/>
      <c r="K1788" s="194"/>
      <c r="L1788" s="194"/>
      <c r="P1788" s="2"/>
      <c r="AA1788" s="6"/>
      <c r="AB1788" s="6"/>
      <c r="AC1788" s="6"/>
    </row>
    <row r="1789" spans="1:29" ht="9.9" customHeight="1" x14ac:dyDescent="0.25">
      <c r="B1789" s="141"/>
      <c r="C1789" s="148"/>
      <c r="D1789" s="2"/>
      <c r="H1789" s="20"/>
      <c r="I1789" s="194"/>
      <c r="J1789" s="194"/>
      <c r="K1789" s="194"/>
      <c r="L1789" s="194"/>
      <c r="P1789" s="2"/>
      <c r="AA1789" s="6"/>
      <c r="AB1789" s="6"/>
      <c r="AC1789" s="6"/>
    </row>
    <row r="1790" spans="1:29" ht="9.9" customHeight="1" x14ac:dyDescent="0.25">
      <c r="B1790" s="139"/>
      <c r="C1790" s="142"/>
      <c r="I1790" s="187"/>
      <c r="J1790" s="187"/>
      <c r="K1790" s="194"/>
      <c r="L1790" s="194"/>
      <c r="P1790" s="2"/>
      <c r="AA1790" s="6"/>
      <c r="AB1790" s="6"/>
      <c r="AC1790" s="6"/>
    </row>
    <row r="1791" spans="1:29" ht="9.9" customHeight="1" x14ac:dyDescent="0.25">
      <c r="A1791" s="2"/>
      <c r="B1791" s="142"/>
      <c r="C1791" s="142"/>
      <c r="I1791" s="187"/>
      <c r="J1791" s="187"/>
      <c r="K1791" s="194"/>
      <c r="L1791" s="194"/>
      <c r="P1791" s="2"/>
      <c r="AA1791" s="6"/>
      <c r="AB1791" s="6"/>
      <c r="AC1791" s="6"/>
    </row>
    <row r="1792" spans="1:29" ht="9.9" customHeight="1" x14ac:dyDescent="0.25">
      <c r="A1792" s="2"/>
      <c r="B1792" s="138"/>
      <c r="C1792" s="142"/>
      <c r="I1792" s="187"/>
      <c r="J1792" s="187"/>
      <c r="K1792" s="194"/>
      <c r="L1792" s="194"/>
      <c r="P1792" s="2"/>
      <c r="AA1792" s="6"/>
      <c r="AB1792" s="6"/>
      <c r="AC1792" s="6"/>
    </row>
    <row r="1793" spans="1:29" ht="9.9" customHeight="1" x14ac:dyDescent="0.25">
      <c r="A1793" s="2"/>
      <c r="B1793" s="138"/>
      <c r="C1793" s="142"/>
      <c r="D1793" s="194"/>
      <c r="E1793" s="194"/>
      <c r="F1793" s="193"/>
      <c r="G1793" s="194"/>
      <c r="H1793" s="193"/>
      <c r="I1793" s="194"/>
      <c r="J1793" s="194"/>
      <c r="K1793" s="194"/>
      <c r="L1793" s="194"/>
      <c r="P1793" s="2"/>
      <c r="AA1793" s="6"/>
      <c r="AB1793" s="6"/>
      <c r="AC1793" s="6"/>
    </row>
    <row r="1794" spans="1:29" ht="9.9" customHeight="1" x14ac:dyDescent="0.25">
      <c r="A1794" s="2"/>
      <c r="B1794" s="138"/>
      <c r="C1794" s="142"/>
      <c r="D1794" s="194"/>
      <c r="E1794" s="194"/>
      <c r="F1794" s="193"/>
      <c r="G1794" s="194"/>
      <c r="H1794" s="193"/>
      <c r="I1794" s="194"/>
      <c r="J1794" s="194"/>
      <c r="K1794" s="194"/>
      <c r="L1794" s="194"/>
      <c r="P1794" s="2"/>
      <c r="AA1794" s="6"/>
      <c r="AB1794" s="6"/>
      <c r="AC1794" s="6"/>
    </row>
    <row r="1795" spans="1:29" ht="9.9" customHeight="1" x14ac:dyDescent="0.25">
      <c r="A1795" s="2"/>
      <c r="B1795" s="138"/>
      <c r="C1795" s="142"/>
      <c r="F1795" s="193"/>
      <c r="G1795" s="194"/>
      <c r="H1795" s="193"/>
      <c r="I1795" s="187"/>
      <c r="J1795" s="187"/>
      <c r="K1795" s="194"/>
      <c r="L1795" s="194"/>
      <c r="P1795" s="2"/>
      <c r="AA1795" s="6"/>
      <c r="AB1795" s="6"/>
      <c r="AC1795" s="6"/>
    </row>
    <row r="1796" spans="1:29" ht="9.9" customHeight="1" x14ac:dyDescent="0.25">
      <c r="A1796" s="2"/>
      <c r="B1796" s="138"/>
      <c r="C1796" s="142"/>
      <c r="D1796" s="194"/>
      <c r="E1796" s="194"/>
      <c r="F1796" s="193"/>
      <c r="G1796" s="194"/>
      <c r="H1796" s="193"/>
      <c r="I1796" s="194"/>
      <c r="J1796" s="194"/>
      <c r="K1796" s="194"/>
      <c r="L1796" s="194"/>
      <c r="P1796" s="2"/>
      <c r="AA1796" s="6"/>
      <c r="AB1796" s="6"/>
      <c r="AC1796" s="6"/>
    </row>
    <row r="1797" spans="1:29" ht="9.9" customHeight="1" x14ac:dyDescent="0.25">
      <c r="A1797" s="2"/>
      <c r="B1797" s="138"/>
      <c r="C1797" s="142"/>
      <c r="D1797" s="194"/>
      <c r="E1797" s="194"/>
      <c r="F1797" s="193"/>
      <c r="G1797" s="194"/>
      <c r="H1797" s="193"/>
      <c r="I1797" s="194"/>
      <c r="J1797" s="194"/>
      <c r="K1797" s="194"/>
      <c r="L1797" s="194"/>
      <c r="P1797" s="2"/>
      <c r="AA1797" s="6"/>
      <c r="AB1797" s="6"/>
      <c r="AC1797" s="6"/>
    </row>
    <row r="1798" spans="1:29" ht="9.9" customHeight="1" x14ac:dyDescent="0.25">
      <c r="A1798" s="2"/>
      <c r="B1798" s="138"/>
      <c r="C1798" s="142"/>
      <c r="D1798" s="194"/>
      <c r="E1798" s="194"/>
      <c r="F1798" s="193"/>
      <c r="G1798" s="194"/>
      <c r="H1798" s="193"/>
      <c r="I1798" s="194"/>
      <c r="J1798" s="194"/>
      <c r="K1798" s="194"/>
      <c r="L1798" s="194"/>
      <c r="P1798" s="2"/>
      <c r="AA1798" s="6"/>
      <c r="AB1798" s="6"/>
      <c r="AC1798" s="6"/>
    </row>
    <row r="1799" spans="1:29" ht="9.9" customHeight="1" x14ac:dyDescent="0.25">
      <c r="A1799" s="2"/>
      <c r="B1799" s="138"/>
      <c r="C1799" s="142"/>
      <c r="D1799" s="194"/>
      <c r="E1799" s="194"/>
      <c r="F1799" s="193"/>
      <c r="G1799" s="194"/>
      <c r="H1799" s="193"/>
      <c r="I1799" s="194"/>
      <c r="J1799" s="194"/>
      <c r="K1799" s="194"/>
      <c r="L1799" s="194"/>
      <c r="P1799" s="2"/>
      <c r="AA1799" s="6"/>
      <c r="AB1799" s="6"/>
      <c r="AC1799" s="6"/>
    </row>
    <row r="1800" spans="1:29" ht="9.9" customHeight="1" x14ac:dyDescent="0.25">
      <c r="A1800" s="2"/>
      <c r="B1800" s="138"/>
      <c r="C1800" s="142"/>
      <c r="D1800" s="194"/>
      <c r="E1800" s="194"/>
      <c r="F1800" s="193"/>
      <c r="G1800" s="194"/>
      <c r="H1800" s="193"/>
      <c r="I1800" s="194"/>
      <c r="J1800" s="194"/>
      <c r="K1800" s="194"/>
      <c r="L1800" s="194"/>
      <c r="P1800" s="2"/>
      <c r="AA1800" s="6"/>
      <c r="AB1800" s="6"/>
      <c r="AC1800" s="6"/>
    </row>
    <row r="1801" spans="1:29" ht="9.9" customHeight="1" x14ac:dyDescent="0.25">
      <c r="A1801" s="2"/>
      <c r="B1801" s="138"/>
      <c r="C1801" s="142"/>
      <c r="D1801" s="194"/>
      <c r="E1801" s="194"/>
      <c r="F1801" s="193"/>
      <c r="G1801" s="194"/>
      <c r="H1801" s="193"/>
      <c r="I1801" s="194"/>
      <c r="J1801" s="194"/>
      <c r="K1801" s="194"/>
      <c r="L1801" s="194"/>
      <c r="P1801" s="2"/>
      <c r="AA1801" s="6"/>
      <c r="AB1801" s="6"/>
      <c r="AC1801" s="6"/>
    </row>
    <row r="1802" spans="1:29" ht="9.9" customHeight="1" x14ac:dyDescent="0.25">
      <c r="A1802" s="2"/>
      <c r="B1802" s="138"/>
      <c r="C1802" s="142"/>
      <c r="D1802" s="194"/>
      <c r="E1802" s="194"/>
      <c r="F1802" s="193"/>
      <c r="G1802" s="194"/>
      <c r="H1802" s="193"/>
      <c r="I1802" s="194"/>
      <c r="J1802" s="194"/>
      <c r="K1802" s="194"/>
      <c r="L1802" s="194"/>
      <c r="P1802" s="2"/>
      <c r="AA1802" s="6"/>
      <c r="AB1802" s="6"/>
      <c r="AC1802" s="6"/>
    </row>
    <row r="1803" spans="1:29" ht="9.9" customHeight="1" x14ac:dyDescent="0.25">
      <c r="A1803" s="2"/>
      <c r="B1803" s="138"/>
      <c r="C1803" s="142"/>
      <c r="D1803" s="194"/>
      <c r="E1803" s="194"/>
      <c r="F1803" s="193"/>
      <c r="G1803" s="194"/>
      <c r="H1803" s="193"/>
      <c r="I1803" s="194"/>
      <c r="J1803" s="194"/>
      <c r="K1803" s="194"/>
      <c r="L1803" s="194"/>
      <c r="P1803" s="2"/>
      <c r="AA1803" s="6"/>
      <c r="AB1803" s="6"/>
      <c r="AC1803" s="6"/>
    </row>
    <row r="1804" spans="1:29" ht="9.9" customHeight="1" x14ac:dyDescent="0.25">
      <c r="A1804" s="2"/>
      <c r="B1804" s="138"/>
      <c r="C1804" s="142"/>
      <c r="D1804" s="194"/>
      <c r="E1804" s="194"/>
      <c r="F1804" s="193"/>
      <c r="G1804" s="194"/>
      <c r="H1804" s="193"/>
      <c r="I1804" s="194"/>
      <c r="J1804" s="194"/>
      <c r="K1804" s="194"/>
      <c r="L1804" s="194"/>
      <c r="P1804" s="2"/>
      <c r="AA1804" s="6"/>
      <c r="AB1804" s="6"/>
      <c r="AC1804" s="6"/>
    </row>
    <row r="1805" spans="1:29" ht="9.9" customHeight="1" x14ac:dyDescent="0.25">
      <c r="A1805" s="2"/>
      <c r="B1805" s="138"/>
      <c r="C1805" s="142"/>
      <c r="D1805" s="194"/>
      <c r="E1805" s="194"/>
      <c r="F1805" s="193"/>
      <c r="G1805" s="194"/>
      <c r="H1805" s="193"/>
      <c r="I1805" s="194"/>
      <c r="J1805" s="194"/>
      <c r="K1805" s="194"/>
      <c r="L1805" s="194"/>
      <c r="P1805" s="2"/>
      <c r="AA1805" s="6"/>
      <c r="AB1805" s="6"/>
      <c r="AC1805" s="6"/>
    </row>
    <row r="1806" spans="1:29" ht="9.9" customHeight="1" x14ac:dyDescent="0.25">
      <c r="A1806" s="2"/>
      <c r="B1806" s="138"/>
      <c r="C1806" s="142"/>
      <c r="D1806" s="194"/>
      <c r="E1806" s="194"/>
      <c r="F1806" s="193"/>
      <c r="G1806" s="194"/>
      <c r="H1806" s="193"/>
      <c r="I1806" s="194"/>
      <c r="J1806" s="194"/>
      <c r="K1806" s="194"/>
      <c r="L1806" s="194"/>
      <c r="P1806" s="2"/>
      <c r="AA1806" s="6"/>
      <c r="AB1806" s="6"/>
      <c r="AC1806" s="6"/>
    </row>
    <row r="1807" spans="1:29" ht="9.9" customHeight="1" x14ac:dyDescent="0.25">
      <c r="B1807" s="138"/>
      <c r="C1807" s="142"/>
      <c r="D1807" s="194"/>
      <c r="E1807" s="194"/>
      <c r="F1807" s="193"/>
      <c r="G1807" s="194"/>
      <c r="H1807" s="193"/>
      <c r="I1807" s="194"/>
      <c r="J1807" s="194"/>
      <c r="K1807" s="194"/>
      <c r="L1807" s="194"/>
      <c r="P1807" s="2"/>
      <c r="AA1807" s="6"/>
      <c r="AB1807" s="6"/>
      <c r="AC1807" s="6"/>
    </row>
    <row r="1808" spans="1:29" ht="9.9" customHeight="1" x14ac:dyDescent="0.25">
      <c r="B1808" s="138"/>
      <c r="C1808" s="142"/>
      <c r="D1808" s="194"/>
      <c r="E1808" s="194"/>
      <c r="F1808" s="193"/>
      <c r="G1808" s="194"/>
      <c r="H1808" s="193"/>
      <c r="I1808" s="194"/>
      <c r="J1808" s="194"/>
      <c r="K1808" s="194"/>
      <c r="L1808" s="194"/>
      <c r="P1808" s="2"/>
      <c r="AA1808" s="6"/>
      <c r="AB1808" s="6"/>
      <c r="AC1808" s="6"/>
    </row>
    <row r="1809" spans="1:29" ht="9.9" customHeight="1" x14ac:dyDescent="0.25">
      <c r="A1809" s="11"/>
      <c r="B1809" s="138"/>
      <c r="C1809" s="142"/>
      <c r="D1809" s="194"/>
      <c r="E1809" s="194"/>
      <c r="F1809" s="193"/>
      <c r="G1809" s="194"/>
      <c r="H1809" s="193"/>
      <c r="I1809" s="194"/>
      <c r="J1809" s="194"/>
      <c r="K1809" s="194"/>
      <c r="L1809" s="194"/>
      <c r="P1809" s="2"/>
      <c r="AA1809" s="6"/>
      <c r="AB1809" s="6"/>
      <c r="AC1809" s="6"/>
    </row>
    <row r="1810" spans="1:29" ht="9.9" customHeight="1" x14ac:dyDescent="0.25">
      <c r="B1810" s="138"/>
      <c r="C1810" s="142"/>
      <c r="D1810" s="194"/>
      <c r="E1810" s="194"/>
      <c r="F1810" s="193"/>
      <c r="G1810" s="194"/>
      <c r="H1810" s="193"/>
      <c r="I1810" s="194"/>
      <c r="J1810" s="194"/>
      <c r="K1810" s="194"/>
      <c r="L1810" s="194"/>
      <c r="P1810" s="2"/>
      <c r="AA1810" s="6"/>
      <c r="AB1810" s="6"/>
      <c r="AC1810" s="6"/>
    </row>
    <row r="1811" spans="1:29" ht="9.9" customHeight="1" x14ac:dyDescent="0.25">
      <c r="B1811" s="138"/>
      <c r="C1811" s="142"/>
      <c r="D1811" s="194"/>
      <c r="E1811" s="194"/>
      <c r="F1811" s="193"/>
      <c r="G1811" s="194"/>
      <c r="H1811" s="193"/>
      <c r="I1811" s="194"/>
      <c r="J1811" s="194"/>
      <c r="K1811" s="194"/>
      <c r="L1811" s="194"/>
      <c r="P1811" s="2"/>
      <c r="AA1811" s="6"/>
      <c r="AB1811" s="6"/>
      <c r="AC1811" s="6"/>
    </row>
    <row r="1812" spans="1:29" ht="9.9" customHeight="1" x14ac:dyDescent="0.25">
      <c r="B1812" s="138"/>
      <c r="C1812" s="142"/>
      <c r="D1812" s="194"/>
      <c r="E1812" s="194"/>
      <c r="F1812" s="193"/>
      <c r="G1812" s="194"/>
      <c r="H1812" s="193"/>
      <c r="I1812" s="194"/>
      <c r="J1812" s="194"/>
      <c r="K1812" s="194"/>
      <c r="L1812" s="194"/>
      <c r="P1812" s="2"/>
      <c r="AA1812" s="6"/>
      <c r="AB1812" s="6"/>
      <c r="AC1812" s="6"/>
    </row>
    <row r="1813" spans="1:29" ht="9.9" customHeight="1" x14ac:dyDescent="0.25">
      <c r="B1813" s="138"/>
      <c r="C1813" s="142"/>
      <c r="D1813" s="194"/>
      <c r="E1813" s="194"/>
      <c r="F1813" s="193"/>
      <c r="G1813" s="194"/>
      <c r="H1813" s="193"/>
      <c r="I1813" s="194"/>
      <c r="J1813" s="194"/>
      <c r="K1813" s="194"/>
      <c r="L1813" s="194"/>
      <c r="P1813" s="2"/>
      <c r="AA1813" s="6"/>
      <c r="AB1813" s="6"/>
      <c r="AC1813" s="6"/>
    </row>
    <row r="1814" spans="1:29" ht="9.9" customHeight="1" x14ac:dyDescent="0.25">
      <c r="B1814" s="138"/>
      <c r="C1814" s="142"/>
      <c r="D1814" s="194"/>
      <c r="E1814" s="194"/>
      <c r="F1814" s="193"/>
      <c r="G1814" s="194"/>
      <c r="H1814" s="193"/>
      <c r="I1814" s="194"/>
      <c r="J1814" s="194"/>
      <c r="K1814" s="194"/>
      <c r="L1814" s="194"/>
      <c r="P1814" s="2"/>
      <c r="AA1814" s="6"/>
      <c r="AB1814" s="6"/>
      <c r="AC1814" s="6"/>
    </row>
    <row r="1815" spans="1:29" ht="9.9" customHeight="1" x14ac:dyDescent="0.25">
      <c r="B1815" s="138"/>
      <c r="C1815" s="142"/>
      <c r="D1815" s="194"/>
      <c r="E1815" s="194"/>
      <c r="F1815" s="193"/>
      <c r="G1815" s="194"/>
      <c r="H1815" s="193"/>
      <c r="I1815" s="194"/>
      <c r="J1815" s="194"/>
      <c r="K1815" s="194"/>
      <c r="L1815" s="194"/>
      <c r="P1815" s="2"/>
      <c r="AA1815" s="6"/>
      <c r="AB1815" s="6"/>
      <c r="AC1815" s="6"/>
    </row>
    <row r="1816" spans="1:29" ht="9.9" customHeight="1" x14ac:dyDescent="0.25">
      <c r="B1816" s="138"/>
      <c r="C1816" s="142"/>
      <c r="D1816" s="194"/>
      <c r="E1816" s="194"/>
      <c r="F1816" s="193"/>
      <c r="G1816" s="194"/>
      <c r="H1816" s="193"/>
      <c r="I1816" s="194"/>
      <c r="J1816" s="194"/>
      <c r="K1816" s="194"/>
      <c r="L1816" s="194"/>
      <c r="P1816" s="2"/>
      <c r="AA1816" s="6"/>
      <c r="AB1816" s="6"/>
      <c r="AC1816" s="6"/>
    </row>
    <row r="1817" spans="1:29" ht="9.9" customHeight="1" x14ac:dyDescent="0.25">
      <c r="B1817" s="138"/>
      <c r="C1817" s="142"/>
      <c r="D1817" s="194"/>
      <c r="E1817" s="194"/>
      <c r="F1817" s="193"/>
      <c r="G1817" s="194"/>
      <c r="H1817" s="193"/>
      <c r="I1817" s="194"/>
      <c r="J1817" s="194"/>
      <c r="K1817" s="194"/>
      <c r="L1817" s="194"/>
      <c r="P1817" s="2"/>
      <c r="AA1817" s="6"/>
      <c r="AB1817" s="6"/>
      <c r="AC1817" s="6"/>
    </row>
    <row r="1818" spans="1:29" ht="9.9" customHeight="1" x14ac:dyDescent="0.25">
      <c r="B1818" s="138"/>
      <c r="C1818" s="142"/>
      <c r="D1818" s="194"/>
      <c r="E1818" s="194"/>
      <c r="F1818" s="193"/>
      <c r="G1818" s="194"/>
      <c r="H1818" s="193"/>
      <c r="I1818" s="194"/>
      <c r="J1818" s="194"/>
      <c r="K1818" s="194"/>
      <c r="L1818" s="194"/>
      <c r="P1818" s="2"/>
      <c r="AA1818" s="6"/>
      <c r="AB1818" s="6"/>
      <c r="AC1818" s="6"/>
    </row>
    <row r="1819" spans="1:29" ht="9.9" customHeight="1" x14ac:dyDescent="0.25">
      <c r="B1819" s="138"/>
      <c r="C1819" s="142"/>
      <c r="D1819" s="194"/>
      <c r="E1819" s="194"/>
      <c r="F1819" s="193"/>
      <c r="G1819" s="194"/>
      <c r="H1819" s="193"/>
      <c r="I1819" s="194"/>
      <c r="J1819" s="194"/>
      <c r="K1819" s="194"/>
      <c r="L1819" s="194"/>
      <c r="P1819" s="2"/>
      <c r="AA1819" s="6"/>
      <c r="AB1819" s="6"/>
      <c r="AC1819" s="6"/>
    </row>
    <row r="1820" spans="1:29" ht="9.9" customHeight="1" x14ac:dyDescent="0.25">
      <c r="B1820" s="138"/>
      <c r="C1820" s="142"/>
      <c r="D1820" s="194"/>
      <c r="E1820" s="194"/>
      <c r="F1820" s="193"/>
      <c r="G1820" s="194"/>
      <c r="H1820" s="193"/>
      <c r="I1820" s="194"/>
      <c r="J1820" s="194"/>
      <c r="K1820" s="194"/>
      <c r="L1820" s="194"/>
      <c r="P1820" s="2"/>
      <c r="AA1820" s="6"/>
      <c r="AB1820" s="6"/>
      <c r="AC1820" s="6"/>
    </row>
    <row r="1821" spans="1:29" ht="9.9" customHeight="1" x14ac:dyDescent="0.25">
      <c r="B1821" s="138"/>
      <c r="C1821" s="142"/>
      <c r="D1821" s="194"/>
      <c r="E1821" s="194"/>
      <c r="F1821" s="193"/>
      <c r="G1821" s="194"/>
      <c r="H1821" s="193"/>
      <c r="I1821" s="194"/>
      <c r="J1821" s="194"/>
      <c r="K1821" s="194"/>
      <c r="L1821" s="194"/>
      <c r="P1821" s="2"/>
      <c r="AA1821" s="6"/>
      <c r="AB1821" s="6"/>
      <c r="AC1821" s="6"/>
    </row>
    <row r="1822" spans="1:29" ht="9.9" customHeight="1" x14ac:dyDescent="0.25">
      <c r="B1822" s="138"/>
      <c r="C1822" s="142"/>
      <c r="D1822" s="194"/>
      <c r="E1822" s="194"/>
      <c r="F1822" s="193"/>
      <c r="G1822" s="194"/>
      <c r="H1822" s="193"/>
      <c r="I1822" s="194"/>
      <c r="J1822" s="194"/>
      <c r="K1822" s="194"/>
      <c r="L1822" s="194"/>
      <c r="P1822" s="2"/>
      <c r="AA1822" s="6"/>
      <c r="AB1822" s="6"/>
      <c r="AC1822" s="6"/>
    </row>
    <row r="1823" spans="1:29" ht="9.9" customHeight="1" x14ac:dyDescent="0.25">
      <c r="B1823" s="138"/>
      <c r="C1823" s="142"/>
      <c r="D1823" s="194"/>
      <c r="E1823" s="194"/>
      <c r="F1823" s="193"/>
      <c r="G1823" s="194"/>
      <c r="H1823" s="193"/>
      <c r="I1823" s="194"/>
      <c r="J1823" s="194"/>
      <c r="K1823" s="194"/>
      <c r="L1823" s="194"/>
      <c r="P1823" s="2"/>
      <c r="AA1823" s="6"/>
      <c r="AB1823" s="6"/>
      <c r="AC1823" s="6"/>
    </row>
    <row r="1824" spans="1:29" ht="9.9" customHeight="1" x14ac:dyDescent="0.25">
      <c r="B1824" s="138"/>
      <c r="C1824" s="142"/>
      <c r="D1824" s="194"/>
      <c r="E1824" s="194"/>
      <c r="F1824" s="193"/>
      <c r="G1824" s="194"/>
      <c r="H1824" s="193"/>
      <c r="I1824" s="194"/>
      <c r="J1824" s="194"/>
      <c r="K1824" s="194"/>
      <c r="L1824" s="194"/>
      <c r="P1824" s="2"/>
      <c r="AA1824" s="6"/>
      <c r="AB1824" s="6"/>
      <c r="AC1824" s="6"/>
    </row>
    <row r="1825" spans="1:29" ht="9.9" customHeight="1" x14ac:dyDescent="0.25">
      <c r="B1825" s="138"/>
      <c r="C1825" s="142"/>
      <c r="D1825" s="194"/>
      <c r="E1825" s="194"/>
      <c r="F1825" s="193"/>
      <c r="G1825" s="194"/>
      <c r="H1825" s="193"/>
      <c r="I1825" s="194"/>
      <c r="J1825" s="194"/>
      <c r="K1825" s="194"/>
      <c r="L1825" s="194"/>
      <c r="P1825" s="2"/>
      <c r="AA1825" s="6"/>
      <c r="AB1825" s="6"/>
      <c r="AC1825" s="6"/>
    </row>
    <row r="1826" spans="1:29" ht="9.9" customHeight="1" x14ac:dyDescent="0.25">
      <c r="B1826" s="138"/>
      <c r="C1826" s="142"/>
      <c r="D1826" s="194"/>
      <c r="E1826" s="194"/>
      <c r="F1826" s="193"/>
      <c r="G1826" s="194"/>
      <c r="H1826" s="193"/>
      <c r="I1826" s="194"/>
      <c r="J1826" s="194"/>
      <c r="K1826" s="194"/>
      <c r="L1826" s="194"/>
      <c r="P1826" s="2"/>
      <c r="AA1826" s="6"/>
      <c r="AB1826" s="6"/>
      <c r="AC1826" s="6"/>
    </row>
    <row r="1827" spans="1:29" ht="9.9" customHeight="1" x14ac:dyDescent="0.25">
      <c r="B1827" s="138"/>
      <c r="C1827" s="142"/>
      <c r="D1827" s="194"/>
      <c r="E1827" s="194"/>
      <c r="F1827" s="193"/>
      <c r="G1827" s="194"/>
      <c r="H1827" s="193"/>
      <c r="I1827" s="194"/>
      <c r="J1827" s="194"/>
      <c r="K1827" s="194"/>
      <c r="L1827" s="194"/>
      <c r="P1827" s="2"/>
      <c r="AA1827" s="6"/>
      <c r="AB1827" s="6"/>
      <c r="AC1827" s="6"/>
    </row>
    <row r="1828" spans="1:29" ht="9.9" customHeight="1" x14ac:dyDescent="0.25">
      <c r="B1828" s="138"/>
      <c r="C1828" s="142"/>
      <c r="D1828" s="194"/>
      <c r="E1828" s="194"/>
      <c r="F1828" s="193"/>
      <c r="G1828" s="194"/>
      <c r="H1828" s="193"/>
      <c r="I1828" s="194"/>
      <c r="J1828" s="194"/>
      <c r="K1828" s="194"/>
      <c r="L1828" s="194"/>
      <c r="P1828" s="2"/>
      <c r="AA1828" s="6"/>
      <c r="AB1828" s="6"/>
      <c r="AC1828" s="6"/>
    </row>
    <row r="1829" spans="1:29" ht="9.9" customHeight="1" x14ac:dyDescent="0.25">
      <c r="B1829" s="138"/>
      <c r="C1829" s="142"/>
      <c r="D1829" s="194"/>
      <c r="E1829" s="194"/>
      <c r="F1829" s="193"/>
      <c r="G1829" s="194"/>
      <c r="H1829" s="193"/>
      <c r="I1829" s="194"/>
      <c r="J1829" s="194"/>
      <c r="K1829" s="194"/>
      <c r="L1829" s="194"/>
      <c r="P1829" s="2"/>
      <c r="AA1829" s="6"/>
      <c r="AB1829" s="6"/>
      <c r="AC1829" s="6"/>
    </row>
    <row r="1830" spans="1:29" ht="9.9" customHeight="1" x14ac:dyDescent="0.25">
      <c r="B1830" s="138"/>
      <c r="C1830" s="142"/>
      <c r="D1830" s="194"/>
      <c r="E1830" s="194"/>
      <c r="F1830" s="193"/>
      <c r="G1830" s="194"/>
      <c r="H1830" s="193"/>
      <c r="I1830" s="194"/>
      <c r="J1830" s="194"/>
      <c r="K1830" s="194"/>
      <c r="L1830" s="194"/>
      <c r="P1830" s="2"/>
      <c r="AA1830" s="6"/>
      <c r="AB1830" s="6"/>
      <c r="AC1830" s="6"/>
    </row>
    <row r="1831" spans="1:29" ht="9.9" customHeight="1" x14ac:dyDescent="0.25">
      <c r="B1831" s="138"/>
      <c r="C1831" s="142"/>
      <c r="D1831" s="194"/>
      <c r="E1831" s="194"/>
      <c r="F1831" s="193"/>
      <c r="G1831" s="194"/>
      <c r="H1831" s="193"/>
      <c r="I1831" s="194"/>
      <c r="J1831" s="194"/>
      <c r="K1831" s="194"/>
      <c r="L1831" s="194"/>
      <c r="P1831" s="2"/>
      <c r="AA1831" s="6"/>
      <c r="AB1831" s="6"/>
      <c r="AC1831" s="6"/>
    </row>
    <row r="1832" spans="1:29" ht="9.9" customHeight="1" x14ac:dyDescent="0.25">
      <c r="B1832" s="138"/>
      <c r="C1832" s="142"/>
      <c r="D1832" s="194"/>
      <c r="E1832" s="194"/>
      <c r="F1832" s="193"/>
      <c r="G1832" s="194"/>
      <c r="H1832" s="193"/>
      <c r="I1832" s="194"/>
      <c r="J1832" s="194"/>
      <c r="K1832" s="194"/>
      <c r="L1832" s="194"/>
      <c r="P1832" s="2"/>
      <c r="AA1832" s="6"/>
      <c r="AB1832" s="6"/>
      <c r="AC1832" s="6"/>
    </row>
    <row r="1833" spans="1:29" ht="9.9" customHeight="1" x14ac:dyDescent="0.25">
      <c r="B1833" s="138"/>
      <c r="C1833" s="142"/>
      <c r="D1833" s="194"/>
      <c r="E1833" s="194"/>
      <c r="F1833" s="193"/>
      <c r="G1833" s="194"/>
      <c r="H1833" s="193"/>
      <c r="I1833" s="194"/>
      <c r="J1833" s="194"/>
      <c r="K1833" s="194"/>
      <c r="L1833" s="194"/>
      <c r="P1833" s="2"/>
      <c r="AA1833" s="6"/>
      <c r="AB1833" s="6"/>
      <c r="AC1833" s="6"/>
    </row>
    <row r="1834" spans="1:29" ht="9.9" customHeight="1" x14ac:dyDescent="0.25">
      <c r="B1834" s="138"/>
      <c r="C1834" s="148"/>
      <c r="D1834" s="194"/>
      <c r="E1834" s="194"/>
      <c r="F1834" s="194"/>
      <c r="G1834" s="194"/>
      <c r="H1834" s="193"/>
      <c r="I1834" s="194"/>
      <c r="J1834" s="194"/>
      <c r="K1834" s="194"/>
      <c r="L1834" s="140"/>
      <c r="P1834" s="2"/>
      <c r="AA1834" s="6"/>
      <c r="AB1834" s="6"/>
      <c r="AC1834" s="6"/>
    </row>
    <row r="1835" spans="1:29" ht="9.9" customHeight="1" x14ac:dyDescent="0.25">
      <c r="B1835" s="141"/>
      <c r="C1835" s="14"/>
      <c r="D1835" s="194"/>
      <c r="E1835" s="194"/>
      <c r="F1835" s="194"/>
      <c r="G1835" s="194"/>
      <c r="H1835" s="193"/>
      <c r="I1835" s="194"/>
      <c r="J1835" s="194"/>
      <c r="K1835" s="194"/>
      <c r="L1835" s="13"/>
      <c r="P1835" s="2"/>
      <c r="AA1835" s="6"/>
      <c r="AB1835" s="6"/>
      <c r="AC1835" s="6"/>
    </row>
    <row r="1836" spans="1:29" ht="9.9" customHeight="1" x14ac:dyDescent="0.25">
      <c r="B1836" s="139"/>
      <c r="C1836" s="14"/>
      <c r="D1836" s="194"/>
      <c r="E1836" s="194"/>
      <c r="F1836" s="194"/>
      <c r="G1836" s="194"/>
      <c r="H1836" s="193"/>
      <c r="I1836" s="187"/>
      <c r="J1836" s="194"/>
      <c r="K1836" s="194"/>
      <c r="L1836" s="140"/>
      <c r="P1836" s="2"/>
      <c r="AA1836" s="6"/>
      <c r="AB1836" s="6"/>
      <c r="AC1836" s="6"/>
    </row>
    <row r="1837" spans="1:29" ht="9.9" customHeight="1" x14ac:dyDescent="0.25">
      <c r="A1837" s="11"/>
      <c r="B1837" s="142"/>
      <c r="C1837" s="83"/>
      <c r="D1837" s="194"/>
      <c r="E1837" s="194"/>
      <c r="F1837" s="194"/>
      <c r="G1837" s="194"/>
      <c r="H1837" s="193"/>
      <c r="I1837" s="187"/>
      <c r="J1837" s="194"/>
      <c r="K1837" s="194"/>
      <c r="L1837" s="13"/>
      <c r="P1837" s="2"/>
      <c r="AA1837" s="6"/>
      <c r="AB1837" s="6"/>
      <c r="AC1837" s="6"/>
    </row>
    <row r="1838" spans="1:29" ht="9.9" customHeight="1" x14ac:dyDescent="0.25">
      <c r="B1838" s="138"/>
      <c r="C1838" s="148"/>
      <c r="D1838" s="4"/>
      <c r="F1838" s="193"/>
      <c r="H1838" s="2"/>
      <c r="I1838" s="187"/>
      <c r="J1838" s="194"/>
      <c r="K1838" s="194"/>
      <c r="L1838" s="140"/>
      <c r="P1838" s="2"/>
      <c r="AA1838" s="6"/>
      <c r="AB1838" s="6"/>
      <c r="AC1838" s="6"/>
    </row>
    <row r="1839" spans="1:29" ht="9.9" customHeight="1" x14ac:dyDescent="0.25">
      <c r="A1839" s="2"/>
      <c r="B1839" s="138"/>
      <c r="C1839" s="14"/>
      <c r="D1839" s="194"/>
      <c r="E1839" s="194"/>
      <c r="F1839" s="194"/>
      <c r="G1839" s="194"/>
      <c r="H1839" s="193"/>
      <c r="I1839" s="194"/>
      <c r="J1839" s="194"/>
      <c r="K1839" s="194"/>
      <c r="L1839" s="194"/>
      <c r="P1839" s="2"/>
      <c r="AA1839" s="6"/>
      <c r="AB1839" s="6"/>
      <c r="AC1839" s="6"/>
    </row>
    <row r="1840" spans="1:29" ht="9.9" customHeight="1" x14ac:dyDescent="0.25">
      <c r="A1840" s="2"/>
      <c r="B1840" s="138"/>
      <c r="C1840" s="14"/>
      <c r="D1840" s="194"/>
      <c r="E1840" s="194"/>
      <c r="F1840" s="194"/>
      <c r="G1840" s="194"/>
      <c r="H1840" s="193"/>
      <c r="I1840" s="194"/>
      <c r="J1840" s="194"/>
      <c r="K1840" s="194"/>
      <c r="L1840" s="194"/>
      <c r="P1840" s="2"/>
      <c r="AA1840" s="6"/>
      <c r="AB1840" s="6"/>
      <c r="AC1840" s="6"/>
    </row>
    <row r="1841" spans="1:29" ht="9.9" customHeight="1" x14ac:dyDescent="0.25">
      <c r="A1841" s="2"/>
      <c r="B1841" s="138"/>
      <c r="C1841" s="14"/>
      <c r="D1841" s="194"/>
      <c r="E1841" s="194"/>
      <c r="F1841" s="194"/>
      <c r="G1841" s="194"/>
      <c r="H1841" s="193"/>
      <c r="I1841" s="187"/>
      <c r="J1841" s="194"/>
      <c r="K1841" s="194"/>
      <c r="L1841" s="194"/>
      <c r="P1841" s="2"/>
      <c r="AA1841" s="6"/>
      <c r="AB1841" s="6"/>
      <c r="AC1841" s="6"/>
    </row>
    <row r="1842" spans="1:29" ht="9.9" customHeight="1" x14ac:dyDescent="0.25">
      <c r="A1842" s="2"/>
      <c r="B1842" s="138"/>
      <c r="C1842" s="14"/>
      <c r="D1842" s="194"/>
      <c r="E1842" s="194"/>
      <c r="F1842" s="194"/>
      <c r="G1842" s="194"/>
      <c r="H1842" s="193"/>
      <c r="I1842" s="194"/>
      <c r="J1842" s="194"/>
      <c r="K1842" s="194"/>
      <c r="L1842" s="194"/>
      <c r="P1842" s="2"/>
      <c r="AA1842" s="6"/>
      <c r="AB1842" s="6"/>
      <c r="AC1842" s="6"/>
    </row>
    <row r="1843" spans="1:29" ht="9.9" customHeight="1" x14ac:dyDescent="0.25">
      <c r="A1843" s="2"/>
      <c r="B1843" s="138"/>
      <c r="C1843" s="148"/>
      <c r="D1843" s="194"/>
      <c r="E1843" s="194"/>
      <c r="F1843" s="194"/>
      <c r="G1843" s="194"/>
      <c r="H1843" s="193"/>
      <c r="I1843" s="194"/>
      <c r="J1843" s="194"/>
      <c r="K1843" s="194"/>
      <c r="L1843" s="194"/>
      <c r="P1843" s="2"/>
      <c r="AA1843" s="6"/>
      <c r="AB1843" s="6"/>
      <c r="AC1843" s="6"/>
    </row>
    <row r="1844" spans="1:29" ht="9.9" customHeight="1" x14ac:dyDescent="0.25">
      <c r="A1844" s="2"/>
      <c r="B1844" s="138"/>
      <c r="C1844" s="14"/>
      <c r="D1844" s="194"/>
      <c r="E1844" s="194"/>
      <c r="F1844" s="194"/>
      <c r="G1844" s="194"/>
      <c r="H1844" s="193"/>
      <c r="I1844" s="194"/>
      <c r="J1844" s="194"/>
      <c r="K1844" s="194"/>
      <c r="L1844" s="194"/>
      <c r="P1844" s="2"/>
      <c r="AA1844" s="6"/>
      <c r="AB1844" s="6"/>
      <c r="AC1844" s="6"/>
    </row>
    <row r="1845" spans="1:29" ht="9.9" customHeight="1" x14ac:dyDescent="0.25">
      <c r="A1845" s="2"/>
      <c r="B1845" s="138"/>
      <c r="C1845" s="14"/>
      <c r="D1845" s="194"/>
      <c r="E1845" s="194"/>
      <c r="F1845" s="194"/>
      <c r="G1845" s="194"/>
      <c r="H1845" s="193"/>
      <c r="I1845" s="194"/>
      <c r="J1845" s="194"/>
      <c r="K1845" s="194"/>
      <c r="L1845" s="194"/>
      <c r="P1845" s="2"/>
      <c r="AA1845" s="6"/>
      <c r="AB1845" s="6"/>
      <c r="AC1845" s="6"/>
    </row>
    <row r="1846" spans="1:29" ht="9.9" customHeight="1" x14ac:dyDescent="0.25">
      <c r="A1846" s="2"/>
      <c r="B1846" s="138"/>
      <c r="C1846" s="14"/>
      <c r="D1846" s="194"/>
      <c r="E1846" s="194"/>
      <c r="F1846" s="194"/>
      <c r="G1846" s="194"/>
      <c r="H1846" s="193"/>
      <c r="I1846" s="194"/>
      <c r="J1846" s="194"/>
      <c r="K1846" s="194"/>
      <c r="L1846" s="194"/>
      <c r="P1846" s="2"/>
      <c r="AA1846" s="6"/>
      <c r="AB1846" s="6"/>
      <c r="AC1846" s="6"/>
    </row>
    <row r="1847" spans="1:29" ht="9.9" customHeight="1" x14ac:dyDescent="0.25">
      <c r="A1847" s="2"/>
      <c r="B1847" s="138"/>
      <c r="C1847" s="14"/>
      <c r="D1847" s="194"/>
      <c r="E1847" s="194"/>
      <c r="F1847" s="194"/>
      <c r="G1847" s="194"/>
      <c r="H1847" s="193"/>
      <c r="I1847" s="194"/>
      <c r="J1847" s="194"/>
      <c r="K1847" s="194"/>
      <c r="L1847" s="194"/>
      <c r="P1847" s="2"/>
      <c r="AA1847" s="6"/>
      <c r="AB1847" s="6"/>
      <c r="AC1847" s="6"/>
    </row>
    <row r="1848" spans="1:29" ht="9.9" customHeight="1" x14ac:dyDescent="0.25">
      <c r="A1848" s="2"/>
      <c r="B1848" s="138"/>
      <c r="C1848" s="148"/>
      <c r="D1848" s="194"/>
      <c r="E1848" s="194"/>
      <c r="F1848" s="194"/>
      <c r="G1848" s="194"/>
      <c r="H1848" s="193"/>
      <c r="I1848" s="194"/>
      <c r="J1848" s="194"/>
      <c r="K1848" s="194"/>
      <c r="L1848" s="194"/>
      <c r="P1848" s="2"/>
      <c r="AA1848" s="6"/>
      <c r="AB1848" s="6"/>
      <c r="AC1848" s="6"/>
    </row>
    <row r="1849" spans="1:29" ht="9.9" customHeight="1" x14ac:dyDescent="0.25">
      <c r="A1849" s="2"/>
      <c r="B1849" s="138"/>
      <c r="C1849" s="14"/>
      <c r="D1849" s="194"/>
      <c r="E1849" s="194"/>
      <c r="F1849" s="194"/>
      <c r="G1849" s="194"/>
      <c r="H1849" s="193"/>
      <c r="I1849" s="194"/>
      <c r="J1849" s="194"/>
      <c r="K1849" s="194"/>
      <c r="L1849" s="194"/>
      <c r="P1849" s="2"/>
      <c r="AA1849" s="6"/>
      <c r="AB1849" s="6"/>
      <c r="AC1849" s="6"/>
    </row>
    <row r="1850" spans="1:29" ht="9.9" customHeight="1" x14ac:dyDescent="0.25">
      <c r="A1850" s="2"/>
      <c r="B1850" s="138"/>
      <c r="C1850" s="14"/>
      <c r="D1850" s="194"/>
      <c r="E1850" s="194"/>
      <c r="F1850" s="194"/>
      <c r="G1850" s="194"/>
      <c r="H1850" s="193"/>
      <c r="I1850" s="194"/>
      <c r="J1850" s="194"/>
      <c r="K1850" s="194"/>
      <c r="L1850" s="194"/>
      <c r="P1850" s="2"/>
      <c r="AA1850" s="6"/>
      <c r="AB1850" s="6"/>
      <c r="AC1850" s="6"/>
    </row>
    <row r="1851" spans="1:29" ht="9.9" customHeight="1" x14ac:dyDescent="0.25">
      <c r="A1851" s="2"/>
      <c r="B1851" s="138"/>
      <c r="C1851" s="14"/>
      <c r="D1851" s="194"/>
      <c r="E1851" s="194"/>
      <c r="F1851" s="194"/>
      <c r="G1851" s="194"/>
      <c r="H1851" s="193"/>
      <c r="I1851" s="194"/>
      <c r="J1851" s="194"/>
      <c r="K1851" s="194"/>
      <c r="L1851" s="194"/>
      <c r="P1851" s="2"/>
      <c r="AA1851" s="6"/>
      <c r="AB1851" s="6"/>
      <c r="AC1851" s="6"/>
    </row>
    <row r="1852" spans="1:29" ht="9.9" customHeight="1" x14ac:dyDescent="0.25">
      <c r="A1852" s="2"/>
      <c r="B1852" s="138"/>
      <c r="C1852" s="14"/>
      <c r="D1852" s="194"/>
      <c r="E1852" s="194"/>
      <c r="F1852" s="194"/>
      <c r="G1852" s="194"/>
      <c r="H1852" s="193"/>
      <c r="I1852" s="194"/>
      <c r="J1852" s="194"/>
      <c r="K1852" s="194"/>
      <c r="L1852" s="194"/>
      <c r="P1852" s="2"/>
      <c r="AA1852" s="6"/>
      <c r="AB1852" s="6"/>
      <c r="AC1852" s="6"/>
    </row>
    <row r="1853" spans="1:29" ht="9.9" customHeight="1" x14ac:dyDescent="0.25">
      <c r="A1853" s="2"/>
      <c r="B1853" s="138"/>
      <c r="C1853" s="148"/>
      <c r="D1853" s="194"/>
      <c r="E1853" s="194"/>
      <c r="F1853" s="194"/>
      <c r="G1853" s="194"/>
      <c r="H1853" s="193"/>
      <c r="I1853" s="194"/>
      <c r="J1853" s="194"/>
      <c r="K1853" s="194"/>
      <c r="L1853" s="194"/>
      <c r="P1853" s="2"/>
      <c r="AA1853" s="6"/>
      <c r="AB1853" s="6"/>
      <c r="AC1853" s="6"/>
    </row>
    <row r="1854" spans="1:29" ht="9.9" customHeight="1" x14ac:dyDescent="0.25">
      <c r="A1854" s="2"/>
      <c r="B1854" s="138"/>
      <c r="C1854" s="14"/>
      <c r="D1854" s="194"/>
      <c r="E1854" s="194"/>
      <c r="F1854" s="194"/>
      <c r="G1854" s="194"/>
      <c r="H1854" s="193"/>
      <c r="I1854" s="194"/>
      <c r="J1854" s="194"/>
      <c r="K1854" s="194"/>
      <c r="L1854" s="194"/>
      <c r="P1854" s="2"/>
      <c r="AA1854" s="6"/>
      <c r="AB1854" s="6"/>
      <c r="AC1854" s="6"/>
    </row>
    <row r="1855" spans="1:29" ht="9.9" customHeight="1" x14ac:dyDescent="0.25">
      <c r="B1855" s="138"/>
      <c r="C1855" s="14"/>
      <c r="D1855" s="194"/>
      <c r="E1855" s="194"/>
      <c r="F1855" s="194"/>
      <c r="G1855" s="194"/>
      <c r="H1855" s="193"/>
      <c r="I1855" s="194"/>
      <c r="J1855" s="194"/>
      <c r="K1855" s="194"/>
      <c r="L1855" s="194"/>
      <c r="P1855" s="2"/>
      <c r="AA1855" s="6"/>
      <c r="AB1855" s="6"/>
      <c r="AC1855" s="6"/>
    </row>
    <row r="1856" spans="1:29" ht="9.9" customHeight="1" x14ac:dyDescent="0.25">
      <c r="B1856" s="138"/>
      <c r="C1856" s="14"/>
      <c r="D1856" s="194"/>
      <c r="E1856" s="194"/>
      <c r="F1856" s="194"/>
      <c r="G1856" s="194"/>
      <c r="H1856" s="193"/>
      <c r="I1856" s="194"/>
      <c r="J1856" s="194"/>
      <c r="K1856" s="194"/>
      <c r="L1856" s="194"/>
      <c r="P1856" s="2"/>
      <c r="AA1856" s="6"/>
      <c r="AB1856" s="6"/>
      <c r="AC1856" s="6"/>
    </row>
    <row r="1857" spans="1:29" ht="9.9" customHeight="1" x14ac:dyDescent="0.25">
      <c r="B1857" s="138"/>
      <c r="C1857" s="14"/>
      <c r="D1857" s="194"/>
      <c r="E1857" s="194"/>
      <c r="F1857" s="194"/>
      <c r="G1857" s="194"/>
      <c r="H1857" s="193"/>
      <c r="I1857" s="194"/>
      <c r="J1857" s="194"/>
      <c r="K1857" s="194"/>
      <c r="L1857" s="194"/>
      <c r="P1857" s="2"/>
      <c r="AA1857" s="6"/>
      <c r="AB1857" s="6"/>
      <c r="AC1857" s="6"/>
    </row>
    <row r="1858" spans="1:29" ht="9.9" customHeight="1" x14ac:dyDescent="0.25">
      <c r="B1858" s="138"/>
      <c r="C1858" s="148"/>
      <c r="D1858" s="194"/>
      <c r="E1858" s="194"/>
      <c r="F1858" s="194"/>
      <c r="G1858" s="194"/>
      <c r="H1858" s="193"/>
      <c r="I1858" s="194"/>
      <c r="J1858" s="194"/>
      <c r="K1858" s="194"/>
      <c r="L1858" s="194"/>
      <c r="P1858" s="2"/>
      <c r="AA1858" s="6"/>
      <c r="AB1858" s="6"/>
      <c r="AC1858" s="6"/>
    </row>
    <row r="1859" spans="1:29" ht="9.9" customHeight="1" x14ac:dyDescent="0.25">
      <c r="B1859" s="138"/>
      <c r="C1859" s="14"/>
      <c r="D1859" s="194"/>
      <c r="E1859" s="194"/>
      <c r="F1859" s="194"/>
      <c r="G1859" s="194"/>
      <c r="H1859" s="193"/>
      <c r="I1859" s="194"/>
      <c r="J1859" s="194"/>
      <c r="K1859" s="194"/>
      <c r="L1859" s="194"/>
      <c r="P1859" s="2"/>
      <c r="AA1859" s="6"/>
      <c r="AB1859" s="6"/>
      <c r="AC1859" s="6"/>
    </row>
    <row r="1860" spans="1:29" ht="9.9" customHeight="1" x14ac:dyDescent="0.25">
      <c r="B1860" s="138"/>
      <c r="C1860" s="14"/>
      <c r="D1860" s="194"/>
      <c r="E1860" s="194"/>
      <c r="F1860" s="194"/>
      <c r="G1860" s="194"/>
      <c r="H1860" s="193"/>
      <c r="I1860" s="194"/>
      <c r="J1860" s="194"/>
      <c r="K1860" s="194"/>
      <c r="L1860" s="194"/>
      <c r="P1860" s="2"/>
      <c r="AA1860" s="6"/>
      <c r="AB1860" s="6"/>
      <c r="AC1860" s="6"/>
    </row>
    <row r="1861" spans="1:29" ht="9.9" customHeight="1" x14ac:dyDescent="0.25">
      <c r="B1861" s="138"/>
      <c r="C1861" s="14"/>
      <c r="D1861" s="194"/>
      <c r="E1861" s="194"/>
      <c r="F1861" s="194"/>
      <c r="G1861" s="194"/>
      <c r="H1861" s="193"/>
      <c r="I1861" s="194"/>
      <c r="J1861" s="194"/>
      <c r="K1861" s="194"/>
      <c r="L1861" s="194"/>
      <c r="P1861" s="2"/>
      <c r="AA1861" s="6"/>
      <c r="AB1861" s="6"/>
      <c r="AC1861" s="6"/>
    </row>
    <row r="1862" spans="1:29" ht="9.9" customHeight="1" x14ac:dyDescent="0.25">
      <c r="B1862" s="138"/>
      <c r="C1862" s="14"/>
      <c r="D1862" s="194"/>
      <c r="E1862" s="194"/>
      <c r="F1862" s="194"/>
      <c r="G1862" s="194"/>
      <c r="H1862" s="193"/>
      <c r="I1862" s="194"/>
      <c r="J1862" s="194"/>
      <c r="K1862" s="194"/>
      <c r="L1862" s="194"/>
      <c r="P1862" s="2"/>
      <c r="AA1862" s="6"/>
      <c r="AB1862" s="6"/>
      <c r="AC1862" s="6"/>
    </row>
    <row r="1863" spans="1:29" ht="9.9" customHeight="1" x14ac:dyDescent="0.25">
      <c r="B1863" s="138"/>
      <c r="C1863" s="14"/>
      <c r="D1863" s="194"/>
      <c r="E1863" s="194"/>
      <c r="F1863" s="194"/>
      <c r="G1863" s="194"/>
      <c r="H1863" s="193"/>
      <c r="I1863" s="194"/>
      <c r="J1863" s="194"/>
      <c r="K1863" s="194"/>
      <c r="L1863" s="194"/>
      <c r="P1863" s="2"/>
      <c r="AA1863" s="6"/>
      <c r="AB1863" s="6"/>
      <c r="AC1863" s="6"/>
    </row>
    <row r="1864" spans="1:29" ht="9.9" customHeight="1" x14ac:dyDescent="0.25">
      <c r="A1864" s="11"/>
      <c r="B1864" s="138"/>
      <c r="C1864" s="83"/>
      <c r="D1864" s="194"/>
      <c r="E1864" s="194"/>
      <c r="F1864" s="194"/>
      <c r="G1864" s="194"/>
      <c r="H1864" s="193"/>
      <c r="I1864" s="194"/>
      <c r="J1864" s="194"/>
      <c r="K1864" s="194"/>
      <c r="L1864" s="194"/>
      <c r="P1864" s="2"/>
      <c r="AA1864" s="6"/>
      <c r="AB1864" s="6"/>
      <c r="AC1864" s="6"/>
    </row>
    <row r="1865" spans="1:29" ht="9.9" customHeight="1" x14ac:dyDescent="0.25">
      <c r="B1865" s="138"/>
      <c r="C1865" s="149"/>
      <c r="D1865" s="2"/>
      <c r="I1865" s="194"/>
      <c r="J1865" s="194"/>
      <c r="K1865" s="194"/>
      <c r="L1865" s="194"/>
      <c r="P1865" s="2"/>
      <c r="AA1865" s="6"/>
      <c r="AB1865" s="6"/>
      <c r="AC1865" s="6"/>
    </row>
    <row r="1866" spans="1:29" ht="9.9" customHeight="1" x14ac:dyDescent="0.25">
      <c r="B1866" s="138"/>
      <c r="C1866" s="148"/>
      <c r="D1866" s="2"/>
      <c r="I1866" s="194"/>
      <c r="J1866" s="194"/>
      <c r="K1866" s="194"/>
      <c r="L1866" s="194"/>
      <c r="P1866" s="2"/>
      <c r="AA1866" s="6"/>
      <c r="AB1866" s="6"/>
      <c r="AC1866" s="6"/>
    </row>
    <row r="1867" spans="1:29" ht="9.9" customHeight="1" x14ac:dyDescent="0.25">
      <c r="B1867" s="138"/>
      <c r="C1867" s="14"/>
      <c r="D1867" s="2"/>
      <c r="I1867" s="194"/>
      <c r="J1867" s="194"/>
      <c r="K1867" s="194"/>
      <c r="L1867" s="194"/>
      <c r="P1867" s="2"/>
      <c r="AA1867" s="6"/>
      <c r="AB1867" s="6"/>
      <c r="AC1867" s="6"/>
    </row>
    <row r="1868" spans="1:29" ht="9.9" customHeight="1" x14ac:dyDescent="0.25">
      <c r="B1868" s="138"/>
      <c r="C1868" s="14"/>
      <c r="D1868" s="2"/>
      <c r="I1868" s="194"/>
      <c r="J1868" s="194"/>
      <c r="K1868" s="194"/>
      <c r="L1868" s="194"/>
      <c r="P1868" s="2"/>
      <c r="AA1868" s="6"/>
      <c r="AB1868" s="6"/>
      <c r="AC1868" s="6"/>
    </row>
    <row r="1869" spans="1:29" ht="9.9" customHeight="1" x14ac:dyDescent="0.25">
      <c r="B1869" s="138"/>
      <c r="C1869" s="14"/>
      <c r="D1869" s="2"/>
      <c r="I1869" s="194"/>
      <c r="J1869" s="194"/>
      <c r="K1869" s="194"/>
      <c r="L1869" s="194"/>
      <c r="P1869" s="2"/>
      <c r="AA1869" s="6"/>
      <c r="AB1869" s="6"/>
      <c r="AC1869" s="6"/>
    </row>
    <row r="1870" spans="1:29" ht="9.9" customHeight="1" x14ac:dyDescent="0.25">
      <c r="B1870" s="138"/>
      <c r="C1870" s="14"/>
      <c r="D1870" s="2"/>
      <c r="I1870" s="194"/>
      <c r="J1870" s="194"/>
      <c r="K1870" s="194"/>
      <c r="L1870" s="194"/>
      <c r="P1870" s="2"/>
      <c r="AA1870" s="6"/>
      <c r="AB1870" s="6"/>
      <c r="AC1870" s="6"/>
    </row>
    <row r="1871" spans="1:29" ht="9.9" customHeight="1" x14ac:dyDescent="0.25">
      <c r="B1871" s="138"/>
      <c r="C1871" s="148"/>
      <c r="D1871" s="2"/>
      <c r="I1871" s="194"/>
      <c r="J1871" s="194"/>
      <c r="K1871" s="194"/>
      <c r="L1871" s="194"/>
      <c r="P1871" s="2"/>
      <c r="AA1871" s="6"/>
      <c r="AB1871" s="6"/>
      <c r="AC1871" s="6"/>
    </row>
    <row r="1872" spans="1:29" ht="9.9" customHeight="1" x14ac:dyDescent="0.25">
      <c r="B1872" s="138"/>
      <c r="C1872" s="14"/>
      <c r="D1872" s="2"/>
      <c r="I1872" s="194"/>
      <c r="J1872" s="194"/>
      <c r="K1872" s="194"/>
      <c r="L1872" s="194"/>
      <c r="P1872" s="2"/>
      <c r="AA1872" s="6"/>
      <c r="AB1872" s="6"/>
      <c r="AC1872" s="6"/>
    </row>
    <row r="1873" spans="1:29" ht="9.9" customHeight="1" x14ac:dyDescent="0.25">
      <c r="B1873" s="138"/>
      <c r="C1873" s="14"/>
      <c r="D1873" s="2"/>
      <c r="I1873" s="194"/>
      <c r="J1873" s="194"/>
      <c r="K1873" s="194"/>
      <c r="L1873" s="194"/>
      <c r="P1873" s="2"/>
      <c r="AA1873" s="6"/>
      <c r="AB1873" s="6"/>
      <c r="AC1873" s="6"/>
    </row>
    <row r="1874" spans="1:29" ht="9.9" customHeight="1" x14ac:dyDescent="0.25">
      <c r="B1874" s="138"/>
      <c r="C1874" s="14"/>
      <c r="D1874" s="2"/>
      <c r="I1874" s="194"/>
      <c r="J1874" s="194"/>
      <c r="K1874" s="194"/>
      <c r="L1874" s="194"/>
      <c r="P1874" s="2"/>
      <c r="AA1874" s="6"/>
      <c r="AB1874" s="6"/>
      <c r="AC1874" s="6"/>
    </row>
    <row r="1875" spans="1:29" ht="9.9" customHeight="1" x14ac:dyDescent="0.25">
      <c r="B1875" s="138"/>
      <c r="C1875" s="14"/>
      <c r="D1875" s="2"/>
      <c r="I1875" s="194"/>
      <c r="J1875" s="194"/>
      <c r="K1875" s="194"/>
      <c r="L1875" s="194"/>
      <c r="P1875" s="2"/>
      <c r="AA1875" s="6"/>
      <c r="AB1875" s="6"/>
      <c r="AC1875" s="6"/>
    </row>
    <row r="1876" spans="1:29" ht="9.9" customHeight="1" x14ac:dyDescent="0.25">
      <c r="B1876" s="138"/>
      <c r="C1876" s="14"/>
      <c r="D1876" s="2"/>
      <c r="I1876" s="194"/>
      <c r="J1876" s="194"/>
      <c r="K1876" s="194"/>
      <c r="L1876" s="194"/>
      <c r="P1876" s="2"/>
      <c r="AA1876" s="6"/>
      <c r="AB1876" s="6"/>
      <c r="AC1876" s="6"/>
    </row>
    <row r="1877" spans="1:29" ht="9.9" customHeight="1" x14ac:dyDescent="0.25">
      <c r="B1877" s="138"/>
      <c r="C1877" s="14"/>
      <c r="D1877" s="2"/>
      <c r="I1877" s="194"/>
      <c r="J1877" s="194"/>
      <c r="K1877" s="194"/>
      <c r="L1877" s="194"/>
      <c r="P1877" s="2"/>
      <c r="AA1877" s="6"/>
      <c r="AB1877" s="6"/>
      <c r="AC1877" s="6"/>
    </row>
    <row r="1878" spans="1:29" ht="9.9" customHeight="1" x14ac:dyDescent="0.25">
      <c r="B1878" s="138"/>
      <c r="C1878" s="148"/>
      <c r="D1878" s="2"/>
      <c r="I1878" s="194"/>
      <c r="J1878" s="194"/>
      <c r="K1878" s="194"/>
      <c r="L1878" s="194"/>
      <c r="P1878" s="2"/>
      <c r="AA1878" s="6"/>
      <c r="AB1878" s="6"/>
      <c r="AC1878" s="6"/>
    </row>
    <row r="1879" spans="1:29" ht="9.9" customHeight="1" x14ac:dyDescent="0.25">
      <c r="B1879" s="138"/>
      <c r="C1879" s="14"/>
      <c r="D1879" s="2"/>
      <c r="I1879" s="194"/>
      <c r="J1879" s="194"/>
      <c r="K1879" s="194"/>
      <c r="L1879" s="194"/>
      <c r="P1879" s="2"/>
      <c r="AA1879" s="6"/>
      <c r="AB1879" s="6"/>
      <c r="AC1879" s="6"/>
    </row>
    <row r="1880" spans="1:29" ht="9.9" customHeight="1" x14ac:dyDescent="0.25">
      <c r="B1880" s="138"/>
      <c r="C1880" s="14"/>
      <c r="D1880" s="2"/>
      <c r="I1880" s="194"/>
      <c r="J1880" s="194"/>
      <c r="K1880" s="194"/>
      <c r="L1880" s="194"/>
      <c r="P1880" s="2"/>
      <c r="AA1880" s="6"/>
      <c r="AB1880" s="6"/>
      <c r="AC1880" s="6"/>
    </row>
    <row r="1881" spans="1:29" ht="9.9" customHeight="1" x14ac:dyDescent="0.25">
      <c r="A1881" s="11"/>
      <c r="B1881" s="24"/>
      <c r="C1881" s="142"/>
      <c r="D1881" s="194"/>
      <c r="E1881" s="194"/>
      <c r="F1881" s="194"/>
      <c r="G1881" s="194"/>
      <c r="H1881" s="193"/>
      <c r="I1881" s="194"/>
      <c r="J1881" s="194"/>
      <c r="K1881" s="194"/>
      <c r="L1881" s="13"/>
      <c r="P1881" s="2"/>
      <c r="AA1881" s="6"/>
      <c r="AB1881" s="6"/>
      <c r="AC1881" s="6"/>
    </row>
    <row r="1882" spans="1:29" ht="9.9" customHeight="1" x14ac:dyDescent="0.25">
      <c r="B1882" s="139"/>
      <c r="C1882" s="14"/>
      <c r="D1882" s="2"/>
      <c r="I1882" s="194"/>
      <c r="J1882" s="194"/>
      <c r="K1882" s="194"/>
      <c r="L1882" s="194"/>
      <c r="P1882" s="2"/>
      <c r="AA1882" s="6"/>
      <c r="AB1882" s="6"/>
      <c r="AC1882" s="6"/>
    </row>
    <row r="1883" spans="1:29" ht="9.9" customHeight="1" x14ac:dyDescent="0.25">
      <c r="B1883" s="142"/>
      <c r="C1883" s="14"/>
      <c r="D1883" s="2"/>
      <c r="I1883" s="194"/>
      <c r="J1883" s="194"/>
      <c r="K1883" s="194"/>
      <c r="L1883" s="194"/>
      <c r="P1883" s="2"/>
      <c r="AA1883" s="6"/>
      <c r="AB1883" s="6"/>
      <c r="AC1883" s="6"/>
    </row>
    <row r="1884" spans="1:29" ht="9.9" customHeight="1" x14ac:dyDescent="0.25">
      <c r="B1884" s="138"/>
      <c r="C1884" s="148"/>
      <c r="D1884" s="2"/>
      <c r="I1884" s="194"/>
      <c r="J1884" s="194"/>
      <c r="K1884" s="194"/>
      <c r="L1884" s="140"/>
      <c r="M1884" s="193"/>
      <c r="P1884" s="2"/>
      <c r="AA1884" s="6"/>
      <c r="AB1884" s="6"/>
      <c r="AC1884" s="6"/>
    </row>
    <row r="1885" spans="1:29" ht="9.9" customHeight="1" x14ac:dyDescent="0.25">
      <c r="B1885" s="138"/>
      <c r="C1885" s="14"/>
      <c r="D1885" s="2"/>
      <c r="I1885" s="194"/>
      <c r="J1885" s="194"/>
      <c r="K1885" s="194"/>
      <c r="L1885" s="194"/>
      <c r="M1885" s="193"/>
      <c r="N1885" s="193"/>
      <c r="P1885" s="2"/>
      <c r="AA1885" s="6"/>
      <c r="AB1885" s="6"/>
      <c r="AC1885" s="6"/>
    </row>
    <row r="1886" spans="1:29" ht="9.9" customHeight="1" x14ac:dyDescent="0.25">
      <c r="B1886" s="138"/>
      <c r="C1886" s="14"/>
      <c r="D1886" s="2"/>
      <c r="I1886" s="194"/>
      <c r="J1886" s="194"/>
      <c r="K1886" s="194"/>
      <c r="L1886" s="194"/>
      <c r="M1886" s="193"/>
      <c r="N1886" s="193"/>
      <c r="P1886" s="2"/>
      <c r="AA1886" s="6"/>
      <c r="AB1886" s="6"/>
      <c r="AC1886" s="6"/>
    </row>
    <row r="1887" spans="1:29" ht="9.9" customHeight="1" x14ac:dyDescent="0.25">
      <c r="B1887" s="138"/>
      <c r="C1887" s="14"/>
      <c r="D1887" s="2"/>
      <c r="I1887" s="194"/>
      <c r="J1887" s="194"/>
      <c r="K1887" s="194"/>
      <c r="L1887" s="194"/>
      <c r="M1887" s="193"/>
      <c r="N1887" s="193"/>
      <c r="P1887" s="2"/>
      <c r="AA1887" s="6"/>
      <c r="AB1887" s="6"/>
      <c r="AC1887" s="6"/>
    </row>
    <row r="1888" spans="1:29" ht="9.9" customHeight="1" x14ac:dyDescent="0.25">
      <c r="B1888" s="138"/>
      <c r="C1888" s="14"/>
      <c r="D1888" s="2"/>
      <c r="I1888" s="194"/>
      <c r="J1888" s="194"/>
      <c r="K1888" s="194"/>
      <c r="L1888" s="194"/>
      <c r="M1888" s="193"/>
      <c r="N1888" s="193"/>
      <c r="P1888" s="2"/>
      <c r="AA1888" s="6"/>
      <c r="AB1888" s="6"/>
      <c r="AC1888" s="6"/>
    </row>
    <row r="1889" spans="1:29" ht="9.9" customHeight="1" x14ac:dyDescent="0.25">
      <c r="B1889" s="138"/>
      <c r="C1889" s="14"/>
      <c r="D1889" s="2"/>
      <c r="I1889" s="194"/>
      <c r="J1889" s="194"/>
      <c r="K1889" s="194"/>
      <c r="L1889" s="194"/>
      <c r="M1889" s="193"/>
      <c r="N1889" s="193"/>
      <c r="P1889" s="2"/>
      <c r="AA1889" s="6"/>
      <c r="AB1889" s="6"/>
      <c r="AC1889" s="6"/>
    </row>
    <row r="1890" spans="1:29" ht="9.9" customHeight="1" x14ac:dyDescent="0.25">
      <c r="B1890" s="138"/>
      <c r="C1890" s="148"/>
      <c r="D1890" s="2"/>
      <c r="I1890" s="194"/>
      <c r="J1890" s="194"/>
      <c r="K1890" s="194"/>
      <c r="L1890" s="140"/>
      <c r="M1890" s="193"/>
      <c r="N1890" s="193"/>
      <c r="P1890" s="2"/>
      <c r="AA1890" s="6"/>
      <c r="AB1890" s="6"/>
      <c r="AC1890" s="6"/>
    </row>
    <row r="1891" spans="1:29" ht="9.9" customHeight="1" x14ac:dyDescent="0.25">
      <c r="B1891" s="138"/>
      <c r="C1891" s="14"/>
      <c r="D1891" s="2"/>
      <c r="I1891" s="194"/>
      <c r="J1891" s="194"/>
      <c r="K1891" s="194"/>
      <c r="L1891" s="194"/>
      <c r="M1891" s="193"/>
      <c r="N1891" s="193"/>
      <c r="P1891" s="2"/>
      <c r="AA1891" s="6"/>
      <c r="AB1891" s="6"/>
      <c r="AC1891" s="6"/>
    </row>
    <row r="1892" spans="1:29" ht="9.9" customHeight="1" x14ac:dyDescent="0.25">
      <c r="B1892" s="138"/>
      <c r="C1892" s="14"/>
      <c r="D1892" s="2"/>
      <c r="I1892" s="194"/>
      <c r="J1892" s="194"/>
      <c r="K1892" s="194"/>
      <c r="L1892" s="194"/>
      <c r="M1892" s="193"/>
      <c r="N1892" s="193"/>
      <c r="P1892" s="2"/>
      <c r="AA1892" s="6"/>
      <c r="AB1892" s="6"/>
      <c r="AC1892" s="6"/>
    </row>
    <row r="1893" spans="1:29" ht="9.9" customHeight="1" x14ac:dyDescent="0.25">
      <c r="B1893" s="138"/>
      <c r="C1893" s="14"/>
      <c r="D1893" s="2"/>
      <c r="I1893" s="194"/>
      <c r="J1893" s="194"/>
      <c r="K1893" s="194"/>
      <c r="L1893" s="194"/>
      <c r="M1893" s="193"/>
      <c r="N1893" s="193"/>
      <c r="P1893" s="2"/>
      <c r="AA1893" s="6"/>
      <c r="AB1893" s="6"/>
      <c r="AC1893" s="6"/>
    </row>
    <row r="1894" spans="1:29" ht="9.9" customHeight="1" x14ac:dyDescent="0.25">
      <c r="B1894" s="138"/>
      <c r="C1894" s="14"/>
      <c r="D1894" s="2"/>
      <c r="I1894" s="194"/>
      <c r="J1894" s="194"/>
      <c r="K1894" s="194"/>
      <c r="L1894" s="194"/>
      <c r="M1894" s="193"/>
      <c r="N1894" s="193"/>
      <c r="P1894" s="2"/>
      <c r="AA1894" s="6"/>
      <c r="AB1894" s="6"/>
      <c r="AC1894" s="6"/>
    </row>
    <row r="1895" spans="1:29" ht="9.9" customHeight="1" x14ac:dyDescent="0.25">
      <c r="B1895" s="138"/>
      <c r="C1895" s="14"/>
      <c r="D1895" s="194"/>
      <c r="E1895" s="194"/>
      <c r="F1895" s="194"/>
      <c r="G1895" s="194"/>
      <c r="H1895" s="193"/>
      <c r="I1895" s="194"/>
      <c r="J1895" s="194"/>
      <c r="K1895" s="194"/>
      <c r="L1895" s="140"/>
      <c r="M1895" s="193"/>
      <c r="N1895" s="193"/>
      <c r="P1895" s="2"/>
      <c r="AA1895" s="6"/>
      <c r="AB1895" s="6"/>
      <c r="AC1895" s="6"/>
    </row>
    <row r="1896" spans="1:29" ht="9.9" customHeight="1" x14ac:dyDescent="0.25">
      <c r="A1896" s="11"/>
      <c r="B1896" s="138"/>
      <c r="C1896" s="83"/>
      <c r="D1896" s="194"/>
      <c r="E1896" s="194"/>
      <c r="F1896" s="194"/>
      <c r="G1896" s="194"/>
      <c r="H1896" s="193"/>
      <c r="I1896" s="194"/>
      <c r="J1896" s="194"/>
      <c r="K1896" s="194"/>
      <c r="L1896" s="140"/>
      <c r="M1896" s="193"/>
      <c r="N1896" s="193"/>
      <c r="P1896" s="2"/>
      <c r="AA1896" s="6"/>
      <c r="AB1896" s="6"/>
      <c r="AC1896" s="6"/>
    </row>
    <row r="1897" spans="1:29" ht="9.9" customHeight="1" x14ac:dyDescent="0.25">
      <c r="B1897" s="138"/>
      <c r="C1897" s="148"/>
      <c r="D1897" s="194"/>
      <c r="E1897" s="194"/>
      <c r="F1897" s="194"/>
      <c r="G1897" s="194"/>
      <c r="H1897" s="193"/>
      <c r="I1897" s="194"/>
      <c r="J1897" s="194"/>
      <c r="K1897" s="194"/>
      <c r="L1897" s="140"/>
      <c r="M1897" s="193"/>
      <c r="N1897" s="193"/>
      <c r="P1897" s="2"/>
      <c r="AA1897" s="6"/>
      <c r="AB1897" s="6"/>
      <c r="AC1897" s="6"/>
    </row>
    <row r="1898" spans="1:29" ht="9.9" customHeight="1" x14ac:dyDescent="0.25">
      <c r="B1898" s="138"/>
      <c r="C1898" s="14"/>
      <c r="D1898" s="194"/>
      <c r="E1898" s="194"/>
      <c r="F1898" s="194"/>
      <c r="G1898" s="194"/>
      <c r="H1898" s="193"/>
      <c r="I1898" s="194"/>
      <c r="J1898" s="194"/>
      <c r="K1898" s="194"/>
      <c r="L1898" s="140"/>
      <c r="M1898" s="193"/>
      <c r="N1898" s="193"/>
      <c r="P1898" s="2"/>
      <c r="AA1898" s="6"/>
      <c r="AB1898" s="6"/>
      <c r="AC1898" s="6"/>
    </row>
    <row r="1899" spans="1:29" ht="9.9" customHeight="1" x14ac:dyDescent="0.25">
      <c r="B1899" s="138"/>
      <c r="C1899" s="14"/>
      <c r="D1899" s="194"/>
      <c r="E1899" s="194"/>
      <c r="F1899" s="194"/>
      <c r="G1899" s="194"/>
      <c r="H1899" s="193"/>
      <c r="I1899" s="194"/>
      <c r="J1899" s="194"/>
      <c r="K1899" s="194"/>
      <c r="L1899" s="140"/>
      <c r="M1899" s="193"/>
      <c r="N1899" s="193"/>
      <c r="P1899" s="2"/>
      <c r="AA1899" s="6"/>
      <c r="AB1899" s="6"/>
      <c r="AC1899" s="6"/>
    </row>
    <row r="1900" spans="1:29" ht="9.9" customHeight="1" x14ac:dyDescent="0.25">
      <c r="B1900" s="138"/>
      <c r="C1900" s="14"/>
      <c r="D1900" s="194"/>
      <c r="E1900" s="194"/>
      <c r="F1900" s="194"/>
      <c r="G1900" s="194"/>
      <c r="H1900" s="193"/>
      <c r="I1900" s="194"/>
      <c r="J1900" s="194"/>
      <c r="K1900" s="194"/>
      <c r="L1900" s="140"/>
      <c r="M1900" s="193"/>
      <c r="N1900" s="193"/>
      <c r="P1900" s="2"/>
      <c r="AA1900" s="6"/>
      <c r="AB1900" s="6"/>
      <c r="AC1900" s="6"/>
    </row>
    <row r="1901" spans="1:29" ht="9.9" customHeight="1" x14ac:dyDescent="0.25">
      <c r="B1901" s="138"/>
      <c r="C1901" s="14"/>
      <c r="D1901" s="194"/>
      <c r="E1901" s="194"/>
      <c r="F1901" s="194"/>
      <c r="G1901" s="194"/>
      <c r="H1901" s="193"/>
      <c r="I1901" s="194"/>
      <c r="J1901" s="194"/>
      <c r="K1901" s="194"/>
      <c r="L1901" s="140"/>
      <c r="M1901" s="193"/>
      <c r="N1901" s="193"/>
      <c r="P1901" s="2"/>
      <c r="AA1901" s="6"/>
      <c r="AB1901" s="6"/>
      <c r="AC1901" s="6"/>
    </row>
    <row r="1902" spans="1:29" ht="9.9" customHeight="1" x14ac:dyDescent="0.25">
      <c r="B1902" s="138"/>
      <c r="C1902" s="14"/>
      <c r="D1902" s="194"/>
      <c r="E1902" s="194"/>
      <c r="F1902" s="194"/>
      <c r="G1902" s="194"/>
      <c r="H1902" s="193"/>
      <c r="I1902" s="194"/>
      <c r="J1902" s="194"/>
      <c r="K1902" s="194"/>
      <c r="L1902" s="140"/>
      <c r="M1902" s="193"/>
      <c r="N1902" s="193"/>
      <c r="P1902" s="2"/>
      <c r="AA1902" s="6"/>
      <c r="AB1902" s="6"/>
      <c r="AC1902" s="6"/>
    </row>
    <row r="1903" spans="1:29" ht="9.9" customHeight="1" x14ac:dyDescent="0.25">
      <c r="A1903" s="2"/>
      <c r="B1903" s="138"/>
      <c r="C1903" s="14"/>
      <c r="D1903" s="194"/>
      <c r="E1903" s="194"/>
      <c r="F1903" s="194"/>
      <c r="G1903" s="194"/>
      <c r="H1903" s="193"/>
      <c r="I1903" s="194"/>
      <c r="J1903" s="194"/>
      <c r="K1903" s="194"/>
      <c r="L1903" s="140"/>
      <c r="M1903" s="193"/>
      <c r="N1903" s="193"/>
      <c r="P1903" s="2"/>
      <c r="AA1903" s="6"/>
      <c r="AB1903" s="6"/>
      <c r="AC1903" s="6"/>
    </row>
    <row r="1904" spans="1:29" ht="9.9" customHeight="1" x14ac:dyDescent="0.25">
      <c r="A1904" s="2"/>
      <c r="B1904" s="138"/>
      <c r="C1904" s="14"/>
      <c r="D1904" s="194"/>
      <c r="E1904" s="194"/>
      <c r="F1904" s="194"/>
      <c r="G1904" s="194"/>
      <c r="H1904" s="193"/>
      <c r="I1904" s="194"/>
      <c r="J1904" s="194"/>
      <c r="K1904" s="194"/>
      <c r="L1904" s="140"/>
      <c r="M1904" s="193"/>
      <c r="N1904" s="193"/>
      <c r="P1904" s="2"/>
      <c r="AA1904" s="6"/>
      <c r="AB1904" s="6"/>
      <c r="AC1904" s="6"/>
    </row>
    <row r="1905" spans="1:29" ht="9.9" customHeight="1" x14ac:dyDescent="0.25">
      <c r="A1905" s="2"/>
      <c r="B1905" s="138"/>
      <c r="C1905" s="14"/>
      <c r="D1905" s="194"/>
      <c r="E1905" s="194"/>
      <c r="F1905" s="194"/>
      <c r="G1905" s="194"/>
      <c r="H1905" s="193"/>
      <c r="I1905" s="194"/>
      <c r="J1905" s="194"/>
      <c r="K1905" s="194"/>
      <c r="L1905" s="140"/>
      <c r="M1905" s="193"/>
      <c r="N1905" s="193"/>
      <c r="P1905" s="2"/>
      <c r="AA1905" s="6"/>
      <c r="AB1905" s="6"/>
      <c r="AC1905" s="6"/>
    </row>
    <row r="1906" spans="1:29" ht="9.9" customHeight="1" x14ac:dyDescent="0.25">
      <c r="A1906" s="2"/>
      <c r="B1906" s="138"/>
      <c r="C1906" s="14"/>
      <c r="D1906" s="194"/>
      <c r="E1906" s="194"/>
      <c r="F1906" s="194"/>
      <c r="G1906" s="194"/>
      <c r="H1906" s="193"/>
      <c r="I1906" s="194"/>
      <c r="J1906" s="194"/>
      <c r="K1906" s="194"/>
      <c r="L1906" s="140"/>
      <c r="M1906" s="193"/>
      <c r="N1906" s="193"/>
      <c r="P1906" s="2"/>
      <c r="AA1906" s="6"/>
      <c r="AB1906" s="6"/>
      <c r="AC1906" s="6"/>
    </row>
    <row r="1907" spans="1:29" ht="9.9" customHeight="1" x14ac:dyDescent="0.25">
      <c r="A1907" s="2"/>
      <c r="B1907" s="138"/>
      <c r="C1907" s="14"/>
      <c r="D1907" s="194"/>
      <c r="E1907" s="194"/>
      <c r="F1907" s="194"/>
      <c r="G1907" s="194"/>
      <c r="H1907" s="193"/>
      <c r="I1907" s="194"/>
      <c r="J1907" s="194"/>
      <c r="K1907" s="194"/>
      <c r="L1907" s="140"/>
      <c r="M1907" s="193"/>
      <c r="N1907" s="193"/>
      <c r="P1907" s="2"/>
      <c r="AA1907" s="6"/>
      <c r="AB1907" s="6"/>
      <c r="AC1907" s="6"/>
    </row>
    <row r="1908" spans="1:29" ht="9.9" customHeight="1" x14ac:dyDescent="0.25">
      <c r="A1908" s="2"/>
      <c r="B1908" s="138"/>
      <c r="C1908" s="14"/>
      <c r="D1908" s="194"/>
      <c r="E1908" s="194"/>
      <c r="F1908" s="194"/>
      <c r="G1908" s="194"/>
      <c r="H1908" s="193"/>
      <c r="I1908" s="194"/>
      <c r="J1908" s="194"/>
      <c r="K1908" s="194"/>
      <c r="L1908" s="140"/>
      <c r="M1908" s="193"/>
      <c r="N1908" s="193"/>
      <c r="P1908" s="2"/>
      <c r="AA1908" s="6"/>
      <c r="AB1908" s="6"/>
      <c r="AC1908" s="6"/>
    </row>
    <row r="1909" spans="1:29" ht="9.9" customHeight="1" x14ac:dyDescent="0.25">
      <c r="A1909" s="2"/>
      <c r="B1909" s="138"/>
      <c r="C1909" s="14"/>
      <c r="D1909" s="194"/>
      <c r="E1909" s="194"/>
      <c r="F1909" s="194"/>
      <c r="G1909" s="194"/>
      <c r="H1909" s="193"/>
      <c r="I1909" s="194"/>
      <c r="J1909" s="194"/>
      <c r="K1909" s="194"/>
      <c r="L1909" s="140"/>
      <c r="M1909" s="193"/>
      <c r="N1909" s="193"/>
      <c r="P1909" s="2"/>
      <c r="AA1909" s="6"/>
      <c r="AB1909" s="6"/>
      <c r="AC1909" s="6"/>
    </row>
    <row r="1910" spans="1:29" ht="9.9" customHeight="1" x14ac:dyDescent="0.25">
      <c r="A1910" s="2"/>
      <c r="B1910" s="138"/>
      <c r="C1910" s="148"/>
      <c r="D1910" s="194"/>
      <c r="E1910" s="194"/>
      <c r="F1910" s="194"/>
      <c r="G1910" s="194"/>
      <c r="H1910" s="193"/>
      <c r="I1910" s="194"/>
      <c r="J1910" s="194"/>
      <c r="K1910" s="194"/>
      <c r="L1910" s="140"/>
      <c r="M1910" s="193"/>
      <c r="N1910" s="193"/>
      <c r="P1910" s="2"/>
      <c r="AA1910" s="6"/>
      <c r="AB1910" s="6"/>
      <c r="AC1910" s="6"/>
    </row>
    <row r="1911" spans="1:29" ht="9.9" customHeight="1" x14ac:dyDescent="0.25">
      <c r="A1911" s="2"/>
      <c r="B1911" s="138"/>
      <c r="C1911" s="14"/>
      <c r="D1911" s="194"/>
      <c r="E1911" s="194"/>
      <c r="F1911" s="194"/>
      <c r="G1911" s="194"/>
      <c r="H1911" s="193"/>
      <c r="I1911" s="194"/>
      <c r="J1911" s="194"/>
      <c r="K1911" s="194"/>
      <c r="L1911" s="140"/>
      <c r="M1911" s="193"/>
      <c r="N1911" s="193"/>
      <c r="P1911" s="2"/>
      <c r="AA1911" s="6"/>
      <c r="AB1911" s="6"/>
      <c r="AC1911" s="6"/>
    </row>
    <row r="1912" spans="1:29" ht="9.9" customHeight="1" x14ac:dyDescent="0.25">
      <c r="A1912" s="2"/>
      <c r="B1912" s="138"/>
      <c r="C1912" s="14"/>
      <c r="D1912" s="194"/>
      <c r="E1912" s="194"/>
      <c r="F1912" s="194"/>
      <c r="G1912" s="194"/>
      <c r="H1912" s="193"/>
      <c r="I1912" s="194"/>
      <c r="J1912" s="194"/>
      <c r="K1912" s="194"/>
      <c r="L1912" s="140"/>
      <c r="M1912" s="193"/>
      <c r="N1912" s="193"/>
      <c r="P1912" s="2"/>
      <c r="AA1912" s="6"/>
      <c r="AB1912" s="6"/>
      <c r="AC1912" s="6"/>
    </row>
    <row r="1913" spans="1:29" ht="9.9" customHeight="1" x14ac:dyDescent="0.25">
      <c r="A1913" s="2"/>
      <c r="B1913" s="138"/>
      <c r="C1913" s="14"/>
      <c r="D1913" s="194"/>
      <c r="E1913" s="194"/>
      <c r="F1913" s="194"/>
      <c r="G1913" s="194"/>
      <c r="H1913" s="193"/>
      <c r="I1913" s="194"/>
      <c r="J1913" s="194"/>
      <c r="K1913" s="194"/>
      <c r="L1913" s="140"/>
      <c r="M1913" s="193"/>
      <c r="N1913" s="193"/>
      <c r="P1913" s="2"/>
      <c r="AA1913" s="6"/>
      <c r="AB1913" s="6"/>
      <c r="AC1913" s="6"/>
    </row>
    <row r="1914" spans="1:29" ht="9.9" customHeight="1" x14ac:dyDescent="0.25">
      <c r="A1914" s="2"/>
      <c r="B1914" s="138"/>
      <c r="C1914" s="14"/>
      <c r="D1914" s="194"/>
      <c r="E1914" s="194"/>
      <c r="F1914" s="194"/>
      <c r="G1914" s="194"/>
      <c r="H1914" s="193"/>
      <c r="I1914" s="194"/>
      <c r="J1914" s="194"/>
      <c r="K1914" s="194"/>
      <c r="L1914" s="140"/>
      <c r="M1914" s="193"/>
      <c r="N1914" s="193"/>
      <c r="P1914" s="2"/>
      <c r="AA1914" s="6"/>
      <c r="AB1914" s="6"/>
      <c r="AC1914" s="6"/>
    </row>
    <row r="1915" spans="1:29" ht="9.9" customHeight="1" x14ac:dyDescent="0.25">
      <c r="A1915" s="2"/>
      <c r="B1915" s="138"/>
      <c r="C1915" s="14"/>
      <c r="D1915" s="194"/>
      <c r="E1915" s="194"/>
      <c r="F1915" s="194"/>
      <c r="G1915" s="194"/>
      <c r="H1915" s="193"/>
      <c r="I1915" s="194"/>
      <c r="J1915" s="194"/>
      <c r="K1915" s="194"/>
      <c r="L1915" s="140"/>
      <c r="M1915" s="193"/>
      <c r="N1915" s="193"/>
      <c r="P1915" s="2"/>
      <c r="AA1915" s="6"/>
      <c r="AB1915" s="6"/>
      <c r="AC1915" s="6"/>
    </row>
    <row r="1916" spans="1:29" ht="9.9" customHeight="1" x14ac:dyDescent="0.25">
      <c r="A1916" s="2"/>
      <c r="B1916" s="138"/>
      <c r="C1916" s="14"/>
      <c r="D1916" s="194"/>
      <c r="E1916" s="194"/>
      <c r="F1916" s="194"/>
      <c r="G1916" s="194"/>
      <c r="H1916" s="193"/>
      <c r="I1916" s="194"/>
      <c r="J1916" s="194"/>
      <c r="K1916" s="194"/>
      <c r="L1916" s="140"/>
      <c r="M1916" s="193"/>
      <c r="N1916" s="193"/>
      <c r="P1916" s="2"/>
      <c r="AA1916" s="6"/>
      <c r="AB1916" s="6"/>
      <c r="AC1916" s="6"/>
    </row>
    <row r="1917" spans="1:29" ht="9.9" customHeight="1" x14ac:dyDescent="0.25">
      <c r="A1917" s="2"/>
      <c r="B1917" s="138"/>
      <c r="C1917" s="14"/>
      <c r="D1917" s="194"/>
      <c r="E1917" s="194"/>
      <c r="F1917" s="194"/>
      <c r="G1917" s="194"/>
      <c r="H1917" s="193"/>
      <c r="I1917" s="194"/>
      <c r="J1917" s="194"/>
      <c r="K1917" s="194"/>
      <c r="L1917" s="140"/>
      <c r="M1917" s="193"/>
      <c r="N1917" s="193"/>
      <c r="P1917" s="2"/>
      <c r="AA1917" s="6"/>
      <c r="AB1917" s="6"/>
      <c r="AC1917" s="6"/>
    </row>
    <row r="1918" spans="1:29" ht="9.9" customHeight="1" x14ac:dyDescent="0.25">
      <c r="A1918" s="2"/>
      <c r="B1918" s="138"/>
      <c r="C1918" s="14"/>
      <c r="D1918" s="194"/>
      <c r="E1918" s="194"/>
      <c r="F1918" s="194"/>
      <c r="G1918" s="194"/>
      <c r="H1918" s="193"/>
      <c r="I1918" s="194"/>
      <c r="J1918" s="194"/>
      <c r="K1918" s="194"/>
      <c r="L1918" s="140"/>
      <c r="M1918" s="193"/>
      <c r="N1918" s="193"/>
      <c r="P1918" s="2"/>
      <c r="AA1918" s="6"/>
      <c r="AB1918" s="6"/>
      <c r="AC1918" s="6"/>
    </row>
    <row r="1919" spans="1:29" ht="9.9" customHeight="1" x14ac:dyDescent="0.25">
      <c r="B1919" s="138"/>
      <c r="C1919" s="14"/>
      <c r="D1919" s="194"/>
      <c r="E1919" s="194"/>
      <c r="F1919" s="194"/>
      <c r="G1919" s="194"/>
      <c r="H1919" s="193"/>
      <c r="I1919" s="194"/>
      <c r="J1919" s="194"/>
      <c r="K1919" s="194"/>
      <c r="L1919" s="140"/>
      <c r="M1919" s="193"/>
      <c r="N1919" s="193"/>
      <c r="P1919" s="2"/>
      <c r="AA1919" s="6"/>
      <c r="AB1919" s="6"/>
      <c r="AC1919" s="6"/>
    </row>
    <row r="1920" spans="1:29" ht="9.9" customHeight="1" x14ac:dyDescent="0.25">
      <c r="B1920" s="138"/>
      <c r="C1920" s="14"/>
      <c r="D1920" s="194"/>
      <c r="E1920" s="194"/>
      <c r="F1920" s="194"/>
      <c r="G1920" s="194"/>
      <c r="H1920" s="193"/>
      <c r="I1920" s="194"/>
      <c r="J1920" s="194"/>
      <c r="K1920" s="194"/>
      <c r="L1920" s="140"/>
      <c r="M1920" s="193"/>
      <c r="N1920" s="193"/>
      <c r="P1920" s="2"/>
      <c r="AA1920" s="6"/>
      <c r="AB1920" s="6"/>
      <c r="AC1920" s="6"/>
    </row>
    <row r="1921" spans="1:29" ht="9.9" customHeight="1" x14ac:dyDescent="0.25">
      <c r="B1921" s="138"/>
      <c r="C1921" s="14"/>
      <c r="D1921" s="194"/>
      <c r="E1921" s="194"/>
      <c r="F1921" s="194"/>
      <c r="G1921" s="194"/>
      <c r="H1921" s="193"/>
      <c r="I1921" s="194"/>
      <c r="J1921" s="194"/>
      <c r="K1921" s="194"/>
      <c r="L1921" s="140"/>
      <c r="M1921" s="193"/>
      <c r="N1921" s="193"/>
      <c r="P1921" s="2"/>
      <c r="AA1921" s="6"/>
      <c r="AB1921" s="6"/>
      <c r="AC1921" s="6"/>
    </row>
    <row r="1922" spans="1:29" ht="9.9" customHeight="1" x14ac:dyDescent="0.25">
      <c r="B1922" s="138"/>
      <c r="C1922" s="148"/>
      <c r="D1922" s="194"/>
      <c r="E1922" s="194"/>
      <c r="F1922" s="194"/>
      <c r="G1922" s="194"/>
      <c r="H1922" s="193"/>
      <c r="I1922" s="194"/>
      <c r="J1922" s="194"/>
      <c r="K1922" s="194"/>
      <c r="L1922" s="140"/>
      <c r="M1922" s="193"/>
      <c r="N1922" s="193"/>
      <c r="P1922" s="2"/>
      <c r="AA1922" s="6"/>
      <c r="AB1922" s="6"/>
      <c r="AC1922" s="6"/>
    </row>
    <row r="1923" spans="1:29" ht="9.9" customHeight="1" x14ac:dyDescent="0.25">
      <c r="B1923" s="138"/>
      <c r="C1923" s="14"/>
      <c r="D1923" s="194"/>
      <c r="E1923" s="194"/>
      <c r="F1923" s="194"/>
      <c r="G1923" s="194"/>
      <c r="H1923" s="193"/>
      <c r="I1923" s="194"/>
      <c r="J1923" s="194"/>
      <c r="K1923" s="194"/>
      <c r="L1923" s="140"/>
      <c r="M1923" s="193"/>
      <c r="N1923" s="193"/>
      <c r="P1923" s="2"/>
      <c r="AA1923" s="6"/>
      <c r="AB1923" s="6"/>
      <c r="AC1923" s="6"/>
    </row>
    <row r="1924" spans="1:29" ht="9.9" customHeight="1" x14ac:dyDescent="0.25">
      <c r="B1924" s="138"/>
      <c r="C1924" s="14"/>
      <c r="D1924" s="194"/>
      <c r="E1924" s="194"/>
      <c r="F1924" s="194"/>
      <c r="G1924" s="194"/>
      <c r="H1924" s="193"/>
      <c r="I1924" s="194"/>
      <c r="J1924" s="194"/>
      <c r="K1924" s="194"/>
      <c r="L1924" s="140"/>
      <c r="M1924" s="193"/>
      <c r="N1924" s="193"/>
      <c r="P1924" s="2"/>
      <c r="AA1924" s="6"/>
      <c r="AB1924" s="6"/>
      <c r="AC1924" s="6"/>
    </row>
    <row r="1925" spans="1:29" ht="9.9" customHeight="1" x14ac:dyDescent="0.25">
      <c r="B1925" s="138"/>
      <c r="C1925" s="14"/>
      <c r="D1925" s="194"/>
      <c r="E1925" s="194"/>
      <c r="F1925" s="194"/>
      <c r="G1925" s="194"/>
      <c r="H1925" s="193"/>
      <c r="I1925" s="194"/>
      <c r="J1925" s="194"/>
      <c r="K1925" s="194"/>
      <c r="L1925" s="140"/>
      <c r="M1925" s="193"/>
      <c r="N1925" s="193"/>
      <c r="P1925" s="2"/>
      <c r="AA1925" s="6"/>
      <c r="AB1925" s="6"/>
      <c r="AC1925" s="6"/>
    </row>
    <row r="1926" spans="1:29" ht="9.9" customHeight="1" x14ac:dyDescent="0.25">
      <c r="B1926" s="138"/>
      <c r="C1926" s="14"/>
      <c r="D1926" s="194"/>
      <c r="E1926" s="194"/>
      <c r="F1926" s="194"/>
      <c r="G1926" s="194"/>
      <c r="H1926" s="193"/>
      <c r="I1926" s="194"/>
      <c r="J1926" s="194"/>
      <c r="K1926" s="194"/>
      <c r="L1926" s="140"/>
      <c r="M1926" s="194"/>
      <c r="N1926" s="194"/>
      <c r="O1926" s="193"/>
      <c r="P1926" s="2"/>
      <c r="AA1926" s="6"/>
      <c r="AB1926" s="6"/>
      <c r="AC1926" s="6"/>
    </row>
    <row r="1927" spans="1:29" ht="9.9" customHeight="1" x14ac:dyDescent="0.25">
      <c r="B1927" s="141"/>
      <c r="C1927" s="14"/>
      <c r="D1927" s="194"/>
      <c r="E1927" s="194"/>
      <c r="F1927" s="194"/>
      <c r="G1927" s="194"/>
      <c r="H1927" s="193"/>
      <c r="I1927" s="194"/>
      <c r="J1927" s="194"/>
      <c r="K1927" s="194"/>
      <c r="L1927" s="13"/>
      <c r="M1927" s="194"/>
      <c r="N1927" s="194"/>
      <c r="O1927" s="193"/>
      <c r="P1927" s="2"/>
      <c r="AA1927" s="6"/>
      <c r="AB1927" s="6"/>
      <c r="AC1927" s="6"/>
    </row>
    <row r="1928" spans="1:29" ht="9.9" customHeight="1" x14ac:dyDescent="0.25">
      <c r="B1928" s="139"/>
      <c r="C1928" s="14"/>
      <c r="D1928" s="194"/>
      <c r="E1928" s="194"/>
      <c r="F1928" s="194"/>
      <c r="G1928" s="194"/>
      <c r="H1928" s="193"/>
      <c r="I1928" s="187"/>
      <c r="J1928" s="194"/>
      <c r="K1928" s="194"/>
      <c r="L1928" s="140"/>
      <c r="M1928" s="194"/>
      <c r="N1928" s="194"/>
      <c r="O1928" s="193"/>
      <c r="P1928" s="2"/>
      <c r="AA1928" s="6"/>
      <c r="AB1928" s="6"/>
      <c r="AC1928" s="6"/>
    </row>
    <row r="1929" spans="1:29" ht="9.9" customHeight="1" x14ac:dyDescent="0.25">
      <c r="A1929" s="11"/>
      <c r="B1929" s="142"/>
      <c r="C1929" s="83"/>
      <c r="D1929" s="194"/>
      <c r="E1929" s="194"/>
      <c r="F1929" s="194"/>
      <c r="G1929" s="194"/>
      <c r="H1929" s="193"/>
      <c r="I1929" s="187"/>
      <c r="J1929" s="194"/>
      <c r="K1929" s="194"/>
      <c r="L1929" s="13"/>
      <c r="M1929" s="194"/>
      <c r="N1929" s="194"/>
      <c r="O1929" s="193"/>
      <c r="P1929" s="2"/>
      <c r="AA1929" s="6"/>
      <c r="AB1929" s="6"/>
      <c r="AC1929" s="6"/>
    </row>
    <row r="1930" spans="1:29" ht="9.9" customHeight="1" x14ac:dyDescent="0.25">
      <c r="B1930" s="138"/>
      <c r="C1930" s="148"/>
      <c r="D1930" s="4"/>
      <c r="F1930" s="193"/>
      <c r="H1930" s="2"/>
      <c r="I1930" s="187"/>
      <c r="J1930" s="194"/>
      <c r="K1930" s="194"/>
      <c r="L1930" s="140"/>
      <c r="M1930" s="194"/>
      <c r="N1930" s="194"/>
      <c r="O1930" s="193"/>
      <c r="P1930" s="2"/>
      <c r="AA1930" s="6"/>
      <c r="AB1930" s="6"/>
      <c r="AC1930" s="6"/>
    </row>
    <row r="1931" spans="1:29" ht="9.9" customHeight="1" x14ac:dyDescent="0.25">
      <c r="B1931" s="138"/>
      <c r="C1931" s="14"/>
      <c r="D1931" s="194"/>
      <c r="E1931" s="194"/>
      <c r="F1931" s="194"/>
      <c r="G1931" s="194"/>
      <c r="H1931" s="193"/>
      <c r="I1931" s="194"/>
      <c r="J1931" s="194"/>
      <c r="K1931" s="194"/>
      <c r="L1931" s="194"/>
      <c r="M1931" s="194"/>
      <c r="N1931" s="194"/>
      <c r="O1931" s="193"/>
      <c r="P1931" s="2"/>
      <c r="AA1931" s="6"/>
      <c r="AB1931" s="6"/>
      <c r="AC1931" s="6"/>
    </row>
    <row r="1932" spans="1:29" ht="9.9" customHeight="1" x14ac:dyDescent="0.25">
      <c r="B1932" s="138"/>
      <c r="C1932" s="14"/>
      <c r="D1932" s="194"/>
      <c r="E1932" s="194"/>
      <c r="F1932" s="194"/>
      <c r="G1932" s="194"/>
      <c r="H1932" s="193"/>
      <c r="I1932" s="194"/>
      <c r="J1932" s="194"/>
      <c r="K1932" s="194"/>
      <c r="L1932" s="194"/>
      <c r="M1932" s="194"/>
      <c r="N1932" s="194"/>
      <c r="O1932" s="193"/>
      <c r="P1932" s="2"/>
      <c r="AA1932" s="6"/>
      <c r="AB1932" s="6"/>
      <c r="AC1932" s="6"/>
    </row>
    <row r="1933" spans="1:29" ht="9.9" customHeight="1" x14ac:dyDescent="0.25">
      <c r="B1933" s="138"/>
      <c r="C1933" s="14"/>
      <c r="D1933" s="194"/>
      <c r="E1933" s="194"/>
      <c r="F1933" s="194"/>
      <c r="G1933" s="194"/>
      <c r="H1933" s="193"/>
      <c r="I1933" s="187"/>
      <c r="J1933" s="194"/>
      <c r="K1933" s="194"/>
      <c r="L1933" s="194"/>
      <c r="M1933" s="194"/>
      <c r="N1933" s="194"/>
      <c r="O1933" s="193"/>
      <c r="P1933" s="2"/>
      <c r="AA1933" s="6"/>
      <c r="AB1933" s="6"/>
      <c r="AC1933" s="6"/>
    </row>
    <row r="1934" spans="1:29" ht="9.9" customHeight="1" x14ac:dyDescent="0.25">
      <c r="B1934" s="138"/>
      <c r="C1934" s="14"/>
      <c r="D1934" s="194"/>
      <c r="E1934" s="194"/>
      <c r="F1934" s="194"/>
      <c r="G1934" s="194"/>
      <c r="H1934" s="193"/>
      <c r="I1934" s="194"/>
      <c r="J1934" s="194"/>
      <c r="K1934" s="194"/>
      <c r="L1934" s="194"/>
      <c r="M1934" s="194"/>
      <c r="N1934" s="194"/>
      <c r="O1934" s="193"/>
      <c r="P1934" s="2"/>
      <c r="AA1934" s="6"/>
      <c r="AB1934" s="6"/>
      <c r="AC1934" s="6"/>
    </row>
    <row r="1935" spans="1:29" ht="9.9" customHeight="1" x14ac:dyDescent="0.25">
      <c r="A1935" s="2"/>
      <c r="B1935" s="138"/>
      <c r="C1935" s="148"/>
      <c r="D1935" s="194"/>
      <c r="E1935" s="194"/>
      <c r="F1935" s="194"/>
      <c r="G1935" s="194"/>
      <c r="H1935" s="193"/>
      <c r="I1935" s="194"/>
      <c r="J1935" s="194"/>
      <c r="K1935" s="194"/>
      <c r="L1935" s="194"/>
      <c r="M1935" s="194"/>
      <c r="N1935" s="194"/>
      <c r="O1935" s="193"/>
      <c r="P1935" s="2"/>
      <c r="AA1935" s="6"/>
      <c r="AB1935" s="6"/>
      <c r="AC1935" s="6"/>
    </row>
    <row r="1936" spans="1:29" ht="9.9" customHeight="1" x14ac:dyDescent="0.25">
      <c r="A1936" s="2"/>
      <c r="B1936" s="138"/>
      <c r="C1936" s="14"/>
      <c r="D1936" s="194"/>
      <c r="E1936" s="194"/>
      <c r="F1936" s="194"/>
      <c r="G1936" s="194"/>
      <c r="H1936" s="193"/>
      <c r="I1936" s="194"/>
      <c r="J1936" s="194"/>
      <c r="K1936" s="194"/>
      <c r="L1936" s="194"/>
      <c r="M1936" s="194"/>
      <c r="N1936" s="194"/>
      <c r="O1936" s="193"/>
      <c r="P1936" s="2"/>
      <c r="AA1936" s="6"/>
      <c r="AB1936" s="6"/>
      <c r="AC1936" s="6"/>
    </row>
    <row r="1937" spans="1:29" ht="9.9" customHeight="1" x14ac:dyDescent="0.25">
      <c r="A1937" s="2"/>
      <c r="B1937" s="138"/>
      <c r="C1937" s="14"/>
      <c r="D1937" s="194"/>
      <c r="E1937" s="194"/>
      <c r="F1937" s="194"/>
      <c r="G1937" s="194"/>
      <c r="H1937" s="193"/>
      <c r="I1937" s="194"/>
      <c r="J1937" s="194"/>
      <c r="K1937" s="194"/>
      <c r="L1937" s="194"/>
      <c r="M1937" s="194"/>
      <c r="N1937" s="194"/>
      <c r="O1937" s="193"/>
      <c r="P1937" s="2"/>
      <c r="AA1937" s="6"/>
      <c r="AB1937" s="6"/>
      <c r="AC1937" s="6"/>
    </row>
    <row r="1938" spans="1:29" ht="9.9" customHeight="1" x14ac:dyDescent="0.25">
      <c r="A1938" s="2"/>
      <c r="B1938" s="138"/>
      <c r="C1938" s="14"/>
      <c r="D1938" s="194"/>
      <c r="E1938" s="194"/>
      <c r="F1938" s="194"/>
      <c r="G1938" s="194"/>
      <c r="H1938" s="193"/>
      <c r="I1938" s="194"/>
      <c r="J1938" s="194"/>
      <c r="K1938" s="194"/>
      <c r="L1938" s="194"/>
      <c r="M1938" s="194"/>
      <c r="N1938" s="194"/>
      <c r="O1938" s="193"/>
      <c r="P1938" s="2"/>
      <c r="AA1938" s="6"/>
      <c r="AB1938" s="6"/>
      <c r="AC1938" s="6"/>
    </row>
    <row r="1939" spans="1:29" ht="9.9" customHeight="1" x14ac:dyDescent="0.25">
      <c r="A1939" s="2"/>
      <c r="B1939" s="138"/>
      <c r="C1939" s="14"/>
      <c r="D1939" s="194"/>
      <c r="E1939" s="194"/>
      <c r="F1939" s="194"/>
      <c r="G1939" s="194"/>
      <c r="H1939" s="193"/>
      <c r="I1939" s="194"/>
      <c r="J1939" s="194"/>
      <c r="K1939" s="194"/>
      <c r="L1939" s="194"/>
      <c r="M1939" s="194"/>
      <c r="N1939" s="194"/>
      <c r="O1939" s="193"/>
      <c r="P1939" s="2"/>
      <c r="AA1939" s="6"/>
      <c r="AB1939" s="6"/>
      <c r="AC1939" s="6"/>
    </row>
    <row r="1940" spans="1:29" ht="9.9" customHeight="1" x14ac:dyDescent="0.25">
      <c r="A1940" s="2"/>
      <c r="B1940" s="138"/>
      <c r="C1940" s="148"/>
      <c r="D1940" s="194"/>
      <c r="E1940" s="194"/>
      <c r="F1940" s="194"/>
      <c r="G1940" s="194"/>
      <c r="H1940" s="193"/>
      <c r="I1940" s="194"/>
      <c r="J1940" s="194"/>
      <c r="K1940" s="194"/>
      <c r="L1940" s="194"/>
      <c r="M1940" s="194"/>
      <c r="N1940" s="194"/>
      <c r="O1940" s="193"/>
      <c r="P1940" s="2"/>
      <c r="AA1940" s="6"/>
      <c r="AB1940" s="6"/>
      <c r="AC1940" s="6"/>
    </row>
    <row r="1941" spans="1:29" ht="9.9" customHeight="1" x14ac:dyDescent="0.25">
      <c r="A1941" s="2"/>
      <c r="B1941" s="138"/>
      <c r="C1941" s="14"/>
      <c r="D1941" s="194"/>
      <c r="E1941" s="194"/>
      <c r="F1941" s="194"/>
      <c r="G1941" s="194"/>
      <c r="H1941" s="193"/>
      <c r="I1941" s="194"/>
      <c r="J1941" s="194"/>
      <c r="K1941" s="194"/>
      <c r="L1941" s="194"/>
      <c r="M1941" s="194"/>
      <c r="N1941" s="194"/>
      <c r="O1941" s="193"/>
      <c r="P1941" s="2"/>
      <c r="AA1941" s="6"/>
      <c r="AB1941" s="6"/>
      <c r="AC1941" s="6"/>
    </row>
    <row r="1942" spans="1:29" ht="9.9" customHeight="1" x14ac:dyDescent="0.25">
      <c r="A1942" s="2"/>
      <c r="B1942" s="138"/>
      <c r="C1942" s="14"/>
      <c r="D1942" s="194"/>
      <c r="E1942" s="194"/>
      <c r="F1942" s="194"/>
      <c r="G1942" s="194"/>
      <c r="H1942" s="193"/>
      <c r="I1942" s="194"/>
      <c r="J1942" s="194"/>
      <c r="K1942" s="194"/>
      <c r="L1942" s="194"/>
      <c r="M1942" s="194"/>
      <c r="N1942" s="194"/>
      <c r="O1942" s="193"/>
      <c r="P1942" s="2"/>
      <c r="AA1942" s="6"/>
      <c r="AB1942" s="6"/>
      <c r="AC1942" s="6"/>
    </row>
    <row r="1943" spans="1:29" ht="9.9" customHeight="1" x14ac:dyDescent="0.25">
      <c r="A1943" s="2"/>
      <c r="B1943" s="138"/>
      <c r="C1943" s="14"/>
      <c r="D1943" s="194"/>
      <c r="E1943" s="194"/>
      <c r="F1943" s="194"/>
      <c r="G1943" s="194"/>
      <c r="H1943" s="193"/>
      <c r="I1943" s="194"/>
      <c r="J1943" s="194"/>
      <c r="K1943" s="194"/>
      <c r="L1943" s="194"/>
      <c r="M1943" s="194"/>
      <c r="N1943" s="194"/>
      <c r="O1943" s="193"/>
      <c r="P1943" s="2"/>
      <c r="AA1943" s="6"/>
      <c r="AB1943" s="6"/>
      <c r="AC1943" s="6"/>
    </row>
    <row r="1944" spans="1:29" ht="9.9" customHeight="1" x14ac:dyDescent="0.25">
      <c r="A1944" s="2"/>
      <c r="B1944" s="138"/>
      <c r="C1944" s="14"/>
      <c r="D1944" s="194"/>
      <c r="E1944" s="194"/>
      <c r="F1944" s="194"/>
      <c r="G1944" s="194"/>
      <c r="H1944" s="193"/>
      <c r="I1944" s="194"/>
      <c r="J1944" s="194"/>
      <c r="K1944" s="194"/>
      <c r="L1944" s="194"/>
      <c r="M1944" s="194"/>
      <c r="N1944" s="194"/>
      <c r="O1944" s="193"/>
      <c r="P1944" s="2"/>
      <c r="AA1944" s="6"/>
      <c r="AB1944" s="6"/>
      <c r="AC1944" s="6"/>
    </row>
    <row r="1945" spans="1:29" ht="10.5" customHeight="1" x14ac:dyDescent="0.25">
      <c r="A1945" s="2"/>
      <c r="B1945" s="138"/>
      <c r="C1945" s="148"/>
      <c r="D1945" s="194"/>
      <c r="E1945" s="194"/>
      <c r="F1945" s="194"/>
      <c r="G1945" s="194"/>
      <c r="H1945" s="193"/>
      <c r="I1945" s="194"/>
      <c r="J1945" s="194"/>
      <c r="K1945" s="194"/>
      <c r="L1945" s="194"/>
      <c r="M1945" s="194"/>
      <c r="N1945" s="194"/>
      <c r="O1945" s="193"/>
      <c r="P1945" s="2"/>
      <c r="AA1945" s="6"/>
      <c r="AB1945" s="6"/>
      <c r="AC1945" s="6"/>
    </row>
    <row r="1946" spans="1:29" ht="9.9" customHeight="1" x14ac:dyDescent="0.25">
      <c r="A1946" s="2"/>
      <c r="B1946" s="138"/>
      <c r="C1946" s="14"/>
      <c r="D1946" s="194"/>
      <c r="E1946" s="194"/>
      <c r="F1946" s="194"/>
      <c r="G1946" s="194"/>
      <c r="H1946" s="193"/>
      <c r="I1946" s="194"/>
      <c r="J1946" s="194"/>
      <c r="K1946" s="194"/>
      <c r="L1946" s="194"/>
      <c r="M1946" s="194"/>
      <c r="N1946" s="194"/>
      <c r="O1946" s="193"/>
      <c r="P1946" s="2"/>
      <c r="AA1946" s="6"/>
      <c r="AB1946" s="6"/>
      <c r="AC1946" s="6"/>
    </row>
    <row r="1947" spans="1:29" ht="9.9" customHeight="1" x14ac:dyDescent="0.25">
      <c r="A1947" s="2"/>
      <c r="B1947" s="138"/>
      <c r="C1947" s="14"/>
      <c r="D1947" s="194"/>
      <c r="E1947" s="194"/>
      <c r="F1947" s="194"/>
      <c r="G1947" s="194"/>
      <c r="H1947" s="193"/>
      <c r="I1947" s="194"/>
      <c r="J1947" s="194"/>
      <c r="K1947" s="194"/>
      <c r="L1947" s="194"/>
      <c r="M1947" s="194"/>
      <c r="N1947" s="194"/>
      <c r="O1947" s="193"/>
      <c r="P1947" s="2"/>
      <c r="AA1947" s="6"/>
      <c r="AB1947" s="6"/>
      <c r="AC1947" s="6"/>
    </row>
    <row r="1948" spans="1:29" ht="9.9" customHeight="1" x14ac:dyDescent="0.25">
      <c r="A1948" s="2"/>
      <c r="B1948" s="138"/>
      <c r="C1948" s="14"/>
      <c r="D1948" s="194"/>
      <c r="E1948" s="194"/>
      <c r="F1948" s="194"/>
      <c r="G1948" s="194"/>
      <c r="H1948" s="193"/>
      <c r="I1948" s="194"/>
      <c r="J1948" s="194"/>
      <c r="K1948" s="194"/>
      <c r="L1948" s="194"/>
      <c r="M1948" s="194"/>
      <c r="N1948" s="194"/>
      <c r="O1948" s="193"/>
      <c r="P1948" s="2"/>
      <c r="AA1948" s="6"/>
      <c r="AB1948" s="6"/>
      <c r="AC1948" s="6"/>
    </row>
    <row r="1949" spans="1:29" ht="9.9" customHeight="1" x14ac:dyDescent="0.25">
      <c r="A1949" s="2"/>
      <c r="B1949" s="138"/>
      <c r="C1949" s="14"/>
      <c r="D1949" s="194"/>
      <c r="E1949" s="194"/>
      <c r="F1949" s="194"/>
      <c r="G1949" s="194"/>
      <c r="H1949" s="193"/>
      <c r="I1949" s="194"/>
      <c r="J1949" s="194"/>
      <c r="K1949" s="194"/>
      <c r="L1949" s="194"/>
      <c r="M1949" s="194"/>
      <c r="N1949" s="194"/>
      <c r="O1949" s="193"/>
      <c r="P1949" s="2"/>
      <c r="AA1949" s="6"/>
      <c r="AB1949" s="6"/>
      <c r="AC1949" s="6"/>
    </row>
    <row r="1950" spans="1:29" ht="9.9" customHeight="1" x14ac:dyDescent="0.25">
      <c r="A1950" s="2"/>
      <c r="B1950" s="138"/>
      <c r="C1950" s="148"/>
      <c r="D1950" s="194"/>
      <c r="E1950" s="194"/>
      <c r="F1950" s="194"/>
      <c r="G1950" s="194"/>
      <c r="H1950" s="193"/>
      <c r="I1950" s="194"/>
      <c r="J1950" s="194"/>
      <c r="K1950" s="194"/>
      <c r="L1950" s="194"/>
      <c r="M1950" s="194"/>
      <c r="N1950" s="194"/>
      <c r="O1950" s="193"/>
      <c r="P1950" s="2"/>
      <c r="AA1950" s="6"/>
      <c r="AB1950" s="6"/>
      <c r="AC1950" s="6"/>
    </row>
    <row r="1951" spans="1:29" ht="9.9" customHeight="1" x14ac:dyDescent="0.25">
      <c r="B1951" s="138"/>
      <c r="C1951" s="14"/>
      <c r="D1951" s="194"/>
      <c r="E1951" s="194"/>
      <c r="F1951" s="194"/>
      <c r="G1951" s="194"/>
      <c r="H1951" s="193"/>
      <c r="I1951" s="194"/>
      <c r="J1951" s="194"/>
      <c r="K1951" s="194"/>
      <c r="L1951" s="194"/>
      <c r="M1951" s="194"/>
      <c r="N1951" s="194"/>
      <c r="O1951" s="193"/>
      <c r="P1951" s="2"/>
      <c r="AA1951" s="6"/>
      <c r="AB1951" s="6"/>
      <c r="AC1951" s="6"/>
    </row>
    <row r="1952" spans="1:29" ht="9.9" customHeight="1" x14ac:dyDescent="0.25">
      <c r="B1952" s="138"/>
      <c r="C1952" s="14"/>
      <c r="D1952" s="194"/>
      <c r="E1952" s="194"/>
      <c r="F1952" s="194"/>
      <c r="G1952" s="194"/>
      <c r="H1952" s="193"/>
      <c r="I1952" s="194"/>
      <c r="J1952" s="194"/>
      <c r="K1952" s="194"/>
      <c r="L1952" s="194"/>
      <c r="M1952" s="194"/>
      <c r="N1952" s="194"/>
      <c r="O1952" s="193"/>
      <c r="P1952" s="2"/>
      <c r="AA1952" s="6"/>
      <c r="AB1952" s="6"/>
      <c r="AC1952" s="6"/>
    </row>
    <row r="1953" spans="1:29" ht="9.9" customHeight="1" x14ac:dyDescent="0.25">
      <c r="B1953" s="138"/>
      <c r="C1953" s="14"/>
      <c r="D1953" s="194"/>
      <c r="E1953" s="194"/>
      <c r="F1953" s="194"/>
      <c r="G1953" s="194"/>
      <c r="H1953" s="193"/>
      <c r="I1953" s="194"/>
      <c r="J1953" s="194"/>
      <c r="K1953" s="194"/>
      <c r="L1953" s="194"/>
      <c r="M1953" s="194"/>
      <c r="N1953" s="194"/>
      <c r="O1953" s="193"/>
      <c r="P1953" s="2"/>
      <c r="AA1953" s="6"/>
      <c r="AB1953" s="6"/>
      <c r="AC1953" s="6"/>
    </row>
    <row r="1954" spans="1:29" ht="9.9" customHeight="1" x14ac:dyDescent="0.25">
      <c r="B1954" s="138"/>
      <c r="C1954" s="14"/>
      <c r="D1954" s="194"/>
      <c r="E1954" s="194"/>
      <c r="F1954" s="194"/>
      <c r="G1954" s="194"/>
      <c r="H1954" s="193"/>
      <c r="I1954" s="194"/>
      <c r="J1954" s="194"/>
      <c r="K1954" s="194"/>
      <c r="L1954" s="194"/>
      <c r="M1954" s="194"/>
      <c r="N1954" s="194"/>
      <c r="O1954" s="193"/>
      <c r="P1954" s="2"/>
      <c r="AA1954" s="6"/>
      <c r="AB1954" s="6"/>
      <c r="AC1954" s="6"/>
    </row>
    <row r="1955" spans="1:29" ht="9.9" customHeight="1" x14ac:dyDescent="0.25">
      <c r="B1955" s="138"/>
      <c r="C1955" s="14"/>
      <c r="D1955" s="194"/>
      <c r="E1955" s="194"/>
      <c r="F1955" s="194"/>
      <c r="G1955" s="194"/>
      <c r="H1955" s="193"/>
      <c r="I1955" s="194"/>
      <c r="J1955" s="194"/>
      <c r="K1955" s="194"/>
      <c r="L1955" s="194"/>
      <c r="M1955" s="193"/>
      <c r="N1955" s="193"/>
      <c r="O1955" s="193"/>
      <c r="P1955" s="2"/>
      <c r="AA1955" s="6"/>
      <c r="AB1955" s="6"/>
      <c r="AC1955" s="6"/>
    </row>
    <row r="1956" spans="1:29" ht="9.9" customHeight="1" x14ac:dyDescent="0.25">
      <c r="A1956" s="11"/>
      <c r="B1956" s="138"/>
      <c r="C1956" s="83"/>
      <c r="D1956" s="194"/>
      <c r="E1956" s="194"/>
      <c r="F1956" s="194"/>
      <c r="G1956" s="194"/>
      <c r="H1956" s="193"/>
      <c r="I1956" s="194"/>
      <c r="J1956" s="194"/>
      <c r="K1956" s="194"/>
      <c r="L1956" s="194"/>
      <c r="M1956" s="193"/>
      <c r="N1956" s="193"/>
      <c r="O1956" s="193"/>
      <c r="P1956" s="2"/>
      <c r="AA1956" s="6"/>
      <c r="AB1956" s="6"/>
      <c r="AC1956" s="6"/>
    </row>
    <row r="1957" spans="1:29" ht="9.9" customHeight="1" x14ac:dyDescent="0.25">
      <c r="B1957" s="138"/>
      <c r="C1957" s="149"/>
      <c r="D1957" s="2"/>
      <c r="I1957" s="194"/>
      <c r="J1957" s="194"/>
      <c r="K1957" s="194"/>
      <c r="L1957" s="194"/>
      <c r="O1957" s="20"/>
      <c r="P1957" s="2"/>
      <c r="AA1957" s="6"/>
      <c r="AB1957" s="6"/>
      <c r="AC1957" s="6"/>
    </row>
    <row r="1958" spans="1:29" ht="9.9" customHeight="1" x14ac:dyDescent="0.25">
      <c r="B1958" s="138"/>
      <c r="C1958" s="148"/>
      <c r="D1958" s="2"/>
      <c r="I1958" s="194"/>
      <c r="J1958" s="194"/>
      <c r="K1958" s="194"/>
      <c r="L1958" s="194"/>
      <c r="O1958" s="20"/>
      <c r="P1958" s="2"/>
      <c r="AA1958" s="6"/>
      <c r="AB1958" s="6"/>
      <c r="AC1958" s="6"/>
    </row>
    <row r="1959" spans="1:29" ht="9.9" customHeight="1" x14ac:dyDescent="0.25">
      <c r="B1959" s="138"/>
      <c r="C1959" s="14"/>
      <c r="D1959" s="2"/>
      <c r="I1959" s="194"/>
      <c r="J1959" s="194"/>
      <c r="K1959" s="194"/>
      <c r="L1959" s="194"/>
      <c r="P1959" s="2"/>
      <c r="AA1959" s="6"/>
      <c r="AB1959" s="6"/>
      <c r="AC1959" s="6"/>
    </row>
    <row r="1960" spans="1:29" ht="9.9" customHeight="1" x14ac:dyDescent="0.25">
      <c r="B1960" s="138"/>
      <c r="C1960" s="14"/>
      <c r="D1960" s="2"/>
      <c r="I1960" s="194"/>
      <c r="J1960" s="194"/>
      <c r="K1960" s="194"/>
      <c r="L1960" s="194"/>
      <c r="P1960" s="2"/>
      <c r="AA1960" s="6"/>
      <c r="AB1960" s="6"/>
      <c r="AC1960" s="6"/>
    </row>
    <row r="1961" spans="1:29" ht="9.9" customHeight="1" x14ac:dyDescent="0.25">
      <c r="B1961" s="138"/>
      <c r="C1961" s="14"/>
      <c r="D1961" s="2"/>
      <c r="I1961" s="194"/>
      <c r="J1961" s="194"/>
      <c r="K1961" s="194"/>
      <c r="L1961" s="194"/>
      <c r="P1961" s="2"/>
      <c r="AA1961" s="6"/>
      <c r="AB1961" s="6"/>
      <c r="AC1961" s="6"/>
    </row>
    <row r="1962" spans="1:29" ht="9.9" customHeight="1" x14ac:dyDescent="0.25">
      <c r="B1962" s="138"/>
      <c r="C1962" s="14"/>
      <c r="D1962" s="2"/>
      <c r="I1962" s="194"/>
      <c r="J1962" s="194"/>
      <c r="K1962" s="194"/>
      <c r="L1962" s="194"/>
      <c r="P1962" s="2"/>
      <c r="AA1962" s="6"/>
      <c r="AB1962" s="6"/>
      <c r="AC1962" s="6"/>
    </row>
    <row r="1963" spans="1:29" ht="9.9" customHeight="1" x14ac:dyDescent="0.25">
      <c r="B1963" s="138"/>
      <c r="C1963" s="148"/>
      <c r="D1963" s="2"/>
      <c r="I1963" s="194"/>
      <c r="J1963" s="194"/>
      <c r="K1963" s="194"/>
      <c r="L1963" s="194"/>
      <c r="P1963" s="2"/>
      <c r="AA1963" s="6"/>
      <c r="AB1963" s="6"/>
      <c r="AC1963" s="6"/>
    </row>
    <row r="1964" spans="1:29" ht="9.9" customHeight="1" x14ac:dyDescent="0.25">
      <c r="B1964" s="138"/>
      <c r="C1964" s="14"/>
      <c r="D1964" s="2"/>
      <c r="I1964" s="194"/>
      <c r="J1964" s="194"/>
      <c r="K1964" s="194"/>
      <c r="L1964" s="194"/>
      <c r="P1964" s="2"/>
      <c r="AA1964" s="6"/>
      <c r="AB1964" s="6"/>
      <c r="AC1964" s="6"/>
    </row>
    <row r="1965" spans="1:29" ht="9.9" customHeight="1" x14ac:dyDescent="0.25">
      <c r="B1965" s="138"/>
      <c r="C1965" s="14"/>
      <c r="D1965" s="2"/>
      <c r="I1965" s="194"/>
      <c r="J1965" s="194"/>
      <c r="K1965" s="194"/>
      <c r="L1965" s="194"/>
      <c r="P1965" s="2"/>
      <c r="AA1965" s="6"/>
      <c r="AB1965" s="6"/>
      <c r="AC1965" s="6"/>
    </row>
    <row r="1966" spans="1:29" ht="9.9" customHeight="1" x14ac:dyDescent="0.25">
      <c r="B1966" s="138"/>
      <c r="C1966" s="14"/>
      <c r="D1966" s="2"/>
      <c r="I1966" s="194"/>
      <c r="J1966" s="194"/>
      <c r="K1966" s="194"/>
      <c r="L1966" s="194"/>
      <c r="P1966" s="2"/>
      <c r="AA1966" s="6"/>
      <c r="AB1966" s="6"/>
      <c r="AC1966" s="6"/>
    </row>
    <row r="1967" spans="1:29" ht="9.9" customHeight="1" x14ac:dyDescent="0.25">
      <c r="B1967" s="138"/>
      <c r="C1967" s="14"/>
      <c r="D1967" s="2"/>
      <c r="I1967" s="194"/>
      <c r="J1967" s="194"/>
      <c r="K1967" s="194"/>
      <c r="L1967" s="194"/>
      <c r="P1967" s="2"/>
      <c r="AA1967" s="6"/>
      <c r="AB1967" s="6"/>
      <c r="AC1967" s="6"/>
    </row>
    <row r="1968" spans="1:29" ht="9.9" customHeight="1" x14ac:dyDescent="0.25">
      <c r="B1968" s="138"/>
      <c r="C1968" s="14"/>
      <c r="D1968" s="2"/>
      <c r="I1968" s="194"/>
      <c r="J1968" s="194"/>
      <c r="K1968" s="194"/>
      <c r="L1968" s="194"/>
      <c r="P1968" s="2"/>
      <c r="AA1968" s="6"/>
      <c r="AB1968" s="6"/>
      <c r="AC1968" s="6"/>
    </row>
    <row r="1969" spans="1:29" ht="9.9" customHeight="1" x14ac:dyDescent="0.25">
      <c r="B1969" s="138"/>
      <c r="C1969" s="14"/>
      <c r="D1969" s="2"/>
      <c r="I1969" s="194"/>
      <c r="J1969" s="194"/>
      <c r="K1969" s="194"/>
      <c r="L1969" s="194"/>
      <c r="P1969" s="2"/>
      <c r="AA1969" s="6"/>
      <c r="AB1969" s="6"/>
      <c r="AC1969" s="6"/>
    </row>
    <row r="1970" spans="1:29" ht="9.9" customHeight="1" x14ac:dyDescent="0.25">
      <c r="B1970" s="138"/>
      <c r="C1970" s="148"/>
      <c r="D1970" s="2"/>
      <c r="I1970" s="194"/>
      <c r="J1970" s="194"/>
      <c r="K1970" s="194"/>
      <c r="L1970" s="194"/>
      <c r="P1970" s="2"/>
      <c r="AA1970" s="6"/>
      <c r="AB1970" s="6"/>
      <c r="AC1970" s="6"/>
    </row>
    <row r="1971" spans="1:29" ht="9.9" customHeight="1" x14ac:dyDescent="0.25">
      <c r="B1971" s="138"/>
      <c r="C1971" s="14"/>
      <c r="D1971" s="2"/>
      <c r="I1971" s="194"/>
      <c r="J1971" s="194"/>
      <c r="K1971" s="194"/>
      <c r="L1971" s="194"/>
      <c r="P1971" s="2"/>
      <c r="AA1971" s="6"/>
      <c r="AB1971" s="6"/>
      <c r="AC1971" s="6"/>
    </row>
    <row r="1972" spans="1:29" ht="9.9" customHeight="1" x14ac:dyDescent="0.25">
      <c r="B1972" s="138"/>
      <c r="C1972" s="14"/>
      <c r="D1972" s="194"/>
      <c r="E1972" s="194"/>
      <c r="F1972" s="194"/>
      <c r="G1972" s="194"/>
      <c r="H1972" s="193"/>
      <c r="I1972" s="194"/>
      <c r="J1972" s="194"/>
      <c r="K1972" s="194"/>
      <c r="L1972" s="194"/>
      <c r="P1972" s="2"/>
      <c r="AA1972" s="6"/>
      <c r="AB1972" s="6"/>
      <c r="AC1972" s="6"/>
    </row>
    <row r="1973" spans="1:29" ht="9.9" customHeight="1" x14ac:dyDescent="0.25">
      <c r="A1973" s="10"/>
      <c r="B1973" s="67"/>
      <c r="C1973" s="142"/>
      <c r="D1973" s="194"/>
      <c r="E1973" s="194"/>
      <c r="F1973" s="194"/>
      <c r="G1973" s="194"/>
      <c r="H1973" s="193"/>
      <c r="I1973" s="194"/>
      <c r="J1973" s="194"/>
      <c r="K1973" s="194"/>
      <c r="L1973" s="194"/>
      <c r="P1973" s="2"/>
      <c r="AA1973" s="6"/>
      <c r="AB1973" s="6"/>
      <c r="AC1973" s="6"/>
    </row>
    <row r="1974" spans="1:29" ht="9.9" customHeight="1" x14ac:dyDescent="0.25">
      <c r="B1974" s="141"/>
      <c r="C1974" s="142"/>
      <c r="D1974" s="194"/>
      <c r="E1974" s="194"/>
      <c r="F1974" s="194"/>
      <c r="G1974" s="194"/>
      <c r="H1974" s="193"/>
      <c r="I1974" s="194"/>
      <c r="J1974" s="194"/>
      <c r="K1974" s="194"/>
      <c r="L1974" s="13"/>
      <c r="P1974" s="2"/>
      <c r="AA1974" s="6"/>
      <c r="AB1974" s="6"/>
      <c r="AC1974" s="6"/>
    </row>
    <row r="1975" spans="1:29" ht="9.9" customHeight="1" x14ac:dyDescent="0.25">
      <c r="B1975" s="139"/>
      <c r="C1975" s="142"/>
      <c r="D1975" s="2"/>
      <c r="I1975" s="194"/>
      <c r="J1975" s="194"/>
      <c r="K1975" s="194"/>
      <c r="L1975" s="194"/>
      <c r="P1975" s="2"/>
      <c r="AA1975" s="6"/>
      <c r="AB1975" s="6"/>
      <c r="AC1975" s="6"/>
    </row>
    <row r="1976" spans="1:29" ht="9.9" customHeight="1" x14ac:dyDescent="0.25">
      <c r="B1976" s="142"/>
      <c r="C1976" s="142"/>
      <c r="D1976" s="2"/>
      <c r="I1976" s="194"/>
      <c r="J1976" s="194"/>
      <c r="K1976" s="194"/>
      <c r="L1976" s="194"/>
      <c r="P1976" s="2"/>
      <c r="AA1976" s="6"/>
      <c r="AB1976" s="6"/>
      <c r="AC1976" s="6"/>
    </row>
    <row r="1977" spans="1:29" ht="9.9" customHeight="1" x14ac:dyDescent="0.25">
      <c r="B1977" s="138"/>
      <c r="C1977" s="142"/>
      <c r="D1977" s="2"/>
      <c r="I1977" s="194"/>
      <c r="J1977" s="194"/>
      <c r="K1977" s="194"/>
      <c r="L1977" s="194"/>
      <c r="P1977" s="2"/>
      <c r="AA1977" s="6"/>
      <c r="AB1977" s="6"/>
      <c r="AC1977" s="6"/>
    </row>
    <row r="1978" spans="1:29" ht="9.9" customHeight="1" x14ac:dyDescent="0.25">
      <c r="B1978" s="138"/>
      <c r="C1978" s="142"/>
      <c r="D1978" s="2"/>
      <c r="I1978" s="333"/>
      <c r="J1978" s="334"/>
      <c r="K1978" s="194"/>
      <c r="L1978" s="194"/>
      <c r="P1978" s="2"/>
      <c r="AA1978" s="6"/>
      <c r="AB1978" s="6"/>
      <c r="AC1978" s="6"/>
    </row>
    <row r="1979" spans="1:29" ht="9.9" customHeight="1" x14ac:dyDescent="0.25">
      <c r="B1979" s="138"/>
      <c r="C1979" s="142"/>
      <c r="D1979" s="2"/>
      <c r="I1979" s="333"/>
      <c r="J1979" s="334"/>
      <c r="K1979" s="194"/>
      <c r="L1979" s="194"/>
      <c r="P1979" s="2"/>
      <c r="AA1979" s="6"/>
      <c r="AB1979" s="6"/>
      <c r="AC1979" s="6"/>
    </row>
    <row r="1980" spans="1:29" ht="9.9" customHeight="1" x14ac:dyDescent="0.25">
      <c r="B1980" s="138"/>
      <c r="C1980" s="142"/>
      <c r="D1980" s="2"/>
      <c r="I1980" s="194"/>
      <c r="J1980" s="194"/>
      <c r="K1980" s="194"/>
      <c r="L1980" s="194"/>
      <c r="P1980" s="2"/>
      <c r="AA1980" s="6"/>
      <c r="AB1980" s="6"/>
      <c r="AC1980" s="6"/>
    </row>
    <row r="1981" spans="1:29" ht="9.9" customHeight="1" x14ac:dyDescent="0.25">
      <c r="B1981" s="138"/>
      <c r="C1981" s="142"/>
      <c r="D1981" s="2"/>
      <c r="I1981" s="333"/>
      <c r="J1981" s="334"/>
      <c r="K1981" s="194"/>
      <c r="L1981" s="194"/>
      <c r="P1981" s="2"/>
      <c r="AA1981" s="6"/>
      <c r="AB1981" s="6"/>
      <c r="AC1981" s="6"/>
    </row>
    <row r="1982" spans="1:29" ht="9.9" customHeight="1" x14ac:dyDescent="0.25">
      <c r="B1982" s="138"/>
      <c r="C1982" s="142"/>
      <c r="D1982" s="2"/>
      <c r="I1982" s="333"/>
      <c r="J1982" s="334"/>
      <c r="K1982" s="194"/>
      <c r="L1982" s="194"/>
      <c r="P1982" s="2"/>
      <c r="AA1982" s="6"/>
      <c r="AB1982" s="6"/>
      <c r="AC1982" s="6"/>
    </row>
    <row r="1983" spans="1:29" ht="9.9" customHeight="1" x14ac:dyDescent="0.25">
      <c r="A1983" s="2"/>
      <c r="B1983" s="138"/>
      <c r="C1983" s="142"/>
      <c r="D1983" s="2"/>
      <c r="I1983" s="194"/>
      <c r="J1983" s="194"/>
      <c r="K1983" s="194"/>
      <c r="L1983" s="194"/>
      <c r="P1983" s="2"/>
      <c r="AA1983" s="6"/>
      <c r="AB1983" s="6"/>
      <c r="AC1983" s="6"/>
    </row>
    <row r="1984" spans="1:29" ht="9.9" customHeight="1" x14ac:dyDescent="0.25">
      <c r="A1984" s="2"/>
      <c r="B1984" s="138"/>
      <c r="C1984" s="142"/>
      <c r="D1984" s="2"/>
      <c r="I1984" s="333"/>
      <c r="J1984" s="334"/>
      <c r="K1984" s="194"/>
      <c r="L1984" s="194"/>
      <c r="P1984" s="2"/>
      <c r="AA1984" s="6"/>
      <c r="AB1984" s="6"/>
      <c r="AC1984" s="6"/>
    </row>
    <row r="1985" spans="1:29" ht="9.9" customHeight="1" x14ac:dyDescent="0.25">
      <c r="A1985" s="2"/>
      <c r="B1985" s="138"/>
      <c r="C1985" s="142"/>
      <c r="D1985" s="2"/>
      <c r="I1985" s="333"/>
      <c r="J1985" s="334"/>
      <c r="K1985" s="194"/>
      <c r="L1985" s="194"/>
      <c r="P1985" s="2"/>
      <c r="AA1985" s="6"/>
      <c r="AB1985" s="6"/>
      <c r="AC1985" s="6"/>
    </row>
    <row r="1986" spans="1:29" ht="9.9" customHeight="1" x14ac:dyDescent="0.25">
      <c r="A1986" s="2"/>
      <c r="B1986" s="138"/>
      <c r="C1986" s="142"/>
      <c r="D1986" s="2"/>
      <c r="I1986" s="194"/>
      <c r="J1986" s="194"/>
      <c r="K1986" s="194"/>
      <c r="L1986" s="194"/>
      <c r="P1986" s="2"/>
      <c r="AA1986" s="6"/>
      <c r="AB1986" s="6"/>
      <c r="AC1986" s="6"/>
    </row>
    <row r="1987" spans="1:29" ht="9.9" customHeight="1" x14ac:dyDescent="0.25">
      <c r="A1987" s="2"/>
      <c r="B1987" s="138"/>
      <c r="C1987" s="142"/>
      <c r="D1987" s="2"/>
      <c r="I1987" s="333"/>
      <c r="J1987" s="334"/>
      <c r="K1987" s="194"/>
      <c r="L1987" s="194"/>
      <c r="P1987" s="2"/>
      <c r="AA1987" s="6"/>
      <c r="AB1987" s="6"/>
      <c r="AC1987" s="6"/>
    </row>
    <row r="1988" spans="1:29" ht="9.9" customHeight="1" x14ac:dyDescent="0.25">
      <c r="A1988" s="2"/>
      <c r="B1988" s="138"/>
      <c r="C1988" s="142"/>
      <c r="D1988" s="2"/>
      <c r="I1988" s="194"/>
      <c r="J1988" s="194"/>
      <c r="K1988" s="194"/>
      <c r="L1988" s="194"/>
      <c r="P1988" s="2"/>
      <c r="AA1988" s="6"/>
      <c r="AB1988" s="6"/>
      <c r="AC1988" s="6"/>
    </row>
    <row r="1989" spans="1:29" ht="9.9" customHeight="1" x14ac:dyDescent="0.25">
      <c r="A1989" s="2"/>
      <c r="B1989" s="138"/>
      <c r="C1989" s="142"/>
      <c r="D1989" s="2"/>
      <c r="I1989" s="333"/>
      <c r="J1989" s="334"/>
      <c r="K1989" s="194"/>
      <c r="L1989" s="194"/>
      <c r="P1989" s="2"/>
      <c r="AA1989" s="6"/>
      <c r="AB1989" s="6"/>
      <c r="AC1989" s="6"/>
    </row>
    <row r="1990" spans="1:29" ht="9.9" customHeight="1" x14ac:dyDescent="0.25">
      <c r="A1990" s="2"/>
      <c r="B1990" s="138"/>
      <c r="C1990" s="142"/>
      <c r="D1990" s="2"/>
      <c r="I1990" s="333"/>
      <c r="J1990" s="334"/>
      <c r="K1990" s="194"/>
      <c r="L1990" s="194"/>
      <c r="P1990" s="2"/>
      <c r="AA1990" s="6"/>
      <c r="AB1990" s="6"/>
      <c r="AC1990" s="6"/>
    </row>
    <row r="1991" spans="1:29" ht="9.9" customHeight="1" x14ac:dyDescent="0.25">
      <c r="A1991" s="2"/>
      <c r="B1991" s="138"/>
      <c r="C1991" s="142"/>
      <c r="D1991" s="2"/>
      <c r="I1991" s="194"/>
      <c r="J1991" s="194"/>
      <c r="K1991" s="194"/>
      <c r="L1991" s="194"/>
      <c r="P1991" s="2"/>
      <c r="AA1991" s="6"/>
      <c r="AB1991" s="6"/>
      <c r="AC1991" s="6"/>
    </row>
    <row r="1992" spans="1:29" ht="9.9" customHeight="1" x14ac:dyDescent="0.25">
      <c r="A1992" s="2"/>
      <c r="B1992" s="138"/>
      <c r="C1992" s="142"/>
      <c r="D1992" s="2"/>
      <c r="I1992" s="333"/>
      <c r="J1992" s="334"/>
      <c r="K1992" s="194"/>
      <c r="L1992" s="194"/>
      <c r="P1992" s="2"/>
      <c r="AA1992" s="6"/>
      <c r="AB1992" s="6"/>
      <c r="AC1992" s="6"/>
    </row>
    <row r="1993" spans="1:29" ht="9.9" customHeight="1" x14ac:dyDescent="0.25">
      <c r="A1993" s="2"/>
      <c r="B1993" s="138"/>
      <c r="C1993" s="142"/>
      <c r="D1993" s="2"/>
      <c r="I1993" s="333"/>
      <c r="J1993" s="334"/>
      <c r="K1993" s="194"/>
      <c r="L1993" s="194"/>
      <c r="P1993" s="2"/>
      <c r="AA1993" s="6"/>
      <c r="AB1993" s="6"/>
      <c r="AC1993" s="6"/>
    </row>
    <row r="1994" spans="1:29" ht="9.9" customHeight="1" x14ac:dyDescent="0.25">
      <c r="A1994" s="2"/>
      <c r="B1994" s="138"/>
      <c r="C1994" s="142"/>
      <c r="D1994" s="2"/>
      <c r="I1994" s="194"/>
      <c r="J1994" s="194"/>
      <c r="K1994" s="194"/>
      <c r="L1994" s="194"/>
      <c r="P1994" s="2"/>
      <c r="AA1994" s="6"/>
      <c r="AB1994" s="6"/>
      <c r="AC1994" s="6"/>
    </row>
    <row r="1995" spans="1:29" ht="9.9" customHeight="1" x14ac:dyDescent="0.25">
      <c r="A1995" s="2"/>
      <c r="B1995" s="138"/>
      <c r="C1995" s="142"/>
      <c r="D1995" s="2"/>
      <c r="I1995" s="333"/>
      <c r="J1995" s="334"/>
      <c r="K1995" s="194"/>
      <c r="L1995" s="194"/>
      <c r="P1995" s="2"/>
      <c r="AA1995" s="6"/>
      <c r="AB1995" s="6"/>
      <c r="AC1995" s="6"/>
    </row>
    <row r="1996" spans="1:29" ht="9.9" customHeight="1" x14ac:dyDescent="0.25">
      <c r="A1996" s="2"/>
      <c r="B1996" s="138"/>
      <c r="C1996" s="142"/>
      <c r="D1996" s="2"/>
      <c r="I1996" s="333"/>
      <c r="J1996" s="334"/>
      <c r="K1996" s="194"/>
      <c r="L1996" s="194"/>
      <c r="P1996" s="2"/>
      <c r="AA1996" s="6"/>
      <c r="AB1996" s="6"/>
      <c r="AC1996" s="6"/>
    </row>
    <row r="1997" spans="1:29" ht="9.9" customHeight="1" x14ac:dyDescent="0.25">
      <c r="A1997" s="2"/>
      <c r="B1997" s="138"/>
      <c r="C1997" s="142"/>
      <c r="D1997" s="2"/>
      <c r="I1997" s="194"/>
      <c r="J1997" s="194"/>
      <c r="K1997" s="194"/>
      <c r="L1997" s="194"/>
      <c r="P1997" s="2"/>
      <c r="AA1997" s="6"/>
      <c r="AB1997" s="6"/>
      <c r="AC1997" s="6"/>
    </row>
    <row r="1998" spans="1:29" ht="9.9" customHeight="1" x14ac:dyDescent="0.25">
      <c r="A1998" s="2"/>
      <c r="B1998" s="138"/>
      <c r="C1998" s="142"/>
      <c r="D1998" s="2"/>
      <c r="I1998" s="333"/>
      <c r="J1998" s="334"/>
      <c r="K1998" s="194"/>
      <c r="L1998" s="194"/>
      <c r="P1998" s="2"/>
      <c r="AA1998" s="6"/>
      <c r="AB1998" s="6"/>
      <c r="AC1998" s="6"/>
    </row>
    <row r="1999" spans="1:29" ht="9.9" customHeight="1" x14ac:dyDescent="0.25">
      <c r="A1999" s="2"/>
      <c r="B1999" s="138"/>
      <c r="C1999" s="142"/>
      <c r="D1999" s="2"/>
      <c r="I1999" s="333"/>
      <c r="J1999" s="334"/>
      <c r="K1999" s="194"/>
      <c r="L1999" s="194"/>
      <c r="P1999" s="2"/>
      <c r="AA1999" s="6"/>
      <c r="AB1999" s="6"/>
      <c r="AC1999" s="6"/>
    </row>
    <row r="2000" spans="1:29" ht="9.9" customHeight="1" x14ac:dyDescent="0.25">
      <c r="A2000" s="2"/>
      <c r="B2000" s="138"/>
      <c r="C2000" s="142"/>
      <c r="D2000" s="2"/>
      <c r="I2000" s="194"/>
      <c r="J2000" s="194"/>
      <c r="K2000" s="194"/>
      <c r="L2000" s="194"/>
      <c r="P2000" s="2"/>
      <c r="AA2000" s="6"/>
      <c r="AB2000" s="6"/>
      <c r="AC2000" s="6"/>
    </row>
    <row r="2001" spans="1:29" ht="9.9" customHeight="1" x14ac:dyDescent="0.25">
      <c r="A2001" s="2"/>
      <c r="B2001" s="138"/>
      <c r="C2001" s="142"/>
      <c r="D2001" s="2"/>
      <c r="I2001" s="333"/>
      <c r="J2001" s="334"/>
      <c r="K2001" s="194"/>
      <c r="L2001" s="194"/>
      <c r="P2001" s="2"/>
      <c r="AA2001" s="6"/>
      <c r="AB2001" s="6"/>
      <c r="AC2001" s="6"/>
    </row>
    <row r="2002" spans="1:29" ht="9.9" customHeight="1" x14ac:dyDescent="0.25">
      <c r="A2002" s="2"/>
      <c r="B2002" s="138"/>
      <c r="C2002" s="142"/>
      <c r="D2002" s="2"/>
      <c r="I2002" s="333"/>
      <c r="J2002" s="334"/>
      <c r="K2002" s="194"/>
      <c r="L2002" s="194"/>
      <c r="P2002" s="2"/>
      <c r="AA2002" s="6"/>
      <c r="AB2002" s="6"/>
      <c r="AC2002" s="6"/>
    </row>
    <row r="2003" spans="1:29" ht="9.9" customHeight="1" x14ac:dyDescent="0.25">
      <c r="A2003" s="2"/>
      <c r="B2003" s="138"/>
      <c r="C2003" s="142"/>
      <c r="D2003" s="2"/>
      <c r="I2003" s="194"/>
      <c r="J2003" s="194"/>
      <c r="K2003" s="194"/>
      <c r="L2003" s="194"/>
      <c r="P2003" s="2"/>
      <c r="AA2003" s="6"/>
      <c r="AB2003" s="6"/>
      <c r="AC2003" s="6"/>
    </row>
    <row r="2004" spans="1:29" ht="9.9" customHeight="1" x14ac:dyDescent="0.25">
      <c r="A2004" s="2"/>
      <c r="B2004" s="138"/>
      <c r="C2004" s="142"/>
      <c r="D2004" s="2"/>
      <c r="I2004" s="333"/>
      <c r="J2004" s="334"/>
      <c r="K2004" s="194"/>
      <c r="L2004" s="194"/>
      <c r="P2004" s="2"/>
      <c r="AA2004" s="6"/>
      <c r="AB2004" s="6"/>
      <c r="AC2004" s="6"/>
    </row>
    <row r="2005" spans="1:29" ht="9.9" customHeight="1" x14ac:dyDescent="0.25">
      <c r="A2005" s="2"/>
      <c r="B2005" s="138"/>
      <c r="C2005" s="142"/>
      <c r="D2005" s="2"/>
      <c r="I2005" s="333"/>
      <c r="J2005" s="334"/>
      <c r="K2005" s="194"/>
      <c r="L2005" s="194"/>
      <c r="P2005" s="2"/>
      <c r="AA2005" s="6"/>
      <c r="AB2005" s="6"/>
      <c r="AC2005" s="6"/>
    </row>
    <row r="2006" spans="1:29" ht="9.9" customHeight="1" x14ac:dyDescent="0.25">
      <c r="A2006" s="2"/>
      <c r="B2006" s="138"/>
      <c r="C2006" s="142"/>
      <c r="D2006" s="2"/>
      <c r="I2006" s="194"/>
      <c r="J2006" s="194"/>
      <c r="K2006" s="194"/>
      <c r="L2006" s="140"/>
      <c r="P2006" s="2"/>
      <c r="AA2006" s="6"/>
      <c r="AB2006" s="6"/>
      <c r="AC2006" s="6"/>
    </row>
    <row r="2007" spans="1:29" ht="9.9" customHeight="1" x14ac:dyDescent="0.25">
      <c r="A2007" s="2"/>
      <c r="B2007" s="138"/>
      <c r="C2007" s="142"/>
      <c r="D2007" s="2"/>
      <c r="I2007" s="333"/>
      <c r="J2007" s="334"/>
      <c r="K2007" s="194"/>
      <c r="L2007" s="194"/>
      <c r="P2007" s="2"/>
      <c r="AA2007" s="6"/>
      <c r="AB2007" s="6"/>
      <c r="AC2007" s="6"/>
    </row>
    <row r="2008" spans="1:29" ht="9.9" customHeight="1" x14ac:dyDescent="0.25">
      <c r="A2008" s="2"/>
      <c r="B2008" s="138"/>
      <c r="C2008" s="142"/>
      <c r="D2008" s="2"/>
      <c r="I2008" s="333"/>
      <c r="J2008" s="334"/>
      <c r="K2008" s="194"/>
      <c r="L2008" s="194"/>
      <c r="P2008" s="2"/>
      <c r="AA2008" s="6"/>
      <c r="AB2008" s="6"/>
      <c r="AC2008" s="6"/>
    </row>
    <row r="2009" spans="1:29" ht="9.9" customHeight="1" x14ac:dyDescent="0.25">
      <c r="A2009" s="2"/>
      <c r="B2009" s="138"/>
      <c r="C2009" s="142"/>
      <c r="D2009" s="2"/>
      <c r="I2009" s="194"/>
      <c r="J2009" s="194"/>
      <c r="K2009" s="194"/>
      <c r="L2009" s="194"/>
      <c r="P2009" s="2"/>
      <c r="AA2009" s="6"/>
      <c r="AB2009" s="6"/>
      <c r="AC2009" s="6"/>
    </row>
    <row r="2010" spans="1:29" ht="9.9" customHeight="1" x14ac:dyDescent="0.25">
      <c r="A2010" s="2"/>
      <c r="B2010" s="138"/>
      <c r="C2010" s="142"/>
      <c r="D2010" s="2"/>
      <c r="I2010" s="333"/>
      <c r="J2010" s="334"/>
      <c r="K2010" s="194"/>
      <c r="L2010" s="194"/>
      <c r="P2010" s="2"/>
      <c r="AA2010" s="6"/>
      <c r="AB2010" s="6"/>
      <c r="AC2010" s="6"/>
    </row>
    <row r="2011" spans="1:29" ht="9.9" customHeight="1" x14ac:dyDescent="0.25">
      <c r="A2011" s="2"/>
      <c r="B2011" s="138"/>
      <c r="C2011" s="142"/>
      <c r="D2011" s="2"/>
      <c r="I2011" s="333"/>
      <c r="J2011" s="334"/>
      <c r="K2011" s="194"/>
      <c r="L2011" s="194"/>
      <c r="P2011" s="2"/>
      <c r="AA2011" s="6"/>
      <c r="AB2011" s="6"/>
      <c r="AC2011" s="6"/>
    </row>
    <row r="2012" spans="1:29" ht="9.9" customHeight="1" x14ac:dyDescent="0.25">
      <c r="A2012" s="2"/>
      <c r="B2012" s="138"/>
      <c r="C2012" s="142"/>
      <c r="D2012" s="2"/>
      <c r="I2012" s="194"/>
      <c r="J2012" s="194"/>
      <c r="K2012" s="194"/>
      <c r="L2012" s="194"/>
      <c r="P2012" s="2"/>
      <c r="AA2012" s="6"/>
      <c r="AB2012" s="6"/>
      <c r="AC2012" s="6"/>
    </row>
    <row r="2013" spans="1:29" ht="9.9" customHeight="1" x14ac:dyDescent="0.25">
      <c r="A2013" s="2"/>
      <c r="B2013" s="138"/>
      <c r="C2013" s="142"/>
      <c r="D2013" s="2"/>
      <c r="I2013" s="333"/>
      <c r="J2013" s="334"/>
      <c r="K2013" s="194"/>
      <c r="L2013" s="194"/>
      <c r="P2013" s="2"/>
      <c r="AA2013" s="6"/>
      <c r="AB2013" s="6"/>
      <c r="AC2013" s="6"/>
    </row>
    <row r="2014" spans="1:29" ht="9.9" customHeight="1" x14ac:dyDescent="0.25">
      <c r="A2014" s="2"/>
      <c r="B2014" s="138"/>
      <c r="C2014" s="142"/>
      <c r="D2014" s="2"/>
      <c r="I2014" s="333"/>
      <c r="J2014" s="334"/>
      <c r="K2014" s="194"/>
      <c r="L2014" s="194"/>
      <c r="P2014" s="2"/>
      <c r="AA2014" s="6"/>
      <c r="AB2014" s="6"/>
      <c r="AC2014" s="6"/>
    </row>
    <row r="2015" spans="1:29" ht="9.9" customHeight="1" x14ac:dyDescent="0.25">
      <c r="B2015" s="138"/>
      <c r="C2015" s="142"/>
      <c r="D2015" s="2"/>
      <c r="I2015" s="194"/>
      <c r="J2015" s="194"/>
      <c r="K2015" s="194"/>
      <c r="L2015" s="194"/>
      <c r="P2015" s="2"/>
      <c r="AA2015" s="6"/>
      <c r="AB2015" s="6"/>
      <c r="AC2015" s="6"/>
    </row>
    <row r="2016" spans="1:29" ht="9.9" customHeight="1" x14ac:dyDescent="0.25">
      <c r="B2016" s="138"/>
      <c r="C2016" s="142"/>
      <c r="D2016" s="2"/>
      <c r="I2016" s="333"/>
      <c r="J2016" s="334"/>
      <c r="K2016" s="194"/>
      <c r="L2016" s="194"/>
      <c r="P2016" s="2"/>
      <c r="AA2016" s="6"/>
      <c r="AB2016" s="6"/>
      <c r="AC2016" s="6"/>
    </row>
    <row r="2017" spans="1:29" ht="9.9" customHeight="1" x14ac:dyDescent="0.25">
      <c r="B2017" s="138"/>
      <c r="C2017" s="142"/>
      <c r="D2017" s="2"/>
      <c r="I2017" s="333"/>
      <c r="J2017" s="334"/>
      <c r="K2017" s="194"/>
      <c r="L2017" s="194"/>
      <c r="P2017" s="2"/>
      <c r="AA2017" s="6"/>
      <c r="AB2017" s="6"/>
      <c r="AC2017" s="6"/>
    </row>
    <row r="2018" spans="1:29" ht="9.9" customHeight="1" x14ac:dyDescent="0.25">
      <c r="B2018" s="139"/>
      <c r="C2018" s="142"/>
      <c r="D2018" s="2"/>
      <c r="I2018" s="194"/>
      <c r="J2018" s="194"/>
      <c r="K2018" s="194"/>
      <c r="L2018" s="194"/>
      <c r="P2018" s="2"/>
      <c r="AA2018" s="6"/>
      <c r="AB2018" s="6"/>
      <c r="AC2018" s="6"/>
    </row>
    <row r="2019" spans="1:29" ht="9.9" customHeight="1" x14ac:dyDescent="0.25">
      <c r="B2019" s="142"/>
      <c r="C2019" s="142"/>
      <c r="D2019" s="2"/>
      <c r="I2019" s="194"/>
      <c r="J2019" s="194"/>
      <c r="K2019" s="194"/>
      <c r="L2019" s="194"/>
      <c r="P2019" s="2"/>
      <c r="AA2019" s="6"/>
      <c r="AB2019" s="6"/>
      <c r="AC2019" s="6"/>
    </row>
    <row r="2020" spans="1:29" ht="9.9" customHeight="1" x14ac:dyDescent="0.25">
      <c r="B2020" s="138"/>
      <c r="C2020" s="142"/>
      <c r="D2020" s="2"/>
      <c r="I2020" s="194"/>
      <c r="J2020" s="194"/>
      <c r="K2020" s="194"/>
      <c r="L2020" s="194"/>
      <c r="P2020" s="2"/>
      <c r="AA2020" s="6"/>
      <c r="AB2020" s="6"/>
      <c r="AC2020" s="6"/>
    </row>
    <row r="2021" spans="1:29" ht="9.9" customHeight="1" x14ac:dyDescent="0.25">
      <c r="B2021" s="138"/>
      <c r="C2021" s="142"/>
      <c r="D2021" s="2"/>
      <c r="I2021" s="333"/>
      <c r="J2021" s="334"/>
      <c r="K2021" s="194"/>
      <c r="L2021" s="194"/>
      <c r="P2021" s="2"/>
      <c r="AA2021" s="6"/>
      <c r="AB2021" s="6"/>
      <c r="AC2021" s="6"/>
    </row>
    <row r="2022" spans="1:29" ht="9.9" customHeight="1" x14ac:dyDescent="0.25">
      <c r="B2022" s="138"/>
      <c r="C2022" s="142"/>
      <c r="D2022" s="2"/>
      <c r="I2022" s="333"/>
      <c r="J2022" s="334"/>
      <c r="K2022" s="194"/>
      <c r="L2022" s="194"/>
      <c r="P2022" s="2"/>
      <c r="AA2022" s="6"/>
      <c r="AB2022" s="6"/>
      <c r="AC2022" s="6"/>
    </row>
    <row r="2023" spans="1:29" ht="9.9" customHeight="1" x14ac:dyDescent="0.25">
      <c r="B2023" s="138"/>
      <c r="C2023" s="142"/>
      <c r="D2023" s="2"/>
      <c r="I2023" s="194"/>
      <c r="J2023" s="194"/>
      <c r="K2023" s="194"/>
      <c r="L2023" s="194"/>
      <c r="P2023" s="2"/>
      <c r="AA2023" s="6"/>
      <c r="AB2023" s="6"/>
      <c r="AC2023" s="6"/>
    </row>
    <row r="2024" spans="1:29" ht="9.9" customHeight="1" x14ac:dyDescent="0.25">
      <c r="A2024" s="10"/>
      <c r="B2024" s="138"/>
      <c r="C2024" s="142"/>
      <c r="D2024" s="2"/>
      <c r="I2024" s="333"/>
      <c r="J2024" s="334"/>
      <c r="K2024" s="194"/>
      <c r="L2024" s="194"/>
      <c r="P2024" s="2"/>
      <c r="AA2024" s="6"/>
      <c r="AB2024" s="6"/>
      <c r="AC2024" s="6"/>
    </row>
    <row r="2025" spans="1:29" ht="9.9" customHeight="1" x14ac:dyDescent="0.25">
      <c r="A2025" s="11"/>
      <c r="B2025" s="138"/>
      <c r="C2025" s="142"/>
      <c r="D2025" s="2"/>
      <c r="I2025" s="333"/>
      <c r="J2025" s="334"/>
      <c r="K2025" s="194"/>
      <c r="L2025" s="194"/>
      <c r="P2025" s="2"/>
      <c r="AA2025" s="6"/>
      <c r="AB2025" s="6"/>
      <c r="AC2025" s="6"/>
    </row>
    <row r="2026" spans="1:29" ht="9.9" customHeight="1" x14ac:dyDescent="0.25">
      <c r="B2026" s="138"/>
      <c r="C2026" s="142"/>
      <c r="D2026" s="2"/>
      <c r="I2026" s="194"/>
      <c r="J2026" s="194"/>
      <c r="K2026" s="194"/>
      <c r="L2026" s="194"/>
      <c r="P2026" s="2"/>
      <c r="AA2026" s="6"/>
      <c r="AB2026" s="6"/>
      <c r="AC2026" s="6"/>
    </row>
    <row r="2027" spans="1:29" ht="9.9" customHeight="1" x14ac:dyDescent="0.25">
      <c r="B2027" s="138"/>
      <c r="C2027" s="142"/>
      <c r="D2027" s="2"/>
      <c r="I2027" s="333"/>
      <c r="J2027" s="334"/>
      <c r="K2027" s="194"/>
      <c r="L2027" s="194"/>
      <c r="P2027" s="2"/>
      <c r="AA2027" s="6"/>
      <c r="AB2027" s="6"/>
      <c r="AC2027" s="6"/>
    </row>
    <row r="2028" spans="1:29" ht="9.9" customHeight="1" x14ac:dyDescent="0.25">
      <c r="B2028" s="138"/>
      <c r="C2028" s="142"/>
      <c r="D2028" s="2"/>
      <c r="I2028" s="333"/>
      <c r="J2028" s="334"/>
      <c r="K2028" s="194"/>
      <c r="L2028" s="194"/>
      <c r="P2028" s="2"/>
      <c r="AA2028" s="6"/>
      <c r="AB2028" s="6"/>
      <c r="AC2028" s="6"/>
    </row>
    <row r="2029" spans="1:29" ht="9.9" customHeight="1" x14ac:dyDescent="0.25">
      <c r="B2029" s="138"/>
      <c r="C2029" s="142"/>
      <c r="D2029" s="2"/>
      <c r="I2029" s="194"/>
      <c r="J2029" s="194"/>
      <c r="K2029" s="194"/>
      <c r="L2029" s="194"/>
      <c r="P2029" s="2"/>
      <c r="AA2029" s="6"/>
      <c r="AB2029" s="6"/>
      <c r="AC2029" s="6"/>
    </row>
    <row r="2030" spans="1:29" ht="9.9" customHeight="1" x14ac:dyDescent="0.25">
      <c r="B2030" s="138"/>
      <c r="C2030" s="142"/>
      <c r="D2030" s="2"/>
      <c r="I2030" s="333"/>
      <c r="J2030" s="334"/>
      <c r="K2030" s="194"/>
      <c r="L2030" s="194"/>
      <c r="P2030" s="2"/>
      <c r="AA2030" s="6"/>
      <c r="AB2030" s="6"/>
      <c r="AC2030" s="6"/>
    </row>
    <row r="2031" spans="1:29" ht="9.9" customHeight="1" x14ac:dyDescent="0.25">
      <c r="A2031" s="2"/>
      <c r="B2031" s="138"/>
      <c r="C2031" s="142"/>
      <c r="D2031" s="2"/>
      <c r="I2031" s="333"/>
      <c r="J2031" s="334"/>
      <c r="K2031" s="194"/>
      <c r="L2031" s="194"/>
      <c r="P2031" s="2"/>
      <c r="AA2031" s="6"/>
      <c r="AB2031" s="6"/>
      <c r="AC2031" s="6"/>
    </row>
    <row r="2032" spans="1:29" ht="9.9" customHeight="1" x14ac:dyDescent="0.25">
      <c r="A2032" s="2"/>
      <c r="B2032" s="138"/>
      <c r="C2032" s="142"/>
      <c r="D2032" s="2"/>
      <c r="I2032" s="333"/>
      <c r="J2032" s="334"/>
      <c r="K2032" s="194"/>
      <c r="L2032" s="194"/>
      <c r="P2032" s="2"/>
      <c r="AA2032" s="6"/>
      <c r="AB2032" s="6"/>
      <c r="AC2032" s="6"/>
    </row>
    <row r="2033" spans="1:29" ht="9.9" customHeight="1" x14ac:dyDescent="0.25">
      <c r="A2033" s="2"/>
      <c r="B2033" s="138"/>
      <c r="C2033" s="142"/>
      <c r="D2033" s="2"/>
      <c r="I2033" s="333"/>
      <c r="J2033" s="334"/>
      <c r="K2033" s="194"/>
      <c r="L2033" s="194"/>
      <c r="P2033" s="2"/>
      <c r="AA2033" s="6"/>
      <c r="AB2033" s="6"/>
      <c r="AC2033" s="6"/>
    </row>
    <row r="2034" spans="1:29" ht="9.9" customHeight="1" x14ac:dyDescent="0.25">
      <c r="A2034" s="2"/>
      <c r="B2034" s="138"/>
      <c r="C2034" s="142"/>
      <c r="D2034" s="2"/>
      <c r="I2034" s="194"/>
      <c r="J2034" s="194"/>
      <c r="K2034" s="194"/>
      <c r="L2034" s="194"/>
      <c r="P2034" s="2"/>
      <c r="AA2034" s="6"/>
      <c r="AB2034" s="6"/>
      <c r="AC2034" s="6"/>
    </row>
    <row r="2035" spans="1:29" ht="9.9" customHeight="1" x14ac:dyDescent="0.25">
      <c r="A2035" s="2"/>
      <c r="B2035" s="138"/>
      <c r="C2035" s="142"/>
      <c r="D2035" s="2"/>
      <c r="I2035" s="333"/>
      <c r="J2035" s="334"/>
      <c r="K2035" s="194"/>
      <c r="L2035" s="194"/>
      <c r="P2035" s="2"/>
      <c r="AA2035" s="6"/>
      <c r="AB2035" s="6"/>
      <c r="AC2035" s="6"/>
    </row>
    <row r="2036" spans="1:29" ht="9.9" customHeight="1" x14ac:dyDescent="0.25">
      <c r="A2036" s="2"/>
      <c r="B2036" s="138"/>
      <c r="C2036" s="142"/>
      <c r="D2036" s="2"/>
      <c r="I2036" s="333"/>
      <c r="J2036" s="334"/>
      <c r="K2036" s="194"/>
      <c r="L2036" s="194"/>
      <c r="P2036" s="2"/>
      <c r="AA2036" s="6"/>
      <c r="AB2036" s="6"/>
      <c r="AC2036" s="6"/>
    </row>
    <row r="2037" spans="1:29" ht="9.9" customHeight="1" x14ac:dyDescent="0.25">
      <c r="A2037" s="2"/>
      <c r="B2037" s="138"/>
      <c r="C2037" s="142"/>
      <c r="D2037" s="2"/>
      <c r="I2037" s="194"/>
      <c r="J2037" s="194"/>
      <c r="K2037" s="194"/>
      <c r="L2037" s="194"/>
      <c r="P2037" s="2"/>
      <c r="AA2037" s="6"/>
      <c r="AB2037" s="6"/>
      <c r="AC2037" s="6"/>
    </row>
    <row r="2038" spans="1:29" ht="9.9" customHeight="1" x14ac:dyDescent="0.25">
      <c r="A2038" s="2"/>
      <c r="B2038" s="138"/>
      <c r="C2038" s="142"/>
      <c r="D2038" s="2"/>
      <c r="I2038" s="333"/>
      <c r="J2038" s="334"/>
      <c r="K2038" s="194"/>
      <c r="L2038" s="194"/>
      <c r="P2038" s="2"/>
      <c r="AA2038" s="6"/>
      <c r="AB2038" s="6"/>
      <c r="AC2038" s="6"/>
    </row>
    <row r="2039" spans="1:29" ht="9.9" customHeight="1" x14ac:dyDescent="0.25">
      <c r="A2039" s="2"/>
      <c r="B2039" s="138"/>
      <c r="C2039" s="142"/>
      <c r="D2039" s="2"/>
      <c r="I2039" s="333"/>
      <c r="J2039" s="334"/>
      <c r="K2039" s="194"/>
      <c r="L2039" s="194"/>
      <c r="P2039" s="2"/>
      <c r="AA2039" s="6"/>
      <c r="AB2039" s="6"/>
      <c r="AC2039" s="6"/>
    </row>
    <row r="2040" spans="1:29" ht="9.9" customHeight="1" x14ac:dyDescent="0.25">
      <c r="A2040" s="2"/>
      <c r="B2040" s="138"/>
      <c r="C2040" s="142"/>
      <c r="D2040" s="2"/>
      <c r="I2040" s="333"/>
      <c r="J2040" s="334"/>
      <c r="K2040" s="194"/>
      <c r="L2040" s="194"/>
      <c r="P2040" s="2"/>
      <c r="AA2040" s="6"/>
      <c r="AB2040" s="6"/>
      <c r="AC2040" s="6"/>
    </row>
    <row r="2041" spans="1:29" ht="9.9" customHeight="1" x14ac:dyDescent="0.25">
      <c r="A2041" s="2"/>
      <c r="B2041" s="138"/>
      <c r="C2041" s="142"/>
      <c r="D2041" s="2"/>
      <c r="I2041" s="333"/>
      <c r="J2041" s="334"/>
      <c r="K2041" s="194"/>
      <c r="L2041" s="194"/>
      <c r="P2041" s="2"/>
      <c r="AA2041" s="6"/>
      <c r="AB2041" s="6"/>
      <c r="AC2041" s="6"/>
    </row>
    <row r="2042" spans="1:29" ht="9.9" customHeight="1" x14ac:dyDescent="0.25">
      <c r="A2042" s="2"/>
      <c r="B2042" s="138"/>
      <c r="C2042" s="142"/>
      <c r="D2042" s="2"/>
      <c r="I2042" s="194"/>
      <c r="J2042" s="194"/>
      <c r="K2042" s="194"/>
      <c r="L2042" s="194"/>
      <c r="P2042" s="2"/>
      <c r="AA2042" s="6"/>
      <c r="AB2042" s="6"/>
      <c r="AC2042" s="6"/>
    </row>
    <row r="2043" spans="1:29" ht="9.9" customHeight="1" x14ac:dyDescent="0.25">
      <c r="A2043" s="2"/>
      <c r="B2043" s="138"/>
      <c r="C2043" s="142"/>
      <c r="D2043" s="2"/>
      <c r="I2043" s="333"/>
      <c r="J2043" s="334"/>
      <c r="K2043" s="194"/>
      <c r="L2043" s="194"/>
      <c r="P2043" s="2"/>
      <c r="AA2043" s="6"/>
      <c r="AB2043" s="6"/>
      <c r="AC2043" s="6"/>
    </row>
    <row r="2044" spans="1:29" ht="9.9" customHeight="1" x14ac:dyDescent="0.25">
      <c r="A2044" s="2"/>
      <c r="B2044" s="138"/>
      <c r="C2044" s="142"/>
      <c r="D2044" s="2"/>
      <c r="I2044" s="333"/>
      <c r="J2044" s="334"/>
      <c r="K2044" s="194"/>
      <c r="L2044" s="194"/>
      <c r="P2044" s="2"/>
      <c r="AA2044" s="6"/>
      <c r="AB2044" s="6"/>
      <c r="AC2044" s="6"/>
    </row>
    <row r="2045" spans="1:29" ht="9.9" customHeight="1" x14ac:dyDescent="0.25">
      <c r="A2045" s="2"/>
      <c r="B2045" s="138"/>
      <c r="C2045" s="142"/>
      <c r="D2045" s="2"/>
      <c r="I2045" s="333"/>
      <c r="J2045" s="334"/>
      <c r="K2045" s="194"/>
      <c r="L2045" s="194"/>
      <c r="P2045" s="2"/>
      <c r="AA2045" s="6"/>
      <c r="AB2045" s="6"/>
      <c r="AC2045" s="6"/>
    </row>
    <row r="2046" spans="1:29" ht="9.9" customHeight="1" x14ac:dyDescent="0.25">
      <c r="A2046" s="2"/>
      <c r="B2046" s="138"/>
      <c r="C2046" s="142"/>
      <c r="D2046" s="2"/>
      <c r="I2046" s="333"/>
      <c r="J2046" s="334"/>
      <c r="K2046" s="194"/>
      <c r="L2046" s="194"/>
      <c r="P2046" s="2"/>
      <c r="AA2046" s="6"/>
      <c r="AB2046" s="6"/>
      <c r="AC2046" s="6"/>
    </row>
    <row r="2047" spans="1:29" ht="9.9" customHeight="1" x14ac:dyDescent="0.25">
      <c r="A2047" s="2"/>
      <c r="B2047" s="138"/>
      <c r="C2047" s="142"/>
      <c r="D2047" s="2"/>
      <c r="I2047" s="194"/>
      <c r="J2047" s="194"/>
      <c r="K2047" s="194"/>
      <c r="L2047" s="194"/>
      <c r="P2047" s="2"/>
      <c r="AA2047" s="6"/>
      <c r="AB2047" s="6"/>
      <c r="AC2047" s="6"/>
    </row>
    <row r="2048" spans="1:29" ht="9.9" customHeight="1" x14ac:dyDescent="0.25">
      <c r="A2048" s="2"/>
      <c r="B2048" s="138"/>
      <c r="C2048" s="142"/>
      <c r="D2048" s="2"/>
      <c r="I2048" s="333"/>
      <c r="J2048" s="334"/>
      <c r="K2048" s="194"/>
      <c r="L2048" s="194"/>
      <c r="P2048" s="2"/>
      <c r="AA2048" s="6"/>
      <c r="AB2048" s="6"/>
      <c r="AC2048" s="6"/>
    </row>
    <row r="2049" spans="1:29" ht="9.9" customHeight="1" x14ac:dyDescent="0.25">
      <c r="A2049" s="2"/>
      <c r="B2049" s="138"/>
      <c r="C2049" s="142"/>
      <c r="D2049" s="2"/>
      <c r="I2049" s="333"/>
      <c r="J2049" s="334"/>
      <c r="K2049" s="194"/>
      <c r="L2049" s="194"/>
      <c r="P2049" s="2"/>
      <c r="AA2049" s="6"/>
      <c r="AB2049" s="6"/>
      <c r="AC2049" s="6"/>
    </row>
    <row r="2050" spans="1:29" ht="9.9" customHeight="1" x14ac:dyDescent="0.25">
      <c r="A2050" s="2"/>
      <c r="B2050" s="138"/>
      <c r="C2050" s="142"/>
      <c r="D2050" s="2"/>
      <c r="I2050" s="333"/>
      <c r="J2050" s="334"/>
      <c r="K2050" s="194"/>
      <c r="L2050" s="194"/>
      <c r="P2050" s="2"/>
      <c r="AA2050" s="6"/>
      <c r="AB2050" s="6"/>
      <c r="AC2050" s="6"/>
    </row>
    <row r="2051" spans="1:29" ht="9.9" customHeight="1" x14ac:dyDescent="0.25">
      <c r="A2051" s="2"/>
      <c r="B2051" s="138"/>
      <c r="C2051" s="142"/>
      <c r="D2051" s="2"/>
      <c r="I2051" s="333"/>
      <c r="J2051" s="334"/>
      <c r="K2051" s="194"/>
      <c r="L2051" s="194"/>
      <c r="P2051" s="2"/>
      <c r="AA2051" s="6"/>
      <c r="AB2051" s="6"/>
      <c r="AC2051" s="6"/>
    </row>
    <row r="2052" spans="1:29" ht="9.9" customHeight="1" x14ac:dyDescent="0.25">
      <c r="A2052" s="2"/>
      <c r="B2052" s="138"/>
      <c r="C2052" s="142"/>
      <c r="D2052" s="2"/>
      <c r="I2052" s="194"/>
      <c r="J2052" s="194"/>
      <c r="K2052" s="194"/>
      <c r="L2052" s="194"/>
      <c r="P2052" s="2"/>
      <c r="AA2052" s="6"/>
      <c r="AB2052" s="6"/>
      <c r="AC2052" s="6"/>
    </row>
    <row r="2053" spans="1:29" ht="9.9" customHeight="1" x14ac:dyDescent="0.25">
      <c r="A2053" s="2"/>
      <c r="B2053" s="138"/>
      <c r="C2053" s="142"/>
      <c r="D2053" s="2"/>
      <c r="I2053" s="333"/>
      <c r="J2053" s="334"/>
      <c r="K2053" s="194"/>
      <c r="L2053" s="194"/>
      <c r="P2053" s="2"/>
      <c r="AA2053" s="6"/>
      <c r="AB2053" s="6"/>
      <c r="AC2053" s="6"/>
    </row>
    <row r="2054" spans="1:29" ht="9.9" customHeight="1" x14ac:dyDescent="0.25">
      <c r="A2054" s="2"/>
      <c r="B2054" s="138"/>
      <c r="C2054" s="142"/>
      <c r="D2054" s="2"/>
      <c r="I2054" s="333"/>
      <c r="J2054" s="334"/>
      <c r="K2054" s="194"/>
      <c r="L2054" s="194"/>
      <c r="P2054" s="2"/>
      <c r="AA2054" s="6"/>
      <c r="AB2054" s="6"/>
      <c r="AC2054" s="6"/>
    </row>
    <row r="2055" spans="1:29" ht="9.9" customHeight="1" x14ac:dyDescent="0.25">
      <c r="A2055" s="2"/>
      <c r="B2055" s="138"/>
      <c r="C2055" s="142"/>
      <c r="D2055" s="2"/>
      <c r="I2055" s="333"/>
      <c r="J2055" s="334"/>
      <c r="K2055" s="194"/>
      <c r="L2055" s="194"/>
      <c r="P2055" s="2"/>
      <c r="AA2055" s="6"/>
      <c r="AB2055" s="6"/>
      <c r="AC2055" s="6"/>
    </row>
    <row r="2056" spans="1:29" ht="9.9" customHeight="1" x14ac:dyDescent="0.25">
      <c r="A2056" s="2"/>
      <c r="B2056" s="138"/>
      <c r="C2056" s="142"/>
      <c r="D2056" s="2"/>
      <c r="I2056" s="333"/>
      <c r="J2056" s="334"/>
      <c r="K2056" s="194"/>
      <c r="L2056" s="194"/>
      <c r="P2056" s="2"/>
      <c r="AA2056" s="6"/>
      <c r="AB2056" s="6"/>
      <c r="AC2056" s="6"/>
    </row>
    <row r="2057" spans="1:29" ht="9.9" customHeight="1" x14ac:dyDescent="0.25">
      <c r="A2057" s="2"/>
      <c r="B2057" s="138"/>
      <c r="C2057" s="142"/>
      <c r="D2057" s="2"/>
      <c r="I2057" s="194"/>
      <c r="J2057" s="194"/>
      <c r="K2057" s="194"/>
      <c r="L2057" s="194"/>
      <c r="P2057" s="2"/>
      <c r="AA2057" s="6"/>
      <c r="AB2057" s="6"/>
      <c r="AC2057" s="6"/>
    </row>
    <row r="2058" spans="1:29" ht="9.9" customHeight="1" x14ac:dyDescent="0.25">
      <c r="A2058" s="2"/>
      <c r="B2058" s="138"/>
      <c r="C2058" s="142"/>
      <c r="D2058" s="2"/>
      <c r="I2058" s="333"/>
      <c r="J2058" s="334"/>
      <c r="K2058" s="194"/>
      <c r="L2058" s="194"/>
      <c r="P2058" s="2"/>
      <c r="AA2058" s="6"/>
      <c r="AB2058" s="6"/>
      <c r="AC2058" s="6"/>
    </row>
    <row r="2059" spans="1:29" ht="9.9" customHeight="1" x14ac:dyDescent="0.25">
      <c r="A2059" s="2"/>
      <c r="B2059" s="138"/>
      <c r="C2059" s="142"/>
      <c r="D2059" s="2"/>
      <c r="I2059" s="333"/>
      <c r="J2059" s="334"/>
      <c r="K2059" s="194"/>
      <c r="L2059" s="194"/>
      <c r="P2059" s="2"/>
      <c r="AA2059" s="6"/>
      <c r="AB2059" s="6"/>
      <c r="AC2059" s="6"/>
    </row>
    <row r="2060" spans="1:29" ht="9.9" customHeight="1" x14ac:dyDescent="0.25">
      <c r="A2060" s="2"/>
      <c r="B2060" s="138"/>
      <c r="C2060" s="142"/>
      <c r="D2060" s="2"/>
      <c r="I2060" s="333"/>
      <c r="J2060" s="334"/>
      <c r="K2060" s="194"/>
      <c r="L2060" s="194"/>
      <c r="P2060" s="2"/>
      <c r="AA2060" s="6"/>
      <c r="AB2060" s="6"/>
      <c r="AC2060" s="6"/>
    </row>
    <row r="2061" spans="1:29" ht="9.9" customHeight="1" x14ac:dyDescent="0.25">
      <c r="A2061" s="2"/>
      <c r="B2061" s="138"/>
      <c r="C2061" s="142"/>
      <c r="D2061" s="2"/>
      <c r="I2061" s="333"/>
      <c r="J2061" s="334"/>
      <c r="K2061" s="194"/>
      <c r="L2061" s="194"/>
      <c r="P2061" s="2"/>
      <c r="AA2061" s="6"/>
      <c r="AB2061" s="6"/>
      <c r="AC2061" s="6"/>
    </row>
    <row r="2062" spans="1:29" ht="9.9" customHeight="1" x14ac:dyDescent="0.25">
      <c r="A2062" s="2"/>
      <c r="B2062" s="138"/>
      <c r="C2062" s="142"/>
      <c r="D2062" s="2"/>
      <c r="I2062" s="194"/>
      <c r="J2062" s="194"/>
      <c r="K2062" s="194"/>
      <c r="L2062" s="194"/>
      <c r="P2062" s="2"/>
      <c r="AA2062" s="6"/>
      <c r="AB2062" s="6"/>
      <c r="AC2062" s="6"/>
    </row>
    <row r="2063" spans="1:29" ht="9.9" customHeight="1" x14ac:dyDescent="0.25">
      <c r="B2063" s="138"/>
      <c r="C2063" s="142"/>
      <c r="D2063" s="2"/>
      <c r="I2063" s="333"/>
      <c r="J2063" s="334"/>
      <c r="K2063" s="194"/>
      <c r="L2063" s="194"/>
      <c r="P2063" s="2"/>
      <c r="AA2063" s="6"/>
      <c r="AB2063" s="6"/>
      <c r="AC2063" s="6"/>
    </row>
    <row r="2064" spans="1:29" ht="9.9" customHeight="1" x14ac:dyDescent="0.25">
      <c r="B2064" s="138"/>
      <c r="C2064" s="142"/>
      <c r="D2064" s="2"/>
      <c r="I2064" s="333"/>
      <c r="J2064" s="334"/>
      <c r="K2064" s="194"/>
      <c r="L2064" s="194"/>
      <c r="P2064" s="2"/>
      <c r="AA2064" s="6"/>
      <c r="AB2064" s="6"/>
      <c r="AC2064" s="6"/>
    </row>
    <row r="2065" spans="1:29" ht="9.9" customHeight="1" x14ac:dyDescent="0.25">
      <c r="A2065" s="11"/>
      <c r="B2065" s="138"/>
      <c r="C2065" s="142"/>
      <c r="D2065" s="2"/>
      <c r="I2065" s="333"/>
      <c r="J2065" s="334"/>
      <c r="K2065" s="194"/>
      <c r="L2065" s="194"/>
      <c r="P2065" s="2"/>
      <c r="AA2065" s="6"/>
      <c r="AB2065" s="6"/>
      <c r="AC2065" s="6"/>
    </row>
    <row r="2066" spans="1:29" ht="9.9" customHeight="1" x14ac:dyDescent="0.25">
      <c r="B2066" s="138"/>
      <c r="C2066" s="142"/>
      <c r="D2066" s="2"/>
      <c r="I2066" s="333"/>
      <c r="J2066" s="334"/>
      <c r="K2066" s="194"/>
      <c r="L2066" s="194"/>
      <c r="P2066" s="2"/>
      <c r="AA2066" s="6"/>
      <c r="AB2066" s="6"/>
      <c r="AC2066" s="6"/>
    </row>
    <row r="2067" spans="1:29" ht="9.9" customHeight="1" x14ac:dyDescent="0.25">
      <c r="B2067" s="138"/>
      <c r="C2067" s="142"/>
      <c r="D2067" s="2"/>
      <c r="I2067" s="194"/>
      <c r="J2067" s="194"/>
      <c r="K2067" s="194"/>
      <c r="L2067" s="194"/>
      <c r="P2067" s="2"/>
      <c r="AA2067" s="6"/>
      <c r="AB2067" s="6"/>
      <c r="AC2067" s="6"/>
    </row>
    <row r="2068" spans="1:29" ht="9.9" customHeight="1" x14ac:dyDescent="0.25">
      <c r="B2068" s="138"/>
      <c r="C2068" s="142"/>
      <c r="D2068" s="2"/>
      <c r="I2068" s="333"/>
      <c r="J2068" s="334"/>
      <c r="K2068" s="194"/>
      <c r="L2068" s="194"/>
      <c r="P2068" s="2"/>
      <c r="AA2068" s="6"/>
      <c r="AB2068" s="6"/>
      <c r="AC2068" s="6"/>
    </row>
    <row r="2069" spans="1:29" ht="9.9" customHeight="1" x14ac:dyDescent="0.25">
      <c r="B2069" s="138"/>
      <c r="C2069" s="142"/>
      <c r="D2069" s="2"/>
      <c r="I2069" s="333"/>
      <c r="J2069" s="334"/>
      <c r="K2069" s="194"/>
      <c r="L2069" s="194"/>
      <c r="P2069" s="2"/>
      <c r="AA2069" s="6"/>
      <c r="AB2069" s="6"/>
      <c r="AC2069" s="6"/>
    </row>
    <row r="2070" spans="1:29" ht="9.9" customHeight="1" x14ac:dyDescent="0.25">
      <c r="B2070" s="138"/>
      <c r="C2070" s="142"/>
      <c r="D2070" s="2"/>
      <c r="I2070" s="333"/>
      <c r="J2070" s="334"/>
      <c r="K2070" s="194"/>
      <c r="L2070" s="194"/>
      <c r="P2070" s="2"/>
      <c r="AA2070" s="6"/>
      <c r="AB2070" s="6"/>
      <c r="AC2070" s="6"/>
    </row>
    <row r="2071" spans="1:29" ht="9.9" customHeight="1" x14ac:dyDescent="0.25">
      <c r="B2071" s="138"/>
      <c r="C2071" s="142"/>
      <c r="D2071" s="2"/>
      <c r="I2071" s="333"/>
      <c r="J2071" s="334"/>
      <c r="K2071" s="194"/>
      <c r="L2071" s="194"/>
      <c r="P2071" s="2"/>
      <c r="AA2071" s="6"/>
      <c r="AB2071" s="6"/>
      <c r="AC2071" s="6"/>
    </row>
    <row r="2072" spans="1:29" ht="9.9" customHeight="1" x14ac:dyDescent="0.25">
      <c r="B2072" s="138"/>
      <c r="C2072" s="142"/>
      <c r="D2072" s="2"/>
      <c r="I2072" s="194"/>
      <c r="J2072" s="194"/>
      <c r="K2072" s="194"/>
      <c r="L2072" s="194"/>
      <c r="P2072" s="2"/>
      <c r="AA2072" s="6"/>
      <c r="AB2072" s="6"/>
      <c r="AC2072" s="6"/>
    </row>
    <row r="2073" spans="1:29" ht="9.9" customHeight="1" x14ac:dyDescent="0.25">
      <c r="B2073" s="138"/>
      <c r="C2073" s="142"/>
      <c r="D2073" s="2"/>
      <c r="I2073" s="333"/>
      <c r="J2073" s="334"/>
      <c r="K2073" s="194"/>
      <c r="L2073" s="194"/>
      <c r="P2073" s="2"/>
      <c r="AA2073" s="6"/>
      <c r="AB2073" s="6"/>
      <c r="AC2073" s="6"/>
    </row>
    <row r="2074" spans="1:29" ht="9.9" customHeight="1" x14ac:dyDescent="0.25">
      <c r="B2074" s="138"/>
      <c r="C2074" s="142"/>
      <c r="D2074" s="2"/>
      <c r="I2074" s="333"/>
      <c r="J2074" s="334"/>
      <c r="K2074" s="194"/>
      <c r="L2074" s="194"/>
      <c r="P2074" s="2"/>
      <c r="AA2074" s="6"/>
      <c r="AB2074" s="6"/>
      <c r="AC2074" s="6"/>
    </row>
    <row r="2075" spans="1:29" ht="9.9" customHeight="1" x14ac:dyDescent="0.25">
      <c r="B2075" s="138"/>
      <c r="C2075" s="142"/>
      <c r="D2075" s="2"/>
      <c r="I2075" s="194"/>
      <c r="J2075" s="194"/>
      <c r="K2075" s="194"/>
      <c r="L2075" s="194"/>
      <c r="P2075" s="2"/>
      <c r="AA2075" s="6"/>
      <c r="AB2075" s="6"/>
      <c r="AC2075" s="6"/>
    </row>
    <row r="2076" spans="1:29" ht="9.9" customHeight="1" x14ac:dyDescent="0.25">
      <c r="B2076" s="138"/>
      <c r="C2076" s="142"/>
      <c r="D2076" s="2"/>
      <c r="I2076" s="333"/>
      <c r="J2076" s="334"/>
      <c r="K2076" s="194"/>
      <c r="L2076" s="194"/>
      <c r="P2076" s="2"/>
      <c r="AA2076" s="6"/>
      <c r="AB2076" s="6"/>
      <c r="AC2076" s="6"/>
    </row>
    <row r="2077" spans="1:29" ht="9.9" customHeight="1" x14ac:dyDescent="0.25">
      <c r="B2077" s="138"/>
      <c r="C2077" s="142"/>
      <c r="D2077" s="2"/>
      <c r="I2077" s="333"/>
      <c r="J2077" s="334"/>
      <c r="K2077" s="194"/>
      <c r="L2077" s="194"/>
      <c r="P2077" s="2"/>
      <c r="AA2077" s="6"/>
      <c r="AB2077" s="6"/>
      <c r="AC2077" s="6"/>
    </row>
    <row r="2078" spans="1:29" ht="9.9" customHeight="1" x14ac:dyDescent="0.25">
      <c r="B2078" s="138"/>
      <c r="C2078" s="142"/>
      <c r="D2078" s="2"/>
      <c r="I2078" s="333"/>
      <c r="J2078" s="334"/>
      <c r="K2078" s="194"/>
      <c r="L2078" s="194"/>
      <c r="P2078" s="2"/>
      <c r="AA2078" s="6"/>
      <c r="AB2078" s="6"/>
      <c r="AC2078" s="6"/>
    </row>
    <row r="2079" spans="1:29" ht="9.9" customHeight="1" x14ac:dyDescent="0.25">
      <c r="A2079" s="2"/>
      <c r="B2079" s="138"/>
      <c r="C2079" s="142"/>
      <c r="D2079" s="2"/>
      <c r="I2079" s="194"/>
      <c r="J2079" s="194"/>
      <c r="K2079" s="194"/>
      <c r="L2079" s="194"/>
      <c r="P2079" s="2"/>
      <c r="AA2079" s="6"/>
      <c r="AB2079" s="6"/>
      <c r="AC2079" s="6"/>
    </row>
    <row r="2080" spans="1:29" ht="9.9" customHeight="1" x14ac:dyDescent="0.25">
      <c r="A2080" s="2"/>
      <c r="B2080" s="138"/>
      <c r="C2080" s="142"/>
      <c r="D2080" s="2"/>
      <c r="I2080" s="333"/>
      <c r="J2080" s="334"/>
      <c r="K2080" s="194"/>
      <c r="L2080" s="194"/>
      <c r="P2080" s="2"/>
      <c r="AA2080" s="6"/>
      <c r="AB2080" s="6"/>
      <c r="AC2080" s="6"/>
    </row>
    <row r="2081" spans="1:29" ht="9.9" customHeight="1" x14ac:dyDescent="0.25">
      <c r="A2081" s="2"/>
      <c r="B2081" s="138"/>
      <c r="C2081" s="142"/>
      <c r="D2081" s="2"/>
      <c r="I2081" s="333"/>
      <c r="J2081" s="334"/>
      <c r="K2081" s="194"/>
      <c r="L2081" s="194"/>
      <c r="P2081" s="2"/>
      <c r="AA2081" s="6"/>
      <c r="AB2081" s="6"/>
      <c r="AC2081" s="6"/>
    </row>
    <row r="2082" spans="1:29" ht="9.9" customHeight="1" x14ac:dyDescent="0.25">
      <c r="A2082" s="2"/>
      <c r="B2082" s="138"/>
      <c r="C2082" s="142"/>
      <c r="D2082" s="2"/>
      <c r="I2082" s="333"/>
      <c r="J2082" s="334"/>
      <c r="K2082" s="194"/>
      <c r="L2082" s="194"/>
      <c r="P2082" s="2"/>
      <c r="AA2082" s="6"/>
      <c r="AB2082" s="6"/>
      <c r="AC2082" s="6"/>
    </row>
    <row r="2083" spans="1:29" ht="9.9" customHeight="1" x14ac:dyDescent="0.25">
      <c r="A2083" s="2"/>
      <c r="B2083" s="138"/>
      <c r="C2083" s="142"/>
      <c r="D2083" s="2"/>
      <c r="I2083" s="333"/>
      <c r="J2083" s="334"/>
      <c r="K2083" s="194"/>
      <c r="L2083" s="194"/>
      <c r="P2083" s="2"/>
      <c r="AA2083" s="6"/>
      <c r="AB2083" s="6"/>
      <c r="AC2083" s="6"/>
    </row>
    <row r="2084" spans="1:29" ht="9.9" customHeight="1" x14ac:dyDescent="0.25">
      <c r="A2084" s="2"/>
      <c r="B2084" s="138"/>
      <c r="C2084" s="142"/>
      <c r="D2084" s="2"/>
      <c r="I2084" s="194"/>
      <c r="J2084" s="194"/>
      <c r="K2084" s="194"/>
      <c r="L2084" s="194"/>
      <c r="P2084" s="2"/>
      <c r="AA2084" s="6"/>
      <c r="AB2084" s="6"/>
      <c r="AC2084" s="6"/>
    </row>
    <row r="2085" spans="1:29" ht="9.9" customHeight="1" x14ac:dyDescent="0.25">
      <c r="A2085" s="2"/>
      <c r="B2085" s="138"/>
      <c r="C2085" s="142"/>
      <c r="D2085" s="2"/>
      <c r="I2085" s="333"/>
      <c r="J2085" s="334"/>
      <c r="K2085" s="194"/>
      <c r="L2085" s="194"/>
      <c r="P2085" s="2"/>
      <c r="AA2085" s="6"/>
      <c r="AB2085" s="6"/>
      <c r="AC2085" s="6"/>
    </row>
    <row r="2086" spans="1:29" ht="9.9" customHeight="1" x14ac:dyDescent="0.25">
      <c r="A2086" s="2"/>
      <c r="B2086" s="138"/>
      <c r="C2086" s="142"/>
      <c r="D2086" s="2"/>
      <c r="I2086" s="333"/>
      <c r="J2086" s="334"/>
      <c r="K2086" s="194"/>
      <c r="L2086" s="194"/>
      <c r="P2086" s="2"/>
      <c r="AA2086" s="6"/>
      <c r="AB2086" s="6"/>
      <c r="AC2086" s="6"/>
    </row>
    <row r="2087" spans="1:29" ht="9.9" customHeight="1" x14ac:dyDescent="0.25">
      <c r="A2087" s="2"/>
      <c r="B2087" s="138"/>
      <c r="C2087" s="142"/>
      <c r="D2087" s="2"/>
      <c r="I2087" s="194"/>
      <c r="J2087" s="194"/>
      <c r="K2087" s="194"/>
      <c r="L2087" s="194"/>
      <c r="P2087" s="2"/>
      <c r="AA2087" s="6"/>
      <c r="AB2087" s="6"/>
      <c r="AC2087" s="6"/>
    </row>
    <row r="2088" spans="1:29" ht="9.9" customHeight="1" x14ac:dyDescent="0.25">
      <c r="A2088" s="2"/>
      <c r="B2088" s="138"/>
      <c r="C2088" s="142"/>
      <c r="D2088" s="2"/>
      <c r="I2088" s="333"/>
      <c r="J2088" s="334"/>
      <c r="K2088" s="194"/>
      <c r="L2088" s="194"/>
      <c r="P2088" s="2"/>
      <c r="AA2088" s="6"/>
      <c r="AB2088" s="6"/>
      <c r="AC2088" s="6"/>
    </row>
    <row r="2089" spans="1:29" ht="9.9" customHeight="1" x14ac:dyDescent="0.25">
      <c r="A2089" s="2"/>
      <c r="B2089" s="138"/>
      <c r="C2089" s="142"/>
      <c r="D2089" s="2"/>
      <c r="I2089" s="333"/>
      <c r="J2089" s="334"/>
      <c r="K2089" s="194"/>
      <c r="L2089" s="194"/>
      <c r="P2089" s="2"/>
      <c r="AA2089" s="6"/>
      <c r="AB2089" s="6"/>
      <c r="AC2089" s="6"/>
    </row>
    <row r="2090" spans="1:29" ht="9.9" customHeight="1" x14ac:dyDescent="0.25">
      <c r="A2090" s="2"/>
      <c r="B2090" s="138"/>
      <c r="C2090" s="14"/>
      <c r="D2090" s="194"/>
      <c r="E2090" s="194"/>
      <c r="F2090" s="194"/>
      <c r="G2090" s="194"/>
      <c r="H2090" s="193"/>
      <c r="I2090" s="194"/>
      <c r="J2090" s="194"/>
      <c r="K2090" s="194"/>
      <c r="L2090" s="140"/>
      <c r="P2090" s="2"/>
      <c r="AA2090" s="6"/>
      <c r="AB2090" s="6"/>
      <c r="AC2090" s="6"/>
    </row>
    <row r="2091" spans="1:29" ht="9.9" customHeight="1" x14ac:dyDescent="0.25">
      <c r="A2091" s="2"/>
      <c r="B2091" s="141"/>
      <c r="C2091" s="148"/>
      <c r="D2091" s="194"/>
      <c r="E2091" s="194"/>
      <c r="F2091" s="194"/>
      <c r="G2091" s="194"/>
      <c r="I2091" s="194"/>
      <c r="J2091" s="194"/>
      <c r="K2091" s="194"/>
      <c r="L2091" s="140"/>
      <c r="P2091" s="2"/>
      <c r="AA2091" s="6"/>
      <c r="AB2091" s="6"/>
      <c r="AC2091" s="6"/>
    </row>
    <row r="2092" spans="1:29" ht="9.9" customHeight="1" x14ac:dyDescent="0.25">
      <c r="A2092" s="2"/>
      <c r="B2092" s="139"/>
      <c r="C2092" s="14"/>
      <c r="D2092" s="194"/>
      <c r="E2092" s="194"/>
      <c r="F2092" s="194"/>
      <c r="G2092" s="194"/>
      <c r="H2092" s="193"/>
      <c r="I2092" s="194"/>
      <c r="J2092" s="194"/>
      <c r="K2092" s="194"/>
      <c r="L2092" s="140"/>
      <c r="P2092" s="2"/>
      <c r="AA2092" s="6"/>
      <c r="AB2092" s="6"/>
      <c r="AC2092" s="6"/>
    </row>
    <row r="2093" spans="1:29" ht="9.9" customHeight="1" x14ac:dyDescent="0.25">
      <c r="A2093" s="2"/>
      <c r="B2093" s="142"/>
      <c r="C2093" s="14"/>
      <c r="D2093" s="194"/>
      <c r="E2093" s="194"/>
      <c r="F2093" s="194"/>
      <c r="G2093" s="194"/>
      <c r="H2093" s="193"/>
      <c r="I2093" s="194"/>
      <c r="J2093" s="194"/>
      <c r="K2093" s="194"/>
      <c r="L2093" s="140"/>
      <c r="P2093" s="2"/>
      <c r="AA2093" s="6"/>
      <c r="AB2093" s="6"/>
      <c r="AC2093" s="6"/>
    </row>
    <row r="2094" spans="1:29" ht="9.9" customHeight="1" x14ac:dyDescent="0.25">
      <c r="A2094" s="2"/>
      <c r="B2094" s="138"/>
      <c r="C2094" s="14"/>
      <c r="D2094" s="194"/>
      <c r="E2094" s="194"/>
      <c r="F2094" s="194"/>
      <c r="G2094" s="194"/>
      <c r="H2094" s="193"/>
      <c r="I2094" s="194"/>
      <c r="J2094" s="194"/>
      <c r="K2094" s="194"/>
      <c r="L2094" s="140"/>
      <c r="P2094" s="2"/>
      <c r="AA2094" s="6"/>
      <c r="AB2094" s="6"/>
      <c r="AC2094" s="6"/>
    </row>
    <row r="2095" spans="1:29" ht="9.9" customHeight="1" x14ac:dyDescent="0.25">
      <c r="B2095" s="138"/>
      <c r="C2095" s="14"/>
      <c r="D2095" s="194"/>
      <c r="E2095" s="194"/>
      <c r="F2095" s="194"/>
      <c r="G2095" s="194"/>
      <c r="H2095" s="193"/>
      <c r="I2095" s="194"/>
      <c r="J2095" s="194"/>
      <c r="K2095" s="194"/>
      <c r="L2095" s="140"/>
      <c r="P2095" s="2"/>
      <c r="AA2095" s="6"/>
      <c r="AB2095" s="6"/>
      <c r="AC2095" s="6"/>
    </row>
    <row r="2096" spans="1:29" ht="9.9" customHeight="1" x14ac:dyDescent="0.25">
      <c r="B2096" s="138"/>
      <c r="C2096" s="14"/>
      <c r="D2096" s="194"/>
      <c r="E2096" s="194"/>
      <c r="F2096" s="194"/>
      <c r="G2096" s="194"/>
      <c r="H2096" s="193"/>
      <c r="I2096" s="194"/>
      <c r="J2096" s="194"/>
      <c r="K2096" s="194"/>
      <c r="L2096" s="140"/>
      <c r="P2096" s="2"/>
      <c r="AA2096" s="6"/>
      <c r="AB2096" s="6"/>
      <c r="AC2096" s="6"/>
    </row>
    <row r="2097" spans="1:29" ht="9.9" customHeight="1" x14ac:dyDescent="0.25">
      <c r="B2097" s="138"/>
      <c r="C2097" s="14"/>
      <c r="D2097" s="194"/>
      <c r="E2097" s="194"/>
      <c r="F2097" s="194"/>
      <c r="G2097" s="194"/>
      <c r="H2097" s="193"/>
      <c r="I2097" s="194"/>
      <c r="J2097" s="194"/>
      <c r="K2097" s="194"/>
      <c r="L2097" s="140"/>
      <c r="P2097" s="2"/>
      <c r="AA2097" s="6"/>
      <c r="AB2097" s="6"/>
      <c r="AC2097" s="6"/>
    </row>
    <row r="2098" spans="1:29" ht="9.9" customHeight="1" x14ac:dyDescent="0.25">
      <c r="B2098" s="138"/>
      <c r="C2098" s="14"/>
      <c r="D2098" s="194"/>
      <c r="E2098" s="194"/>
      <c r="F2098" s="194"/>
      <c r="G2098" s="194"/>
      <c r="H2098" s="193"/>
      <c r="I2098" s="194"/>
      <c r="J2098" s="194"/>
      <c r="K2098" s="194"/>
      <c r="L2098" s="140"/>
      <c r="P2098" s="2"/>
      <c r="AA2098" s="6"/>
      <c r="AB2098" s="6"/>
      <c r="AC2098" s="6"/>
    </row>
    <row r="2099" spans="1:29" ht="9.9" customHeight="1" x14ac:dyDescent="0.25">
      <c r="B2099" s="138"/>
      <c r="C2099" s="14"/>
      <c r="D2099" s="194"/>
      <c r="E2099" s="194"/>
      <c r="F2099" s="194"/>
      <c r="G2099" s="194"/>
      <c r="H2099" s="193"/>
      <c r="I2099" s="194"/>
      <c r="J2099" s="194"/>
      <c r="K2099" s="194"/>
      <c r="L2099" s="140"/>
      <c r="P2099" s="2"/>
      <c r="AA2099" s="6"/>
      <c r="AB2099" s="6"/>
      <c r="AC2099" s="6"/>
    </row>
    <row r="2100" spans="1:29" ht="9.9" customHeight="1" x14ac:dyDescent="0.25">
      <c r="B2100" s="138"/>
      <c r="C2100" s="14"/>
      <c r="D2100" s="194"/>
      <c r="E2100" s="194"/>
      <c r="F2100" s="194"/>
      <c r="G2100" s="194"/>
      <c r="H2100" s="193"/>
      <c r="I2100" s="194"/>
      <c r="J2100" s="194"/>
      <c r="K2100" s="194"/>
      <c r="L2100" s="140"/>
      <c r="P2100" s="2"/>
      <c r="AA2100" s="6"/>
      <c r="AB2100" s="6"/>
      <c r="AC2100" s="6"/>
    </row>
    <row r="2101" spans="1:29" ht="9.9" customHeight="1" x14ac:dyDescent="0.25">
      <c r="B2101" s="138"/>
      <c r="C2101" s="14"/>
      <c r="D2101" s="194"/>
      <c r="E2101" s="194"/>
      <c r="F2101" s="194"/>
      <c r="G2101" s="194"/>
      <c r="H2101" s="193"/>
      <c r="I2101" s="194"/>
      <c r="J2101" s="194"/>
      <c r="K2101" s="194"/>
      <c r="L2101" s="140"/>
      <c r="P2101" s="2"/>
      <c r="AA2101" s="6"/>
      <c r="AB2101" s="6"/>
      <c r="AC2101" s="6"/>
    </row>
    <row r="2102" spans="1:29" ht="9.9" customHeight="1" x14ac:dyDescent="0.25">
      <c r="B2102" s="138"/>
      <c r="C2102" s="14"/>
      <c r="D2102" s="194"/>
      <c r="E2102" s="194"/>
      <c r="F2102" s="194"/>
      <c r="G2102" s="194"/>
      <c r="H2102" s="193"/>
      <c r="I2102" s="194"/>
      <c r="J2102" s="194"/>
      <c r="K2102" s="194"/>
      <c r="L2102" s="140"/>
      <c r="P2102" s="2"/>
      <c r="AA2102" s="6"/>
      <c r="AB2102" s="6"/>
      <c r="AC2102" s="6"/>
    </row>
    <row r="2103" spans="1:29" ht="9.9" customHeight="1" x14ac:dyDescent="0.25">
      <c r="B2103" s="138"/>
      <c r="C2103" s="14"/>
      <c r="D2103" s="194"/>
      <c r="E2103" s="194"/>
      <c r="F2103" s="194"/>
      <c r="G2103" s="194"/>
      <c r="H2103" s="193"/>
      <c r="I2103" s="194"/>
      <c r="J2103" s="194"/>
      <c r="K2103" s="194"/>
      <c r="L2103" s="140"/>
      <c r="P2103" s="2"/>
      <c r="AA2103" s="6"/>
      <c r="AB2103" s="6"/>
      <c r="AC2103" s="6"/>
    </row>
    <row r="2104" spans="1:29" ht="9.9" customHeight="1" x14ac:dyDescent="0.25">
      <c r="B2104" s="138"/>
      <c r="C2104" s="14"/>
      <c r="D2104" s="194"/>
      <c r="E2104" s="194"/>
      <c r="F2104" s="194"/>
      <c r="G2104" s="194"/>
      <c r="H2104" s="193"/>
      <c r="I2104" s="194"/>
      <c r="J2104" s="194"/>
      <c r="K2104" s="194"/>
      <c r="L2104" s="140"/>
      <c r="P2104" s="2"/>
      <c r="AA2104" s="6"/>
      <c r="AB2104" s="6"/>
      <c r="AC2104" s="6"/>
    </row>
    <row r="2105" spans="1:29" ht="9.9" customHeight="1" x14ac:dyDescent="0.25">
      <c r="A2105" s="11"/>
      <c r="B2105" s="138"/>
      <c r="C2105" s="83"/>
      <c r="D2105" s="194"/>
      <c r="E2105" s="194"/>
      <c r="F2105" s="194"/>
      <c r="G2105" s="194"/>
      <c r="H2105" s="193"/>
      <c r="I2105" s="194"/>
      <c r="J2105" s="194"/>
      <c r="K2105" s="194"/>
      <c r="L2105" s="13"/>
      <c r="P2105" s="2"/>
      <c r="AA2105" s="6"/>
      <c r="AB2105" s="6"/>
      <c r="AC2105" s="6"/>
    </row>
    <row r="2106" spans="1:29" ht="9.9" customHeight="1" x14ac:dyDescent="0.25">
      <c r="B2106" s="138"/>
      <c r="D2106" s="194"/>
      <c r="E2106" s="194"/>
      <c r="F2106" s="194"/>
      <c r="G2106" s="194"/>
      <c r="H2106" s="193"/>
      <c r="I2106" s="194"/>
      <c r="J2106" s="194"/>
      <c r="K2106" s="194"/>
      <c r="L2106" s="140"/>
      <c r="P2106" s="2"/>
      <c r="AA2106" s="6"/>
      <c r="AB2106" s="6"/>
      <c r="AC2106" s="6"/>
    </row>
    <row r="2107" spans="1:29" ht="9.9" customHeight="1" x14ac:dyDescent="0.25">
      <c r="B2107" s="138"/>
      <c r="C2107" s="148"/>
      <c r="D2107" s="194"/>
      <c r="E2107" s="194"/>
      <c r="F2107" s="194"/>
      <c r="G2107" s="194"/>
      <c r="H2107" s="193"/>
      <c r="I2107" s="194"/>
      <c r="J2107" s="194"/>
      <c r="K2107" s="194"/>
      <c r="P2107" s="2"/>
      <c r="AA2107" s="6"/>
      <c r="AB2107" s="6"/>
      <c r="AC2107" s="6"/>
    </row>
    <row r="2108" spans="1:29" ht="9.9" customHeight="1" x14ac:dyDescent="0.25">
      <c r="B2108" s="138"/>
      <c r="C2108" s="14"/>
      <c r="D2108" s="194"/>
      <c r="E2108" s="194"/>
      <c r="F2108" s="194"/>
      <c r="G2108" s="194"/>
      <c r="H2108" s="193"/>
      <c r="I2108" s="194"/>
      <c r="J2108" s="194"/>
      <c r="K2108" s="194"/>
      <c r="L2108" s="194"/>
      <c r="P2108" s="2"/>
      <c r="AA2108" s="6"/>
      <c r="AB2108" s="6"/>
      <c r="AC2108" s="6"/>
    </row>
    <row r="2109" spans="1:29" ht="9.9" customHeight="1" x14ac:dyDescent="0.25">
      <c r="B2109" s="138"/>
      <c r="C2109" s="14"/>
      <c r="D2109" s="194"/>
      <c r="E2109" s="194"/>
      <c r="F2109" s="194"/>
      <c r="G2109" s="194"/>
      <c r="H2109" s="193"/>
      <c r="I2109" s="194"/>
      <c r="J2109" s="194"/>
      <c r="K2109" s="194"/>
      <c r="L2109" s="194"/>
      <c r="P2109" s="2"/>
      <c r="AA2109" s="6"/>
      <c r="AB2109" s="6"/>
      <c r="AC2109" s="6"/>
    </row>
    <row r="2110" spans="1:29" ht="9.9" customHeight="1" x14ac:dyDescent="0.25">
      <c r="B2110" s="138"/>
      <c r="C2110" s="14"/>
      <c r="D2110" s="194"/>
      <c r="E2110" s="194"/>
      <c r="F2110" s="194"/>
      <c r="G2110" s="194"/>
      <c r="H2110" s="193"/>
      <c r="I2110" s="194"/>
      <c r="J2110" s="194"/>
      <c r="K2110" s="194"/>
      <c r="L2110" s="194"/>
      <c r="P2110" s="2"/>
      <c r="AA2110" s="6"/>
      <c r="AB2110" s="6"/>
      <c r="AC2110" s="6"/>
    </row>
    <row r="2111" spans="1:29" ht="9.9" customHeight="1" x14ac:dyDescent="0.25">
      <c r="A2111" s="2"/>
      <c r="B2111" s="138"/>
      <c r="C2111" s="14"/>
      <c r="D2111" s="194"/>
      <c r="E2111" s="194"/>
      <c r="F2111" s="194"/>
      <c r="G2111" s="194"/>
      <c r="H2111" s="193"/>
      <c r="I2111" s="194"/>
      <c r="J2111" s="194"/>
      <c r="K2111" s="194"/>
      <c r="L2111" s="194"/>
      <c r="P2111" s="2"/>
      <c r="AA2111" s="6"/>
      <c r="AB2111" s="6"/>
      <c r="AC2111" s="6"/>
    </row>
    <row r="2112" spans="1:29" ht="9.9" customHeight="1" x14ac:dyDescent="0.25">
      <c r="A2112" s="2"/>
      <c r="B2112" s="138"/>
      <c r="C2112" s="14"/>
      <c r="D2112" s="194"/>
      <c r="E2112" s="194"/>
      <c r="F2112" s="194"/>
      <c r="G2112" s="194"/>
      <c r="H2112" s="193"/>
      <c r="I2112" s="194"/>
      <c r="J2112" s="194"/>
      <c r="K2112" s="194"/>
      <c r="L2112" s="194"/>
      <c r="P2112" s="2"/>
      <c r="AA2112" s="6"/>
      <c r="AB2112" s="6"/>
      <c r="AC2112" s="6"/>
    </row>
    <row r="2113" spans="1:29" ht="9.9" customHeight="1" x14ac:dyDescent="0.25">
      <c r="A2113" s="2"/>
      <c r="B2113" s="138"/>
      <c r="C2113" s="14"/>
      <c r="D2113" s="194"/>
      <c r="E2113" s="194"/>
      <c r="F2113" s="194"/>
      <c r="G2113" s="194"/>
      <c r="H2113" s="193"/>
      <c r="I2113" s="194"/>
      <c r="J2113" s="194"/>
      <c r="K2113" s="194"/>
      <c r="L2113" s="194"/>
      <c r="P2113" s="2"/>
      <c r="AA2113" s="6"/>
      <c r="AB2113" s="6"/>
      <c r="AC2113" s="6"/>
    </row>
    <row r="2114" spans="1:29" ht="9.9" customHeight="1" x14ac:dyDescent="0.25">
      <c r="A2114" s="2"/>
      <c r="B2114" s="138"/>
      <c r="C2114" s="14"/>
      <c r="D2114" s="194"/>
      <c r="E2114" s="194"/>
      <c r="F2114" s="194"/>
      <c r="G2114" s="194"/>
      <c r="H2114" s="193"/>
      <c r="I2114" s="194"/>
      <c r="J2114" s="194"/>
      <c r="K2114" s="194"/>
      <c r="L2114" s="194"/>
      <c r="P2114" s="2"/>
      <c r="AA2114" s="6"/>
      <c r="AB2114" s="6"/>
      <c r="AC2114" s="6"/>
    </row>
    <row r="2115" spans="1:29" ht="9.9" customHeight="1" x14ac:dyDescent="0.25">
      <c r="A2115" s="2"/>
      <c r="B2115" s="138"/>
      <c r="C2115" s="148"/>
      <c r="D2115" s="194"/>
      <c r="E2115" s="194"/>
      <c r="F2115" s="194"/>
      <c r="G2115" s="194"/>
      <c r="H2115" s="193"/>
      <c r="I2115" s="194"/>
      <c r="J2115" s="194"/>
      <c r="K2115" s="194"/>
      <c r="L2115" s="194"/>
      <c r="P2115" s="2"/>
      <c r="AA2115" s="6"/>
      <c r="AB2115" s="6"/>
      <c r="AC2115" s="6"/>
    </row>
    <row r="2116" spans="1:29" ht="9.9" customHeight="1" x14ac:dyDescent="0.25">
      <c r="A2116" s="2"/>
      <c r="B2116" s="138"/>
      <c r="C2116" s="14"/>
      <c r="D2116" s="194"/>
      <c r="E2116" s="194"/>
      <c r="F2116" s="194"/>
      <c r="G2116" s="194"/>
      <c r="H2116" s="193"/>
      <c r="I2116" s="194"/>
      <c r="J2116" s="194"/>
      <c r="K2116" s="194"/>
      <c r="L2116" s="194"/>
      <c r="P2116" s="2"/>
      <c r="AA2116" s="6"/>
      <c r="AB2116" s="6"/>
      <c r="AC2116" s="6"/>
    </row>
    <row r="2117" spans="1:29" ht="9.9" customHeight="1" x14ac:dyDescent="0.25">
      <c r="A2117" s="2"/>
      <c r="B2117" s="138"/>
      <c r="C2117" s="14"/>
      <c r="D2117" s="194"/>
      <c r="E2117" s="194"/>
      <c r="F2117" s="194"/>
      <c r="G2117" s="194"/>
      <c r="H2117" s="193"/>
      <c r="I2117" s="194"/>
      <c r="J2117" s="194"/>
      <c r="K2117" s="194"/>
      <c r="L2117" s="194"/>
      <c r="P2117" s="2"/>
      <c r="AA2117" s="6"/>
      <c r="AB2117" s="6"/>
      <c r="AC2117" s="6"/>
    </row>
    <row r="2118" spans="1:29" ht="9.9" customHeight="1" x14ac:dyDescent="0.25">
      <c r="A2118" s="2"/>
      <c r="B2118" s="138"/>
      <c r="C2118" s="14"/>
      <c r="D2118" s="194"/>
      <c r="E2118" s="194"/>
      <c r="F2118" s="194"/>
      <c r="G2118" s="194"/>
      <c r="H2118" s="193"/>
      <c r="I2118" s="194"/>
      <c r="J2118" s="194"/>
      <c r="K2118" s="194"/>
      <c r="L2118" s="194"/>
      <c r="P2118" s="2"/>
      <c r="AA2118" s="6"/>
      <c r="AB2118" s="6"/>
      <c r="AC2118" s="6"/>
    </row>
    <row r="2119" spans="1:29" ht="9.9" customHeight="1" x14ac:dyDescent="0.25">
      <c r="A2119" s="2"/>
      <c r="B2119" s="138"/>
      <c r="C2119" s="14"/>
      <c r="D2119" s="194"/>
      <c r="E2119" s="194"/>
      <c r="F2119" s="194"/>
      <c r="G2119" s="194"/>
      <c r="H2119" s="193"/>
      <c r="I2119" s="194"/>
      <c r="J2119" s="194"/>
      <c r="K2119" s="194"/>
      <c r="L2119" s="194"/>
      <c r="P2119" s="2"/>
      <c r="AA2119" s="6"/>
      <c r="AB2119" s="6"/>
      <c r="AC2119" s="6"/>
    </row>
    <row r="2120" spans="1:29" ht="9.9" customHeight="1" x14ac:dyDescent="0.25">
      <c r="A2120" s="2"/>
      <c r="B2120" s="138"/>
      <c r="C2120" s="14"/>
      <c r="D2120" s="194"/>
      <c r="E2120" s="194"/>
      <c r="F2120" s="194"/>
      <c r="G2120" s="194"/>
      <c r="H2120" s="193"/>
      <c r="I2120" s="194"/>
      <c r="J2120" s="194"/>
      <c r="K2120" s="194"/>
      <c r="L2120" s="194"/>
      <c r="P2120" s="2"/>
      <c r="AA2120" s="6"/>
      <c r="AB2120" s="6"/>
      <c r="AC2120" s="6"/>
    </row>
    <row r="2121" spans="1:29" ht="9.9" customHeight="1" x14ac:dyDescent="0.25">
      <c r="A2121" s="2"/>
      <c r="B2121" s="138"/>
      <c r="C2121" s="148"/>
      <c r="D2121" s="194"/>
      <c r="E2121" s="194"/>
      <c r="F2121" s="194"/>
      <c r="G2121" s="194"/>
      <c r="H2121" s="193"/>
      <c r="I2121" s="194"/>
      <c r="J2121" s="194"/>
      <c r="K2121" s="194"/>
      <c r="L2121" s="194"/>
      <c r="P2121" s="2"/>
      <c r="AA2121" s="6"/>
      <c r="AB2121" s="6"/>
      <c r="AC2121" s="6"/>
    </row>
    <row r="2122" spans="1:29" ht="9.9" customHeight="1" x14ac:dyDescent="0.25">
      <c r="A2122" s="2"/>
      <c r="B2122" s="138"/>
      <c r="C2122" s="14"/>
      <c r="D2122" s="194"/>
      <c r="E2122" s="194"/>
      <c r="F2122" s="194"/>
      <c r="G2122" s="194"/>
      <c r="H2122" s="193"/>
      <c r="I2122" s="194"/>
      <c r="J2122" s="194"/>
      <c r="K2122" s="194"/>
      <c r="L2122" s="194"/>
      <c r="P2122" s="2"/>
      <c r="AA2122" s="6"/>
      <c r="AB2122" s="6"/>
      <c r="AC2122" s="6"/>
    </row>
    <row r="2123" spans="1:29" ht="9.9" customHeight="1" x14ac:dyDescent="0.25">
      <c r="A2123" s="2"/>
      <c r="B2123" s="138"/>
      <c r="C2123" s="148"/>
      <c r="D2123" s="194"/>
      <c r="E2123" s="194"/>
      <c r="F2123" s="194"/>
      <c r="G2123" s="194"/>
      <c r="H2123" s="193"/>
      <c r="I2123" s="194"/>
      <c r="J2123" s="194"/>
      <c r="K2123" s="194"/>
      <c r="L2123" s="194"/>
      <c r="P2123" s="2"/>
      <c r="AA2123" s="6"/>
      <c r="AB2123" s="6"/>
      <c r="AC2123" s="6"/>
    </row>
    <row r="2124" spans="1:29" ht="9.9" customHeight="1" x14ac:dyDescent="0.25">
      <c r="A2124" s="2"/>
      <c r="B2124" s="138"/>
      <c r="C2124" s="14"/>
      <c r="D2124" s="194"/>
      <c r="E2124" s="194"/>
      <c r="F2124" s="194"/>
      <c r="G2124" s="194"/>
      <c r="H2124" s="193"/>
      <c r="I2124" s="194"/>
      <c r="J2124" s="194"/>
      <c r="K2124" s="194"/>
      <c r="L2124" s="194"/>
      <c r="P2124" s="2"/>
      <c r="AA2124" s="6"/>
      <c r="AB2124" s="6"/>
      <c r="AC2124" s="6"/>
    </row>
    <row r="2125" spans="1:29" ht="9.9" customHeight="1" x14ac:dyDescent="0.25">
      <c r="A2125" s="2"/>
      <c r="B2125" s="138"/>
      <c r="C2125" s="14"/>
      <c r="D2125" s="194"/>
      <c r="E2125" s="194"/>
      <c r="F2125" s="194"/>
      <c r="G2125" s="194"/>
      <c r="H2125" s="193"/>
      <c r="I2125" s="194"/>
      <c r="J2125" s="194"/>
      <c r="K2125" s="194"/>
      <c r="L2125" s="194"/>
      <c r="P2125" s="2"/>
      <c r="AA2125" s="6"/>
      <c r="AB2125" s="6"/>
      <c r="AC2125" s="6"/>
    </row>
    <row r="2126" spans="1:29" ht="9.9" customHeight="1" x14ac:dyDescent="0.25">
      <c r="A2126" s="2"/>
      <c r="B2126" s="138"/>
      <c r="C2126" s="14"/>
      <c r="D2126" s="194"/>
      <c r="E2126" s="194"/>
      <c r="F2126" s="194"/>
      <c r="G2126" s="194"/>
      <c r="H2126" s="193"/>
      <c r="I2126" s="194"/>
      <c r="J2126" s="194"/>
      <c r="K2126" s="194"/>
      <c r="L2126" s="194"/>
      <c r="P2126" s="2"/>
      <c r="AA2126" s="6"/>
      <c r="AB2126" s="6"/>
      <c r="AC2126" s="6"/>
    </row>
    <row r="2127" spans="1:29" ht="9.9" customHeight="1" x14ac:dyDescent="0.25">
      <c r="A2127" s="2"/>
      <c r="B2127" s="138"/>
      <c r="C2127" s="14"/>
      <c r="D2127" s="194"/>
      <c r="E2127" s="194"/>
      <c r="F2127" s="194"/>
      <c r="G2127" s="194"/>
      <c r="H2127" s="193"/>
      <c r="I2127" s="194"/>
      <c r="J2127" s="194"/>
      <c r="K2127" s="194"/>
      <c r="L2127" s="194"/>
      <c r="P2127" s="2"/>
      <c r="AA2127" s="6"/>
      <c r="AB2127" s="6"/>
      <c r="AC2127" s="6"/>
    </row>
    <row r="2128" spans="1:29" ht="9.9" customHeight="1" x14ac:dyDescent="0.25">
      <c r="A2128" s="2"/>
      <c r="B2128" s="138"/>
      <c r="C2128" s="148"/>
      <c r="D2128" s="194"/>
      <c r="E2128" s="194"/>
      <c r="F2128" s="194"/>
      <c r="G2128" s="194"/>
      <c r="H2128" s="193"/>
      <c r="I2128" s="194"/>
      <c r="J2128" s="194"/>
      <c r="K2128" s="194"/>
      <c r="L2128" s="194"/>
      <c r="P2128" s="2"/>
      <c r="AA2128" s="6"/>
      <c r="AB2128" s="6"/>
      <c r="AC2128" s="6"/>
    </row>
    <row r="2129" spans="1:29" ht="9.9" customHeight="1" x14ac:dyDescent="0.25">
      <c r="A2129" s="2"/>
      <c r="B2129" s="138"/>
      <c r="C2129" s="14"/>
      <c r="D2129" s="194"/>
      <c r="E2129" s="194"/>
      <c r="F2129" s="194"/>
      <c r="G2129" s="194"/>
      <c r="H2129" s="193"/>
      <c r="I2129" s="194"/>
      <c r="J2129" s="194"/>
      <c r="K2129" s="194"/>
      <c r="L2129" s="194"/>
      <c r="P2129" s="2"/>
      <c r="AA2129" s="6"/>
      <c r="AB2129" s="6"/>
      <c r="AC2129" s="6"/>
    </row>
    <row r="2130" spans="1:29" ht="9.9" customHeight="1" x14ac:dyDescent="0.25">
      <c r="A2130" s="2"/>
      <c r="B2130" s="138"/>
      <c r="C2130" s="14"/>
      <c r="D2130" s="194"/>
      <c r="E2130" s="194"/>
      <c r="F2130" s="194"/>
      <c r="G2130" s="194"/>
      <c r="H2130" s="193"/>
      <c r="I2130" s="194"/>
      <c r="J2130" s="194"/>
      <c r="K2130" s="194"/>
      <c r="L2130" s="194"/>
      <c r="P2130" s="2"/>
      <c r="AA2130" s="6"/>
      <c r="AB2130" s="6"/>
      <c r="AC2130" s="6"/>
    </row>
    <row r="2131" spans="1:29" ht="9.9" customHeight="1" x14ac:dyDescent="0.25">
      <c r="A2131" s="2"/>
      <c r="B2131" s="138"/>
      <c r="C2131" s="14"/>
      <c r="D2131" s="194"/>
      <c r="E2131" s="194"/>
      <c r="F2131" s="194"/>
      <c r="G2131" s="194"/>
      <c r="H2131" s="193"/>
      <c r="I2131" s="194"/>
      <c r="J2131" s="194"/>
      <c r="K2131" s="194"/>
      <c r="L2131" s="194"/>
      <c r="P2131" s="2"/>
      <c r="AA2131" s="6"/>
      <c r="AB2131" s="6"/>
      <c r="AC2131" s="6"/>
    </row>
    <row r="2132" spans="1:29" ht="9.9" customHeight="1" x14ac:dyDescent="0.25">
      <c r="A2132" s="2"/>
      <c r="B2132" s="138"/>
      <c r="C2132" s="14"/>
      <c r="D2132" s="194"/>
      <c r="E2132" s="194"/>
      <c r="F2132" s="194"/>
      <c r="G2132" s="194"/>
      <c r="H2132" s="193"/>
      <c r="I2132" s="194"/>
      <c r="J2132" s="194"/>
      <c r="K2132" s="194"/>
      <c r="L2132" s="194"/>
      <c r="P2132" s="2"/>
      <c r="AA2132" s="6"/>
      <c r="AB2132" s="6"/>
      <c r="AC2132" s="6"/>
    </row>
    <row r="2133" spans="1:29" ht="9.9" customHeight="1" x14ac:dyDescent="0.25">
      <c r="A2133" s="2"/>
      <c r="B2133" s="138"/>
      <c r="C2133" s="14"/>
      <c r="D2133" s="194"/>
      <c r="E2133" s="194"/>
      <c r="F2133" s="194"/>
      <c r="G2133" s="194"/>
      <c r="H2133" s="193"/>
      <c r="I2133" s="194"/>
      <c r="J2133" s="194"/>
      <c r="K2133" s="194"/>
      <c r="L2133" s="194"/>
      <c r="P2133" s="2"/>
      <c r="AA2133" s="6"/>
      <c r="AB2133" s="6"/>
      <c r="AC2133" s="6"/>
    </row>
    <row r="2134" spans="1:29" ht="9.9" customHeight="1" x14ac:dyDescent="0.25">
      <c r="A2134" s="2"/>
      <c r="B2134" s="138"/>
      <c r="C2134" s="14"/>
      <c r="D2134" s="194"/>
      <c r="E2134" s="194"/>
      <c r="F2134" s="194"/>
      <c r="G2134" s="194"/>
      <c r="H2134" s="193"/>
      <c r="I2134" s="194"/>
      <c r="J2134" s="194"/>
      <c r="K2134" s="194"/>
      <c r="L2134" s="194"/>
      <c r="P2134" s="2"/>
      <c r="AA2134" s="6"/>
      <c r="AB2134" s="6"/>
      <c r="AC2134" s="6"/>
    </row>
    <row r="2135" spans="1:29" ht="9.9" customHeight="1" x14ac:dyDescent="0.25">
      <c r="A2135" s="2"/>
      <c r="B2135" s="139"/>
      <c r="C2135" s="14"/>
      <c r="D2135" s="194"/>
      <c r="E2135" s="194"/>
      <c r="F2135" s="194"/>
      <c r="G2135" s="194"/>
      <c r="H2135" s="193"/>
      <c r="I2135" s="194"/>
      <c r="J2135" s="194"/>
      <c r="K2135" s="194"/>
      <c r="L2135" s="194"/>
      <c r="P2135" s="2"/>
      <c r="AA2135" s="6"/>
      <c r="AB2135" s="6"/>
      <c r="AC2135" s="6"/>
    </row>
    <row r="2136" spans="1:29" ht="9.9" customHeight="1" x14ac:dyDescent="0.25">
      <c r="A2136" s="2"/>
      <c r="B2136" s="142"/>
      <c r="C2136" s="14"/>
      <c r="D2136" s="194"/>
      <c r="E2136" s="194"/>
      <c r="F2136" s="194"/>
      <c r="G2136" s="194"/>
      <c r="H2136" s="193"/>
      <c r="I2136" s="194"/>
      <c r="J2136" s="194"/>
      <c r="K2136" s="194"/>
      <c r="L2136" s="194"/>
      <c r="P2136" s="2"/>
      <c r="AA2136" s="6"/>
      <c r="AB2136" s="6"/>
      <c r="AC2136" s="6"/>
    </row>
    <row r="2137" spans="1:29" ht="9.9" customHeight="1" x14ac:dyDescent="0.25">
      <c r="A2137" s="2"/>
      <c r="B2137" s="138"/>
      <c r="C2137" s="14"/>
      <c r="D2137" s="194"/>
      <c r="E2137" s="194"/>
      <c r="F2137" s="194"/>
      <c r="G2137" s="194"/>
      <c r="H2137" s="193"/>
      <c r="I2137" s="194"/>
      <c r="J2137" s="194"/>
      <c r="K2137" s="194"/>
      <c r="L2137" s="194"/>
      <c r="P2137" s="2"/>
      <c r="AA2137" s="6"/>
      <c r="AB2137" s="6"/>
      <c r="AC2137" s="6"/>
    </row>
    <row r="2138" spans="1:29" ht="9.9" customHeight="1" x14ac:dyDescent="0.25">
      <c r="A2138" s="2"/>
      <c r="B2138" s="138"/>
      <c r="C2138" s="14"/>
      <c r="D2138" s="194"/>
      <c r="E2138" s="194"/>
      <c r="F2138" s="194"/>
      <c r="G2138" s="194"/>
      <c r="H2138" s="193"/>
      <c r="I2138" s="194"/>
      <c r="J2138" s="194"/>
      <c r="K2138" s="194"/>
      <c r="L2138" s="194"/>
      <c r="P2138" s="2"/>
      <c r="AA2138" s="6"/>
      <c r="AB2138" s="6"/>
      <c r="AC2138" s="6"/>
    </row>
    <row r="2139" spans="1:29" ht="9.9" customHeight="1" x14ac:dyDescent="0.25">
      <c r="A2139" s="2"/>
      <c r="B2139" s="138"/>
      <c r="C2139" s="14"/>
      <c r="D2139" s="194"/>
      <c r="E2139" s="194"/>
      <c r="F2139" s="194"/>
      <c r="G2139" s="194"/>
      <c r="H2139" s="193"/>
      <c r="I2139" s="194"/>
      <c r="J2139" s="194"/>
      <c r="K2139" s="194"/>
      <c r="L2139" s="194"/>
      <c r="P2139" s="2"/>
      <c r="AA2139" s="6"/>
      <c r="AB2139" s="6"/>
      <c r="AC2139" s="6"/>
    </row>
    <row r="2140" spans="1:29" ht="9.9" customHeight="1" x14ac:dyDescent="0.25">
      <c r="A2140" s="2"/>
      <c r="B2140" s="138"/>
      <c r="C2140" s="14"/>
      <c r="D2140" s="194"/>
      <c r="E2140" s="194"/>
      <c r="F2140" s="194"/>
      <c r="G2140" s="194"/>
      <c r="H2140" s="193"/>
      <c r="I2140" s="194"/>
      <c r="J2140" s="194"/>
      <c r="K2140" s="194"/>
      <c r="L2140" s="194"/>
      <c r="P2140" s="2"/>
      <c r="AA2140" s="6"/>
      <c r="AB2140" s="6"/>
      <c r="AC2140" s="6"/>
    </row>
    <row r="2141" spans="1:29" ht="9.9" customHeight="1" x14ac:dyDescent="0.25">
      <c r="A2141" s="2"/>
      <c r="B2141" s="138"/>
      <c r="C2141" s="14"/>
      <c r="D2141" s="194"/>
      <c r="E2141" s="194"/>
      <c r="F2141" s="194"/>
      <c r="G2141" s="194"/>
      <c r="H2141" s="193"/>
      <c r="I2141" s="194"/>
      <c r="J2141" s="194"/>
      <c r="K2141" s="194"/>
      <c r="L2141" s="194"/>
      <c r="P2141" s="2"/>
      <c r="AA2141" s="6"/>
      <c r="AB2141" s="6"/>
      <c r="AC2141" s="6"/>
    </row>
    <row r="2142" spans="1:29" ht="9.9" customHeight="1" x14ac:dyDescent="0.25">
      <c r="A2142" s="2"/>
      <c r="B2142" s="138"/>
      <c r="C2142" s="14"/>
      <c r="D2142" s="194"/>
      <c r="E2142" s="194"/>
      <c r="F2142" s="194"/>
      <c r="G2142" s="194"/>
      <c r="H2142" s="193"/>
      <c r="I2142" s="194"/>
      <c r="J2142" s="194"/>
      <c r="K2142" s="194"/>
      <c r="L2142" s="194"/>
      <c r="P2142" s="2"/>
      <c r="AA2142" s="6"/>
      <c r="AB2142" s="6"/>
      <c r="AC2142" s="6"/>
    </row>
    <row r="2143" spans="1:29" ht="9.9" customHeight="1" x14ac:dyDescent="0.25">
      <c r="B2143" s="138"/>
      <c r="C2143" s="14"/>
      <c r="D2143" s="194"/>
      <c r="E2143" s="194"/>
      <c r="F2143" s="194"/>
      <c r="G2143" s="194"/>
      <c r="H2143" s="193"/>
      <c r="I2143" s="194"/>
      <c r="J2143" s="194"/>
      <c r="K2143" s="194"/>
      <c r="L2143" s="194"/>
      <c r="P2143" s="2"/>
      <c r="AA2143" s="6"/>
      <c r="AB2143" s="6"/>
      <c r="AC2143" s="6"/>
    </row>
    <row r="2144" spans="1:29" ht="9.9" customHeight="1" x14ac:dyDescent="0.25">
      <c r="B2144" s="138"/>
      <c r="C2144" s="14"/>
      <c r="D2144" s="194"/>
      <c r="E2144" s="194"/>
      <c r="F2144" s="194"/>
      <c r="G2144" s="194"/>
      <c r="H2144" s="193"/>
      <c r="I2144" s="194"/>
      <c r="J2144" s="194"/>
      <c r="K2144" s="194"/>
      <c r="L2144" s="140"/>
      <c r="P2144" s="2"/>
      <c r="AA2144" s="6"/>
      <c r="AB2144" s="6"/>
      <c r="AC2144" s="6"/>
    </row>
    <row r="2145" spans="1:29" ht="9.9" customHeight="1" x14ac:dyDescent="0.25">
      <c r="A2145" s="11"/>
      <c r="B2145" s="138"/>
      <c r="C2145" s="83"/>
      <c r="D2145" s="194"/>
      <c r="E2145" s="194"/>
      <c r="F2145" s="194"/>
      <c r="G2145" s="194"/>
      <c r="H2145" s="193"/>
      <c r="I2145" s="194"/>
      <c r="J2145" s="194"/>
      <c r="K2145" s="194"/>
      <c r="L2145" s="13"/>
      <c r="P2145" s="2"/>
      <c r="AA2145" s="6"/>
      <c r="AB2145" s="6"/>
      <c r="AC2145" s="6"/>
    </row>
    <row r="2146" spans="1:29" ht="9.9" customHeight="1" x14ac:dyDescent="0.25">
      <c r="B2146" s="138"/>
      <c r="C2146" s="151"/>
      <c r="D2146" s="2"/>
      <c r="H2146" s="193"/>
      <c r="I2146" s="194"/>
      <c r="J2146" s="194"/>
      <c r="K2146" s="194"/>
      <c r="L2146" s="140"/>
      <c r="P2146" s="2"/>
      <c r="AA2146" s="6"/>
      <c r="AB2146" s="6"/>
      <c r="AC2146" s="6"/>
    </row>
    <row r="2147" spans="1:29" ht="9.9" customHeight="1" x14ac:dyDescent="0.25">
      <c r="B2147" s="138"/>
      <c r="C2147" s="148"/>
      <c r="D2147" s="194"/>
      <c r="E2147" s="194"/>
      <c r="F2147" s="194"/>
      <c r="G2147" s="194"/>
      <c r="H2147" s="193"/>
      <c r="L2147" s="13"/>
      <c r="P2147" s="2"/>
      <c r="AA2147" s="6"/>
      <c r="AB2147" s="6"/>
      <c r="AC2147" s="6"/>
    </row>
    <row r="2148" spans="1:29" ht="9.9" customHeight="1" x14ac:dyDescent="0.25">
      <c r="B2148" s="138"/>
      <c r="C2148" s="14"/>
      <c r="D2148" s="194"/>
      <c r="E2148" s="194"/>
      <c r="F2148" s="194"/>
      <c r="G2148" s="194"/>
      <c r="H2148" s="193"/>
      <c r="I2148" s="194"/>
      <c r="J2148" s="194"/>
      <c r="K2148" s="194"/>
      <c r="L2148" s="194"/>
      <c r="P2148" s="2"/>
      <c r="AA2148" s="6"/>
      <c r="AB2148" s="6"/>
      <c r="AC2148" s="6"/>
    </row>
    <row r="2149" spans="1:29" ht="9.9" customHeight="1" x14ac:dyDescent="0.25">
      <c r="B2149" s="138"/>
      <c r="C2149" s="14"/>
      <c r="D2149" s="194"/>
      <c r="E2149" s="194"/>
      <c r="F2149" s="194"/>
      <c r="G2149" s="194"/>
      <c r="H2149" s="193"/>
      <c r="I2149" s="194"/>
      <c r="J2149" s="194"/>
      <c r="K2149" s="194"/>
      <c r="L2149" s="194"/>
      <c r="P2149" s="2"/>
      <c r="AA2149" s="6"/>
      <c r="AB2149" s="6"/>
      <c r="AC2149" s="6"/>
    </row>
    <row r="2150" spans="1:29" ht="9.9" customHeight="1" x14ac:dyDescent="0.25">
      <c r="B2150" s="138"/>
      <c r="C2150" s="14"/>
      <c r="D2150" s="194"/>
      <c r="E2150" s="194"/>
      <c r="F2150" s="194"/>
      <c r="G2150" s="194"/>
      <c r="H2150" s="193"/>
      <c r="I2150" s="194"/>
      <c r="J2150" s="194"/>
      <c r="K2150" s="194"/>
      <c r="L2150" s="194"/>
      <c r="P2150" s="2"/>
      <c r="AA2150" s="6"/>
      <c r="AB2150" s="6"/>
      <c r="AC2150" s="6"/>
    </row>
    <row r="2151" spans="1:29" ht="9.9" customHeight="1" x14ac:dyDescent="0.25">
      <c r="B2151" s="138"/>
      <c r="C2151" s="14"/>
      <c r="D2151" s="2"/>
      <c r="H2151" s="193"/>
      <c r="I2151" s="194"/>
      <c r="J2151" s="194"/>
      <c r="K2151" s="194"/>
      <c r="L2151" s="194"/>
      <c r="P2151" s="2"/>
      <c r="AA2151" s="6"/>
      <c r="AB2151" s="6"/>
      <c r="AC2151" s="6"/>
    </row>
    <row r="2152" spans="1:29" ht="9.9" customHeight="1" x14ac:dyDescent="0.25">
      <c r="B2152" s="138"/>
      <c r="C2152" s="14"/>
      <c r="D2152" s="194"/>
      <c r="E2152" s="194"/>
      <c r="F2152" s="194"/>
      <c r="G2152" s="194"/>
      <c r="H2152" s="193"/>
      <c r="I2152" s="194"/>
      <c r="J2152" s="194"/>
      <c r="K2152" s="194"/>
      <c r="L2152" s="194"/>
      <c r="P2152" s="2"/>
      <c r="AA2152" s="6"/>
      <c r="AB2152" s="6"/>
      <c r="AC2152" s="6"/>
    </row>
    <row r="2153" spans="1:29" ht="9.9" customHeight="1" x14ac:dyDescent="0.25">
      <c r="B2153" s="138"/>
      <c r="C2153" s="14"/>
      <c r="D2153" s="194"/>
      <c r="E2153" s="194"/>
      <c r="F2153" s="194"/>
      <c r="G2153" s="194"/>
      <c r="H2153" s="193"/>
      <c r="I2153" s="194"/>
      <c r="J2153" s="194"/>
      <c r="K2153" s="194"/>
      <c r="L2153" s="194"/>
      <c r="P2153" s="2"/>
      <c r="AA2153" s="6"/>
      <c r="AB2153" s="6"/>
      <c r="AC2153" s="6"/>
    </row>
    <row r="2154" spans="1:29" ht="9.9" customHeight="1" x14ac:dyDescent="0.25">
      <c r="B2154" s="138"/>
      <c r="C2154" s="14"/>
      <c r="D2154" s="2"/>
      <c r="H2154" s="193"/>
      <c r="I2154" s="194"/>
      <c r="J2154" s="194"/>
      <c r="K2154" s="194"/>
      <c r="L2154" s="194"/>
      <c r="P2154" s="2"/>
      <c r="AA2154" s="6"/>
      <c r="AB2154" s="6"/>
      <c r="AC2154" s="6"/>
    </row>
    <row r="2155" spans="1:29" ht="9.9" customHeight="1" x14ac:dyDescent="0.25">
      <c r="B2155" s="138"/>
      <c r="C2155" s="148"/>
      <c r="D2155" s="194"/>
      <c r="E2155" s="194"/>
      <c r="F2155" s="194"/>
      <c r="G2155" s="194"/>
      <c r="H2155" s="193"/>
      <c r="I2155" s="194"/>
      <c r="J2155" s="194"/>
      <c r="K2155" s="194"/>
      <c r="L2155" s="194"/>
      <c r="P2155" s="2"/>
      <c r="AA2155" s="6"/>
      <c r="AB2155" s="6"/>
      <c r="AC2155" s="6"/>
    </row>
    <row r="2156" spans="1:29" ht="9.9" customHeight="1" x14ac:dyDescent="0.25">
      <c r="B2156" s="138"/>
      <c r="C2156" s="14"/>
      <c r="D2156" s="194"/>
      <c r="E2156" s="194"/>
      <c r="F2156" s="194"/>
      <c r="G2156" s="194"/>
      <c r="H2156" s="193"/>
      <c r="I2156" s="194"/>
      <c r="J2156" s="194"/>
      <c r="K2156" s="194"/>
      <c r="L2156" s="194"/>
      <c r="P2156" s="2"/>
      <c r="AA2156" s="6"/>
      <c r="AB2156" s="6"/>
      <c r="AC2156" s="6"/>
    </row>
    <row r="2157" spans="1:29" ht="9.9" customHeight="1" x14ac:dyDescent="0.25">
      <c r="B2157" s="138"/>
      <c r="C2157" s="14"/>
      <c r="D2157" s="194"/>
      <c r="E2157" s="194"/>
      <c r="F2157" s="194"/>
      <c r="G2157" s="194"/>
      <c r="H2157" s="193"/>
      <c r="I2157" s="194"/>
      <c r="J2157" s="194"/>
      <c r="K2157" s="194"/>
      <c r="L2157" s="194"/>
      <c r="P2157" s="2"/>
      <c r="AA2157" s="6"/>
      <c r="AB2157" s="6"/>
      <c r="AC2157" s="6"/>
    </row>
    <row r="2158" spans="1:29" ht="9.9" customHeight="1" x14ac:dyDescent="0.25">
      <c r="B2158" s="138"/>
      <c r="C2158" s="14"/>
      <c r="D2158" s="194"/>
      <c r="E2158" s="194"/>
      <c r="F2158" s="194"/>
      <c r="G2158" s="194"/>
      <c r="H2158" s="193"/>
      <c r="I2158" s="194"/>
      <c r="J2158" s="194"/>
      <c r="K2158" s="194"/>
      <c r="L2158" s="194"/>
      <c r="P2158" s="2"/>
      <c r="AA2158" s="6"/>
      <c r="AB2158" s="6"/>
      <c r="AC2158" s="6"/>
    </row>
    <row r="2159" spans="1:29" ht="9.9" customHeight="1" x14ac:dyDescent="0.25">
      <c r="A2159" s="2"/>
      <c r="B2159" s="138"/>
      <c r="C2159" s="14"/>
      <c r="D2159" s="2"/>
      <c r="H2159" s="193"/>
      <c r="I2159" s="194"/>
      <c r="J2159" s="194"/>
      <c r="K2159" s="194"/>
      <c r="L2159" s="194"/>
      <c r="P2159" s="2"/>
      <c r="AA2159" s="6"/>
      <c r="AB2159" s="6"/>
      <c r="AC2159" s="6"/>
    </row>
    <row r="2160" spans="1:29" ht="9.9" customHeight="1" x14ac:dyDescent="0.25">
      <c r="A2160" s="2"/>
      <c r="B2160" s="138"/>
      <c r="C2160" s="14"/>
      <c r="D2160" s="194"/>
      <c r="E2160" s="194"/>
      <c r="F2160" s="194"/>
      <c r="G2160" s="194"/>
      <c r="H2160" s="193"/>
      <c r="I2160" s="194"/>
      <c r="J2160" s="194"/>
      <c r="K2160" s="194"/>
      <c r="L2160" s="194"/>
      <c r="P2160" s="2"/>
      <c r="AA2160" s="6"/>
      <c r="AB2160" s="6"/>
      <c r="AC2160" s="6"/>
    </row>
    <row r="2161" spans="1:29" ht="9.9" customHeight="1" x14ac:dyDescent="0.25">
      <c r="A2161" s="2"/>
      <c r="B2161" s="138"/>
      <c r="C2161" s="148"/>
      <c r="D2161" s="194"/>
      <c r="E2161" s="194"/>
      <c r="F2161" s="194"/>
      <c r="G2161" s="194"/>
      <c r="H2161" s="193"/>
      <c r="I2161" s="194"/>
      <c r="J2161" s="194"/>
      <c r="K2161" s="194"/>
      <c r="L2161" s="194"/>
      <c r="P2161" s="2"/>
      <c r="AA2161" s="6"/>
      <c r="AB2161" s="6"/>
      <c r="AC2161" s="6"/>
    </row>
    <row r="2162" spans="1:29" ht="9.9" customHeight="1" x14ac:dyDescent="0.25">
      <c r="A2162" s="2"/>
      <c r="B2162" s="138"/>
      <c r="C2162" s="14"/>
      <c r="D2162" s="194"/>
      <c r="E2162" s="194"/>
      <c r="F2162" s="194"/>
      <c r="G2162" s="194"/>
      <c r="H2162" s="193"/>
      <c r="I2162" s="194"/>
      <c r="J2162" s="194"/>
      <c r="K2162" s="194"/>
      <c r="L2162" s="194"/>
      <c r="P2162" s="2"/>
      <c r="AA2162" s="6"/>
      <c r="AB2162" s="6"/>
      <c r="AC2162" s="6"/>
    </row>
    <row r="2163" spans="1:29" ht="9.9" customHeight="1" x14ac:dyDescent="0.25">
      <c r="A2163" s="2"/>
      <c r="B2163" s="138"/>
      <c r="C2163" s="148"/>
      <c r="D2163" s="194"/>
      <c r="E2163" s="194"/>
      <c r="F2163" s="194"/>
      <c r="G2163" s="194"/>
      <c r="H2163" s="193"/>
      <c r="I2163" s="194"/>
      <c r="J2163" s="194"/>
      <c r="K2163" s="194"/>
      <c r="L2163" s="140"/>
      <c r="P2163" s="2"/>
      <c r="AA2163" s="6"/>
      <c r="AB2163" s="6"/>
      <c r="AC2163" s="6"/>
    </row>
    <row r="2164" spans="1:29" ht="9.9" customHeight="1" x14ac:dyDescent="0.25">
      <c r="A2164" s="2"/>
      <c r="B2164" s="138"/>
      <c r="C2164" s="14"/>
      <c r="D2164" s="2"/>
      <c r="H2164" s="193"/>
      <c r="I2164" s="194"/>
      <c r="J2164" s="194"/>
      <c r="K2164" s="194"/>
      <c r="L2164" s="194"/>
      <c r="P2164" s="2"/>
      <c r="AA2164" s="6"/>
      <c r="AB2164" s="6"/>
      <c r="AC2164" s="6"/>
    </row>
    <row r="2165" spans="1:29" ht="9.9" customHeight="1" x14ac:dyDescent="0.25">
      <c r="A2165" s="2"/>
      <c r="B2165" s="138"/>
      <c r="C2165" s="14"/>
      <c r="D2165" s="194"/>
      <c r="E2165" s="194"/>
      <c r="F2165" s="194"/>
      <c r="G2165" s="194"/>
      <c r="H2165" s="193"/>
      <c r="I2165" s="194"/>
      <c r="J2165" s="194"/>
      <c r="K2165" s="194"/>
      <c r="L2165" s="194"/>
      <c r="P2165" s="2"/>
      <c r="AA2165" s="6"/>
      <c r="AB2165" s="6"/>
      <c r="AC2165" s="6"/>
    </row>
    <row r="2166" spans="1:29" ht="9.9" customHeight="1" x14ac:dyDescent="0.25">
      <c r="A2166" s="2"/>
      <c r="B2166" s="138"/>
      <c r="C2166" s="14"/>
      <c r="D2166" s="194"/>
      <c r="E2166" s="194"/>
      <c r="F2166" s="194"/>
      <c r="G2166" s="194"/>
      <c r="H2166" s="193"/>
      <c r="I2166" s="194"/>
      <c r="J2166" s="194"/>
      <c r="K2166" s="194"/>
      <c r="L2166" s="194"/>
      <c r="P2166" s="2"/>
      <c r="AA2166" s="6"/>
      <c r="AB2166" s="6"/>
      <c r="AC2166" s="6"/>
    </row>
    <row r="2167" spans="1:29" ht="9.9" customHeight="1" x14ac:dyDescent="0.25">
      <c r="A2167" s="2"/>
      <c r="B2167" s="138"/>
      <c r="C2167" s="14"/>
      <c r="D2167" s="194"/>
      <c r="E2167" s="194"/>
      <c r="F2167" s="194"/>
      <c r="G2167" s="194"/>
      <c r="H2167" s="193"/>
      <c r="I2167" s="194"/>
      <c r="J2167" s="194"/>
      <c r="K2167" s="194"/>
      <c r="L2167" s="194"/>
      <c r="P2167" s="2"/>
      <c r="AA2167" s="6"/>
      <c r="AB2167" s="6"/>
      <c r="AC2167" s="6"/>
    </row>
    <row r="2168" spans="1:29" ht="9.9" customHeight="1" x14ac:dyDescent="0.25">
      <c r="A2168" s="2"/>
      <c r="B2168" s="138"/>
      <c r="C2168" s="148"/>
      <c r="D2168" s="194"/>
      <c r="E2168" s="194"/>
      <c r="F2168" s="194"/>
      <c r="G2168" s="194"/>
      <c r="H2168" s="193"/>
      <c r="I2168" s="194"/>
      <c r="J2168" s="194"/>
      <c r="K2168" s="194"/>
      <c r="L2168" s="140"/>
      <c r="P2168" s="2"/>
      <c r="AA2168" s="6"/>
      <c r="AB2168" s="6"/>
      <c r="AC2168" s="6"/>
    </row>
    <row r="2169" spans="1:29" ht="9.9" customHeight="1" x14ac:dyDescent="0.25">
      <c r="A2169" s="2"/>
      <c r="B2169" s="138"/>
      <c r="C2169" s="14"/>
      <c r="D2169" s="2"/>
      <c r="H2169" s="193"/>
      <c r="I2169" s="194"/>
      <c r="J2169" s="194"/>
      <c r="K2169" s="194"/>
      <c r="L2169" s="194"/>
      <c r="P2169" s="2"/>
      <c r="AA2169" s="6"/>
      <c r="AB2169" s="6"/>
      <c r="AC2169" s="6"/>
    </row>
    <row r="2170" spans="1:29" ht="9.9" customHeight="1" x14ac:dyDescent="0.25">
      <c r="A2170" s="2"/>
      <c r="B2170" s="138"/>
      <c r="C2170" s="14"/>
      <c r="D2170" s="194"/>
      <c r="E2170" s="194"/>
      <c r="F2170" s="194"/>
      <c r="G2170" s="194"/>
      <c r="H2170" s="193"/>
      <c r="I2170" s="194"/>
      <c r="J2170" s="194"/>
      <c r="K2170" s="194"/>
      <c r="L2170" s="194"/>
      <c r="P2170" s="2"/>
      <c r="AA2170" s="6"/>
      <c r="AB2170" s="6"/>
      <c r="AC2170" s="6"/>
    </row>
    <row r="2171" spans="1:29" ht="9.9" customHeight="1" x14ac:dyDescent="0.25">
      <c r="A2171" s="2"/>
      <c r="B2171" s="138"/>
      <c r="C2171" s="14"/>
      <c r="D2171" s="194"/>
      <c r="E2171" s="194"/>
      <c r="F2171" s="194"/>
      <c r="G2171" s="194"/>
      <c r="H2171" s="193"/>
      <c r="I2171" s="194"/>
      <c r="J2171" s="194"/>
      <c r="K2171" s="194"/>
      <c r="L2171" s="194"/>
      <c r="P2171" s="2"/>
      <c r="AA2171" s="6"/>
      <c r="AB2171" s="6"/>
      <c r="AC2171" s="6"/>
    </row>
    <row r="2172" spans="1:29" ht="9.9" customHeight="1" x14ac:dyDescent="0.25">
      <c r="A2172" s="2"/>
      <c r="B2172" s="138"/>
      <c r="C2172" s="14"/>
      <c r="D2172" s="194"/>
      <c r="E2172" s="194"/>
      <c r="F2172" s="194"/>
      <c r="G2172" s="194"/>
      <c r="H2172" s="193"/>
      <c r="I2172" s="194"/>
      <c r="J2172" s="194"/>
      <c r="K2172" s="194"/>
      <c r="L2172" s="194"/>
      <c r="P2172" s="2"/>
      <c r="AA2172" s="6"/>
      <c r="AB2172" s="6"/>
      <c r="AC2172" s="6"/>
    </row>
    <row r="2173" spans="1:29" ht="9.9" customHeight="1" x14ac:dyDescent="0.25">
      <c r="A2173" s="2"/>
      <c r="B2173" s="138"/>
      <c r="C2173" s="14"/>
      <c r="D2173" s="194"/>
      <c r="E2173" s="194"/>
      <c r="F2173" s="194"/>
      <c r="G2173" s="194"/>
      <c r="H2173" s="193"/>
      <c r="I2173" s="194"/>
      <c r="J2173" s="194"/>
      <c r="K2173" s="194"/>
      <c r="L2173" s="194"/>
      <c r="P2173" s="2"/>
      <c r="AA2173" s="6"/>
      <c r="AB2173" s="6"/>
      <c r="AC2173" s="6"/>
    </row>
    <row r="2174" spans="1:29" ht="9.9" customHeight="1" x14ac:dyDescent="0.25">
      <c r="A2174" s="2"/>
      <c r="B2174" s="138"/>
      <c r="C2174" s="14"/>
      <c r="D2174" s="2"/>
      <c r="H2174" s="193"/>
      <c r="I2174" s="194"/>
      <c r="J2174" s="194"/>
      <c r="K2174" s="194"/>
      <c r="L2174" s="194"/>
      <c r="P2174" s="2"/>
      <c r="AA2174" s="6"/>
      <c r="AB2174" s="6"/>
      <c r="AC2174" s="6"/>
    </row>
    <row r="2175" spans="1:29" ht="9.9" customHeight="1" x14ac:dyDescent="0.25">
      <c r="B2175" s="138"/>
      <c r="C2175" s="14"/>
      <c r="D2175" s="194"/>
      <c r="E2175" s="194"/>
      <c r="F2175" s="194"/>
      <c r="G2175" s="194"/>
      <c r="H2175" s="193"/>
      <c r="I2175" s="194"/>
      <c r="J2175" s="194"/>
      <c r="K2175" s="194"/>
      <c r="L2175" s="194"/>
      <c r="P2175" s="2"/>
      <c r="AA2175" s="6"/>
      <c r="AB2175" s="6"/>
      <c r="AC2175" s="6"/>
    </row>
    <row r="2176" spans="1:29" ht="9.9" customHeight="1" x14ac:dyDescent="0.25">
      <c r="B2176" s="138"/>
      <c r="C2176" s="14"/>
      <c r="D2176" s="194"/>
      <c r="E2176" s="194"/>
      <c r="F2176" s="194"/>
      <c r="G2176" s="194"/>
      <c r="H2176" s="193"/>
      <c r="I2176" s="194"/>
      <c r="J2176" s="194"/>
      <c r="K2176" s="194"/>
      <c r="L2176" s="194"/>
      <c r="P2176" s="2"/>
      <c r="AA2176" s="6"/>
      <c r="AB2176" s="6"/>
      <c r="AC2176" s="6"/>
    </row>
    <row r="2177" spans="1:29" ht="9.9" customHeight="1" x14ac:dyDescent="0.25">
      <c r="B2177" s="138"/>
      <c r="C2177" s="14"/>
      <c r="D2177" s="194"/>
      <c r="E2177" s="194"/>
      <c r="F2177" s="194"/>
      <c r="G2177" s="194"/>
      <c r="H2177" s="193"/>
      <c r="I2177" s="194"/>
      <c r="J2177" s="194"/>
      <c r="K2177" s="194"/>
      <c r="L2177" s="194"/>
      <c r="P2177" s="2"/>
      <c r="AA2177" s="6"/>
      <c r="AB2177" s="6"/>
      <c r="AC2177" s="6"/>
    </row>
    <row r="2178" spans="1:29" ht="9.9" customHeight="1" x14ac:dyDescent="0.25">
      <c r="B2178" s="138"/>
      <c r="C2178" s="14"/>
      <c r="D2178" s="194"/>
      <c r="E2178" s="194"/>
      <c r="F2178" s="194"/>
      <c r="G2178" s="194"/>
      <c r="H2178" s="193"/>
      <c r="I2178" s="194"/>
      <c r="J2178" s="194"/>
      <c r="K2178" s="194"/>
      <c r="L2178" s="194"/>
      <c r="P2178" s="2"/>
      <c r="AA2178" s="6"/>
      <c r="AB2178" s="6"/>
      <c r="AC2178" s="6"/>
    </row>
    <row r="2179" spans="1:29" ht="9.9" customHeight="1" x14ac:dyDescent="0.25">
      <c r="B2179" s="138"/>
      <c r="C2179" s="14"/>
      <c r="D2179" s="2"/>
      <c r="H2179" s="193"/>
      <c r="I2179" s="194"/>
      <c r="J2179" s="194"/>
      <c r="K2179" s="194"/>
      <c r="L2179" s="194"/>
      <c r="P2179" s="2"/>
      <c r="AA2179" s="6"/>
      <c r="AB2179" s="6"/>
      <c r="AC2179" s="6"/>
    </row>
    <row r="2180" spans="1:29" ht="9.9" customHeight="1" x14ac:dyDescent="0.25">
      <c r="B2180" s="138"/>
      <c r="C2180" s="14"/>
      <c r="D2180" s="194"/>
      <c r="E2180" s="194"/>
      <c r="F2180" s="194"/>
      <c r="G2180" s="194"/>
      <c r="H2180" s="193"/>
      <c r="I2180" s="194"/>
      <c r="J2180" s="194"/>
      <c r="K2180" s="194"/>
      <c r="L2180" s="194"/>
      <c r="P2180" s="2"/>
      <c r="AA2180" s="6"/>
      <c r="AB2180" s="6"/>
      <c r="AC2180" s="6"/>
    </row>
    <row r="2181" spans="1:29" ht="9.9" customHeight="1" x14ac:dyDescent="0.25">
      <c r="B2181" s="138"/>
      <c r="C2181" s="14"/>
      <c r="D2181" s="194"/>
      <c r="E2181" s="194"/>
      <c r="F2181" s="194"/>
      <c r="G2181" s="194"/>
      <c r="H2181" s="193"/>
      <c r="I2181" s="194"/>
      <c r="J2181" s="194"/>
      <c r="K2181" s="194"/>
      <c r="L2181" s="194"/>
      <c r="P2181" s="2"/>
      <c r="AA2181" s="6"/>
      <c r="AB2181" s="6"/>
      <c r="AC2181" s="6"/>
    </row>
    <row r="2182" spans="1:29" ht="9.9" customHeight="1" x14ac:dyDescent="0.25">
      <c r="B2182" s="138"/>
      <c r="C2182" s="14"/>
      <c r="D2182" s="194"/>
      <c r="E2182" s="194"/>
      <c r="F2182" s="194"/>
      <c r="G2182" s="194"/>
      <c r="H2182" s="193"/>
      <c r="I2182" s="194"/>
      <c r="J2182" s="194"/>
      <c r="K2182" s="194"/>
      <c r="L2182" s="194"/>
      <c r="P2182" s="2"/>
      <c r="AA2182" s="6"/>
      <c r="AB2182" s="6"/>
      <c r="AC2182" s="6"/>
    </row>
    <row r="2183" spans="1:29" ht="9.9" customHeight="1" x14ac:dyDescent="0.25">
      <c r="B2183" s="138"/>
      <c r="C2183" s="14"/>
      <c r="D2183" s="194"/>
      <c r="E2183" s="194"/>
      <c r="F2183" s="194"/>
      <c r="G2183" s="194"/>
      <c r="H2183" s="193"/>
      <c r="I2183" s="194"/>
      <c r="J2183" s="194"/>
      <c r="K2183" s="194"/>
      <c r="L2183" s="194"/>
      <c r="P2183" s="2"/>
      <c r="AA2183" s="6"/>
      <c r="AB2183" s="6"/>
      <c r="AC2183" s="6"/>
    </row>
    <row r="2184" spans="1:29" ht="9.9" customHeight="1" x14ac:dyDescent="0.25">
      <c r="B2184" s="138"/>
      <c r="C2184" s="14"/>
      <c r="D2184" s="194"/>
      <c r="E2184" s="194"/>
      <c r="F2184" s="194"/>
      <c r="G2184" s="194"/>
      <c r="H2184" s="193"/>
      <c r="I2184" s="194"/>
      <c r="J2184" s="194"/>
      <c r="K2184" s="194"/>
      <c r="L2184" s="140"/>
      <c r="P2184" s="2"/>
      <c r="AA2184" s="6"/>
      <c r="AB2184" s="6"/>
      <c r="AC2184" s="6"/>
    </row>
    <row r="2185" spans="1:29" ht="9.9" customHeight="1" x14ac:dyDescent="0.25">
      <c r="A2185" s="11"/>
      <c r="B2185" s="138"/>
      <c r="C2185" s="83"/>
      <c r="D2185" s="194"/>
      <c r="E2185" s="194"/>
      <c r="F2185" s="194"/>
      <c r="G2185" s="194"/>
      <c r="H2185" s="193"/>
      <c r="I2185" s="194"/>
      <c r="J2185" s="194"/>
      <c r="K2185" s="194"/>
      <c r="L2185" s="140"/>
      <c r="O2185" s="20"/>
      <c r="P2185" s="2"/>
      <c r="AA2185" s="6"/>
      <c r="AB2185" s="6"/>
      <c r="AC2185" s="6"/>
    </row>
    <row r="2186" spans="1:29" ht="9.9" customHeight="1" x14ac:dyDescent="0.25">
      <c r="B2186" s="138"/>
      <c r="D2186" s="194"/>
      <c r="E2186" s="194"/>
      <c r="F2186" s="194"/>
      <c r="G2186" s="194"/>
      <c r="H2186" s="193"/>
      <c r="I2186" s="194"/>
      <c r="J2186" s="194"/>
      <c r="K2186" s="194"/>
      <c r="L2186" s="140"/>
      <c r="M2186" s="189"/>
      <c r="P2186" s="2"/>
      <c r="AA2186" s="6"/>
      <c r="AB2186" s="6"/>
      <c r="AC2186" s="6"/>
    </row>
    <row r="2187" spans="1:29" ht="9.9" customHeight="1" x14ac:dyDescent="0.25">
      <c r="B2187" s="138"/>
      <c r="C2187" s="148"/>
      <c r="D2187" s="194"/>
      <c r="E2187" s="194"/>
      <c r="F2187" s="194"/>
      <c r="G2187" s="194"/>
      <c r="H2187" s="193"/>
      <c r="I2187" s="194"/>
      <c r="J2187" s="194"/>
      <c r="K2187" s="194"/>
      <c r="L2187" s="140"/>
      <c r="M2187" s="2"/>
      <c r="P2187" s="2"/>
      <c r="AA2187" s="6"/>
      <c r="AB2187" s="6"/>
      <c r="AC2187" s="6"/>
    </row>
    <row r="2188" spans="1:29" ht="9.9" customHeight="1" x14ac:dyDescent="0.25">
      <c r="B2188" s="138"/>
      <c r="C2188" s="14"/>
      <c r="D2188" s="194"/>
      <c r="E2188" s="194"/>
      <c r="F2188" s="194"/>
      <c r="G2188" s="194"/>
      <c r="H2188" s="193"/>
      <c r="I2188" s="194"/>
      <c r="J2188" s="194"/>
      <c r="K2188" s="194"/>
      <c r="L2188" s="140"/>
      <c r="M2188" s="194"/>
      <c r="N2188" s="194"/>
      <c r="O2188" s="193"/>
      <c r="P2188" s="2"/>
      <c r="AA2188" s="6"/>
      <c r="AB2188" s="6"/>
      <c r="AC2188" s="6"/>
    </row>
    <row r="2189" spans="1:29" ht="9.9" customHeight="1" x14ac:dyDescent="0.25">
      <c r="B2189" s="138"/>
      <c r="C2189" s="14"/>
      <c r="D2189" s="194"/>
      <c r="E2189" s="194"/>
      <c r="F2189" s="194"/>
      <c r="G2189" s="194"/>
      <c r="H2189" s="193"/>
      <c r="I2189" s="194"/>
      <c r="J2189" s="194"/>
      <c r="K2189" s="194"/>
      <c r="L2189" s="140"/>
      <c r="M2189" s="194"/>
      <c r="N2189" s="194"/>
      <c r="O2189" s="193"/>
      <c r="P2189" s="2"/>
      <c r="AA2189" s="6"/>
      <c r="AB2189" s="6"/>
      <c r="AC2189" s="6"/>
    </row>
    <row r="2190" spans="1:29" ht="9.9" customHeight="1" x14ac:dyDescent="0.25">
      <c r="B2190" s="138"/>
      <c r="C2190" s="14"/>
      <c r="D2190" s="194"/>
      <c r="E2190" s="194"/>
      <c r="F2190" s="194"/>
      <c r="G2190" s="194"/>
      <c r="H2190" s="193"/>
      <c r="I2190" s="194"/>
      <c r="J2190" s="194"/>
      <c r="K2190" s="194"/>
      <c r="L2190" s="140"/>
      <c r="M2190" s="194"/>
      <c r="N2190" s="194"/>
      <c r="O2190" s="193"/>
      <c r="P2190" s="2"/>
      <c r="AA2190" s="6"/>
      <c r="AB2190" s="6"/>
      <c r="AC2190" s="6"/>
    </row>
    <row r="2191" spans="1:29" ht="9.9" customHeight="1" x14ac:dyDescent="0.25">
      <c r="A2191" s="2"/>
      <c r="B2191" s="138"/>
      <c r="C2191" s="14"/>
      <c r="D2191" s="194"/>
      <c r="E2191" s="194"/>
      <c r="F2191" s="194"/>
      <c r="G2191" s="194"/>
      <c r="H2191" s="193"/>
      <c r="I2191" s="194"/>
      <c r="J2191" s="194"/>
      <c r="K2191" s="194"/>
      <c r="L2191" s="140"/>
      <c r="M2191" s="194"/>
      <c r="N2191" s="194"/>
      <c r="O2191" s="193"/>
      <c r="P2191" s="2"/>
      <c r="AA2191" s="6"/>
      <c r="AB2191" s="6"/>
      <c r="AC2191" s="6"/>
    </row>
    <row r="2192" spans="1:29" ht="9.9" customHeight="1" x14ac:dyDescent="0.25">
      <c r="A2192" s="2"/>
      <c r="B2192" s="138"/>
      <c r="C2192" s="14"/>
      <c r="D2192" s="194"/>
      <c r="E2192" s="194"/>
      <c r="F2192" s="194"/>
      <c r="G2192" s="194"/>
      <c r="H2192" s="193"/>
      <c r="I2192" s="194"/>
      <c r="J2192" s="194"/>
      <c r="K2192" s="194"/>
      <c r="L2192" s="140"/>
      <c r="M2192" s="194"/>
      <c r="N2192" s="194"/>
      <c r="O2192" s="193"/>
      <c r="P2192" s="2"/>
      <c r="AA2192" s="6"/>
      <c r="AB2192" s="6"/>
      <c r="AC2192" s="6"/>
    </row>
    <row r="2193" spans="1:29" ht="9.9" customHeight="1" x14ac:dyDescent="0.25">
      <c r="A2193" s="2"/>
      <c r="B2193" s="138"/>
      <c r="C2193" s="14"/>
      <c r="D2193" s="194"/>
      <c r="E2193" s="194"/>
      <c r="F2193" s="194"/>
      <c r="G2193" s="194"/>
      <c r="H2193" s="193"/>
      <c r="I2193" s="194"/>
      <c r="J2193" s="194"/>
      <c r="K2193" s="194"/>
      <c r="L2193" s="140"/>
      <c r="M2193" s="194"/>
      <c r="N2193" s="194"/>
      <c r="O2193" s="193"/>
      <c r="P2193" s="2"/>
      <c r="AA2193" s="6"/>
      <c r="AB2193" s="6"/>
      <c r="AC2193" s="6"/>
    </row>
    <row r="2194" spans="1:29" ht="9.9" customHeight="1" x14ac:dyDescent="0.25">
      <c r="A2194" s="2"/>
      <c r="B2194" s="138"/>
      <c r="C2194" s="14"/>
      <c r="D2194" s="194"/>
      <c r="E2194" s="194"/>
      <c r="F2194" s="194"/>
      <c r="G2194" s="194"/>
      <c r="H2194" s="193"/>
      <c r="I2194" s="194"/>
      <c r="J2194" s="194"/>
      <c r="K2194" s="194"/>
      <c r="L2194" s="140"/>
      <c r="M2194" s="194"/>
      <c r="N2194" s="194"/>
      <c r="O2194" s="193"/>
      <c r="P2194" s="2"/>
      <c r="AA2194" s="6"/>
      <c r="AB2194" s="6"/>
      <c r="AC2194" s="6"/>
    </row>
    <row r="2195" spans="1:29" ht="9.9" customHeight="1" x14ac:dyDescent="0.25">
      <c r="A2195" s="2"/>
      <c r="B2195" s="138"/>
      <c r="C2195" s="148"/>
      <c r="D2195" s="194"/>
      <c r="E2195" s="194"/>
      <c r="F2195" s="194"/>
      <c r="G2195" s="194"/>
      <c r="H2195" s="193"/>
      <c r="I2195" s="194"/>
      <c r="J2195" s="194"/>
      <c r="K2195" s="194"/>
      <c r="L2195" s="140"/>
      <c r="M2195" s="194"/>
      <c r="N2195" s="194"/>
      <c r="O2195" s="193"/>
      <c r="P2195" s="2"/>
      <c r="AA2195" s="6"/>
      <c r="AB2195" s="6"/>
      <c r="AC2195" s="6"/>
    </row>
    <row r="2196" spans="1:29" ht="9.9" customHeight="1" x14ac:dyDescent="0.25">
      <c r="A2196" s="2"/>
      <c r="B2196" s="138"/>
      <c r="C2196" s="14"/>
      <c r="D2196" s="194"/>
      <c r="E2196" s="194"/>
      <c r="F2196" s="194"/>
      <c r="G2196" s="194"/>
      <c r="H2196" s="193"/>
      <c r="I2196" s="194"/>
      <c r="J2196" s="194"/>
      <c r="K2196" s="194"/>
      <c r="L2196" s="140"/>
      <c r="M2196" s="194"/>
      <c r="N2196" s="194"/>
      <c r="O2196" s="193"/>
      <c r="P2196" s="2"/>
      <c r="AA2196" s="6"/>
      <c r="AB2196" s="6"/>
      <c r="AC2196" s="6"/>
    </row>
    <row r="2197" spans="1:29" ht="9.9" customHeight="1" x14ac:dyDescent="0.25">
      <c r="A2197" s="2"/>
      <c r="B2197" s="138"/>
      <c r="C2197" s="14"/>
      <c r="D2197" s="194"/>
      <c r="E2197" s="194"/>
      <c r="F2197" s="194"/>
      <c r="G2197" s="194"/>
      <c r="H2197" s="193"/>
      <c r="I2197" s="194"/>
      <c r="J2197" s="194"/>
      <c r="K2197" s="194"/>
      <c r="L2197" s="140"/>
      <c r="M2197" s="194"/>
      <c r="N2197" s="194"/>
      <c r="O2197" s="193"/>
      <c r="P2197" s="2"/>
      <c r="AA2197" s="6"/>
      <c r="AB2197" s="6"/>
      <c r="AC2197" s="6"/>
    </row>
    <row r="2198" spans="1:29" ht="9.9" customHeight="1" x14ac:dyDescent="0.25">
      <c r="A2198" s="2"/>
      <c r="B2198" s="138"/>
      <c r="C2198" s="14"/>
      <c r="D2198" s="194"/>
      <c r="E2198" s="194"/>
      <c r="F2198" s="194"/>
      <c r="G2198" s="194"/>
      <c r="H2198" s="193"/>
      <c r="I2198" s="194"/>
      <c r="J2198" s="194"/>
      <c r="K2198" s="194"/>
      <c r="L2198" s="140"/>
      <c r="M2198" s="194"/>
      <c r="N2198" s="194"/>
      <c r="O2198" s="193"/>
      <c r="P2198" s="2"/>
      <c r="AA2198" s="6"/>
      <c r="AB2198" s="6"/>
      <c r="AC2198" s="6"/>
    </row>
    <row r="2199" spans="1:29" ht="9.9" customHeight="1" x14ac:dyDescent="0.25">
      <c r="A2199" s="2"/>
      <c r="B2199" s="138"/>
      <c r="C2199" s="14"/>
      <c r="D2199" s="194"/>
      <c r="E2199" s="194"/>
      <c r="F2199" s="194"/>
      <c r="G2199" s="194"/>
      <c r="H2199" s="193"/>
      <c r="I2199" s="194"/>
      <c r="J2199" s="194"/>
      <c r="K2199" s="194"/>
      <c r="L2199" s="140"/>
      <c r="M2199" s="194"/>
      <c r="N2199" s="194"/>
      <c r="O2199" s="193"/>
      <c r="P2199" s="2"/>
      <c r="AA2199" s="6"/>
      <c r="AB2199" s="6"/>
      <c r="AC2199" s="6"/>
    </row>
    <row r="2200" spans="1:29" ht="9.9" customHeight="1" x14ac:dyDescent="0.25">
      <c r="A2200" s="2"/>
      <c r="B2200" s="138"/>
      <c r="C2200" s="14"/>
      <c r="D2200" s="194"/>
      <c r="E2200" s="194"/>
      <c r="F2200" s="194"/>
      <c r="G2200" s="194"/>
      <c r="H2200" s="193"/>
      <c r="I2200" s="194"/>
      <c r="J2200" s="194"/>
      <c r="K2200" s="194"/>
      <c r="L2200" s="140"/>
      <c r="M2200" s="194"/>
      <c r="N2200" s="194"/>
      <c r="O2200" s="193"/>
      <c r="P2200" s="2"/>
      <c r="AA2200" s="6"/>
      <c r="AB2200" s="6"/>
      <c r="AC2200" s="6"/>
    </row>
    <row r="2201" spans="1:29" ht="9.9" customHeight="1" x14ac:dyDescent="0.25">
      <c r="A2201" s="2"/>
      <c r="B2201" s="138"/>
      <c r="C2201" s="148"/>
      <c r="D2201" s="194"/>
      <c r="E2201" s="194"/>
      <c r="F2201" s="194"/>
      <c r="G2201" s="194"/>
      <c r="H2201" s="193"/>
      <c r="I2201" s="194"/>
      <c r="J2201" s="194"/>
      <c r="K2201" s="194"/>
      <c r="L2201" s="140"/>
      <c r="M2201" s="194"/>
      <c r="N2201" s="194"/>
      <c r="O2201" s="193"/>
      <c r="P2201" s="2"/>
      <c r="AA2201" s="6"/>
      <c r="AB2201" s="6"/>
      <c r="AC2201" s="6"/>
    </row>
    <row r="2202" spans="1:29" ht="9.9" customHeight="1" x14ac:dyDescent="0.25">
      <c r="A2202" s="2"/>
      <c r="B2202" s="138"/>
      <c r="C2202" s="138"/>
      <c r="D2202" s="194"/>
      <c r="E2202" s="194"/>
      <c r="F2202" s="194"/>
      <c r="G2202" s="194"/>
      <c r="H2202" s="193"/>
      <c r="I2202" s="194"/>
      <c r="J2202" s="194"/>
      <c r="K2202" s="194"/>
      <c r="L2202" s="140"/>
      <c r="M2202" s="194"/>
      <c r="N2202" s="194"/>
      <c r="O2202" s="193"/>
      <c r="P2202" s="2"/>
      <c r="AA2202" s="6"/>
      <c r="AB2202" s="6"/>
      <c r="AC2202" s="6"/>
    </row>
    <row r="2203" spans="1:29" ht="9.9" customHeight="1" x14ac:dyDescent="0.25">
      <c r="A2203" s="2"/>
      <c r="B2203" s="138"/>
      <c r="C2203" s="142"/>
      <c r="D2203" s="194"/>
      <c r="E2203" s="194"/>
      <c r="F2203" s="194"/>
      <c r="G2203" s="194"/>
      <c r="H2203" s="193"/>
      <c r="I2203" s="194"/>
      <c r="J2203" s="194"/>
      <c r="K2203" s="194"/>
      <c r="L2203" s="140"/>
      <c r="M2203" s="194"/>
      <c r="N2203" s="194"/>
      <c r="O2203" s="193"/>
      <c r="P2203" s="2"/>
      <c r="AA2203" s="6"/>
      <c r="AB2203" s="6"/>
      <c r="AC2203" s="6"/>
    </row>
    <row r="2204" spans="1:29" ht="9.9" customHeight="1" x14ac:dyDescent="0.25">
      <c r="A2204" s="2"/>
      <c r="B2204" s="138"/>
      <c r="C2204" s="138"/>
      <c r="D2204" s="194"/>
      <c r="E2204" s="194"/>
      <c r="F2204" s="194"/>
      <c r="G2204" s="194"/>
      <c r="H2204" s="193"/>
      <c r="I2204" s="194"/>
      <c r="J2204" s="194"/>
      <c r="K2204" s="194"/>
      <c r="L2204" s="140"/>
      <c r="M2204" s="194"/>
      <c r="N2204" s="194"/>
      <c r="O2204" s="193"/>
      <c r="P2204" s="2"/>
      <c r="AA2204" s="6"/>
      <c r="AB2204" s="6"/>
      <c r="AC2204" s="6"/>
    </row>
    <row r="2205" spans="1:29" ht="9.9" customHeight="1" x14ac:dyDescent="0.25">
      <c r="A2205" s="2"/>
      <c r="B2205" s="138"/>
      <c r="C2205" s="138"/>
      <c r="D2205" s="194"/>
      <c r="E2205" s="194"/>
      <c r="F2205" s="194"/>
      <c r="G2205" s="194"/>
      <c r="H2205" s="193"/>
      <c r="I2205" s="194"/>
      <c r="J2205" s="194"/>
      <c r="K2205" s="194"/>
      <c r="L2205" s="140"/>
      <c r="M2205" s="194"/>
      <c r="N2205" s="194"/>
      <c r="O2205" s="193"/>
      <c r="P2205" s="2"/>
      <c r="AA2205" s="6"/>
      <c r="AB2205" s="6"/>
      <c r="AC2205" s="6"/>
    </row>
    <row r="2206" spans="1:29" ht="9.9" customHeight="1" x14ac:dyDescent="0.25">
      <c r="A2206" s="2"/>
      <c r="B2206" s="138"/>
      <c r="C2206" s="138"/>
      <c r="D2206" s="194"/>
      <c r="E2206" s="194"/>
      <c r="F2206" s="194"/>
      <c r="G2206" s="194"/>
      <c r="H2206" s="193"/>
      <c r="I2206" s="194"/>
      <c r="J2206" s="194"/>
      <c r="K2206" s="194"/>
      <c r="L2206" s="140"/>
      <c r="M2206" s="194"/>
      <c r="N2206" s="194"/>
      <c r="O2206" s="193"/>
      <c r="P2206" s="2"/>
      <c r="AA2206" s="6"/>
      <c r="AB2206" s="6"/>
      <c r="AC2206" s="6"/>
    </row>
    <row r="2207" spans="1:29" ht="9.9" customHeight="1" x14ac:dyDescent="0.25">
      <c r="A2207" s="2"/>
      <c r="B2207" s="138"/>
      <c r="C2207" s="138"/>
      <c r="D2207" s="194"/>
      <c r="E2207" s="194"/>
      <c r="F2207" s="194"/>
      <c r="G2207" s="194"/>
      <c r="H2207" s="193"/>
      <c r="I2207" s="194"/>
      <c r="J2207" s="194"/>
      <c r="K2207" s="194"/>
      <c r="L2207" s="140"/>
      <c r="M2207" s="194"/>
      <c r="N2207" s="194"/>
      <c r="O2207" s="193"/>
      <c r="P2207" s="2"/>
      <c r="AA2207" s="6"/>
      <c r="AB2207" s="6"/>
      <c r="AC2207" s="6"/>
    </row>
    <row r="2208" spans="1:29" ht="9.9" customHeight="1" x14ac:dyDescent="0.25">
      <c r="A2208" s="2"/>
      <c r="B2208" s="141"/>
      <c r="C2208" s="142"/>
      <c r="D2208" s="194"/>
      <c r="E2208" s="194"/>
      <c r="F2208" s="194"/>
      <c r="G2208" s="194"/>
      <c r="H2208" s="193"/>
      <c r="I2208" s="194"/>
      <c r="J2208" s="194"/>
      <c r="K2208" s="194"/>
      <c r="L2208" s="13"/>
      <c r="M2208" s="194"/>
      <c r="N2208" s="194"/>
      <c r="O2208" s="193"/>
      <c r="P2208" s="2"/>
      <c r="AA2208" s="6"/>
      <c r="AB2208" s="6"/>
      <c r="AC2208" s="6"/>
    </row>
    <row r="2209" spans="1:29" ht="9.9" customHeight="1" x14ac:dyDescent="0.25">
      <c r="A2209" s="2"/>
      <c r="B2209" s="138"/>
      <c r="C2209" s="138"/>
      <c r="D2209" s="194"/>
      <c r="E2209" s="194"/>
      <c r="F2209" s="194"/>
      <c r="G2209" s="194"/>
      <c r="H2209" s="193"/>
      <c r="I2209" s="194"/>
      <c r="J2209" s="194"/>
      <c r="K2209" s="194"/>
      <c r="L2209" s="140"/>
      <c r="M2209" s="194"/>
      <c r="N2209" s="194"/>
      <c r="O2209" s="193"/>
      <c r="P2209" s="2"/>
      <c r="AA2209" s="6"/>
      <c r="AB2209" s="6"/>
      <c r="AC2209" s="6"/>
    </row>
    <row r="2210" spans="1:29" ht="9.9" customHeight="1" x14ac:dyDescent="0.25">
      <c r="A2210" s="2"/>
      <c r="B2210" s="142"/>
      <c r="C2210" s="14"/>
      <c r="E2210" s="194"/>
      <c r="F2210" s="194"/>
      <c r="G2210" s="194"/>
      <c r="H2210" s="193"/>
      <c r="I2210" s="194"/>
      <c r="J2210" s="194"/>
      <c r="K2210" s="194"/>
      <c r="L2210" s="140"/>
      <c r="M2210" s="194"/>
      <c r="N2210" s="194"/>
      <c r="O2210" s="193"/>
      <c r="P2210" s="2"/>
      <c r="AA2210" s="6"/>
      <c r="AB2210" s="6"/>
      <c r="AC2210" s="6"/>
    </row>
    <row r="2211" spans="1:29" ht="9.9" customHeight="1" x14ac:dyDescent="0.25">
      <c r="A2211" s="2"/>
      <c r="B2211" s="138"/>
      <c r="C2211" s="14"/>
      <c r="E2211" s="194"/>
      <c r="F2211" s="194"/>
      <c r="G2211" s="194"/>
      <c r="H2211" s="193"/>
      <c r="I2211" s="194"/>
      <c r="J2211" s="194"/>
      <c r="K2211" s="194"/>
      <c r="L2211" s="140"/>
      <c r="M2211" s="194"/>
      <c r="N2211" s="194"/>
      <c r="O2211" s="193"/>
      <c r="P2211" s="2"/>
      <c r="AA2211" s="6"/>
      <c r="AB2211" s="6"/>
      <c r="AC2211" s="6"/>
    </row>
    <row r="2212" spans="1:29" ht="9.9" customHeight="1" x14ac:dyDescent="0.25">
      <c r="A2212" s="2"/>
      <c r="B2212" s="138"/>
      <c r="C2212" s="14"/>
      <c r="E2212" s="194"/>
      <c r="F2212" s="194"/>
      <c r="G2212" s="194"/>
      <c r="H2212" s="193"/>
      <c r="I2212" s="194"/>
      <c r="J2212" s="194"/>
      <c r="K2212" s="194"/>
      <c r="L2212" s="194"/>
      <c r="M2212" s="194"/>
      <c r="N2212" s="194"/>
      <c r="O2212" s="193"/>
      <c r="P2212" s="2"/>
      <c r="AA2212" s="6"/>
      <c r="AB2212" s="6"/>
      <c r="AC2212" s="6"/>
    </row>
    <row r="2213" spans="1:29" ht="9.9" customHeight="1" x14ac:dyDescent="0.25">
      <c r="A2213" s="2"/>
      <c r="B2213" s="138"/>
      <c r="C2213" s="14"/>
      <c r="E2213" s="194"/>
      <c r="F2213" s="194"/>
      <c r="G2213" s="194"/>
      <c r="H2213" s="193"/>
      <c r="I2213" s="194"/>
      <c r="J2213" s="194"/>
      <c r="K2213" s="194"/>
      <c r="L2213" s="194"/>
      <c r="M2213" s="194"/>
      <c r="N2213" s="194"/>
      <c r="O2213" s="193"/>
      <c r="P2213" s="2"/>
      <c r="AA2213" s="6"/>
      <c r="AB2213" s="6"/>
      <c r="AC2213" s="6"/>
    </row>
    <row r="2214" spans="1:29" ht="9.9" customHeight="1" x14ac:dyDescent="0.25">
      <c r="A2214" s="2"/>
      <c r="B2214" s="138"/>
      <c r="C2214" s="14"/>
      <c r="E2214" s="194"/>
      <c r="F2214" s="194"/>
      <c r="G2214" s="194"/>
      <c r="H2214" s="193"/>
      <c r="I2214" s="194"/>
      <c r="J2214" s="194"/>
      <c r="K2214" s="194"/>
      <c r="L2214" s="194"/>
      <c r="M2214" s="194"/>
      <c r="N2214" s="194"/>
      <c r="O2214" s="193"/>
      <c r="P2214" s="2"/>
      <c r="AA2214" s="6"/>
      <c r="AB2214" s="6"/>
      <c r="AC2214" s="6"/>
    </row>
    <row r="2215" spans="1:29" ht="9.9" customHeight="1" x14ac:dyDescent="0.25">
      <c r="A2215" s="2"/>
      <c r="B2215" s="138"/>
      <c r="C2215" s="14"/>
      <c r="E2215" s="194"/>
      <c r="F2215" s="194"/>
      <c r="G2215" s="194"/>
      <c r="H2215" s="193"/>
      <c r="I2215" s="194"/>
      <c r="J2215" s="194"/>
      <c r="K2215" s="194"/>
      <c r="L2215" s="194"/>
      <c r="M2215" s="194"/>
      <c r="N2215" s="194"/>
      <c r="O2215" s="193"/>
      <c r="P2215" s="2"/>
      <c r="AA2215" s="6"/>
      <c r="AB2215" s="6"/>
      <c r="AC2215" s="6"/>
    </row>
    <row r="2216" spans="1:29" ht="9.9" customHeight="1" x14ac:dyDescent="0.25">
      <c r="A2216" s="2"/>
      <c r="B2216" s="138"/>
      <c r="C2216" s="14"/>
      <c r="E2216" s="194"/>
      <c r="F2216" s="194"/>
      <c r="G2216" s="194"/>
      <c r="H2216" s="193"/>
      <c r="I2216" s="194"/>
      <c r="J2216" s="194"/>
      <c r="K2216" s="194"/>
      <c r="L2216" s="194"/>
      <c r="M2216" s="194"/>
      <c r="N2216" s="194"/>
      <c r="O2216" s="193"/>
      <c r="P2216" s="2"/>
      <c r="AA2216" s="6"/>
      <c r="AB2216" s="6"/>
      <c r="AC2216" s="6"/>
    </row>
    <row r="2217" spans="1:29" ht="9.9" customHeight="1" x14ac:dyDescent="0.25">
      <c r="A2217" s="2"/>
      <c r="B2217" s="138"/>
      <c r="C2217" s="14"/>
      <c r="E2217" s="194"/>
      <c r="F2217" s="194"/>
      <c r="G2217" s="194"/>
      <c r="H2217" s="193"/>
      <c r="I2217" s="194"/>
      <c r="J2217" s="194"/>
      <c r="K2217" s="194"/>
      <c r="L2217" s="194"/>
      <c r="M2217" s="194"/>
      <c r="N2217" s="194"/>
      <c r="O2217" s="193"/>
      <c r="P2217" s="2"/>
      <c r="AA2217" s="6"/>
      <c r="AB2217" s="6"/>
      <c r="AC2217" s="6"/>
    </row>
    <row r="2218" spans="1:29" ht="9.9" customHeight="1" x14ac:dyDescent="0.25">
      <c r="A2218" s="2"/>
      <c r="B2218" s="138"/>
      <c r="C2218" s="14"/>
      <c r="E2218" s="194"/>
      <c r="F2218" s="194"/>
      <c r="G2218" s="194"/>
      <c r="H2218" s="193"/>
      <c r="I2218" s="194"/>
      <c r="J2218" s="194"/>
      <c r="K2218" s="194"/>
      <c r="L2218" s="194"/>
      <c r="M2218" s="194"/>
      <c r="N2218" s="194"/>
      <c r="O2218" s="193"/>
      <c r="P2218" s="2"/>
      <c r="AA2218" s="6"/>
      <c r="AB2218" s="6"/>
      <c r="AC2218" s="6"/>
    </row>
    <row r="2219" spans="1:29" ht="9.9" customHeight="1" x14ac:dyDescent="0.25">
      <c r="A2219" s="2"/>
      <c r="B2219" s="138"/>
      <c r="C2219" s="14"/>
      <c r="E2219" s="194"/>
      <c r="F2219" s="194"/>
      <c r="G2219" s="194"/>
      <c r="H2219" s="193"/>
      <c r="I2219" s="194"/>
      <c r="J2219" s="194"/>
      <c r="K2219" s="194"/>
      <c r="L2219" s="194"/>
      <c r="M2219" s="194"/>
      <c r="N2219" s="194"/>
      <c r="O2219" s="193"/>
      <c r="P2219" s="2"/>
      <c r="AA2219" s="6"/>
      <c r="AB2219" s="6"/>
      <c r="AC2219" s="6"/>
    </row>
    <row r="2220" spans="1:29" ht="9.9" customHeight="1" x14ac:dyDescent="0.25">
      <c r="A2220" s="2"/>
      <c r="B2220" s="138"/>
      <c r="C2220" s="14"/>
      <c r="E2220" s="194"/>
      <c r="F2220" s="194"/>
      <c r="G2220" s="194"/>
      <c r="H2220" s="193"/>
      <c r="I2220" s="194"/>
      <c r="J2220" s="194"/>
      <c r="K2220" s="194"/>
      <c r="L2220" s="194"/>
      <c r="M2220" s="194"/>
      <c r="N2220" s="194"/>
      <c r="O2220" s="193"/>
      <c r="P2220" s="2"/>
      <c r="AA2220" s="6"/>
      <c r="AB2220" s="6"/>
      <c r="AC2220" s="6"/>
    </row>
    <row r="2221" spans="1:29" ht="9.9" customHeight="1" x14ac:dyDescent="0.25">
      <c r="A2221" s="2"/>
      <c r="B2221" s="138"/>
      <c r="C2221" s="14"/>
      <c r="E2221" s="194"/>
      <c r="F2221" s="194"/>
      <c r="G2221" s="194"/>
      <c r="H2221" s="193"/>
      <c r="I2221" s="194"/>
      <c r="J2221" s="194"/>
      <c r="K2221" s="194"/>
      <c r="L2221" s="194"/>
      <c r="M2221" s="194"/>
      <c r="N2221" s="194"/>
      <c r="O2221" s="193"/>
      <c r="P2221" s="2"/>
      <c r="AA2221" s="6"/>
      <c r="AB2221" s="6"/>
      <c r="AC2221" s="6"/>
    </row>
    <row r="2222" spans="1:29" ht="9.9" customHeight="1" x14ac:dyDescent="0.25">
      <c r="A2222" s="2"/>
      <c r="B2222" s="138"/>
      <c r="C2222" s="83"/>
      <c r="E2222" s="194"/>
      <c r="F2222" s="194"/>
      <c r="G2222" s="194"/>
      <c r="H2222" s="193"/>
      <c r="I2222" s="194"/>
      <c r="J2222" s="194"/>
      <c r="K2222" s="194"/>
      <c r="L2222" s="194"/>
      <c r="M2222" s="194"/>
      <c r="N2222" s="194"/>
      <c r="O2222" s="193"/>
      <c r="P2222" s="2"/>
      <c r="AA2222" s="6"/>
      <c r="AB2222" s="6"/>
      <c r="AC2222" s="6"/>
    </row>
    <row r="2223" spans="1:29" ht="9.9" customHeight="1" x14ac:dyDescent="0.25">
      <c r="B2223" s="138"/>
      <c r="E2223" s="194"/>
      <c r="F2223" s="194"/>
      <c r="G2223" s="194"/>
      <c r="H2223" s="193"/>
      <c r="I2223" s="194"/>
      <c r="J2223" s="194"/>
      <c r="K2223" s="194"/>
      <c r="L2223" s="194"/>
      <c r="M2223" s="194"/>
      <c r="N2223" s="194"/>
      <c r="O2223" s="193"/>
      <c r="P2223" s="2"/>
      <c r="AA2223" s="6"/>
      <c r="AB2223" s="6"/>
      <c r="AC2223" s="6"/>
    </row>
    <row r="2224" spans="1:29" ht="9.9" customHeight="1" x14ac:dyDescent="0.25">
      <c r="B2224" s="138"/>
      <c r="C2224" s="148"/>
      <c r="E2224" s="194"/>
      <c r="F2224" s="194"/>
      <c r="G2224" s="194"/>
      <c r="H2224" s="193"/>
      <c r="I2224" s="194"/>
      <c r="J2224" s="194"/>
      <c r="K2224" s="194"/>
      <c r="L2224" s="194"/>
      <c r="P2224" s="2"/>
      <c r="AA2224" s="6"/>
      <c r="AB2224" s="6"/>
      <c r="AC2224" s="6"/>
    </row>
    <row r="2225" spans="1:29" ht="9.9" customHeight="1" x14ac:dyDescent="0.25">
      <c r="A2225" s="10"/>
      <c r="B2225" s="138"/>
      <c r="C2225" s="14"/>
      <c r="E2225" s="194"/>
      <c r="F2225" s="194"/>
      <c r="G2225" s="194"/>
      <c r="H2225" s="193"/>
      <c r="I2225" s="194"/>
      <c r="J2225" s="194"/>
      <c r="K2225" s="194"/>
      <c r="L2225" s="194"/>
      <c r="P2225" s="2"/>
      <c r="AA2225" s="6"/>
      <c r="AB2225" s="6"/>
      <c r="AC2225" s="6"/>
    </row>
    <row r="2226" spans="1:29" ht="9.9" customHeight="1" x14ac:dyDescent="0.25">
      <c r="A2226" s="11"/>
      <c r="B2226" s="138"/>
      <c r="C2226" s="14"/>
      <c r="E2226" s="194"/>
      <c r="F2226" s="194"/>
      <c r="G2226" s="194"/>
      <c r="H2226" s="20"/>
      <c r="I2226" s="194"/>
      <c r="J2226" s="194"/>
      <c r="K2226" s="194"/>
      <c r="L2226" s="194"/>
      <c r="P2226" s="2"/>
      <c r="AA2226" s="6"/>
      <c r="AB2226" s="6"/>
      <c r="AC2226" s="6"/>
    </row>
    <row r="2227" spans="1:29" ht="9.9" customHeight="1" x14ac:dyDescent="0.25">
      <c r="B2227" s="138"/>
      <c r="C2227" s="14"/>
      <c r="I2227" s="194"/>
      <c r="J2227" s="194"/>
      <c r="K2227" s="194"/>
      <c r="L2227" s="194"/>
      <c r="P2227" s="2"/>
      <c r="AA2227" s="6"/>
      <c r="AB2227" s="6"/>
      <c r="AC2227" s="6"/>
    </row>
    <row r="2228" spans="1:29" ht="9.9" customHeight="1" x14ac:dyDescent="0.25">
      <c r="B2228" s="138"/>
      <c r="C2228" s="14"/>
      <c r="I2228" s="194"/>
      <c r="J2228" s="194"/>
      <c r="K2228" s="194"/>
      <c r="L2228" s="194"/>
      <c r="P2228" s="2"/>
      <c r="AA2228" s="6"/>
      <c r="AB2228" s="6"/>
      <c r="AC2228" s="6"/>
    </row>
    <row r="2229" spans="1:29" ht="9.9" customHeight="1" x14ac:dyDescent="0.25">
      <c r="B2229" s="138"/>
      <c r="C2229" s="14"/>
      <c r="I2229" s="194"/>
      <c r="J2229" s="194"/>
      <c r="K2229" s="194"/>
      <c r="L2229" s="194"/>
      <c r="P2229" s="2"/>
      <c r="AA2229" s="6"/>
      <c r="AB2229" s="6"/>
      <c r="AC2229" s="6"/>
    </row>
    <row r="2230" spans="1:29" ht="9.9" customHeight="1" x14ac:dyDescent="0.25">
      <c r="B2230" s="138"/>
      <c r="C2230" s="14"/>
      <c r="I2230" s="194"/>
      <c r="J2230" s="194"/>
      <c r="K2230" s="194"/>
      <c r="L2230" s="194"/>
      <c r="P2230" s="2"/>
      <c r="AA2230" s="6"/>
      <c r="AB2230" s="6"/>
      <c r="AC2230" s="6"/>
    </row>
    <row r="2231" spans="1:29" ht="9.9" customHeight="1" x14ac:dyDescent="0.25">
      <c r="B2231" s="138"/>
      <c r="C2231" s="14"/>
      <c r="I2231" s="194"/>
      <c r="J2231" s="194"/>
      <c r="K2231" s="194"/>
      <c r="L2231" s="194"/>
      <c r="P2231" s="2"/>
      <c r="AA2231" s="6"/>
      <c r="AB2231" s="6"/>
      <c r="AC2231" s="6"/>
    </row>
    <row r="2232" spans="1:29" ht="9.9" customHeight="1" x14ac:dyDescent="0.25">
      <c r="B2232" s="138"/>
      <c r="C2232" s="148"/>
      <c r="I2232" s="194"/>
      <c r="J2232" s="194"/>
      <c r="K2232" s="194"/>
      <c r="L2232" s="194"/>
      <c r="P2232" s="2"/>
      <c r="AA2232" s="6"/>
      <c r="AB2232" s="6"/>
      <c r="AC2232" s="6"/>
    </row>
    <row r="2233" spans="1:29" ht="9.9" customHeight="1" x14ac:dyDescent="0.25">
      <c r="B2233" s="138"/>
      <c r="C2233" s="14"/>
      <c r="I2233" s="194"/>
      <c r="J2233" s="194"/>
      <c r="K2233" s="194"/>
      <c r="L2233" s="194"/>
      <c r="P2233" s="2"/>
      <c r="AA2233" s="6"/>
      <c r="AB2233" s="6"/>
      <c r="AC2233" s="6"/>
    </row>
    <row r="2234" spans="1:29" ht="9.9" customHeight="1" x14ac:dyDescent="0.25">
      <c r="B2234" s="138"/>
      <c r="C2234" s="14"/>
      <c r="I2234" s="194"/>
      <c r="J2234" s="194"/>
      <c r="K2234" s="194"/>
      <c r="L2234" s="194"/>
      <c r="P2234" s="2"/>
      <c r="AA2234" s="6"/>
      <c r="AB2234" s="6"/>
      <c r="AC2234" s="6"/>
    </row>
    <row r="2235" spans="1:29" ht="9.9" customHeight="1" x14ac:dyDescent="0.25">
      <c r="B2235" s="138"/>
      <c r="C2235" s="14"/>
      <c r="I2235" s="194"/>
      <c r="J2235" s="194"/>
      <c r="K2235" s="194"/>
      <c r="L2235" s="194"/>
      <c r="P2235" s="2"/>
      <c r="AA2235" s="6"/>
      <c r="AB2235" s="6"/>
      <c r="AC2235" s="6"/>
    </row>
    <row r="2236" spans="1:29" ht="9.9" customHeight="1" x14ac:dyDescent="0.25">
      <c r="B2236" s="138"/>
      <c r="C2236" s="14"/>
      <c r="I2236" s="194"/>
      <c r="J2236" s="194"/>
      <c r="K2236" s="194"/>
      <c r="L2236" s="194"/>
      <c r="P2236" s="2"/>
      <c r="AA2236" s="6"/>
      <c r="AB2236" s="6"/>
      <c r="AC2236" s="6"/>
    </row>
    <row r="2237" spans="1:29" ht="9.9" customHeight="1" x14ac:dyDescent="0.25">
      <c r="B2237" s="138"/>
      <c r="C2237" s="14"/>
      <c r="I2237" s="194"/>
      <c r="J2237" s="194"/>
      <c r="K2237" s="194"/>
      <c r="L2237" s="194"/>
      <c r="P2237" s="2"/>
      <c r="AA2237" s="6"/>
      <c r="AB2237" s="6"/>
      <c r="AC2237" s="6"/>
    </row>
    <row r="2238" spans="1:29" ht="9.9" customHeight="1" x14ac:dyDescent="0.25">
      <c r="B2238" s="138"/>
      <c r="C2238" s="148"/>
      <c r="I2238" s="194"/>
      <c r="J2238" s="194"/>
      <c r="K2238" s="194"/>
      <c r="L2238" s="194"/>
      <c r="P2238" s="2"/>
      <c r="AA2238" s="6"/>
      <c r="AB2238" s="6"/>
      <c r="AC2238" s="6"/>
    </row>
    <row r="2239" spans="1:29" ht="9.9" customHeight="1" x14ac:dyDescent="0.25">
      <c r="B2239" s="138"/>
      <c r="C2239" s="14"/>
      <c r="E2239" s="194"/>
      <c r="F2239" s="194"/>
      <c r="G2239" s="194"/>
      <c r="H2239" s="193"/>
      <c r="I2239" s="194"/>
      <c r="J2239" s="194"/>
      <c r="K2239" s="194"/>
      <c r="L2239" s="194"/>
      <c r="P2239" s="2"/>
      <c r="AA2239" s="6"/>
      <c r="AB2239" s="6"/>
      <c r="AC2239" s="6"/>
    </row>
    <row r="2240" spans="1:29" ht="9.9" customHeight="1" x14ac:dyDescent="0.25">
      <c r="A2240" s="11"/>
      <c r="B2240" s="138"/>
      <c r="C2240" s="148"/>
      <c r="E2240" s="194"/>
      <c r="F2240" s="194"/>
      <c r="G2240" s="194"/>
      <c r="H2240" s="20"/>
      <c r="I2240" s="194"/>
      <c r="J2240" s="194"/>
      <c r="K2240" s="194"/>
      <c r="L2240" s="194"/>
      <c r="P2240" s="2"/>
      <c r="AA2240" s="6"/>
      <c r="AB2240" s="6"/>
      <c r="AC2240" s="6"/>
    </row>
    <row r="2241" spans="1:29" ht="9.9" customHeight="1" x14ac:dyDescent="0.25">
      <c r="B2241" s="138"/>
      <c r="C2241" s="14"/>
      <c r="E2241" s="194"/>
      <c r="F2241" s="194"/>
      <c r="G2241" s="194"/>
      <c r="H2241" s="193"/>
      <c r="I2241" s="194"/>
      <c r="J2241" s="194"/>
      <c r="K2241" s="194"/>
      <c r="L2241" s="194"/>
      <c r="P2241" s="2"/>
      <c r="AA2241" s="6"/>
      <c r="AB2241" s="6"/>
      <c r="AC2241" s="6"/>
    </row>
    <row r="2242" spans="1:29" ht="9.9" customHeight="1" x14ac:dyDescent="0.25">
      <c r="B2242" s="138"/>
      <c r="C2242" s="14"/>
      <c r="E2242" s="194"/>
      <c r="F2242" s="194"/>
      <c r="G2242" s="194"/>
      <c r="H2242" s="193"/>
      <c r="I2242" s="194"/>
      <c r="J2242" s="194"/>
      <c r="K2242" s="194"/>
      <c r="L2242" s="194"/>
      <c r="P2242" s="2"/>
      <c r="AA2242" s="6"/>
      <c r="AB2242" s="6"/>
      <c r="AC2242" s="6"/>
    </row>
    <row r="2243" spans="1:29" ht="9.9" customHeight="1" x14ac:dyDescent="0.25">
      <c r="B2243" s="138"/>
      <c r="C2243" s="14"/>
      <c r="E2243" s="194"/>
      <c r="F2243" s="194"/>
      <c r="G2243" s="194"/>
      <c r="H2243" s="193"/>
      <c r="I2243" s="194"/>
      <c r="J2243" s="194"/>
      <c r="K2243" s="194"/>
      <c r="L2243" s="194"/>
      <c r="P2243" s="2"/>
      <c r="AA2243" s="6"/>
      <c r="AB2243" s="6"/>
      <c r="AC2243" s="6"/>
    </row>
    <row r="2244" spans="1:29" ht="9.9" customHeight="1" x14ac:dyDescent="0.25">
      <c r="B2244" s="138"/>
      <c r="C2244" s="14"/>
      <c r="E2244" s="194"/>
      <c r="F2244" s="194"/>
      <c r="G2244" s="194"/>
      <c r="H2244" s="193"/>
      <c r="I2244" s="194"/>
      <c r="J2244" s="194"/>
      <c r="K2244" s="194"/>
      <c r="L2244" s="194"/>
      <c r="P2244" s="2"/>
      <c r="AA2244" s="6"/>
      <c r="AB2244" s="6"/>
      <c r="AC2244" s="6"/>
    </row>
    <row r="2245" spans="1:29" ht="9.9" customHeight="1" x14ac:dyDescent="0.25">
      <c r="B2245" s="138"/>
      <c r="C2245" s="148"/>
      <c r="E2245" s="194"/>
      <c r="F2245" s="194"/>
      <c r="G2245" s="194"/>
      <c r="H2245" s="193"/>
      <c r="I2245" s="194"/>
      <c r="J2245" s="194"/>
      <c r="K2245" s="194"/>
      <c r="L2245" s="194"/>
      <c r="P2245" s="2"/>
      <c r="AA2245" s="6"/>
      <c r="AB2245" s="6"/>
      <c r="AC2245" s="6"/>
    </row>
    <row r="2246" spans="1:29" ht="9.9" customHeight="1" x14ac:dyDescent="0.25">
      <c r="B2246" s="138"/>
      <c r="C2246" s="14"/>
      <c r="E2246" s="194"/>
      <c r="F2246" s="194"/>
      <c r="G2246" s="194"/>
      <c r="H2246" s="193"/>
      <c r="I2246" s="194"/>
      <c r="J2246" s="194"/>
      <c r="K2246" s="194"/>
      <c r="L2246" s="194"/>
      <c r="P2246" s="2"/>
      <c r="AA2246" s="6"/>
      <c r="AB2246" s="6"/>
      <c r="AC2246" s="6"/>
    </row>
    <row r="2247" spans="1:29" ht="9.9" customHeight="1" x14ac:dyDescent="0.25">
      <c r="B2247" s="138"/>
      <c r="C2247" s="14"/>
      <c r="E2247" s="194"/>
      <c r="F2247" s="194"/>
      <c r="G2247" s="194"/>
      <c r="H2247" s="193"/>
      <c r="I2247" s="194"/>
      <c r="J2247" s="194"/>
      <c r="K2247" s="194"/>
      <c r="L2247" s="194"/>
      <c r="P2247" s="2"/>
      <c r="AA2247" s="6"/>
      <c r="AB2247" s="6"/>
      <c r="AC2247" s="6"/>
    </row>
    <row r="2248" spans="1:29" ht="9.9" customHeight="1" x14ac:dyDescent="0.25">
      <c r="B2248" s="138"/>
      <c r="C2248" s="14"/>
      <c r="E2248" s="194"/>
      <c r="F2248" s="194"/>
      <c r="G2248" s="194"/>
      <c r="H2248" s="193"/>
      <c r="I2248" s="194"/>
      <c r="J2248" s="194"/>
      <c r="K2248" s="194"/>
      <c r="L2248" s="194"/>
      <c r="P2248" s="2"/>
      <c r="AA2248" s="6"/>
      <c r="AB2248" s="6"/>
      <c r="AC2248" s="6"/>
    </row>
    <row r="2249" spans="1:29" ht="9.9" customHeight="1" x14ac:dyDescent="0.25">
      <c r="B2249" s="138"/>
      <c r="C2249" s="14"/>
      <c r="E2249" s="194"/>
      <c r="F2249" s="194"/>
      <c r="G2249" s="194"/>
      <c r="H2249" s="193"/>
      <c r="I2249" s="194"/>
      <c r="J2249" s="194"/>
      <c r="K2249" s="194"/>
      <c r="L2249" s="194"/>
      <c r="P2249" s="2"/>
      <c r="AA2249" s="6"/>
      <c r="AB2249" s="6"/>
      <c r="AC2249" s="6"/>
    </row>
    <row r="2250" spans="1:29" ht="9.9" customHeight="1" x14ac:dyDescent="0.25">
      <c r="B2250" s="138"/>
      <c r="C2250" s="14"/>
      <c r="E2250" s="194"/>
      <c r="F2250" s="194"/>
      <c r="G2250" s="194"/>
      <c r="H2250" s="193"/>
      <c r="I2250" s="194"/>
      <c r="J2250" s="194"/>
      <c r="K2250" s="194"/>
      <c r="L2250" s="194"/>
      <c r="P2250" s="2"/>
      <c r="AA2250" s="6"/>
      <c r="AB2250" s="6"/>
      <c r="AC2250" s="6"/>
    </row>
    <row r="2251" spans="1:29" ht="9.9" customHeight="1" x14ac:dyDescent="0.25">
      <c r="B2251" s="138"/>
      <c r="C2251" s="14"/>
      <c r="E2251" s="194"/>
      <c r="F2251" s="194"/>
      <c r="G2251" s="194"/>
      <c r="H2251" s="193"/>
      <c r="I2251" s="194"/>
      <c r="J2251" s="194"/>
      <c r="K2251" s="194"/>
      <c r="L2251" s="194"/>
      <c r="P2251" s="2"/>
      <c r="AA2251" s="6"/>
      <c r="AB2251" s="6"/>
      <c r="AC2251" s="6"/>
    </row>
    <row r="2252" spans="1:29" ht="9.9" customHeight="1" x14ac:dyDescent="0.25">
      <c r="B2252" s="139"/>
      <c r="C2252" s="14"/>
      <c r="E2252" s="194"/>
      <c r="F2252" s="194"/>
      <c r="G2252" s="194"/>
      <c r="H2252" s="193"/>
      <c r="I2252" s="194"/>
      <c r="J2252" s="194"/>
      <c r="K2252" s="194"/>
      <c r="L2252" s="194"/>
      <c r="P2252" s="2"/>
      <c r="AA2252" s="6"/>
      <c r="AB2252" s="6"/>
      <c r="AC2252" s="6"/>
    </row>
    <row r="2253" spans="1:29" ht="9.9" customHeight="1" x14ac:dyDescent="0.25">
      <c r="B2253" s="142"/>
      <c r="C2253" s="14"/>
      <c r="E2253" s="194"/>
      <c r="F2253" s="194"/>
      <c r="G2253" s="194"/>
      <c r="H2253" s="193"/>
      <c r="I2253" s="194"/>
      <c r="J2253" s="194"/>
      <c r="K2253" s="194"/>
      <c r="L2253" s="194"/>
      <c r="P2253" s="2"/>
      <c r="AA2253" s="6"/>
      <c r="AB2253" s="6"/>
      <c r="AC2253" s="6"/>
    </row>
    <row r="2254" spans="1:29" ht="9.9" customHeight="1" x14ac:dyDescent="0.25">
      <c r="A2254" s="11"/>
      <c r="B2254" s="138"/>
      <c r="C2254" s="14"/>
      <c r="E2254" s="194"/>
      <c r="F2254" s="194"/>
      <c r="G2254" s="194"/>
      <c r="H2254" s="193"/>
      <c r="I2254" s="194"/>
      <c r="J2254" s="194"/>
      <c r="K2254" s="194"/>
      <c r="L2254" s="194"/>
      <c r="P2254" s="2"/>
      <c r="AA2254" s="6"/>
      <c r="AB2254" s="6"/>
      <c r="AC2254" s="6"/>
    </row>
    <row r="2255" spans="1:29" ht="9.9" customHeight="1" x14ac:dyDescent="0.25">
      <c r="B2255" s="138"/>
      <c r="C2255" s="14"/>
      <c r="E2255" s="194"/>
      <c r="F2255" s="194"/>
      <c r="G2255" s="194"/>
      <c r="H2255" s="193"/>
      <c r="I2255" s="194"/>
      <c r="J2255" s="194"/>
      <c r="K2255" s="194"/>
      <c r="L2255" s="194"/>
      <c r="P2255" s="2"/>
      <c r="AA2255" s="6"/>
      <c r="AB2255" s="6"/>
      <c r="AC2255" s="6"/>
    </row>
    <row r="2256" spans="1:29" ht="9.9" customHeight="1" x14ac:dyDescent="0.25">
      <c r="B2256" s="138"/>
      <c r="C2256" s="14"/>
      <c r="E2256" s="194"/>
      <c r="F2256" s="194"/>
      <c r="G2256" s="194"/>
      <c r="H2256" s="193"/>
      <c r="I2256" s="194"/>
      <c r="J2256" s="194"/>
      <c r="K2256" s="194"/>
      <c r="L2256" s="194"/>
      <c r="P2256" s="2"/>
      <c r="AA2256" s="6"/>
      <c r="AB2256" s="6"/>
      <c r="AC2256" s="6"/>
    </row>
    <row r="2257" spans="1:29" ht="9.9" customHeight="1" x14ac:dyDescent="0.25">
      <c r="B2257" s="138"/>
      <c r="C2257" s="14"/>
      <c r="E2257" s="194"/>
      <c r="F2257" s="194"/>
      <c r="G2257" s="194"/>
      <c r="H2257" s="193"/>
      <c r="I2257" s="194"/>
      <c r="J2257" s="194"/>
      <c r="K2257" s="194"/>
      <c r="L2257" s="194"/>
      <c r="P2257" s="2"/>
      <c r="AA2257" s="6"/>
      <c r="AB2257" s="6"/>
      <c r="AC2257" s="6"/>
    </row>
    <row r="2258" spans="1:29" ht="9.9" customHeight="1" x14ac:dyDescent="0.25">
      <c r="B2258" s="138"/>
      <c r="C2258" s="14"/>
      <c r="E2258" s="194"/>
      <c r="F2258" s="194"/>
      <c r="G2258" s="194"/>
      <c r="H2258" s="193"/>
      <c r="I2258" s="194"/>
      <c r="J2258" s="194"/>
      <c r="K2258" s="194"/>
      <c r="L2258" s="194"/>
      <c r="P2258" s="2"/>
      <c r="AA2258" s="6"/>
      <c r="AB2258" s="6"/>
      <c r="AC2258" s="6"/>
    </row>
    <row r="2259" spans="1:29" ht="9.9" customHeight="1" x14ac:dyDescent="0.25">
      <c r="B2259" s="138"/>
      <c r="C2259" s="14"/>
      <c r="E2259" s="194"/>
      <c r="F2259" s="194"/>
      <c r="G2259" s="194"/>
      <c r="H2259" s="193"/>
      <c r="I2259" s="194"/>
      <c r="J2259" s="194"/>
      <c r="K2259" s="194"/>
      <c r="L2259" s="194"/>
      <c r="P2259" s="2"/>
      <c r="AA2259" s="6"/>
      <c r="AB2259" s="6"/>
      <c r="AC2259" s="6"/>
    </row>
    <row r="2260" spans="1:29" ht="9.9" customHeight="1" x14ac:dyDescent="0.25">
      <c r="B2260" s="138"/>
      <c r="C2260" s="14"/>
      <c r="E2260" s="194"/>
      <c r="F2260" s="194"/>
      <c r="G2260" s="194"/>
      <c r="H2260" s="193"/>
      <c r="I2260" s="194"/>
      <c r="J2260" s="194"/>
      <c r="K2260" s="194"/>
      <c r="L2260" s="194"/>
      <c r="P2260" s="2"/>
      <c r="AA2260" s="6"/>
      <c r="AB2260" s="6"/>
      <c r="AC2260" s="6"/>
    </row>
    <row r="2261" spans="1:29" ht="9.9" customHeight="1" x14ac:dyDescent="0.25">
      <c r="B2261" s="138"/>
      <c r="C2261" s="14"/>
      <c r="E2261" s="194"/>
      <c r="F2261" s="194"/>
      <c r="G2261" s="194"/>
      <c r="H2261" s="193"/>
      <c r="I2261" s="194"/>
      <c r="J2261" s="194"/>
      <c r="K2261" s="194"/>
      <c r="L2261" s="194"/>
      <c r="P2261" s="2"/>
      <c r="AA2261" s="6"/>
      <c r="AB2261" s="6"/>
      <c r="AC2261" s="6"/>
    </row>
    <row r="2262" spans="1:29" ht="9.9" customHeight="1" x14ac:dyDescent="0.25">
      <c r="B2262" s="138"/>
      <c r="C2262" s="83"/>
      <c r="E2262" s="194"/>
      <c r="F2262" s="194"/>
      <c r="G2262" s="194"/>
      <c r="H2262" s="193"/>
      <c r="I2262" s="194"/>
      <c r="J2262" s="194"/>
      <c r="K2262" s="194"/>
      <c r="L2262" s="194"/>
      <c r="P2262" s="2"/>
      <c r="AA2262" s="6"/>
      <c r="AB2262" s="6"/>
      <c r="AC2262" s="6"/>
    </row>
    <row r="2263" spans="1:29" ht="9.9" customHeight="1" x14ac:dyDescent="0.25">
      <c r="B2263" s="138"/>
      <c r="C2263" s="151"/>
      <c r="E2263" s="194"/>
      <c r="F2263" s="194"/>
      <c r="G2263" s="194"/>
      <c r="H2263" s="193"/>
      <c r="I2263" s="2"/>
      <c r="J2263" s="194"/>
      <c r="K2263" s="194"/>
      <c r="L2263" s="194"/>
      <c r="P2263" s="2"/>
      <c r="AA2263" s="6"/>
      <c r="AB2263" s="6"/>
      <c r="AC2263" s="6"/>
    </row>
    <row r="2264" spans="1:29" ht="9.9" customHeight="1" x14ac:dyDescent="0.25">
      <c r="B2264" s="138"/>
      <c r="C2264" s="148"/>
      <c r="E2264" s="194"/>
      <c r="F2264" s="194"/>
      <c r="G2264" s="194"/>
      <c r="H2264" s="193"/>
      <c r="I2264" s="194"/>
      <c r="J2264" s="194"/>
      <c r="K2264" s="194"/>
      <c r="L2264" s="194"/>
      <c r="P2264" s="2"/>
      <c r="AA2264" s="6"/>
      <c r="AB2264" s="6"/>
      <c r="AC2264" s="6"/>
    </row>
    <row r="2265" spans="1:29" ht="9.9" customHeight="1" x14ac:dyDescent="0.25">
      <c r="B2265" s="138"/>
      <c r="C2265" s="14"/>
      <c r="E2265" s="194"/>
      <c r="F2265" s="194"/>
      <c r="G2265" s="194"/>
      <c r="H2265" s="193"/>
      <c r="I2265" s="194"/>
      <c r="J2265" s="194"/>
      <c r="K2265" s="194"/>
      <c r="L2265" s="194"/>
      <c r="P2265" s="2"/>
      <c r="AA2265" s="6"/>
      <c r="AB2265" s="6"/>
      <c r="AC2265" s="6"/>
    </row>
    <row r="2266" spans="1:29" ht="9.9" customHeight="1" x14ac:dyDescent="0.25">
      <c r="B2266" s="138"/>
      <c r="C2266" s="14"/>
      <c r="E2266" s="194"/>
      <c r="F2266" s="194"/>
      <c r="G2266" s="194"/>
      <c r="H2266" s="193"/>
      <c r="I2266" s="194"/>
      <c r="J2266" s="194"/>
      <c r="K2266" s="194"/>
      <c r="L2266" s="194"/>
      <c r="P2266" s="2"/>
      <c r="AA2266" s="6"/>
      <c r="AB2266" s="6"/>
      <c r="AC2266" s="6"/>
    </row>
    <row r="2267" spans="1:29" ht="9.9" customHeight="1" x14ac:dyDescent="0.25">
      <c r="B2267" s="138"/>
      <c r="C2267" s="14"/>
      <c r="E2267" s="194"/>
      <c r="F2267" s="194"/>
      <c r="G2267" s="194"/>
      <c r="H2267" s="193"/>
      <c r="I2267" s="194"/>
      <c r="J2267" s="194"/>
      <c r="K2267" s="194"/>
      <c r="L2267" s="194"/>
      <c r="P2267" s="2"/>
      <c r="AA2267" s="6"/>
      <c r="AB2267" s="6"/>
      <c r="AC2267" s="6"/>
    </row>
    <row r="2268" spans="1:29" ht="9.9" customHeight="1" x14ac:dyDescent="0.25">
      <c r="A2268" s="11"/>
      <c r="B2268" s="138"/>
      <c r="C2268" s="14"/>
      <c r="E2268" s="194"/>
      <c r="F2268" s="194"/>
      <c r="G2268" s="194"/>
      <c r="H2268" s="193"/>
      <c r="I2268" s="2"/>
      <c r="J2268" s="194"/>
      <c r="K2268" s="194"/>
      <c r="L2268" s="194"/>
      <c r="P2268" s="2"/>
      <c r="AA2268" s="6"/>
      <c r="AB2268" s="6"/>
      <c r="AC2268" s="6"/>
    </row>
    <row r="2269" spans="1:29" ht="9.9" customHeight="1" x14ac:dyDescent="0.25">
      <c r="B2269" s="138"/>
      <c r="C2269" s="14"/>
      <c r="I2269" s="194"/>
      <c r="J2269" s="194"/>
      <c r="K2269" s="194"/>
      <c r="L2269" s="194"/>
      <c r="P2269" s="2"/>
      <c r="AA2269" s="6"/>
      <c r="AB2269" s="6"/>
      <c r="AC2269" s="6"/>
    </row>
    <row r="2270" spans="1:29" ht="9.9" customHeight="1" x14ac:dyDescent="0.25">
      <c r="B2270" s="138"/>
      <c r="C2270" s="14"/>
      <c r="I2270" s="194"/>
      <c r="J2270" s="194"/>
      <c r="K2270" s="194"/>
      <c r="L2270" s="194"/>
      <c r="P2270" s="2"/>
      <c r="AA2270" s="6"/>
      <c r="AB2270" s="6"/>
      <c r="AC2270" s="6"/>
    </row>
    <row r="2271" spans="1:29" ht="9.9" customHeight="1" x14ac:dyDescent="0.25">
      <c r="B2271" s="138"/>
      <c r="C2271" s="14"/>
      <c r="I2271" s="2"/>
      <c r="J2271" s="194"/>
      <c r="K2271" s="194"/>
      <c r="L2271" s="194"/>
      <c r="P2271" s="2"/>
      <c r="AA2271" s="6"/>
      <c r="AB2271" s="6"/>
      <c r="AC2271" s="6"/>
    </row>
    <row r="2272" spans="1:29" ht="9.9" customHeight="1" x14ac:dyDescent="0.25">
      <c r="B2272" s="138"/>
      <c r="C2272" s="148"/>
      <c r="I2272" s="194"/>
      <c r="J2272" s="194"/>
      <c r="K2272" s="194"/>
      <c r="L2272" s="194"/>
      <c r="P2272" s="2"/>
      <c r="AA2272" s="6"/>
      <c r="AB2272" s="6"/>
      <c r="AC2272" s="6"/>
    </row>
    <row r="2273" spans="1:29" ht="9.9" customHeight="1" x14ac:dyDescent="0.25">
      <c r="B2273" s="138"/>
      <c r="C2273" s="14"/>
      <c r="I2273" s="194"/>
      <c r="J2273" s="194"/>
      <c r="K2273" s="194"/>
      <c r="L2273" s="194"/>
      <c r="P2273" s="2"/>
      <c r="AA2273" s="6"/>
      <c r="AB2273" s="6"/>
      <c r="AC2273" s="6"/>
    </row>
    <row r="2274" spans="1:29" ht="9.9" customHeight="1" x14ac:dyDescent="0.25">
      <c r="B2274" s="138"/>
      <c r="C2274" s="14"/>
      <c r="I2274" s="194"/>
      <c r="J2274" s="194"/>
      <c r="K2274" s="194"/>
      <c r="L2274" s="194"/>
      <c r="P2274" s="2"/>
      <c r="AA2274" s="6"/>
      <c r="AB2274" s="6"/>
      <c r="AC2274" s="6"/>
    </row>
    <row r="2275" spans="1:29" ht="9.9" customHeight="1" x14ac:dyDescent="0.25">
      <c r="B2275" s="138"/>
      <c r="C2275" s="14"/>
      <c r="I2275" s="194"/>
      <c r="J2275" s="194"/>
      <c r="K2275" s="194"/>
      <c r="L2275" s="194"/>
      <c r="P2275" s="2"/>
      <c r="AA2275" s="6"/>
      <c r="AB2275" s="6"/>
      <c r="AC2275" s="6"/>
    </row>
    <row r="2276" spans="1:29" ht="9.9" customHeight="1" x14ac:dyDescent="0.25">
      <c r="B2276" s="138"/>
      <c r="C2276" s="14"/>
      <c r="I2276" s="2"/>
      <c r="J2276" s="194"/>
      <c r="K2276" s="194"/>
      <c r="L2276" s="194"/>
      <c r="P2276" s="2"/>
      <c r="AA2276" s="6"/>
      <c r="AB2276" s="6"/>
      <c r="AC2276" s="6"/>
    </row>
    <row r="2277" spans="1:29" ht="9.9" customHeight="1" x14ac:dyDescent="0.25">
      <c r="B2277" s="138"/>
      <c r="C2277" s="14"/>
      <c r="I2277" s="194"/>
      <c r="J2277" s="194"/>
      <c r="K2277" s="194"/>
      <c r="L2277" s="194"/>
      <c r="P2277" s="2"/>
      <c r="AA2277" s="6"/>
      <c r="AB2277" s="6"/>
      <c r="AC2277" s="6"/>
    </row>
    <row r="2278" spans="1:29" ht="9.9" customHeight="1" x14ac:dyDescent="0.25">
      <c r="B2278" s="138"/>
      <c r="C2278" s="148"/>
      <c r="I2278" s="194"/>
      <c r="J2278" s="194"/>
      <c r="K2278" s="194"/>
      <c r="L2278" s="194"/>
      <c r="P2278" s="2"/>
      <c r="AA2278" s="6"/>
      <c r="AB2278" s="6"/>
      <c r="AC2278" s="6"/>
    </row>
    <row r="2279" spans="1:29" ht="9.9" customHeight="1" x14ac:dyDescent="0.25">
      <c r="B2279" s="138"/>
      <c r="C2279" s="14"/>
      <c r="I2279" s="194"/>
      <c r="J2279" s="194"/>
      <c r="K2279" s="194"/>
      <c r="L2279" s="194"/>
      <c r="P2279" s="2"/>
      <c r="AA2279" s="6"/>
      <c r="AB2279" s="6"/>
      <c r="AC2279" s="6"/>
    </row>
    <row r="2280" spans="1:29" ht="9.9" customHeight="1" x14ac:dyDescent="0.25">
      <c r="B2280" s="138"/>
      <c r="C2280" s="148"/>
      <c r="I2280" s="194"/>
      <c r="J2280" s="194"/>
      <c r="K2280" s="194"/>
      <c r="L2280" s="194"/>
      <c r="P2280" s="2"/>
      <c r="AA2280" s="6"/>
      <c r="AB2280" s="6"/>
      <c r="AC2280" s="6"/>
    </row>
    <row r="2281" spans="1:29" ht="9.9" customHeight="1" x14ac:dyDescent="0.25">
      <c r="B2281" s="138"/>
      <c r="C2281" s="14"/>
      <c r="E2281" s="194"/>
      <c r="F2281" s="194"/>
      <c r="G2281" s="194"/>
      <c r="H2281" s="193"/>
      <c r="I2281" s="2"/>
      <c r="J2281" s="194"/>
      <c r="K2281" s="194"/>
      <c r="L2281" s="194"/>
      <c r="P2281" s="2"/>
      <c r="AA2281" s="6"/>
      <c r="AB2281" s="6"/>
      <c r="AC2281" s="6"/>
    </row>
    <row r="2282" spans="1:29" ht="9.9" customHeight="1" x14ac:dyDescent="0.25">
      <c r="A2282" s="68"/>
      <c r="B2282" s="138"/>
      <c r="C2282" s="14"/>
      <c r="E2282" s="194"/>
      <c r="F2282" s="194"/>
      <c r="G2282" s="194"/>
      <c r="H2282" s="193"/>
      <c r="I2282" s="194"/>
      <c r="J2282" s="194"/>
      <c r="K2282" s="194"/>
      <c r="L2282" s="194"/>
      <c r="P2282" s="2"/>
      <c r="AA2282" s="6"/>
      <c r="AB2282" s="6"/>
      <c r="AC2282" s="6"/>
    </row>
    <row r="2283" spans="1:29" ht="9.9" customHeight="1" x14ac:dyDescent="0.25">
      <c r="B2283" s="138"/>
      <c r="C2283" s="14"/>
      <c r="E2283" s="194"/>
      <c r="F2283" s="194"/>
      <c r="G2283" s="194"/>
      <c r="H2283" s="193"/>
      <c r="I2283" s="194"/>
      <c r="J2283" s="194"/>
      <c r="K2283" s="194"/>
      <c r="L2283" s="194"/>
      <c r="P2283" s="2"/>
      <c r="AA2283" s="6"/>
      <c r="AB2283" s="6"/>
      <c r="AC2283" s="6"/>
    </row>
    <row r="2284" spans="1:29" ht="9.9" customHeight="1" x14ac:dyDescent="0.25">
      <c r="B2284" s="138"/>
      <c r="C2284" s="14"/>
      <c r="I2284" s="194"/>
      <c r="J2284" s="194"/>
      <c r="K2284" s="194"/>
      <c r="L2284" s="194"/>
      <c r="P2284" s="2"/>
      <c r="AA2284" s="6"/>
      <c r="AB2284" s="6"/>
      <c r="AC2284" s="6"/>
    </row>
    <row r="2285" spans="1:29" ht="9.9" customHeight="1" x14ac:dyDescent="0.25">
      <c r="B2285" s="138"/>
      <c r="C2285" s="148"/>
      <c r="I2285" s="194"/>
      <c r="J2285" s="194"/>
      <c r="K2285" s="194"/>
      <c r="L2285" s="194"/>
      <c r="P2285" s="2"/>
      <c r="AA2285" s="6"/>
      <c r="AB2285" s="6"/>
      <c r="AC2285" s="6"/>
    </row>
    <row r="2286" spans="1:29" ht="9.9" customHeight="1" x14ac:dyDescent="0.25">
      <c r="B2286" s="138"/>
      <c r="C2286" s="14"/>
      <c r="I2286" s="2"/>
      <c r="J2286" s="194"/>
      <c r="K2286" s="194"/>
      <c r="L2286" s="194"/>
      <c r="P2286" s="2"/>
      <c r="AA2286" s="6"/>
      <c r="AB2286" s="6"/>
      <c r="AC2286" s="6"/>
    </row>
    <row r="2287" spans="1:29" ht="9.9" customHeight="1" x14ac:dyDescent="0.25">
      <c r="A2287" s="2"/>
      <c r="B2287" s="138"/>
      <c r="C2287" s="14"/>
      <c r="I2287" s="194"/>
      <c r="J2287" s="194"/>
      <c r="K2287" s="194"/>
      <c r="L2287" s="194"/>
      <c r="P2287" s="2"/>
      <c r="AA2287" s="6"/>
      <c r="AB2287" s="6"/>
      <c r="AC2287" s="6"/>
    </row>
    <row r="2288" spans="1:29" ht="9.9" customHeight="1" x14ac:dyDescent="0.25">
      <c r="A2288" s="2"/>
      <c r="B2288" s="138"/>
      <c r="C2288" s="14"/>
      <c r="I2288" s="194"/>
      <c r="J2288" s="194"/>
      <c r="K2288" s="194"/>
      <c r="L2288" s="194"/>
      <c r="P2288" s="2"/>
      <c r="AA2288" s="6"/>
      <c r="AB2288" s="6"/>
      <c r="AC2288" s="6"/>
    </row>
    <row r="2289" spans="1:29" ht="9.9" customHeight="1" x14ac:dyDescent="0.25">
      <c r="A2289" s="2"/>
      <c r="B2289" s="138"/>
      <c r="C2289" s="14"/>
      <c r="I2289" s="194"/>
      <c r="J2289" s="194"/>
      <c r="K2289" s="194"/>
      <c r="L2289" s="194"/>
      <c r="P2289" s="2"/>
      <c r="AA2289" s="6"/>
      <c r="AB2289" s="6"/>
      <c r="AC2289" s="6"/>
    </row>
    <row r="2290" spans="1:29" ht="9.9" customHeight="1" x14ac:dyDescent="0.25">
      <c r="A2290" s="2"/>
      <c r="B2290" s="138"/>
      <c r="C2290" s="14"/>
      <c r="I2290" s="194"/>
      <c r="J2290" s="194"/>
      <c r="K2290" s="194"/>
      <c r="L2290" s="194"/>
      <c r="P2290" s="2"/>
      <c r="AA2290" s="6"/>
      <c r="AB2290" s="6"/>
      <c r="AC2290" s="6"/>
    </row>
    <row r="2291" spans="1:29" ht="9.9" customHeight="1" x14ac:dyDescent="0.25">
      <c r="A2291" s="2"/>
      <c r="B2291" s="138"/>
      <c r="C2291" s="14"/>
      <c r="I2291" s="2"/>
      <c r="J2291" s="194"/>
      <c r="K2291" s="194"/>
      <c r="L2291" s="194"/>
      <c r="P2291" s="2"/>
      <c r="AA2291" s="6"/>
      <c r="AB2291" s="6"/>
      <c r="AC2291" s="6"/>
    </row>
    <row r="2292" spans="1:29" ht="9.9" customHeight="1" x14ac:dyDescent="0.25">
      <c r="A2292" s="2"/>
      <c r="B2292" s="138"/>
      <c r="C2292" s="14"/>
      <c r="I2292" s="194"/>
      <c r="J2292" s="194"/>
      <c r="K2292" s="194"/>
      <c r="L2292" s="194"/>
      <c r="P2292" s="2"/>
      <c r="AA2292" s="6"/>
      <c r="AB2292" s="6"/>
      <c r="AC2292" s="6"/>
    </row>
    <row r="2293" spans="1:29" ht="9.9" customHeight="1" x14ac:dyDescent="0.25">
      <c r="A2293" s="2"/>
      <c r="B2293" s="138"/>
      <c r="C2293" s="14"/>
      <c r="I2293" s="194"/>
      <c r="J2293" s="194"/>
      <c r="K2293" s="194"/>
      <c r="L2293" s="194"/>
      <c r="P2293" s="2"/>
      <c r="AA2293" s="6"/>
      <c r="AB2293" s="6"/>
      <c r="AC2293" s="6"/>
    </row>
    <row r="2294" spans="1:29" ht="9.9" customHeight="1" x14ac:dyDescent="0.25">
      <c r="A2294" s="2"/>
      <c r="B2294" s="138"/>
      <c r="C2294" s="14"/>
      <c r="I2294" s="194"/>
      <c r="J2294" s="194"/>
      <c r="K2294" s="194"/>
      <c r="L2294" s="194"/>
      <c r="P2294" s="2"/>
      <c r="AA2294" s="6"/>
      <c r="AB2294" s="6"/>
      <c r="AC2294" s="6"/>
    </row>
    <row r="2295" spans="1:29" ht="9.9" customHeight="1" x14ac:dyDescent="0.25">
      <c r="A2295" s="2"/>
      <c r="B2295" s="138"/>
      <c r="C2295" s="14"/>
      <c r="I2295" s="194"/>
      <c r="J2295" s="194"/>
      <c r="K2295" s="194"/>
      <c r="L2295" s="194"/>
      <c r="P2295" s="2"/>
      <c r="AA2295" s="6"/>
      <c r="AB2295" s="6"/>
      <c r="AC2295" s="6"/>
    </row>
    <row r="2296" spans="1:29" ht="9.9" customHeight="1" x14ac:dyDescent="0.25">
      <c r="A2296" s="2"/>
      <c r="B2296" s="138"/>
      <c r="C2296" s="14"/>
      <c r="I2296" s="2"/>
      <c r="J2296" s="194"/>
      <c r="K2296" s="194"/>
      <c r="L2296" s="194"/>
      <c r="P2296" s="2"/>
      <c r="AA2296" s="6"/>
      <c r="AB2296" s="6"/>
      <c r="AC2296" s="6"/>
    </row>
    <row r="2297" spans="1:29" ht="9.9" customHeight="1" x14ac:dyDescent="0.25">
      <c r="A2297" s="2"/>
      <c r="B2297" s="138"/>
      <c r="C2297" s="14"/>
      <c r="I2297" s="194"/>
      <c r="J2297" s="194"/>
      <c r="K2297" s="194"/>
      <c r="L2297" s="194"/>
      <c r="P2297" s="2"/>
      <c r="AA2297" s="6"/>
      <c r="AB2297" s="6"/>
      <c r="AC2297" s="6"/>
    </row>
    <row r="2298" spans="1:29" ht="9.9" customHeight="1" x14ac:dyDescent="0.25">
      <c r="A2298" s="2"/>
      <c r="B2298" s="138"/>
      <c r="C2298" s="14"/>
      <c r="I2298" s="194"/>
      <c r="J2298" s="194"/>
      <c r="K2298" s="194"/>
      <c r="L2298" s="194"/>
      <c r="P2298" s="2"/>
      <c r="AA2298" s="6"/>
      <c r="AB2298" s="6"/>
      <c r="AC2298" s="6"/>
    </row>
    <row r="2299" spans="1:29" ht="9.9" customHeight="1" x14ac:dyDescent="0.25">
      <c r="A2299" s="2"/>
      <c r="B2299" s="138"/>
      <c r="C2299" s="14"/>
      <c r="I2299" s="194"/>
      <c r="J2299" s="194"/>
      <c r="K2299" s="194"/>
      <c r="L2299" s="194"/>
      <c r="P2299" s="2"/>
      <c r="AA2299" s="6"/>
      <c r="AB2299" s="6"/>
      <c r="AC2299" s="6"/>
    </row>
    <row r="2300" spans="1:29" ht="9.9" customHeight="1" x14ac:dyDescent="0.25">
      <c r="A2300" s="2"/>
      <c r="B2300" s="138"/>
      <c r="C2300" s="14"/>
      <c r="I2300" s="194"/>
      <c r="J2300" s="194"/>
      <c r="K2300" s="194"/>
      <c r="L2300" s="194"/>
      <c r="P2300" s="2"/>
      <c r="AA2300" s="6"/>
      <c r="AB2300" s="6"/>
      <c r="AC2300" s="6"/>
    </row>
    <row r="2301" spans="1:29" ht="9.9" customHeight="1" x14ac:dyDescent="0.25">
      <c r="A2301" s="2"/>
      <c r="B2301" s="138"/>
      <c r="C2301" s="14"/>
      <c r="I2301" s="194"/>
      <c r="J2301" s="194"/>
      <c r="K2301" s="194"/>
      <c r="L2301" s="194"/>
      <c r="P2301" s="2"/>
      <c r="AA2301" s="6"/>
      <c r="AB2301" s="6"/>
      <c r="AC2301" s="6"/>
    </row>
    <row r="2302" spans="1:29" ht="9.9" customHeight="1" x14ac:dyDescent="0.25">
      <c r="A2302" s="2"/>
      <c r="B2302" s="138"/>
      <c r="C2302" s="83"/>
      <c r="I2302" s="194"/>
      <c r="J2302" s="194"/>
      <c r="K2302" s="194"/>
      <c r="L2302" s="194"/>
      <c r="P2302" s="2"/>
      <c r="AA2302" s="6"/>
      <c r="AB2302" s="6"/>
      <c r="AC2302" s="6"/>
    </row>
    <row r="2303" spans="1:29" ht="9.9" customHeight="1" x14ac:dyDescent="0.25">
      <c r="B2303" s="138"/>
      <c r="I2303" s="194"/>
      <c r="J2303" s="194"/>
      <c r="K2303" s="194"/>
      <c r="L2303" s="194"/>
      <c r="P2303" s="2"/>
      <c r="AA2303" s="6"/>
      <c r="AB2303" s="6"/>
      <c r="AC2303" s="6"/>
    </row>
    <row r="2304" spans="1:29" ht="9.9" customHeight="1" x14ac:dyDescent="0.25">
      <c r="B2304" s="138"/>
      <c r="C2304" s="148"/>
      <c r="I2304" s="194"/>
      <c r="J2304" s="194"/>
      <c r="K2304" s="194"/>
      <c r="L2304" s="194"/>
      <c r="P2304" s="2"/>
      <c r="AA2304" s="6"/>
      <c r="AB2304" s="6"/>
      <c r="AC2304" s="6"/>
    </row>
    <row r="2305" spans="1:29" ht="9.9" customHeight="1" x14ac:dyDescent="0.25">
      <c r="B2305" s="138"/>
      <c r="C2305" s="14"/>
      <c r="I2305" s="194"/>
      <c r="J2305" s="194"/>
      <c r="K2305" s="194"/>
      <c r="L2305" s="194"/>
      <c r="P2305" s="2"/>
      <c r="AA2305" s="6"/>
      <c r="AB2305" s="6"/>
      <c r="AC2305" s="6"/>
    </row>
    <row r="2306" spans="1:29" ht="9.9" customHeight="1" x14ac:dyDescent="0.25">
      <c r="B2306" s="138"/>
      <c r="C2306" s="14"/>
      <c r="I2306" s="194"/>
      <c r="J2306" s="194"/>
      <c r="K2306" s="194"/>
      <c r="L2306" s="194"/>
      <c r="P2306" s="2"/>
      <c r="AA2306" s="6"/>
      <c r="AB2306" s="6"/>
      <c r="AC2306" s="6"/>
    </row>
    <row r="2307" spans="1:29" ht="9.9" customHeight="1" x14ac:dyDescent="0.25">
      <c r="B2307" s="138"/>
      <c r="C2307" s="14"/>
      <c r="I2307" s="194"/>
      <c r="J2307" s="194"/>
      <c r="K2307" s="194"/>
      <c r="L2307" s="194"/>
      <c r="P2307" s="2"/>
      <c r="AA2307" s="6"/>
      <c r="AB2307" s="6"/>
      <c r="AC2307" s="6"/>
    </row>
    <row r="2308" spans="1:29" ht="9.9" customHeight="1" x14ac:dyDescent="0.25">
      <c r="B2308" s="138"/>
      <c r="C2308" s="14"/>
      <c r="I2308" s="194"/>
      <c r="J2308" s="194"/>
      <c r="K2308" s="194"/>
      <c r="L2308" s="194"/>
      <c r="P2308" s="2"/>
      <c r="AA2308" s="6"/>
      <c r="AB2308" s="6"/>
      <c r="AC2308" s="6"/>
    </row>
    <row r="2309" spans="1:29" ht="9.9" customHeight="1" x14ac:dyDescent="0.25">
      <c r="B2309" s="138"/>
      <c r="C2309" s="14"/>
      <c r="I2309" s="194"/>
      <c r="J2309" s="194"/>
      <c r="K2309" s="194"/>
      <c r="L2309" s="194"/>
      <c r="P2309" s="2"/>
      <c r="AA2309" s="6"/>
      <c r="AB2309" s="6"/>
      <c r="AC2309" s="6"/>
    </row>
    <row r="2310" spans="1:29" ht="9.9" customHeight="1" x14ac:dyDescent="0.25">
      <c r="B2310" s="138"/>
      <c r="C2310" s="14"/>
      <c r="I2310" s="194"/>
      <c r="J2310" s="194"/>
      <c r="K2310" s="194"/>
      <c r="L2310" s="194"/>
      <c r="P2310" s="2"/>
      <c r="AA2310" s="6"/>
      <c r="AB2310" s="6"/>
      <c r="AC2310" s="6"/>
    </row>
    <row r="2311" spans="1:29" ht="9.9" customHeight="1" x14ac:dyDescent="0.25">
      <c r="B2311" s="138"/>
      <c r="C2311" s="14"/>
      <c r="I2311" s="194"/>
      <c r="J2311" s="194"/>
      <c r="K2311" s="194"/>
      <c r="L2311" s="194"/>
      <c r="P2311" s="13"/>
      <c r="AA2311" s="6"/>
      <c r="AB2311" s="6"/>
      <c r="AC2311" s="6"/>
    </row>
    <row r="2312" spans="1:29" ht="9.9" customHeight="1" x14ac:dyDescent="0.25">
      <c r="B2312" s="138"/>
      <c r="C2312" s="148"/>
      <c r="I2312" s="194"/>
      <c r="J2312" s="194"/>
      <c r="K2312" s="194"/>
      <c r="L2312" s="194"/>
      <c r="P2312" s="2"/>
      <c r="AA2312" s="6"/>
      <c r="AB2312" s="6"/>
      <c r="AC2312" s="6"/>
    </row>
    <row r="2313" spans="1:29" ht="9.9" customHeight="1" x14ac:dyDescent="0.25">
      <c r="B2313" s="138"/>
      <c r="C2313" s="14"/>
      <c r="E2313" s="194"/>
      <c r="F2313" s="194"/>
      <c r="G2313" s="194"/>
      <c r="H2313" s="193"/>
      <c r="I2313" s="194"/>
      <c r="J2313" s="194"/>
      <c r="K2313" s="194"/>
      <c r="L2313" s="194"/>
      <c r="P2313" s="2"/>
      <c r="AA2313" s="6"/>
      <c r="AB2313" s="6"/>
      <c r="AC2313" s="6"/>
    </row>
    <row r="2314" spans="1:29" ht="9.9" customHeight="1" x14ac:dyDescent="0.25">
      <c r="A2314" s="68"/>
      <c r="B2314" s="138"/>
      <c r="C2314" s="14"/>
      <c r="E2314" s="194"/>
      <c r="F2314" s="194"/>
      <c r="G2314" s="194"/>
      <c r="H2314" s="193"/>
      <c r="I2314" s="194"/>
      <c r="J2314" s="194"/>
      <c r="K2314" s="194"/>
      <c r="L2314" s="194"/>
      <c r="P2314" s="2"/>
      <c r="AA2314" s="6"/>
      <c r="AB2314" s="6"/>
      <c r="AC2314" s="6"/>
    </row>
    <row r="2315" spans="1:29" ht="9.9" customHeight="1" x14ac:dyDescent="0.25">
      <c r="B2315" s="138"/>
      <c r="C2315" s="14"/>
      <c r="E2315" s="194"/>
      <c r="F2315" s="194"/>
      <c r="G2315" s="194"/>
      <c r="H2315" s="193"/>
      <c r="I2315" s="194"/>
      <c r="J2315" s="194"/>
      <c r="K2315" s="194"/>
      <c r="L2315" s="194"/>
      <c r="O2315" s="20"/>
      <c r="P2315" s="2"/>
      <c r="AA2315" s="6"/>
      <c r="AB2315" s="6"/>
      <c r="AC2315" s="6"/>
    </row>
    <row r="2316" spans="1:29" ht="9.9" customHeight="1" x14ac:dyDescent="0.25">
      <c r="B2316" s="138"/>
      <c r="C2316" s="14"/>
      <c r="E2316" s="194"/>
      <c r="F2316" s="194"/>
      <c r="G2316" s="194"/>
      <c r="H2316" s="193"/>
      <c r="I2316" s="194"/>
      <c r="J2316" s="194"/>
      <c r="K2316" s="194"/>
      <c r="L2316" s="194"/>
      <c r="M2316" s="193"/>
      <c r="N2316" s="193"/>
      <c r="O2316" s="193"/>
      <c r="P2316" s="2"/>
      <c r="AA2316" s="6"/>
      <c r="AB2316" s="6"/>
      <c r="AC2316" s="6"/>
    </row>
    <row r="2317" spans="1:29" ht="9.9" customHeight="1" x14ac:dyDescent="0.25">
      <c r="B2317" s="138"/>
      <c r="C2317" s="14"/>
      <c r="E2317" s="194"/>
      <c r="F2317" s="194"/>
      <c r="G2317" s="194"/>
      <c r="H2317" s="193"/>
      <c r="I2317" s="194"/>
      <c r="J2317" s="194"/>
      <c r="K2317" s="194"/>
      <c r="L2317" s="194"/>
      <c r="P2317" s="2"/>
      <c r="AA2317" s="6"/>
      <c r="AB2317" s="6"/>
      <c r="AC2317" s="6"/>
    </row>
    <row r="2318" spans="1:29" ht="9.9" customHeight="1" x14ac:dyDescent="0.25">
      <c r="B2318" s="138"/>
      <c r="C2318" s="148"/>
      <c r="E2318" s="194"/>
      <c r="F2318" s="194"/>
      <c r="G2318" s="194"/>
      <c r="H2318" s="193"/>
      <c r="I2318" s="194"/>
      <c r="J2318" s="194"/>
      <c r="K2318" s="194"/>
      <c r="L2318" s="194"/>
      <c r="P2318" s="2"/>
      <c r="AA2318" s="6"/>
      <c r="AB2318" s="6"/>
      <c r="AC2318" s="6"/>
    </row>
    <row r="2319" spans="1:29" ht="9.9" customHeight="1" x14ac:dyDescent="0.25">
      <c r="B2319" s="138"/>
      <c r="C2319" s="138"/>
      <c r="E2319" s="194"/>
      <c r="F2319" s="194"/>
      <c r="G2319" s="194"/>
      <c r="H2319" s="193"/>
      <c r="I2319" s="194"/>
      <c r="J2319" s="194"/>
      <c r="K2319" s="194"/>
      <c r="L2319" s="194"/>
      <c r="O2319" s="20"/>
      <c r="P2319" s="2"/>
      <c r="AA2319" s="6"/>
      <c r="AB2319" s="6"/>
      <c r="AC2319" s="6"/>
    </row>
    <row r="2320" spans="1:29" ht="9.9" customHeight="1" x14ac:dyDescent="0.25">
      <c r="B2320" s="138"/>
      <c r="C2320" s="142"/>
      <c r="E2320" s="194"/>
      <c r="F2320" s="194"/>
      <c r="G2320" s="194"/>
      <c r="H2320" s="193"/>
      <c r="I2320" s="194"/>
      <c r="J2320" s="194"/>
      <c r="K2320" s="194"/>
      <c r="L2320" s="194"/>
      <c r="M2320" s="193"/>
      <c r="N2320" s="193"/>
      <c r="O2320" s="193"/>
      <c r="P2320" s="2"/>
      <c r="AA2320" s="6"/>
      <c r="AB2320" s="6"/>
      <c r="AC2320" s="6"/>
    </row>
    <row r="2321" spans="1:29" ht="9.9" customHeight="1" x14ac:dyDescent="0.25">
      <c r="B2321" s="138"/>
      <c r="C2321" s="138"/>
      <c r="E2321" s="194"/>
      <c r="F2321" s="194"/>
      <c r="G2321" s="194"/>
      <c r="H2321" s="193"/>
      <c r="I2321" s="194"/>
      <c r="J2321" s="194"/>
      <c r="K2321" s="194"/>
      <c r="L2321" s="194"/>
      <c r="M2321" s="193"/>
      <c r="N2321" s="193"/>
      <c r="O2321" s="193"/>
      <c r="P2321" s="2"/>
      <c r="AA2321" s="6"/>
      <c r="AB2321" s="6"/>
      <c r="AC2321" s="6"/>
    </row>
    <row r="2322" spans="1:29" ht="9.9" customHeight="1" x14ac:dyDescent="0.25">
      <c r="B2322" s="138"/>
      <c r="C2322" s="138"/>
      <c r="E2322" s="194"/>
      <c r="F2322" s="194"/>
      <c r="G2322" s="194"/>
      <c r="H2322" s="193"/>
      <c r="I2322" s="194"/>
      <c r="J2322" s="194"/>
      <c r="K2322" s="194"/>
      <c r="L2322" s="194"/>
      <c r="O2322" s="20"/>
      <c r="P2322" s="2"/>
      <c r="AA2322" s="6"/>
      <c r="AB2322" s="6"/>
      <c r="AC2322" s="6"/>
    </row>
    <row r="2323" spans="1:29" ht="9.9" customHeight="1" x14ac:dyDescent="0.25">
      <c r="B2323" s="138"/>
      <c r="C2323" s="138"/>
      <c r="E2323" s="194"/>
      <c r="F2323" s="194"/>
      <c r="G2323" s="194"/>
      <c r="H2323" s="193"/>
      <c r="I2323" s="194"/>
      <c r="J2323" s="194"/>
      <c r="K2323" s="194"/>
      <c r="L2323" s="194"/>
      <c r="P2323" s="2"/>
      <c r="AA2323" s="6"/>
      <c r="AB2323" s="6"/>
      <c r="AC2323" s="6"/>
    </row>
    <row r="2324" spans="1:29" ht="9.9" customHeight="1" x14ac:dyDescent="0.25">
      <c r="B2324" s="138"/>
      <c r="C2324" s="138"/>
      <c r="D2324" s="194"/>
      <c r="E2324" s="194"/>
      <c r="F2324" s="194"/>
      <c r="G2324" s="194"/>
      <c r="H2324" s="193"/>
      <c r="I2324" s="194"/>
      <c r="J2324" s="194"/>
      <c r="K2324" s="194"/>
      <c r="L2324" s="194"/>
      <c r="O2324" s="20"/>
      <c r="P2324" s="2"/>
      <c r="AA2324" s="6"/>
      <c r="AB2324" s="6"/>
      <c r="AC2324" s="6"/>
    </row>
    <row r="2325" spans="1:29" ht="9.9" customHeight="1" x14ac:dyDescent="0.25">
      <c r="A2325" s="11"/>
      <c r="B2325" s="24"/>
      <c r="C2325" s="142"/>
      <c r="D2325" s="194"/>
      <c r="E2325" s="194"/>
      <c r="F2325" s="194"/>
      <c r="G2325" s="194"/>
      <c r="H2325" s="193"/>
      <c r="I2325" s="194"/>
      <c r="J2325" s="194"/>
      <c r="K2325" s="194"/>
      <c r="L2325" s="13"/>
      <c r="P2325" s="2"/>
      <c r="AA2325" s="6"/>
      <c r="AB2325" s="6"/>
      <c r="AC2325" s="6"/>
    </row>
    <row r="2326" spans="1:29" ht="9.9" customHeight="1" x14ac:dyDescent="0.25">
      <c r="B2326" s="142"/>
      <c r="C2326" s="138"/>
      <c r="D2326" s="194"/>
      <c r="E2326" s="194"/>
      <c r="F2326" s="194"/>
      <c r="G2326" s="194"/>
      <c r="H2326" s="193"/>
      <c r="I2326" s="194"/>
      <c r="J2326" s="194"/>
      <c r="K2326" s="194"/>
      <c r="P2326" s="2"/>
      <c r="AA2326" s="6"/>
      <c r="AB2326" s="6"/>
      <c r="AC2326" s="6"/>
    </row>
    <row r="2327" spans="1:29" ht="9.9" customHeight="1" x14ac:dyDescent="0.25">
      <c r="B2327" s="138"/>
      <c r="C2327" s="138"/>
      <c r="D2327" s="194"/>
      <c r="E2327" s="194"/>
      <c r="F2327" s="194"/>
      <c r="G2327" s="194"/>
      <c r="H2327" s="193"/>
      <c r="I2327" s="194"/>
      <c r="J2327" s="194"/>
      <c r="K2327" s="194"/>
      <c r="L2327" s="194"/>
      <c r="P2327" s="2"/>
      <c r="AA2327" s="6"/>
      <c r="AB2327" s="6"/>
      <c r="AC2327" s="6"/>
    </row>
    <row r="2328" spans="1:29" ht="9.9" customHeight="1" x14ac:dyDescent="0.25">
      <c r="B2328" s="138"/>
      <c r="C2328" s="138"/>
      <c r="D2328" s="194"/>
      <c r="E2328" s="194"/>
      <c r="F2328" s="194"/>
      <c r="G2328" s="194"/>
      <c r="H2328" s="193"/>
      <c r="I2328" s="194"/>
      <c r="J2328" s="194"/>
      <c r="K2328" s="194"/>
      <c r="L2328" s="194"/>
      <c r="M2328" s="193"/>
      <c r="N2328" s="193"/>
      <c r="O2328" s="193"/>
      <c r="P2328" s="2"/>
      <c r="AA2328" s="6"/>
      <c r="AB2328" s="6"/>
      <c r="AC2328" s="6"/>
    </row>
    <row r="2329" spans="1:29" ht="9.9" customHeight="1" x14ac:dyDescent="0.25">
      <c r="B2329" s="138"/>
      <c r="C2329" s="138"/>
      <c r="D2329" s="194"/>
      <c r="E2329" s="194"/>
      <c r="F2329" s="194"/>
      <c r="G2329" s="194"/>
      <c r="H2329" s="193"/>
      <c r="I2329" s="194"/>
      <c r="J2329" s="194"/>
      <c r="K2329" s="194"/>
      <c r="L2329" s="194"/>
      <c r="M2329" s="193"/>
      <c r="N2329" s="193"/>
      <c r="O2329" s="193"/>
      <c r="P2329" s="2"/>
      <c r="AA2329" s="6"/>
      <c r="AB2329" s="6"/>
      <c r="AC2329" s="6"/>
    </row>
    <row r="2330" spans="1:29" ht="9.9" customHeight="1" x14ac:dyDescent="0.25">
      <c r="B2330" s="138"/>
      <c r="C2330" s="138"/>
      <c r="D2330" s="194"/>
      <c r="E2330" s="194"/>
      <c r="F2330" s="194"/>
      <c r="G2330" s="194"/>
      <c r="H2330" s="193"/>
      <c r="I2330" s="194"/>
      <c r="J2330" s="194"/>
      <c r="K2330" s="194"/>
      <c r="L2330" s="194"/>
      <c r="M2330" s="193"/>
      <c r="N2330" s="193"/>
      <c r="O2330" s="193"/>
      <c r="P2330" s="2"/>
      <c r="AA2330" s="6"/>
      <c r="AB2330" s="6"/>
      <c r="AC2330" s="6"/>
    </row>
    <row r="2331" spans="1:29" ht="9.9" customHeight="1" x14ac:dyDescent="0.25">
      <c r="B2331" s="138"/>
      <c r="C2331" s="138"/>
      <c r="D2331" s="194"/>
      <c r="E2331" s="194"/>
      <c r="F2331" s="194"/>
      <c r="G2331" s="194"/>
      <c r="H2331" s="193"/>
      <c r="I2331" s="194"/>
      <c r="J2331" s="194"/>
      <c r="K2331" s="194"/>
      <c r="L2331" s="194"/>
      <c r="M2331" s="193"/>
      <c r="N2331" s="193"/>
      <c r="O2331" s="193"/>
      <c r="P2331" s="2"/>
      <c r="AA2331" s="6"/>
      <c r="AB2331" s="6"/>
      <c r="AC2331" s="6"/>
    </row>
    <row r="2332" spans="1:29" ht="9.9" customHeight="1" x14ac:dyDescent="0.25">
      <c r="B2332" s="138"/>
      <c r="C2332" s="138"/>
      <c r="D2332" s="194"/>
      <c r="E2332" s="194"/>
      <c r="F2332" s="194"/>
      <c r="G2332" s="194"/>
      <c r="H2332" s="193"/>
      <c r="I2332" s="194"/>
      <c r="J2332" s="194"/>
      <c r="K2332" s="194"/>
      <c r="L2332" s="194"/>
      <c r="M2332" s="193"/>
      <c r="N2332" s="193"/>
      <c r="O2332" s="193"/>
      <c r="P2332" s="2"/>
      <c r="AA2332" s="6"/>
      <c r="AB2332" s="6"/>
      <c r="AC2332" s="6"/>
    </row>
    <row r="2333" spans="1:29" ht="9.9" customHeight="1" x14ac:dyDescent="0.25">
      <c r="B2333" s="138"/>
      <c r="C2333" s="138"/>
      <c r="D2333" s="194"/>
      <c r="E2333" s="194"/>
      <c r="F2333" s="194"/>
      <c r="G2333" s="194"/>
      <c r="H2333" s="193"/>
      <c r="I2333" s="194"/>
      <c r="J2333" s="194"/>
      <c r="K2333" s="194"/>
      <c r="L2333" s="194"/>
      <c r="M2333" s="193"/>
      <c r="N2333" s="193"/>
      <c r="O2333" s="193"/>
      <c r="P2333" s="2"/>
      <c r="AA2333" s="6"/>
      <c r="AB2333" s="6"/>
      <c r="AC2333" s="6"/>
    </row>
    <row r="2334" spans="1:29" ht="9.9" customHeight="1" x14ac:dyDescent="0.25">
      <c r="B2334" s="138"/>
      <c r="C2334" s="138"/>
      <c r="D2334" s="194"/>
      <c r="E2334" s="194"/>
      <c r="F2334" s="194"/>
      <c r="G2334" s="194"/>
      <c r="H2334" s="193"/>
      <c r="I2334" s="194"/>
      <c r="J2334" s="194"/>
      <c r="K2334" s="194"/>
      <c r="L2334" s="194"/>
      <c r="M2334" s="193"/>
      <c r="N2334" s="193"/>
      <c r="O2334" s="193"/>
      <c r="P2334" s="2"/>
      <c r="AA2334" s="6"/>
      <c r="AB2334" s="6"/>
      <c r="AC2334" s="6"/>
    </row>
    <row r="2335" spans="1:29" ht="9.9" customHeight="1" x14ac:dyDescent="0.25">
      <c r="B2335" s="138"/>
      <c r="C2335" s="138"/>
      <c r="D2335" s="194"/>
      <c r="E2335" s="194"/>
      <c r="F2335" s="194"/>
      <c r="G2335" s="194"/>
      <c r="H2335" s="193"/>
      <c r="I2335" s="194"/>
      <c r="J2335" s="194"/>
      <c r="K2335" s="194"/>
      <c r="L2335" s="194"/>
      <c r="M2335" s="193"/>
      <c r="N2335" s="193"/>
      <c r="O2335" s="193"/>
      <c r="P2335" s="2"/>
      <c r="AA2335" s="6"/>
      <c r="AB2335" s="6"/>
      <c r="AC2335" s="6"/>
    </row>
    <row r="2336" spans="1:29" ht="9.9" customHeight="1" x14ac:dyDescent="0.25">
      <c r="B2336" s="138"/>
      <c r="C2336" s="138"/>
      <c r="D2336" s="194"/>
      <c r="E2336" s="194"/>
      <c r="F2336" s="194"/>
      <c r="G2336" s="194"/>
      <c r="H2336" s="193"/>
      <c r="I2336" s="194"/>
      <c r="J2336" s="194"/>
      <c r="K2336" s="194"/>
      <c r="L2336" s="194"/>
      <c r="M2336" s="193"/>
      <c r="N2336" s="193"/>
      <c r="O2336" s="193"/>
      <c r="P2336" s="2"/>
      <c r="AA2336" s="6"/>
      <c r="AB2336" s="6"/>
      <c r="AC2336" s="6"/>
    </row>
    <row r="2337" spans="1:29" ht="9.9" customHeight="1" x14ac:dyDescent="0.25">
      <c r="B2337" s="138"/>
      <c r="C2337" s="138"/>
      <c r="D2337" s="194"/>
      <c r="E2337" s="194"/>
      <c r="F2337" s="194"/>
      <c r="G2337" s="194"/>
      <c r="H2337" s="193"/>
      <c r="I2337" s="194"/>
      <c r="J2337" s="194"/>
      <c r="K2337" s="194"/>
      <c r="L2337" s="194"/>
      <c r="M2337" s="193"/>
      <c r="N2337" s="193"/>
      <c r="O2337" s="193"/>
      <c r="P2337" s="2"/>
      <c r="AA2337" s="6"/>
      <c r="AB2337" s="6"/>
      <c r="AC2337" s="6"/>
    </row>
    <row r="2338" spans="1:29" ht="9.9" customHeight="1" x14ac:dyDescent="0.25">
      <c r="B2338" s="138"/>
      <c r="C2338" s="138"/>
      <c r="D2338" s="194"/>
      <c r="E2338" s="194"/>
      <c r="F2338" s="194"/>
      <c r="G2338" s="194"/>
      <c r="H2338" s="193"/>
      <c r="I2338" s="194"/>
      <c r="J2338" s="194"/>
      <c r="K2338" s="194"/>
      <c r="L2338" s="194"/>
      <c r="M2338" s="193"/>
      <c r="N2338" s="193"/>
      <c r="O2338" s="193"/>
      <c r="P2338" s="2"/>
      <c r="AA2338" s="6"/>
      <c r="AB2338" s="6"/>
      <c r="AC2338" s="6"/>
    </row>
    <row r="2339" spans="1:29" ht="9.9" customHeight="1" x14ac:dyDescent="0.15">
      <c r="A2339" s="28"/>
      <c r="B2339" s="138"/>
      <c r="C2339" s="29"/>
      <c r="D2339" s="12"/>
      <c r="E2339" s="12"/>
      <c r="F2339" s="12"/>
      <c r="G2339" s="12"/>
      <c r="H2339" s="2"/>
      <c r="I2339" s="112"/>
      <c r="J2339" s="90"/>
      <c r="K2339" s="90"/>
      <c r="L2339" s="119"/>
      <c r="M2339" s="193"/>
      <c r="N2339" s="193"/>
      <c r="O2339" s="193"/>
      <c r="P2339" s="13"/>
      <c r="Q2339" s="93"/>
      <c r="R2339" s="110"/>
      <c r="S2339" s="92"/>
      <c r="T2339" s="92"/>
      <c r="U2339" s="92"/>
      <c r="V2339" s="111"/>
      <c r="W2339" s="93"/>
      <c r="AA2339" s="6"/>
      <c r="AB2339" s="6"/>
      <c r="AC2339" s="6"/>
    </row>
    <row r="2340" spans="1:29" ht="9.9" customHeight="1" x14ac:dyDescent="0.15">
      <c r="A2340" s="28"/>
      <c r="B2340" s="138"/>
      <c r="C2340" s="29"/>
      <c r="D2340" s="12"/>
      <c r="E2340" s="12"/>
      <c r="F2340" s="12"/>
      <c r="G2340" s="12"/>
      <c r="H2340" s="2"/>
      <c r="I2340" s="112"/>
      <c r="J2340" s="90"/>
      <c r="K2340" s="96"/>
      <c r="L2340" s="119"/>
      <c r="M2340" s="193"/>
      <c r="N2340" s="193"/>
      <c r="O2340" s="193"/>
      <c r="P2340" s="13"/>
      <c r="Q2340" s="93"/>
      <c r="R2340" s="110"/>
      <c r="S2340" s="92"/>
      <c r="T2340" s="92"/>
      <c r="U2340" s="92"/>
      <c r="V2340" s="111"/>
      <c r="W2340" s="93"/>
      <c r="AA2340" s="6"/>
      <c r="AB2340" s="6"/>
      <c r="AC2340" s="6"/>
    </row>
    <row r="2341" spans="1:29" ht="9.9" customHeight="1" x14ac:dyDescent="0.25">
      <c r="A2341" s="28"/>
      <c r="B2341" s="138"/>
      <c r="C2341" s="29"/>
      <c r="D2341" s="186"/>
      <c r="E2341" s="23"/>
      <c r="F2341" s="23"/>
      <c r="G2341" s="23"/>
      <c r="H2341" s="4"/>
      <c r="M2341" s="193"/>
      <c r="N2341" s="193"/>
      <c r="O2341" s="193"/>
      <c r="P2341" s="15"/>
      <c r="T2341" s="4"/>
      <c r="Z2341" s="20"/>
      <c r="AA2341" s="6"/>
      <c r="AB2341" s="6"/>
      <c r="AC2341" s="6"/>
    </row>
    <row r="2342" spans="1:29" ht="9.9" customHeight="1" x14ac:dyDescent="0.25">
      <c r="A2342" s="192"/>
      <c r="B2342" s="138"/>
      <c r="C2342" s="14"/>
      <c r="D2342" s="193"/>
      <c r="E2342" s="193"/>
      <c r="F2342" s="193"/>
      <c r="G2342" s="22"/>
      <c r="H2342" s="193"/>
      <c r="I2342" s="194"/>
      <c r="J2342" s="194"/>
      <c r="M2342" s="193"/>
      <c r="N2342" s="193"/>
      <c r="O2342" s="193"/>
    </row>
    <row r="2343" spans="1:29" s="4" customFormat="1" ht="9.9" customHeight="1" x14ac:dyDescent="0.25">
      <c r="A2343" s="184"/>
      <c r="B2343" s="138"/>
      <c r="C2343" s="2"/>
      <c r="D2343" s="187"/>
      <c r="E2343" s="187"/>
      <c r="F2343" s="187"/>
      <c r="G2343" s="8"/>
      <c r="H2343" s="187"/>
      <c r="M2343" s="193"/>
      <c r="N2343" s="193"/>
      <c r="O2343" s="193"/>
      <c r="Q2343" s="187"/>
      <c r="R2343" s="187"/>
      <c r="S2343" s="187"/>
      <c r="T2343" s="187"/>
      <c r="U2343" s="187"/>
      <c r="V2343" s="187"/>
      <c r="W2343" s="187"/>
      <c r="X2343" s="187"/>
      <c r="Y2343" s="187"/>
      <c r="Z2343" s="187"/>
      <c r="AA2343" s="12"/>
      <c r="AB2343" s="2"/>
      <c r="AC2343" s="2"/>
    </row>
    <row r="2344" spans="1:29" s="4" customFormat="1" ht="9.9" customHeight="1" x14ac:dyDescent="0.25">
      <c r="A2344" s="184"/>
      <c r="B2344" s="138"/>
      <c r="C2344" s="2"/>
      <c r="D2344" s="187"/>
      <c r="E2344" s="187"/>
      <c r="F2344" s="187"/>
      <c r="G2344" s="8"/>
      <c r="H2344" s="187"/>
      <c r="M2344" s="193"/>
      <c r="N2344" s="193"/>
      <c r="O2344" s="193"/>
      <c r="Q2344" s="187"/>
      <c r="R2344" s="187"/>
      <c r="S2344" s="187"/>
      <c r="T2344" s="187"/>
      <c r="U2344" s="187"/>
      <c r="V2344" s="187"/>
      <c r="W2344" s="187"/>
      <c r="X2344" s="187"/>
      <c r="Y2344" s="187"/>
      <c r="Z2344" s="187"/>
      <c r="AA2344" s="12"/>
      <c r="AB2344" s="2"/>
      <c r="AC2344" s="2"/>
    </row>
    <row r="2345" spans="1:29" s="4" customFormat="1" ht="9.9" customHeight="1" x14ac:dyDescent="0.25">
      <c r="A2345" s="184"/>
      <c r="B2345" s="138"/>
      <c r="C2345" s="2"/>
      <c r="D2345" s="187"/>
      <c r="E2345" s="187"/>
      <c r="F2345" s="187"/>
      <c r="G2345" s="8"/>
      <c r="H2345" s="187"/>
      <c r="M2345" s="193"/>
      <c r="N2345" s="193"/>
      <c r="O2345" s="193"/>
      <c r="Q2345" s="187"/>
      <c r="R2345" s="187"/>
      <c r="S2345" s="187"/>
      <c r="T2345" s="187"/>
      <c r="U2345" s="187"/>
      <c r="V2345" s="187"/>
      <c r="W2345" s="187"/>
      <c r="X2345" s="187"/>
      <c r="Y2345" s="187"/>
      <c r="Z2345" s="187"/>
      <c r="AA2345" s="12"/>
      <c r="AB2345" s="2"/>
      <c r="AC2345" s="2"/>
    </row>
    <row r="2346" spans="1:29" s="4" customFormat="1" ht="9.9" customHeight="1" x14ac:dyDescent="0.25">
      <c r="A2346" s="184"/>
      <c r="B2346" s="138"/>
      <c r="C2346" s="2"/>
      <c r="D2346" s="187"/>
      <c r="E2346" s="187"/>
      <c r="F2346" s="187"/>
      <c r="G2346" s="8"/>
      <c r="H2346" s="187"/>
      <c r="M2346" s="193"/>
      <c r="N2346" s="193"/>
      <c r="O2346" s="193"/>
      <c r="Q2346" s="187"/>
      <c r="R2346" s="187"/>
      <c r="S2346" s="187"/>
      <c r="T2346" s="187"/>
      <c r="U2346" s="187"/>
      <c r="V2346" s="187"/>
      <c r="W2346" s="187"/>
      <c r="X2346" s="187"/>
      <c r="Y2346" s="187"/>
      <c r="Z2346" s="187"/>
      <c r="AA2346" s="12"/>
      <c r="AB2346" s="2"/>
      <c r="AC2346" s="2"/>
    </row>
    <row r="2347" spans="1:29" s="4" customFormat="1" ht="9.9" customHeight="1" x14ac:dyDescent="0.25">
      <c r="A2347" s="184"/>
      <c r="B2347" s="138"/>
      <c r="C2347" s="2"/>
      <c r="D2347" s="187"/>
      <c r="E2347" s="187"/>
      <c r="F2347" s="187"/>
      <c r="G2347" s="8"/>
      <c r="H2347" s="187"/>
      <c r="M2347" s="193"/>
      <c r="N2347" s="193"/>
      <c r="O2347" s="193"/>
      <c r="Q2347" s="187"/>
      <c r="R2347" s="187"/>
      <c r="S2347" s="187"/>
      <c r="T2347" s="187"/>
      <c r="U2347" s="187"/>
      <c r="V2347" s="187"/>
      <c r="W2347" s="187"/>
      <c r="X2347" s="187"/>
      <c r="Y2347" s="187"/>
      <c r="Z2347" s="187"/>
      <c r="AA2347" s="12"/>
      <c r="AB2347" s="2"/>
      <c r="AC2347" s="2"/>
    </row>
    <row r="2348" spans="1:29" s="4" customFormat="1" ht="9.9" customHeight="1" x14ac:dyDescent="0.25">
      <c r="A2348" s="184"/>
      <c r="B2348" s="138"/>
      <c r="C2348" s="2"/>
      <c r="D2348" s="187"/>
      <c r="E2348" s="187"/>
      <c r="F2348" s="187"/>
      <c r="G2348" s="8"/>
      <c r="H2348" s="187"/>
      <c r="M2348" s="193"/>
      <c r="N2348" s="193"/>
      <c r="O2348" s="193"/>
      <c r="Q2348" s="187"/>
      <c r="R2348" s="187"/>
      <c r="S2348" s="187"/>
      <c r="T2348" s="187"/>
      <c r="U2348" s="187"/>
      <c r="V2348" s="187"/>
      <c r="W2348" s="187"/>
      <c r="X2348" s="187"/>
      <c r="Y2348" s="187"/>
      <c r="Z2348" s="187"/>
      <c r="AA2348" s="12"/>
      <c r="AB2348" s="2"/>
      <c r="AC2348" s="2"/>
    </row>
    <row r="2349" spans="1:29" s="4" customFormat="1" ht="9.9" customHeight="1" x14ac:dyDescent="0.25">
      <c r="A2349" s="184"/>
      <c r="B2349" s="138"/>
      <c r="C2349" s="2"/>
      <c r="D2349" s="187"/>
      <c r="E2349" s="187"/>
      <c r="F2349" s="187"/>
      <c r="G2349" s="8"/>
      <c r="H2349" s="187"/>
      <c r="M2349" s="193"/>
      <c r="N2349" s="193"/>
      <c r="O2349" s="193"/>
      <c r="Q2349" s="187"/>
      <c r="R2349" s="187"/>
      <c r="S2349" s="187"/>
      <c r="T2349" s="187"/>
      <c r="U2349" s="187"/>
      <c r="V2349" s="187"/>
      <c r="W2349" s="187"/>
      <c r="X2349" s="187"/>
      <c r="Y2349" s="187"/>
      <c r="Z2349" s="187"/>
      <c r="AA2349" s="12"/>
      <c r="AB2349" s="2"/>
      <c r="AC2349" s="2"/>
    </row>
    <row r="2350" spans="1:29" s="4" customFormat="1" ht="9.9" customHeight="1" x14ac:dyDescent="0.25">
      <c r="A2350" s="184"/>
      <c r="B2350" s="138"/>
      <c r="C2350" s="2"/>
      <c r="D2350" s="187"/>
      <c r="E2350" s="187"/>
      <c r="F2350" s="187"/>
      <c r="G2350" s="8"/>
      <c r="H2350" s="187"/>
      <c r="M2350" s="193"/>
      <c r="N2350" s="193"/>
      <c r="O2350" s="193"/>
      <c r="Q2350" s="187"/>
      <c r="R2350" s="187"/>
      <c r="S2350" s="187"/>
      <c r="T2350" s="187"/>
      <c r="U2350" s="187"/>
      <c r="V2350" s="187"/>
      <c r="W2350" s="187"/>
      <c r="X2350" s="187"/>
      <c r="Y2350" s="187"/>
      <c r="Z2350" s="187"/>
      <c r="AA2350" s="12"/>
      <c r="AB2350" s="2"/>
      <c r="AC2350" s="2"/>
    </row>
    <row r="2351" spans="1:29" s="4" customFormat="1" ht="9.9" customHeight="1" x14ac:dyDescent="0.25">
      <c r="A2351" s="184"/>
      <c r="B2351" s="138"/>
      <c r="C2351" s="2"/>
      <c r="D2351" s="187"/>
      <c r="E2351" s="187"/>
      <c r="F2351" s="187"/>
      <c r="G2351" s="8"/>
      <c r="H2351" s="187"/>
      <c r="M2351" s="193"/>
      <c r="N2351" s="193"/>
      <c r="O2351" s="193"/>
      <c r="Q2351" s="187"/>
      <c r="R2351" s="187"/>
      <c r="S2351" s="187"/>
      <c r="T2351" s="187"/>
      <c r="U2351" s="187"/>
      <c r="V2351" s="187"/>
      <c r="W2351" s="187"/>
      <c r="X2351" s="187"/>
      <c r="Y2351" s="187"/>
      <c r="Z2351" s="187"/>
      <c r="AA2351" s="12"/>
      <c r="AB2351" s="2"/>
      <c r="AC2351" s="2"/>
    </row>
    <row r="2352" spans="1:29" s="4" customFormat="1" ht="9.9" customHeight="1" x14ac:dyDescent="0.25">
      <c r="A2352" s="184"/>
      <c r="B2352" s="138"/>
      <c r="C2352" s="2"/>
      <c r="D2352" s="187"/>
      <c r="E2352" s="187"/>
      <c r="F2352" s="187"/>
      <c r="G2352" s="8"/>
      <c r="H2352" s="187"/>
      <c r="M2352" s="193"/>
      <c r="N2352" s="193"/>
      <c r="O2352" s="193"/>
      <c r="Q2352" s="187"/>
      <c r="R2352" s="187"/>
      <c r="S2352" s="187"/>
      <c r="T2352" s="187"/>
      <c r="U2352" s="187"/>
      <c r="V2352" s="187"/>
      <c r="W2352" s="187"/>
      <c r="X2352" s="187"/>
      <c r="Y2352" s="187"/>
      <c r="Z2352" s="187"/>
      <c r="AA2352" s="12"/>
      <c r="AB2352" s="2"/>
      <c r="AC2352" s="2"/>
    </row>
    <row r="2353" spans="1:29" s="4" customFormat="1" ht="9.9" customHeight="1" x14ac:dyDescent="0.25">
      <c r="A2353" s="184"/>
      <c r="B2353" s="138"/>
      <c r="C2353" s="2"/>
      <c r="D2353" s="187"/>
      <c r="E2353" s="187"/>
      <c r="F2353" s="187"/>
      <c r="G2353" s="8"/>
      <c r="H2353" s="187"/>
      <c r="M2353" s="193"/>
      <c r="N2353" s="193"/>
      <c r="O2353" s="193"/>
      <c r="Q2353" s="187"/>
      <c r="R2353" s="187"/>
      <c r="S2353" s="187"/>
      <c r="T2353" s="187"/>
      <c r="U2353" s="187"/>
      <c r="V2353" s="187"/>
      <c r="W2353" s="187"/>
      <c r="X2353" s="187"/>
      <c r="Y2353" s="187"/>
      <c r="Z2353" s="187"/>
      <c r="AA2353" s="12"/>
      <c r="AB2353" s="2"/>
      <c r="AC2353" s="2"/>
    </row>
    <row r="2354" spans="1:29" s="4" customFormat="1" ht="9.9" customHeight="1" x14ac:dyDescent="0.25">
      <c r="A2354" s="184"/>
      <c r="B2354" s="138"/>
      <c r="C2354" s="2"/>
      <c r="D2354" s="187"/>
      <c r="E2354" s="187"/>
      <c r="F2354" s="187"/>
      <c r="G2354" s="8"/>
      <c r="H2354" s="187"/>
      <c r="M2354" s="193"/>
      <c r="N2354" s="193"/>
      <c r="O2354" s="193"/>
      <c r="Q2354" s="187"/>
      <c r="R2354" s="187"/>
      <c r="S2354" s="187"/>
      <c r="T2354" s="187"/>
      <c r="U2354" s="187"/>
      <c r="V2354" s="187"/>
      <c r="W2354" s="187"/>
      <c r="X2354" s="187"/>
      <c r="Y2354" s="187"/>
      <c r="Z2354" s="187"/>
      <c r="AA2354" s="12"/>
      <c r="AB2354" s="2"/>
      <c r="AC2354" s="2"/>
    </row>
    <row r="2355" spans="1:29" s="4" customFormat="1" ht="9.9" customHeight="1" x14ac:dyDescent="0.25">
      <c r="A2355" s="184"/>
      <c r="B2355" s="138"/>
      <c r="C2355" s="2"/>
      <c r="D2355" s="187"/>
      <c r="E2355" s="187"/>
      <c r="F2355" s="187"/>
      <c r="G2355" s="8"/>
      <c r="H2355" s="187"/>
      <c r="M2355" s="193"/>
      <c r="N2355" s="193"/>
      <c r="O2355" s="193"/>
      <c r="Q2355" s="187"/>
      <c r="R2355" s="187"/>
      <c r="S2355" s="187"/>
      <c r="T2355" s="187"/>
      <c r="U2355" s="187"/>
      <c r="V2355" s="187"/>
      <c r="W2355" s="187"/>
      <c r="X2355" s="187"/>
      <c r="Y2355" s="187"/>
      <c r="Z2355" s="187"/>
      <c r="AA2355" s="12"/>
      <c r="AB2355" s="2"/>
      <c r="AC2355" s="2"/>
    </row>
    <row r="2356" spans="1:29" s="4" customFormat="1" ht="9.9" customHeight="1" x14ac:dyDescent="0.25">
      <c r="A2356" s="184"/>
      <c r="B2356" s="138"/>
      <c r="C2356" s="2"/>
      <c r="D2356" s="187"/>
      <c r="E2356" s="187"/>
      <c r="F2356" s="187"/>
      <c r="G2356" s="8"/>
      <c r="H2356" s="187"/>
      <c r="M2356" s="193"/>
      <c r="N2356" s="193"/>
      <c r="O2356" s="193"/>
      <c r="Q2356" s="187"/>
      <c r="R2356" s="187"/>
      <c r="S2356" s="187"/>
      <c r="T2356" s="187"/>
      <c r="U2356" s="187"/>
      <c r="V2356" s="187"/>
      <c r="W2356" s="187"/>
      <c r="X2356" s="187"/>
      <c r="Y2356" s="187"/>
      <c r="Z2356" s="187"/>
      <c r="AA2356" s="12"/>
      <c r="AB2356" s="2"/>
      <c r="AC2356" s="2"/>
    </row>
    <row r="2357" spans="1:29" s="4" customFormat="1" ht="9.9" customHeight="1" x14ac:dyDescent="0.25">
      <c r="A2357" s="184"/>
      <c r="B2357" s="138"/>
      <c r="C2357" s="2"/>
      <c r="D2357" s="187"/>
      <c r="E2357" s="187"/>
      <c r="F2357" s="187"/>
      <c r="G2357" s="8"/>
      <c r="H2357" s="187"/>
      <c r="M2357" s="193"/>
      <c r="N2357" s="193"/>
      <c r="O2357" s="193"/>
      <c r="Q2357" s="187"/>
      <c r="R2357" s="187"/>
      <c r="S2357" s="187"/>
      <c r="T2357" s="187"/>
      <c r="U2357" s="187"/>
      <c r="V2357" s="187"/>
      <c r="W2357" s="187"/>
      <c r="X2357" s="187"/>
      <c r="Y2357" s="187"/>
      <c r="Z2357" s="187"/>
      <c r="AA2357" s="12"/>
      <c r="AB2357" s="2"/>
      <c r="AC2357" s="2"/>
    </row>
    <row r="2358" spans="1:29" s="4" customFormat="1" ht="9.9" customHeight="1" x14ac:dyDescent="0.25">
      <c r="A2358" s="184"/>
      <c r="B2358" s="138"/>
      <c r="C2358" s="2"/>
      <c r="D2358" s="187"/>
      <c r="E2358" s="187"/>
      <c r="F2358" s="187"/>
      <c r="G2358" s="8"/>
      <c r="H2358" s="187"/>
      <c r="M2358" s="193"/>
      <c r="N2358" s="193"/>
      <c r="O2358" s="193"/>
      <c r="Q2358" s="187"/>
      <c r="R2358" s="187"/>
      <c r="S2358" s="187"/>
      <c r="T2358" s="187"/>
      <c r="U2358" s="187"/>
      <c r="V2358" s="187"/>
      <c r="W2358" s="187"/>
      <c r="X2358" s="187"/>
      <c r="Y2358" s="187"/>
      <c r="Z2358" s="187"/>
      <c r="AA2358" s="12"/>
      <c r="AB2358" s="2"/>
      <c r="AC2358" s="2"/>
    </row>
    <row r="2359" spans="1:29" s="4" customFormat="1" ht="9.9" customHeight="1" x14ac:dyDescent="0.25">
      <c r="A2359" s="184"/>
      <c r="B2359" s="138"/>
      <c r="C2359" s="2"/>
      <c r="D2359" s="187"/>
      <c r="E2359" s="187"/>
      <c r="F2359" s="187"/>
      <c r="G2359" s="8"/>
      <c r="H2359" s="187"/>
      <c r="M2359" s="193"/>
      <c r="N2359" s="193"/>
      <c r="O2359" s="193"/>
      <c r="Q2359" s="187"/>
      <c r="R2359" s="187"/>
      <c r="S2359" s="187"/>
      <c r="T2359" s="187"/>
      <c r="U2359" s="187"/>
      <c r="V2359" s="187"/>
      <c r="W2359" s="187"/>
      <c r="X2359" s="187"/>
      <c r="Y2359" s="187"/>
      <c r="Z2359" s="187"/>
      <c r="AA2359" s="12"/>
      <c r="AB2359" s="2"/>
      <c r="AC2359" s="2"/>
    </row>
    <row r="2360" spans="1:29" s="4" customFormat="1" ht="9.9" customHeight="1" x14ac:dyDescent="0.25">
      <c r="A2360" s="184"/>
      <c r="B2360" s="138"/>
      <c r="C2360" s="2"/>
      <c r="D2360" s="187"/>
      <c r="E2360" s="187"/>
      <c r="F2360" s="187"/>
      <c r="G2360" s="8"/>
      <c r="H2360" s="187"/>
      <c r="M2360" s="193"/>
      <c r="N2360" s="193"/>
      <c r="O2360" s="193"/>
      <c r="Q2360" s="187"/>
      <c r="R2360" s="187"/>
      <c r="S2360" s="187"/>
      <c r="T2360" s="187"/>
      <c r="U2360" s="187"/>
      <c r="V2360" s="187"/>
      <c r="W2360" s="187"/>
      <c r="X2360" s="187"/>
      <c r="Y2360" s="187"/>
      <c r="Z2360" s="187"/>
      <c r="AA2360" s="12"/>
      <c r="AB2360" s="2"/>
      <c r="AC2360" s="2"/>
    </row>
    <row r="2361" spans="1:29" s="4" customFormat="1" ht="9.9" customHeight="1" x14ac:dyDescent="0.25">
      <c r="A2361" s="184"/>
      <c r="B2361" s="138"/>
      <c r="C2361" s="2"/>
      <c r="D2361" s="187"/>
      <c r="E2361" s="187"/>
      <c r="F2361" s="187"/>
      <c r="G2361" s="8"/>
      <c r="H2361" s="187"/>
      <c r="M2361" s="193"/>
      <c r="N2361" s="193"/>
      <c r="O2361" s="193"/>
      <c r="Q2361" s="187"/>
      <c r="R2361" s="187"/>
      <c r="S2361" s="187"/>
      <c r="T2361" s="187"/>
      <c r="U2361" s="187"/>
      <c r="V2361" s="187"/>
      <c r="W2361" s="187"/>
      <c r="X2361" s="187"/>
      <c r="Y2361" s="187"/>
      <c r="Z2361" s="187"/>
      <c r="AA2361" s="12"/>
      <c r="AB2361" s="2"/>
      <c r="AC2361" s="2"/>
    </row>
    <row r="2362" spans="1:29" s="4" customFormat="1" ht="9.9" customHeight="1" x14ac:dyDescent="0.25">
      <c r="A2362" s="184"/>
      <c r="B2362" s="138"/>
      <c r="C2362" s="2"/>
      <c r="D2362" s="187"/>
      <c r="E2362" s="187"/>
      <c r="F2362" s="187"/>
      <c r="G2362" s="8"/>
      <c r="H2362" s="187"/>
      <c r="M2362" s="193"/>
      <c r="N2362" s="193"/>
      <c r="O2362" s="193"/>
      <c r="Q2362" s="187"/>
      <c r="R2362" s="187"/>
      <c r="S2362" s="187"/>
      <c r="T2362" s="187"/>
      <c r="U2362" s="187"/>
      <c r="V2362" s="187"/>
      <c r="W2362" s="187"/>
      <c r="X2362" s="187"/>
      <c r="Y2362" s="187"/>
      <c r="Z2362" s="187"/>
      <c r="AA2362" s="12"/>
      <c r="AB2362" s="2"/>
      <c r="AC2362" s="2"/>
    </row>
    <row r="2363" spans="1:29" s="4" customFormat="1" ht="9.9" customHeight="1" x14ac:dyDescent="0.25">
      <c r="A2363" s="184"/>
      <c r="B2363" s="138"/>
      <c r="C2363" s="2"/>
      <c r="D2363" s="187"/>
      <c r="E2363" s="187"/>
      <c r="F2363" s="187"/>
      <c r="G2363" s="8"/>
      <c r="H2363" s="187"/>
      <c r="M2363" s="193"/>
      <c r="N2363" s="193"/>
      <c r="O2363" s="193"/>
      <c r="Q2363" s="187"/>
      <c r="R2363" s="187"/>
      <c r="S2363" s="187"/>
      <c r="T2363" s="187"/>
      <c r="U2363" s="187"/>
      <c r="V2363" s="187"/>
      <c r="W2363" s="187"/>
      <c r="X2363" s="187"/>
      <c r="Y2363" s="187"/>
      <c r="Z2363" s="187"/>
      <c r="AA2363" s="12"/>
      <c r="AB2363" s="2"/>
      <c r="AC2363" s="2"/>
    </row>
    <row r="2364" spans="1:29" s="4" customFormat="1" ht="9.9" customHeight="1" x14ac:dyDescent="0.25">
      <c r="A2364" s="184"/>
      <c r="B2364" s="138"/>
      <c r="C2364" s="2"/>
      <c r="D2364" s="187"/>
      <c r="E2364" s="187"/>
      <c r="F2364" s="187"/>
      <c r="G2364" s="8"/>
      <c r="H2364" s="187"/>
      <c r="M2364" s="193"/>
      <c r="N2364" s="193"/>
      <c r="O2364" s="193"/>
      <c r="Q2364" s="187"/>
      <c r="R2364" s="187"/>
      <c r="S2364" s="187"/>
      <c r="T2364" s="187"/>
      <c r="U2364" s="187"/>
      <c r="V2364" s="187"/>
      <c r="W2364" s="187"/>
      <c r="X2364" s="187"/>
      <c r="Y2364" s="187"/>
      <c r="Z2364" s="187"/>
      <c r="AA2364" s="12"/>
      <c r="AB2364" s="2"/>
      <c r="AC2364" s="2"/>
    </row>
    <row r="2365" spans="1:29" s="4" customFormat="1" ht="9.9" customHeight="1" x14ac:dyDescent="0.25">
      <c r="A2365" s="184"/>
      <c r="B2365" s="138"/>
      <c r="C2365" s="2"/>
      <c r="D2365" s="187"/>
      <c r="E2365" s="187"/>
      <c r="F2365" s="187"/>
      <c r="G2365" s="8"/>
      <c r="H2365" s="187"/>
      <c r="M2365" s="193"/>
      <c r="N2365" s="193"/>
      <c r="O2365" s="193"/>
      <c r="Q2365" s="187"/>
      <c r="R2365" s="187"/>
      <c r="S2365" s="187"/>
      <c r="T2365" s="187"/>
      <c r="U2365" s="187"/>
      <c r="V2365" s="187"/>
      <c r="W2365" s="187"/>
      <c r="X2365" s="187"/>
      <c r="Y2365" s="187"/>
      <c r="Z2365" s="187"/>
      <c r="AA2365" s="12"/>
      <c r="AB2365" s="2"/>
      <c r="AC2365" s="2"/>
    </row>
    <row r="2366" spans="1:29" s="4" customFormat="1" ht="9.9" customHeight="1" x14ac:dyDescent="0.25">
      <c r="A2366" s="184"/>
      <c r="B2366" s="138"/>
      <c r="C2366" s="2"/>
      <c r="D2366" s="187"/>
      <c r="E2366" s="187"/>
      <c r="F2366" s="187"/>
      <c r="G2366" s="8"/>
      <c r="H2366" s="187"/>
      <c r="M2366" s="193"/>
      <c r="N2366" s="193"/>
      <c r="O2366" s="193"/>
      <c r="Q2366" s="187"/>
      <c r="R2366" s="187"/>
      <c r="S2366" s="187"/>
      <c r="T2366" s="187"/>
      <c r="U2366" s="187"/>
      <c r="V2366" s="187"/>
      <c r="W2366" s="187"/>
      <c r="X2366" s="187"/>
      <c r="Y2366" s="187"/>
      <c r="Z2366" s="187"/>
      <c r="AA2366" s="12"/>
      <c r="AB2366" s="2"/>
      <c r="AC2366" s="2"/>
    </row>
    <row r="2367" spans="1:29" s="4" customFormat="1" ht="9.9" customHeight="1" x14ac:dyDescent="0.25">
      <c r="A2367" s="184"/>
      <c r="B2367" s="138"/>
      <c r="C2367" s="2"/>
      <c r="D2367" s="187"/>
      <c r="E2367" s="187"/>
      <c r="F2367" s="187"/>
      <c r="G2367" s="8"/>
      <c r="H2367" s="187"/>
      <c r="M2367" s="193"/>
      <c r="N2367" s="193"/>
      <c r="O2367" s="193"/>
      <c r="Q2367" s="187"/>
      <c r="R2367" s="187"/>
      <c r="S2367" s="187"/>
      <c r="T2367" s="187"/>
      <c r="U2367" s="187"/>
      <c r="V2367" s="187"/>
      <c r="W2367" s="187"/>
      <c r="X2367" s="187"/>
      <c r="Y2367" s="187"/>
      <c r="Z2367" s="187"/>
      <c r="AA2367" s="12"/>
      <c r="AB2367" s="2"/>
      <c r="AC2367" s="2"/>
    </row>
    <row r="2368" spans="1:29" s="4" customFormat="1" ht="9.9" customHeight="1" x14ac:dyDescent="0.25">
      <c r="A2368" s="184"/>
      <c r="B2368" s="139"/>
      <c r="C2368" s="2"/>
      <c r="D2368" s="187"/>
      <c r="E2368" s="187"/>
      <c r="F2368" s="187"/>
      <c r="G2368" s="8"/>
      <c r="H2368" s="187"/>
      <c r="M2368" s="187"/>
      <c r="N2368" s="193"/>
      <c r="O2368" s="193"/>
      <c r="Q2368" s="187"/>
      <c r="R2368" s="187"/>
      <c r="S2368" s="187"/>
      <c r="T2368" s="187"/>
      <c r="U2368" s="187"/>
      <c r="V2368" s="187"/>
      <c r="W2368" s="187"/>
      <c r="X2368" s="187"/>
      <c r="Y2368" s="187"/>
      <c r="Z2368" s="187"/>
      <c r="AA2368" s="12"/>
      <c r="AB2368" s="2"/>
      <c r="AC2368" s="2"/>
    </row>
    <row r="2369" spans="1:29" s="4" customFormat="1" ht="9.9" customHeight="1" x14ac:dyDescent="0.25">
      <c r="A2369" s="184"/>
      <c r="B2369" s="142"/>
      <c r="C2369" s="2"/>
      <c r="D2369" s="187"/>
      <c r="E2369" s="187"/>
      <c r="F2369" s="187"/>
      <c r="G2369" s="8"/>
      <c r="H2369" s="187"/>
      <c r="M2369" s="187"/>
      <c r="N2369" s="193"/>
      <c r="O2369" s="193"/>
      <c r="Q2369" s="187"/>
      <c r="R2369" s="187"/>
      <c r="S2369" s="187"/>
      <c r="T2369" s="187"/>
      <c r="U2369" s="187"/>
      <c r="V2369" s="187"/>
      <c r="W2369" s="187"/>
      <c r="X2369" s="187"/>
      <c r="Y2369" s="187"/>
      <c r="Z2369" s="187"/>
      <c r="AA2369" s="12"/>
      <c r="AB2369" s="2"/>
      <c r="AC2369" s="2"/>
    </row>
    <row r="2370" spans="1:29" s="4" customFormat="1" ht="9.9" customHeight="1" x14ac:dyDescent="0.25">
      <c r="A2370" s="184"/>
      <c r="B2370" s="138"/>
      <c r="C2370" s="2"/>
      <c r="D2370" s="187"/>
      <c r="E2370" s="187"/>
      <c r="F2370" s="187"/>
      <c r="G2370" s="8"/>
      <c r="H2370" s="187"/>
      <c r="M2370" s="187"/>
      <c r="N2370" s="193"/>
      <c r="O2370" s="193"/>
      <c r="Q2370" s="187"/>
      <c r="R2370" s="187"/>
      <c r="S2370" s="187"/>
      <c r="T2370" s="187"/>
      <c r="U2370" s="187"/>
      <c r="V2370" s="187"/>
      <c r="W2370" s="187"/>
      <c r="X2370" s="187"/>
      <c r="Y2370" s="187"/>
      <c r="Z2370" s="187"/>
      <c r="AA2370" s="12"/>
      <c r="AB2370" s="2"/>
      <c r="AC2370" s="2"/>
    </row>
    <row r="2371" spans="1:29" s="4" customFormat="1" ht="9.9" customHeight="1" x14ac:dyDescent="0.25">
      <c r="A2371" s="184"/>
      <c r="B2371" s="138"/>
      <c r="C2371" s="2"/>
      <c r="D2371" s="187"/>
      <c r="E2371" s="187"/>
      <c r="F2371" s="187"/>
      <c r="G2371" s="8"/>
      <c r="H2371" s="187"/>
      <c r="M2371" s="193"/>
      <c r="N2371" s="193"/>
      <c r="O2371" s="193"/>
      <c r="Q2371" s="187"/>
      <c r="R2371" s="187"/>
      <c r="S2371" s="187"/>
      <c r="T2371" s="187"/>
      <c r="U2371" s="187"/>
      <c r="V2371" s="187"/>
      <c r="W2371" s="187"/>
      <c r="X2371" s="187"/>
      <c r="Y2371" s="187"/>
      <c r="Z2371" s="187"/>
      <c r="AA2371" s="12"/>
      <c r="AB2371" s="2"/>
      <c r="AC2371" s="2"/>
    </row>
    <row r="2372" spans="1:29" s="4" customFormat="1" ht="9.9" customHeight="1" x14ac:dyDescent="0.25">
      <c r="A2372" s="184"/>
      <c r="B2372" s="138"/>
      <c r="C2372" s="2"/>
      <c r="D2372" s="187"/>
      <c r="E2372" s="187"/>
      <c r="F2372" s="187"/>
      <c r="G2372" s="8"/>
      <c r="H2372" s="187"/>
      <c r="M2372" s="193"/>
      <c r="N2372" s="193"/>
      <c r="O2372" s="193"/>
      <c r="Q2372" s="187"/>
      <c r="R2372" s="187"/>
      <c r="S2372" s="187"/>
      <c r="T2372" s="187"/>
      <c r="U2372" s="187"/>
      <c r="V2372" s="187"/>
      <c r="W2372" s="187"/>
      <c r="X2372" s="187"/>
      <c r="Y2372" s="187"/>
      <c r="Z2372" s="187"/>
      <c r="AA2372" s="12"/>
      <c r="AB2372" s="2"/>
      <c r="AC2372" s="2"/>
    </row>
    <row r="2373" spans="1:29" s="4" customFormat="1" ht="9.9" customHeight="1" x14ac:dyDescent="0.25">
      <c r="A2373" s="184"/>
      <c r="B2373" s="138"/>
      <c r="C2373" s="2"/>
      <c r="D2373" s="187"/>
      <c r="E2373" s="187"/>
      <c r="F2373" s="187"/>
      <c r="G2373" s="8"/>
      <c r="H2373" s="187"/>
      <c r="M2373" s="193"/>
      <c r="N2373" s="193"/>
      <c r="O2373" s="193"/>
      <c r="Q2373" s="187"/>
      <c r="R2373" s="187"/>
      <c r="S2373" s="187"/>
      <c r="T2373" s="187"/>
      <c r="U2373" s="187"/>
      <c r="V2373" s="187"/>
      <c r="W2373" s="187"/>
      <c r="X2373" s="187"/>
      <c r="Y2373" s="187"/>
      <c r="Z2373" s="187"/>
      <c r="AA2373" s="12"/>
      <c r="AB2373" s="2"/>
      <c r="AC2373" s="2"/>
    </row>
    <row r="2374" spans="1:29" s="4" customFormat="1" ht="9.9" customHeight="1" x14ac:dyDescent="0.25">
      <c r="A2374" s="184"/>
      <c r="B2374" s="138"/>
      <c r="C2374" s="2"/>
      <c r="D2374" s="187"/>
      <c r="E2374" s="187"/>
      <c r="F2374" s="187"/>
      <c r="G2374" s="8"/>
      <c r="H2374" s="187"/>
      <c r="M2374" s="193"/>
      <c r="N2374" s="193"/>
      <c r="O2374" s="193"/>
      <c r="Q2374" s="187"/>
      <c r="R2374" s="187"/>
      <c r="S2374" s="187"/>
      <c r="T2374" s="187"/>
      <c r="U2374" s="187"/>
      <c r="V2374" s="187"/>
      <c r="W2374" s="187"/>
      <c r="X2374" s="187"/>
      <c r="Y2374" s="187"/>
      <c r="Z2374" s="187"/>
      <c r="AA2374" s="12"/>
      <c r="AB2374" s="2"/>
      <c r="AC2374" s="2"/>
    </row>
    <row r="2375" spans="1:29" s="4" customFormat="1" ht="9.9" customHeight="1" x14ac:dyDescent="0.25">
      <c r="A2375" s="184"/>
      <c r="B2375" s="138"/>
      <c r="C2375" s="2"/>
      <c r="D2375" s="187"/>
      <c r="E2375" s="187"/>
      <c r="F2375" s="187"/>
      <c r="G2375" s="8"/>
      <c r="H2375" s="187"/>
      <c r="M2375" s="193"/>
      <c r="N2375" s="193"/>
      <c r="O2375" s="193"/>
      <c r="Q2375" s="187"/>
      <c r="R2375" s="187"/>
      <c r="S2375" s="187"/>
      <c r="T2375" s="187"/>
      <c r="U2375" s="187"/>
      <c r="V2375" s="187"/>
      <c r="W2375" s="187"/>
      <c r="X2375" s="187"/>
      <c r="Y2375" s="187"/>
      <c r="Z2375" s="187"/>
      <c r="AA2375" s="12"/>
      <c r="AB2375" s="2"/>
      <c r="AC2375" s="2"/>
    </row>
    <row r="2376" spans="1:29" s="4" customFormat="1" ht="9.9" customHeight="1" x14ac:dyDescent="0.25">
      <c r="A2376" s="184"/>
      <c r="B2376" s="138"/>
      <c r="C2376" s="2"/>
      <c r="D2376" s="187"/>
      <c r="E2376" s="187"/>
      <c r="F2376" s="187"/>
      <c r="G2376" s="8"/>
      <c r="H2376" s="187"/>
      <c r="M2376" s="193"/>
      <c r="N2376" s="193"/>
      <c r="O2376" s="193"/>
      <c r="Q2376" s="187"/>
      <c r="R2376" s="187"/>
      <c r="S2376" s="187"/>
      <c r="T2376" s="187"/>
      <c r="U2376" s="187"/>
      <c r="V2376" s="187"/>
      <c r="W2376" s="187"/>
      <c r="X2376" s="187"/>
      <c r="Y2376" s="187"/>
      <c r="Z2376" s="187"/>
      <c r="AA2376" s="12"/>
      <c r="AB2376" s="2"/>
      <c r="AC2376" s="2"/>
    </row>
    <row r="2377" spans="1:29" s="4" customFormat="1" ht="9.9" customHeight="1" x14ac:dyDescent="0.25">
      <c r="A2377" s="184"/>
      <c r="B2377" s="138"/>
      <c r="C2377" s="2"/>
      <c r="D2377" s="187"/>
      <c r="E2377" s="187"/>
      <c r="F2377" s="187"/>
      <c r="G2377" s="8"/>
      <c r="H2377" s="187"/>
      <c r="M2377" s="193"/>
      <c r="N2377" s="193"/>
      <c r="O2377" s="193"/>
      <c r="Q2377" s="187"/>
      <c r="R2377" s="187"/>
      <c r="S2377" s="187"/>
      <c r="T2377" s="187"/>
      <c r="U2377" s="187"/>
      <c r="V2377" s="187"/>
      <c r="W2377" s="187"/>
      <c r="X2377" s="187"/>
      <c r="Y2377" s="187"/>
      <c r="Z2377" s="187"/>
      <c r="AA2377" s="12"/>
      <c r="AB2377" s="2"/>
      <c r="AC2377" s="2"/>
    </row>
    <row r="2378" spans="1:29" s="4" customFormat="1" ht="9.9" customHeight="1" x14ac:dyDescent="0.25">
      <c r="A2378" s="184"/>
      <c r="B2378" s="138"/>
      <c r="C2378" s="2"/>
      <c r="D2378" s="187"/>
      <c r="E2378" s="187"/>
      <c r="F2378" s="187"/>
      <c r="G2378" s="8"/>
      <c r="H2378" s="187"/>
      <c r="M2378" s="193"/>
      <c r="N2378" s="193"/>
      <c r="O2378" s="193"/>
      <c r="Q2378" s="187"/>
      <c r="R2378" s="187"/>
      <c r="S2378" s="187"/>
      <c r="T2378" s="187"/>
      <c r="U2378" s="187"/>
      <c r="V2378" s="187"/>
      <c r="W2378" s="187"/>
      <c r="X2378" s="187"/>
      <c r="Y2378" s="187"/>
      <c r="Z2378" s="187"/>
      <c r="AA2378" s="12"/>
      <c r="AB2378" s="2"/>
      <c r="AC2378" s="2"/>
    </row>
    <row r="2379" spans="1:29" s="4" customFormat="1" ht="9.9" customHeight="1" x14ac:dyDescent="0.25">
      <c r="A2379" s="184"/>
      <c r="B2379" s="138"/>
      <c r="C2379" s="2"/>
      <c r="D2379" s="187"/>
      <c r="E2379" s="187"/>
      <c r="F2379" s="187"/>
      <c r="G2379" s="8"/>
      <c r="H2379" s="187"/>
      <c r="M2379" s="193"/>
      <c r="N2379" s="193"/>
      <c r="O2379" s="193"/>
      <c r="Q2379" s="187"/>
      <c r="R2379" s="187"/>
      <c r="S2379" s="187"/>
      <c r="T2379" s="187"/>
      <c r="U2379" s="187"/>
      <c r="V2379" s="187"/>
      <c r="W2379" s="187"/>
      <c r="X2379" s="187"/>
      <c r="Y2379" s="187"/>
      <c r="Z2379" s="187"/>
      <c r="AA2379" s="12"/>
      <c r="AB2379" s="2"/>
      <c r="AC2379" s="2"/>
    </row>
    <row r="2380" spans="1:29" s="4" customFormat="1" ht="9.9" customHeight="1" x14ac:dyDescent="0.25">
      <c r="A2380" s="184"/>
      <c r="B2380" s="138"/>
      <c r="C2380" s="2"/>
      <c r="D2380" s="187"/>
      <c r="E2380" s="187"/>
      <c r="F2380" s="187"/>
      <c r="G2380" s="8"/>
      <c r="H2380" s="187"/>
      <c r="M2380" s="193"/>
      <c r="N2380" s="193"/>
      <c r="O2380" s="193"/>
      <c r="Q2380" s="187"/>
      <c r="R2380" s="187"/>
      <c r="S2380" s="187"/>
      <c r="T2380" s="187"/>
      <c r="U2380" s="187"/>
      <c r="V2380" s="187"/>
      <c r="W2380" s="187"/>
      <c r="X2380" s="187"/>
      <c r="Y2380" s="187"/>
      <c r="Z2380" s="187"/>
      <c r="AA2380" s="12"/>
      <c r="AB2380" s="2"/>
      <c r="AC2380" s="2"/>
    </row>
    <row r="2381" spans="1:29" s="4" customFormat="1" ht="9.9" customHeight="1" x14ac:dyDescent="0.25">
      <c r="A2381" s="184"/>
      <c r="B2381" s="138"/>
      <c r="C2381" s="2"/>
      <c r="D2381" s="187"/>
      <c r="E2381" s="187"/>
      <c r="F2381" s="187"/>
      <c r="G2381" s="8"/>
      <c r="H2381" s="187"/>
      <c r="M2381" s="193"/>
      <c r="N2381" s="193"/>
      <c r="O2381" s="193"/>
      <c r="Q2381" s="187"/>
      <c r="R2381" s="187"/>
      <c r="S2381" s="187"/>
      <c r="T2381" s="187"/>
      <c r="U2381" s="187"/>
      <c r="V2381" s="187"/>
      <c r="W2381" s="187"/>
      <c r="X2381" s="187"/>
      <c r="Y2381" s="187"/>
      <c r="Z2381" s="187"/>
      <c r="AA2381" s="12"/>
      <c r="AB2381" s="2"/>
      <c r="AC2381" s="2"/>
    </row>
    <row r="2382" spans="1:29" s="4" customFormat="1" ht="9.9" customHeight="1" x14ac:dyDescent="0.25">
      <c r="A2382" s="184"/>
      <c r="B2382" s="138"/>
      <c r="C2382" s="2"/>
      <c r="D2382" s="187"/>
      <c r="E2382" s="187"/>
      <c r="F2382" s="187"/>
      <c r="G2382" s="8"/>
      <c r="H2382" s="187"/>
      <c r="M2382" s="193"/>
      <c r="N2382" s="193"/>
      <c r="O2382" s="193"/>
      <c r="Q2382" s="187"/>
      <c r="R2382" s="187"/>
      <c r="S2382" s="187"/>
      <c r="T2382" s="187"/>
      <c r="U2382" s="187"/>
      <c r="V2382" s="187"/>
      <c r="W2382" s="187"/>
      <c r="X2382" s="187"/>
      <c r="Y2382" s="187"/>
      <c r="Z2382" s="187"/>
      <c r="AA2382" s="12"/>
      <c r="AB2382" s="2"/>
      <c r="AC2382" s="2"/>
    </row>
    <row r="2383" spans="1:29" s="4" customFormat="1" ht="9.9" customHeight="1" x14ac:dyDescent="0.25">
      <c r="A2383" s="184"/>
      <c r="B2383" s="138"/>
      <c r="C2383" s="2"/>
      <c r="D2383" s="187"/>
      <c r="E2383" s="187"/>
      <c r="F2383" s="187"/>
      <c r="G2383" s="8"/>
      <c r="H2383" s="187"/>
      <c r="M2383" s="193"/>
      <c r="N2383" s="193"/>
      <c r="O2383" s="193"/>
      <c r="Q2383" s="187"/>
      <c r="R2383" s="187"/>
      <c r="S2383" s="187"/>
      <c r="T2383" s="187"/>
      <c r="U2383" s="187"/>
      <c r="V2383" s="187"/>
      <c r="W2383" s="187"/>
      <c r="X2383" s="187"/>
      <c r="Y2383" s="187"/>
      <c r="Z2383" s="187"/>
      <c r="AA2383" s="12"/>
      <c r="AB2383" s="2"/>
      <c r="AC2383" s="2"/>
    </row>
    <row r="2384" spans="1:29" s="4" customFormat="1" ht="9.9" customHeight="1" x14ac:dyDescent="0.25">
      <c r="A2384" s="184"/>
      <c r="B2384" s="138"/>
      <c r="C2384" s="2"/>
      <c r="D2384" s="187"/>
      <c r="E2384" s="187"/>
      <c r="F2384" s="187"/>
      <c r="G2384" s="8"/>
      <c r="H2384" s="187"/>
      <c r="M2384" s="193"/>
      <c r="N2384" s="193"/>
      <c r="O2384" s="193"/>
      <c r="Q2384" s="187"/>
      <c r="R2384" s="187"/>
      <c r="S2384" s="187"/>
      <c r="T2384" s="187"/>
      <c r="U2384" s="187"/>
      <c r="V2384" s="187"/>
      <c r="W2384" s="187"/>
      <c r="X2384" s="187"/>
      <c r="Y2384" s="187"/>
      <c r="Z2384" s="187"/>
      <c r="AA2384" s="12"/>
      <c r="AB2384" s="2"/>
      <c r="AC2384" s="2"/>
    </row>
    <row r="2385" spans="1:29" s="4" customFormat="1" ht="9.9" customHeight="1" x14ac:dyDescent="0.25">
      <c r="A2385" s="184"/>
      <c r="B2385" s="138"/>
      <c r="C2385" s="2"/>
      <c r="D2385" s="187"/>
      <c r="E2385" s="187"/>
      <c r="F2385" s="187"/>
      <c r="G2385" s="8"/>
      <c r="H2385" s="187"/>
      <c r="M2385" s="193"/>
      <c r="N2385" s="193"/>
      <c r="O2385" s="193"/>
      <c r="Q2385" s="187"/>
      <c r="R2385" s="187"/>
      <c r="S2385" s="187"/>
      <c r="T2385" s="187"/>
      <c r="U2385" s="187"/>
      <c r="V2385" s="187"/>
      <c r="W2385" s="187"/>
      <c r="X2385" s="187"/>
      <c r="Y2385" s="187"/>
      <c r="Z2385" s="187"/>
      <c r="AA2385" s="12"/>
      <c r="AB2385" s="2"/>
      <c r="AC2385" s="2"/>
    </row>
    <row r="2386" spans="1:29" s="4" customFormat="1" ht="9.9" customHeight="1" x14ac:dyDescent="0.25">
      <c r="A2386" s="184"/>
      <c r="B2386" s="138"/>
      <c r="C2386" s="2"/>
      <c r="D2386" s="187"/>
      <c r="E2386" s="187"/>
      <c r="F2386" s="187"/>
      <c r="G2386" s="8"/>
      <c r="H2386" s="187"/>
      <c r="M2386" s="193"/>
      <c r="N2386" s="193"/>
      <c r="O2386" s="193"/>
      <c r="Q2386" s="187"/>
      <c r="R2386" s="187"/>
      <c r="S2386" s="187"/>
      <c r="T2386" s="187"/>
      <c r="U2386" s="187"/>
      <c r="V2386" s="187"/>
      <c r="W2386" s="187"/>
      <c r="X2386" s="187"/>
      <c r="Y2386" s="187"/>
      <c r="Z2386" s="187"/>
      <c r="AA2386" s="12"/>
      <c r="AB2386" s="2"/>
      <c r="AC2386" s="2"/>
    </row>
    <row r="2387" spans="1:29" s="4" customFormat="1" ht="9.9" customHeight="1" x14ac:dyDescent="0.25">
      <c r="A2387" s="184"/>
      <c r="B2387" s="138"/>
      <c r="C2387" s="2"/>
      <c r="D2387" s="187"/>
      <c r="E2387" s="187"/>
      <c r="F2387" s="187"/>
      <c r="G2387" s="8"/>
      <c r="H2387" s="187"/>
      <c r="M2387" s="193"/>
      <c r="N2387" s="193"/>
      <c r="O2387" s="193"/>
      <c r="Q2387" s="187"/>
      <c r="R2387" s="187"/>
      <c r="S2387" s="187"/>
      <c r="T2387" s="187"/>
      <c r="U2387" s="187"/>
      <c r="V2387" s="187"/>
      <c r="W2387" s="187"/>
      <c r="X2387" s="187"/>
      <c r="Y2387" s="187"/>
      <c r="Z2387" s="187"/>
      <c r="AA2387" s="12"/>
      <c r="AB2387" s="2"/>
      <c r="AC2387" s="2"/>
    </row>
    <row r="2388" spans="1:29" s="4" customFormat="1" ht="9.9" customHeight="1" x14ac:dyDescent="0.25">
      <c r="A2388" s="184"/>
      <c r="B2388" s="138"/>
      <c r="C2388" s="2"/>
      <c r="D2388" s="187"/>
      <c r="E2388" s="187"/>
      <c r="F2388" s="187"/>
      <c r="G2388" s="8"/>
      <c r="H2388" s="187"/>
      <c r="M2388" s="193"/>
      <c r="N2388" s="193"/>
      <c r="O2388" s="193"/>
      <c r="Q2388" s="187"/>
      <c r="R2388" s="187"/>
      <c r="S2388" s="187"/>
      <c r="T2388" s="187"/>
      <c r="U2388" s="187"/>
      <c r="V2388" s="187"/>
      <c r="W2388" s="187"/>
      <c r="X2388" s="187"/>
      <c r="Y2388" s="187"/>
      <c r="Z2388" s="187"/>
      <c r="AA2388" s="12"/>
      <c r="AB2388" s="2"/>
      <c r="AC2388" s="2"/>
    </row>
    <row r="2389" spans="1:29" s="4" customFormat="1" ht="9.9" customHeight="1" x14ac:dyDescent="0.25">
      <c r="A2389" s="184"/>
      <c r="B2389" s="138"/>
      <c r="C2389" s="2"/>
      <c r="D2389" s="187"/>
      <c r="E2389" s="187"/>
      <c r="F2389" s="187"/>
      <c r="G2389" s="8"/>
      <c r="H2389" s="187"/>
      <c r="M2389" s="193"/>
      <c r="N2389" s="193"/>
      <c r="O2389" s="193"/>
      <c r="Q2389" s="187"/>
      <c r="R2389" s="187"/>
      <c r="S2389" s="187"/>
      <c r="T2389" s="187"/>
      <c r="U2389" s="187"/>
      <c r="V2389" s="187"/>
      <c r="W2389" s="187"/>
      <c r="X2389" s="187"/>
      <c r="Y2389" s="187"/>
      <c r="Z2389" s="187"/>
      <c r="AA2389" s="12"/>
      <c r="AB2389" s="2"/>
      <c r="AC2389" s="2"/>
    </row>
    <row r="2390" spans="1:29" s="4" customFormat="1" ht="9.9" customHeight="1" x14ac:dyDescent="0.25">
      <c r="A2390" s="184"/>
      <c r="B2390" s="138"/>
      <c r="C2390" s="2"/>
      <c r="D2390" s="187"/>
      <c r="E2390" s="187"/>
      <c r="F2390" s="187"/>
      <c r="G2390" s="8"/>
      <c r="H2390" s="187"/>
      <c r="M2390" s="193"/>
      <c r="N2390" s="193"/>
      <c r="O2390" s="193"/>
      <c r="Q2390" s="187"/>
      <c r="R2390" s="187"/>
      <c r="S2390" s="187"/>
      <c r="T2390" s="187"/>
      <c r="U2390" s="187"/>
      <c r="V2390" s="187"/>
      <c r="W2390" s="187"/>
      <c r="X2390" s="187"/>
      <c r="Y2390" s="187"/>
      <c r="Z2390" s="187"/>
      <c r="AA2390" s="12"/>
      <c r="AB2390" s="2"/>
      <c r="AC2390" s="2"/>
    </row>
    <row r="2391" spans="1:29" s="4" customFormat="1" ht="9.9" customHeight="1" x14ac:dyDescent="0.25">
      <c r="A2391" s="184"/>
      <c r="B2391" s="138"/>
      <c r="C2391" s="2"/>
      <c r="D2391" s="187"/>
      <c r="E2391" s="187"/>
      <c r="F2391" s="187"/>
      <c r="G2391" s="8"/>
      <c r="H2391" s="187"/>
      <c r="M2391" s="193"/>
      <c r="N2391" s="193"/>
      <c r="O2391" s="193"/>
      <c r="Q2391" s="187"/>
      <c r="R2391" s="187"/>
      <c r="S2391" s="187"/>
      <c r="T2391" s="187"/>
      <c r="U2391" s="187"/>
      <c r="V2391" s="187"/>
      <c r="W2391" s="187"/>
      <c r="X2391" s="187"/>
      <c r="Y2391" s="187"/>
      <c r="Z2391" s="187"/>
      <c r="AA2391" s="12"/>
      <c r="AB2391" s="2"/>
      <c r="AC2391" s="2"/>
    </row>
    <row r="2392" spans="1:29" s="4" customFormat="1" ht="9.9" customHeight="1" x14ac:dyDescent="0.25">
      <c r="A2392" s="184"/>
      <c r="B2392" s="138"/>
      <c r="C2392" s="2"/>
      <c r="D2392" s="187"/>
      <c r="E2392" s="187"/>
      <c r="F2392" s="187"/>
      <c r="G2392" s="8"/>
      <c r="H2392" s="187"/>
      <c r="M2392" s="193"/>
      <c r="N2392" s="193"/>
      <c r="O2392" s="193"/>
      <c r="Q2392" s="187"/>
      <c r="R2392" s="187"/>
      <c r="S2392" s="187"/>
      <c r="T2392" s="187"/>
      <c r="U2392" s="187"/>
      <c r="V2392" s="187"/>
      <c r="W2392" s="187"/>
      <c r="X2392" s="187"/>
      <c r="Y2392" s="187"/>
      <c r="Z2392" s="187"/>
      <c r="AA2392" s="12"/>
      <c r="AB2392" s="2"/>
      <c r="AC2392" s="2"/>
    </row>
    <row r="2393" spans="1:29" s="4" customFormat="1" ht="9.9" customHeight="1" x14ac:dyDescent="0.25">
      <c r="A2393" s="184"/>
      <c r="B2393" s="138"/>
      <c r="C2393" s="2"/>
      <c r="D2393" s="187"/>
      <c r="E2393" s="187"/>
      <c r="F2393" s="187"/>
      <c r="G2393" s="8"/>
      <c r="H2393" s="187"/>
      <c r="M2393" s="193"/>
      <c r="N2393" s="193"/>
      <c r="O2393" s="193"/>
      <c r="Q2393" s="187"/>
      <c r="R2393" s="187"/>
      <c r="S2393" s="187"/>
      <c r="T2393" s="187"/>
      <c r="U2393" s="187"/>
      <c r="V2393" s="187"/>
      <c r="W2393" s="187"/>
      <c r="X2393" s="187"/>
      <c r="Y2393" s="187"/>
      <c r="Z2393" s="187"/>
      <c r="AA2393" s="12"/>
      <c r="AB2393" s="2"/>
      <c r="AC2393" s="2"/>
    </row>
    <row r="2394" spans="1:29" s="4" customFormat="1" ht="9.9" customHeight="1" x14ac:dyDescent="0.25">
      <c r="A2394" s="184"/>
      <c r="B2394" s="138"/>
      <c r="C2394" s="2"/>
      <c r="D2394" s="187"/>
      <c r="E2394" s="187"/>
      <c r="F2394" s="187"/>
      <c r="G2394" s="8"/>
      <c r="H2394" s="187"/>
      <c r="M2394" s="193"/>
      <c r="N2394" s="193"/>
      <c r="O2394" s="193"/>
      <c r="Q2394" s="187"/>
      <c r="R2394" s="187"/>
      <c r="S2394" s="187"/>
      <c r="T2394" s="187"/>
      <c r="U2394" s="187"/>
      <c r="V2394" s="187"/>
      <c r="W2394" s="187"/>
      <c r="X2394" s="187"/>
      <c r="Y2394" s="187"/>
      <c r="Z2394" s="187"/>
      <c r="AA2394" s="12"/>
      <c r="AB2394" s="2"/>
      <c r="AC2394" s="2"/>
    </row>
    <row r="2395" spans="1:29" s="4" customFormat="1" ht="9.9" customHeight="1" x14ac:dyDescent="0.25">
      <c r="A2395" s="184"/>
      <c r="B2395" s="138"/>
      <c r="C2395" s="2"/>
      <c r="D2395" s="187"/>
      <c r="E2395" s="187"/>
      <c r="F2395" s="187"/>
      <c r="G2395" s="8"/>
      <c r="H2395" s="187"/>
      <c r="M2395" s="193"/>
      <c r="N2395" s="193"/>
      <c r="O2395" s="193"/>
      <c r="Q2395" s="187"/>
      <c r="R2395" s="187"/>
      <c r="S2395" s="187"/>
      <c r="T2395" s="187"/>
      <c r="U2395" s="187"/>
      <c r="V2395" s="187"/>
      <c r="W2395" s="187"/>
      <c r="X2395" s="187"/>
      <c r="Y2395" s="187"/>
      <c r="Z2395" s="187"/>
      <c r="AA2395" s="12"/>
      <c r="AB2395" s="2"/>
      <c r="AC2395" s="2"/>
    </row>
    <row r="2396" spans="1:29" s="4" customFormat="1" ht="9.9" customHeight="1" x14ac:dyDescent="0.25">
      <c r="A2396" s="184"/>
      <c r="B2396" s="138"/>
      <c r="C2396" s="2"/>
      <c r="D2396" s="187"/>
      <c r="E2396" s="187"/>
      <c r="F2396" s="187"/>
      <c r="G2396" s="8"/>
      <c r="H2396" s="187"/>
      <c r="M2396" s="193"/>
      <c r="N2396" s="193"/>
      <c r="O2396" s="193"/>
      <c r="Q2396" s="187"/>
      <c r="R2396" s="187"/>
      <c r="S2396" s="187"/>
      <c r="T2396" s="187"/>
      <c r="U2396" s="187"/>
      <c r="V2396" s="187"/>
      <c r="W2396" s="187"/>
      <c r="X2396" s="187"/>
      <c r="Y2396" s="187"/>
      <c r="Z2396" s="187"/>
      <c r="AA2396" s="12"/>
      <c r="AB2396" s="2"/>
      <c r="AC2396" s="2"/>
    </row>
    <row r="2397" spans="1:29" s="4" customFormat="1" ht="9.9" customHeight="1" x14ac:dyDescent="0.25">
      <c r="A2397" s="184"/>
      <c r="B2397" s="138"/>
      <c r="C2397" s="2"/>
      <c r="D2397" s="187"/>
      <c r="E2397" s="187"/>
      <c r="F2397" s="187"/>
      <c r="G2397" s="8"/>
      <c r="H2397" s="187"/>
      <c r="M2397" s="193"/>
      <c r="N2397" s="193"/>
      <c r="O2397" s="193"/>
      <c r="Q2397" s="187"/>
      <c r="R2397" s="187"/>
      <c r="S2397" s="187"/>
      <c r="T2397" s="187"/>
      <c r="U2397" s="187"/>
      <c r="V2397" s="187"/>
      <c r="W2397" s="187"/>
      <c r="X2397" s="187"/>
      <c r="Y2397" s="187"/>
      <c r="Z2397" s="187"/>
      <c r="AA2397" s="12"/>
      <c r="AB2397" s="2"/>
      <c r="AC2397" s="2"/>
    </row>
    <row r="2398" spans="1:29" s="4" customFormat="1" ht="9.9" customHeight="1" x14ac:dyDescent="0.25">
      <c r="A2398" s="184"/>
      <c r="B2398" s="138"/>
      <c r="C2398" s="2"/>
      <c r="D2398" s="187"/>
      <c r="E2398" s="187"/>
      <c r="F2398" s="187"/>
      <c r="G2398" s="8"/>
      <c r="H2398" s="187"/>
      <c r="M2398" s="193"/>
      <c r="N2398" s="193"/>
      <c r="O2398" s="193"/>
      <c r="Q2398" s="187"/>
      <c r="R2398" s="187"/>
      <c r="S2398" s="187"/>
      <c r="T2398" s="187"/>
      <c r="U2398" s="187"/>
      <c r="V2398" s="187"/>
      <c r="W2398" s="187"/>
      <c r="X2398" s="187"/>
      <c r="Y2398" s="187"/>
      <c r="Z2398" s="187"/>
      <c r="AA2398" s="12"/>
      <c r="AB2398" s="2"/>
      <c r="AC2398" s="2"/>
    </row>
    <row r="2399" spans="1:29" s="4" customFormat="1" ht="9.9" customHeight="1" x14ac:dyDescent="0.25">
      <c r="A2399" s="184"/>
      <c r="B2399" s="138"/>
      <c r="C2399" s="2"/>
      <c r="D2399" s="187"/>
      <c r="E2399" s="187"/>
      <c r="F2399" s="187"/>
      <c r="G2399" s="8"/>
      <c r="H2399" s="187"/>
      <c r="M2399" s="193"/>
      <c r="N2399" s="193"/>
      <c r="O2399" s="193"/>
      <c r="Q2399" s="187"/>
      <c r="R2399" s="187"/>
      <c r="S2399" s="187"/>
      <c r="T2399" s="187"/>
      <c r="U2399" s="187"/>
      <c r="V2399" s="187"/>
      <c r="W2399" s="187"/>
      <c r="X2399" s="187"/>
      <c r="Y2399" s="187"/>
      <c r="Z2399" s="187"/>
      <c r="AA2399" s="12"/>
      <c r="AB2399" s="2"/>
      <c r="AC2399" s="2"/>
    </row>
    <row r="2400" spans="1:29" s="4" customFormat="1" ht="9.9" customHeight="1" x14ac:dyDescent="0.25">
      <c r="A2400" s="184"/>
      <c r="B2400" s="138"/>
      <c r="C2400" s="2"/>
      <c r="D2400" s="187"/>
      <c r="E2400" s="187"/>
      <c r="F2400" s="187"/>
      <c r="G2400" s="8"/>
      <c r="H2400" s="187"/>
      <c r="M2400" s="193"/>
      <c r="N2400" s="193"/>
      <c r="O2400" s="193"/>
      <c r="Q2400" s="187"/>
      <c r="R2400" s="187"/>
      <c r="S2400" s="187"/>
      <c r="T2400" s="187"/>
      <c r="U2400" s="187"/>
      <c r="V2400" s="187"/>
      <c r="W2400" s="187"/>
      <c r="X2400" s="187"/>
      <c r="Y2400" s="187"/>
      <c r="Z2400" s="187"/>
      <c r="AA2400" s="12"/>
      <c r="AB2400" s="2"/>
      <c r="AC2400" s="2"/>
    </row>
    <row r="2401" spans="1:29" s="4" customFormat="1" ht="9.9" customHeight="1" x14ac:dyDescent="0.25">
      <c r="A2401" s="184"/>
      <c r="B2401" s="138"/>
      <c r="C2401" s="2"/>
      <c r="D2401" s="187"/>
      <c r="E2401" s="187"/>
      <c r="F2401" s="187"/>
      <c r="G2401" s="8"/>
      <c r="H2401" s="187"/>
      <c r="M2401" s="193"/>
      <c r="N2401" s="193"/>
      <c r="O2401" s="193"/>
      <c r="Q2401" s="187"/>
      <c r="R2401" s="187"/>
      <c r="S2401" s="187"/>
      <c r="T2401" s="187"/>
      <c r="U2401" s="187"/>
      <c r="V2401" s="187"/>
      <c r="W2401" s="187"/>
      <c r="X2401" s="187"/>
      <c r="Y2401" s="187"/>
      <c r="Z2401" s="187"/>
      <c r="AA2401" s="12"/>
      <c r="AB2401" s="2"/>
      <c r="AC2401" s="2"/>
    </row>
    <row r="2402" spans="1:29" s="4" customFormat="1" ht="9.9" customHeight="1" x14ac:dyDescent="0.25">
      <c r="A2402" s="184"/>
      <c r="B2402" s="138"/>
      <c r="C2402" s="2"/>
      <c r="D2402" s="187"/>
      <c r="E2402" s="187"/>
      <c r="F2402" s="187"/>
      <c r="G2402" s="8"/>
      <c r="H2402" s="187"/>
      <c r="M2402" s="193"/>
      <c r="N2402" s="193"/>
      <c r="O2402" s="193"/>
      <c r="Q2402" s="187"/>
      <c r="R2402" s="187"/>
      <c r="S2402" s="187"/>
      <c r="T2402" s="187"/>
      <c r="U2402" s="187"/>
      <c r="V2402" s="187"/>
      <c r="W2402" s="187"/>
      <c r="X2402" s="187"/>
      <c r="Y2402" s="187"/>
      <c r="Z2402" s="187"/>
      <c r="AA2402" s="12"/>
      <c r="AB2402" s="2"/>
      <c r="AC2402" s="2"/>
    </row>
    <row r="2403" spans="1:29" s="4" customFormat="1" ht="9.9" customHeight="1" x14ac:dyDescent="0.25">
      <c r="A2403" s="184"/>
      <c r="B2403" s="138"/>
      <c r="C2403" s="2"/>
      <c r="D2403" s="187"/>
      <c r="E2403" s="187"/>
      <c r="F2403" s="187"/>
      <c r="G2403" s="8"/>
      <c r="H2403" s="187"/>
      <c r="M2403" s="193"/>
      <c r="N2403" s="193"/>
      <c r="O2403" s="193"/>
      <c r="Q2403" s="187"/>
      <c r="R2403" s="187"/>
      <c r="S2403" s="187"/>
      <c r="T2403" s="187"/>
      <c r="U2403" s="187"/>
      <c r="V2403" s="187"/>
      <c r="W2403" s="187"/>
      <c r="X2403" s="187"/>
      <c r="Y2403" s="187"/>
      <c r="Z2403" s="187"/>
      <c r="AA2403" s="12"/>
      <c r="AB2403" s="2"/>
      <c r="AC2403" s="2"/>
    </row>
    <row r="2404" spans="1:29" s="4" customFormat="1" ht="9.9" customHeight="1" x14ac:dyDescent="0.25">
      <c r="A2404" s="184"/>
      <c r="B2404" s="138"/>
      <c r="C2404" s="2"/>
      <c r="D2404" s="187"/>
      <c r="E2404" s="187"/>
      <c r="F2404" s="187"/>
      <c r="G2404" s="8"/>
      <c r="H2404" s="187"/>
      <c r="M2404" s="193"/>
      <c r="N2404" s="193"/>
      <c r="O2404" s="193"/>
      <c r="Q2404" s="187"/>
      <c r="R2404" s="187"/>
      <c r="S2404" s="187"/>
      <c r="T2404" s="187"/>
      <c r="U2404" s="187"/>
      <c r="V2404" s="187"/>
      <c r="W2404" s="187"/>
      <c r="X2404" s="187"/>
      <c r="Y2404" s="187"/>
      <c r="Z2404" s="187"/>
      <c r="AA2404" s="12"/>
      <c r="AB2404" s="2"/>
      <c r="AC2404" s="2"/>
    </row>
    <row r="2405" spans="1:29" s="4" customFormat="1" ht="9.9" customHeight="1" x14ac:dyDescent="0.25">
      <c r="A2405" s="184"/>
      <c r="B2405" s="138"/>
      <c r="C2405" s="2"/>
      <c r="D2405" s="187"/>
      <c r="E2405" s="187"/>
      <c r="F2405" s="187"/>
      <c r="G2405" s="8"/>
      <c r="H2405" s="187"/>
      <c r="M2405" s="193"/>
      <c r="N2405" s="193"/>
      <c r="O2405" s="193"/>
      <c r="Q2405" s="187"/>
      <c r="R2405" s="187"/>
      <c r="S2405" s="187"/>
      <c r="T2405" s="187"/>
      <c r="U2405" s="187"/>
      <c r="V2405" s="187"/>
      <c r="W2405" s="187"/>
      <c r="X2405" s="187"/>
      <c r="Y2405" s="187"/>
      <c r="Z2405" s="187"/>
      <c r="AA2405" s="12"/>
      <c r="AB2405" s="2"/>
      <c r="AC2405" s="2"/>
    </row>
    <row r="2406" spans="1:29" s="4" customFormat="1" ht="9.9" customHeight="1" x14ac:dyDescent="0.25">
      <c r="A2406" s="184"/>
      <c r="B2406" s="138"/>
      <c r="C2406" s="2"/>
      <c r="D2406" s="187"/>
      <c r="E2406" s="187"/>
      <c r="F2406" s="187"/>
      <c r="G2406" s="8"/>
      <c r="H2406" s="187"/>
      <c r="M2406" s="193"/>
      <c r="N2406" s="193"/>
      <c r="O2406" s="193"/>
      <c r="Q2406" s="187"/>
      <c r="R2406" s="187"/>
      <c r="S2406" s="187"/>
      <c r="T2406" s="187"/>
      <c r="U2406" s="187"/>
      <c r="V2406" s="187"/>
      <c r="W2406" s="187"/>
      <c r="X2406" s="187"/>
      <c r="Y2406" s="187"/>
      <c r="Z2406" s="187"/>
      <c r="AA2406" s="12"/>
      <c r="AB2406" s="2"/>
      <c r="AC2406" s="2"/>
    </row>
    <row r="2407" spans="1:29" s="4" customFormat="1" ht="9.9" customHeight="1" x14ac:dyDescent="0.25">
      <c r="A2407" s="184"/>
      <c r="B2407" s="138"/>
      <c r="C2407" s="2"/>
      <c r="D2407" s="187"/>
      <c r="E2407" s="187"/>
      <c r="F2407" s="187"/>
      <c r="G2407" s="8"/>
      <c r="H2407" s="187"/>
      <c r="M2407" s="193"/>
      <c r="N2407" s="193"/>
      <c r="O2407" s="193"/>
      <c r="Q2407" s="187"/>
      <c r="R2407" s="187"/>
      <c r="S2407" s="187"/>
      <c r="T2407" s="187"/>
      <c r="U2407" s="187"/>
      <c r="V2407" s="187"/>
      <c r="W2407" s="187"/>
      <c r="X2407" s="187"/>
      <c r="Y2407" s="187"/>
      <c r="Z2407" s="187"/>
      <c r="AA2407" s="12"/>
      <c r="AB2407" s="2"/>
      <c r="AC2407" s="2"/>
    </row>
    <row r="2408" spans="1:29" s="4" customFormat="1" ht="9.9" customHeight="1" x14ac:dyDescent="0.25">
      <c r="A2408" s="184"/>
      <c r="B2408" s="138"/>
      <c r="C2408" s="2"/>
      <c r="D2408" s="187"/>
      <c r="E2408" s="187"/>
      <c r="F2408" s="187"/>
      <c r="G2408" s="8"/>
      <c r="H2408" s="187"/>
      <c r="M2408" s="193"/>
      <c r="N2408" s="193"/>
      <c r="O2408" s="193"/>
      <c r="Q2408" s="187"/>
      <c r="R2408" s="187"/>
      <c r="S2408" s="187"/>
      <c r="T2408" s="187"/>
      <c r="U2408" s="187"/>
      <c r="V2408" s="187"/>
      <c r="W2408" s="187"/>
      <c r="X2408" s="187"/>
      <c r="Y2408" s="187"/>
      <c r="Z2408" s="187"/>
      <c r="AA2408" s="12"/>
      <c r="AB2408" s="2"/>
      <c r="AC2408" s="2"/>
    </row>
    <row r="2409" spans="1:29" s="4" customFormat="1" ht="9.9" customHeight="1" x14ac:dyDescent="0.25">
      <c r="A2409" s="184"/>
      <c r="B2409" s="138"/>
      <c r="C2409" s="2"/>
      <c r="D2409" s="187"/>
      <c r="E2409" s="187"/>
      <c r="F2409" s="187"/>
      <c r="G2409" s="8"/>
      <c r="H2409" s="187"/>
      <c r="M2409" s="193"/>
      <c r="N2409" s="193"/>
      <c r="O2409" s="193"/>
      <c r="Q2409" s="187"/>
      <c r="R2409" s="187"/>
      <c r="S2409" s="187"/>
      <c r="T2409" s="187"/>
      <c r="U2409" s="187"/>
      <c r="V2409" s="187"/>
      <c r="W2409" s="187"/>
      <c r="X2409" s="187"/>
      <c r="Y2409" s="187"/>
      <c r="Z2409" s="187"/>
      <c r="AA2409" s="12"/>
      <c r="AB2409" s="2"/>
      <c r="AC2409" s="2"/>
    </row>
    <row r="2410" spans="1:29" s="4" customFormat="1" ht="9.9" customHeight="1" x14ac:dyDescent="0.25">
      <c r="A2410" s="184"/>
      <c r="B2410" s="138"/>
      <c r="C2410" s="2"/>
      <c r="D2410" s="187"/>
      <c r="E2410" s="187"/>
      <c r="F2410" s="187"/>
      <c r="G2410" s="8"/>
      <c r="H2410" s="187"/>
      <c r="M2410" s="193"/>
      <c r="N2410" s="193"/>
      <c r="O2410" s="193"/>
      <c r="Q2410" s="187"/>
      <c r="R2410" s="187"/>
      <c r="S2410" s="187"/>
      <c r="T2410" s="187"/>
      <c r="U2410" s="187"/>
      <c r="V2410" s="187"/>
      <c r="W2410" s="187"/>
      <c r="X2410" s="187"/>
      <c r="Y2410" s="187"/>
      <c r="Z2410" s="187"/>
      <c r="AA2410" s="12"/>
      <c r="AB2410" s="2"/>
      <c r="AC2410" s="2"/>
    </row>
    <row r="2411" spans="1:29" s="4" customFormat="1" ht="9.9" customHeight="1" x14ac:dyDescent="0.25">
      <c r="A2411" s="184"/>
      <c r="B2411" s="138"/>
      <c r="C2411" s="2"/>
      <c r="D2411" s="187"/>
      <c r="E2411" s="187"/>
      <c r="F2411" s="187"/>
      <c r="G2411" s="8"/>
      <c r="H2411" s="187"/>
      <c r="M2411" s="193"/>
      <c r="N2411" s="193"/>
      <c r="O2411" s="193"/>
      <c r="Q2411" s="187"/>
      <c r="R2411" s="187"/>
      <c r="S2411" s="187"/>
      <c r="T2411" s="187"/>
      <c r="U2411" s="187"/>
      <c r="V2411" s="187"/>
      <c r="W2411" s="187"/>
      <c r="X2411" s="187"/>
      <c r="Y2411" s="187"/>
      <c r="Z2411" s="187"/>
      <c r="AA2411" s="12"/>
      <c r="AB2411" s="2"/>
      <c r="AC2411" s="2"/>
    </row>
    <row r="2412" spans="1:29" s="4" customFormat="1" ht="9.9" customHeight="1" x14ac:dyDescent="0.25">
      <c r="A2412" s="184"/>
      <c r="B2412" s="138"/>
      <c r="C2412" s="2"/>
      <c r="D2412" s="187"/>
      <c r="E2412" s="187"/>
      <c r="F2412" s="187"/>
      <c r="G2412" s="8"/>
      <c r="H2412" s="187"/>
      <c r="M2412" s="193"/>
      <c r="N2412" s="193"/>
      <c r="O2412" s="193"/>
      <c r="Q2412" s="187"/>
      <c r="R2412" s="187"/>
      <c r="S2412" s="187"/>
      <c r="T2412" s="187"/>
      <c r="U2412" s="187"/>
      <c r="V2412" s="187"/>
      <c r="W2412" s="187"/>
      <c r="X2412" s="187"/>
      <c r="Y2412" s="187"/>
      <c r="Z2412" s="187"/>
      <c r="AA2412" s="12"/>
      <c r="AB2412" s="2"/>
      <c r="AC2412" s="2"/>
    </row>
    <row r="2413" spans="1:29" s="4" customFormat="1" ht="9.9" customHeight="1" x14ac:dyDescent="0.25">
      <c r="A2413" s="184"/>
      <c r="B2413" s="138"/>
      <c r="C2413" s="2"/>
      <c r="D2413" s="187"/>
      <c r="E2413" s="187"/>
      <c r="F2413" s="187"/>
      <c r="G2413" s="8"/>
      <c r="H2413" s="187"/>
      <c r="M2413" s="193"/>
      <c r="N2413" s="193"/>
      <c r="O2413" s="193"/>
      <c r="Q2413" s="187"/>
      <c r="R2413" s="187"/>
      <c r="S2413" s="187"/>
      <c r="T2413" s="187"/>
      <c r="U2413" s="187"/>
      <c r="V2413" s="187"/>
      <c r="W2413" s="187"/>
      <c r="X2413" s="187"/>
      <c r="Y2413" s="187"/>
      <c r="Z2413" s="187"/>
      <c r="AA2413" s="12"/>
      <c r="AB2413" s="2"/>
      <c r="AC2413" s="2"/>
    </row>
    <row r="2414" spans="1:29" s="4" customFormat="1" ht="9.9" customHeight="1" x14ac:dyDescent="0.25">
      <c r="A2414" s="184"/>
      <c r="B2414" s="138"/>
      <c r="C2414" s="2"/>
      <c r="D2414" s="187"/>
      <c r="E2414" s="187"/>
      <c r="F2414" s="187"/>
      <c r="G2414" s="8"/>
      <c r="H2414" s="187"/>
      <c r="M2414" s="193"/>
      <c r="N2414" s="193"/>
      <c r="O2414" s="193"/>
      <c r="Q2414" s="187"/>
      <c r="R2414" s="187"/>
      <c r="S2414" s="187"/>
      <c r="T2414" s="187"/>
      <c r="U2414" s="187"/>
      <c r="V2414" s="187"/>
      <c r="W2414" s="187"/>
      <c r="X2414" s="187"/>
      <c r="Y2414" s="187"/>
      <c r="Z2414" s="187"/>
      <c r="AA2414" s="12"/>
      <c r="AB2414" s="2"/>
      <c r="AC2414" s="2"/>
    </row>
    <row r="2415" spans="1:29" s="4" customFormat="1" ht="9.9" customHeight="1" x14ac:dyDescent="0.25">
      <c r="A2415" s="184"/>
      <c r="B2415" s="138"/>
      <c r="C2415" s="2"/>
      <c r="D2415" s="187"/>
      <c r="E2415" s="187"/>
      <c r="F2415" s="187"/>
      <c r="G2415" s="8"/>
      <c r="H2415" s="187"/>
      <c r="M2415" s="193"/>
      <c r="N2415" s="193"/>
      <c r="O2415" s="193"/>
      <c r="Q2415" s="187"/>
      <c r="R2415" s="187"/>
      <c r="S2415" s="187"/>
      <c r="T2415" s="187"/>
      <c r="U2415" s="187"/>
      <c r="V2415" s="187"/>
      <c r="W2415" s="187"/>
      <c r="X2415" s="187"/>
      <c r="Y2415" s="187"/>
      <c r="Z2415" s="187"/>
      <c r="AA2415" s="12"/>
      <c r="AB2415" s="2"/>
      <c r="AC2415" s="2"/>
    </row>
    <row r="2416" spans="1:29" s="4" customFormat="1" ht="9.9" customHeight="1" x14ac:dyDescent="0.25">
      <c r="A2416" s="184"/>
      <c r="B2416" s="138"/>
      <c r="C2416" s="2"/>
      <c r="D2416" s="187"/>
      <c r="E2416" s="187"/>
      <c r="F2416" s="187"/>
      <c r="G2416" s="8"/>
      <c r="H2416" s="187"/>
      <c r="M2416" s="193"/>
      <c r="N2416" s="193"/>
      <c r="O2416" s="193"/>
      <c r="Q2416" s="187"/>
      <c r="R2416" s="187"/>
      <c r="S2416" s="187"/>
      <c r="T2416" s="187"/>
      <c r="U2416" s="187"/>
      <c r="V2416" s="187"/>
      <c r="W2416" s="187"/>
      <c r="X2416" s="187"/>
      <c r="Y2416" s="187"/>
      <c r="Z2416" s="187"/>
      <c r="AA2416" s="12"/>
      <c r="AB2416" s="2"/>
      <c r="AC2416" s="2"/>
    </row>
    <row r="2417" spans="1:29" s="4" customFormat="1" ht="9.9" customHeight="1" x14ac:dyDescent="0.25">
      <c r="A2417" s="184"/>
      <c r="B2417" s="138"/>
      <c r="C2417" s="2"/>
      <c r="D2417" s="187"/>
      <c r="E2417" s="187"/>
      <c r="F2417" s="187"/>
      <c r="G2417" s="8"/>
      <c r="H2417" s="187"/>
      <c r="M2417" s="193"/>
      <c r="N2417" s="193"/>
      <c r="O2417" s="193"/>
      <c r="Q2417" s="187"/>
      <c r="R2417" s="187"/>
      <c r="S2417" s="187"/>
      <c r="T2417" s="187"/>
      <c r="U2417" s="187"/>
      <c r="V2417" s="187"/>
      <c r="W2417" s="187"/>
      <c r="X2417" s="187"/>
      <c r="Y2417" s="187"/>
      <c r="Z2417" s="187"/>
      <c r="AA2417" s="12"/>
      <c r="AB2417" s="2"/>
      <c r="AC2417" s="2"/>
    </row>
    <row r="2418" spans="1:29" s="4" customFormat="1" ht="9.9" customHeight="1" x14ac:dyDescent="0.25">
      <c r="A2418" s="184"/>
      <c r="B2418" s="138"/>
      <c r="C2418" s="2"/>
      <c r="D2418" s="187"/>
      <c r="E2418" s="187"/>
      <c r="F2418" s="187"/>
      <c r="G2418" s="8"/>
      <c r="H2418" s="187"/>
      <c r="M2418" s="193"/>
      <c r="N2418" s="193"/>
      <c r="O2418" s="193"/>
      <c r="Q2418" s="187"/>
      <c r="R2418" s="187"/>
      <c r="S2418" s="187"/>
      <c r="T2418" s="187"/>
      <c r="U2418" s="187"/>
      <c r="V2418" s="187"/>
      <c r="W2418" s="187"/>
      <c r="X2418" s="187"/>
      <c r="Y2418" s="187"/>
      <c r="Z2418" s="187"/>
      <c r="AA2418" s="12"/>
      <c r="AB2418" s="2"/>
      <c r="AC2418" s="2"/>
    </row>
    <row r="2419" spans="1:29" s="4" customFormat="1" ht="9.9" customHeight="1" x14ac:dyDescent="0.25">
      <c r="A2419" s="184"/>
      <c r="B2419" s="138"/>
      <c r="C2419" s="2"/>
      <c r="D2419" s="187"/>
      <c r="E2419" s="187"/>
      <c r="F2419" s="187"/>
      <c r="G2419" s="8"/>
      <c r="H2419" s="187"/>
      <c r="M2419" s="193"/>
      <c r="N2419" s="193"/>
      <c r="O2419" s="193"/>
      <c r="Q2419" s="187"/>
      <c r="R2419" s="187"/>
      <c r="S2419" s="187"/>
      <c r="T2419" s="187"/>
      <c r="U2419" s="187"/>
      <c r="V2419" s="187"/>
      <c r="W2419" s="187"/>
      <c r="X2419" s="187"/>
      <c r="Y2419" s="187"/>
      <c r="Z2419" s="187"/>
      <c r="AA2419" s="12"/>
      <c r="AB2419" s="2"/>
      <c r="AC2419" s="2"/>
    </row>
    <row r="2420" spans="1:29" s="4" customFormat="1" ht="9.9" customHeight="1" x14ac:dyDescent="0.25">
      <c r="A2420" s="184"/>
      <c r="B2420" s="138"/>
      <c r="C2420" s="2"/>
      <c r="D2420" s="187"/>
      <c r="E2420" s="187"/>
      <c r="F2420" s="187"/>
      <c r="G2420" s="8"/>
      <c r="H2420" s="187"/>
      <c r="M2420" s="193"/>
      <c r="N2420" s="193"/>
      <c r="O2420" s="193"/>
      <c r="Q2420" s="187"/>
      <c r="R2420" s="187"/>
      <c r="S2420" s="187"/>
      <c r="T2420" s="187"/>
      <c r="U2420" s="187"/>
      <c r="V2420" s="187"/>
      <c r="W2420" s="187"/>
      <c r="X2420" s="187"/>
      <c r="Y2420" s="187"/>
      <c r="Z2420" s="187"/>
      <c r="AA2420" s="12"/>
      <c r="AB2420" s="2"/>
      <c r="AC2420" s="2"/>
    </row>
    <row r="2421" spans="1:29" s="4" customFormat="1" ht="9.9" customHeight="1" x14ac:dyDescent="0.25">
      <c r="A2421" s="184"/>
      <c r="B2421" s="138"/>
      <c r="C2421" s="2"/>
      <c r="D2421" s="187"/>
      <c r="E2421" s="187"/>
      <c r="F2421" s="187"/>
      <c r="G2421" s="8"/>
      <c r="H2421" s="187"/>
      <c r="M2421" s="193"/>
      <c r="N2421" s="193"/>
      <c r="O2421" s="193"/>
      <c r="Q2421" s="187"/>
      <c r="R2421" s="187"/>
      <c r="S2421" s="187"/>
      <c r="T2421" s="187"/>
      <c r="U2421" s="187"/>
      <c r="V2421" s="187"/>
      <c r="W2421" s="187"/>
      <c r="X2421" s="187"/>
      <c r="Y2421" s="187"/>
      <c r="Z2421" s="187"/>
      <c r="AA2421" s="12"/>
      <c r="AB2421" s="2"/>
      <c r="AC2421" s="2"/>
    </row>
    <row r="2422" spans="1:29" s="4" customFormat="1" ht="9.9" customHeight="1" x14ac:dyDescent="0.25">
      <c r="A2422" s="184"/>
      <c r="B2422" s="138"/>
      <c r="C2422" s="2"/>
      <c r="D2422" s="187"/>
      <c r="E2422" s="187"/>
      <c r="F2422" s="187"/>
      <c r="G2422" s="8"/>
      <c r="H2422" s="187"/>
      <c r="M2422" s="193"/>
      <c r="N2422" s="193"/>
      <c r="O2422" s="193"/>
      <c r="Q2422" s="187"/>
      <c r="R2422" s="187"/>
      <c r="S2422" s="187"/>
      <c r="T2422" s="187"/>
      <c r="U2422" s="187"/>
      <c r="V2422" s="187"/>
      <c r="W2422" s="187"/>
      <c r="X2422" s="187"/>
      <c r="Y2422" s="187"/>
      <c r="Z2422" s="187"/>
      <c r="AA2422" s="12"/>
      <c r="AB2422" s="2"/>
      <c r="AC2422" s="2"/>
    </row>
    <row r="2423" spans="1:29" s="4" customFormat="1" ht="9.9" customHeight="1" x14ac:dyDescent="0.25">
      <c r="A2423" s="184"/>
      <c r="B2423" s="138"/>
      <c r="C2423" s="2"/>
      <c r="D2423" s="187"/>
      <c r="E2423" s="187"/>
      <c r="F2423" s="187"/>
      <c r="G2423" s="8"/>
      <c r="H2423" s="187"/>
      <c r="M2423" s="193"/>
      <c r="N2423" s="193"/>
      <c r="O2423" s="193"/>
      <c r="Q2423" s="187"/>
      <c r="R2423" s="187"/>
      <c r="S2423" s="187"/>
      <c r="T2423" s="187"/>
      <c r="U2423" s="187"/>
      <c r="V2423" s="187"/>
      <c r="W2423" s="187"/>
      <c r="X2423" s="187"/>
      <c r="Y2423" s="187"/>
      <c r="Z2423" s="187"/>
      <c r="AA2423" s="12"/>
      <c r="AB2423" s="2"/>
      <c r="AC2423" s="2"/>
    </row>
    <row r="2424" spans="1:29" s="4" customFormat="1" ht="9.9" customHeight="1" x14ac:dyDescent="0.25">
      <c r="A2424" s="184"/>
      <c r="B2424" s="138"/>
      <c r="C2424" s="2"/>
      <c r="D2424" s="187"/>
      <c r="E2424" s="187"/>
      <c r="F2424" s="187"/>
      <c r="G2424" s="8"/>
      <c r="H2424" s="187"/>
      <c r="M2424" s="193"/>
      <c r="N2424" s="193"/>
      <c r="O2424" s="193"/>
      <c r="Q2424" s="187"/>
      <c r="R2424" s="187"/>
      <c r="S2424" s="187"/>
      <c r="T2424" s="187"/>
      <c r="U2424" s="187"/>
      <c r="V2424" s="187"/>
      <c r="W2424" s="187"/>
      <c r="X2424" s="187"/>
      <c r="Y2424" s="187"/>
      <c r="Z2424" s="187"/>
      <c r="AA2424" s="12"/>
      <c r="AB2424" s="2"/>
      <c r="AC2424" s="2"/>
    </row>
    <row r="2425" spans="1:29" s="4" customFormat="1" ht="9.9" customHeight="1" x14ac:dyDescent="0.25">
      <c r="A2425" s="184"/>
      <c r="B2425" s="138"/>
      <c r="C2425" s="2"/>
      <c r="D2425" s="187"/>
      <c r="E2425" s="187"/>
      <c r="F2425" s="187"/>
      <c r="G2425" s="8"/>
      <c r="H2425" s="187"/>
      <c r="M2425" s="193"/>
      <c r="N2425" s="193"/>
      <c r="O2425" s="193"/>
      <c r="Q2425" s="187"/>
      <c r="R2425" s="187"/>
      <c r="S2425" s="187"/>
      <c r="T2425" s="187"/>
      <c r="U2425" s="187"/>
      <c r="V2425" s="187"/>
      <c r="W2425" s="187"/>
      <c r="X2425" s="187"/>
      <c r="Y2425" s="187"/>
      <c r="Z2425" s="187"/>
      <c r="AA2425" s="12"/>
      <c r="AB2425" s="2"/>
      <c r="AC2425" s="2"/>
    </row>
    <row r="2426" spans="1:29" s="4" customFormat="1" ht="9.9" customHeight="1" x14ac:dyDescent="0.25">
      <c r="A2426" s="184"/>
      <c r="B2426" s="138"/>
      <c r="C2426" s="2"/>
      <c r="D2426" s="187"/>
      <c r="E2426" s="187"/>
      <c r="F2426" s="187"/>
      <c r="G2426" s="8"/>
      <c r="H2426" s="187"/>
      <c r="M2426" s="193"/>
      <c r="N2426" s="193"/>
      <c r="O2426" s="193"/>
      <c r="Q2426" s="187"/>
      <c r="R2426" s="187"/>
      <c r="S2426" s="187"/>
      <c r="T2426" s="187"/>
      <c r="U2426" s="187"/>
      <c r="V2426" s="187"/>
      <c r="W2426" s="187"/>
      <c r="X2426" s="187"/>
      <c r="Y2426" s="187"/>
      <c r="Z2426" s="187"/>
      <c r="AA2426" s="12"/>
      <c r="AB2426" s="2"/>
      <c r="AC2426" s="2"/>
    </row>
    <row r="2427" spans="1:29" s="4" customFormat="1" ht="9.9" customHeight="1" x14ac:dyDescent="0.25">
      <c r="A2427" s="184"/>
      <c r="B2427" s="138"/>
      <c r="C2427" s="2"/>
      <c r="D2427" s="187"/>
      <c r="E2427" s="187"/>
      <c r="F2427" s="187"/>
      <c r="G2427" s="8"/>
      <c r="H2427" s="187"/>
      <c r="M2427" s="193"/>
      <c r="N2427" s="193"/>
      <c r="O2427" s="193"/>
      <c r="Q2427" s="187"/>
      <c r="R2427" s="187"/>
      <c r="S2427" s="187"/>
      <c r="T2427" s="187"/>
      <c r="U2427" s="187"/>
      <c r="V2427" s="187"/>
      <c r="W2427" s="187"/>
      <c r="X2427" s="187"/>
      <c r="Y2427" s="187"/>
      <c r="Z2427" s="187"/>
      <c r="AA2427" s="12"/>
      <c r="AB2427" s="2"/>
      <c r="AC2427" s="2"/>
    </row>
    <row r="2428" spans="1:29" s="4" customFormat="1" ht="9.9" customHeight="1" x14ac:dyDescent="0.25">
      <c r="A2428" s="184"/>
      <c r="B2428" s="138"/>
      <c r="C2428" s="2"/>
      <c r="D2428" s="187"/>
      <c r="E2428" s="187"/>
      <c r="F2428" s="187"/>
      <c r="G2428" s="8"/>
      <c r="H2428" s="187"/>
      <c r="M2428" s="193"/>
      <c r="N2428" s="193"/>
      <c r="O2428" s="193"/>
      <c r="Q2428" s="187"/>
      <c r="R2428" s="187"/>
      <c r="S2428" s="187"/>
      <c r="T2428" s="187"/>
      <c r="U2428" s="187"/>
      <c r="V2428" s="187"/>
      <c r="W2428" s="187"/>
      <c r="X2428" s="187"/>
      <c r="Y2428" s="187"/>
      <c r="Z2428" s="187"/>
      <c r="AA2428" s="12"/>
      <c r="AB2428" s="2"/>
      <c r="AC2428" s="2"/>
    </row>
    <row r="2429" spans="1:29" s="4" customFormat="1" ht="9.9" customHeight="1" x14ac:dyDescent="0.25">
      <c r="A2429" s="184"/>
      <c r="B2429" s="138"/>
      <c r="C2429" s="2"/>
      <c r="D2429" s="187"/>
      <c r="E2429" s="187"/>
      <c r="F2429" s="187"/>
      <c r="G2429" s="8"/>
      <c r="H2429" s="187"/>
      <c r="M2429" s="193"/>
      <c r="N2429" s="193"/>
      <c r="O2429" s="193"/>
      <c r="Q2429" s="187"/>
      <c r="R2429" s="187"/>
      <c r="S2429" s="187"/>
      <c r="T2429" s="187"/>
      <c r="U2429" s="187"/>
      <c r="V2429" s="187"/>
      <c r="W2429" s="187"/>
      <c r="X2429" s="187"/>
      <c r="Y2429" s="187"/>
      <c r="Z2429" s="187"/>
      <c r="AA2429" s="12"/>
      <c r="AB2429" s="2"/>
      <c r="AC2429" s="2"/>
    </row>
    <row r="2430" spans="1:29" s="4" customFormat="1" ht="9.9" customHeight="1" x14ac:dyDescent="0.25">
      <c r="A2430" s="184"/>
      <c r="B2430" s="138"/>
      <c r="C2430" s="2"/>
      <c r="D2430" s="187"/>
      <c r="E2430" s="187"/>
      <c r="F2430" s="187"/>
      <c r="G2430" s="8"/>
      <c r="H2430" s="187"/>
      <c r="M2430" s="193"/>
      <c r="N2430" s="193"/>
      <c r="O2430" s="193"/>
      <c r="Q2430" s="187"/>
      <c r="R2430" s="187"/>
      <c r="S2430" s="187"/>
      <c r="T2430" s="187"/>
      <c r="U2430" s="187"/>
      <c r="V2430" s="187"/>
      <c r="W2430" s="187"/>
      <c r="X2430" s="187"/>
      <c r="Y2430" s="187"/>
      <c r="Z2430" s="187"/>
      <c r="AA2430" s="12"/>
      <c r="AB2430" s="2"/>
      <c r="AC2430" s="2"/>
    </row>
    <row r="2431" spans="1:29" s="4" customFormat="1" ht="9.9" customHeight="1" x14ac:dyDescent="0.25">
      <c r="A2431" s="184"/>
      <c r="B2431" s="138"/>
      <c r="C2431" s="2"/>
      <c r="D2431" s="187"/>
      <c r="E2431" s="187"/>
      <c r="F2431" s="187"/>
      <c r="G2431" s="8"/>
      <c r="H2431" s="187"/>
      <c r="M2431" s="193"/>
      <c r="N2431" s="193"/>
      <c r="O2431" s="193"/>
      <c r="Q2431" s="187"/>
      <c r="R2431" s="187"/>
      <c r="S2431" s="187"/>
      <c r="T2431" s="187"/>
      <c r="U2431" s="187"/>
      <c r="V2431" s="187"/>
      <c r="W2431" s="187"/>
      <c r="X2431" s="187"/>
      <c r="Y2431" s="187"/>
      <c r="Z2431" s="187"/>
      <c r="AA2431" s="12"/>
      <c r="AB2431" s="2"/>
      <c r="AC2431" s="2"/>
    </row>
    <row r="2432" spans="1:29" s="4" customFormat="1" ht="9.9" customHeight="1" x14ac:dyDescent="0.25">
      <c r="A2432" s="184"/>
      <c r="B2432" s="138"/>
      <c r="C2432" s="2"/>
      <c r="D2432" s="187"/>
      <c r="E2432" s="187"/>
      <c r="F2432" s="187"/>
      <c r="G2432" s="8"/>
      <c r="H2432" s="187"/>
      <c r="M2432" s="193"/>
      <c r="N2432" s="193"/>
      <c r="O2432" s="193"/>
      <c r="Q2432" s="187"/>
      <c r="R2432" s="187"/>
      <c r="S2432" s="187"/>
      <c r="T2432" s="187"/>
      <c r="U2432" s="187"/>
      <c r="V2432" s="187"/>
      <c r="W2432" s="187"/>
      <c r="X2432" s="187"/>
      <c r="Y2432" s="187"/>
      <c r="Z2432" s="187"/>
      <c r="AA2432" s="12"/>
      <c r="AB2432" s="2"/>
      <c r="AC2432" s="2"/>
    </row>
    <row r="2433" spans="1:29" s="4" customFormat="1" ht="9.9" customHeight="1" x14ac:dyDescent="0.25">
      <c r="A2433" s="184"/>
      <c r="B2433" s="138"/>
      <c r="C2433" s="2"/>
      <c r="D2433" s="187"/>
      <c r="E2433" s="187"/>
      <c r="F2433" s="187"/>
      <c r="G2433" s="8"/>
      <c r="H2433" s="187"/>
      <c r="M2433" s="193"/>
      <c r="N2433" s="193"/>
      <c r="O2433" s="193"/>
      <c r="Q2433" s="187"/>
      <c r="R2433" s="187"/>
      <c r="S2433" s="187"/>
      <c r="T2433" s="187"/>
      <c r="U2433" s="187"/>
      <c r="V2433" s="187"/>
      <c r="W2433" s="187"/>
      <c r="X2433" s="187"/>
      <c r="Y2433" s="187"/>
      <c r="Z2433" s="187"/>
      <c r="AA2433" s="12"/>
      <c r="AB2433" s="2"/>
      <c r="AC2433" s="2"/>
    </row>
    <row r="2434" spans="1:29" s="4" customFormat="1" ht="9.9" customHeight="1" x14ac:dyDescent="0.25">
      <c r="A2434" s="184"/>
      <c r="B2434" s="138"/>
      <c r="C2434" s="2"/>
      <c r="D2434" s="187"/>
      <c r="E2434" s="187"/>
      <c r="F2434" s="187"/>
      <c r="G2434" s="8"/>
      <c r="H2434" s="187"/>
      <c r="M2434" s="193"/>
      <c r="N2434" s="193"/>
      <c r="O2434" s="193"/>
      <c r="Q2434" s="187"/>
      <c r="R2434" s="187"/>
      <c r="S2434" s="187"/>
      <c r="T2434" s="187"/>
      <c r="U2434" s="187"/>
      <c r="V2434" s="187"/>
      <c r="W2434" s="187"/>
      <c r="X2434" s="187"/>
      <c r="Y2434" s="187"/>
      <c r="Z2434" s="187"/>
      <c r="AA2434" s="12"/>
      <c r="AB2434" s="2"/>
      <c r="AC2434" s="2"/>
    </row>
    <row r="2435" spans="1:29" s="4" customFormat="1" ht="9.9" customHeight="1" x14ac:dyDescent="0.25">
      <c r="A2435" s="184"/>
      <c r="B2435" s="138"/>
      <c r="C2435" s="2"/>
      <c r="D2435" s="187"/>
      <c r="E2435" s="187"/>
      <c r="F2435" s="187"/>
      <c r="G2435" s="8"/>
      <c r="H2435" s="187"/>
      <c r="M2435" s="193"/>
      <c r="N2435" s="193"/>
      <c r="O2435" s="193"/>
      <c r="Q2435" s="187"/>
      <c r="R2435" s="187"/>
      <c r="S2435" s="187"/>
      <c r="T2435" s="187"/>
      <c r="U2435" s="187"/>
      <c r="V2435" s="187"/>
      <c r="W2435" s="187"/>
      <c r="X2435" s="187"/>
      <c r="Y2435" s="187"/>
      <c r="Z2435" s="187"/>
      <c r="AA2435" s="12"/>
      <c r="AB2435" s="2"/>
      <c r="AC2435" s="2"/>
    </row>
    <row r="2436" spans="1:29" s="4" customFormat="1" ht="9.9" customHeight="1" x14ac:dyDescent="0.25">
      <c r="A2436" s="184"/>
      <c r="B2436" s="138"/>
      <c r="C2436" s="2"/>
      <c r="D2436" s="187"/>
      <c r="E2436" s="187"/>
      <c r="F2436" s="187"/>
      <c r="G2436" s="8"/>
      <c r="H2436" s="187"/>
      <c r="M2436" s="193"/>
      <c r="N2436" s="193"/>
      <c r="O2436" s="193"/>
      <c r="Q2436" s="187"/>
      <c r="R2436" s="187"/>
      <c r="S2436" s="187"/>
      <c r="T2436" s="187"/>
      <c r="U2436" s="187"/>
      <c r="V2436" s="187"/>
      <c r="W2436" s="187"/>
      <c r="X2436" s="187"/>
      <c r="Y2436" s="187"/>
      <c r="Z2436" s="187"/>
      <c r="AA2436" s="12"/>
      <c r="AB2436" s="2"/>
      <c r="AC2436" s="2"/>
    </row>
    <row r="2437" spans="1:29" s="4" customFormat="1" ht="9.9" customHeight="1" x14ac:dyDescent="0.25">
      <c r="A2437" s="184"/>
      <c r="B2437" s="138"/>
      <c r="C2437" s="2"/>
      <c r="D2437" s="187"/>
      <c r="E2437" s="187"/>
      <c r="F2437" s="187"/>
      <c r="G2437" s="8"/>
      <c r="H2437" s="187"/>
      <c r="M2437" s="193"/>
      <c r="N2437" s="193"/>
      <c r="O2437" s="193"/>
      <c r="Q2437" s="187"/>
      <c r="R2437" s="187"/>
      <c r="S2437" s="187"/>
      <c r="T2437" s="187"/>
      <c r="U2437" s="187"/>
      <c r="V2437" s="187"/>
      <c r="W2437" s="187"/>
      <c r="X2437" s="187"/>
      <c r="Y2437" s="187"/>
      <c r="Z2437" s="187"/>
      <c r="AA2437" s="12"/>
      <c r="AB2437" s="2"/>
      <c r="AC2437" s="2"/>
    </row>
    <row r="2438" spans="1:29" s="4" customFormat="1" ht="9.9" customHeight="1" x14ac:dyDescent="0.25">
      <c r="A2438" s="184"/>
      <c r="B2438" s="138"/>
      <c r="C2438" s="2"/>
      <c r="D2438" s="187"/>
      <c r="E2438" s="187"/>
      <c r="F2438" s="187"/>
      <c r="G2438" s="8"/>
      <c r="H2438" s="187"/>
      <c r="M2438" s="193"/>
      <c r="N2438" s="193"/>
      <c r="O2438" s="193"/>
      <c r="Q2438" s="187"/>
      <c r="R2438" s="187"/>
      <c r="S2438" s="187"/>
      <c r="T2438" s="187"/>
      <c r="U2438" s="187"/>
      <c r="V2438" s="187"/>
      <c r="W2438" s="187"/>
      <c r="X2438" s="187"/>
      <c r="Y2438" s="187"/>
      <c r="Z2438" s="187"/>
      <c r="AA2438" s="12"/>
      <c r="AB2438" s="2"/>
      <c r="AC2438" s="2"/>
    </row>
    <row r="2439" spans="1:29" s="4" customFormat="1" ht="9.9" customHeight="1" x14ac:dyDescent="0.25">
      <c r="A2439" s="184"/>
      <c r="B2439" s="138"/>
      <c r="C2439" s="2"/>
      <c r="D2439" s="187"/>
      <c r="E2439" s="187"/>
      <c r="F2439" s="187"/>
      <c r="G2439" s="8"/>
      <c r="H2439" s="187"/>
      <c r="M2439" s="193"/>
      <c r="N2439" s="193"/>
      <c r="O2439" s="193"/>
      <c r="Q2439" s="187"/>
      <c r="R2439" s="187"/>
      <c r="S2439" s="187"/>
      <c r="T2439" s="187"/>
      <c r="U2439" s="187"/>
      <c r="V2439" s="187"/>
      <c r="W2439" s="187"/>
      <c r="X2439" s="187"/>
      <c r="Y2439" s="187"/>
      <c r="Z2439" s="187"/>
      <c r="AA2439" s="12"/>
      <c r="AB2439" s="2"/>
      <c r="AC2439" s="2"/>
    </row>
    <row r="2441" spans="1:29" s="4" customFormat="1" ht="9.9" customHeight="1" x14ac:dyDescent="0.25">
      <c r="A2441" s="184"/>
      <c r="B2441" s="141"/>
      <c r="C2441" s="142"/>
      <c r="D2441" s="194"/>
      <c r="E2441" s="194"/>
      <c r="F2441" s="194"/>
      <c r="G2441" s="194"/>
      <c r="H2441" s="193"/>
      <c r="I2441" s="194"/>
      <c r="J2441" s="194"/>
      <c r="K2441" s="194"/>
      <c r="L2441" s="13"/>
      <c r="M2441" s="187"/>
      <c r="N2441" s="187"/>
      <c r="O2441" s="187"/>
      <c r="Q2441" s="187"/>
      <c r="R2441" s="187"/>
      <c r="S2441" s="187"/>
      <c r="T2441" s="187"/>
      <c r="U2441" s="187"/>
      <c r="V2441" s="187"/>
      <c r="W2441" s="187"/>
      <c r="X2441" s="187"/>
      <c r="Y2441" s="187"/>
      <c r="Z2441" s="187"/>
      <c r="AA2441" s="12"/>
      <c r="AB2441" s="2"/>
      <c r="AC2441" s="2"/>
    </row>
    <row r="2442" spans="1:29" s="4" customFormat="1" ht="9.9" customHeight="1" x14ac:dyDescent="0.25">
      <c r="A2442" s="184"/>
      <c r="B2442" s="139"/>
      <c r="C2442" s="142"/>
      <c r="D2442" s="2"/>
      <c r="E2442" s="187"/>
      <c r="F2442" s="187"/>
      <c r="G2442" s="8"/>
      <c r="H2442" s="187"/>
      <c r="I2442" s="194"/>
      <c r="J2442" s="194"/>
      <c r="K2442" s="194"/>
      <c r="L2442" s="194"/>
      <c r="M2442" s="187"/>
      <c r="N2442" s="187"/>
      <c r="O2442" s="187"/>
      <c r="Q2442" s="187"/>
      <c r="R2442" s="187"/>
      <c r="S2442" s="187"/>
      <c r="T2442" s="187"/>
      <c r="U2442" s="187"/>
      <c r="V2442" s="187"/>
      <c r="W2442" s="187"/>
      <c r="X2442" s="187"/>
      <c r="Y2442" s="187"/>
      <c r="Z2442" s="187"/>
      <c r="AA2442" s="12"/>
      <c r="AB2442" s="2"/>
      <c r="AC2442" s="2"/>
    </row>
    <row r="2443" spans="1:29" s="4" customFormat="1" ht="9.9" customHeight="1" x14ac:dyDescent="0.25">
      <c r="A2443" s="184"/>
      <c r="B2443" s="142"/>
      <c r="C2443" s="142"/>
      <c r="D2443" s="2"/>
      <c r="E2443" s="187"/>
      <c r="F2443" s="187"/>
      <c r="G2443" s="8"/>
      <c r="H2443" s="187"/>
      <c r="I2443" s="194"/>
      <c r="J2443" s="194"/>
      <c r="K2443" s="194"/>
      <c r="L2443" s="194"/>
      <c r="M2443" s="187"/>
      <c r="N2443" s="187"/>
      <c r="O2443" s="187"/>
      <c r="Q2443" s="187"/>
      <c r="R2443" s="187"/>
      <c r="S2443" s="187"/>
      <c r="T2443" s="187"/>
      <c r="U2443" s="187"/>
      <c r="V2443" s="187"/>
      <c r="W2443" s="187"/>
      <c r="X2443" s="187"/>
      <c r="Y2443" s="187"/>
      <c r="Z2443" s="187"/>
      <c r="AA2443" s="12"/>
      <c r="AB2443" s="2"/>
      <c r="AC2443" s="2"/>
    </row>
    <row r="2444" spans="1:29" s="4" customFormat="1" ht="9.9" customHeight="1" x14ac:dyDescent="0.25">
      <c r="A2444" s="184"/>
      <c r="B2444" s="138"/>
      <c r="C2444" s="142"/>
      <c r="D2444" s="2"/>
      <c r="E2444" s="187"/>
      <c r="F2444" s="187"/>
      <c r="G2444" s="8"/>
      <c r="H2444" s="187"/>
      <c r="I2444" s="194"/>
      <c r="J2444" s="194"/>
      <c r="K2444" s="194"/>
      <c r="L2444" s="194"/>
      <c r="M2444" s="187"/>
      <c r="N2444" s="187"/>
      <c r="O2444" s="187"/>
      <c r="Q2444" s="187"/>
      <c r="R2444" s="187"/>
      <c r="S2444" s="187"/>
      <c r="T2444" s="187"/>
      <c r="U2444" s="187"/>
      <c r="V2444" s="187"/>
      <c r="W2444" s="187"/>
      <c r="X2444" s="187"/>
      <c r="Y2444" s="187"/>
      <c r="Z2444" s="187"/>
      <c r="AA2444" s="12"/>
      <c r="AB2444" s="2"/>
      <c r="AC2444" s="2"/>
    </row>
    <row r="2445" spans="1:29" s="4" customFormat="1" ht="9.9" customHeight="1" x14ac:dyDescent="0.25">
      <c r="A2445" s="184"/>
      <c r="B2445" s="138"/>
      <c r="C2445" s="142"/>
      <c r="D2445" s="2"/>
      <c r="E2445" s="187"/>
      <c r="F2445" s="187"/>
      <c r="G2445" s="8"/>
      <c r="H2445" s="187"/>
      <c r="I2445" s="333"/>
      <c r="J2445" s="334"/>
      <c r="K2445" s="194"/>
      <c r="L2445" s="194"/>
      <c r="M2445" s="187"/>
      <c r="N2445" s="187"/>
      <c r="O2445" s="187"/>
      <c r="Q2445" s="187"/>
      <c r="R2445" s="187"/>
      <c r="S2445" s="187"/>
      <c r="T2445" s="187"/>
      <c r="U2445" s="187"/>
      <c r="V2445" s="187"/>
      <c r="W2445" s="187"/>
      <c r="X2445" s="187"/>
      <c r="Y2445" s="187"/>
      <c r="Z2445" s="187"/>
      <c r="AA2445" s="12"/>
      <c r="AB2445" s="2"/>
      <c r="AC2445" s="2"/>
    </row>
    <row r="2446" spans="1:29" s="4" customFormat="1" ht="9.9" customHeight="1" x14ac:dyDescent="0.25">
      <c r="A2446" s="184"/>
      <c r="B2446" s="138"/>
      <c r="C2446" s="142"/>
      <c r="D2446" s="2"/>
      <c r="E2446" s="187"/>
      <c r="F2446" s="187"/>
      <c r="G2446" s="8"/>
      <c r="H2446" s="187"/>
      <c r="I2446" s="333"/>
      <c r="J2446" s="334"/>
      <c r="K2446" s="194"/>
      <c r="L2446" s="194"/>
      <c r="M2446" s="187"/>
      <c r="N2446" s="187"/>
      <c r="O2446" s="187"/>
      <c r="Q2446" s="187"/>
      <c r="R2446" s="187"/>
      <c r="S2446" s="187"/>
      <c r="T2446" s="187"/>
      <c r="U2446" s="187"/>
      <c r="V2446" s="187"/>
      <c r="W2446" s="187"/>
      <c r="X2446" s="187"/>
      <c r="Y2446" s="187"/>
      <c r="Z2446" s="187"/>
      <c r="AA2446" s="12"/>
      <c r="AB2446" s="2"/>
      <c r="AC2446" s="2"/>
    </row>
    <row r="2447" spans="1:29" s="4" customFormat="1" ht="9.9" customHeight="1" x14ac:dyDescent="0.25">
      <c r="A2447" s="184"/>
      <c r="B2447" s="138"/>
      <c r="C2447" s="142"/>
      <c r="D2447" s="2"/>
      <c r="E2447" s="187"/>
      <c r="F2447" s="187"/>
      <c r="G2447" s="8"/>
      <c r="H2447" s="187"/>
      <c r="I2447" s="194"/>
      <c r="J2447" s="194"/>
      <c r="K2447" s="194"/>
      <c r="L2447" s="194"/>
      <c r="M2447" s="187"/>
      <c r="N2447" s="187"/>
      <c r="O2447" s="187"/>
      <c r="Q2447" s="187"/>
      <c r="R2447" s="187"/>
      <c r="S2447" s="187"/>
      <c r="T2447" s="187"/>
      <c r="U2447" s="187"/>
      <c r="V2447" s="187"/>
      <c r="W2447" s="187"/>
      <c r="X2447" s="187"/>
      <c r="Y2447" s="187"/>
      <c r="Z2447" s="187"/>
      <c r="AA2447" s="12"/>
      <c r="AB2447" s="2"/>
      <c r="AC2447" s="2"/>
    </row>
    <row r="2448" spans="1:29" s="4" customFormat="1" ht="9.9" customHeight="1" x14ac:dyDescent="0.25">
      <c r="A2448" s="184"/>
      <c r="B2448" s="138"/>
      <c r="C2448" s="142"/>
      <c r="D2448" s="2"/>
      <c r="E2448" s="187"/>
      <c r="F2448" s="187"/>
      <c r="G2448" s="8"/>
      <c r="H2448" s="187"/>
      <c r="I2448" s="333"/>
      <c r="J2448" s="334"/>
      <c r="K2448" s="194"/>
      <c r="L2448" s="194"/>
      <c r="M2448" s="187"/>
      <c r="N2448" s="187"/>
      <c r="O2448" s="187"/>
      <c r="Q2448" s="187"/>
      <c r="R2448" s="187"/>
      <c r="S2448" s="187"/>
      <c r="T2448" s="187"/>
      <c r="U2448" s="187"/>
      <c r="V2448" s="187"/>
      <c r="W2448" s="187"/>
      <c r="X2448" s="187"/>
      <c r="Y2448" s="187"/>
      <c r="Z2448" s="187"/>
      <c r="AA2448" s="12"/>
      <c r="AB2448" s="2"/>
      <c r="AC2448" s="2"/>
    </row>
    <row r="2449" spans="1:29" s="4" customFormat="1" ht="9.9" customHeight="1" x14ac:dyDescent="0.25">
      <c r="A2449" s="184"/>
      <c r="B2449" s="138"/>
      <c r="C2449" s="142"/>
      <c r="D2449" s="2"/>
      <c r="E2449" s="187"/>
      <c r="F2449" s="187"/>
      <c r="G2449" s="8"/>
      <c r="H2449" s="187"/>
      <c r="I2449" s="333"/>
      <c r="J2449" s="334"/>
      <c r="K2449" s="194"/>
      <c r="L2449" s="194"/>
      <c r="M2449" s="187"/>
      <c r="N2449" s="187"/>
      <c r="O2449" s="187"/>
      <c r="Q2449" s="187"/>
      <c r="R2449" s="187"/>
      <c r="S2449" s="187"/>
      <c r="T2449" s="187"/>
      <c r="U2449" s="187"/>
      <c r="V2449" s="187"/>
      <c r="W2449" s="187"/>
      <c r="X2449" s="187"/>
      <c r="Y2449" s="187"/>
      <c r="Z2449" s="187"/>
      <c r="AA2449" s="12"/>
      <c r="AB2449" s="2"/>
      <c r="AC2449" s="2"/>
    </row>
    <row r="2450" spans="1:29" s="4" customFormat="1" ht="9.9" customHeight="1" x14ac:dyDescent="0.25">
      <c r="A2450" s="184"/>
      <c r="B2450" s="138"/>
      <c r="C2450" s="142"/>
      <c r="D2450" s="2"/>
      <c r="E2450" s="187"/>
      <c r="F2450" s="187"/>
      <c r="G2450" s="8"/>
      <c r="H2450" s="187"/>
      <c r="I2450" s="194"/>
      <c r="J2450" s="194"/>
      <c r="K2450" s="194"/>
      <c r="L2450" s="194"/>
      <c r="M2450" s="187"/>
      <c r="N2450" s="187"/>
      <c r="O2450" s="187"/>
      <c r="Q2450" s="187"/>
      <c r="R2450" s="187"/>
      <c r="S2450" s="187"/>
      <c r="T2450" s="187"/>
      <c r="U2450" s="187"/>
      <c r="V2450" s="187"/>
      <c r="W2450" s="187"/>
      <c r="X2450" s="187"/>
      <c r="Y2450" s="187"/>
      <c r="Z2450" s="187"/>
      <c r="AA2450" s="12"/>
      <c r="AB2450" s="2"/>
      <c r="AC2450" s="2"/>
    </row>
    <row r="2451" spans="1:29" s="4" customFormat="1" ht="9.9" customHeight="1" x14ac:dyDescent="0.25">
      <c r="A2451" s="184"/>
      <c r="B2451" s="138"/>
      <c r="C2451" s="142"/>
      <c r="D2451" s="2"/>
      <c r="E2451" s="187"/>
      <c r="F2451" s="187"/>
      <c r="G2451" s="8"/>
      <c r="H2451" s="187"/>
      <c r="I2451" s="333"/>
      <c r="J2451" s="334"/>
      <c r="K2451" s="194"/>
      <c r="L2451" s="194"/>
      <c r="M2451" s="187"/>
      <c r="N2451" s="187"/>
      <c r="O2451" s="187"/>
      <c r="Q2451" s="187"/>
      <c r="R2451" s="187"/>
      <c r="S2451" s="187"/>
      <c r="T2451" s="187"/>
      <c r="U2451" s="187"/>
      <c r="V2451" s="187"/>
      <c r="W2451" s="187"/>
      <c r="X2451" s="187"/>
      <c r="Y2451" s="187"/>
      <c r="Z2451" s="187"/>
      <c r="AA2451" s="12"/>
      <c r="AB2451" s="2"/>
      <c r="AC2451" s="2"/>
    </row>
    <row r="2452" spans="1:29" s="4" customFormat="1" ht="9.9" customHeight="1" x14ac:dyDescent="0.25">
      <c r="A2452" s="184"/>
      <c r="B2452" s="138"/>
      <c r="C2452" s="142"/>
      <c r="D2452" s="2"/>
      <c r="E2452" s="187"/>
      <c r="F2452" s="187"/>
      <c r="G2452" s="8"/>
      <c r="H2452" s="187"/>
      <c r="I2452" s="333"/>
      <c r="J2452" s="334"/>
      <c r="K2452" s="194"/>
      <c r="L2452" s="194"/>
      <c r="M2452" s="187"/>
      <c r="N2452" s="187"/>
      <c r="O2452" s="187"/>
      <c r="Q2452" s="187"/>
      <c r="R2452" s="187"/>
      <c r="S2452" s="187"/>
      <c r="T2452" s="187"/>
      <c r="U2452" s="187"/>
      <c r="V2452" s="187"/>
      <c r="W2452" s="187"/>
      <c r="X2452" s="187"/>
      <c r="Y2452" s="187"/>
      <c r="Z2452" s="187"/>
      <c r="AA2452" s="12"/>
      <c r="AB2452" s="2"/>
      <c r="AC2452" s="2"/>
    </row>
    <row r="2453" spans="1:29" s="4" customFormat="1" ht="9.9" customHeight="1" x14ac:dyDescent="0.25">
      <c r="A2453" s="184"/>
      <c r="B2453" s="138"/>
      <c r="C2453" s="142"/>
      <c r="D2453" s="2"/>
      <c r="E2453" s="187"/>
      <c r="F2453" s="187"/>
      <c r="G2453" s="8"/>
      <c r="H2453" s="187"/>
      <c r="I2453" s="194"/>
      <c r="J2453" s="194"/>
      <c r="K2453" s="194"/>
      <c r="L2453" s="194"/>
      <c r="M2453" s="187"/>
      <c r="N2453" s="187"/>
      <c r="O2453" s="187"/>
      <c r="Q2453" s="187"/>
      <c r="R2453" s="187"/>
      <c r="S2453" s="187"/>
      <c r="T2453" s="187"/>
      <c r="U2453" s="187"/>
      <c r="V2453" s="187"/>
      <c r="W2453" s="187"/>
      <c r="X2453" s="187"/>
      <c r="Y2453" s="187"/>
      <c r="Z2453" s="187"/>
      <c r="AA2453" s="12"/>
      <c r="AB2453" s="2"/>
      <c r="AC2453" s="2"/>
    </row>
    <row r="2454" spans="1:29" s="4" customFormat="1" ht="9.9" customHeight="1" x14ac:dyDescent="0.25">
      <c r="A2454" s="184"/>
      <c r="B2454" s="138"/>
      <c r="C2454" s="142"/>
      <c r="D2454" s="2"/>
      <c r="E2454" s="187"/>
      <c r="F2454" s="187"/>
      <c r="G2454" s="8"/>
      <c r="H2454" s="187"/>
      <c r="I2454" s="333"/>
      <c r="J2454" s="334"/>
      <c r="K2454" s="194"/>
      <c r="L2454" s="194"/>
      <c r="M2454" s="187"/>
      <c r="N2454" s="187"/>
      <c r="O2454" s="187"/>
      <c r="Q2454" s="187"/>
      <c r="R2454" s="187"/>
      <c r="S2454" s="187"/>
      <c r="T2454" s="187"/>
      <c r="U2454" s="187"/>
      <c r="V2454" s="187"/>
      <c r="W2454" s="187"/>
      <c r="X2454" s="187"/>
      <c r="Y2454" s="187"/>
      <c r="Z2454" s="187"/>
      <c r="AA2454" s="12"/>
      <c r="AB2454" s="2"/>
      <c r="AC2454" s="2"/>
    </row>
    <row r="2455" spans="1:29" s="187" customFormat="1" ht="9.9" customHeight="1" x14ac:dyDescent="0.25">
      <c r="A2455" s="184"/>
      <c r="B2455" s="138"/>
      <c r="C2455" s="142"/>
      <c r="D2455" s="2"/>
      <c r="G2455" s="8"/>
      <c r="I2455" s="194"/>
      <c r="J2455" s="194"/>
      <c r="K2455" s="194"/>
      <c r="L2455" s="194"/>
      <c r="P2455" s="4"/>
      <c r="AA2455" s="12"/>
      <c r="AB2455" s="2"/>
      <c r="AC2455" s="2"/>
    </row>
    <row r="2456" spans="1:29" s="187" customFormat="1" ht="9.9" customHeight="1" x14ac:dyDescent="0.25">
      <c r="A2456" s="184"/>
      <c r="B2456" s="138"/>
      <c r="C2456" s="142"/>
      <c r="D2456" s="2"/>
      <c r="G2456" s="8"/>
      <c r="I2456" s="333"/>
      <c r="J2456" s="334"/>
      <c r="K2456" s="194"/>
      <c r="L2456" s="194"/>
      <c r="P2456" s="4"/>
      <c r="AA2456" s="12"/>
      <c r="AB2456" s="2"/>
      <c r="AC2456" s="2"/>
    </row>
    <row r="2457" spans="1:29" s="187" customFormat="1" ht="9.9" customHeight="1" x14ac:dyDescent="0.25">
      <c r="A2457" s="184"/>
      <c r="B2457" s="138"/>
      <c r="C2457" s="142"/>
      <c r="D2457" s="2"/>
      <c r="G2457" s="8"/>
      <c r="I2457" s="333"/>
      <c r="J2457" s="334"/>
      <c r="K2457" s="194"/>
      <c r="L2457" s="194"/>
      <c r="P2457" s="4"/>
      <c r="AA2457" s="12"/>
      <c r="AB2457" s="2"/>
      <c r="AC2457" s="2"/>
    </row>
    <row r="2458" spans="1:29" s="187" customFormat="1" ht="9.9" customHeight="1" x14ac:dyDescent="0.25">
      <c r="A2458" s="184"/>
      <c r="B2458" s="138"/>
      <c r="C2458" s="142"/>
      <c r="D2458" s="2"/>
      <c r="G2458" s="8"/>
      <c r="I2458" s="194"/>
      <c r="J2458" s="194"/>
      <c r="K2458" s="194"/>
      <c r="L2458" s="194"/>
      <c r="P2458" s="4"/>
      <c r="AA2458" s="12"/>
      <c r="AB2458" s="2"/>
      <c r="AC2458" s="2"/>
    </row>
    <row r="2459" spans="1:29" s="187" customFormat="1" ht="9.9" customHeight="1" x14ac:dyDescent="0.25">
      <c r="A2459" s="184"/>
      <c r="B2459" s="138"/>
      <c r="C2459" s="142"/>
      <c r="D2459" s="2"/>
      <c r="G2459" s="8"/>
      <c r="I2459" s="333"/>
      <c r="J2459" s="334"/>
      <c r="K2459" s="194"/>
      <c r="L2459" s="194"/>
      <c r="P2459" s="4"/>
      <c r="AA2459" s="12"/>
      <c r="AB2459" s="2"/>
      <c r="AC2459" s="2"/>
    </row>
    <row r="2460" spans="1:29" s="187" customFormat="1" ht="9.9" customHeight="1" x14ac:dyDescent="0.25">
      <c r="A2460" s="184"/>
      <c r="B2460" s="138"/>
      <c r="C2460" s="142"/>
      <c r="D2460" s="2"/>
      <c r="G2460" s="8"/>
      <c r="I2460" s="333"/>
      <c r="J2460" s="334"/>
      <c r="K2460" s="194"/>
      <c r="L2460" s="194"/>
      <c r="P2460" s="4"/>
      <c r="AA2460" s="12"/>
      <c r="AB2460" s="2"/>
      <c r="AC2460" s="2"/>
    </row>
    <row r="2461" spans="1:29" s="187" customFormat="1" ht="9.9" customHeight="1" x14ac:dyDescent="0.25">
      <c r="A2461" s="184"/>
      <c r="B2461" s="138"/>
      <c r="C2461" s="142"/>
      <c r="D2461" s="2"/>
      <c r="G2461" s="8"/>
      <c r="I2461" s="194"/>
      <c r="J2461" s="194"/>
      <c r="K2461" s="194"/>
      <c r="L2461" s="194"/>
      <c r="P2461" s="4"/>
      <c r="AA2461" s="12"/>
      <c r="AB2461" s="2"/>
      <c r="AC2461" s="2"/>
    </row>
    <row r="2462" spans="1:29" s="187" customFormat="1" ht="9.9" customHeight="1" x14ac:dyDescent="0.25">
      <c r="A2462" s="184"/>
      <c r="B2462" s="138"/>
      <c r="C2462" s="142"/>
      <c r="D2462" s="2"/>
      <c r="G2462" s="8"/>
      <c r="I2462" s="333"/>
      <c r="J2462" s="334"/>
      <c r="K2462" s="194"/>
      <c r="L2462" s="194"/>
      <c r="P2462" s="4"/>
      <c r="AA2462" s="12"/>
      <c r="AB2462" s="2"/>
      <c r="AC2462" s="2"/>
    </row>
    <row r="2463" spans="1:29" s="187" customFormat="1" ht="9.9" customHeight="1" x14ac:dyDescent="0.25">
      <c r="A2463" s="184"/>
      <c r="B2463" s="138"/>
      <c r="C2463" s="142"/>
      <c r="D2463" s="2"/>
      <c r="G2463" s="8"/>
      <c r="I2463" s="333"/>
      <c r="J2463" s="334"/>
      <c r="K2463" s="194"/>
      <c r="L2463" s="194"/>
      <c r="P2463" s="4"/>
      <c r="AA2463" s="12"/>
      <c r="AB2463" s="2"/>
      <c r="AC2463" s="2"/>
    </row>
    <row r="2464" spans="1:29" s="187" customFormat="1" ht="9.9" customHeight="1" x14ac:dyDescent="0.25">
      <c r="A2464" s="184"/>
      <c r="B2464" s="138"/>
      <c r="C2464" s="142"/>
      <c r="D2464" s="2"/>
      <c r="G2464" s="8"/>
      <c r="I2464" s="194"/>
      <c r="J2464" s="194"/>
      <c r="K2464" s="194"/>
      <c r="L2464" s="194"/>
      <c r="P2464" s="4"/>
      <c r="AA2464" s="12"/>
      <c r="AB2464" s="2"/>
      <c r="AC2464" s="2"/>
    </row>
    <row r="2465" spans="1:29" s="187" customFormat="1" ht="9.9" customHeight="1" x14ac:dyDescent="0.25">
      <c r="A2465" s="184"/>
      <c r="B2465" s="138"/>
      <c r="C2465" s="142"/>
      <c r="D2465" s="2"/>
      <c r="G2465" s="8"/>
      <c r="I2465" s="333"/>
      <c r="J2465" s="334"/>
      <c r="K2465" s="194"/>
      <c r="L2465" s="194"/>
      <c r="P2465" s="4"/>
      <c r="AA2465" s="12"/>
      <c r="AB2465" s="2"/>
      <c r="AC2465" s="2"/>
    </row>
    <row r="2466" spans="1:29" s="187" customFormat="1" ht="9.9" customHeight="1" x14ac:dyDescent="0.25">
      <c r="A2466" s="184"/>
      <c r="B2466" s="138"/>
      <c r="C2466" s="142"/>
      <c r="D2466" s="2"/>
      <c r="G2466" s="8"/>
      <c r="I2466" s="333"/>
      <c r="J2466" s="334"/>
      <c r="K2466" s="194"/>
      <c r="L2466" s="194"/>
      <c r="P2466" s="4"/>
      <c r="AA2466" s="12"/>
      <c r="AB2466" s="2"/>
      <c r="AC2466" s="2"/>
    </row>
    <row r="2467" spans="1:29" s="187" customFormat="1" ht="9.9" customHeight="1" x14ac:dyDescent="0.25">
      <c r="A2467" s="184"/>
      <c r="B2467" s="138"/>
      <c r="C2467" s="142"/>
      <c r="D2467" s="2"/>
      <c r="G2467" s="8"/>
      <c r="I2467" s="194"/>
      <c r="J2467" s="194"/>
      <c r="K2467" s="194"/>
      <c r="L2467" s="194"/>
      <c r="P2467" s="4"/>
      <c r="AA2467" s="12"/>
      <c r="AB2467" s="2"/>
      <c r="AC2467" s="2"/>
    </row>
    <row r="2468" spans="1:29" s="187" customFormat="1" ht="9.9" customHeight="1" x14ac:dyDescent="0.25">
      <c r="A2468" s="184"/>
      <c r="B2468" s="138"/>
      <c r="C2468" s="142"/>
      <c r="D2468" s="2"/>
      <c r="G2468" s="8"/>
      <c r="I2468" s="333"/>
      <c r="J2468" s="334"/>
      <c r="K2468" s="194"/>
      <c r="L2468" s="194"/>
      <c r="P2468" s="4"/>
      <c r="AA2468" s="12"/>
      <c r="AB2468" s="2"/>
      <c r="AC2468" s="2"/>
    </row>
    <row r="2469" spans="1:29" s="187" customFormat="1" ht="9.9" customHeight="1" x14ac:dyDescent="0.25">
      <c r="A2469" s="184"/>
      <c r="B2469" s="138"/>
      <c r="C2469" s="142"/>
      <c r="D2469" s="2"/>
      <c r="G2469" s="8"/>
      <c r="I2469" s="333"/>
      <c r="J2469" s="334"/>
      <c r="K2469" s="194"/>
      <c r="L2469" s="194"/>
      <c r="P2469" s="4"/>
      <c r="AA2469" s="12"/>
      <c r="AB2469" s="2"/>
      <c r="AC2469" s="2"/>
    </row>
    <row r="2470" spans="1:29" s="187" customFormat="1" ht="9.9" customHeight="1" x14ac:dyDescent="0.25">
      <c r="A2470" s="184"/>
      <c r="B2470" s="138"/>
      <c r="C2470" s="142"/>
      <c r="D2470" s="2"/>
      <c r="G2470" s="8"/>
      <c r="I2470" s="194"/>
      <c r="J2470" s="194"/>
      <c r="K2470" s="194"/>
      <c r="L2470" s="194"/>
      <c r="P2470" s="4"/>
      <c r="AA2470" s="12"/>
      <c r="AB2470" s="2"/>
      <c r="AC2470" s="2"/>
    </row>
    <row r="2471" spans="1:29" s="187" customFormat="1" ht="9.9" customHeight="1" x14ac:dyDescent="0.25">
      <c r="A2471" s="184"/>
      <c r="B2471" s="138"/>
      <c r="C2471" s="142"/>
      <c r="D2471" s="2"/>
      <c r="G2471" s="8"/>
      <c r="I2471" s="333"/>
      <c r="J2471" s="334"/>
      <c r="K2471" s="194"/>
      <c r="L2471" s="194"/>
      <c r="P2471" s="4"/>
      <c r="AA2471" s="12"/>
      <c r="AB2471" s="2"/>
      <c r="AC2471" s="2"/>
    </row>
    <row r="2472" spans="1:29" s="187" customFormat="1" ht="9.9" customHeight="1" x14ac:dyDescent="0.25">
      <c r="A2472" s="184"/>
      <c r="B2472" s="138"/>
      <c r="C2472" s="142"/>
      <c r="D2472" s="2"/>
      <c r="G2472" s="8"/>
      <c r="I2472" s="333"/>
      <c r="J2472" s="334"/>
      <c r="K2472" s="194"/>
      <c r="L2472" s="194"/>
      <c r="P2472" s="4"/>
      <c r="AA2472" s="12"/>
      <c r="AB2472" s="2"/>
      <c r="AC2472" s="2"/>
    </row>
    <row r="2473" spans="1:29" s="187" customFormat="1" ht="9.9" customHeight="1" x14ac:dyDescent="0.25">
      <c r="A2473" s="184"/>
      <c r="B2473" s="138"/>
      <c r="C2473" s="142"/>
      <c r="D2473" s="2"/>
      <c r="G2473" s="8"/>
      <c r="I2473" s="194"/>
      <c r="J2473" s="194"/>
      <c r="K2473" s="194"/>
      <c r="L2473" s="140"/>
      <c r="P2473" s="4"/>
      <c r="AA2473" s="12"/>
      <c r="AB2473" s="2"/>
      <c r="AC2473" s="2"/>
    </row>
    <row r="2474" spans="1:29" s="187" customFormat="1" ht="9.9" customHeight="1" x14ac:dyDescent="0.25">
      <c r="A2474" s="184"/>
      <c r="B2474" s="138"/>
      <c r="C2474" s="142"/>
      <c r="D2474" s="2"/>
      <c r="G2474" s="8"/>
      <c r="I2474" s="333"/>
      <c r="J2474" s="334"/>
      <c r="K2474" s="194"/>
      <c r="L2474" s="194"/>
      <c r="P2474" s="4"/>
      <c r="AA2474" s="12"/>
      <c r="AB2474" s="2"/>
      <c r="AC2474" s="2"/>
    </row>
    <row r="2475" spans="1:29" s="187" customFormat="1" ht="9.9" customHeight="1" x14ac:dyDescent="0.25">
      <c r="A2475" s="184"/>
      <c r="B2475" s="138"/>
      <c r="C2475" s="142"/>
      <c r="D2475" s="2"/>
      <c r="G2475" s="8"/>
      <c r="I2475" s="333"/>
      <c r="J2475" s="334"/>
      <c r="K2475" s="194"/>
      <c r="L2475" s="194"/>
      <c r="P2475" s="4"/>
      <c r="AA2475" s="12"/>
      <c r="AB2475" s="2"/>
      <c r="AC2475" s="2"/>
    </row>
    <row r="2476" spans="1:29" s="187" customFormat="1" ht="9.9" customHeight="1" x14ac:dyDescent="0.25">
      <c r="A2476" s="184"/>
      <c r="B2476" s="138"/>
      <c r="C2476" s="142"/>
      <c r="D2476" s="2"/>
      <c r="G2476" s="8"/>
      <c r="I2476" s="194"/>
      <c r="J2476" s="194"/>
      <c r="K2476" s="194"/>
      <c r="L2476" s="194"/>
      <c r="P2476" s="4"/>
      <c r="AA2476" s="12"/>
      <c r="AB2476" s="2"/>
      <c r="AC2476" s="2"/>
    </row>
    <row r="2477" spans="1:29" s="187" customFormat="1" ht="9.9" customHeight="1" x14ac:dyDescent="0.25">
      <c r="A2477" s="184"/>
      <c r="B2477" s="138"/>
      <c r="C2477" s="142"/>
      <c r="D2477" s="2"/>
      <c r="G2477" s="8"/>
      <c r="I2477" s="333"/>
      <c r="J2477" s="334"/>
      <c r="K2477" s="194"/>
      <c r="L2477" s="194"/>
      <c r="P2477" s="4"/>
      <c r="AA2477" s="12"/>
      <c r="AB2477" s="2"/>
      <c r="AC2477" s="2"/>
    </row>
    <row r="2478" spans="1:29" s="187" customFormat="1" ht="9.9" customHeight="1" x14ac:dyDescent="0.25">
      <c r="A2478" s="184"/>
      <c r="B2478" s="138"/>
      <c r="C2478" s="142"/>
      <c r="D2478" s="2"/>
      <c r="G2478" s="8"/>
      <c r="I2478" s="333"/>
      <c r="J2478" s="334"/>
      <c r="K2478" s="194"/>
      <c r="L2478" s="194"/>
      <c r="P2478" s="4"/>
      <c r="AA2478" s="12"/>
      <c r="AB2478" s="2"/>
      <c r="AC2478" s="2"/>
    </row>
    <row r="2479" spans="1:29" s="187" customFormat="1" ht="9.9" customHeight="1" x14ac:dyDescent="0.25">
      <c r="A2479" s="184"/>
      <c r="B2479" s="138"/>
      <c r="C2479" s="142"/>
      <c r="D2479" s="2"/>
      <c r="G2479" s="8"/>
      <c r="I2479" s="194"/>
      <c r="J2479" s="194"/>
      <c r="K2479" s="194"/>
      <c r="L2479" s="194"/>
      <c r="P2479" s="4"/>
      <c r="AA2479" s="12"/>
      <c r="AB2479" s="2"/>
      <c r="AC2479" s="2"/>
    </row>
    <row r="2480" spans="1:29" s="187" customFormat="1" ht="9.9" customHeight="1" x14ac:dyDescent="0.25">
      <c r="A2480" s="184"/>
      <c r="B2480" s="138"/>
      <c r="C2480" s="142"/>
      <c r="D2480" s="2"/>
      <c r="G2480" s="8"/>
      <c r="I2480" s="333"/>
      <c r="J2480" s="334"/>
      <c r="K2480" s="194"/>
      <c r="L2480" s="194"/>
      <c r="P2480" s="4"/>
      <c r="AA2480" s="12"/>
      <c r="AB2480" s="2"/>
      <c r="AC2480" s="2"/>
    </row>
    <row r="2481" spans="1:29" s="187" customFormat="1" ht="9.9" customHeight="1" x14ac:dyDescent="0.25">
      <c r="A2481" s="184"/>
      <c r="B2481" s="138"/>
      <c r="C2481" s="142"/>
      <c r="D2481" s="2"/>
      <c r="G2481" s="8"/>
      <c r="I2481" s="333"/>
      <c r="J2481" s="334"/>
      <c r="K2481" s="194"/>
      <c r="L2481" s="194"/>
      <c r="P2481" s="4"/>
      <c r="AA2481" s="12"/>
      <c r="AB2481" s="2"/>
      <c r="AC2481" s="2"/>
    </row>
    <row r="2482" spans="1:29" s="187" customFormat="1" ht="9.9" customHeight="1" x14ac:dyDescent="0.25">
      <c r="A2482" s="184"/>
      <c r="B2482" s="138"/>
      <c r="C2482" s="142"/>
      <c r="D2482" s="2"/>
      <c r="G2482" s="8"/>
      <c r="I2482" s="194"/>
      <c r="J2482" s="194"/>
      <c r="K2482" s="194"/>
      <c r="L2482" s="194"/>
      <c r="P2482" s="4"/>
      <c r="AA2482" s="12"/>
      <c r="AB2482" s="2"/>
      <c r="AC2482" s="2"/>
    </row>
    <row r="2483" spans="1:29" s="187" customFormat="1" ht="9.9" customHeight="1" x14ac:dyDescent="0.25">
      <c r="A2483" s="184"/>
      <c r="B2483" s="138"/>
      <c r="C2483" s="142"/>
      <c r="D2483" s="2"/>
      <c r="G2483" s="8"/>
      <c r="I2483" s="333"/>
      <c r="J2483" s="334"/>
      <c r="K2483" s="194"/>
      <c r="L2483" s="194"/>
      <c r="P2483" s="4"/>
      <c r="AA2483" s="12"/>
      <c r="AB2483" s="2"/>
      <c r="AC2483" s="2"/>
    </row>
    <row r="2484" spans="1:29" s="187" customFormat="1" ht="9.9" customHeight="1" x14ac:dyDescent="0.25">
      <c r="A2484" s="184"/>
      <c r="B2484" s="138"/>
      <c r="C2484" s="142"/>
      <c r="D2484" s="2"/>
      <c r="G2484" s="8"/>
      <c r="I2484" s="333"/>
      <c r="J2484" s="334"/>
      <c r="K2484" s="194"/>
      <c r="L2484" s="194"/>
      <c r="P2484" s="4"/>
      <c r="AA2484" s="12"/>
      <c r="AB2484" s="2"/>
      <c r="AC2484" s="2"/>
    </row>
    <row r="2485" spans="1:29" s="187" customFormat="1" ht="9.9" customHeight="1" x14ac:dyDescent="0.25">
      <c r="A2485" s="184"/>
      <c r="B2485" s="139"/>
      <c r="C2485" s="142"/>
      <c r="D2485" s="2"/>
      <c r="G2485" s="8"/>
      <c r="I2485" s="194"/>
      <c r="J2485" s="194"/>
      <c r="K2485" s="194"/>
      <c r="L2485" s="194"/>
      <c r="P2485" s="4"/>
      <c r="AA2485" s="12"/>
      <c r="AB2485" s="2"/>
      <c r="AC2485" s="2"/>
    </row>
    <row r="2486" spans="1:29" s="187" customFormat="1" ht="9.9" customHeight="1" x14ac:dyDescent="0.25">
      <c r="A2486" s="184"/>
      <c r="B2486" s="142"/>
      <c r="C2486" s="142"/>
      <c r="D2486" s="2"/>
      <c r="G2486" s="8"/>
      <c r="I2486" s="194"/>
      <c r="J2486" s="194"/>
      <c r="K2486" s="194"/>
      <c r="L2486" s="194"/>
      <c r="P2486" s="4"/>
      <c r="AA2486" s="12"/>
      <c r="AB2486" s="2"/>
      <c r="AC2486" s="2"/>
    </row>
    <row r="2487" spans="1:29" s="187" customFormat="1" ht="9.9" customHeight="1" x14ac:dyDescent="0.25">
      <c r="A2487" s="184"/>
      <c r="B2487" s="138"/>
      <c r="C2487" s="142"/>
      <c r="D2487" s="2"/>
      <c r="G2487" s="8"/>
      <c r="I2487" s="194"/>
      <c r="J2487" s="194"/>
      <c r="K2487" s="194"/>
      <c r="L2487" s="194"/>
      <c r="P2487" s="4"/>
      <c r="AA2487" s="12"/>
      <c r="AB2487" s="2"/>
      <c r="AC2487" s="2"/>
    </row>
    <row r="2488" spans="1:29" s="187" customFormat="1" ht="9.9" customHeight="1" x14ac:dyDescent="0.25">
      <c r="A2488" s="184"/>
      <c r="B2488" s="138"/>
      <c r="C2488" s="142"/>
      <c r="D2488" s="2"/>
      <c r="G2488" s="8"/>
      <c r="I2488" s="333"/>
      <c r="J2488" s="334"/>
      <c r="K2488" s="194"/>
      <c r="L2488" s="194"/>
      <c r="P2488" s="4"/>
      <c r="AA2488" s="12"/>
      <c r="AB2488" s="2"/>
      <c r="AC2488" s="2"/>
    </row>
    <row r="2489" spans="1:29" s="187" customFormat="1" ht="9.9" customHeight="1" x14ac:dyDescent="0.25">
      <c r="A2489" s="184"/>
      <c r="B2489" s="138"/>
      <c r="C2489" s="142"/>
      <c r="D2489" s="2"/>
      <c r="G2489" s="8"/>
      <c r="I2489" s="333"/>
      <c r="J2489" s="334"/>
      <c r="K2489" s="194"/>
      <c r="L2489" s="194"/>
      <c r="P2489" s="4"/>
      <c r="AA2489" s="12"/>
      <c r="AB2489" s="2"/>
      <c r="AC2489" s="2"/>
    </row>
    <row r="2490" spans="1:29" s="187" customFormat="1" ht="9.9" customHeight="1" x14ac:dyDescent="0.25">
      <c r="A2490" s="184"/>
      <c r="B2490" s="138"/>
      <c r="C2490" s="142"/>
      <c r="D2490" s="2"/>
      <c r="G2490" s="8"/>
      <c r="I2490" s="194"/>
      <c r="J2490" s="194"/>
      <c r="K2490" s="194"/>
      <c r="L2490" s="194"/>
      <c r="P2490" s="4"/>
      <c r="AA2490" s="12"/>
      <c r="AB2490" s="2"/>
      <c r="AC2490" s="2"/>
    </row>
    <row r="2491" spans="1:29" s="187" customFormat="1" ht="9.9" customHeight="1" x14ac:dyDescent="0.25">
      <c r="A2491" s="10"/>
      <c r="B2491" s="138"/>
      <c r="C2491" s="142"/>
      <c r="D2491" s="2"/>
      <c r="G2491" s="8"/>
      <c r="I2491" s="333"/>
      <c r="J2491" s="334"/>
      <c r="K2491" s="194"/>
      <c r="L2491" s="194"/>
      <c r="P2491" s="4"/>
      <c r="AA2491" s="12"/>
      <c r="AB2491" s="2"/>
      <c r="AC2491" s="2"/>
    </row>
    <row r="2492" spans="1:29" s="187" customFormat="1" ht="9.9" customHeight="1" x14ac:dyDescent="0.25">
      <c r="A2492" s="11"/>
      <c r="B2492" s="138"/>
      <c r="C2492" s="142"/>
      <c r="D2492" s="2"/>
      <c r="G2492" s="8"/>
      <c r="I2492" s="333"/>
      <c r="J2492" s="334"/>
      <c r="K2492" s="194"/>
      <c r="L2492" s="194"/>
      <c r="P2492" s="4"/>
      <c r="AA2492" s="12"/>
      <c r="AB2492" s="2"/>
      <c r="AC2492" s="2"/>
    </row>
    <row r="2493" spans="1:29" s="187" customFormat="1" ht="9.9" customHeight="1" x14ac:dyDescent="0.25">
      <c r="A2493" s="184"/>
      <c r="B2493" s="138"/>
      <c r="C2493" s="142"/>
      <c r="D2493" s="2"/>
      <c r="G2493" s="8"/>
      <c r="I2493" s="194"/>
      <c r="J2493" s="194"/>
      <c r="K2493" s="194"/>
      <c r="L2493" s="194"/>
      <c r="P2493" s="4"/>
      <c r="AA2493" s="12"/>
      <c r="AB2493" s="2"/>
      <c r="AC2493" s="2"/>
    </row>
    <row r="2494" spans="1:29" s="187" customFormat="1" ht="9.9" customHeight="1" x14ac:dyDescent="0.25">
      <c r="A2494" s="184"/>
      <c r="B2494" s="138"/>
      <c r="C2494" s="142"/>
      <c r="D2494" s="2"/>
      <c r="G2494" s="8"/>
      <c r="I2494" s="333"/>
      <c r="J2494" s="334"/>
      <c r="K2494" s="194"/>
      <c r="L2494" s="194"/>
      <c r="P2494" s="4"/>
      <c r="AA2494" s="12"/>
      <c r="AB2494" s="2"/>
      <c r="AC2494" s="2"/>
    </row>
    <row r="2495" spans="1:29" s="187" customFormat="1" ht="9.9" customHeight="1" x14ac:dyDescent="0.25">
      <c r="A2495" s="184"/>
      <c r="B2495" s="138"/>
      <c r="C2495" s="142"/>
      <c r="D2495" s="2"/>
      <c r="G2495" s="8"/>
      <c r="I2495" s="333"/>
      <c r="J2495" s="334"/>
      <c r="K2495" s="194"/>
      <c r="L2495" s="194"/>
      <c r="P2495" s="4"/>
      <c r="AA2495" s="12"/>
      <c r="AB2495" s="2"/>
      <c r="AC2495" s="2"/>
    </row>
    <row r="2496" spans="1:29" s="187" customFormat="1" ht="9.9" customHeight="1" x14ac:dyDescent="0.25">
      <c r="A2496" s="184"/>
      <c r="B2496" s="138"/>
      <c r="C2496" s="142"/>
      <c r="D2496" s="2"/>
      <c r="G2496" s="8"/>
      <c r="I2496" s="194"/>
      <c r="J2496" s="194"/>
      <c r="K2496" s="194"/>
      <c r="L2496" s="194"/>
      <c r="P2496" s="4"/>
      <c r="AA2496" s="12"/>
      <c r="AB2496" s="2"/>
      <c r="AC2496" s="2"/>
    </row>
    <row r="2497" spans="1:29" s="187" customFormat="1" ht="9.9" customHeight="1" x14ac:dyDescent="0.25">
      <c r="A2497" s="184"/>
      <c r="B2497" s="138"/>
      <c r="C2497" s="142"/>
      <c r="D2497" s="2"/>
      <c r="G2497" s="8"/>
      <c r="I2497" s="333"/>
      <c r="J2497" s="334"/>
      <c r="K2497" s="194"/>
      <c r="L2497" s="194"/>
      <c r="P2497" s="4"/>
      <c r="AA2497" s="12"/>
      <c r="AB2497" s="2"/>
      <c r="AC2497" s="2"/>
    </row>
    <row r="2498" spans="1:29" s="187" customFormat="1" ht="9.9" customHeight="1" x14ac:dyDescent="0.25">
      <c r="A2498" s="184"/>
      <c r="B2498" s="138"/>
      <c r="C2498" s="142"/>
      <c r="D2498" s="2"/>
      <c r="G2498" s="8"/>
      <c r="I2498" s="333"/>
      <c r="J2498" s="334"/>
      <c r="K2498" s="194"/>
      <c r="L2498" s="194"/>
      <c r="P2498" s="4"/>
      <c r="AA2498" s="12"/>
      <c r="AB2498" s="2"/>
      <c r="AC2498" s="2"/>
    </row>
    <row r="2499" spans="1:29" s="187" customFormat="1" ht="9.9" customHeight="1" x14ac:dyDescent="0.25">
      <c r="A2499" s="184"/>
      <c r="B2499" s="138"/>
      <c r="C2499" s="142"/>
      <c r="D2499" s="2"/>
      <c r="G2499" s="8"/>
      <c r="I2499" s="333"/>
      <c r="J2499" s="334"/>
      <c r="K2499" s="194"/>
      <c r="L2499" s="194"/>
      <c r="P2499" s="4"/>
      <c r="AA2499" s="12"/>
      <c r="AB2499" s="2"/>
      <c r="AC2499" s="2"/>
    </row>
    <row r="2500" spans="1:29" s="187" customFormat="1" ht="9.9" customHeight="1" x14ac:dyDescent="0.25">
      <c r="A2500" s="184"/>
      <c r="B2500" s="138"/>
      <c r="C2500" s="142"/>
      <c r="D2500" s="2"/>
      <c r="G2500" s="8"/>
      <c r="I2500" s="333"/>
      <c r="J2500" s="334"/>
      <c r="K2500" s="194"/>
      <c r="L2500" s="194"/>
      <c r="P2500" s="4"/>
      <c r="AA2500" s="12"/>
      <c r="AB2500" s="2"/>
      <c r="AC2500" s="2"/>
    </row>
    <row r="2501" spans="1:29" s="187" customFormat="1" ht="9.9" customHeight="1" x14ac:dyDescent="0.25">
      <c r="A2501" s="184"/>
      <c r="B2501" s="138"/>
      <c r="C2501" s="142"/>
      <c r="D2501" s="2"/>
      <c r="G2501" s="8"/>
      <c r="I2501" s="194"/>
      <c r="J2501" s="194"/>
      <c r="K2501" s="194"/>
      <c r="L2501" s="194"/>
      <c r="P2501" s="4"/>
      <c r="AA2501" s="12"/>
      <c r="AB2501" s="2"/>
      <c r="AC2501" s="2"/>
    </row>
    <row r="2502" spans="1:29" s="187" customFormat="1" ht="9.9" customHeight="1" x14ac:dyDescent="0.25">
      <c r="A2502" s="184"/>
      <c r="B2502" s="138"/>
      <c r="C2502" s="142"/>
      <c r="D2502" s="2"/>
      <c r="G2502" s="8"/>
      <c r="I2502" s="333"/>
      <c r="J2502" s="334"/>
      <c r="K2502" s="194"/>
      <c r="L2502" s="194"/>
      <c r="P2502" s="4"/>
      <c r="AA2502" s="12"/>
      <c r="AB2502" s="2"/>
      <c r="AC2502" s="2"/>
    </row>
    <row r="2503" spans="1:29" s="187" customFormat="1" ht="9.9" customHeight="1" x14ac:dyDescent="0.25">
      <c r="A2503" s="184"/>
      <c r="B2503" s="138"/>
      <c r="C2503" s="142"/>
      <c r="D2503" s="2"/>
      <c r="G2503" s="8"/>
      <c r="I2503" s="333"/>
      <c r="J2503" s="334"/>
      <c r="K2503" s="194"/>
      <c r="L2503" s="194"/>
      <c r="P2503" s="4"/>
      <c r="AA2503" s="12"/>
      <c r="AB2503" s="2"/>
      <c r="AC2503" s="2"/>
    </row>
    <row r="2504" spans="1:29" s="187" customFormat="1" ht="9.9" customHeight="1" x14ac:dyDescent="0.25">
      <c r="A2504" s="184"/>
      <c r="B2504" s="138"/>
      <c r="C2504" s="142"/>
      <c r="D2504" s="2"/>
      <c r="G2504" s="8"/>
      <c r="I2504" s="194"/>
      <c r="J2504" s="194"/>
      <c r="K2504" s="194"/>
      <c r="L2504" s="194"/>
      <c r="P2504" s="4"/>
      <c r="AA2504" s="12"/>
      <c r="AB2504" s="2"/>
      <c r="AC2504" s="2"/>
    </row>
    <row r="2505" spans="1:29" s="187" customFormat="1" ht="9.9" customHeight="1" x14ac:dyDescent="0.25">
      <c r="A2505" s="184"/>
      <c r="B2505" s="138"/>
      <c r="C2505" s="142"/>
      <c r="D2505" s="2"/>
      <c r="G2505" s="8"/>
      <c r="I2505" s="333"/>
      <c r="J2505" s="334"/>
      <c r="K2505" s="194"/>
      <c r="L2505" s="194"/>
      <c r="P2505" s="4"/>
      <c r="AA2505" s="12"/>
      <c r="AB2505" s="2"/>
      <c r="AC2505" s="2"/>
    </row>
    <row r="2506" spans="1:29" s="187" customFormat="1" ht="9.9" customHeight="1" x14ac:dyDescent="0.25">
      <c r="A2506" s="184"/>
      <c r="B2506" s="138"/>
      <c r="C2506" s="142"/>
      <c r="D2506" s="2"/>
      <c r="G2506" s="8"/>
      <c r="I2506" s="333"/>
      <c r="J2506" s="334"/>
      <c r="K2506" s="194"/>
      <c r="L2506" s="194"/>
      <c r="P2506" s="4"/>
      <c r="AA2506" s="12"/>
      <c r="AB2506" s="2"/>
      <c r="AC2506" s="2"/>
    </row>
    <row r="2507" spans="1:29" s="187" customFormat="1" ht="9.9" customHeight="1" x14ac:dyDescent="0.25">
      <c r="A2507" s="184"/>
      <c r="B2507" s="138"/>
      <c r="C2507" s="142"/>
      <c r="D2507" s="2"/>
      <c r="G2507" s="8"/>
      <c r="I2507" s="333"/>
      <c r="J2507" s="334"/>
      <c r="K2507" s="194"/>
      <c r="L2507" s="194"/>
      <c r="P2507" s="4"/>
      <c r="AA2507" s="12"/>
      <c r="AB2507" s="2"/>
      <c r="AC2507" s="2"/>
    </row>
    <row r="2508" spans="1:29" s="187" customFormat="1" ht="9.9" customHeight="1" x14ac:dyDescent="0.25">
      <c r="A2508" s="184"/>
      <c r="B2508" s="138"/>
      <c r="C2508" s="142"/>
      <c r="D2508" s="2"/>
      <c r="G2508" s="8"/>
      <c r="I2508" s="333"/>
      <c r="J2508" s="334"/>
      <c r="K2508" s="194"/>
      <c r="L2508" s="194"/>
      <c r="P2508" s="4"/>
      <c r="AA2508" s="12"/>
      <c r="AB2508" s="2"/>
      <c r="AC2508" s="2"/>
    </row>
    <row r="2509" spans="1:29" s="187" customFormat="1" ht="9.9" customHeight="1" x14ac:dyDescent="0.25">
      <c r="A2509" s="184"/>
      <c r="B2509" s="138"/>
      <c r="C2509" s="142"/>
      <c r="D2509" s="2"/>
      <c r="G2509" s="8"/>
      <c r="I2509" s="194"/>
      <c r="J2509" s="194"/>
      <c r="K2509" s="194"/>
      <c r="L2509" s="194"/>
      <c r="P2509" s="4"/>
      <c r="AA2509" s="12"/>
      <c r="AB2509" s="2"/>
      <c r="AC2509" s="2"/>
    </row>
    <row r="2510" spans="1:29" s="187" customFormat="1" ht="9.9" customHeight="1" x14ac:dyDescent="0.25">
      <c r="A2510" s="184"/>
      <c r="B2510" s="138"/>
      <c r="C2510" s="142"/>
      <c r="D2510" s="2"/>
      <c r="G2510" s="8"/>
      <c r="I2510" s="333"/>
      <c r="J2510" s="334"/>
      <c r="K2510" s="194"/>
      <c r="L2510" s="194"/>
      <c r="P2510" s="4"/>
      <c r="AA2510" s="12"/>
      <c r="AB2510" s="2"/>
      <c r="AC2510" s="2"/>
    </row>
    <row r="2511" spans="1:29" s="187" customFormat="1" ht="9.9" customHeight="1" x14ac:dyDescent="0.25">
      <c r="A2511" s="184"/>
      <c r="B2511" s="138"/>
      <c r="C2511" s="142"/>
      <c r="D2511" s="2"/>
      <c r="G2511" s="8"/>
      <c r="I2511" s="333"/>
      <c r="J2511" s="334"/>
      <c r="K2511" s="194"/>
      <c r="L2511" s="194"/>
      <c r="P2511" s="4"/>
      <c r="AA2511" s="12"/>
      <c r="AB2511" s="2"/>
      <c r="AC2511" s="2"/>
    </row>
    <row r="2512" spans="1:29" s="187" customFormat="1" ht="9.9" customHeight="1" x14ac:dyDescent="0.25">
      <c r="A2512" s="184"/>
      <c r="B2512" s="138"/>
      <c r="C2512" s="142"/>
      <c r="D2512" s="2"/>
      <c r="G2512" s="8"/>
      <c r="I2512" s="333"/>
      <c r="J2512" s="334"/>
      <c r="K2512" s="194"/>
      <c r="L2512" s="194"/>
      <c r="P2512" s="4"/>
      <c r="AA2512" s="12"/>
      <c r="AB2512" s="2"/>
      <c r="AC2512" s="2"/>
    </row>
    <row r="2513" spans="1:29" s="187" customFormat="1" ht="9.9" customHeight="1" x14ac:dyDescent="0.25">
      <c r="A2513" s="184"/>
      <c r="B2513" s="138"/>
      <c r="C2513" s="142"/>
      <c r="D2513" s="2"/>
      <c r="G2513" s="8"/>
      <c r="I2513" s="333"/>
      <c r="J2513" s="334"/>
      <c r="K2513" s="194"/>
      <c r="L2513" s="194"/>
      <c r="P2513" s="4"/>
      <c r="AA2513" s="12"/>
      <c r="AB2513" s="2"/>
      <c r="AC2513" s="2"/>
    </row>
    <row r="2514" spans="1:29" s="187" customFormat="1" ht="9.9" customHeight="1" x14ac:dyDescent="0.25">
      <c r="A2514" s="184"/>
      <c r="B2514" s="138"/>
      <c r="C2514" s="142"/>
      <c r="D2514" s="2"/>
      <c r="G2514" s="8"/>
      <c r="I2514" s="194"/>
      <c r="J2514" s="194"/>
      <c r="K2514" s="194"/>
      <c r="L2514" s="194"/>
      <c r="P2514" s="4"/>
      <c r="AA2514" s="12"/>
      <c r="AB2514" s="2"/>
      <c r="AC2514" s="2"/>
    </row>
    <row r="2515" spans="1:29" s="187" customFormat="1" ht="9.9" customHeight="1" x14ac:dyDescent="0.25">
      <c r="A2515" s="184"/>
      <c r="B2515" s="138"/>
      <c r="C2515" s="142"/>
      <c r="D2515" s="2"/>
      <c r="G2515" s="8"/>
      <c r="I2515" s="333"/>
      <c r="J2515" s="334"/>
      <c r="K2515" s="194"/>
      <c r="L2515" s="194"/>
      <c r="P2515" s="4"/>
      <c r="AA2515" s="12"/>
      <c r="AB2515" s="2"/>
      <c r="AC2515" s="2"/>
    </row>
    <row r="2516" spans="1:29" s="187" customFormat="1" ht="9.9" customHeight="1" x14ac:dyDescent="0.25">
      <c r="A2516" s="184"/>
      <c r="B2516" s="138"/>
      <c r="C2516" s="142"/>
      <c r="D2516" s="2"/>
      <c r="G2516" s="8"/>
      <c r="I2516" s="333"/>
      <c r="J2516" s="334"/>
      <c r="K2516" s="194"/>
      <c r="L2516" s="194"/>
      <c r="P2516" s="4"/>
      <c r="AA2516" s="12"/>
      <c r="AB2516" s="2"/>
      <c r="AC2516" s="2"/>
    </row>
    <row r="2517" spans="1:29" s="187" customFormat="1" ht="9.9" customHeight="1" x14ac:dyDescent="0.25">
      <c r="A2517" s="184"/>
      <c r="B2517" s="138"/>
      <c r="C2517" s="142"/>
      <c r="D2517" s="2"/>
      <c r="G2517" s="8"/>
      <c r="I2517" s="333"/>
      <c r="J2517" s="334"/>
      <c r="K2517" s="194"/>
      <c r="L2517" s="194"/>
      <c r="P2517" s="4"/>
      <c r="AA2517" s="12"/>
      <c r="AB2517" s="2"/>
      <c r="AC2517" s="2"/>
    </row>
    <row r="2518" spans="1:29" s="187" customFormat="1" ht="9.9" customHeight="1" x14ac:dyDescent="0.25">
      <c r="A2518" s="184"/>
      <c r="B2518" s="138"/>
      <c r="C2518" s="142"/>
      <c r="D2518" s="2"/>
      <c r="G2518" s="8"/>
      <c r="I2518" s="333"/>
      <c r="J2518" s="334"/>
      <c r="K2518" s="194"/>
      <c r="L2518" s="194"/>
      <c r="P2518" s="4"/>
      <c r="AA2518" s="12"/>
      <c r="AB2518" s="2"/>
      <c r="AC2518" s="2"/>
    </row>
    <row r="2519" spans="1:29" s="187" customFormat="1" ht="9.9" customHeight="1" x14ac:dyDescent="0.25">
      <c r="A2519" s="184"/>
      <c r="B2519" s="138"/>
      <c r="C2519" s="142"/>
      <c r="D2519" s="2"/>
      <c r="G2519" s="8"/>
      <c r="I2519" s="194"/>
      <c r="J2519" s="194"/>
      <c r="K2519" s="194"/>
      <c r="L2519" s="194"/>
      <c r="P2519" s="4"/>
      <c r="AA2519" s="12"/>
      <c r="AB2519" s="2"/>
      <c r="AC2519" s="2"/>
    </row>
    <row r="2520" spans="1:29" s="187" customFormat="1" ht="9.9" customHeight="1" x14ac:dyDescent="0.25">
      <c r="A2520" s="184"/>
      <c r="B2520" s="138"/>
      <c r="C2520" s="142"/>
      <c r="D2520" s="2"/>
      <c r="G2520" s="8"/>
      <c r="I2520" s="333"/>
      <c r="J2520" s="334"/>
      <c r="K2520" s="194"/>
      <c r="L2520" s="194"/>
      <c r="P2520" s="4"/>
      <c r="AA2520" s="12"/>
      <c r="AB2520" s="2"/>
      <c r="AC2520" s="2"/>
    </row>
    <row r="2521" spans="1:29" s="187" customFormat="1" ht="9.9" customHeight="1" x14ac:dyDescent="0.25">
      <c r="A2521" s="184"/>
      <c r="B2521" s="138"/>
      <c r="C2521" s="142"/>
      <c r="D2521" s="2"/>
      <c r="G2521" s="8"/>
      <c r="I2521" s="333"/>
      <c r="J2521" s="334"/>
      <c r="K2521" s="194"/>
      <c r="L2521" s="194"/>
      <c r="P2521" s="4"/>
      <c r="AA2521" s="12"/>
      <c r="AB2521" s="2"/>
      <c r="AC2521" s="2"/>
    </row>
    <row r="2522" spans="1:29" s="187" customFormat="1" ht="9.9" customHeight="1" x14ac:dyDescent="0.25">
      <c r="A2522" s="184"/>
      <c r="B2522" s="138"/>
      <c r="C2522" s="142"/>
      <c r="D2522" s="2"/>
      <c r="G2522" s="8"/>
      <c r="I2522" s="333"/>
      <c r="J2522" s="334"/>
      <c r="K2522" s="194"/>
      <c r="L2522" s="194"/>
      <c r="P2522" s="4"/>
      <c r="AA2522" s="12"/>
      <c r="AB2522" s="2"/>
      <c r="AC2522" s="2"/>
    </row>
    <row r="2523" spans="1:29" s="187" customFormat="1" ht="9.9" customHeight="1" x14ac:dyDescent="0.25">
      <c r="A2523" s="184"/>
      <c r="B2523" s="138"/>
      <c r="C2523" s="142"/>
      <c r="D2523" s="2"/>
      <c r="G2523" s="8"/>
      <c r="I2523" s="333"/>
      <c r="J2523" s="334"/>
      <c r="K2523" s="194"/>
      <c r="L2523" s="194"/>
      <c r="P2523" s="4"/>
      <c r="AA2523" s="12"/>
      <c r="AB2523" s="2"/>
      <c r="AC2523" s="2"/>
    </row>
    <row r="2524" spans="1:29" s="187" customFormat="1" ht="9.9" customHeight="1" x14ac:dyDescent="0.25">
      <c r="A2524" s="184"/>
      <c r="B2524" s="138"/>
      <c r="C2524" s="142"/>
      <c r="D2524" s="2"/>
      <c r="G2524" s="8"/>
      <c r="I2524" s="194"/>
      <c r="J2524" s="194"/>
      <c r="K2524" s="194"/>
      <c r="L2524" s="194"/>
      <c r="P2524" s="4"/>
      <c r="AA2524" s="12"/>
      <c r="AB2524" s="2"/>
      <c r="AC2524" s="2"/>
    </row>
    <row r="2525" spans="1:29" s="187" customFormat="1" ht="9.9" customHeight="1" x14ac:dyDescent="0.25">
      <c r="A2525" s="184"/>
      <c r="B2525" s="138"/>
      <c r="C2525" s="142"/>
      <c r="D2525" s="2"/>
      <c r="G2525" s="8"/>
      <c r="I2525" s="333"/>
      <c r="J2525" s="334"/>
      <c r="K2525" s="194"/>
      <c r="L2525" s="194"/>
      <c r="P2525" s="4"/>
      <c r="AA2525" s="12"/>
      <c r="AB2525" s="2"/>
      <c r="AC2525" s="2"/>
    </row>
    <row r="2526" spans="1:29" s="187" customFormat="1" ht="9.9" customHeight="1" x14ac:dyDescent="0.25">
      <c r="A2526" s="184"/>
      <c r="B2526" s="138"/>
      <c r="C2526" s="142"/>
      <c r="D2526" s="2"/>
      <c r="G2526" s="8"/>
      <c r="I2526" s="333"/>
      <c r="J2526" s="334"/>
      <c r="K2526" s="194"/>
      <c r="L2526" s="194"/>
      <c r="P2526" s="4"/>
      <c r="AA2526" s="12"/>
      <c r="AB2526" s="2"/>
      <c r="AC2526" s="2"/>
    </row>
    <row r="2527" spans="1:29" s="187" customFormat="1" ht="9.9" customHeight="1" x14ac:dyDescent="0.25">
      <c r="A2527" s="184"/>
      <c r="B2527" s="138"/>
      <c r="C2527" s="142"/>
      <c r="D2527" s="2"/>
      <c r="G2527" s="8"/>
      <c r="I2527" s="333"/>
      <c r="J2527" s="334"/>
      <c r="K2527" s="194"/>
      <c r="L2527" s="194"/>
      <c r="P2527" s="4"/>
      <c r="AA2527" s="12"/>
      <c r="AB2527" s="2"/>
      <c r="AC2527" s="2"/>
    </row>
    <row r="2528" spans="1:29" s="187" customFormat="1" ht="9.9" customHeight="1" x14ac:dyDescent="0.25">
      <c r="A2528" s="184"/>
      <c r="B2528" s="138"/>
      <c r="C2528" s="142"/>
      <c r="D2528" s="2"/>
      <c r="G2528" s="8"/>
      <c r="I2528" s="333"/>
      <c r="J2528" s="334"/>
      <c r="K2528" s="194"/>
      <c r="L2528" s="194"/>
      <c r="P2528" s="4"/>
      <c r="AA2528" s="12"/>
      <c r="AB2528" s="2"/>
      <c r="AC2528" s="2"/>
    </row>
    <row r="2529" spans="1:29" s="187" customFormat="1" ht="9.9" customHeight="1" x14ac:dyDescent="0.25">
      <c r="A2529" s="184"/>
      <c r="B2529" s="138"/>
      <c r="C2529" s="142"/>
      <c r="D2529" s="2"/>
      <c r="G2529" s="8"/>
      <c r="I2529" s="194"/>
      <c r="J2529" s="194"/>
      <c r="K2529" s="194"/>
      <c r="L2529" s="194"/>
      <c r="P2529" s="4"/>
      <c r="AA2529" s="12"/>
      <c r="AB2529" s="2"/>
      <c r="AC2529" s="2"/>
    </row>
    <row r="2530" spans="1:29" s="187" customFormat="1" ht="9.9" customHeight="1" x14ac:dyDescent="0.25">
      <c r="A2530" s="184"/>
      <c r="B2530" s="138"/>
      <c r="C2530" s="142"/>
      <c r="D2530" s="2"/>
      <c r="G2530" s="8"/>
      <c r="I2530" s="333"/>
      <c r="J2530" s="334"/>
      <c r="K2530" s="194"/>
      <c r="L2530" s="194"/>
      <c r="P2530" s="4"/>
      <c r="AA2530" s="12"/>
      <c r="AB2530" s="2"/>
      <c r="AC2530" s="2"/>
    </row>
    <row r="2531" spans="1:29" s="187" customFormat="1" ht="9.9" customHeight="1" x14ac:dyDescent="0.25">
      <c r="A2531" s="184"/>
      <c r="B2531" s="138"/>
      <c r="C2531" s="142"/>
      <c r="D2531" s="2"/>
      <c r="G2531" s="8"/>
      <c r="I2531" s="333"/>
      <c r="J2531" s="334"/>
      <c r="K2531" s="194"/>
      <c r="L2531" s="194"/>
      <c r="P2531" s="4"/>
      <c r="AA2531" s="12"/>
      <c r="AB2531" s="2"/>
      <c r="AC2531" s="2"/>
    </row>
    <row r="2532" spans="1:29" s="187" customFormat="1" ht="9.9" customHeight="1" x14ac:dyDescent="0.25">
      <c r="A2532" s="11"/>
      <c r="B2532" s="138"/>
      <c r="C2532" s="142"/>
      <c r="D2532" s="2"/>
      <c r="G2532" s="8"/>
      <c r="I2532" s="333"/>
      <c r="J2532" s="334"/>
      <c r="K2532" s="194"/>
      <c r="L2532" s="194"/>
      <c r="P2532" s="4"/>
      <c r="AA2532" s="12"/>
      <c r="AB2532" s="2"/>
      <c r="AC2532" s="2"/>
    </row>
    <row r="2533" spans="1:29" s="187" customFormat="1" ht="9.9" customHeight="1" x14ac:dyDescent="0.25">
      <c r="A2533" s="184"/>
      <c r="B2533" s="138"/>
      <c r="C2533" s="142"/>
      <c r="D2533" s="2"/>
      <c r="G2533" s="8"/>
      <c r="I2533" s="333"/>
      <c r="J2533" s="334"/>
      <c r="K2533" s="194"/>
      <c r="L2533" s="194"/>
      <c r="P2533" s="4"/>
      <c r="AA2533" s="12"/>
      <c r="AB2533" s="2"/>
      <c r="AC2533" s="2"/>
    </row>
    <row r="2534" spans="1:29" s="187" customFormat="1" ht="9.9" customHeight="1" x14ac:dyDescent="0.25">
      <c r="A2534" s="184"/>
      <c r="B2534" s="138"/>
      <c r="C2534" s="142"/>
      <c r="D2534" s="2"/>
      <c r="G2534" s="8"/>
      <c r="I2534" s="194"/>
      <c r="J2534" s="194"/>
      <c r="K2534" s="194"/>
      <c r="L2534" s="194"/>
      <c r="P2534" s="4"/>
      <c r="AA2534" s="12"/>
      <c r="AB2534" s="2"/>
      <c r="AC2534" s="2"/>
    </row>
    <row r="2535" spans="1:29" s="187" customFormat="1" ht="9.9" customHeight="1" x14ac:dyDescent="0.25">
      <c r="A2535" s="184"/>
      <c r="B2535" s="138"/>
      <c r="C2535" s="142"/>
      <c r="D2535" s="2"/>
      <c r="G2535" s="8"/>
      <c r="I2535" s="333"/>
      <c r="J2535" s="334"/>
      <c r="K2535" s="194"/>
      <c r="L2535" s="194"/>
      <c r="P2535" s="4"/>
      <c r="AA2535" s="12"/>
      <c r="AB2535" s="2"/>
      <c r="AC2535" s="2"/>
    </row>
    <row r="2536" spans="1:29" s="187" customFormat="1" ht="9.9" customHeight="1" x14ac:dyDescent="0.25">
      <c r="A2536" s="184"/>
      <c r="B2536" s="138"/>
      <c r="C2536" s="142"/>
      <c r="D2536" s="2"/>
      <c r="G2536" s="8"/>
      <c r="I2536" s="333"/>
      <c r="J2536" s="334"/>
      <c r="K2536" s="194"/>
      <c r="L2536" s="194"/>
      <c r="P2536" s="4"/>
      <c r="AA2536" s="12"/>
      <c r="AB2536" s="2"/>
      <c r="AC2536" s="2"/>
    </row>
    <row r="2537" spans="1:29" s="187" customFormat="1" ht="9.9" customHeight="1" x14ac:dyDescent="0.25">
      <c r="A2537" s="184"/>
      <c r="B2537" s="138"/>
      <c r="C2537" s="142"/>
      <c r="D2537" s="2"/>
      <c r="G2537" s="8"/>
      <c r="I2537" s="333"/>
      <c r="J2537" s="334"/>
      <c r="K2537" s="194"/>
      <c r="L2537" s="194"/>
      <c r="P2537" s="4"/>
      <c r="AA2537" s="12"/>
      <c r="AB2537" s="2"/>
      <c r="AC2537" s="2"/>
    </row>
    <row r="2538" spans="1:29" s="187" customFormat="1" ht="9.9" customHeight="1" x14ac:dyDescent="0.25">
      <c r="A2538" s="184"/>
      <c r="B2538" s="138"/>
      <c r="C2538" s="142"/>
      <c r="D2538" s="2"/>
      <c r="G2538" s="8"/>
      <c r="I2538" s="333"/>
      <c r="J2538" s="334"/>
      <c r="K2538" s="194"/>
      <c r="L2538" s="194"/>
      <c r="P2538" s="4"/>
      <c r="AA2538" s="12"/>
      <c r="AB2538" s="2"/>
      <c r="AC2538" s="2"/>
    </row>
    <row r="2539" spans="1:29" s="187" customFormat="1" ht="9.9" customHeight="1" x14ac:dyDescent="0.25">
      <c r="A2539" s="184"/>
      <c r="B2539" s="138"/>
      <c r="C2539" s="142"/>
      <c r="D2539" s="2"/>
      <c r="G2539" s="8"/>
      <c r="I2539" s="194"/>
      <c r="J2539" s="194"/>
      <c r="K2539" s="194"/>
      <c r="L2539" s="194"/>
      <c r="P2539" s="4"/>
      <c r="AA2539" s="12"/>
      <c r="AB2539" s="2"/>
      <c r="AC2539" s="2"/>
    </row>
    <row r="2540" spans="1:29" s="187" customFormat="1" ht="9.9" customHeight="1" x14ac:dyDescent="0.25">
      <c r="A2540" s="184"/>
      <c r="B2540" s="138"/>
      <c r="C2540" s="142"/>
      <c r="D2540" s="2"/>
      <c r="G2540" s="8"/>
      <c r="I2540" s="333"/>
      <c r="J2540" s="334"/>
      <c r="K2540" s="194"/>
      <c r="L2540" s="194"/>
      <c r="P2540" s="4"/>
      <c r="AA2540" s="12"/>
      <c r="AB2540" s="2"/>
      <c r="AC2540" s="2"/>
    </row>
    <row r="2541" spans="1:29" s="187" customFormat="1" ht="9.9" customHeight="1" x14ac:dyDescent="0.25">
      <c r="A2541" s="184"/>
      <c r="B2541" s="138"/>
      <c r="C2541" s="142"/>
      <c r="D2541" s="2"/>
      <c r="G2541" s="8"/>
      <c r="I2541" s="333"/>
      <c r="J2541" s="334"/>
      <c r="K2541" s="194"/>
      <c r="L2541" s="194"/>
      <c r="P2541" s="4"/>
      <c r="AA2541" s="12"/>
      <c r="AB2541" s="2"/>
      <c r="AC2541" s="2"/>
    </row>
    <row r="2542" spans="1:29" s="187" customFormat="1" ht="9.9" customHeight="1" x14ac:dyDescent="0.25">
      <c r="A2542" s="184"/>
      <c r="B2542" s="138"/>
      <c r="C2542" s="142"/>
      <c r="D2542" s="2"/>
      <c r="G2542" s="8"/>
      <c r="I2542" s="194"/>
      <c r="J2542" s="194"/>
      <c r="K2542" s="194"/>
      <c r="L2542" s="194"/>
      <c r="P2542" s="4"/>
      <c r="AA2542" s="12"/>
      <c r="AB2542" s="2"/>
      <c r="AC2542" s="2"/>
    </row>
    <row r="2543" spans="1:29" s="187" customFormat="1" ht="9.9" customHeight="1" x14ac:dyDescent="0.25">
      <c r="A2543" s="184"/>
      <c r="B2543" s="138"/>
      <c r="C2543" s="142"/>
      <c r="D2543" s="2"/>
      <c r="G2543" s="8"/>
      <c r="I2543" s="333"/>
      <c r="J2543" s="334"/>
      <c r="K2543" s="194"/>
      <c r="L2543" s="194"/>
      <c r="P2543" s="4"/>
      <c r="AA2543" s="12"/>
      <c r="AB2543" s="2"/>
      <c r="AC2543" s="2"/>
    </row>
    <row r="2544" spans="1:29" s="187" customFormat="1" ht="9.9" customHeight="1" x14ac:dyDescent="0.25">
      <c r="A2544" s="184"/>
      <c r="B2544" s="138"/>
      <c r="C2544" s="142"/>
      <c r="D2544" s="2"/>
      <c r="G2544" s="8"/>
      <c r="I2544" s="333"/>
      <c r="J2544" s="334"/>
      <c r="K2544" s="194"/>
      <c r="L2544" s="194"/>
      <c r="P2544" s="4"/>
      <c r="AA2544" s="12"/>
      <c r="AB2544" s="2"/>
      <c r="AC2544" s="2"/>
    </row>
    <row r="2545" spans="1:29" s="187" customFormat="1" ht="9.9" customHeight="1" x14ac:dyDescent="0.25">
      <c r="A2545" s="184"/>
      <c r="B2545" s="138"/>
      <c r="C2545" s="142"/>
      <c r="D2545" s="2"/>
      <c r="G2545" s="8"/>
      <c r="I2545" s="333"/>
      <c r="J2545" s="334"/>
      <c r="K2545" s="194"/>
      <c r="L2545" s="194"/>
      <c r="P2545" s="4"/>
      <c r="AA2545" s="12"/>
      <c r="AB2545" s="2"/>
      <c r="AC2545" s="2"/>
    </row>
    <row r="2546" spans="1:29" s="187" customFormat="1" ht="9.9" customHeight="1" x14ac:dyDescent="0.25">
      <c r="A2546" s="184"/>
      <c r="B2546" s="138"/>
      <c r="C2546" s="142"/>
      <c r="D2546" s="2"/>
      <c r="G2546" s="8"/>
      <c r="I2546" s="194"/>
      <c r="J2546" s="194"/>
      <c r="K2546" s="194"/>
      <c r="L2546" s="194"/>
      <c r="P2546" s="4"/>
      <c r="AA2546" s="12"/>
      <c r="AB2546" s="2"/>
      <c r="AC2546" s="2"/>
    </row>
    <row r="2547" spans="1:29" s="187" customFormat="1" ht="9.9" customHeight="1" x14ac:dyDescent="0.25">
      <c r="A2547" s="184"/>
      <c r="B2547" s="138"/>
      <c r="C2547" s="142"/>
      <c r="D2547" s="2"/>
      <c r="G2547" s="8"/>
      <c r="I2547" s="333"/>
      <c r="J2547" s="334"/>
      <c r="K2547" s="194"/>
      <c r="L2547" s="194"/>
      <c r="P2547" s="4"/>
      <c r="AA2547" s="12"/>
      <c r="AB2547" s="2"/>
      <c r="AC2547" s="2"/>
    </row>
    <row r="2548" spans="1:29" s="187" customFormat="1" ht="9.9" customHeight="1" x14ac:dyDescent="0.25">
      <c r="A2548" s="184"/>
      <c r="B2548" s="138"/>
      <c r="C2548" s="142"/>
      <c r="D2548" s="2"/>
      <c r="G2548" s="8"/>
      <c r="I2548" s="333"/>
      <c r="J2548" s="334"/>
      <c r="K2548" s="194"/>
      <c r="L2548" s="194"/>
      <c r="P2548" s="4"/>
      <c r="AA2548" s="12"/>
      <c r="AB2548" s="2"/>
      <c r="AC2548" s="2"/>
    </row>
    <row r="2549" spans="1:29" s="187" customFormat="1" ht="9.9" customHeight="1" x14ac:dyDescent="0.25">
      <c r="A2549" s="184"/>
      <c r="B2549" s="138"/>
      <c r="C2549" s="142"/>
      <c r="D2549" s="2"/>
      <c r="G2549" s="8"/>
      <c r="I2549" s="333"/>
      <c r="J2549" s="334"/>
      <c r="K2549" s="194"/>
      <c r="L2549" s="194"/>
      <c r="P2549" s="4"/>
      <c r="AA2549" s="12"/>
      <c r="AB2549" s="2"/>
      <c r="AC2549" s="2"/>
    </row>
    <row r="2550" spans="1:29" s="187" customFormat="1" ht="9.9" customHeight="1" x14ac:dyDescent="0.25">
      <c r="A2550" s="184"/>
      <c r="B2550" s="138"/>
      <c r="C2550" s="142"/>
      <c r="D2550" s="2"/>
      <c r="G2550" s="8"/>
      <c r="I2550" s="333"/>
      <c r="J2550" s="334"/>
      <c r="K2550" s="194"/>
      <c r="L2550" s="194"/>
      <c r="P2550" s="4"/>
      <c r="AA2550" s="12"/>
      <c r="AB2550" s="2"/>
      <c r="AC2550" s="2"/>
    </row>
    <row r="2551" spans="1:29" s="187" customFormat="1" ht="9.9" customHeight="1" x14ac:dyDescent="0.25">
      <c r="A2551" s="184"/>
      <c r="B2551" s="138"/>
      <c r="C2551" s="142"/>
      <c r="D2551" s="2"/>
      <c r="G2551" s="8"/>
      <c r="I2551" s="194"/>
      <c r="J2551" s="194"/>
      <c r="K2551" s="194"/>
      <c r="L2551" s="194"/>
      <c r="P2551" s="4"/>
      <c r="AA2551" s="12"/>
      <c r="AB2551" s="2"/>
      <c r="AC2551" s="2"/>
    </row>
    <row r="2552" spans="1:29" s="187" customFormat="1" ht="9.9" customHeight="1" x14ac:dyDescent="0.25">
      <c r="A2552" s="184"/>
      <c r="B2552" s="138"/>
      <c r="C2552" s="142"/>
      <c r="D2552" s="2"/>
      <c r="G2552" s="8"/>
      <c r="I2552" s="333"/>
      <c r="J2552" s="334"/>
      <c r="K2552" s="194"/>
      <c r="L2552" s="194"/>
      <c r="P2552" s="4"/>
      <c r="AA2552" s="12"/>
      <c r="AB2552" s="2"/>
      <c r="AC2552" s="2"/>
    </row>
    <row r="2553" spans="1:29" s="187" customFormat="1" ht="9.9" customHeight="1" x14ac:dyDescent="0.25">
      <c r="A2553" s="184"/>
      <c r="B2553" s="138"/>
      <c r="C2553" s="142"/>
      <c r="D2553" s="2"/>
      <c r="G2553" s="8"/>
      <c r="I2553" s="333"/>
      <c r="J2553" s="334"/>
      <c r="K2553" s="194"/>
      <c r="L2553" s="194"/>
      <c r="P2553" s="4"/>
      <c r="AA2553" s="12"/>
      <c r="AB2553" s="2"/>
      <c r="AC2553" s="2"/>
    </row>
    <row r="2554" spans="1:29" s="187" customFormat="1" ht="9.9" customHeight="1" x14ac:dyDescent="0.25">
      <c r="A2554" s="184"/>
      <c r="B2554" s="138"/>
      <c r="C2554" s="142"/>
      <c r="D2554" s="2"/>
      <c r="G2554" s="8"/>
      <c r="I2554" s="194"/>
      <c r="J2554" s="194"/>
      <c r="K2554" s="194"/>
      <c r="L2554" s="194"/>
      <c r="P2554" s="4"/>
      <c r="AA2554" s="12"/>
      <c r="AB2554" s="2"/>
      <c r="AC2554" s="2"/>
    </row>
    <row r="2555" spans="1:29" s="187" customFormat="1" ht="9.9" customHeight="1" x14ac:dyDescent="0.25">
      <c r="A2555" s="184"/>
      <c r="B2555" s="138"/>
      <c r="C2555" s="142"/>
      <c r="D2555" s="2"/>
      <c r="G2555" s="8"/>
      <c r="I2555" s="333"/>
      <c r="J2555" s="334"/>
      <c r="K2555" s="194"/>
      <c r="L2555" s="194"/>
      <c r="P2555" s="4"/>
      <c r="AA2555" s="12"/>
      <c r="AB2555" s="2"/>
      <c r="AC2555" s="2"/>
    </row>
    <row r="2556" spans="1:29" s="187" customFormat="1" ht="9.9" customHeight="1" x14ac:dyDescent="0.25">
      <c r="A2556" s="184"/>
      <c r="B2556" s="138"/>
      <c r="C2556" s="142"/>
      <c r="D2556" s="2"/>
      <c r="G2556" s="8"/>
      <c r="I2556" s="333"/>
      <c r="J2556" s="334"/>
      <c r="K2556" s="194"/>
      <c r="L2556" s="194"/>
      <c r="P2556" s="4"/>
      <c r="AA2556" s="12"/>
      <c r="AB2556" s="2"/>
      <c r="AC2556" s="2"/>
    </row>
    <row r="2558" spans="1:29" s="187" customFormat="1" ht="9.9" customHeight="1" x14ac:dyDescent="0.25">
      <c r="A2558" s="10"/>
      <c r="B2558" s="67"/>
      <c r="C2558" s="142"/>
      <c r="G2558" s="8"/>
      <c r="I2558" s="4"/>
      <c r="J2558" s="4"/>
      <c r="K2558" s="4"/>
      <c r="L2558" s="4"/>
      <c r="P2558" s="4"/>
      <c r="AA2558" s="12"/>
      <c r="AB2558" s="2"/>
      <c r="AC2558" s="2"/>
    </row>
    <row r="2559" spans="1:29" s="187" customFormat="1" ht="9.9" customHeight="1" x14ac:dyDescent="0.25">
      <c r="A2559" s="184"/>
      <c r="B2559" s="141"/>
      <c r="C2559" s="142"/>
      <c r="G2559" s="8"/>
      <c r="I2559" s="4"/>
      <c r="J2559" s="4"/>
      <c r="K2559" s="4"/>
      <c r="L2559" s="4"/>
      <c r="P2559" s="4"/>
      <c r="AA2559" s="12"/>
      <c r="AB2559" s="2"/>
      <c r="AC2559" s="2"/>
    </row>
    <row r="2560" spans="1:29" s="187" customFormat="1" ht="9.9" customHeight="1" x14ac:dyDescent="0.25">
      <c r="A2560" s="184"/>
      <c r="B2560" s="142"/>
      <c r="C2560" s="142"/>
      <c r="D2560" s="2"/>
      <c r="G2560" s="8"/>
      <c r="I2560" s="194"/>
      <c r="J2560" s="194"/>
      <c r="K2560" s="194"/>
      <c r="L2560" s="194"/>
      <c r="P2560" s="4"/>
      <c r="AA2560" s="12"/>
      <c r="AB2560" s="2"/>
      <c r="AC2560" s="2"/>
    </row>
    <row r="2561" spans="1:29" s="187" customFormat="1" ht="9.9" customHeight="1" x14ac:dyDescent="0.25">
      <c r="A2561" s="184"/>
      <c r="B2561" s="138"/>
      <c r="C2561" s="142"/>
      <c r="D2561" s="2"/>
      <c r="G2561" s="8"/>
      <c r="I2561" s="194"/>
      <c r="J2561" s="194"/>
      <c r="K2561" s="194"/>
      <c r="L2561" s="194"/>
      <c r="P2561" s="4"/>
      <c r="AA2561" s="12"/>
      <c r="AB2561" s="2"/>
      <c r="AC2561" s="2"/>
    </row>
    <row r="2562" spans="1:29" s="187" customFormat="1" ht="9.9" customHeight="1" x14ac:dyDescent="0.25">
      <c r="A2562" s="184"/>
      <c r="B2562" s="138"/>
      <c r="C2562" s="142"/>
      <c r="D2562" s="2"/>
      <c r="G2562" s="8"/>
      <c r="I2562" s="333"/>
      <c r="J2562" s="334"/>
      <c r="K2562" s="194"/>
      <c r="L2562" s="194"/>
      <c r="P2562" s="4"/>
      <c r="AA2562" s="12"/>
      <c r="AB2562" s="2"/>
      <c r="AC2562" s="2"/>
    </row>
    <row r="2563" spans="1:29" s="187" customFormat="1" ht="9.9" customHeight="1" x14ac:dyDescent="0.25">
      <c r="A2563" s="184"/>
      <c r="B2563" s="138"/>
      <c r="C2563" s="142"/>
      <c r="D2563" s="2"/>
      <c r="G2563" s="8"/>
      <c r="I2563" s="333"/>
      <c r="J2563" s="334"/>
      <c r="K2563" s="194"/>
      <c r="L2563" s="194"/>
      <c r="P2563" s="4"/>
      <c r="AA2563" s="12"/>
      <c r="AB2563" s="2"/>
      <c r="AC2563" s="2"/>
    </row>
    <row r="2564" spans="1:29" s="187" customFormat="1" ht="9.9" customHeight="1" x14ac:dyDescent="0.25">
      <c r="A2564" s="184"/>
      <c r="B2564" s="138"/>
      <c r="C2564" s="142"/>
      <c r="D2564" s="2"/>
      <c r="G2564" s="8"/>
      <c r="I2564" s="194"/>
      <c r="J2564" s="194"/>
      <c r="K2564" s="194"/>
      <c r="L2564" s="194"/>
      <c r="P2564" s="4"/>
      <c r="AA2564" s="12"/>
      <c r="AB2564" s="2"/>
      <c r="AC2564" s="2"/>
    </row>
    <row r="2565" spans="1:29" s="187" customFormat="1" ht="9.9" customHeight="1" x14ac:dyDescent="0.25">
      <c r="A2565" s="184"/>
      <c r="B2565" s="138"/>
      <c r="C2565" s="142"/>
      <c r="D2565" s="2"/>
      <c r="G2565" s="8"/>
      <c r="I2565" s="333"/>
      <c r="J2565" s="334"/>
      <c r="K2565" s="194"/>
      <c r="L2565" s="194"/>
      <c r="P2565" s="4"/>
      <c r="AA2565" s="12"/>
      <c r="AB2565" s="2"/>
      <c r="AC2565" s="2"/>
    </row>
    <row r="2566" spans="1:29" s="187" customFormat="1" ht="9.9" customHeight="1" x14ac:dyDescent="0.25">
      <c r="A2566" s="184"/>
      <c r="B2566" s="138"/>
      <c r="C2566" s="142"/>
      <c r="D2566" s="2"/>
      <c r="G2566" s="8"/>
      <c r="I2566" s="333"/>
      <c r="J2566" s="334"/>
      <c r="K2566" s="194"/>
      <c r="L2566" s="194"/>
      <c r="P2566" s="4"/>
      <c r="AA2566" s="12"/>
      <c r="AB2566" s="2"/>
      <c r="AC2566" s="2"/>
    </row>
    <row r="2567" spans="1:29" s="187" customFormat="1" ht="9.9" customHeight="1" x14ac:dyDescent="0.25">
      <c r="A2567" s="184"/>
      <c r="B2567" s="138"/>
      <c r="C2567" s="142"/>
      <c r="D2567" s="2"/>
      <c r="G2567" s="8"/>
      <c r="I2567" s="333"/>
      <c r="J2567" s="334"/>
      <c r="K2567" s="194"/>
      <c r="L2567" s="194"/>
      <c r="P2567" s="4"/>
      <c r="AA2567" s="12"/>
      <c r="AB2567" s="2"/>
      <c r="AC2567" s="2"/>
    </row>
    <row r="2568" spans="1:29" s="187" customFormat="1" ht="9.9" customHeight="1" x14ac:dyDescent="0.25">
      <c r="A2568" s="184"/>
      <c r="B2568" s="138"/>
      <c r="C2568" s="142"/>
      <c r="D2568" s="2"/>
      <c r="G2568" s="8"/>
      <c r="I2568" s="194"/>
      <c r="J2568" s="194"/>
      <c r="K2568" s="194"/>
      <c r="L2568" s="194"/>
      <c r="P2568" s="4"/>
      <c r="AA2568" s="12"/>
      <c r="AB2568" s="2"/>
      <c r="AC2568" s="2"/>
    </row>
    <row r="2569" spans="1:29" s="187" customFormat="1" ht="9.9" customHeight="1" x14ac:dyDescent="0.25">
      <c r="A2569" s="184"/>
      <c r="B2569" s="138"/>
      <c r="C2569" s="142"/>
      <c r="D2569" s="2"/>
      <c r="G2569" s="8"/>
      <c r="I2569" s="333"/>
      <c r="J2569" s="334"/>
      <c r="K2569" s="194"/>
      <c r="L2569" s="194"/>
      <c r="P2569" s="4"/>
      <c r="AA2569" s="12"/>
      <c r="AB2569" s="2"/>
      <c r="AC2569" s="2"/>
    </row>
    <row r="2570" spans="1:29" s="187" customFormat="1" ht="9.9" customHeight="1" x14ac:dyDescent="0.25">
      <c r="A2570" s="184"/>
      <c r="B2570" s="138"/>
      <c r="C2570" s="142"/>
      <c r="D2570" s="2"/>
      <c r="G2570" s="8"/>
      <c r="I2570" s="333"/>
      <c r="J2570" s="334"/>
      <c r="K2570" s="194"/>
      <c r="L2570" s="194"/>
      <c r="P2570" s="4"/>
      <c r="AA2570" s="12"/>
      <c r="AB2570" s="2"/>
      <c r="AC2570" s="2"/>
    </row>
    <row r="2571" spans="1:29" s="187" customFormat="1" ht="9.9" customHeight="1" x14ac:dyDescent="0.25">
      <c r="A2571" s="184"/>
      <c r="B2571" s="138"/>
      <c r="C2571" s="142"/>
      <c r="D2571" s="2"/>
      <c r="G2571" s="8"/>
      <c r="I2571" s="194"/>
      <c r="J2571" s="194"/>
      <c r="K2571" s="194"/>
      <c r="L2571" s="194"/>
      <c r="P2571" s="4"/>
      <c r="AA2571" s="12"/>
      <c r="AB2571" s="2"/>
      <c r="AC2571" s="2"/>
    </row>
    <row r="2572" spans="1:29" s="187" customFormat="1" ht="9.9" customHeight="1" x14ac:dyDescent="0.25">
      <c r="A2572" s="184"/>
      <c r="B2572" s="138"/>
      <c r="C2572" s="142"/>
      <c r="D2572" s="2"/>
      <c r="G2572" s="8"/>
      <c r="I2572" s="333"/>
      <c r="J2572" s="334"/>
      <c r="K2572" s="194"/>
      <c r="L2572" s="194"/>
      <c r="P2572" s="4"/>
      <c r="AA2572" s="12"/>
      <c r="AB2572" s="2"/>
      <c r="AC2572" s="2"/>
    </row>
    <row r="2573" spans="1:29" s="187" customFormat="1" ht="9.9" customHeight="1" x14ac:dyDescent="0.25">
      <c r="A2573" s="184"/>
      <c r="B2573" s="138"/>
      <c r="C2573" s="142"/>
      <c r="D2573" s="2"/>
      <c r="G2573" s="8"/>
      <c r="I2573" s="333"/>
      <c r="J2573" s="334"/>
      <c r="K2573" s="194"/>
      <c r="L2573" s="194"/>
      <c r="P2573" s="4"/>
      <c r="AA2573" s="12"/>
      <c r="AB2573" s="2"/>
      <c r="AC2573" s="2"/>
    </row>
    <row r="2574" spans="1:29" s="187" customFormat="1" ht="9.9" customHeight="1" x14ac:dyDescent="0.25">
      <c r="A2574" s="184"/>
      <c r="B2574" s="138"/>
      <c r="C2574" s="142"/>
      <c r="D2574" s="2"/>
      <c r="G2574" s="8"/>
      <c r="I2574" s="333"/>
      <c r="J2574" s="334"/>
      <c r="K2574" s="194"/>
      <c r="L2574" s="194"/>
      <c r="P2574" s="4"/>
      <c r="AA2574" s="12"/>
      <c r="AB2574" s="2"/>
      <c r="AC2574" s="2"/>
    </row>
    <row r="2575" spans="1:29" s="187" customFormat="1" ht="9.9" customHeight="1" x14ac:dyDescent="0.25">
      <c r="A2575" s="184"/>
      <c r="B2575" s="138"/>
      <c r="C2575" s="142"/>
      <c r="D2575" s="2"/>
      <c r="G2575" s="8"/>
      <c r="I2575" s="333"/>
      <c r="J2575" s="334"/>
      <c r="K2575" s="194"/>
      <c r="L2575" s="194"/>
      <c r="P2575" s="4"/>
      <c r="AA2575" s="12"/>
      <c r="AB2575" s="2"/>
      <c r="AC2575" s="2"/>
    </row>
    <row r="2576" spans="1:29" s="187" customFormat="1" ht="9.9" customHeight="1" x14ac:dyDescent="0.25">
      <c r="A2576" s="184"/>
      <c r="B2576" s="138"/>
      <c r="C2576" s="142"/>
      <c r="D2576" s="2"/>
      <c r="G2576" s="8"/>
      <c r="I2576" s="194"/>
      <c r="J2576" s="194"/>
      <c r="K2576" s="194"/>
      <c r="L2576" s="194"/>
      <c r="P2576" s="4"/>
      <c r="AA2576" s="12"/>
      <c r="AB2576" s="2"/>
      <c r="AC2576" s="2"/>
    </row>
    <row r="2577" spans="1:29" s="187" customFormat="1" ht="9.9" customHeight="1" x14ac:dyDescent="0.25">
      <c r="A2577" s="184"/>
      <c r="B2577" s="138"/>
      <c r="C2577" s="142"/>
      <c r="D2577" s="2"/>
      <c r="G2577" s="8"/>
      <c r="I2577" s="333"/>
      <c r="J2577" s="334"/>
      <c r="K2577" s="194"/>
      <c r="L2577" s="194"/>
      <c r="P2577" s="4"/>
      <c r="AA2577" s="12"/>
      <c r="AB2577" s="2"/>
      <c r="AC2577" s="2"/>
    </row>
    <row r="2578" spans="1:29" s="187" customFormat="1" ht="9.9" customHeight="1" x14ac:dyDescent="0.25">
      <c r="A2578" s="184"/>
      <c r="B2578" s="138"/>
      <c r="C2578" s="142"/>
      <c r="D2578" s="2"/>
      <c r="G2578" s="8"/>
      <c r="I2578" s="333"/>
      <c r="J2578" s="334"/>
      <c r="K2578" s="194"/>
      <c r="L2578" s="194"/>
      <c r="P2578" s="4"/>
      <c r="AA2578" s="12"/>
      <c r="AB2578" s="2"/>
      <c r="AC2578" s="2"/>
    </row>
    <row r="2579" spans="1:29" s="187" customFormat="1" ht="9.9" customHeight="1" x14ac:dyDescent="0.25">
      <c r="A2579" s="184"/>
      <c r="B2579" s="138"/>
      <c r="C2579" s="142"/>
      <c r="D2579" s="2"/>
      <c r="G2579" s="8"/>
      <c r="I2579" s="194"/>
      <c r="J2579" s="194"/>
      <c r="K2579" s="194"/>
      <c r="L2579" s="194"/>
      <c r="P2579" s="4"/>
      <c r="AA2579" s="12"/>
      <c r="AB2579" s="2"/>
      <c r="AC2579" s="2"/>
    </row>
    <row r="2580" spans="1:29" s="187" customFormat="1" ht="9.9" customHeight="1" x14ac:dyDescent="0.25">
      <c r="A2580" s="184"/>
      <c r="B2580" s="138"/>
      <c r="C2580" s="142"/>
      <c r="D2580" s="2"/>
      <c r="G2580" s="8"/>
      <c r="I2580" s="333"/>
      <c r="J2580" s="334"/>
      <c r="K2580" s="194"/>
      <c r="L2580" s="194"/>
      <c r="P2580" s="4"/>
      <c r="AA2580" s="12"/>
      <c r="AB2580" s="2"/>
      <c r="AC2580" s="2"/>
    </row>
    <row r="2581" spans="1:29" s="187" customFormat="1" ht="9.9" customHeight="1" x14ac:dyDescent="0.25">
      <c r="A2581" s="184"/>
      <c r="B2581" s="138"/>
      <c r="C2581" s="142"/>
      <c r="D2581" s="2"/>
      <c r="G2581" s="8"/>
      <c r="I2581" s="333"/>
      <c r="J2581" s="334"/>
      <c r="K2581" s="194"/>
      <c r="L2581" s="194"/>
      <c r="P2581" s="4"/>
      <c r="AA2581" s="12"/>
      <c r="AB2581" s="2"/>
      <c r="AC2581" s="2"/>
    </row>
    <row r="2582" spans="1:29" s="187" customFormat="1" ht="9.9" customHeight="1" x14ac:dyDescent="0.25">
      <c r="A2582" s="184"/>
      <c r="B2582" s="138"/>
      <c r="C2582" s="142"/>
      <c r="D2582" s="2"/>
      <c r="G2582" s="8"/>
      <c r="I2582" s="333"/>
      <c r="J2582" s="334"/>
      <c r="K2582" s="194"/>
      <c r="L2582" s="194"/>
      <c r="P2582" s="4"/>
      <c r="AA2582" s="12"/>
      <c r="AB2582" s="2"/>
      <c r="AC2582" s="2"/>
    </row>
    <row r="2583" spans="1:29" s="187" customFormat="1" ht="9.9" customHeight="1" x14ac:dyDescent="0.25">
      <c r="A2583" s="184"/>
      <c r="B2583" s="138"/>
      <c r="C2583" s="142"/>
      <c r="D2583" s="2"/>
      <c r="G2583" s="8"/>
      <c r="I2583" s="333"/>
      <c r="J2583" s="334"/>
      <c r="K2583" s="194"/>
      <c r="L2583" s="194"/>
      <c r="P2583" s="4"/>
      <c r="AA2583" s="12"/>
      <c r="AB2583" s="2"/>
      <c r="AC2583" s="2"/>
    </row>
    <row r="2584" spans="1:29" s="187" customFormat="1" ht="9.9" customHeight="1" x14ac:dyDescent="0.25">
      <c r="A2584" s="184"/>
      <c r="B2584" s="138"/>
      <c r="C2584" s="142"/>
      <c r="D2584" s="2"/>
      <c r="G2584" s="8"/>
      <c r="I2584" s="194"/>
      <c r="J2584" s="194"/>
      <c r="K2584" s="194"/>
      <c r="L2584" s="194"/>
      <c r="P2584" s="4"/>
      <c r="AA2584" s="12"/>
      <c r="AB2584" s="2"/>
      <c r="AC2584" s="2"/>
    </row>
    <row r="2585" spans="1:29" s="187" customFormat="1" ht="9.9" customHeight="1" x14ac:dyDescent="0.25">
      <c r="A2585" s="184"/>
      <c r="B2585" s="138"/>
      <c r="C2585" s="142"/>
      <c r="D2585" s="2"/>
      <c r="G2585" s="8"/>
      <c r="I2585" s="333"/>
      <c r="J2585" s="334"/>
      <c r="K2585" s="194"/>
      <c r="L2585" s="194"/>
      <c r="P2585" s="4"/>
      <c r="AA2585" s="12"/>
      <c r="AB2585" s="2"/>
      <c r="AC2585" s="2"/>
    </row>
    <row r="2586" spans="1:29" s="187" customFormat="1" ht="9.9" customHeight="1" x14ac:dyDescent="0.25">
      <c r="A2586" s="184"/>
      <c r="B2586" s="138"/>
      <c r="C2586" s="142"/>
      <c r="D2586" s="2"/>
      <c r="G2586" s="8"/>
      <c r="I2586" s="333"/>
      <c r="J2586" s="334"/>
      <c r="K2586" s="194"/>
      <c r="L2586" s="194"/>
      <c r="P2586" s="4"/>
      <c r="AA2586" s="12"/>
      <c r="AB2586" s="2"/>
      <c r="AC2586" s="2"/>
    </row>
    <row r="2587" spans="1:29" s="187" customFormat="1" ht="9.9" customHeight="1" x14ac:dyDescent="0.25">
      <c r="A2587" s="184"/>
      <c r="B2587" s="138"/>
      <c r="C2587" s="142"/>
      <c r="D2587" s="2"/>
      <c r="G2587" s="8"/>
      <c r="I2587" s="333"/>
      <c r="J2587" s="334"/>
      <c r="K2587" s="194"/>
      <c r="L2587" s="194"/>
      <c r="P2587" s="4"/>
      <c r="AA2587" s="12"/>
      <c r="AB2587" s="2"/>
      <c r="AC2587" s="2"/>
    </row>
    <row r="2588" spans="1:29" s="187" customFormat="1" ht="9.9" customHeight="1" x14ac:dyDescent="0.25">
      <c r="A2588" s="184"/>
      <c r="B2588" s="138"/>
      <c r="C2588" s="142"/>
      <c r="D2588" s="2"/>
      <c r="G2588" s="8"/>
      <c r="I2588" s="333"/>
      <c r="J2588" s="334"/>
      <c r="K2588" s="194"/>
      <c r="L2588" s="194"/>
      <c r="P2588" s="4"/>
      <c r="AA2588" s="12"/>
      <c r="AB2588" s="2"/>
      <c r="AC2588" s="2"/>
    </row>
    <row r="2589" spans="1:29" s="187" customFormat="1" ht="9.9" customHeight="1" x14ac:dyDescent="0.25">
      <c r="A2589" s="184"/>
      <c r="B2589" s="138"/>
      <c r="C2589" s="142"/>
      <c r="D2589" s="2"/>
      <c r="G2589" s="8"/>
      <c r="I2589" s="333"/>
      <c r="J2589" s="334"/>
      <c r="K2589" s="194"/>
      <c r="L2589" s="194"/>
      <c r="P2589" s="4"/>
      <c r="AA2589" s="12"/>
      <c r="AB2589" s="2"/>
      <c r="AC2589" s="2"/>
    </row>
    <row r="2590" spans="1:29" s="187" customFormat="1" ht="9.9" customHeight="1" x14ac:dyDescent="0.25">
      <c r="A2590" s="184"/>
      <c r="B2590" s="138"/>
      <c r="C2590" s="142"/>
      <c r="D2590" s="2"/>
      <c r="G2590" s="8"/>
      <c r="I2590" s="333"/>
      <c r="J2590" s="334"/>
      <c r="K2590" s="194"/>
      <c r="L2590" s="194"/>
      <c r="P2590" s="4"/>
      <c r="AA2590" s="12"/>
      <c r="AB2590" s="2"/>
      <c r="AC2590" s="2"/>
    </row>
    <row r="2591" spans="1:29" s="187" customFormat="1" ht="9.9" customHeight="1" x14ac:dyDescent="0.25">
      <c r="A2591" s="184"/>
      <c r="B2591" s="138"/>
      <c r="C2591" s="142"/>
      <c r="D2591" s="2"/>
      <c r="G2591" s="8"/>
      <c r="I2591" s="194"/>
      <c r="J2591" s="194"/>
      <c r="K2591" s="194"/>
      <c r="L2591" s="194"/>
      <c r="P2591" s="4"/>
      <c r="AA2591" s="12"/>
      <c r="AB2591" s="2"/>
      <c r="AC2591" s="2"/>
    </row>
    <row r="2592" spans="1:29" s="187" customFormat="1" ht="9.9" customHeight="1" x14ac:dyDescent="0.25">
      <c r="A2592" s="184"/>
      <c r="B2592" s="138"/>
      <c r="C2592" s="142"/>
      <c r="D2592" s="2"/>
      <c r="G2592" s="8"/>
      <c r="I2592" s="333"/>
      <c r="J2592" s="334"/>
      <c r="K2592" s="194"/>
      <c r="L2592" s="194"/>
      <c r="P2592" s="4"/>
      <c r="AA2592" s="12"/>
      <c r="AB2592" s="2"/>
      <c r="AC2592" s="2"/>
    </row>
    <row r="2593" spans="1:29" s="187" customFormat="1" ht="9.9" customHeight="1" x14ac:dyDescent="0.25">
      <c r="A2593" s="184"/>
      <c r="B2593" s="138"/>
      <c r="C2593" s="142"/>
      <c r="D2593" s="2"/>
      <c r="G2593" s="8"/>
      <c r="I2593" s="333"/>
      <c r="J2593" s="334"/>
      <c r="K2593" s="194"/>
      <c r="L2593" s="194"/>
      <c r="P2593" s="4"/>
      <c r="AA2593" s="12"/>
      <c r="AB2593" s="2"/>
      <c r="AC2593" s="2"/>
    </row>
    <row r="2594" spans="1:29" s="187" customFormat="1" ht="9.9" customHeight="1" x14ac:dyDescent="0.25">
      <c r="A2594" s="184"/>
      <c r="B2594" s="138"/>
      <c r="C2594" s="142"/>
      <c r="D2594" s="2"/>
      <c r="G2594" s="8"/>
      <c r="I2594" s="333"/>
      <c r="J2594" s="334"/>
      <c r="K2594" s="194"/>
      <c r="L2594" s="194"/>
      <c r="P2594" s="4"/>
      <c r="AA2594" s="12"/>
      <c r="AB2594" s="2"/>
      <c r="AC2594" s="2"/>
    </row>
    <row r="2595" spans="1:29" s="187" customFormat="1" ht="9.9" customHeight="1" x14ac:dyDescent="0.25">
      <c r="A2595" s="184"/>
      <c r="B2595" s="138"/>
      <c r="C2595" s="142"/>
      <c r="D2595" s="2"/>
      <c r="G2595" s="8"/>
      <c r="I2595" s="333"/>
      <c r="J2595" s="334"/>
      <c r="K2595" s="194"/>
      <c r="L2595" s="194"/>
      <c r="P2595" s="4"/>
      <c r="AA2595" s="12"/>
      <c r="AB2595" s="2"/>
      <c r="AC2595" s="2"/>
    </row>
    <row r="2596" spans="1:29" s="187" customFormat="1" ht="9.9" customHeight="1" x14ac:dyDescent="0.25">
      <c r="A2596" s="184"/>
      <c r="B2596" s="138"/>
      <c r="C2596" s="142"/>
      <c r="D2596" s="2"/>
      <c r="G2596" s="8"/>
      <c r="I2596" s="194"/>
      <c r="J2596" s="194"/>
      <c r="K2596" s="194"/>
      <c r="L2596" s="194"/>
      <c r="P2596" s="4"/>
      <c r="AA2596" s="12"/>
      <c r="AB2596" s="2"/>
      <c r="AC2596" s="2"/>
    </row>
    <row r="2597" spans="1:29" s="187" customFormat="1" ht="9.9" customHeight="1" x14ac:dyDescent="0.25">
      <c r="A2597" s="184"/>
      <c r="B2597" s="138"/>
      <c r="C2597" s="142"/>
      <c r="D2597" s="2"/>
      <c r="G2597" s="8"/>
      <c r="I2597" s="333"/>
      <c r="J2597" s="334"/>
      <c r="K2597" s="194"/>
      <c r="L2597" s="194"/>
      <c r="P2597" s="4"/>
      <c r="AA2597" s="12"/>
      <c r="AB2597" s="2"/>
      <c r="AC2597" s="2"/>
    </row>
    <row r="2598" spans="1:29" s="187" customFormat="1" ht="9.9" customHeight="1" x14ac:dyDescent="0.25">
      <c r="A2598" s="184"/>
      <c r="B2598" s="138"/>
      <c r="C2598" s="142"/>
      <c r="D2598" s="2"/>
      <c r="G2598" s="8"/>
      <c r="I2598" s="333"/>
      <c r="J2598" s="334"/>
      <c r="K2598" s="194"/>
      <c r="L2598" s="194"/>
      <c r="P2598" s="4"/>
      <c r="AA2598" s="12"/>
      <c r="AB2598" s="2"/>
      <c r="AC2598" s="2"/>
    </row>
    <row r="2599" spans="1:29" s="187" customFormat="1" ht="9.9" customHeight="1" x14ac:dyDescent="0.25">
      <c r="A2599" s="184"/>
      <c r="B2599" s="138"/>
      <c r="C2599" s="142"/>
      <c r="D2599" s="2"/>
      <c r="G2599" s="8"/>
      <c r="I2599" s="333"/>
      <c r="J2599" s="334"/>
      <c r="K2599" s="194"/>
      <c r="L2599" s="194"/>
      <c r="P2599" s="4"/>
      <c r="AA2599" s="12"/>
      <c r="AB2599" s="2"/>
      <c r="AC2599" s="2"/>
    </row>
    <row r="2600" spans="1:29" s="187" customFormat="1" ht="9.9" customHeight="1" x14ac:dyDescent="0.25">
      <c r="A2600" s="184"/>
      <c r="B2600" s="138"/>
      <c r="C2600" s="142"/>
      <c r="D2600" s="2"/>
      <c r="G2600" s="8"/>
      <c r="I2600" s="333"/>
      <c r="J2600" s="334"/>
      <c r="K2600" s="194"/>
      <c r="L2600" s="194"/>
      <c r="P2600" s="4"/>
      <c r="AA2600" s="12"/>
      <c r="AB2600" s="2"/>
      <c r="AC2600" s="2"/>
    </row>
    <row r="2601" spans="1:29" s="187" customFormat="1" ht="9.9" customHeight="1" x14ac:dyDescent="0.25">
      <c r="A2601" s="184"/>
      <c r="B2601" s="138"/>
      <c r="C2601" s="142"/>
      <c r="D2601" s="2"/>
      <c r="G2601" s="8"/>
      <c r="I2601" s="194"/>
      <c r="J2601" s="194"/>
      <c r="K2601" s="194"/>
      <c r="L2601" s="194"/>
      <c r="P2601" s="4"/>
      <c r="AA2601" s="12"/>
      <c r="AB2601" s="2"/>
      <c r="AC2601" s="2"/>
    </row>
    <row r="2602" spans="1:29" s="187" customFormat="1" ht="9.9" customHeight="1" x14ac:dyDescent="0.25">
      <c r="A2602" s="184"/>
      <c r="B2602" s="138"/>
      <c r="C2602" s="142"/>
      <c r="D2602" s="2"/>
      <c r="G2602" s="8"/>
      <c r="I2602" s="333"/>
      <c r="J2602" s="334"/>
      <c r="K2602" s="194"/>
      <c r="L2602" s="194"/>
      <c r="P2602" s="4"/>
      <c r="AA2602" s="12"/>
      <c r="AB2602" s="2"/>
      <c r="AC2602" s="2"/>
    </row>
    <row r="2603" spans="1:29" s="187" customFormat="1" ht="9.9" customHeight="1" x14ac:dyDescent="0.25">
      <c r="A2603" s="184"/>
      <c r="B2603" s="138"/>
      <c r="C2603" s="142"/>
      <c r="D2603" s="2"/>
      <c r="G2603" s="8"/>
      <c r="I2603" s="333"/>
      <c r="J2603" s="334"/>
      <c r="K2603" s="194"/>
      <c r="L2603" s="194"/>
      <c r="P2603" s="4"/>
      <c r="AA2603" s="12"/>
      <c r="AB2603" s="2"/>
      <c r="AC2603" s="2"/>
    </row>
    <row r="2604" spans="1:29" s="187" customFormat="1" ht="9.9" customHeight="1" x14ac:dyDescent="0.25">
      <c r="A2604" s="184"/>
      <c r="B2604" s="138"/>
      <c r="C2604" s="142"/>
      <c r="D2604" s="2"/>
      <c r="G2604" s="8"/>
      <c r="I2604" s="333"/>
      <c r="J2604" s="334"/>
      <c r="K2604" s="194"/>
      <c r="L2604" s="194"/>
      <c r="P2604" s="4"/>
      <c r="AA2604" s="12"/>
      <c r="AB2604" s="2"/>
      <c r="AC2604" s="2"/>
    </row>
    <row r="2605" spans="1:29" s="187" customFormat="1" ht="9.9" customHeight="1" x14ac:dyDescent="0.25">
      <c r="A2605" s="184"/>
      <c r="B2605" s="138"/>
      <c r="C2605" s="142"/>
      <c r="D2605" s="2"/>
      <c r="G2605" s="8"/>
      <c r="I2605" s="333"/>
      <c r="J2605" s="334"/>
      <c r="K2605" s="194"/>
      <c r="L2605" s="194"/>
      <c r="P2605" s="4"/>
      <c r="AA2605" s="12"/>
      <c r="AB2605" s="2"/>
      <c r="AC2605" s="2"/>
    </row>
    <row r="2606" spans="1:29" s="187" customFormat="1" ht="9.9" customHeight="1" x14ac:dyDescent="0.25">
      <c r="A2606" s="184"/>
      <c r="B2606" s="138"/>
      <c r="C2606" s="142"/>
      <c r="D2606" s="2"/>
      <c r="G2606" s="8"/>
      <c r="I2606" s="194"/>
      <c r="J2606" s="194"/>
      <c r="K2606" s="194"/>
      <c r="L2606" s="194"/>
      <c r="P2606" s="4"/>
      <c r="AA2606" s="12"/>
      <c r="AB2606" s="2"/>
      <c r="AC2606" s="2"/>
    </row>
    <row r="2607" spans="1:29" s="187" customFormat="1" ht="9.9" customHeight="1" x14ac:dyDescent="0.25">
      <c r="A2607" s="184"/>
      <c r="B2607" s="138"/>
      <c r="C2607" s="142"/>
      <c r="D2607" s="2"/>
      <c r="G2607" s="8"/>
      <c r="I2607" s="333"/>
      <c r="J2607" s="334"/>
      <c r="K2607" s="194"/>
      <c r="L2607" s="194"/>
      <c r="P2607" s="4"/>
      <c r="AA2607" s="12"/>
      <c r="AB2607" s="2"/>
      <c r="AC2607" s="2"/>
    </row>
    <row r="2608" spans="1:29" s="187" customFormat="1" ht="9.9" customHeight="1" x14ac:dyDescent="0.25">
      <c r="A2608" s="184"/>
      <c r="B2608" s="138"/>
      <c r="C2608" s="142"/>
      <c r="D2608" s="2"/>
      <c r="G2608" s="8"/>
      <c r="I2608" s="333"/>
      <c r="J2608" s="334"/>
      <c r="K2608" s="194"/>
      <c r="L2608" s="194"/>
      <c r="P2608" s="4"/>
      <c r="AA2608" s="12"/>
      <c r="AB2608" s="2"/>
      <c r="AC2608" s="2"/>
    </row>
    <row r="2609" spans="1:29" s="187" customFormat="1" ht="9.9" customHeight="1" x14ac:dyDescent="0.25">
      <c r="A2609" s="184"/>
      <c r="B2609" s="138"/>
      <c r="C2609" s="142"/>
      <c r="D2609" s="2"/>
      <c r="G2609" s="8"/>
      <c r="I2609" s="333"/>
      <c r="J2609" s="334"/>
      <c r="K2609" s="194"/>
      <c r="L2609" s="194"/>
      <c r="P2609" s="4"/>
      <c r="AA2609" s="12"/>
      <c r="AB2609" s="2"/>
      <c r="AC2609" s="2"/>
    </row>
    <row r="2610" spans="1:29" s="187" customFormat="1" ht="9.9" customHeight="1" x14ac:dyDescent="0.25">
      <c r="A2610" s="184"/>
      <c r="B2610" s="138"/>
      <c r="C2610" s="142"/>
      <c r="D2610" s="2"/>
      <c r="G2610" s="8"/>
      <c r="I2610" s="333"/>
      <c r="J2610" s="334"/>
      <c r="K2610" s="194"/>
      <c r="L2610" s="194"/>
      <c r="P2610" s="4"/>
      <c r="AA2610" s="12"/>
      <c r="AB2610" s="2"/>
      <c r="AC2610" s="2"/>
    </row>
    <row r="2611" spans="1:29" s="187" customFormat="1" ht="9.9" customHeight="1" x14ac:dyDescent="0.25">
      <c r="A2611" s="184"/>
      <c r="B2611" s="138"/>
      <c r="C2611" s="142"/>
      <c r="D2611" s="2"/>
      <c r="G2611" s="8"/>
      <c r="I2611" s="194"/>
      <c r="J2611" s="194"/>
      <c r="K2611" s="194"/>
      <c r="L2611" s="194"/>
      <c r="P2611" s="4"/>
      <c r="AA2611" s="12"/>
      <c r="AB2611" s="2"/>
      <c r="AC2611" s="2"/>
    </row>
    <row r="2612" spans="1:29" s="187" customFormat="1" ht="9.9" customHeight="1" x14ac:dyDescent="0.25">
      <c r="A2612" s="184"/>
      <c r="B2612" s="138"/>
      <c r="C2612" s="142"/>
      <c r="D2612" s="2"/>
      <c r="G2612" s="8"/>
      <c r="I2612" s="333"/>
      <c r="J2612" s="334"/>
      <c r="K2612" s="194"/>
      <c r="L2612" s="194"/>
      <c r="P2612" s="4"/>
      <c r="AA2612" s="12"/>
      <c r="AB2612" s="2"/>
      <c r="AC2612" s="2"/>
    </row>
    <row r="2613" spans="1:29" s="187" customFormat="1" ht="9.9" customHeight="1" x14ac:dyDescent="0.25">
      <c r="A2613" s="184"/>
      <c r="B2613" s="138"/>
      <c r="C2613" s="142"/>
      <c r="D2613" s="2"/>
      <c r="G2613" s="8"/>
      <c r="I2613" s="333"/>
      <c r="J2613" s="334"/>
      <c r="K2613" s="194"/>
      <c r="L2613" s="194"/>
      <c r="P2613" s="4"/>
      <c r="AA2613" s="12"/>
      <c r="AB2613" s="2"/>
      <c r="AC2613" s="2"/>
    </row>
    <row r="2614" spans="1:29" s="187" customFormat="1" ht="9.9" customHeight="1" x14ac:dyDescent="0.25">
      <c r="A2614" s="184"/>
      <c r="B2614" s="138"/>
      <c r="C2614" s="142"/>
      <c r="D2614" s="2"/>
      <c r="G2614" s="8"/>
      <c r="I2614" s="333"/>
      <c r="J2614" s="334"/>
      <c r="K2614" s="194"/>
      <c r="L2614" s="194"/>
      <c r="P2614" s="4"/>
      <c r="AA2614" s="12"/>
      <c r="AB2614" s="2"/>
      <c r="AC2614" s="2"/>
    </row>
    <row r="2615" spans="1:29" s="187" customFormat="1" ht="9.9" customHeight="1" x14ac:dyDescent="0.25">
      <c r="A2615" s="184"/>
      <c r="B2615" s="138"/>
      <c r="C2615" s="142"/>
      <c r="D2615" s="2"/>
      <c r="G2615" s="8"/>
      <c r="I2615" s="333"/>
      <c r="J2615" s="334"/>
      <c r="K2615" s="194"/>
      <c r="L2615" s="194"/>
      <c r="P2615" s="4"/>
      <c r="AA2615" s="12"/>
      <c r="AB2615" s="2"/>
      <c r="AC2615" s="2"/>
    </row>
    <row r="2616" spans="1:29" s="187" customFormat="1" ht="9.9" customHeight="1" x14ac:dyDescent="0.25">
      <c r="A2616" s="184"/>
      <c r="B2616" s="138"/>
      <c r="C2616" s="142"/>
      <c r="D2616" s="2"/>
      <c r="G2616" s="8"/>
      <c r="I2616" s="194"/>
      <c r="J2616" s="194"/>
      <c r="K2616" s="194"/>
      <c r="L2616" s="194"/>
      <c r="P2616" s="4"/>
      <c r="AA2616" s="12"/>
      <c r="AB2616" s="2"/>
      <c r="AC2616" s="2"/>
    </row>
    <row r="2617" spans="1:29" s="187" customFormat="1" ht="9.9" customHeight="1" x14ac:dyDescent="0.25">
      <c r="A2617" s="184"/>
      <c r="B2617" s="138"/>
      <c r="C2617" s="142"/>
      <c r="D2617" s="2"/>
      <c r="G2617" s="8"/>
      <c r="I2617" s="333"/>
      <c r="J2617" s="334"/>
      <c r="K2617" s="194"/>
      <c r="L2617" s="194"/>
      <c r="P2617" s="4"/>
      <c r="AA2617" s="12"/>
      <c r="AB2617" s="2"/>
      <c r="AC2617" s="2"/>
    </row>
    <row r="2618" spans="1:29" s="187" customFormat="1" ht="9.9" customHeight="1" x14ac:dyDescent="0.25">
      <c r="A2618" s="184"/>
      <c r="B2618" s="138"/>
      <c r="C2618" s="142"/>
      <c r="D2618" s="2"/>
      <c r="G2618" s="8"/>
      <c r="I2618" s="333"/>
      <c r="J2618" s="334"/>
      <c r="K2618" s="194"/>
      <c r="L2618" s="194"/>
      <c r="P2618" s="4"/>
      <c r="AA2618" s="12"/>
      <c r="AB2618" s="2"/>
      <c r="AC2618" s="2"/>
    </row>
    <row r="2619" spans="1:29" s="187" customFormat="1" ht="9.9" customHeight="1" x14ac:dyDescent="0.25">
      <c r="A2619" s="184"/>
      <c r="B2619" s="138"/>
      <c r="C2619" s="142"/>
      <c r="D2619" s="2"/>
      <c r="G2619" s="8"/>
      <c r="I2619" s="333"/>
      <c r="J2619" s="334"/>
      <c r="K2619" s="194"/>
      <c r="L2619" s="194"/>
      <c r="P2619" s="4"/>
      <c r="AA2619" s="12"/>
      <c r="AB2619" s="2"/>
      <c r="AC2619" s="2"/>
    </row>
    <row r="2620" spans="1:29" s="187" customFormat="1" ht="9.9" customHeight="1" x14ac:dyDescent="0.25">
      <c r="A2620" s="184"/>
      <c r="B2620" s="138"/>
      <c r="C2620" s="142"/>
      <c r="D2620" s="2"/>
      <c r="G2620" s="8"/>
      <c r="I2620" s="333"/>
      <c r="J2620" s="334"/>
      <c r="K2620" s="194"/>
      <c r="L2620" s="194"/>
      <c r="P2620" s="4"/>
      <c r="AA2620" s="12"/>
      <c r="AB2620" s="2"/>
      <c r="AC2620" s="2"/>
    </row>
    <row r="2621" spans="1:29" s="187" customFormat="1" ht="9.9" customHeight="1" x14ac:dyDescent="0.25">
      <c r="A2621" s="184"/>
      <c r="B2621" s="138"/>
      <c r="C2621" s="142"/>
      <c r="D2621" s="2"/>
      <c r="G2621" s="8"/>
      <c r="I2621" s="194"/>
      <c r="J2621" s="194"/>
      <c r="K2621" s="194"/>
      <c r="L2621" s="194"/>
      <c r="P2621" s="4"/>
      <c r="AA2621" s="12"/>
      <c r="AB2621" s="2"/>
      <c r="AC2621" s="2"/>
    </row>
    <row r="2622" spans="1:29" s="187" customFormat="1" ht="9.9" customHeight="1" x14ac:dyDescent="0.25">
      <c r="A2622" s="184"/>
      <c r="B2622" s="138"/>
      <c r="C2622" s="142"/>
      <c r="D2622" s="2"/>
      <c r="G2622" s="8"/>
      <c r="I2622" s="333"/>
      <c r="J2622" s="334"/>
      <c r="K2622" s="194"/>
      <c r="L2622" s="194"/>
      <c r="P2622" s="4"/>
      <c r="AA2622" s="12"/>
      <c r="AB2622" s="2"/>
      <c r="AC2622" s="2"/>
    </row>
    <row r="2623" spans="1:29" s="187" customFormat="1" ht="9.9" customHeight="1" x14ac:dyDescent="0.25">
      <c r="A2623" s="184"/>
      <c r="B2623" s="138"/>
      <c r="C2623" s="142"/>
      <c r="D2623" s="2"/>
      <c r="G2623" s="8"/>
      <c r="I2623" s="333"/>
      <c r="J2623" s="334"/>
      <c r="K2623" s="194"/>
      <c r="L2623" s="194"/>
      <c r="P2623" s="4"/>
      <c r="AA2623" s="12"/>
      <c r="AB2623" s="2"/>
      <c r="AC2623" s="2"/>
    </row>
    <row r="2624" spans="1:29" s="187" customFormat="1" ht="9.9" customHeight="1" x14ac:dyDescent="0.25">
      <c r="A2624" s="184"/>
      <c r="B2624" s="138"/>
      <c r="C2624" s="142"/>
      <c r="D2624" s="2"/>
      <c r="G2624" s="8"/>
      <c r="I2624" s="333"/>
      <c r="J2624" s="334"/>
      <c r="K2624" s="194"/>
      <c r="L2624" s="194"/>
      <c r="P2624" s="4"/>
      <c r="AA2624" s="12"/>
      <c r="AB2624" s="2"/>
      <c r="AC2624" s="2"/>
    </row>
    <row r="2625" spans="1:29" s="187" customFormat="1" ht="9.9" customHeight="1" x14ac:dyDescent="0.25">
      <c r="A2625" s="184"/>
      <c r="B2625" s="138"/>
      <c r="C2625" s="142"/>
      <c r="D2625" s="2"/>
      <c r="G2625" s="8"/>
      <c r="I2625" s="333"/>
      <c r="J2625" s="334"/>
      <c r="K2625" s="194"/>
      <c r="L2625" s="194"/>
      <c r="P2625" s="4"/>
      <c r="AA2625" s="12"/>
      <c r="AB2625" s="2"/>
      <c r="AC2625" s="2"/>
    </row>
    <row r="2626" spans="1:29" s="187" customFormat="1" ht="9.9" customHeight="1" x14ac:dyDescent="0.25">
      <c r="A2626" s="184"/>
      <c r="B2626" s="138"/>
      <c r="C2626" s="142"/>
      <c r="D2626" s="2"/>
      <c r="G2626" s="8"/>
      <c r="I2626" s="194"/>
      <c r="J2626" s="194"/>
      <c r="K2626" s="194"/>
      <c r="L2626" s="194"/>
      <c r="P2626" s="4"/>
      <c r="AA2626" s="12"/>
      <c r="AB2626" s="2"/>
      <c r="AC2626" s="2"/>
    </row>
    <row r="2627" spans="1:29" s="187" customFormat="1" ht="9.9" customHeight="1" x14ac:dyDescent="0.25">
      <c r="A2627" s="184"/>
      <c r="B2627" s="138"/>
      <c r="C2627" s="142"/>
      <c r="D2627" s="2"/>
      <c r="G2627" s="8"/>
      <c r="I2627" s="333"/>
      <c r="J2627" s="334"/>
      <c r="K2627" s="194"/>
      <c r="L2627" s="194"/>
      <c r="P2627" s="4"/>
      <c r="AA2627" s="12"/>
      <c r="AB2627" s="2"/>
      <c r="AC2627" s="2"/>
    </row>
    <row r="2628" spans="1:29" s="187" customFormat="1" ht="9.9" customHeight="1" x14ac:dyDescent="0.25">
      <c r="A2628" s="184"/>
      <c r="B2628" s="138"/>
      <c r="C2628" s="142"/>
      <c r="D2628" s="2"/>
      <c r="G2628" s="8"/>
      <c r="I2628" s="333"/>
      <c r="J2628" s="334"/>
      <c r="K2628" s="194"/>
      <c r="L2628" s="194"/>
      <c r="P2628" s="4"/>
      <c r="AA2628" s="12"/>
      <c r="AB2628" s="2"/>
      <c r="AC2628" s="2"/>
    </row>
    <row r="2629" spans="1:29" s="187" customFormat="1" ht="9.9" customHeight="1" x14ac:dyDescent="0.25">
      <c r="A2629" s="184"/>
      <c r="B2629" s="138"/>
      <c r="C2629" s="142"/>
      <c r="D2629" s="2"/>
      <c r="G2629" s="8"/>
      <c r="I2629" s="333"/>
      <c r="J2629" s="334"/>
      <c r="K2629" s="194"/>
      <c r="L2629" s="194"/>
      <c r="P2629" s="4"/>
      <c r="AA2629" s="12"/>
      <c r="AB2629" s="2"/>
      <c r="AC2629" s="2"/>
    </row>
    <row r="2630" spans="1:29" s="187" customFormat="1" ht="9.9" customHeight="1" x14ac:dyDescent="0.25">
      <c r="A2630" s="184"/>
      <c r="B2630" s="138"/>
      <c r="C2630" s="142"/>
      <c r="D2630" s="2"/>
      <c r="G2630" s="8"/>
      <c r="I2630" s="333"/>
      <c r="J2630" s="334"/>
      <c r="K2630" s="194"/>
      <c r="L2630" s="194"/>
      <c r="P2630" s="4"/>
      <c r="AA2630" s="12"/>
      <c r="AB2630" s="2"/>
      <c r="AC2630" s="2"/>
    </row>
    <row r="2631" spans="1:29" s="187" customFormat="1" ht="9.9" customHeight="1" x14ac:dyDescent="0.25">
      <c r="A2631" s="184"/>
      <c r="B2631" s="138"/>
      <c r="C2631" s="142"/>
      <c r="D2631" s="2"/>
      <c r="G2631" s="8"/>
      <c r="I2631" s="194"/>
      <c r="J2631" s="194"/>
      <c r="K2631" s="194"/>
      <c r="L2631" s="194"/>
      <c r="P2631" s="4"/>
      <c r="AA2631" s="12"/>
      <c r="AB2631" s="2"/>
      <c r="AC2631" s="2"/>
    </row>
    <row r="2632" spans="1:29" s="187" customFormat="1" ht="9.9" customHeight="1" x14ac:dyDescent="0.25">
      <c r="A2632" s="184"/>
      <c r="B2632" s="138"/>
      <c r="C2632" s="142"/>
      <c r="D2632" s="2"/>
      <c r="G2632" s="8"/>
      <c r="I2632" s="333"/>
      <c r="J2632" s="334"/>
      <c r="K2632" s="194"/>
      <c r="L2632" s="194"/>
      <c r="P2632" s="4"/>
      <c r="AA2632" s="12"/>
      <c r="AB2632" s="2"/>
      <c r="AC2632" s="2"/>
    </row>
    <row r="2633" spans="1:29" s="187" customFormat="1" ht="9.9" customHeight="1" x14ac:dyDescent="0.25">
      <c r="A2633" s="184"/>
      <c r="B2633" s="138"/>
      <c r="C2633" s="142"/>
      <c r="D2633" s="2"/>
      <c r="G2633" s="8"/>
      <c r="I2633" s="333"/>
      <c r="J2633" s="334"/>
      <c r="K2633" s="194"/>
      <c r="L2633" s="194"/>
      <c r="P2633" s="4"/>
      <c r="AA2633" s="12"/>
      <c r="AB2633" s="2"/>
      <c r="AC2633" s="2"/>
    </row>
    <row r="2634" spans="1:29" s="187" customFormat="1" ht="9.9" customHeight="1" x14ac:dyDescent="0.25">
      <c r="A2634" s="184"/>
      <c r="B2634" s="138"/>
      <c r="C2634" s="142"/>
      <c r="D2634" s="2"/>
      <c r="G2634" s="8"/>
      <c r="I2634" s="333"/>
      <c r="J2634" s="334"/>
      <c r="K2634" s="194"/>
      <c r="L2634" s="194"/>
      <c r="P2634" s="4"/>
      <c r="AA2634" s="12"/>
      <c r="AB2634" s="2"/>
      <c r="AC2634" s="2"/>
    </row>
    <row r="2635" spans="1:29" s="187" customFormat="1" ht="9.9" customHeight="1" x14ac:dyDescent="0.25">
      <c r="A2635" s="184"/>
      <c r="B2635" s="138"/>
      <c r="C2635" s="142"/>
      <c r="D2635" s="2"/>
      <c r="G2635" s="8"/>
      <c r="I2635" s="194"/>
      <c r="J2635" s="194"/>
      <c r="K2635" s="194"/>
      <c r="L2635" s="194"/>
      <c r="P2635" s="4"/>
      <c r="AA2635" s="12"/>
      <c r="AB2635" s="2"/>
      <c r="AC2635" s="2"/>
    </row>
    <row r="2636" spans="1:29" s="187" customFormat="1" ht="9.9" customHeight="1" x14ac:dyDescent="0.25">
      <c r="A2636" s="184"/>
      <c r="B2636" s="138"/>
      <c r="C2636" s="142"/>
      <c r="D2636" s="2"/>
      <c r="G2636" s="8"/>
      <c r="I2636" s="333"/>
      <c r="J2636" s="334"/>
      <c r="K2636" s="194"/>
      <c r="L2636" s="194"/>
      <c r="P2636" s="4"/>
      <c r="AA2636" s="12"/>
      <c r="AB2636" s="2"/>
      <c r="AC2636" s="2"/>
    </row>
    <row r="2637" spans="1:29" s="187" customFormat="1" ht="9.9" customHeight="1" x14ac:dyDescent="0.25">
      <c r="A2637" s="184"/>
      <c r="B2637" s="138"/>
      <c r="C2637" s="142"/>
      <c r="D2637" s="2"/>
      <c r="G2637" s="8"/>
      <c r="I2637" s="333"/>
      <c r="J2637" s="334"/>
      <c r="K2637" s="194"/>
      <c r="L2637" s="194"/>
      <c r="P2637" s="4"/>
      <c r="AA2637" s="12"/>
      <c r="AB2637" s="2"/>
      <c r="AC2637" s="2"/>
    </row>
    <row r="2638" spans="1:29" s="187" customFormat="1" ht="9.9" customHeight="1" x14ac:dyDescent="0.25">
      <c r="A2638" s="184"/>
      <c r="B2638" s="138"/>
      <c r="C2638" s="142"/>
      <c r="D2638" s="2"/>
      <c r="G2638" s="8"/>
      <c r="I2638" s="333"/>
      <c r="J2638" s="334"/>
      <c r="K2638" s="194"/>
      <c r="L2638" s="194"/>
      <c r="P2638" s="4"/>
      <c r="AA2638" s="12"/>
      <c r="AB2638" s="2"/>
      <c r="AC2638" s="2"/>
    </row>
    <row r="2639" spans="1:29" s="187" customFormat="1" ht="9.9" customHeight="1" x14ac:dyDescent="0.25">
      <c r="A2639" s="184"/>
      <c r="B2639" s="138"/>
      <c r="C2639" s="142"/>
      <c r="D2639" s="2"/>
      <c r="G2639" s="8"/>
      <c r="I2639" s="194"/>
      <c r="J2639" s="194"/>
      <c r="K2639" s="194"/>
      <c r="L2639" s="194"/>
      <c r="P2639" s="4"/>
      <c r="AA2639" s="12"/>
      <c r="AB2639" s="2"/>
      <c r="AC2639" s="2"/>
    </row>
    <row r="2640" spans="1:29" s="187" customFormat="1" ht="9.9" customHeight="1" x14ac:dyDescent="0.25">
      <c r="A2640" s="184"/>
      <c r="B2640" s="138"/>
      <c r="C2640" s="142"/>
      <c r="D2640" s="2"/>
      <c r="G2640" s="8"/>
      <c r="I2640" s="333"/>
      <c r="J2640" s="334"/>
      <c r="K2640" s="194"/>
      <c r="L2640" s="194"/>
      <c r="P2640" s="4"/>
      <c r="AA2640" s="12"/>
      <c r="AB2640" s="2"/>
      <c r="AC2640" s="2"/>
    </row>
    <row r="2641" spans="1:29" s="187" customFormat="1" ht="9.9" customHeight="1" x14ac:dyDescent="0.25">
      <c r="A2641" s="184"/>
      <c r="B2641" s="138"/>
      <c r="C2641" s="142"/>
      <c r="D2641" s="2"/>
      <c r="G2641" s="8"/>
      <c r="I2641" s="333"/>
      <c r="J2641" s="334"/>
      <c r="K2641" s="194"/>
      <c r="L2641" s="194"/>
      <c r="P2641" s="4"/>
      <c r="AA2641" s="12"/>
      <c r="AB2641" s="2"/>
      <c r="AC2641" s="2"/>
    </row>
    <row r="2643" spans="1:29" s="187" customFormat="1" ht="9.9" customHeight="1" x14ac:dyDescent="0.25">
      <c r="A2643" s="184"/>
      <c r="B2643" s="141"/>
      <c r="C2643" s="148"/>
      <c r="G2643" s="8"/>
      <c r="H2643" s="20"/>
      <c r="I2643" s="4"/>
      <c r="J2643" s="4"/>
      <c r="K2643" s="4"/>
      <c r="L2643" s="4"/>
      <c r="P2643" s="4"/>
      <c r="AA2643" s="12"/>
      <c r="AB2643" s="2"/>
      <c r="AC2643" s="2"/>
    </row>
    <row r="2644" spans="1:29" s="187" customFormat="1" ht="9.9" customHeight="1" x14ac:dyDescent="0.25">
      <c r="A2644" s="184"/>
      <c r="B2644" s="142"/>
      <c r="C2644" s="2"/>
      <c r="G2644" s="8"/>
      <c r="I2644" s="4"/>
      <c r="J2644" s="4"/>
      <c r="K2644" s="4"/>
      <c r="L2644" s="4"/>
      <c r="P2644" s="4"/>
      <c r="AA2644" s="12"/>
      <c r="AB2644" s="2"/>
      <c r="AC2644" s="2"/>
    </row>
    <row r="2645" spans="1:29" s="187" customFormat="1" ht="9.9" customHeight="1" x14ac:dyDescent="0.25">
      <c r="A2645" s="184"/>
      <c r="B2645" s="138"/>
      <c r="C2645" s="2"/>
      <c r="G2645" s="8"/>
      <c r="I2645" s="4"/>
      <c r="J2645" s="4"/>
      <c r="K2645" s="4"/>
      <c r="L2645" s="4"/>
      <c r="P2645" s="4"/>
      <c r="AA2645" s="12"/>
      <c r="AB2645" s="2"/>
      <c r="AC2645" s="2"/>
    </row>
    <row r="2646" spans="1:29" s="187" customFormat="1" ht="9.9" customHeight="1" x14ac:dyDescent="0.25">
      <c r="A2646" s="184"/>
      <c r="B2646" s="138"/>
      <c r="C2646" s="2"/>
      <c r="D2646" s="193"/>
      <c r="E2646" s="193"/>
      <c r="F2646" s="193"/>
      <c r="G2646" s="22"/>
      <c r="H2646" s="193"/>
      <c r="I2646" s="4"/>
      <c r="J2646" s="4"/>
      <c r="K2646" s="4"/>
      <c r="L2646" s="4"/>
      <c r="P2646" s="4"/>
      <c r="AA2646" s="12"/>
      <c r="AB2646" s="2"/>
      <c r="AC2646" s="2"/>
    </row>
    <row r="2647" spans="1:29" s="4" customFormat="1" ht="9.9" customHeight="1" x14ac:dyDescent="0.25">
      <c r="A2647" s="184"/>
      <c r="B2647" s="138"/>
      <c r="C2647" s="2"/>
      <c r="D2647" s="193"/>
      <c r="E2647" s="193"/>
      <c r="F2647" s="193"/>
      <c r="G2647" s="22"/>
      <c r="H2647" s="193"/>
      <c r="M2647" s="187"/>
      <c r="N2647" s="187"/>
      <c r="O2647" s="187"/>
      <c r="Q2647" s="187"/>
      <c r="R2647" s="187"/>
      <c r="S2647" s="187"/>
      <c r="T2647" s="187"/>
      <c r="U2647" s="187"/>
      <c r="V2647" s="187"/>
      <c r="W2647" s="187"/>
      <c r="X2647" s="187"/>
      <c r="Y2647" s="187"/>
      <c r="Z2647" s="187"/>
      <c r="AA2647" s="12"/>
      <c r="AB2647" s="2"/>
      <c r="AC2647" s="2"/>
    </row>
    <row r="2648" spans="1:29" s="4" customFormat="1" ht="9.9" customHeight="1" x14ac:dyDescent="0.25">
      <c r="A2648" s="184"/>
      <c r="B2648" s="138"/>
      <c r="C2648" s="2"/>
      <c r="D2648" s="187"/>
      <c r="E2648" s="187"/>
      <c r="F2648" s="187"/>
      <c r="G2648" s="8"/>
      <c r="H2648" s="187"/>
      <c r="M2648" s="187"/>
      <c r="N2648" s="187"/>
      <c r="O2648" s="187"/>
      <c r="Q2648" s="187"/>
      <c r="R2648" s="187"/>
      <c r="S2648" s="187"/>
      <c r="T2648" s="187"/>
      <c r="U2648" s="187"/>
      <c r="V2648" s="187"/>
      <c r="W2648" s="187"/>
      <c r="X2648" s="187"/>
      <c r="Y2648" s="187"/>
      <c r="Z2648" s="187"/>
      <c r="AA2648" s="12"/>
      <c r="AB2648" s="2"/>
      <c r="AC2648" s="2"/>
    </row>
    <row r="2649" spans="1:29" s="4" customFormat="1" ht="9.9" customHeight="1" x14ac:dyDescent="0.25">
      <c r="A2649" s="184"/>
      <c r="B2649" s="138"/>
      <c r="C2649" s="2"/>
      <c r="D2649" s="193"/>
      <c r="E2649" s="193"/>
      <c r="F2649" s="193"/>
      <c r="G2649" s="22"/>
      <c r="H2649" s="193"/>
      <c r="M2649" s="187"/>
      <c r="N2649" s="187"/>
      <c r="O2649" s="187"/>
      <c r="Q2649" s="187"/>
      <c r="R2649" s="187"/>
      <c r="S2649" s="187"/>
      <c r="T2649" s="187"/>
      <c r="U2649" s="187"/>
      <c r="V2649" s="187"/>
      <c r="W2649" s="187"/>
      <c r="X2649" s="187"/>
      <c r="Y2649" s="187"/>
      <c r="Z2649" s="187"/>
      <c r="AA2649" s="12"/>
      <c r="AB2649" s="2"/>
      <c r="AC2649" s="2"/>
    </row>
    <row r="2650" spans="1:29" s="4" customFormat="1" ht="9.9" customHeight="1" x14ac:dyDescent="0.25">
      <c r="A2650" s="184"/>
      <c r="B2650" s="138"/>
      <c r="C2650" s="2"/>
      <c r="D2650" s="193"/>
      <c r="E2650" s="193"/>
      <c r="F2650" s="193"/>
      <c r="G2650" s="22"/>
      <c r="H2650" s="193"/>
      <c r="M2650" s="187"/>
      <c r="N2650" s="187"/>
      <c r="O2650" s="187"/>
      <c r="Q2650" s="187"/>
      <c r="R2650" s="187"/>
      <c r="S2650" s="187"/>
      <c r="T2650" s="187"/>
      <c r="U2650" s="187"/>
      <c r="V2650" s="187"/>
      <c r="W2650" s="187"/>
      <c r="X2650" s="187"/>
      <c r="Y2650" s="187"/>
      <c r="Z2650" s="187"/>
      <c r="AA2650" s="12"/>
      <c r="AB2650" s="2"/>
      <c r="AC2650" s="2"/>
    </row>
    <row r="2651" spans="1:29" s="4" customFormat="1" ht="9.9" customHeight="1" x14ac:dyDescent="0.25">
      <c r="A2651" s="184"/>
      <c r="B2651" s="138"/>
      <c r="C2651" s="2"/>
      <c r="D2651" s="193"/>
      <c r="E2651" s="193"/>
      <c r="F2651" s="193"/>
      <c r="G2651" s="22"/>
      <c r="H2651" s="193"/>
      <c r="M2651" s="187"/>
      <c r="N2651" s="187"/>
      <c r="O2651" s="187"/>
      <c r="Q2651" s="187"/>
      <c r="R2651" s="187"/>
      <c r="S2651" s="187"/>
      <c r="T2651" s="187"/>
      <c r="U2651" s="187"/>
      <c r="V2651" s="187"/>
      <c r="W2651" s="187"/>
      <c r="X2651" s="187"/>
      <c r="Y2651" s="187"/>
      <c r="Z2651" s="187"/>
      <c r="AA2651" s="12"/>
      <c r="AB2651" s="2"/>
      <c r="AC2651" s="2"/>
    </row>
    <row r="2652" spans="1:29" s="4" customFormat="1" ht="9.9" customHeight="1" x14ac:dyDescent="0.25">
      <c r="A2652" s="184"/>
      <c r="B2652" s="138"/>
      <c r="C2652" s="2"/>
      <c r="D2652" s="187"/>
      <c r="E2652" s="187"/>
      <c r="F2652" s="187"/>
      <c r="G2652" s="8"/>
      <c r="H2652" s="187"/>
      <c r="M2652" s="187"/>
      <c r="N2652" s="187"/>
      <c r="O2652" s="187"/>
      <c r="Q2652" s="187"/>
      <c r="R2652" s="187"/>
      <c r="S2652" s="187"/>
      <c r="T2652" s="187"/>
      <c r="U2652" s="187"/>
      <c r="V2652" s="187"/>
      <c r="W2652" s="187"/>
      <c r="X2652" s="187"/>
      <c r="Y2652" s="187"/>
      <c r="Z2652" s="187"/>
      <c r="AA2652" s="12"/>
      <c r="AB2652" s="2"/>
      <c r="AC2652" s="2"/>
    </row>
    <row r="2653" spans="1:29" s="4" customFormat="1" ht="9.9" customHeight="1" x14ac:dyDescent="0.25">
      <c r="A2653" s="184"/>
      <c r="B2653" s="138"/>
      <c r="C2653" s="2"/>
      <c r="D2653" s="193"/>
      <c r="E2653" s="193"/>
      <c r="F2653" s="193"/>
      <c r="G2653" s="22"/>
      <c r="H2653" s="193"/>
      <c r="M2653" s="187"/>
      <c r="N2653" s="187"/>
      <c r="O2653" s="187"/>
      <c r="Q2653" s="187"/>
      <c r="R2653" s="187"/>
      <c r="S2653" s="187"/>
      <c r="T2653" s="187"/>
      <c r="U2653" s="187"/>
      <c r="V2653" s="187"/>
      <c r="W2653" s="187"/>
      <c r="X2653" s="187"/>
      <c r="Y2653" s="187"/>
      <c r="Z2653" s="187"/>
      <c r="AA2653" s="12"/>
      <c r="AB2653" s="2"/>
      <c r="AC2653" s="2"/>
    </row>
    <row r="2654" spans="1:29" s="4" customFormat="1" ht="9.9" customHeight="1" x14ac:dyDescent="0.25">
      <c r="A2654" s="184"/>
      <c r="B2654" s="138"/>
      <c r="C2654" s="2"/>
      <c r="D2654" s="193"/>
      <c r="E2654" s="193"/>
      <c r="F2654" s="193"/>
      <c r="G2654" s="22"/>
      <c r="H2654" s="193"/>
      <c r="M2654" s="187"/>
      <c r="N2654" s="187"/>
      <c r="O2654" s="187"/>
      <c r="Q2654" s="187"/>
      <c r="R2654" s="187"/>
      <c r="S2654" s="187"/>
      <c r="T2654" s="187"/>
      <c r="U2654" s="187"/>
      <c r="V2654" s="187"/>
      <c r="W2654" s="187"/>
      <c r="X2654" s="187"/>
      <c r="Y2654" s="187"/>
      <c r="Z2654" s="187"/>
      <c r="AA2654" s="12"/>
      <c r="AB2654" s="2"/>
      <c r="AC2654" s="2"/>
    </row>
    <row r="2655" spans="1:29" s="4" customFormat="1" ht="9.9" customHeight="1" x14ac:dyDescent="0.25">
      <c r="A2655" s="184"/>
      <c r="B2655" s="138"/>
      <c r="C2655" s="2"/>
      <c r="D2655" s="187"/>
      <c r="E2655" s="187"/>
      <c r="F2655" s="187"/>
      <c r="G2655" s="8"/>
      <c r="H2655" s="187"/>
      <c r="M2655" s="187"/>
      <c r="N2655" s="187"/>
      <c r="O2655" s="187"/>
      <c r="Q2655" s="187"/>
      <c r="R2655" s="187"/>
      <c r="S2655" s="187"/>
      <c r="T2655" s="187"/>
      <c r="U2655" s="187"/>
      <c r="V2655" s="187"/>
      <c r="W2655" s="187"/>
      <c r="X2655" s="187"/>
      <c r="Y2655" s="187"/>
      <c r="Z2655" s="187"/>
      <c r="AA2655" s="12"/>
      <c r="AB2655" s="2"/>
      <c r="AC2655" s="2"/>
    </row>
    <row r="2656" spans="1:29" s="4" customFormat="1" ht="9.9" customHeight="1" x14ac:dyDescent="0.25">
      <c r="A2656" s="184"/>
      <c r="B2656" s="138"/>
      <c r="C2656" s="2"/>
      <c r="D2656" s="193"/>
      <c r="E2656" s="193"/>
      <c r="F2656" s="193"/>
      <c r="G2656" s="22"/>
      <c r="H2656" s="193"/>
      <c r="M2656" s="187"/>
      <c r="N2656" s="187"/>
      <c r="O2656" s="187"/>
      <c r="Q2656" s="187"/>
      <c r="R2656" s="187"/>
      <c r="S2656" s="187"/>
      <c r="T2656" s="187"/>
      <c r="U2656" s="187"/>
      <c r="V2656" s="187"/>
      <c r="W2656" s="187"/>
      <c r="X2656" s="187"/>
      <c r="Y2656" s="187"/>
      <c r="Z2656" s="187"/>
      <c r="AA2656" s="12"/>
      <c r="AB2656" s="2"/>
      <c r="AC2656" s="2"/>
    </row>
    <row r="2657" spans="1:29" s="4" customFormat="1" ht="9.9" customHeight="1" x14ac:dyDescent="0.25">
      <c r="A2657" s="184"/>
      <c r="B2657" s="138"/>
      <c r="C2657" s="2"/>
      <c r="D2657" s="193"/>
      <c r="E2657" s="193"/>
      <c r="F2657" s="193"/>
      <c r="G2657" s="22"/>
      <c r="H2657" s="193"/>
      <c r="M2657" s="187"/>
      <c r="N2657" s="187"/>
      <c r="O2657" s="187"/>
      <c r="Q2657" s="187"/>
      <c r="R2657" s="187"/>
      <c r="S2657" s="187"/>
      <c r="T2657" s="187"/>
      <c r="U2657" s="187"/>
      <c r="V2657" s="187"/>
      <c r="W2657" s="187"/>
      <c r="X2657" s="187"/>
      <c r="Y2657" s="187"/>
      <c r="Z2657" s="187"/>
      <c r="AA2657" s="12"/>
      <c r="AB2657" s="2"/>
      <c r="AC2657" s="2"/>
    </row>
    <row r="2658" spans="1:29" s="4" customFormat="1" ht="9.9" customHeight="1" x14ac:dyDescent="0.25">
      <c r="A2658" s="184"/>
      <c r="B2658" s="138"/>
      <c r="C2658" s="2"/>
      <c r="D2658" s="193"/>
      <c r="E2658" s="193"/>
      <c r="F2658" s="193"/>
      <c r="G2658" s="22"/>
      <c r="H2658" s="193"/>
      <c r="M2658" s="187"/>
      <c r="N2658" s="187"/>
      <c r="O2658" s="187"/>
      <c r="Q2658" s="187"/>
      <c r="R2658" s="187"/>
      <c r="S2658" s="187"/>
      <c r="T2658" s="187"/>
      <c r="U2658" s="187"/>
      <c r="V2658" s="187"/>
      <c r="W2658" s="187"/>
      <c r="X2658" s="187"/>
      <c r="Y2658" s="187"/>
      <c r="Z2658" s="187"/>
      <c r="AA2658" s="12"/>
      <c r="AB2658" s="2"/>
      <c r="AC2658" s="2"/>
    </row>
    <row r="2659" spans="1:29" s="4" customFormat="1" ht="9.9" customHeight="1" x14ac:dyDescent="0.25">
      <c r="A2659" s="184"/>
      <c r="B2659" s="138"/>
      <c r="C2659" s="2"/>
      <c r="D2659" s="193"/>
      <c r="E2659" s="193"/>
      <c r="F2659" s="193"/>
      <c r="G2659" s="22"/>
      <c r="H2659" s="193"/>
      <c r="M2659" s="187"/>
      <c r="N2659" s="187"/>
      <c r="O2659" s="187"/>
      <c r="Q2659" s="187"/>
      <c r="R2659" s="187"/>
      <c r="S2659" s="187"/>
      <c r="T2659" s="187"/>
      <c r="U2659" s="187"/>
      <c r="V2659" s="187"/>
      <c r="W2659" s="187"/>
      <c r="X2659" s="187"/>
      <c r="Y2659" s="187"/>
      <c r="Z2659" s="187"/>
      <c r="AA2659" s="12"/>
      <c r="AB2659" s="2"/>
      <c r="AC2659" s="2"/>
    </row>
    <row r="2660" spans="1:29" s="4" customFormat="1" ht="9.9" customHeight="1" x14ac:dyDescent="0.25">
      <c r="A2660" s="184"/>
      <c r="B2660" s="138"/>
      <c r="C2660" s="2"/>
      <c r="D2660" s="187"/>
      <c r="E2660" s="187"/>
      <c r="F2660" s="187"/>
      <c r="G2660" s="8"/>
      <c r="H2660" s="187"/>
      <c r="M2660" s="187"/>
      <c r="N2660" s="187"/>
      <c r="O2660" s="187"/>
      <c r="Q2660" s="187"/>
      <c r="R2660" s="187"/>
      <c r="S2660" s="187"/>
      <c r="T2660" s="187"/>
      <c r="U2660" s="187"/>
      <c r="V2660" s="187"/>
      <c r="W2660" s="187"/>
      <c r="X2660" s="187"/>
      <c r="Y2660" s="187"/>
      <c r="Z2660" s="187"/>
      <c r="AA2660" s="12"/>
      <c r="AB2660" s="2"/>
      <c r="AC2660" s="2"/>
    </row>
    <row r="2661" spans="1:29" s="4" customFormat="1" ht="9.9" customHeight="1" x14ac:dyDescent="0.25">
      <c r="A2661" s="184"/>
      <c r="B2661" s="138"/>
      <c r="C2661" s="2"/>
      <c r="D2661" s="193"/>
      <c r="E2661" s="193"/>
      <c r="F2661" s="193"/>
      <c r="G2661" s="22"/>
      <c r="H2661" s="193"/>
      <c r="M2661" s="187"/>
      <c r="N2661" s="187"/>
      <c r="O2661" s="187"/>
      <c r="Q2661" s="187"/>
      <c r="R2661" s="187"/>
      <c r="S2661" s="187"/>
      <c r="T2661" s="187"/>
      <c r="U2661" s="187"/>
      <c r="V2661" s="187"/>
      <c r="W2661" s="187"/>
      <c r="X2661" s="187"/>
      <c r="Y2661" s="187"/>
      <c r="Z2661" s="187"/>
      <c r="AA2661" s="12"/>
      <c r="AB2661" s="2"/>
      <c r="AC2661" s="2"/>
    </row>
    <row r="2662" spans="1:29" s="4" customFormat="1" ht="9.9" customHeight="1" x14ac:dyDescent="0.25">
      <c r="A2662" s="184"/>
      <c r="B2662" s="138"/>
      <c r="C2662" s="2"/>
      <c r="D2662" s="193"/>
      <c r="E2662" s="193"/>
      <c r="F2662" s="193"/>
      <c r="G2662" s="22"/>
      <c r="H2662" s="193"/>
      <c r="M2662" s="187"/>
      <c r="N2662" s="187"/>
      <c r="O2662" s="187"/>
      <c r="Q2662" s="187"/>
      <c r="R2662" s="187"/>
      <c r="S2662" s="187"/>
      <c r="T2662" s="187"/>
      <c r="U2662" s="187"/>
      <c r="V2662" s="187"/>
      <c r="W2662" s="187"/>
      <c r="X2662" s="187"/>
      <c r="Y2662" s="187"/>
      <c r="Z2662" s="187"/>
      <c r="AA2662" s="12"/>
      <c r="AB2662" s="2"/>
      <c r="AC2662" s="2"/>
    </row>
    <row r="2663" spans="1:29" s="4" customFormat="1" ht="9.9" customHeight="1" x14ac:dyDescent="0.25">
      <c r="A2663" s="184"/>
      <c r="B2663" s="138"/>
      <c r="C2663" s="2"/>
      <c r="D2663" s="187"/>
      <c r="E2663" s="187"/>
      <c r="F2663" s="187"/>
      <c r="G2663" s="8"/>
      <c r="H2663" s="187"/>
      <c r="M2663" s="187"/>
      <c r="N2663" s="187"/>
      <c r="O2663" s="187"/>
      <c r="Q2663" s="187"/>
      <c r="R2663" s="187"/>
      <c r="S2663" s="187"/>
      <c r="T2663" s="187"/>
      <c r="U2663" s="187"/>
      <c r="V2663" s="187"/>
      <c r="W2663" s="187"/>
      <c r="X2663" s="187"/>
      <c r="Y2663" s="187"/>
      <c r="Z2663" s="187"/>
      <c r="AA2663" s="12"/>
      <c r="AB2663" s="2"/>
      <c r="AC2663" s="2"/>
    </row>
    <row r="2664" spans="1:29" s="4" customFormat="1" ht="9.9" customHeight="1" x14ac:dyDescent="0.25">
      <c r="A2664" s="184"/>
      <c r="B2664" s="138"/>
      <c r="C2664" s="2"/>
      <c r="D2664" s="193"/>
      <c r="E2664" s="193"/>
      <c r="F2664" s="193"/>
      <c r="G2664" s="22"/>
      <c r="H2664" s="193"/>
      <c r="M2664" s="187"/>
      <c r="N2664" s="187"/>
      <c r="O2664" s="187"/>
      <c r="Q2664" s="187"/>
      <c r="R2664" s="187"/>
      <c r="S2664" s="187"/>
      <c r="T2664" s="187"/>
      <c r="U2664" s="187"/>
      <c r="V2664" s="187"/>
      <c r="W2664" s="187"/>
      <c r="X2664" s="187"/>
      <c r="Y2664" s="187"/>
      <c r="Z2664" s="187"/>
      <c r="AA2664" s="12"/>
      <c r="AB2664" s="2"/>
      <c r="AC2664" s="2"/>
    </row>
    <row r="2665" spans="1:29" s="4" customFormat="1" ht="9.9" customHeight="1" x14ac:dyDescent="0.25">
      <c r="A2665" s="184"/>
      <c r="B2665" s="138"/>
      <c r="C2665" s="2"/>
      <c r="D2665" s="193"/>
      <c r="E2665" s="193"/>
      <c r="F2665" s="193"/>
      <c r="G2665" s="22"/>
      <c r="H2665" s="193"/>
      <c r="M2665" s="187"/>
      <c r="N2665" s="187"/>
      <c r="O2665" s="187"/>
      <c r="Q2665" s="187"/>
      <c r="R2665" s="187"/>
      <c r="S2665" s="187"/>
      <c r="T2665" s="187"/>
      <c r="U2665" s="187"/>
      <c r="V2665" s="187"/>
      <c r="W2665" s="187"/>
      <c r="X2665" s="187"/>
      <c r="Y2665" s="187"/>
      <c r="Z2665" s="187"/>
      <c r="AA2665" s="12"/>
      <c r="AB2665" s="2"/>
      <c r="AC2665" s="2"/>
    </row>
    <row r="2666" spans="1:29" s="4" customFormat="1" ht="9.9" customHeight="1" x14ac:dyDescent="0.25">
      <c r="A2666" s="184"/>
      <c r="B2666" s="138"/>
      <c r="C2666" s="2"/>
      <c r="D2666" s="193"/>
      <c r="E2666" s="193"/>
      <c r="F2666" s="193"/>
      <c r="G2666" s="22"/>
      <c r="H2666" s="193"/>
      <c r="M2666" s="187"/>
      <c r="N2666" s="187"/>
      <c r="O2666" s="187"/>
      <c r="Q2666" s="187"/>
      <c r="R2666" s="187"/>
      <c r="S2666" s="187"/>
      <c r="T2666" s="187"/>
      <c r="U2666" s="187"/>
      <c r="V2666" s="187"/>
      <c r="W2666" s="187"/>
      <c r="X2666" s="187"/>
      <c r="Y2666" s="187"/>
      <c r="Z2666" s="187"/>
      <c r="AA2666" s="12"/>
      <c r="AB2666" s="2"/>
      <c r="AC2666" s="2"/>
    </row>
    <row r="2667" spans="1:29" s="4" customFormat="1" ht="9.9" customHeight="1" x14ac:dyDescent="0.25">
      <c r="A2667" s="184"/>
      <c r="B2667" s="138"/>
      <c r="C2667" s="2"/>
      <c r="D2667" s="193"/>
      <c r="E2667" s="193"/>
      <c r="F2667" s="193"/>
      <c r="G2667" s="22"/>
      <c r="H2667" s="193"/>
      <c r="M2667" s="187"/>
      <c r="N2667" s="187"/>
      <c r="O2667" s="187"/>
      <c r="Q2667" s="187"/>
      <c r="R2667" s="187"/>
      <c r="S2667" s="187"/>
      <c r="T2667" s="187"/>
      <c r="U2667" s="187"/>
      <c r="V2667" s="187"/>
      <c r="W2667" s="187"/>
      <c r="X2667" s="187"/>
      <c r="Y2667" s="187"/>
      <c r="Z2667" s="187"/>
      <c r="AA2667" s="12"/>
      <c r="AB2667" s="2"/>
      <c r="AC2667" s="2"/>
    </row>
    <row r="2668" spans="1:29" s="4" customFormat="1" ht="9.9" customHeight="1" x14ac:dyDescent="0.25">
      <c r="A2668" s="184"/>
      <c r="B2668" s="138"/>
      <c r="C2668" s="2"/>
      <c r="D2668" s="187"/>
      <c r="E2668" s="187"/>
      <c r="F2668" s="187"/>
      <c r="G2668" s="8"/>
      <c r="H2668" s="187"/>
      <c r="M2668" s="187"/>
      <c r="N2668" s="187"/>
      <c r="O2668" s="187"/>
      <c r="Q2668" s="187"/>
      <c r="R2668" s="187"/>
      <c r="S2668" s="187"/>
      <c r="T2668" s="187"/>
      <c r="U2668" s="187"/>
      <c r="V2668" s="187"/>
      <c r="W2668" s="187"/>
      <c r="X2668" s="187"/>
      <c r="Y2668" s="187"/>
      <c r="Z2668" s="187"/>
      <c r="AA2668" s="12"/>
      <c r="AB2668" s="2"/>
      <c r="AC2668" s="2"/>
    </row>
    <row r="2669" spans="1:29" s="4" customFormat="1" ht="9.9" customHeight="1" x14ac:dyDescent="0.25">
      <c r="A2669" s="184"/>
      <c r="B2669" s="138"/>
      <c r="C2669" s="2"/>
      <c r="D2669" s="193"/>
      <c r="E2669" s="193"/>
      <c r="F2669" s="193"/>
      <c r="G2669" s="22"/>
      <c r="H2669" s="193"/>
      <c r="M2669" s="187"/>
      <c r="N2669" s="187"/>
      <c r="O2669" s="187"/>
      <c r="Q2669" s="187"/>
      <c r="R2669" s="187"/>
      <c r="S2669" s="187"/>
      <c r="T2669" s="187"/>
      <c r="U2669" s="187"/>
      <c r="V2669" s="187"/>
      <c r="W2669" s="187"/>
      <c r="X2669" s="187"/>
      <c r="Y2669" s="187"/>
      <c r="Z2669" s="187"/>
      <c r="AA2669" s="12"/>
      <c r="AB2669" s="2"/>
      <c r="AC2669" s="2"/>
    </row>
    <row r="2670" spans="1:29" s="4" customFormat="1" ht="9.9" customHeight="1" x14ac:dyDescent="0.25">
      <c r="A2670" s="184"/>
      <c r="B2670" s="138"/>
      <c r="C2670" s="2"/>
      <c r="D2670" s="193"/>
      <c r="E2670" s="193"/>
      <c r="F2670" s="193"/>
      <c r="G2670" s="22"/>
      <c r="H2670" s="193"/>
      <c r="M2670" s="187"/>
      <c r="N2670" s="187"/>
      <c r="O2670" s="187"/>
      <c r="Q2670" s="187"/>
      <c r="R2670" s="187"/>
      <c r="S2670" s="187"/>
      <c r="T2670" s="187"/>
      <c r="U2670" s="187"/>
      <c r="V2670" s="187"/>
      <c r="W2670" s="187"/>
      <c r="X2670" s="187"/>
      <c r="Y2670" s="187"/>
      <c r="Z2670" s="187"/>
      <c r="AA2670" s="12"/>
      <c r="AB2670" s="2"/>
      <c r="AC2670" s="2"/>
    </row>
    <row r="2671" spans="1:29" s="4" customFormat="1" ht="9.9" customHeight="1" x14ac:dyDescent="0.25">
      <c r="A2671" s="184"/>
      <c r="B2671" s="138"/>
      <c r="C2671" s="2"/>
      <c r="D2671" s="193"/>
      <c r="E2671" s="193"/>
      <c r="F2671" s="193"/>
      <c r="G2671" s="22"/>
      <c r="H2671" s="193"/>
      <c r="M2671" s="187"/>
      <c r="N2671" s="187"/>
      <c r="O2671" s="187"/>
      <c r="Q2671" s="187"/>
      <c r="R2671" s="187"/>
      <c r="S2671" s="187"/>
      <c r="T2671" s="187"/>
      <c r="U2671" s="187"/>
      <c r="V2671" s="187"/>
      <c r="W2671" s="187"/>
      <c r="X2671" s="187"/>
      <c r="Y2671" s="187"/>
      <c r="Z2671" s="187"/>
      <c r="AA2671" s="12"/>
      <c r="AB2671" s="2"/>
      <c r="AC2671" s="2"/>
    </row>
    <row r="2672" spans="1:29" s="4" customFormat="1" ht="9.9" customHeight="1" x14ac:dyDescent="0.25">
      <c r="A2672" s="184"/>
      <c r="B2672" s="138"/>
      <c r="C2672" s="2"/>
      <c r="D2672" s="193"/>
      <c r="E2672" s="193"/>
      <c r="F2672" s="193"/>
      <c r="G2672" s="22"/>
      <c r="H2672" s="193"/>
      <c r="M2672" s="187"/>
      <c r="N2672" s="187"/>
      <c r="O2672" s="187"/>
      <c r="Q2672" s="187"/>
      <c r="R2672" s="187"/>
      <c r="S2672" s="187"/>
      <c r="T2672" s="187"/>
      <c r="U2672" s="187"/>
      <c r="V2672" s="187"/>
      <c r="W2672" s="187"/>
      <c r="X2672" s="187"/>
      <c r="Y2672" s="187"/>
      <c r="Z2672" s="187"/>
      <c r="AA2672" s="12"/>
      <c r="AB2672" s="2"/>
      <c r="AC2672" s="2"/>
    </row>
    <row r="2673" spans="1:29" s="4" customFormat="1" ht="9.9" customHeight="1" x14ac:dyDescent="0.25">
      <c r="A2673" s="184"/>
      <c r="B2673" s="138"/>
      <c r="C2673" s="2"/>
      <c r="D2673" s="193"/>
      <c r="E2673" s="193"/>
      <c r="F2673" s="193"/>
      <c r="G2673" s="22"/>
      <c r="H2673" s="193"/>
      <c r="M2673" s="187"/>
      <c r="N2673" s="187"/>
      <c r="O2673" s="187"/>
      <c r="Q2673" s="187"/>
      <c r="R2673" s="187"/>
      <c r="S2673" s="187"/>
      <c r="T2673" s="187"/>
      <c r="U2673" s="187"/>
      <c r="V2673" s="187"/>
      <c r="W2673" s="187"/>
      <c r="X2673" s="187"/>
      <c r="Y2673" s="187"/>
      <c r="Z2673" s="187"/>
      <c r="AA2673" s="12"/>
      <c r="AB2673" s="2"/>
      <c r="AC2673" s="2"/>
    </row>
    <row r="2674" spans="1:29" s="4" customFormat="1" ht="9.9" customHeight="1" x14ac:dyDescent="0.25">
      <c r="A2674" s="184"/>
      <c r="B2674" s="138"/>
      <c r="C2674" s="2"/>
      <c r="D2674" s="193"/>
      <c r="E2674" s="193"/>
      <c r="F2674" s="193"/>
      <c r="G2674" s="22"/>
      <c r="H2674" s="193"/>
      <c r="M2674" s="187"/>
      <c r="N2674" s="187"/>
      <c r="O2674" s="187"/>
      <c r="Q2674" s="187"/>
      <c r="R2674" s="187"/>
      <c r="S2674" s="187"/>
      <c r="T2674" s="187"/>
      <c r="U2674" s="187"/>
      <c r="V2674" s="187"/>
      <c r="W2674" s="187"/>
      <c r="X2674" s="187"/>
      <c r="Y2674" s="187"/>
      <c r="Z2674" s="187"/>
      <c r="AA2674" s="12"/>
      <c r="AB2674" s="2"/>
      <c r="AC2674" s="2"/>
    </row>
    <row r="2675" spans="1:29" s="4" customFormat="1" ht="9.9" customHeight="1" x14ac:dyDescent="0.25">
      <c r="A2675" s="184"/>
      <c r="B2675" s="138"/>
      <c r="C2675" s="2"/>
      <c r="D2675" s="187"/>
      <c r="E2675" s="187"/>
      <c r="F2675" s="187"/>
      <c r="G2675" s="8"/>
      <c r="H2675" s="187"/>
      <c r="M2675" s="187"/>
      <c r="N2675" s="187"/>
      <c r="O2675" s="187"/>
      <c r="Q2675" s="187"/>
      <c r="R2675" s="187"/>
      <c r="S2675" s="187"/>
      <c r="T2675" s="187"/>
      <c r="U2675" s="187"/>
      <c r="V2675" s="187"/>
      <c r="W2675" s="187"/>
      <c r="X2675" s="187"/>
      <c r="Y2675" s="187"/>
      <c r="Z2675" s="187"/>
      <c r="AA2675" s="12"/>
      <c r="AB2675" s="2"/>
      <c r="AC2675" s="2"/>
    </row>
    <row r="2676" spans="1:29" s="4" customFormat="1" ht="9.9" customHeight="1" x14ac:dyDescent="0.25">
      <c r="A2676" s="184"/>
      <c r="B2676" s="138"/>
      <c r="C2676" s="2"/>
      <c r="D2676" s="193"/>
      <c r="E2676" s="193"/>
      <c r="F2676" s="193"/>
      <c r="G2676" s="22"/>
      <c r="H2676" s="193"/>
      <c r="M2676" s="187"/>
      <c r="N2676" s="187"/>
      <c r="O2676" s="187"/>
      <c r="Q2676" s="187"/>
      <c r="R2676" s="187"/>
      <c r="S2676" s="187"/>
      <c r="T2676" s="187"/>
      <c r="U2676" s="187"/>
      <c r="V2676" s="187"/>
      <c r="W2676" s="187"/>
      <c r="X2676" s="187"/>
      <c r="Y2676" s="187"/>
      <c r="Z2676" s="187"/>
      <c r="AA2676" s="12"/>
      <c r="AB2676" s="2"/>
      <c r="AC2676" s="2"/>
    </row>
    <row r="2677" spans="1:29" s="4" customFormat="1" ht="9.9" customHeight="1" x14ac:dyDescent="0.25">
      <c r="A2677" s="184"/>
      <c r="B2677" s="138"/>
      <c r="C2677" s="2"/>
      <c r="D2677" s="193"/>
      <c r="E2677" s="193"/>
      <c r="F2677" s="193"/>
      <c r="G2677" s="22"/>
      <c r="H2677" s="193"/>
      <c r="M2677" s="187"/>
      <c r="N2677" s="187"/>
      <c r="O2677" s="187"/>
      <c r="Q2677" s="187"/>
      <c r="R2677" s="187"/>
      <c r="S2677" s="187"/>
      <c r="T2677" s="187"/>
      <c r="U2677" s="187"/>
      <c r="V2677" s="187"/>
      <c r="W2677" s="187"/>
      <c r="X2677" s="187"/>
      <c r="Y2677" s="187"/>
      <c r="Z2677" s="187"/>
      <c r="AA2677" s="12"/>
      <c r="AB2677" s="2"/>
      <c r="AC2677" s="2"/>
    </row>
    <row r="2678" spans="1:29" s="4" customFormat="1" ht="9.9" customHeight="1" x14ac:dyDescent="0.25">
      <c r="A2678" s="184"/>
      <c r="B2678" s="138"/>
      <c r="C2678" s="2"/>
      <c r="D2678" s="193"/>
      <c r="E2678" s="193"/>
      <c r="F2678" s="193"/>
      <c r="G2678" s="22"/>
      <c r="H2678" s="193"/>
      <c r="M2678" s="187"/>
      <c r="N2678" s="187"/>
      <c r="O2678" s="187"/>
      <c r="Q2678" s="187"/>
      <c r="R2678" s="187"/>
      <c r="S2678" s="187"/>
      <c r="T2678" s="187"/>
      <c r="U2678" s="187"/>
      <c r="V2678" s="187"/>
      <c r="W2678" s="187"/>
      <c r="X2678" s="187"/>
      <c r="Y2678" s="187"/>
      <c r="Z2678" s="187"/>
      <c r="AA2678" s="12"/>
      <c r="AB2678" s="2"/>
      <c r="AC2678" s="2"/>
    </row>
    <row r="2679" spans="1:29" s="4" customFormat="1" ht="9.9" customHeight="1" x14ac:dyDescent="0.25">
      <c r="A2679" s="184"/>
      <c r="B2679" s="138"/>
      <c r="C2679" s="2"/>
      <c r="D2679" s="193"/>
      <c r="E2679" s="193"/>
      <c r="F2679" s="193"/>
      <c r="G2679" s="22"/>
      <c r="H2679" s="193"/>
      <c r="M2679" s="187"/>
      <c r="N2679" s="187"/>
      <c r="O2679" s="187"/>
      <c r="Q2679" s="187"/>
      <c r="R2679" s="187"/>
      <c r="S2679" s="187"/>
      <c r="T2679" s="187"/>
      <c r="U2679" s="187"/>
      <c r="V2679" s="187"/>
      <c r="W2679" s="187"/>
      <c r="X2679" s="187"/>
      <c r="Y2679" s="187"/>
      <c r="Z2679" s="187"/>
      <c r="AA2679" s="12"/>
      <c r="AB2679" s="2"/>
      <c r="AC2679" s="2"/>
    </row>
    <row r="2680" spans="1:29" s="4" customFormat="1" ht="9.9" customHeight="1" x14ac:dyDescent="0.25">
      <c r="A2680" s="184"/>
      <c r="B2680" s="138"/>
      <c r="C2680" s="2"/>
      <c r="D2680" s="187"/>
      <c r="E2680" s="187"/>
      <c r="F2680" s="187"/>
      <c r="G2680" s="8"/>
      <c r="H2680" s="187"/>
      <c r="M2680" s="187"/>
      <c r="N2680" s="187"/>
      <c r="O2680" s="187"/>
      <c r="Q2680" s="187"/>
      <c r="R2680" s="187"/>
      <c r="S2680" s="187"/>
      <c r="T2680" s="187"/>
      <c r="U2680" s="187"/>
      <c r="V2680" s="187"/>
      <c r="W2680" s="187"/>
      <c r="X2680" s="187"/>
      <c r="Y2680" s="187"/>
      <c r="Z2680" s="187"/>
      <c r="AA2680" s="12"/>
      <c r="AB2680" s="2"/>
      <c r="AC2680" s="2"/>
    </row>
    <row r="2681" spans="1:29" s="4" customFormat="1" ht="9.9" customHeight="1" x14ac:dyDescent="0.25">
      <c r="A2681" s="184"/>
      <c r="B2681" s="138"/>
      <c r="C2681" s="2"/>
      <c r="D2681" s="193"/>
      <c r="E2681" s="193"/>
      <c r="F2681" s="193"/>
      <c r="G2681" s="22"/>
      <c r="H2681" s="193"/>
      <c r="M2681" s="187"/>
      <c r="N2681" s="187"/>
      <c r="O2681" s="187"/>
      <c r="Q2681" s="187"/>
      <c r="R2681" s="187"/>
      <c r="S2681" s="187"/>
      <c r="T2681" s="187"/>
      <c r="U2681" s="187"/>
      <c r="V2681" s="187"/>
      <c r="W2681" s="187"/>
      <c r="X2681" s="187"/>
      <c r="Y2681" s="187"/>
      <c r="Z2681" s="187"/>
      <c r="AA2681" s="12"/>
      <c r="AB2681" s="2"/>
      <c r="AC2681" s="2"/>
    </row>
    <row r="2682" spans="1:29" s="4" customFormat="1" ht="9.9" customHeight="1" x14ac:dyDescent="0.25">
      <c r="A2682" s="184"/>
      <c r="B2682" s="138"/>
      <c r="C2682" s="2"/>
      <c r="D2682" s="193"/>
      <c r="E2682" s="193"/>
      <c r="F2682" s="193"/>
      <c r="G2682" s="22"/>
      <c r="H2682" s="193"/>
      <c r="M2682" s="187"/>
      <c r="N2682" s="187"/>
      <c r="O2682" s="187"/>
      <c r="Q2682" s="187"/>
      <c r="R2682" s="187"/>
      <c r="S2682" s="187"/>
      <c r="T2682" s="187"/>
      <c r="U2682" s="187"/>
      <c r="V2682" s="187"/>
      <c r="W2682" s="187"/>
      <c r="X2682" s="187"/>
      <c r="Y2682" s="187"/>
      <c r="Z2682" s="187"/>
      <c r="AA2682" s="12"/>
      <c r="AB2682" s="2"/>
      <c r="AC2682" s="2"/>
    </row>
    <row r="2683" spans="1:29" s="4" customFormat="1" ht="9.9" customHeight="1" x14ac:dyDescent="0.25">
      <c r="A2683" s="184"/>
      <c r="B2683" s="138"/>
      <c r="C2683" s="2"/>
      <c r="D2683" s="193"/>
      <c r="E2683" s="193"/>
      <c r="F2683" s="193"/>
      <c r="G2683" s="22"/>
      <c r="H2683" s="193"/>
      <c r="M2683" s="187"/>
      <c r="N2683" s="187"/>
      <c r="O2683" s="187"/>
      <c r="Q2683" s="187"/>
      <c r="R2683" s="187"/>
      <c r="S2683" s="187"/>
      <c r="T2683" s="187"/>
      <c r="U2683" s="187"/>
      <c r="V2683" s="187"/>
      <c r="W2683" s="187"/>
      <c r="X2683" s="187"/>
      <c r="Y2683" s="187"/>
      <c r="Z2683" s="187"/>
      <c r="AA2683" s="12"/>
      <c r="AB2683" s="2"/>
      <c r="AC2683" s="2"/>
    </row>
    <row r="2684" spans="1:29" s="4" customFormat="1" ht="9.9" customHeight="1" x14ac:dyDescent="0.25">
      <c r="A2684" s="184"/>
      <c r="B2684" s="138"/>
      <c r="C2684" s="2"/>
      <c r="D2684" s="193"/>
      <c r="E2684" s="193"/>
      <c r="F2684" s="193"/>
      <c r="G2684" s="22"/>
      <c r="H2684" s="193"/>
      <c r="M2684" s="187"/>
      <c r="N2684" s="187"/>
      <c r="O2684" s="187"/>
      <c r="Q2684" s="187"/>
      <c r="R2684" s="187"/>
      <c r="S2684" s="187"/>
      <c r="T2684" s="187"/>
      <c r="U2684" s="187"/>
      <c r="V2684" s="187"/>
      <c r="W2684" s="187"/>
      <c r="X2684" s="187"/>
      <c r="Y2684" s="187"/>
      <c r="Z2684" s="187"/>
      <c r="AA2684" s="12"/>
      <c r="AB2684" s="2"/>
      <c r="AC2684" s="2"/>
    </row>
    <row r="2685" spans="1:29" s="4" customFormat="1" ht="9.9" customHeight="1" x14ac:dyDescent="0.25">
      <c r="A2685" s="184"/>
      <c r="B2685" s="138"/>
      <c r="C2685" s="2"/>
      <c r="D2685" s="187"/>
      <c r="E2685" s="187"/>
      <c r="F2685" s="187"/>
      <c r="G2685" s="8"/>
      <c r="H2685" s="187"/>
      <c r="M2685" s="187"/>
      <c r="N2685" s="187"/>
      <c r="O2685" s="187"/>
      <c r="Q2685" s="187"/>
      <c r="R2685" s="187"/>
      <c r="S2685" s="187"/>
      <c r="T2685" s="187"/>
      <c r="U2685" s="187"/>
      <c r="V2685" s="187"/>
      <c r="W2685" s="187"/>
      <c r="X2685" s="187"/>
      <c r="Y2685" s="187"/>
      <c r="Z2685" s="187"/>
      <c r="AA2685" s="12"/>
      <c r="AB2685" s="2"/>
      <c r="AC2685" s="2"/>
    </row>
    <row r="2686" spans="1:29" s="4" customFormat="1" ht="9.9" customHeight="1" x14ac:dyDescent="0.25">
      <c r="A2686" s="184"/>
      <c r="B2686" s="138"/>
      <c r="C2686" s="2"/>
      <c r="D2686" s="193"/>
      <c r="E2686" s="193"/>
      <c r="F2686" s="193"/>
      <c r="G2686" s="22"/>
      <c r="H2686" s="193"/>
      <c r="M2686" s="187"/>
      <c r="N2686" s="187"/>
      <c r="O2686" s="187"/>
      <c r="Q2686" s="187"/>
      <c r="R2686" s="187"/>
      <c r="S2686" s="187"/>
      <c r="T2686" s="187"/>
      <c r="U2686" s="187"/>
      <c r="V2686" s="187"/>
      <c r="W2686" s="187"/>
      <c r="X2686" s="187"/>
      <c r="Y2686" s="187"/>
      <c r="Z2686" s="187"/>
      <c r="AA2686" s="12"/>
      <c r="AB2686" s="2"/>
      <c r="AC2686" s="2"/>
    </row>
    <row r="2687" spans="1:29" s="4" customFormat="1" ht="9.9" customHeight="1" x14ac:dyDescent="0.25">
      <c r="A2687" s="184"/>
      <c r="B2687" s="138"/>
      <c r="C2687" s="2"/>
      <c r="D2687" s="193"/>
      <c r="E2687" s="193"/>
      <c r="F2687" s="193"/>
      <c r="G2687" s="22"/>
      <c r="H2687" s="193"/>
      <c r="M2687" s="187"/>
      <c r="N2687" s="187"/>
      <c r="O2687" s="187"/>
      <c r="Q2687" s="187"/>
      <c r="R2687" s="187"/>
      <c r="S2687" s="187"/>
      <c r="T2687" s="187"/>
      <c r="U2687" s="187"/>
      <c r="V2687" s="187"/>
      <c r="W2687" s="187"/>
      <c r="X2687" s="187"/>
      <c r="Y2687" s="187"/>
      <c r="Z2687" s="187"/>
      <c r="AA2687" s="12"/>
      <c r="AB2687" s="2"/>
      <c r="AC2687" s="2"/>
    </row>
    <row r="2688" spans="1:29" s="4" customFormat="1" ht="9.9" customHeight="1" x14ac:dyDescent="0.25">
      <c r="A2688" s="184"/>
      <c r="B2688" s="138"/>
      <c r="C2688" s="2"/>
      <c r="D2688" s="193"/>
      <c r="E2688" s="193"/>
      <c r="F2688" s="193"/>
      <c r="G2688" s="22"/>
      <c r="H2688" s="193"/>
      <c r="M2688" s="187"/>
      <c r="N2688" s="187"/>
      <c r="O2688" s="187"/>
      <c r="Q2688" s="187"/>
      <c r="R2688" s="187"/>
      <c r="S2688" s="187"/>
      <c r="T2688" s="187"/>
      <c r="U2688" s="187"/>
      <c r="V2688" s="187"/>
      <c r="W2688" s="187"/>
      <c r="X2688" s="187"/>
      <c r="Y2688" s="187"/>
      <c r="Z2688" s="187"/>
      <c r="AA2688" s="12"/>
      <c r="AB2688" s="2"/>
      <c r="AC2688" s="2"/>
    </row>
    <row r="2689" spans="1:29" s="4" customFormat="1" ht="9.9" customHeight="1" x14ac:dyDescent="0.25">
      <c r="A2689" s="184"/>
      <c r="B2689" s="138"/>
      <c r="C2689" s="2"/>
      <c r="D2689" s="193"/>
      <c r="E2689" s="193"/>
      <c r="F2689" s="193"/>
      <c r="G2689" s="22"/>
      <c r="H2689" s="193"/>
      <c r="M2689" s="187"/>
      <c r="N2689" s="187"/>
      <c r="O2689" s="187"/>
      <c r="Q2689" s="187"/>
      <c r="R2689" s="187"/>
      <c r="S2689" s="187"/>
      <c r="T2689" s="187"/>
      <c r="U2689" s="187"/>
      <c r="V2689" s="187"/>
      <c r="W2689" s="187"/>
      <c r="X2689" s="187"/>
      <c r="Y2689" s="187"/>
      <c r="Z2689" s="187"/>
      <c r="AA2689" s="12"/>
      <c r="AB2689" s="2"/>
      <c r="AC2689" s="2"/>
    </row>
    <row r="2690" spans="1:29" s="4" customFormat="1" ht="9.9" customHeight="1" x14ac:dyDescent="0.25">
      <c r="A2690" s="184"/>
      <c r="B2690" s="138"/>
      <c r="C2690" s="2"/>
      <c r="D2690" s="187"/>
      <c r="E2690" s="187"/>
      <c r="F2690" s="187"/>
      <c r="G2690" s="8"/>
      <c r="H2690" s="187"/>
      <c r="M2690" s="187"/>
      <c r="N2690" s="187"/>
      <c r="O2690" s="187"/>
      <c r="Q2690" s="187"/>
      <c r="R2690" s="187"/>
      <c r="S2690" s="187"/>
      <c r="T2690" s="187"/>
      <c r="U2690" s="187"/>
      <c r="V2690" s="187"/>
      <c r="W2690" s="187"/>
      <c r="X2690" s="187"/>
      <c r="Y2690" s="187"/>
      <c r="Z2690" s="187"/>
      <c r="AA2690" s="12"/>
      <c r="AB2690" s="2"/>
      <c r="AC2690" s="2"/>
    </row>
    <row r="2691" spans="1:29" s="4" customFormat="1" ht="9.9" customHeight="1" x14ac:dyDescent="0.25">
      <c r="A2691" s="184"/>
      <c r="B2691" s="138"/>
      <c r="C2691" s="2"/>
      <c r="D2691" s="193"/>
      <c r="E2691" s="193"/>
      <c r="F2691" s="193"/>
      <c r="G2691" s="22"/>
      <c r="H2691" s="193"/>
      <c r="M2691" s="187"/>
      <c r="N2691" s="187"/>
      <c r="O2691" s="187"/>
      <c r="Q2691" s="187"/>
      <c r="R2691" s="187"/>
      <c r="S2691" s="187"/>
      <c r="T2691" s="187"/>
      <c r="U2691" s="187"/>
      <c r="V2691" s="187"/>
      <c r="W2691" s="187"/>
      <c r="X2691" s="187"/>
      <c r="Y2691" s="187"/>
      <c r="Z2691" s="187"/>
      <c r="AA2691" s="12"/>
      <c r="AB2691" s="2"/>
      <c r="AC2691" s="2"/>
    </row>
    <row r="2692" spans="1:29" s="4" customFormat="1" ht="9.9" customHeight="1" x14ac:dyDescent="0.25">
      <c r="A2692" s="184"/>
      <c r="B2692" s="138"/>
      <c r="C2692" s="2"/>
      <c r="D2692" s="193"/>
      <c r="E2692" s="193"/>
      <c r="F2692" s="193"/>
      <c r="G2692" s="22"/>
      <c r="H2692" s="193"/>
      <c r="M2692" s="187"/>
      <c r="N2692" s="187"/>
      <c r="O2692" s="187"/>
      <c r="Q2692" s="187"/>
      <c r="R2692" s="187"/>
      <c r="S2692" s="187"/>
      <c r="T2692" s="187"/>
      <c r="U2692" s="187"/>
      <c r="V2692" s="187"/>
      <c r="W2692" s="187"/>
      <c r="X2692" s="187"/>
      <c r="Y2692" s="187"/>
      <c r="Z2692" s="187"/>
      <c r="AA2692" s="12"/>
      <c r="AB2692" s="2"/>
      <c r="AC2692" s="2"/>
    </row>
    <row r="2693" spans="1:29" s="4" customFormat="1" ht="9.9" customHeight="1" x14ac:dyDescent="0.25">
      <c r="A2693" s="184"/>
      <c r="B2693" s="138"/>
      <c r="C2693" s="2"/>
      <c r="D2693" s="193"/>
      <c r="E2693" s="193"/>
      <c r="F2693" s="193"/>
      <c r="G2693" s="22"/>
      <c r="H2693" s="193"/>
      <c r="M2693" s="187"/>
      <c r="N2693" s="187"/>
      <c r="O2693" s="187"/>
      <c r="Q2693" s="187"/>
      <c r="R2693" s="187"/>
      <c r="S2693" s="187"/>
      <c r="T2693" s="187"/>
      <c r="U2693" s="187"/>
      <c r="V2693" s="187"/>
      <c r="W2693" s="187"/>
      <c r="X2693" s="187"/>
      <c r="Y2693" s="187"/>
      <c r="Z2693" s="187"/>
      <c r="AA2693" s="12"/>
      <c r="AB2693" s="2"/>
      <c r="AC2693" s="2"/>
    </row>
    <row r="2694" spans="1:29" s="4" customFormat="1" ht="9.9" customHeight="1" x14ac:dyDescent="0.25">
      <c r="A2694" s="184"/>
      <c r="B2694" s="138"/>
      <c r="C2694" s="2"/>
      <c r="D2694" s="193"/>
      <c r="E2694" s="193"/>
      <c r="F2694" s="193"/>
      <c r="G2694" s="22"/>
      <c r="H2694" s="193"/>
      <c r="M2694" s="187"/>
      <c r="N2694" s="187"/>
      <c r="O2694" s="187"/>
      <c r="Q2694" s="187"/>
      <c r="R2694" s="187"/>
      <c r="S2694" s="187"/>
      <c r="T2694" s="187"/>
      <c r="U2694" s="187"/>
      <c r="V2694" s="187"/>
      <c r="W2694" s="187"/>
      <c r="X2694" s="187"/>
      <c r="Y2694" s="187"/>
      <c r="Z2694" s="187"/>
      <c r="AA2694" s="12"/>
      <c r="AB2694" s="2"/>
      <c r="AC2694" s="2"/>
    </row>
    <row r="2695" spans="1:29" s="4" customFormat="1" ht="9.9" customHeight="1" x14ac:dyDescent="0.25">
      <c r="A2695" s="184"/>
      <c r="B2695" s="138"/>
      <c r="C2695" s="2"/>
      <c r="D2695" s="187"/>
      <c r="E2695" s="187"/>
      <c r="F2695" s="187"/>
      <c r="G2695" s="8"/>
      <c r="H2695" s="187"/>
      <c r="M2695" s="187"/>
      <c r="N2695" s="187"/>
      <c r="O2695" s="187"/>
      <c r="Q2695" s="187"/>
      <c r="R2695" s="187"/>
      <c r="S2695" s="187"/>
      <c r="T2695" s="187"/>
      <c r="U2695" s="187"/>
      <c r="V2695" s="187"/>
      <c r="W2695" s="187"/>
      <c r="X2695" s="187"/>
      <c r="Y2695" s="187"/>
      <c r="Z2695" s="187"/>
      <c r="AA2695" s="12"/>
      <c r="AB2695" s="2"/>
      <c r="AC2695" s="2"/>
    </row>
    <row r="2696" spans="1:29" s="4" customFormat="1" ht="9.9" customHeight="1" x14ac:dyDescent="0.25">
      <c r="A2696" s="184"/>
      <c r="B2696" s="138"/>
      <c r="C2696" s="2"/>
      <c r="D2696" s="193"/>
      <c r="E2696" s="193"/>
      <c r="F2696" s="193"/>
      <c r="G2696" s="22"/>
      <c r="H2696" s="193"/>
      <c r="M2696" s="187"/>
      <c r="N2696" s="187"/>
      <c r="O2696" s="187"/>
      <c r="Q2696" s="187"/>
      <c r="R2696" s="187"/>
      <c r="S2696" s="187"/>
      <c r="T2696" s="187"/>
      <c r="U2696" s="187"/>
      <c r="V2696" s="187"/>
      <c r="W2696" s="187"/>
      <c r="X2696" s="187"/>
      <c r="Y2696" s="187"/>
      <c r="Z2696" s="187"/>
      <c r="AA2696" s="12"/>
      <c r="AB2696" s="2"/>
      <c r="AC2696" s="2"/>
    </row>
    <row r="2697" spans="1:29" s="4" customFormat="1" ht="9.9" customHeight="1" x14ac:dyDescent="0.25">
      <c r="A2697" s="184"/>
      <c r="B2697" s="138"/>
      <c r="C2697" s="2"/>
      <c r="D2697" s="193"/>
      <c r="E2697" s="193"/>
      <c r="F2697" s="193"/>
      <c r="G2697" s="22"/>
      <c r="H2697" s="193"/>
      <c r="M2697" s="187"/>
      <c r="N2697" s="187"/>
      <c r="O2697" s="187"/>
      <c r="Q2697" s="187"/>
      <c r="R2697" s="187"/>
      <c r="S2697" s="187"/>
      <c r="T2697" s="187"/>
      <c r="U2697" s="187"/>
      <c r="V2697" s="187"/>
      <c r="W2697" s="187"/>
      <c r="X2697" s="187"/>
      <c r="Y2697" s="187"/>
      <c r="Z2697" s="187"/>
      <c r="AA2697" s="12"/>
      <c r="AB2697" s="2"/>
      <c r="AC2697" s="2"/>
    </row>
    <row r="2698" spans="1:29" s="4" customFormat="1" ht="9.9" customHeight="1" x14ac:dyDescent="0.25">
      <c r="A2698" s="184"/>
      <c r="B2698" s="138"/>
      <c r="C2698" s="2"/>
      <c r="D2698" s="193"/>
      <c r="E2698" s="193"/>
      <c r="F2698" s="193"/>
      <c r="G2698" s="22"/>
      <c r="H2698" s="193"/>
      <c r="M2698" s="187"/>
      <c r="N2698" s="187"/>
      <c r="O2698" s="187"/>
      <c r="Q2698" s="187"/>
      <c r="R2698" s="187"/>
      <c r="S2698" s="187"/>
      <c r="T2698" s="187"/>
      <c r="U2698" s="187"/>
      <c r="V2698" s="187"/>
      <c r="W2698" s="187"/>
      <c r="X2698" s="187"/>
      <c r="Y2698" s="187"/>
      <c r="Z2698" s="187"/>
      <c r="AA2698" s="12"/>
      <c r="AB2698" s="2"/>
      <c r="AC2698" s="2"/>
    </row>
    <row r="2699" spans="1:29" s="4" customFormat="1" ht="9.9" customHeight="1" x14ac:dyDescent="0.25">
      <c r="A2699" s="184"/>
      <c r="B2699" s="138"/>
      <c r="C2699" s="2"/>
      <c r="D2699" s="193"/>
      <c r="E2699" s="193"/>
      <c r="F2699" s="193"/>
      <c r="G2699" s="22"/>
      <c r="H2699" s="193"/>
      <c r="M2699" s="187"/>
      <c r="N2699" s="187"/>
      <c r="O2699" s="187"/>
      <c r="Q2699" s="187"/>
      <c r="R2699" s="187"/>
      <c r="S2699" s="187"/>
      <c r="T2699" s="187"/>
      <c r="U2699" s="187"/>
      <c r="V2699" s="187"/>
      <c r="W2699" s="187"/>
      <c r="X2699" s="187"/>
      <c r="Y2699" s="187"/>
      <c r="Z2699" s="187"/>
      <c r="AA2699" s="12"/>
      <c r="AB2699" s="2"/>
      <c r="AC2699" s="2"/>
    </row>
    <row r="2700" spans="1:29" s="4" customFormat="1" ht="9.9" customHeight="1" x14ac:dyDescent="0.25">
      <c r="A2700" s="184"/>
      <c r="B2700" s="138"/>
      <c r="C2700" s="2"/>
      <c r="D2700" s="187"/>
      <c r="E2700" s="187"/>
      <c r="F2700" s="187"/>
      <c r="G2700" s="8"/>
      <c r="H2700" s="187"/>
      <c r="M2700" s="187"/>
      <c r="N2700" s="187"/>
      <c r="O2700" s="187"/>
      <c r="Q2700" s="187"/>
      <c r="R2700" s="187"/>
      <c r="S2700" s="187"/>
      <c r="T2700" s="187"/>
      <c r="U2700" s="187"/>
      <c r="V2700" s="187"/>
      <c r="W2700" s="187"/>
      <c r="X2700" s="187"/>
      <c r="Y2700" s="187"/>
      <c r="Z2700" s="187"/>
      <c r="AA2700" s="12"/>
      <c r="AB2700" s="2"/>
      <c r="AC2700" s="2"/>
    </row>
    <row r="2701" spans="1:29" s="4" customFormat="1" ht="9.9" customHeight="1" x14ac:dyDescent="0.25">
      <c r="A2701" s="184"/>
      <c r="B2701" s="138"/>
      <c r="C2701" s="2"/>
      <c r="D2701" s="193"/>
      <c r="E2701" s="193"/>
      <c r="F2701" s="193"/>
      <c r="G2701" s="22"/>
      <c r="H2701" s="193"/>
      <c r="M2701" s="187"/>
      <c r="N2701" s="187"/>
      <c r="O2701" s="187"/>
      <c r="Q2701" s="187"/>
      <c r="R2701" s="187"/>
      <c r="S2701" s="187"/>
      <c r="T2701" s="187"/>
      <c r="U2701" s="187"/>
      <c r="V2701" s="187"/>
      <c r="W2701" s="187"/>
      <c r="X2701" s="187"/>
      <c r="Y2701" s="187"/>
      <c r="Z2701" s="187"/>
      <c r="AA2701" s="12"/>
      <c r="AB2701" s="2"/>
      <c r="AC2701" s="2"/>
    </row>
    <row r="2702" spans="1:29" s="4" customFormat="1" ht="9.9" customHeight="1" x14ac:dyDescent="0.25">
      <c r="A2702" s="184"/>
      <c r="B2702" s="138"/>
      <c r="C2702" s="2"/>
      <c r="D2702" s="193"/>
      <c r="E2702" s="193"/>
      <c r="F2702" s="193"/>
      <c r="G2702" s="22"/>
      <c r="H2702" s="193"/>
      <c r="M2702" s="187"/>
      <c r="N2702" s="187"/>
      <c r="O2702" s="187"/>
      <c r="Q2702" s="187"/>
      <c r="R2702" s="187"/>
      <c r="S2702" s="187"/>
      <c r="T2702" s="187"/>
      <c r="U2702" s="187"/>
      <c r="V2702" s="187"/>
      <c r="W2702" s="187"/>
      <c r="X2702" s="187"/>
      <c r="Y2702" s="187"/>
      <c r="Z2702" s="187"/>
      <c r="AA2702" s="12"/>
      <c r="AB2702" s="2"/>
      <c r="AC2702" s="2"/>
    </row>
    <row r="2703" spans="1:29" s="4" customFormat="1" ht="9.9" customHeight="1" x14ac:dyDescent="0.25">
      <c r="A2703" s="184"/>
      <c r="B2703" s="138"/>
      <c r="C2703" s="2"/>
      <c r="D2703" s="193"/>
      <c r="E2703" s="193"/>
      <c r="F2703" s="193"/>
      <c r="G2703" s="22"/>
      <c r="H2703" s="193"/>
      <c r="M2703" s="187"/>
      <c r="N2703" s="187"/>
      <c r="O2703" s="187"/>
      <c r="Q2703" s="187"/>
      <c r="R2703" s="187"/>
      <c r="S2703" s="187"/>
      <c r="T2703" s="187"/>
      <c r="U2703" s="187"/>
      <c r="V2703" s="187"/>
      <c r="W2703" s="187"/>
      <c r="X2703" s="187"/>
      <c r="Y2703" s="187"/>
      <c r="Z2703" s="187"/>
      <c r="AA2703" s="12"/>
      <c r="AB2703" s="2"/>
      <c r="AC2703" s="2"/>
    </row>
    <row r="2704" spans="1:29" s="4" customFormat="1" ht="9.9" customHeight="1" x14ac:dyDescent="0.25">
      <c r="A2704" s="184"/>
      <c r="B2704" s="138"/>
      <c r="C2704" s="2"/>
      <c r="D2704" s="193"/>
      <c r="E2704" s="193"/>
      <c r="F2704" s="193"/>
      <c r="G2704" s="22"/>
      <c r="H2704" s="193"/>
      <c r="M2704" s="187"/>
      <c r="N2704" s="187"/>
      <c r="O2704" s="187"/>
      <c r="Q2704" s="187"/>
      <c r="R2704" s="187"/>
      <c r="S2704" s="187"/>
      <c r="T2704" s="187"/>
      <c r="U2704" s="187"/>
      <c r="V2704" s="187"/>
      <c r="W2704" s="187"/>
      <c r="X2704" s="187"/>
      <c r="Y2704" s="187"/>
      <c r="Z2704" s="187"/>
      <c r="AA2704" s="12"/>
      <c r="AB2704" s="2"/>
      <c r="AC2704" s="2"/>
    </row>
    <row r="2705" spans="1:29" s="4" customFormat="1" ht="9.9" customHeight="1" x14ac:dyDescent="0.25">
      <c r="A2705" s="184"/>
      <c r="B2705" s="138"/>
      <c r="C2705" s="2"/>
      <c r="D2705" s="187"/>
      <c r="E2705" s="187"/>
      <c r="F2705" s="187"/>
      <c r="G2705" s="8"/>
      <c r="H2705" s="187"/>
      <c r="M2705" s="187"/>
      <c r="N2705" s="187"/>
      <c r="O2705" s="187"/>
      <c r="Q2705" s="187"/>
      <c r="R2705" s="187"/>
      <c r="S2705" s="187"/>
      <c r="T2705" s="187"/>
      <c r="U2705" s="187"/>
      <c r="V2705" s="187"/>
      <c r="W2705" s="187"/>
      <c r="X2705" s="187"/>
      <c r="Y2705" s="187"/>
      <c r="Z2705" s="187"/>
      <c r="AA2705" s="12"/>
      <c r="AB2705" s="2"/>
      <c r="AC2705" s="2"/>
    </row>
    <row r="2706" spans="1:29" s="4" customFormat="1" ht="9.9" customHeight="1" x14ac:dyDescent="0.25">
      <c r="A2706" s="184"/>
      <c r="B2706" s="138"/>
      <c r="C2706" s="2"/>
      <c r="D2706" s="193"/>
      <c r="E2706" s="193"/>
      <c r="F2706" s="193"/>
      <c r="G2706" s="22"/>
      <c r="H2706" s="193"/>
      <c r="M2706" s="187"/>
      <c r="N2706" s="187"/>
      <c r="O2706" s="187"/>
      <c r="Q2706" s="187"/>
      <c r="R2706" s="187"/>
      <c r="S2706" s="187"/>
      <c r="T2706" s="187"/>
      <c r="U2706" s="187"/>
      <c r="V2706" s="187"/>
      <c r="W2706" s="187"/>
      <c r="X2706" s="187"/>
      <c r="Y2706" s="187"/>
      <c r="Z2706" s="187"/>
      <c r="AA2706" s="12"/>
      <c r="AB2706" s="2"/>
      <c r="AC2706" s="2"/>
    </row>
    <row r="2707" spans="1:29" s="4" customFormat="1" ht="9.9" customHeight="1" x14ac:dyDescent="0.25">
      <c r="A2707" s="184"/>
      <c r="B2707" s="138"/>
      <c r="C2707" s="2"/>
      <c r="D2707" s="193"/>
      <c r="E2707" s="193"/>
      <c r="F2707" s="193"/>
      <c r="G2707" s="22"/>
      <c r="H2707" s="193"/>
      <c r="M2707" s="187"/>
      <c r="N2707" s="187"/>
      <c r="O2707" s="187"/>
      <c r="Q2707" s="187"/>
      <c r="R2707" s="187"/>
      <c r="S2707" s="187"/>
      <c r="T2707" s="187"/>
      <c r="U2707" s="187"/>
      <c r="V2707" s="187"/>
      <c r="W2707" s="187"/>
      <c r="X2707" s="187"/>
      <c r="Y2707" s="187"/>
      <c r="Z2707" s="187"/>
      <c r="AA2707" s="12"/>
      <c r="AB2707" s="2"/>
      <c r="AC2707" s="2"/>
    </row>
    <row r="2708" spans="1:29" s="4" customFormat="1" ht="9.9" customHeight="1" x14ac:dyDescent="0.25">
      <c r="A2708" s="184"/>
      <c r="B2708" s="138"/>
      <c r="C2708" s="2"/>
      <c r="D2708" s="193"/>
      <c r="E2708" s="193"/>
      <c r="F2708" s="193"/>
      <c r="G2708" s="22"/>
      <c r="H2708" s="193"/>
      <c r="M2708" s="187"/>
      <c r="N2708" s="187"/>
      <c r="O2708" s="187"/>
      <c r="Q2708" s="187"/>
      <c r="R2708" s="187"/>
      <c r="S2708" s="187"/>
      <c r="T2708" s="187"/>
      <c r="U2708" s="187"/>
      <c r="V2708" s="187"/>
      <c r="W2708" s="187"/>
      <c r="X2708" s="187"/>
      <c r="Y2708" s="187"/>
      <c r="Z2708" s="187"/>
      <c r="AA2708" s="12"/>
      <c r="AB2708" s="2"/>
      <c r="AC2708" s="2"/>
    </row>
    <row r="2709" spans="1:29" s="4" customFormat="1" ht="9.9" customHeight="1" x14ac:dyDescent="0.25">
      <c r="A2709" s="184"/>
      <c r="B2709" s="138"/>
      <c r="C2709" s="2"/>
      <c r="D2709" s="193"/>
      <c r="E2709" s="193"/>
      <c r="F2709" s="193"/>
      <c r="G2709" s="22"/>
      <c r="H2709" s="193"/>
      <c r="M2709" s="187"/>
      <c r="N2709" s="187"/>
      <c r="O2709" s="187"/>
      <c r="Q2709" s="187"/>
      <c r="R2709" s="187"/>
      <c r="S2709" s="187"/>
      <c r="T2709" s="187"/>
      <c r="U2709" s="187"/>
      <c r="V2709" s="187"/>
      <c r="W2709" s="187"/>
      <c r="X2709" s="187"/>
      <c r="Y2709" s="187"/>
      <c r="Z2709" s="187"/>
      <c r="AA2709" s="12"/>
      <c r="AB2709" s="2"/>
      <c r="AC2709" s="2"/>
    </row>
    <row r="2710" spans="1:29" s="4" customFormat="1" ht="9.9" customHeight="1" x14ac:dyDescent="0.25">
      <c r="A2710" s="184"/>
      <c r="B2710" s="138"/>
      <c r="C2710" s="2"/>
      <c r="D2710" s="187"/>
      <c r="E2710" s="187"/>
      <c r="F2710" s="187"/>
      <c r="G2710" s="8"/>
      <c r="H2710" s="187"/>
      <c r="M2710" s="187"/>
      <c r="N2710" s="187"/>
      <c r="O2710" s="187"/>
      <c r="Q2710" s="187"/>
      <c r="R2710" s="187"/>
      <c r="S2710" s="187"/>
      <c r="T2710" s="187"/>
      <c r="U2710" s="187"/>
      <c r="V2710" s="187"/>
      <c r="W2710" s="187"/>
      <c r="X2710" s="187"/>
      <c r="Y2710" s="187"/>
      <c r="Z2710" s="187"/>
      <c r="AA2710" s="12"/>
      <c r="AB2710" s="2"/>
      <c r="AC2710" s="2"/>
    </row>
    <row r="2711" spans="1:29" s="4" customFormat="1" ht="9.9" customHeight="1" x14ac:dyDescent="0.25">
      <c r="A2711" s="184"/>
      <c r="B2711" s="138"/>
      <c r="C2711" s="2"/>
      <c r="D2711" s="193"/>
      <c r="E2711" s="193"/>
      <c r="F2711" s="193"/>
      <c r="G2711" s="22"/>
      <c r="H2711" s="193"/>
      <c r="M2711" s="187"/>
      <c r="N2711" s="187"/>
      <c r="O2711" s="187"/>
      <c r="Q2711" s="187"/>
      <c r="R2711" s="187"/>
      <c r="S2711" s="187"/>
      <c r="T2711" s="187"/>
      <c r="U2711" s="187"/>
      <c r="V2711" s="187"/>
      <c r="W2711" s="187"/>
      <c r="X2711" s="187"/>
      <c r="Y2711" s="187"/>
      <c r="Z2711" s="187"/>
      <c r="AA2711" s="12"/>
      <c r="AB2711" s="2"/>
      <c r="AC2711" s="2"/>
    </row>
    <row r="2712" spans="1:29" s="4" customFormat="1" ht="9.9" customHeight="1" x14ac:dyDescent="0.25">
      <c r="A2712" s="184"/>
      <c r="B2712" s="138"/>
      <c r="C2712" s="2"/>
      <c r="D2712" s="193"/>
      <c r="E2712" s="193"/>
      <c r="F2712" s="193"/>
      <c r="G2712" s="22"/>
      <c r="H2712" s="193"/>
      <c r="M2712" s="187"/>
      <c r="N2712" s="187"/>
      <c r="O2712" s="187"/>
      <c r="Q2712" s="187"/>
      <c r="R2712" s="187"/>
      <c r="S2712" s="187"/>
      <c r="T2712" s="187"/>
      <c r="U2712" s="187"/>
      <c r="V2712" s="187"/>
      <c r="W2712" s="187"/>
      <c r="X2712" s="187"/>
      <c r="Y2712" s="187"/>
      <c r="Z2712" s="187"/>
      <c r="AA2712" s="12"/>
      <c r="AB2712" s="2"/>
      <c r="AC2712" s="2"/>
    </row>
    <row r="2713" spans="1:29" s="4" customFormat="1" ht="9.9" customHeight="1" x14ac:dyDescent="0.25">
      <c r="A2713" s="184"/>
      <c r="B2713" s="138"/>
      <c r="C2713" s="2"/>
      <c r="D2713" s="193"/>
      <c r="E2713" s="193"/>
      <c r="F2713" s="193"/>
      <c r="G2713" s="22"/>
      <c r="H2713" s="193"/>
      <c r="M2713" s="187"/>
      <c r="N2713" s="187"/>
      <c r="O2713" s="187"/>
      <c r="Q2713" s="187"/>
      <c r="R2713" s="187"/>
      <c r="S2713" s="187"/>
      <c r="T2713" s="187"/>
      <c r="U2713" s="187"/>
      <c r="V2713" s="187"/>
      <c r="W2713" s="187"/>
      <c r="X2713" s="187"/>
      <c r="Y2713" s="187"/>
      <c r="Z2713" s="187"/>
      <c r="AA2713" s="12"/>
      <c r="AB2713" s="2"/>
      <c r="AC2713" s="2"/>
    </row>
    <row r="2714" spans="1:29" s="4" customFormat="1" ht="9.9" customHeight="1" x14ac:dyDescent="0.25">
      <c r="A2714" s="184"/>
      <c r="B2714" s="138"/>
      <c r="C2714" s="2"/>
      <c r="D2714" s="193"/>
      <c r="E2714" s="193"/>
      <c r="F2714" s="193"/>
      <c r="G2714" s="22"/>
      <c r="H2714" s="193"/>
      <c r="M2714" s="187"/>
      <c r="N2714" s="187"/>
      <c r="O2714" s="187"/>
      <c r="Q2714" s="187"/>
      <c r="R2714" s="187"/>
      <c r="S2714" s="187"/>
      <c r="T2714" s="187"/>
      <c r="U2714" s="187"/>
      <c r="V2714" s="187"/>
      <c r="W2714" s="187"/>
      <c r="X2714" s="187"/>
      <c r="Y2714" s="187"/>
      <c r="Z2714" s="187"/>
      <c r="AA2714" s="12"/>
      <c r="AB2714" s="2"/>
      <c r="AC2714" s="2"/>
    </row>
    <row r="2715" spans="1:29" s="4" customFormat="1" ht="9.9" customHeight="1" x14ac:dyDescent="0.25">
      <c r="A2715" s="184"/>
      <c r="B2715" s="138"/>
      <c r="C2715" s="2"/>
      <c r="D2715" s="187"/>
      <c r="E2715" s="187"/>
      <c r="F2715" s="187"/>
      <c r="G2715" s="8"/>
      <c r="H2715" s="187"/>
      <c r="M2715" s="187"/>
      <c r="N2715" s="187"/>
      <c r="O2715" s="187"/>
      <c r="Q2715" s="187"/>
      <c r="R2715" s="187"/>
      <c r="S2715" s="187"/>
      <c r="T2715" s="187"/>
      <c r="U2715" s="187"/>
      <c r="V2715" s="187"/>
      <c r="W2715" s="187"/>
      <c r="X2715" s="187"/>
      <c r="Y2715" s="187"/>
      <c r="Z2715" s="187"/>
      <c r="AA2715" s="12"/>
      <c r="AB2715" s="2"/>
      <c r="AC2715" s="2"/>
    </row>
    <row r="2716" spans="1:29" s="4" customFormat="1" ht="9.9" customHeight="1" x14ac:dyDescent="0.25">
      <c r="A2716" s="184"/>
      <c r="B2716" s="138"/>
      <c r="C2716" s="2"/>
      <c r="D2716" s="193"/>
      <c r="E2716" s="193"/>
      <c r="F2716" s="193"/>
      <c r="G2716" s="22"/>
      <c r="H2716" s="193"/>
      <c r="M2716" s="187"/>
      <c r="N2716" s="187"/>
      <c r="O2716" s="187"/>
      <c r="Q2716" s="187"/>
      <c r="R2716" s="187"/>
      <c r="S2716" s="187"/>
      <c r="T2716" s="187"/>
      <c r="U2716" s="187"/>
      <c r="V2716" s="187"/>
      <c r="W2716" s="187"/>
      <c r="X2716" s="187"/>
      <c r="Y2716" s="187"/>
      <c r="Z2716" s="187"/>
      <c r="AA2716" s="12"/>
      <c r="AB2716" s="2"/>
      <c r="AC2716" s="2"/>
    </row>
    <row r="2717" spans="1:29" s="4" customFormat="1" ht="9.9" customHeight="1" x14ac:dyDescent="0.25">
      <c r="A2717" s="184"/>
      <c r="B2717" s="138"/>
      <c r="C2717" s="2"/>
      <c r="D2717" s="193"/>
      <c r="E2717" s="193"/>
      <c r="F2717" s="193"/>
      <c r="G2717" s="22"/>
      <c r="H2717" s="193"/>
      <c r="M2717" s="187"/>
      <c r="N2717" s="187"/>
      <c r="O2717" s="187"/>
      <c r="Q2717" s="187"/>
      <c r="R2717" s="187"/>
      <c r="S2717" s="187"/>
      <c r="T2717" s="187"/>
      <c r="U2717" s="187"/>
      <c r="V2717" s="187"/>
      <c r="W2717" s="187"/>
      <c r="X2717" s="187"/>
      <c r="Y2717" s="187"/>
      <c r="Z2717" s="187"/>
      <c r="AA2717" s="12"/>
      <c r="AB2717" s="2"/>
      <c r="AC2717" s="2"/>
    </row>
    <row r="2718" spans="1:29" s="4" customFormat="1" ht="9.9" customHeight="1" x14ac:dyDescent="0.25">
      <c r="A2718" s="184"/>
      <c r="B2718" s="138"/>
      <c r="C2718" s="2"/>
      <c r="D2718" s="193"/>
      <c r="E2718" s="193"/>
      <c r="F2718" s="193"/>
      <c r="G2718" s="22"/>
      <c r="H2718" s="193"/>
      <c r="M2718" s="187"/>
      <c r="N2718" s="187"/>
      <c r="O2718" s="187"/>
      <c r="Q2718" s="187"/>
      <c r="R2718" s="187"/>
      <c r="S2718" s="187"/>
      <c r="T2718" s="187"/>
      <c r="U2718" s="187"/>
      <c r="V2718" s="187"/>
      <c r="W2718" s="187"/>
      <c r="X2718" s="187"/>
      <c r="Y2718" s="187"/>
      <c r="Z2718" s="187"/>
      <c r="AA2718" s="12"/>
      <c r="AB2718" s="2"/>
      <c r="AC2718" s="2"/>
    </row>
    <row r="2719" spans="1:29" s="4" customFormat="1" ht="9.9" customHeight="1" x14ac:dyDescent="0.25">
      <c r="A2719" s="184"/>
      <c r="B2719" s="138"/>
      <c r="C2719" s="2"/>
      <c r="D2719" s="193"/>
      <c r="E2719" s="193"/>
      <c r="F2719" s="193"/>
      <c r="G2719" s="22"/>
      <c r="H2719" s="193"/>
      <c r="M2719" s="187"/>
      <c r="N2719" s="187"/>
      <c r="O2719" s="187"/>
      <c r="Q2719" s="187"/>
      <c r="R2719" s="187"/>
      <c r="S2719" s="187"/>
      <c r="T2719" s="187"/>
      <c r="U2719" s="187"/>
      <c r="V2719" s="187"/>
      <c r="W2719" s="187"/>
      <c r="X2719" s="187"/>
      <c r="Y2719" s="187"/>
      <c r="Z2719" s="187"/>
      <c r="AA2719" s="12"/>
      <c r="AB2719" s="2"/>
      <c r="AC2719" s="2"/>
    </row>
    <row r="2720" spans="1:29" s="4" customFormat="1" ht="9.9" customHeight="1" x14ac:dyDescent="0.25">
      <c r="A2720" s="184"/>
      <c r="B2720" s="138"/>
      <c r="C2720" s="2"/>
      <c r="D2720" s="193"/>
      <c r="E2720" s="193"/>
      <c r="F2720" s="193"/>
      <c r="G2720" s="22"/>
      <c r="H2720" s="193"/>
      <c r="M2720" s="187"/>
      <c r="N2720" s="187"/>
      <c r="O2720" s="187"/>
      <c r="Q2720" s="187"/>
      <c r="R2720" s="187"/>
      <c r="S2720" s="187"/>
      <c r="T2720" s="187"/>
      <c r="U2720" s="187"/>
      <c r="V2720" s="187"/>
      <c r="W2720" s="187"/>
      <c r="X2720" s="187"/>
      <c r="Y2720" s="187"/>
      <c r="Z2720" s="187"/>
      <c r="AA2720" s="12"/>
      <c r="AB2720" s="2"/>
      <c r="AC2720" s="2"/>
    </row>
    <row r="2721" spans="1:29" s="4" customFormat="1" ht="9.9" customHeight="1" x14ac:dyDescent="0.25">
      <c r="A2721" s="184"/>
      <c r="B2721" s="138"/>
      <c r="C2721" s="2"/>
      <c r="D2721" s="193"/>
      <c r="E2721" s="193"/>
      <c r="F2721" s="193"/>
      <c r="G2721" s="22"/>
      <c r="H2721" s="193"/>
      <c r="M2721" s="187"/>
      <c r="N2721" s="187"/>
      <c r="O2721" s="187"/>
      <c r="Q2721" s="187"/>
      <c r="R2721" s="187"/>
      <c r="S2721" s="187"/>
      <c r="T2721" s="187"/>
      <c r="U2721" s="187"/>
      <c r="V2721" s="187"/>
      <c r="W2721" s="187"/>
      <c r="X2721" s="187"/>
      <c r="Y2721" s="187"/>
      <c r="Z2721" s="187"/>
      <c r="AA2721" s="12"/>
      <c r="AB2721" s="2"/>
      <c r="AC2721" s="2"/>
    </row>
    <row r="2722" spans="1:29" s="4" customFormat="1" ht="9.9" customHeight="1" x14ac:dyDescent="0.25">
      <c r="A2722" s="184"/>
      <c r="B2722" s="138"/>
      <c r="C2722" s="2"/>
      <c r="D2722" s="193"/>
      <c r="E2722" s="193"/>
      <c r="F2722" s="193"/>
      <c r="G2722" s="22"/>
      <c r="H2722" s="193"/>
      <c r="M2722" s="187"/>
      <c r="N2722" s="187"/>
      <c r="O2722" s="187"/>
      <c r="Q2722" s="187"/>
      <c r="R2722" s="187"/>
      <c r="S2722" s="187"/>
      <c r="T2722" s="187"/>
      <c r="U2722" s="187"/>
      <c r="V2722" s="187"/>
      <c r="W2722" s="187"/>
      <c r="X2722" s="187"/>
      <c r="Y2722" s="187"/>
      <c r="Z2722" s="187"/>
      <c r="AA2722" s="12"/>
      <c r="AB2722" s="2"/>
      <c r="AC2722" s="2"/>
    </row>
    <row r="2723" spans="1:29" s="4" customFormat="1" ht="9.9" customHeight="1" x14ac:dyDescent="0.25">
      <c r="A2723" s="184"/>
      <c r="B2723" s="138"/>
      <c r="C2723" s="2"/>
      <c r="D2723" s="187"/>
      <c r="E2723" s="187"/>
      <c r="F2723" s="187"/>
      <c r="G2723" s="8"/>
      <c r="H2723" s="187"/>
      <c r="M2723" s="187"/>
      <c r="N2723" s="187"/>
      <c r="O2723" s="187"/>
      <c r="Q2723" s="187"/>
      <c r="R2723" s="187"/>
      <c r="S2723" s="187"/>
      <c r="T2723" s="187"/>
      <c r="U2723" s="187"/>
      <c r="V2723" s="187"/>
      <c r="W2723" s="187"/>
      <c r="X2723" s="187"/>
      <c r="Y2723" s="187"/>
      <c r="Z2723" s="187"/>
      <c r="AA2723" s="12"/>
      <c r="AB2723" s="2"/>
      <c r="AC2723" s="2"/>
    </row>
    <row r="2724" spans="1:29" s="4" customFormat="1" ht="9.9" customHeight="1" x14ac:dyDescent="0.25">
      <c r="A2724" s="184"/>
      <c r="B2724" s="138"/>
      <c r="C2724" s="2"/>
      <c r="D2724" s="193"/>
      <c r="E2724" s="193"/>
      <c r="F2724" s="193"/>
      <c r="G2724" s="22"/>
      <c r="H2724" s="193"/>
      <c r="M2724" s="187"/>
      <c r="N2724" s="187"/>
      <c r="O2724" s="187"/>
      <c r="Q2724" s="187"/>
      <c r="R2724" s="187"/>
      <c r="S2724" s="187"/>
      <c r="T2724" s="187"/>
      <c r="U2724" s="187"/>
      <c r="V2724" s="187"/>
      <c r="W2724" s="187"/>
      <c r="X2724" s="187"/>
      <c r="Y2724" s="187"/>
      <c r="Z2724" s="187"/>
      <c r="AA2724" s="12"/>
      <c r="AB2724" s="2"/>
      <c r="AC2724" s="2"/>
    </row>
    <row r="2725" spans="1:29" s="4" customFormat="1" ht="9.9" customHeight="1" x14ac:dyDescent="0.25">
      <c r="A2725" s="184"/>
      <c r="B2725" s="138"/>
      <c r="C2725" s="2"/>
      <c r="D2725" s="193"/>
      <c r="E2725" s="193"/>
      <c r="F2725" s="193"/>
      <c r="G2725" s="22"/>
      <c r="H2725" s="193"/>
      <c r="M2725" s="187"/>
      <c r="N2725" s="187"/>
      <c r="O2725" s="187"/>
      <c r="Q2725" s="187"/>
      <c r="R2725" s="187"/>
      <c r="S2725" s="187"/>
      <c r="T2725" s="187"/>
      <c r="U2725" s="187"/>
      <c r="V2725" s="187"/>
      <c r="W2725" s="187"/>
      <c r="X2725" s="187"/>
      <c r="Y2725" s="187"/>
      <c r="Z2725" s="187"/>
      <c r="AA2725" s="12"/>
      <c r="AB2725" s="2"/>
      <c r="AC2725" s="2"/>
    </row>
    <row r="2726" spans="1:29" s="4" customFormat="1" ht="9.9" customHeight="1" x14ac:dyDescent="0.25">
      <c r="A2726" s="184"/>
      <c r="B2726" s="2"/>
      <c r="C2726" s="2"/>
      <c r="D2726" s="193"/>
      <c r="E2726" s="193"/>
      <c r="F2726" s="193"/>
      <c r="G2726" s="22"/>
      <c r="H2726" s="193"/>
      <c r="M2726" s="187"/>
      <c r="N2726" s="187"/>
      <c r="O2726" s="187"/>
      <c r="Q2726" s="187"/>
      <c r="R2726" s="187"/>
      <c r="S2726" s="187"/>
      <c r="T2726" s="187"/>
      <c r="U2726" s="187"/>
      <c r="V2726" s="187"/>
      <c r="W2726" s="187"/>
      <c r="X2726" s="187"/>
      <c r="Y2726" s="187"/>
      <c r="Z2726" s="187"/>
      <c r="AA2726" s="12"/>
      <c r="AB2726" s="2"/>
      <c r="AC2726" s="2"/>
    </row>
    <row r="2727" spans="1:29" s="187" customFormat="1" ht="9.9" customHeight="1" x14ac:dyDescent="0.25">
      <c r="A2727" s="184"/>
      <c r="B2727" s="141"/>
      <c r="C2727" s="142"/>
      <c r="G2727" s="8"/>
      <c r="I2727" s="4"/>
      <c r="J2727" s="4"/>
      <c r="K2727" s="4"/>
      <c r="L2727" s="13"/>
      <c r="P2727" s="4"/>
      <c r="AA2727" s="12"/>
      <c r="AB2727" s="2"/>
      <c r="AC2727" s="2"/>
    </row>
    <row r="2728" spans="1:29" s="187" customFormat="1" ht="9.9" customHeight="1" x14ac:dyDescent="0.25">
      <c r="A2728" s="184"/>
      <c r="B2728" s="142"/>
      <c r="C2728" s="2"/>
      <c r="G2728" s="8"/>
      <c r="I2728" s="4"/>
      <c r="J2728" s="4"/>
      <c r="K2728" s="4"/>
      <c r="L2728" s="4"/>
      <c r="P2728" s="4"/>
      <c r="AA2728" s="12"/>
      <c r="AB2728" s="2"/>
      <c r="AC2728" s="2"/>
    </row>
    <row r="2729" spans="1:29" s="187" customFormat="1" ht="9.9" customHeight="1" x14ac:dyDescent="0.25">
      <c r="A2729" s="184"/>
      <c r="B2729" s="138"/>
      <c r="C2729" s="2"/>
      <c r="G2729" s="8"/>
      <c r="I2729" s="4"/>
      <c r="J2729" s="4"/>
      <c r="K2729" s="4"/>
      <c r="L2729" s="4"/>
      <c r="P2729" s="4"/>
      <c r="AA2729" s="12"/>
      <c r="AB2729" s="2"/>
      <c r="AC2729" s="2"/>
    </row>
    <row r="2730" spans="1:29" s="187" customFormat="1" ht="9.9" customHeight="1" x14ac:dyDescent="0.25">
      <c r="A2730" s="184"/>
      <c r="B2730" s="138"/>
      <c r="C2730" s="2"/>
      <c r="D2730" s="193"/>
      <c r="E2730" s="193"/>
      <c r="F2730" s="193"/>
      <c r="G2730" s="22"/>
      <c r="H2730" s="193"/>
      <c r="I2730" s="194"/>
      <c r="J2730" s="194"/>
      <c r="K2730" s="194"/>
      <c r="L2730" s="194"/>
      <c r="P2730" s="4"/>
      <c r="AA2730" s="12"/>
      <c r="AB2730" s="2"/>
      <c r="AC2730" s="2"/>
    </row>
    <row r="2731" spans="1:29" s="187" customFormat="1" ht="9.9" customHeight="1" x14ac:dyDescent="0.25">
      <c r="A2731" s="184"/>
      <c r="B2731" s="138"/>
      <c r="C2731" s="2"/>
      <c r="D2731" s="193"/>
      <c r="E2731" s="193"/>
      <c r="F2731" s="193"/>
      <c r="G2731" s="22"/>
      <c r="H2731" s="193"/>
      <c r="I2731" s="194"/>
      <c r="J2731" s="194"/>
      <c r="K2731" s="194"/>
      <c r="L2731" s="194"/>
      <c r="P2731" s="4"/>
      <c r="AA2731" s="12"/>
      <c r="AB2731" s="2"/>
      <c r="AC2731" s="2"/>
    </row>
    <row r="2732" spans="1:29" s="187" customFormat="1" ht="9.9" customHeight="1" x14ac:dyDescent="0.25">
      <c r="A2732" s="184"/>
      <c r="B2732" s="138"/>
      <c r="C2732" s="2"/>
      <c r="G2732" s="8"/>
      <c r="I2732" s="4"/>
      <c r="J2732" s="4"/>
      <c r="K2732" s="4"/>
      <c r="L2732" s="4"/>
      <c r="P2732" s="4"/>
      <c r="AA2732" s="12"/>
      <c r="AB2732" s="2"/>
      <c r="AC2732" s="2"/>
    </row>
    <row r="2733" spans="1:29" s="187" customFormat="1" ht="9.9" customHeight="1" x14ac:dyDescent="0.25">
      <c r="A2733" s="184"/>
      <c r="B2733" s="138"/>
      <c r="C2733" s="2"/>
      <c r="D2733" s="193"/>
      <c r="E2733" s="193"/>
      <c r="F2733" s="193"/>
      <c r="G2733" s="22"/>
      <c r="H2733" s="193"/>
      <c r="I2733" s="194"/>
      <c r="J2733" s="194"/>
      <c r="K2733" s="194"/>
      <c r="L2733" s="194"/>
      <c r="P2733" s="4"/>
      <c r="AA2733" s="12"/>
      <c r="AB2733" s="2"/>
      <c r="AC2733" s="2"/>
    </row>
    <row r="2734" spans="1:29" s="187" customFormat="1" ht="9.9" customHeight="1" x14ac:dyDescent="0.25">
      <c r="A2734" s="184"/>
      <c r="B2734" s="138"/>
      <c r="C2734" s="2"/>
      <c r="D2734" s="193"/>
      <c r="E2734" s="193"/>
      <c r="F2734" s="193"/>
      <c r="G2734" s="22"/>
      <c r="H2734" s="193"/>
      <c r="I2734" s="194"/>
      <c r="J2734" s="194"/>
      <c r="K2734" s="194"/>
      <c r="L2734" s="194"/>
      <c r="P2734" s="4"/>
      <c r="AA2734" s="12"/>
      <c r="AB2734" s="2"/>
      <c r="AC2734" s="2"/>
    </row>
    <row r="2735" spans="1:29" s="187" customFormat="1" ht="9.9" customHeight="1" x14ac:dyDescent="0.25">
      <c r="A2735" s="184"/>
      <c r="B2735" s="138"/>
      <c r="C2735" s="2"/>
      <c r="D2735" s="193"/>
      <c r="E2735" s="193"/>
      <c r="F2735" s="193"/>
      <c r="G2735" s="22"/>
      <c r="H2735" s="193"/>
      <c r="I2735" s="194"/>
      <c r="J2735" s="194"/>
      <c r="K2735" s="194"/>
      <c r="L2735" s="194"/>
      <c r="P2735" s="4"/>
      <c r="AA2735" s="12"/>
      <c r="AB2735" s="2"/>
      <c r="AC2735" s="2"/>
    </row>
    <row r="2736" spans="1:29" s="187" customFormat="1" ht="9.9" customHeight="1" x14ac:dyDescent="0.25">
      <c r="A2736" s="184"/>
      <c r="B2736" s="138"/>
      <c r="C2736" s="2"/>
      <c r="G2736" s="8"/>
      <c r="I2736" s="4"/>
      <c r="J2736" s="4"/>
      <c r="K2736" s="4"/>
      <c r="L2736" s="4"/>
      <c r="P2736" s="4"/>
      <c r="AA2736" s="12"/>
      <c r="AB2736" s="2"/>
      <c r="AC2736" s="2"/>
    </row>
    <row r="2737" spans="1:29" s="187" customFormat="1" ht="9.9" customHeight="1" x14ac:dyDescent="0.25">
      <c r="A2737" s="184"/>
      <c r="B2737" s="138"/>
      <c r="C2737" s="2"/>
      <c r="D2737" s="193"/>
      <c r="E2737" s="193"/>
      <c r="F2737" s="193"/>
      <c r="G2737" s="22"/>
      <c r="H2737" s="193"/>
      <c r="I2737" s="194"/>
      <c r="J2737" s="194"/>
      <c r="K2737" s="194"/>
      <c r="L2737" s="194"/>
      <c r="P2737" s="4"/>
      <c r="AA2737" s="12"/>
      <c r="AB2737" s="2"/>
      <c r="AC2737" s="2"/>
    </row>
    <row r="2738" spans="1:29" s="187" customFormat="1" ht="9.9" customHeight="1" x14ac:dyDescent="0.25">
      <c r="A2738" s="184"/>
      <c r="B2738" s="138"/>
      <c r="C2738" s="2"/>
      <c r="D2738" s="193"/>
      <c r="E2738" s="193"/>
      <c r="F2738" s="193"/>
      <c r="G2738" s="22"/>
      <c r="H2738" s="193"/>
      <c r="I2738" s="194"/>
      <c r="J2738" s="194"/>
      <c r="K2738" s="194"/>
      <c r="L2738" s="194"/>
      <c r="P2738" s="4"/>
      <c r="AA2738" s="12"/>
      <c r="AB2738" s="2"/>
      <c r="AC2738" s="2"/>
    </row>
    <row r="2739" spans="1:29" s="187" customFormat="1" ht="9.9" customHeight="1" x14ac:dyDescent="0.25">
      <c r="A2739" s="184"/>
      <c r="B2739" s="138"/>
      <c r="C2739" s="2"/>
      <c r="G2739" s="8"/>
      <c r="I2739" s="4"/>
      <c r="J2739" s="4"/>
      <c r="K2739" s="4"/>
      <c r="L2739" s="4"/>
      <c r="P2739" s="4"/>
      <c r="AA2739" s="12"/>
      <c r="AB2739" s="2"/>
      <c r="AC2739" s="2"/>
    </row>
    <row r="2740" spans="1:29" s="187" customFormat="1" ht="9.9" customHeight="1" x14ac:dyDescent="0.25">
      <c r="A2740" s="184"/>
      <c r="B2740" s="138"/>
      <c r="C2740" s="2"/>
      <c r="D2740" s="193"/>
      <c r="E2740" s="193"/>
      <c r="F2740" s="193"/>
      <c r="G2740" s="22"/>
      <c r="H2740" s="193"/>
      <c r="I2740" s="194"/>
      <c r="J2740" s="194"/>
      <c r="K2740" s="194"/>
      <c r="L2740" s="194"/>
      <c r="P2740" s="4"/>
      <c r="AA2740" s="12"/>
      <c r="AB2740" s="2"/>
      <c r="AC2740" s="2"/>
    </row>
    <row r="2741" spans="1:29" s="187" customFormat="1" ht="9.9" customHeight="1" x14ac:dyDescent="0.25">
      <c r="A2741" s="184"/>
      <c r="B2741" s="138"/>
      <c r="C2741" s="2"/>
      <c r="D2741" s="193"/>
      <c r="E2741" s="193"/>
      <c r="F2741" s="193"/>
      <c r="G2741" s="22"/>
      <c r="H2741" s="193"/>
      <c r="I2741" s="194"/>
      <c r="J2741" s="194"/>
      <c r="K2741" s="194"/>
      <c r="L2741" s="194"/>
      <c r="P2741" s="4"/>
      <c r="AA2741" s="12"/>
      <c r="AB2741" s="2"/>
      <c r="AC2741" s="2"/>
    </row>
    <row r="2742" spans="1:29" s="187" customFormat="1" ht="9.9" customHeight="1" x14ac:dyDescent="0.25">
      <c r="A2742" s="184"/>
      <c r="B2742" s="138"/>
      <c r="C2742" s="2"/>
      <c r="D2742" s="193"/>
      <c r="E2742" s="193"/>
      <c r="F2742" s="193"/>
      <c r="G2742" s="22"/>
      <c r="H2742" s="193"/>
      <c r="I2742" s="194"/>
      <c r="J2742" s="194"/>
      <c r="K2742" s="194"/>
      <c r="L2742" s="194"/>
      <c r="P2742" s="4"/>
      <c r="AA2742" s="12"/>
      <c r="AB2742" s="2"/>
      <c r="AC2742" s="2"/>
    </row>
    <row r="2743" spans="1:29" s="187" customFormat="1" ht="9.9" customHeight="1" x14ac:dyDescent="0.25">
      <c r="A2743" s="184"/>
      <c r="B2743" s="138"/>
      <c r="C2743" s="2"/>
      <c r="D2743" s="193"/>
      <c r="E2743" s="193"/>
      <c r="F2743" s="193"/>
      <c r="G2743" s="22"/>
      <c r="H2743" s="193"/>
      <c r="I2743" s="194"/>
      <c r="J2743" s="194"/>
      <c r="K2743" s="194"/>
      <c r="L2743" s="194"/>
      <c r="P2743" s="4"/>
      <c r="AA2743" s="12"/>
      <c r="AB2743" s="2"/>
      <c r="AC2743" s="2"/>
    </row>
    <row r="2744" spans="1:29" s="187" customFormat="1" ht="9.9" customHeight="1" x14ac:dyDescent="0.25">
      <c r="A2744" s="184"/>
      <c r="B2744" s="138"/>
      <c r="C2744" s="2"/>
      <c r="G2744" s="8"/>
      <c r="I2744" s="4"/>
      <c r="J2744" s="4"/>
      <c r="K2744" s="4"/>
      <c r="L2744" s="4"/>
      <c r="P2744" s="4"/>
      <c r="AA2744" s="12"/>
      <c r="AB2744" s="2"/>
      <c r="AC2744" s="2"/>
    </row>
    <row r="2745" spans="1:29" s="187" customFormat="1" ht="9.9" customHeight="1" x14ac:dyDescent="0.25">
      <c r="A2745" s="184"/>
      <c r="B2745" s="138"/>
      <c r="C2745" s="2"/>
      <c r="D2745" s="193"/>
      <c r="E2745" s="193"/>
      <c r="F2745" s="193"/>
      <c r="G2745" s="22"/>
      <c r="H2745" s="193"/>
      <c r="I2745" s="194"/>
      <c r="J2745" s="194"/>
      <c r="K2745" s="194"/>
      <c r="L2745" s="194"/>
      <c r="P2745" s="4"/>
      <c r="AA2745" s="12"/>
      <c r="AB2745" s="2"/>
      <c r="AC2745" s="2"/>
    </row>
    <row r="2746" spans="1:29" s="187" customFormat="1" ht="9.9" customHeight="1" x14ac:dyDescent="0.25">
      <c r="A2746" s="184"/>
      <c r="B2746" s="138"/>
      <c r="C2746" s="2"/>
      <c r="D2746" s="193"/>
      <c r="E2746" s="193"/>
      <c r="F2746" s="193"/>
      <c r="G2746" s="22"/>
      <c r="H2746" s="193"/>
      <c r="I2746" s="194"/>
      <c r="J2746" s="194"/>
      <c r="K2746" s="194"/>
      <c r="L2746" s="194"/>
      <c r="P2746" s="4"/>
      <c r="AA2746" s="12"/>
      <c r="AB2746" s="2"/>
      <c r="AC2746" s="2"/>
    </row>
    <row r="2747" spans="1:29" s="187" customFormat="1" ht="9.9" customHeight="1" x14ac:dyDescent="0.25">
      <c r="A2747" s="184"/>
      <c r="B2747" s="138"/>
      <c r="C2747" s="2"/>
      <c r="G2747" s="8"/>
      <c r="I2747" s="4"/>
      <c r="J2747" s="4"/>
      <c r="K2747" s="4"/>
      <c r="L2747" s="4"/>
      <c r="P2747" s="4"/>
      <c r="AA2747" s="12"/>
      <c r="AB2747" s="2"/>
      <c r="AC2747" s="2"/>
    </row>
    <row r="2748" spans="1:29" s="187" customFormat="1" ht="9.9" customHeight="1" x14ac:dyDescent="0.25">
      <c r="A2748" s="184"/>
      <c r="B2748" s="138"/>
      <c r="C2748" s="2"/>
      <c r="D2748" s="193"/>
      <c r="E2748" s="193"/>
      <c r="F2748" s="193"/>
      <c r="G2748" s="22"/>
      <c r="H2748" s="193"/>
      <c r="I2748" s="194"/>
      <c r="J2748" s="194"/>
      <c r="K2748" s="194"/>
      <c r="L2748" s="194"/>
      <c r="P2748" s="4"/>
      <c r="AA2748" s="12"/>
      <c r="AB2748" s="2"/>
      <c r="AC2748" s="2"/>
    </row>
    <row r="2749" spans="1:29" s="187" customFormat="1" ht="9.9" customHeight="1" x14ac:dyDescent="0.25">
      <c r="A2749" s="184"/>
      <c r="B2749" s="138"/>
      <c r="C2749" s="2"/>
      <c r="D2749" s="193"/>
      <c r="E2749" s="193"/>
      <c r="F2749" s="193"/>
      <c r="G2749" s="22"/>
      <c r="H2749" s="193"/>
      <c r="I2749" s="194"/>
      <c r="J2749" s="194"/>
      <c r="K2749" s="194"/>
      <c r="L2749" s="194"/>
      <c r="P2749" s="4"/>
      <c r="AA2749" s="12"/>
      <c r="AB2749" s="2"/>
      <c r="AC2749" s="2"/>
    </row>
    <row r="2750" spans="1:29" s="187" customFormat="1" ht="9.9" customHeight="1" x14ac:dyDescent="0.25">
      <c r="A2750" s="184"/>
      <c r="B2750" s="138"/>
      <c r="C2750" s="2"/>
      <c r="D2750" s="193"/>
      <c r="E2750" s="193"/>
      <c r="F2750" s="193"/>
      <c r="G2750" s="22"/>
      <c r="H2750" s="193"/>
      <c r="I2750" s="194"/>
      <c r="J2750" s="194"/>
      <c r="K2750" s="194"/>
      <c r="L2750" s="194"/>
      <c r="P2750" s="4"/>
      <c r="AA2750" s="12"/>
      <c r="AB2750" s="2"/>
      <c r="AC2750" s="2"/>
    </row>
    <row r="2751" spans="1:29" s="187" customFormat="1" ht="9.9" customHeight="1" x14ac:dyDescent="0.25">
      <c r="A2751" s="184"/>
      <c r="B2751" s="138"/>
      <c r="C2751" s="2"/>
      <c r="D2751" s="193"/>
      <c r="E2751" s="193"/>
      <c r="F2751" s="193"/>
      <c r="G2751" s="22"/>
      <c r="H2751" s="193"/>
      <c r="I2751" s="194"/>
      <c r="J2751" s="194"/>
      <c r="K2751" s="194"/>
      <c r="L2751" s="194"/>
      <c r="P2751" s="4"/>
      <c r="AA2751" s="12"/>
      <c r="AB2751" s="2"/>
      <c r="AC2751" s="2"/>
    </row>
    <row r="2752" spans="1:29" s="187" customFormat="1" ht="9.9" customHeight="1" x14ac:dyDescent="0.25">
      <c r="A2752" s="184"/>
      <c r="B2752" s="138"/>
      <c r="C2752" s="2"/>
      <c r="G2752" s="8"/>
      <c r="I2752" s="4"/>
      <c r="J2752" s="4"/>
      <c r="K2752" s="4"/>
      <c r="L2752" s="4"/>
      <c r="P2752" s="4"/>
      <c r="AA2752" s="12"/>
      <c r="AB2752" s="2"/>
      <c r="AC2752" s="2"/>
    </row>
    <row r="2753" spans="1:29" s="187" customFormat="1" ht="9.9" customHeight="1" x14ac:dyDescent="0.25">
      <c r="A2753" s="184"/>
      <c r="B2753" s="138"/>
      <c r="C2753" s="2"/>
      <c r="D2753" s="193"/>
      <c r="E2753" s="193"/>
      <c r="F2753" s="193"/>
      <c r="G2753" s="22"/>
      <c r="H2753" s="193"/>
      <c r="I2753" s="194"/>
      <c r="J2753" s="194"/>
      <c r="K2753" s="194"/>
      <c r="L2753" s="194"/>
      <c r="P2753" s="4"/>
      <c r="AA2753" s="12"/>
      <c r="AB2753" s="2"/>
      <c r="AC2753" s="2"/>
    </row>
    <row r="2754" spans="1:29" s="187" customFormat="1" ht="9.9" customHeight="1" x14ac:dyDescent="0.25">
      <c r="A2754" s="184"/>
      <c r="B2754" s="138"/>
      <c r="C2754" s="2"/>
      <c r="D2754" s="193"/>
      <c r="E2754" s="193"/>
      <c r="F2754" s="193"/>
      <c r="G2754" s="22"/>
      <c r="H2754" s="193"/>
      <c r="I2754" s="194"/>
      <c r="J2754" s="194"/>
      <c r="K2754" s="194"/>
      <c r="L2754" s="194"/>
      <c r="P2754" s="4"/>
      <c r="AA2754" s="12"/>
      <c r="AB2754" s="2"/>
      <c r="AC2754" s="2"/>
    </row>
    <row r="2755" spans="1:29" s="187" customFormat="1" ht="9.9" customHeight="1" x14ac:dyDescent="0.25">
      <c r="A2755" s="184"/>
      <c r="B2755" s="138"/>
      <c r="C2755" s="2"/>
      <c r="D2755" s="193"/>
      <c r="E2755" s="193"/>
      <c r="F2755" s="193"/>
      <c r="G2755" s="22"/>
      <c r="H2755" s="193"/>
      <c r="I2755" s="194"/>
      <c r="J2755" s="194"/>
      <c r="K2755" s="194"/>
      <c r="L2755" s="194"/>
      <c r="P2755" s="4"/>
      <c r="AA2755" s="12"/>
      <c r="AB2755" s="2"/>
      <c r="AC2755" s="2"/>
    </row>
    <row r="2756" spans="1:29" s="187" customFormat="1" ht="9.9" customHeight="1" x14ac:dyDescent="0.25">
      <c r="A2756" s="184"/>
      <c r="B2756" s="138"/>
      <c r="C2756" s="2"/>
      <c r="D2756" s="193"/>
      <c r="E2756" s="193"/>
      <c r="F2756" s="193"/>
      <c r="G2756" s="22"/>
      <c r="H2756" s="193"/>
      <c r="I2756" s="194"/>
      <c r="J2756" s="194"/>
      <c r="K2756" s="194"/>
      <c r="L2756" s="194"/>
      <c r="P2756" s="4"/>
      <c r="AA2756" s="12"/>
      <c r="AB2756" s="2"/>
      <c r="AC2756" s="2"/>
    </row>
    <row r="2757" spans="1:29" s="187" customFormat="1" ht="9.9" customHeight="1" x14ac:dyDescent="0.25">
      <c r="A2757" s="184"/>
      <c r="B2757" s="138"/>
      <c r="C2757" s="2"/>
      <c r="D2757" s="193"/>
      <c r="E2757" s="193"/>
      <c r="F2757" s="193"/>
      <c r="G2757" s="22"/>
      <c r="H2757" s="193"/>
      <c r="I2757" s="194"/>
      <c r="J2757" s="194"/>
      <c r="K2757" s="194"/>
      <c r="L2757" s="194"/>
      <c r="P2757" s="4"/>
      <c r="AA2757" s="12"/>
      <c r="AB2757" s="2"/>
      <c r="AC2757" s="2"/>
    </row>
    <row r="2758" spans="1:29" s="187" customFormat="1" ht="9.9" customHeight="1" x14ac:dyDescent="0.25">
      <c r="A2758" s="184"/>
      <c r="B2758" s="138"/>
      <c r="C2758" s="2"/>
      <c r="D2758" s="193"/>
      <c r="E2758" s="193"/>
      <c r="F2758" s="193"/>
      <c r="G2758" s="22"/>
      <c r="H2758" s="193"/>
      <c r="I2758" s="194"/>
      <c r="J2758" s="194"/>
      <c r="K2758" s="194"/>
      <c r="L2758" s="194"/>
      <c r="P2758" s="4"/>
      <c r="AA2758" s="12"/>
      <c r="AB2758" s="2"/>
      <c r="AC2758" s="2"/>
    </row>
    <row r="2759" spans="1:29" s="187" customFormat="1" ht="9.9" customHeight="1" x14ac:dyDescent="0.25">
      <c r="A2759" s="184"/>
      <c r="B2759" s="138"/>
      <c r="C2759" s="2"/>
      <c r="G2759" s="8"/>
      <c r="I2759" s="4"/>
      <c r="J2759" s="4"/>
      <c r="K2759" s="4"/>
      <c r="L2759" s="4"/>
      <c r="P2759" s="4"/>
      <c r="AA2759" s="12"/>
      <c r="AB2759" s="2"/>
      <c r="AC2759" s="2"/>
    </row>
    <row r="2760" spans="1:29" s="187" customFormat="1" ht="9.9" customHeight="1" x14ac:dyDescent="0.25">
      <c r="A2760" s="184"/>
      <c r="B2760" s="138"/>
      <c r="C2760" s="2"/>
      <c r="D2760" s="193"/>
      <c r="E2760" s="193"/>
      <c r="F2760" s="193"/>
      <c r="G2760" s="22"/>
      <c r="H2760" s="193"/>
      <c r="I2760" s="194"/>
      <c r="J2760" s="194"/>
      <c r="K2760" s="194"/>
      <c r="L2760" s="194"/>
      <c r="P2760" s="4"/>
      <c r="AA2760" s="12"/>
      <c r="AB2760" s="2"/>
      <c r="AC2760" s="2"/>
    </row>
    <row r="2761" spans="1:29" s="187" customFormat="1" ht="9.9" customHeight="1" x14ac:dyDescent="0.25">
      <c r="A2761" s="184"/>
      <c r="B2761" s="138"/>
      <c r="C2761" s="2"/>
      <c r="D2761" s="193"/>
      <c r="E2761" s="193"/>
      <c r="F2761" s="193"/>
      <c r="G2761" s="22"/>
      <c r="H2761" s="193"/>
      <c r="I2761" s="194"/>
      <c r="J2761" s="194"/>
      <c r="K2761" s="194"/>
      <c r="L2761" s="194"/>
      <c r="P2761" s="4"/>
      <c r="AA2761" s="12"/>
      <c r="AB2761" s="2"/>
      <c r="AC2761" s="2"/>
    </row>
    <row r="2762" spans="1:29" s="187" customFormat="1" ht="9.9" customHeight="1" x14ac:dyDescent="0.25">
      <c r="A2762" s="184"/>
      <c r="B2762" s="138"/>
      <c r="C2762" s="2"/>
      <c r="D2762" s="193"/>
      <c r="E2762" s="193"/>
      <c r="F2762" s="193"/>
      <c r="G2762" s="22"/>
      <c r="H2762" s="193"/>
      <c r="I2762" s="194"/>
      <c r="J2762" s="194"/>
      <c r="K2762" s="194"/>
      <c r="L2762" s="194"/>
      <c r="P2762" s="4"/>
      <c r="AA2762" s="12"/>
      <c r="AB2762" s="2"/>
      <c r="AC2762" s="2"/>
    </row>
    <row r="2763" spans="1:29" s="187" customFormat="1" ht="9.9" customHeight="1" x14ac:dyDescent="0.25">
      <c r="A2763" s="184"/>
      <c r="B2763" s="138"/>
      <c r="C2763" s="2"/>
      <c r="D2763" s="193"/>
      <c r="E2763" s="193"/>
      <c r="F2763" s="193"/>
      <c r="G2763" s="22"/>
      <c r="H2763" s="193"/>
      <c r="I2763" s="194"/>
      <c r="J2763" s="194"/>
      <c r="K2763" s="194"/>
      <c r="L2763" s="194"/>
      <c r="P2763" s="4"/>
      <c r="AA2763" s="12"/>
      <c r="AB2763" s="2"/>
      <c r="AC2763" s="2"/>
    </row>
    <row r="2764" spans="1:29" s="187" customFormat="1" ht="9.9" customHeight="1" x14ac:dyDescent="0.25">
      <c r="A2764" s="184"/>
      <c r="B2764" s="138"/>
      <c r="C2764" s="2"/>
      <c r="G2764" s="8"/>
      <c r="I2764" s="4"/>
      <c r="J2764" s="4"/>
      <c r="K2764" s="4"/>
      <c r="L2764" s="4"/>
      <c r="P2764" s="4"/>
      <c r="AA2764" s="12"/>
      <c r="AB2764" s="2"/>
      <c r="AC2764" s="2"/>
    </row>
    <row r="2765" spans="1:29" s="187" customFormat="1" ht="9.9" customHeight="1" x14ac:dyDescent="0.25">
      <c r="A2765" s="184"/>
      <c r="B2765" s="138"/>
      <c r="C2765" s="2"/>
      <c r="D2765" s="193"/>
      <c r="E2765" s="193"/>
      <c r="F2765" s="193"/>
      <c r="G2765" s="22"/>
      <c r="H2765" s="193"/>
      <c r="I2765" s="194"/>
      <c r="J2765" s="194"/>
      <c r="K2765" s="194"/>
      <c r="L2765" s="194"/>
      <c r="P2765" s="4"/>
      <c r="AA2765" s="12"/>
      <c r="AB2765" s="2"/>
      <c r="AC2765" s="2"/>
    </row>
    <row r="2766" spans="1:29" s="187" customFormat="1" ht="9.9" customHeight="1" x14ac:dyDescent="0.25">
      <c r="A2766" s="184"/>
      <c r="B2766" s="138"/>
      <c r="C2766" s="2"/>
      <c r="D2766" s="193"/>
      <c r="E2766" s="193"/>
      <c r="F2766" s="193"/>
      <c r="G2766" s="22"/>
      <c r="H2766" s="193"/>
      <c r="I2766" s="194"/>
      <c r="J2766" s="194"/>
      <c r="K2766" s="194"/>
      <c r="L2766" s="194"/>
      <c r="P2766" s="4"/>
      <c r="AA2766" s="12"/>
      <c r="AB2766" s="2"/>
      <c r="AC2766" s="2"/>
    </row>
    <row r="2767" spans="1:29" s="187" customFormat="1" ht="9.9" customHeight="1" x14ac:dyDescent="0.25">
      <c r="A2767" s="184"/>
      <c r="B2767" s="138"/>
      <c r="C2767" s="2"/>
      <c r="D2767" s="193"/>
      <c r="E2767" s="193"/>
      <c r="F2767" s="193"/>
      <c r="G2767" s="22"/>
      <c r="H2767" s="193"/>
      <c r="I2767" s="194"/>
      <c r="J2767" s="194"/>
      <c r="K2767" s="194"/>
      <c r="L2767" s="194"/>
      <c r="P2767" s="4"/>
      <c r="AA2767" s="12"/>
      <c r="AB2767" s="2"/>
      <c r="AC2767" s="2"/>
    </row>
    <row r="2768" spans="1:29" s="187" customFormat="1" ht="9.9" customHeight="1" x14ac:dyDescent="0.25">
      <c r="A2768" s="184"/>
      <c r="B2768" s="138"/>
      <c r="C2768" s="2"/>
      <c r="D2768" s="193"/>
      <c r="E2768" s="193"/>
      <c r="F2768" s="193"/>
      <c r="G2768" s="22"/>
      <c r="H2768" s="193"/>
      <c r="I2768" s="194"/>
      <c r="J2768" s="194"/>
      <c r="K2768" s="194"/>
      <c r="L2768" s="194"/>
      <c r="P2768" s="4"/>
      <c r="AA2768" s="12"/>
      <c r="AB2768" s="2"/>
      <c r="AC2768" s="2"/>
    </row>
    <row r="2769" spans="1:29" s="187" customFormat="1" ht="9.9" customHeight="1" x14ac:dyDescent="0.25">
      <c r="A2769" s="184"/>
      <c r="B2769" s="138"/>
      <c r="C2769" s="2"/>
      <c r="G2769" s="8"/>
      <c r="I2769" s="4"/>
      <c r="J2769" s="4"/>
      <c r="K2769" s="4"/>
      <c r="L2769" s="4"/>
      <c r="P2769" s="4"/>
      <c r="AA2769" s="12"/>
      <c r="AB2769" s="2"/>
      <c r="AC2769" s="2"/>
    </row>
    <row r="2770" spans="1:29" s="187" customFormat="1" ht="9.9" customHeight="1" x14ac:dyDescent="0.25">
      <c r="A2770" s="184"/>
      <c r="B2770" s="138"/>
      <c r="C2770" s="2"/>
      <c r="D2770" s="193"/>
      <c r="E2770" s="193"/>
      <c r="F2770" s="193"/>
      <c r="G2770" s="22"/>
      <c r="H2770" s="193"/>
      <c r="I2770" s="194"/>
      <c r="J2770" s="194"/>
      <c r="K2770" s="194"/>
      <c r="L2770" s="194"/>
      <c r="P2770" s="4"/>
      <c r="AA2770" s="12"/>
      <c r="AB2770" s="2"/>
      <c r="AC2770" s="2"/>
    </row>
    <row r="2771" spans="1:29" s="187" customFormat="1" ht="9.9" customHeight="1" x14ac:dyDescent="0.25">
      <c r="A2771" s="184"/>
      <c r="B2771" s="138"/>
      <c r="C2771" s="2"/>
      <c r="D2771" s="193"/>
      <c r="E2771" s="193"/>
      <c r="F2771" s="193"/>
      <c r="G2771" s="22"/>
      <c r="H2771" s="193"/>
      <c r="I2771" s="194"/>
      <c r="J2771" s="194"/>
      <c r="K2771" s="194"/>
      <c r="L2771" s="194"/>
      <c r="P2771" s="4"/>
      <c r="AA2771" s="12"/>
      <c r="AB2771" s="2"/>
      <c r="AC2771" s="2"/>
    </row>
    <row r="2772" spans="1:29" s="187" customFormat="1" ht="9.9" customHeight="1" x14ac:dyDescent="0.25">
      <c r="A2772" s="184"/>
      <c r="B2772" s="138"/>
      <c r="C2772" s="2"/>
      <c r="D2772" s="193"/>
      <c r="E2772" s="193"/>
      <c r="F2772" s="193"/>
      <c r="G2772" s="22"/>
      <c r="H2772" s="193"/>
      <c r="I2772" s="194"/>
      <c r="J2772" s="194"/>
      <c r="K2772" s="194"/>
      <c r="L2772" s="194"/>
      <c r="P2772" s="4"/>
      <c r="AA2772" s="12"/>
      <c r="AB2772" s="2"/>
      <c r="AC2772" s="2"/>
    </row>
    <row r="2773" spans="1:29" s="187" customFormat="1" ht="9.9" customHeight="1" x14ac:dyDescent="0.25">
      <c r="A2773" s="184"/>
      <c r="B2773" s="138"/>
      <c r="C2773" s="2"/>
      <c r="D2773" s="193"/>
      <c r="E2773" s="193"/>
      <c r="F2773" s="193"/>
      <c r="G2773" s="22"/>
      <c r="H2773" s="193"/>
      <c r="I2773" s="194"/>
      <c r="J2773" s="194"/>
      <c r="K2773" s="194"/>
      <c r="L2773" s="194"/>
      <c r="P2773" s="4"/>
      <c r="AA2773" s="12"/>
      <c r="AB2773" s="2"/>
      <c r="AC2773" s="2"/>
    </row>
    <row r="2774" spans="1:29" s="187" customFormat="1" ht="9.9" customHeight="1" x14ac:dyDescent="0.25">
      <c r="A2774" s="184"/>
      <c r="B2774" s="138"/>
      <c r="C2774" s="2"/>
      <c r="G2774" s="8"/>
      <c r="I2774" s="4"/>
      <c r="J2774" s="4"/>
      <c r="K2774" s="4"/>
      <c r="L2774" s="4"/>
      <c r="P2774" s="4"/>
      <c r="AA2774" s="12"/>
      <c r="AB2774" s="2"/>
      <c r="AC2774" s="2"/>
    </row>
    <row r="2775" spans="1:29" s="187" customFormat="1" ht="9.9" customHeight="1" x14ac:dyDescent="0.25">
      <c r="A2775" s="184"/>
      <c r="B2775" s="138"/>
      <c r="C2775" s="2"/>
      <c r="D2775" s="193"/>
      <c r="E2775" s="193"/>
      <c r="F2775" s="193"/>
      <c r="G2775" s="22"/>
      <c r="H2775" s="193"/>
      <c r="I2775" s="194"/>
      <c r="J2775" s="194"/>
      <c r="K2775" s="194"/>
      <c r="L2775" s="194"/>
      <c r="P2775" s="4"/>
      <c r="AA2775" s="12"/>
      <c r="AB2775" s="2"/>
      <c r="AC2775" s="2"/>
    </row>
    <row r="2776" spans="1:29" s="187" customFormat="1" ht="9.9" customHeight="1" x14ac:dyDescent="0.25">
      <c r="A2776" s="184"/>
      <c r="B2776" s="138"/>
      <c r="C2776" s="2"/>
      <c r="D2776" s="193"/>
      <c r="E2776" s="193"/>
      <c r="F2776" s="193"/>
      <c r="G2776" s="22"/>
      <c r="H2776" s="193"/>
      <c r="I2776" s="194"/>
      <c r="J2776" s="194"/>
      <c r="K2776" s="194"/>
      <c r="L2776" s="194"/>
      <c r="P2776" s="4"/>
      <c r="AA2776" s="12"/>
      <c r="AB2776" s="2"/>
      <c r="AC2776" s="2"/>
    </row>
    <row r="2777" spans="1:29" s="187" customFormat="1" ht="9.9" customHeight="1" x14ac:dyDescent="0.25">
      <c r="A2777" s="184"/>
      <c r="B2777" s="138"/>
      <c r="C2777" s="2"/>
      <c r="D2777" s="193"/>
      <c r="E2777" s="193"/>
      <c r="F2777" s="193"/>
      <c r="G2777" s="22"/>
      <c r="H2777" s="193"/>
      <c r="I2777" s="194"/>
      <c r="J2777" s="194"/>
      <c r="K2777" s="194"/>
      <c r="L2777" s="194"/>
      <c r="P2777" s="4"/>
      <c r="AA2777" s="12"/>
      <c r="AB2777" s="2"/>
      <c r="AC2777" s="2"/>
    </row>
    <row r="2778" spans="1:29" s="187" customFormat="1" ht="9.9" customHeight="1" x14ac:dyDescent="0.25">
      <c r="A2778" s="184"/>
      <c r="B2778" s="138"/>
      <c r="C2778" s="2"/>
      <c r="D2778" s="193"/>
      <c r="E2778" s="193"/>
      <c r="F2778" s="193"/>
      <c r="G2778" s="22"/>
      <c r="H2778" s="193"/>
      <c r="I2778" s="194"/>
      <c r="J2778" s="194"/>
      <c r="K2778" s="194"/>
      <c r="L2778" s="194"/>
      <c r="P2778" s="4"/>
      <c r="AA2778" s="12"/>
      <c r="AB2778" s="2"/>
      <c r="AC2778" s="2"/>
    </row>
    <row r="2779" spans="1:29" s="187" customFormat="1" ht="9.9" customHeight="1" x14ac:dyDescent="0.25">
      <c r="A2779" s="184"/>
      <c r="B2779" s="138"/>
      <c r="C2779" s="2"/>
      <c r="G2779" s="8"/>
      <c r="I2779" s="4"/>
      <c r="J2779" s="4"/>
      <c r="K2779" s="4"/>
      <c r="L2779" s="4"/>
      <c r="P2779" s="4"/>
      <c r="AA2779" s="12"/>
      <c r="AB2779" s="2"/>
      <c r="AC2779" s="2"/>
    </row>
    <row r="2780" spans="1:29" s="187" customFormat="1" ht="9.9" customHeight="1" x14ac:dyDescent="0.25">
      <c r="A2780" s="184"/>
      <c r="B2780" s="138"/>
      <c r="C2780" s="2"/>
      <c r="D2780" s="193"/>
      <c r="E2780" s="193"/>
      <c r="F2780" s="193"/>
      <c r="G2780" s="22"/>
      <c r="H2780" s="193"/>
      <c r="I2780" s="194"/>
      <c r="J2780" s="194"/>
      <c r="K2780" s="194"/>
      <c r="L2780" s="194"/>
      <c r="P2780" s="4"/>
      <c r="AA2780" s="12"/>
      <c r="AB2780" s="2"/>
      <c r="AC2780" s="2"/>
    </row>
    <row r="2781" spans="1:29" s="187" customFormat="1" ht="9.9" customHeight="1" x14ac:dyDescent="0.25">
      <c r="A2781" s="184"/>
      <c r="B2781" s="138"/>
      <c r="C2781" s="2"/>
      <c r="D2781" s="193"/>
      <c r="E2781" s="193"/>
      <c r="F2781" s="193"/>
      <c r="G2781" s="22"/>
      <c r="H2781" s="193"/>
      <c r="I2781" s="194"/>
      <c r="J2781" s="194"/>
      <c r="K2781" s="194"/>
      <c r="L2781" s="194"/>
      <c r="P2781" s="4"/>
      <c r="AA2781" s="12"/>
      <c r="AB2781" s="2"/>
      <c r="AC2781" s="2"/>
    </row>
    <row r="2782" spans="1:29" s="187" customFormat="1" ht="9.9" customHeight="1" x14ac:dyDescent="0.25">
      <c r="A2782" s="184"/>
      <c r="B2782" s="138"/>
      <c r="C2782" s="2"/>
      <c r="D2782" s="193"/>
      <c r="E2782" s="193"/>
      <c r="F2782" s="193"/>
      <c r="G2782" s="22"/>
      <c r="H2782" s="193"/>
      <c r="I2782" s="194"/>
      <c r="J2782" s="194"/>
      <c r="K2782" s="194"/>
      <c r="L2782" s="194"/>
      <c r="P2782" s="4"/>
      <c r="AA2782" s="12"/>
      <c r="AB2782" s="2"/>
      <c r="AC2782" s="2"/>
    </row>
    <row r="2783" spans="1:29" s="187" customFormat="1" ht="9.9" customHeight="1" x14ac:dyDescent="0.25">
      <c r="A2783" s="184"/>
      <c r="B2783" s="138"/>
      <c r="C2783" s="2"/>
      <c r="D2783" s="193"/>
      <c r="E2783" s="193"/>
      <c r="F2783" s="193"/>
      <c r="G2783" s="22"/>
      <c r="H2783" s="193"/>
      <c r="I2783" s="194"/>
      <c r="J2783" s="194"/>
      <c r="K2783" s="194"/>
      <c r="L2783" s="194"/>
      <c r="P2783" s="4"/>
      <c r="AA2783" s="12"/>
      <c r="AB2783" s="2"/>
      <c r="AC2783" s="2"/>
    </row>
    <row r="2784" spans="1:29" s="187" customFormat="1" ht="9.9" customHeight="1" x14ac:dyDescent="0.25">
      <c r="A2784" s="184"/>
      <c r="B2784" s="138"/>
      <c r="C2784" s="2"/>
      <c r="G2784" s="8"/>
      <c r="I2784" s="4"/>
      <c r="J2784" s="4"/>
      <c r="K2784" s="4"/>
      <c r="L2784" s="4"/>
      <c r="P2784" s="4"/>
      <c r="AA2784" s="12"/>
      <c r="AB2784" s="2"/>
      <c r="AC2784" s="2"/>
    </row>
    <row r="2785" spans="1:29" s="187" customFormat="1" ht="9.9" customHeight="1" x14ac:dyDescent="0.25">
      <c r="A2785" s="184"/>
      <c r="B2785" s="138"/>
      <c r="C2785" s="2"/>
      <c r="D2785" s="193"/>
      <c r="E2785" s="193"/>
      <c r="F2785" s="193"/>
      <c r="G2785" s="22"/>
      <c r="H2785" s="193"/>
      <c r="I2785" s="194"/>
      <c r="J2785" s="194"/>
      <c r="K2785" s="194"/>
      <c r="L2785" s="194"/>
      <c r="P2785" s="4"/>
      <c r="AA2785" s="12"/>
      <c r="AB2785" s="2"/>
      <c r="AC2785" s="2"/>
    </row>
    <row r="2786" spans="1:29" s="187" customFormat="1" ht="9.9" customHeight="1" x14ac:dyDescent="0.25">
      <c r="A2786" s="184"/>
      <c r="B2786" s="138"/>
      <c r="C2786" s="2"/>
      <c r="D2786" s="193"/>
      <c r="E2786" s="193"/>
      <c r="F2786" s="193"/>
      <c r="G2786" s="22"/>
      <c r="H2786" s="193"/>
      <c r="I2786" s="194"/>
      <c r="J2786" s="194"/>
      <c r="K2786" s="194"/>
      <c r="L2786" s="194"/>
      <c r="P2786" s="4"/>
      <c r="AA2786" s="12"/>
      <c r="AB2786" s="2"/>
      <c r="AC2786" s="2"/>
    </row>
    <row r="2787" spans="1:29" s="187" customFormat="1" ht="9.9" customHeight="1" x14ac:dyDescent="0.25">
      <c r="A2787" s="184"/>
      <c r="B2787" s="138"/>
      <c r="C2787" s="2"/>
      <c r="D2787" s="193"/>
      <c r="E2787" s="193"/>
      <c r="F2787" s="193"/>
      <c r="G2787" s="22"/>
      <c r="H2787" s="193"/>
      <c r="I2787" s="194"/>
      <c r="J2787" s="194"/>
      <c r="K2787" s="194"/>
      <c r="L2787" s="194"/>
      <c r="P2787" s="4"/>
      <c r="AA2787" s="12"/>
      <c r="AB2787" s="2"/>
      <c r="AC2787" s="2"/>
    </row>
    <row r="2788" spans="1:29" s="187" customFormat="1" ht="9.9" customHeight="1" x14ac:dyDescent="0.25">
      <c r="A2788" s="184"/>
      <c r="B2788" s="138"/>
      <c r="C2788" s="2"/>
      <c r="D2788" s="193"/>
      <c r="E2788" s="193"/>
      <c r="F2788" s="193"/>
      <c r="G2788" s="22"/>
      <c r="H2788" s="193"/>
      <c r="I2788" s="194"/>
      <c r="J2788" s="194"/>
      <c r="K2788" s="194"/>
      <c r="L2788" s="194"/>
      <c r="P2788" s="4"/>
      <c r="AA2788" s="12"/>
      <c r="AB2788" s="2"/>
      <c r="AC2788" s="2"/>
    </row>
    <row r="2789" spans="1:29" s="187" customFormat="1" ht="9.9" customHeight="1" x14ac:dyDescent="0.25">
      <c r="A2789" s="184"/>
      <c r="B2789" s="138"/>
      <c r="C2789" s="2"/>
      <c r="G2789" s="8"/>
      <c r="I2789" s="4"/>
      <c r="J2789" s="4"/>
      <c r="K2789" s="4"/>
      <c r="L2789" s="4"/>
      <c r="P2789" s="4"/>
      <c r="AA2789" s="12"/>
      <c r="AB2789" s="2"/>
      <c r="AC2789" s="2"/>
    </row>
    <row r="2790" spans="1:29" s="187" customFormat="1" ht="9.9" customHeight="1" x14ac:dyDescent="0.25">
      <c r="A2790" s="184"/>
      <c r="B2790" s="138"/>
      <c r="C2790" s="2"/>
      <c r="D2790" s="193"/>
      <c r="E2790" s="193"/>
      <c r="F2790" s="193"/>
      <c r="G2790" s="22"/>
      <c r="H2790" s="193"/>
      <c r="I2790" s="194"/>
      <c r="J2790" s="194"/>
      <c r="K2790" s="194"/>
      <c r="L2790" s="194"/>
      <c r="P2790" s="4"/>
      <c r="AA2790" s="12"/>
      <c r="AB2790" s="2"/>
      <c r="AC2790" s="2"/>
    </row>
    <row r="2791" spans="1:29" s="187" customFormat="1" ht="9.9" customHeight="1" x14ac:dyDescent="0.25">
      <c r="A2791" s="184"/>
      <c r="B2791" s="138"/>
      <c r="C2791" s="2"/>
      <c r="D2791" s="193"/>
      <c r="E2791" s="193"/>
      <c r="F2791" s="193"/>
      <c r="G2791" s="22"/>
      <c r="H2791" s="193"/>
      <c r="I2791" s="194"/>
      <c r="J2791" s="194"/>
      <c r="K2791" s="194"/>
      <c r="L2791" s="194"/>
      <c r="P2791" s="4"/>
      <c r="AA2791" s="12"/>
      <c r="AB2791" s="2"/>
      <c r="AC2791" s="2"/>
    </row>
    <row r="2792" spans="1:29" s="187" customFormat="1" ht="9.9" customHeight="1" x14ac:dyDescent="0.25">
      <c r="A2792" s="184"/>
      <c r="B2792" s="138"/>
      <c r="C2792" s="2"/>
      <c r="D2792" s="193"/>
      <c r="E2792" s="193"/>
      <c r="F2792" s="193"/>
      <c r="G2792" s="22"/>
      <c r="H2792" s="193"/>
      <c r="I2792" s="194"/>
      <c r="J2792" s="194"/>
      <c r="K2792" s="194"/>
      <c r="L2792" s="194"/>
      <c r="P2792" s="4"/>
      <c r="AA2792" s="12"/>
      <c r="AB2792" s="2"/>
      <c r="AC2792" s="2"/>
    </row>
    <row r="2793" spans="1:29" s="187" customFormat="1" ht="9.9" customHeight="1" x14ac:dyDescent="0.25">
      <c r="A2793" s="184"/>
      <c r="B2793" s="138"/>
      <c r="C2793" s="2"/>
      <c r="D2793" s="193"/>
      <c r="E2793" s="193"/>
      <c r="F2793" s="193"/>
      <c r="G2793" s="22"/>
      <c r="H2793" s="193"/>
      <c r="I2793" s="194"/>
      <c r="J2793" s="194"/>
      <c r="K2793" s="194"/>
      <c r="L2793" s="194"/>
      <c r="P2793" s="4"/>
      <c r="AA2793" s="12"/>
      <c r="AB2793" s="2"/>
      <c r="AC2793" s="2"/>
    </row>
    <row r="2794" spans="1:29" s="187" customFormat="1" ht="9.9" customHeight="1" x14ac:dyDescent="0.25">
      <c r="A2794" s="184"/>
      <c r="B2794" s="138"/>
      <c r="C2794" s="2"/>
      <c r="G2794" s="8"/>
      <c r="I2794" s="4"/>
      <c r="J2794" s="4"/>
      <c r="K2794" s="4"/>
      <c r="L2794" s="4"/>
      <c r="P2794" s="4"/>
      <c r="AA2794" s="12"/>
      <c r="AB2794" s="2"/>
      <c r="AC2794" s="2"/>
    </row>
    <row r="2795" spans="1:29" s="187" customFormat="1" ht="9.9" customHeight="1" x14ac:dyDescent="0.25">
      <c r="A2795" s="184"/>
      <c r="B2795" s="138"/>
      <c r="C2795" s="2"/>
      <c r="D2795" s="193"/>
      <c r="E2795" s="193"/>
      <c r="F2795" s="193"/>
      <c r="G2795" s="22"/>
      <c r="H2795" s="193"/>
      <c r="I2795" s="194"/>
      <c r="J2795" s="194"/>
      <c r="K2795" s="194"/>
      <c r="L2795" s="194"/>
      <c r="P2795" s="4"/>
      <c r="AA2795" s="12"/>
      <c r="AB2795" s="2"/>
      <c r="AC2795" s="2"/>
    </row>
    <row r="2796" spans="1:29" s="187" customFormat="1" ht="9.9" customHeight="1" x14ac:dyDescent="0.25">
      <c r="A2796" s="184"/>
      <c r="B2796" s="138"/>
      <c r="C2796" s="2"/>
      <c r="D2796" s="193"/>
      <c r="E2796" s="193"/>
      <c r="F2796" s="193"/>
      <c r="G2796" s="22"/>
      <c r="H2796" s="193"/>
      <c r="I2796" s="194"/>
      <c r="J2796" s="194"/>
      <c r="K2796" s="194"/>
      <c r="L2796" s="194"/>
      <c r="P2796" s="4"/>
      <c r="AA2796" s="12"/>
      <c r="AB2796" s="2"/>
      <c r="AC2796" s="2"/>
    </row>
    <row r="2797" spans="1:29" s="187" customFormat="1" ht="9.9" customHeight="1" x14ac:dyDescent="0.25">
      <c r="A2797" s="184"/>
      <c r="B2797" s="138"/>
      <c r="C2797" s="2"/>
      <c r="D2797" s="193"/>
      <c r="E2797" s="193"/>
      <c r="F2797" s="193"/>
      <c r="G2797" s="22"/>
      <c r="H2797" s="193"/>
      <c r="I2797" s="194"/>
      <c r="J2797" s="194"/>
      <c r="K2797" s="194"/>
      <c r="L2797" s="194"/>
      <c r="P2797" s="4"/>
      <c r="AA2797" s="12"/>
      <c r="AB2797" s="2"/>
      <c r="AC2797" s="2"/>
    </row>
    <row r="2798" spans="1:29" s="187" customFormat="1" ht="9.9" customHeight="1" x14ac:dyDescent="0.25">
      <c r="A2798" s="184"/>
      <c r="B2798" s="138"/>
      <c r="C2798" s="2"/>
      <c r="D2798" s="193"/>
      <c r="E2798" s="193"/>
      <c r="F2798" s="193"/>
      <c r="G2798" s="22"/>
      <c r="H2798" s="193"/>
      <c r="I2798" s="194"/>
      <c r="J2798" s="194"/>
      <c r="K2798" s="194"/>
      <c r="L2798" s="194"/>
      <c r="P2798" s="4"/>
      <c r="AA2798" s="12"/>
      <c r="AB2798" s="2"/>
      <c r="AC2798" s="2"/>
    </row>
    <row r="2799" spans="1:29" s="187" customFormat="1" ht="9.9" customHeight="1" x14ac:dyDescent="0.25">
      <c r="A2799" s="184"/>
      <c r="B2799" s="138"/>
      <c r="C2799" s="2"/>
      <c r="G2799" s="8"/>
      <c r="I2799" s="4"/>
      <c r="J2799" s="4"/>
      <c r="K2799" s="4"/>
      <c r="L2799" s="4"/>
      <c r="P2799" s="4"/>
      <c r="AA2799" s="12"/>
      <c r="AB2799" s="2"/>
      <c r="AC2799" s="2"/>
    </row>
    <row r="2800" spans="1:29" s="187" customFormat="1" ht="9.9" customHeight="1" x14ac:dyDescent="0.25">
      <c r="A2800" s="184"/>
      <c r="B2800" s="138"/>
      <c r="C2800" s="2"/>
      <c r="D2800" s="193"/>
      <c r="E2800" s="193"/>
      <c r="F2800" s="193"/>
      <c r="G2800" s="22"/>
      <c r="H2800" s="193"/>
      <c r="I2800" s="194"/>
      <c r="J2800" s="194"/>
      <c r="K2800" s="194"/>
      <c r="L2800" s="194"/>
      <c r="P2800" s="4"/>
      <c r="AA2800" s="12"/>
      <c r="AB2800" s="2"/>
      <c r="AC2800" s="2"/>
    </row>
    <row r="2801" spans="1:29" s="187" customFormat="1" ht="9.9" customHeight="1" x14ac:dyDescent="0.25">
      <c r="A2801" s="184"/>
      <c r="B2801" s="138"/>
      <c r="C2801" s="2"/>
      <c r="D2801" s="193"/>
      <c r="E2801" s="193"/>
      <c r="F2801" s="193"/>
      <c r="G2801" s="22"/>
      <c r="H2801" s="193"/>
      <c r="I2801" s="194"/>
      <c r="J2801" s="194"/>
      <c r="K2801" s="194"/>
      <c r="L2801" s="194"/>
      <c r="P2801" s="4"/>
      <c r="AA2801" s="12"/>
      <c r="AB2801" s="2"/>
      <c r="AC2801" s="2"/>
    </row>
    <row r="2802" spans="1:29" s="187" customFormat="1" ht="9.9" customHeight="1" x14ac:dyDescent="0.25">
      <c r="A2802" s="184"/>
      <c r="B2802" s="138"/>
      <c r="C2802" s="2"/>
      <c r="D2802" s="193"/>
      <c r="E2802" s="193"/>
      <c r="F2802" s="193"/>
      <c r="G2802" s="22"/>
      <c r="H2802" s="193"/>
      <c r="I2802" s="194"/>
      <c r="J2802" s="194"/>
      <c r="K2802" s="194"/>
      <c r="L2802" s="194"/>
      <c r="P2802" s="4"/>
      <c r="AA2802" s="12"/>
      <c r="AB2802" s="2"/>
      <c r="AC2802" s="2"/>
    </row>
    <row r="2803" spans="1:29" s="187" customFormat="1" ht="9.9" customHeight="1" x14ac:dyDescent="0.25">
      <c r="A2803" s="184"/>
      <c r="B2803" s="138"/>
      <c r="C2803" s="2"/>
      <c r="D2803" s="193"/>
      <c r="E2803" s="193"/>
      <c r="F2803" s="193"/>
      <c r="G2803" s="22"/>
      <c r="H2803" s="193"/>
      <c r="I2803" s="4"/>
      <c r="J2803" s="4"/>
      <c r="K2803" s="4"/>
      <c r="L2803" s="4"/>
      <c r="P2803" s="4"/>
      <c r="AA2803" s="12"/>
      <c r="AB2803" s="2"/>
      <c r="AC2803" s="2"/>
    </row>
    <row r="2804" spans="1:29" s="187" customFormat="1" ht="9.9" customHeight="1" x14ac:dyDescent="0.25">
      <c r="A2804" s="184"/>
      <c r="B2804" s="138"/>
      <c r="C2804" s="2"/>
      <c r="D2804" s="193"/>
      <c r="E2804" s="193"/>
      <c r="F2804" s="193"/>
      <c r="G2804" s="22"/>
      <c r="H2804" s="193"/>
      <c r="I2804" s="194"/>
      <c r="J2804" s="194"/>
      <c r="K2804" s="194"/>
      <c r="L2804" s="194"/>
      <c r="P2804" s="4"/>
      <c r="AA2804" s="12"/>
      <c r="AB2804" s="2"/>
      <c r="AC2804" s="2"/>
    </row>
    <row r="2805" spans="1:29" s="187" customFormat="1" ht="9.9" customHeight="1" x14ac:dyDescent="0.25">
      <c r="A2805" s="184"/>
      <c r="B2805" s="138"/>
      <c r="C2805" s="2"/>
      <c r="D2805" s="193"/>
      <c r="E2805" s="193"/>
      <c r="F2805" s="193"/>
      <c r="G2805" s="22"/>
      <c r="H2805" s="193"/>
      <c r="I2805" s="194"/>
      <c r="J2805" s="194"/>
      <c r="K2805" s="194"/>
      <c r="L2805" s="194"/>
      <c r="P2805" s="4"/>
      <c r="AA2805" s="12"/>
      <c r="AB2805" s="2"/>
      <c r="AC2805" s="2"/>
    </row>
    <row r="2806" spans="1:29" s="187" customFormat="1" ht="9.9" customHeight="1" x14ac:dyDescent="0.25">
      <c r="A2806" s="184"/>
      <c r="B2806" s="138"/>
      <c r="C2806" s="2"/>
      <c r="D2806" s="193"/>
      <c r="E2806" s="193"/>
      <c r="F2806" s="193"/>
      <c r="G2806" s="22"/>
      <c r="H2806" s="193"/>
      <c r="I2806" s="194"/>
      <c r="J2806" s="194"/>
      <c r="K2806" s="194"/>
      <c r="L2806" s="194"/>
      <c r="P2806" s="4"/>
      <c r="AA2806" s="12"/>
      <c r="AB2806" s="2"/>
      <c r="AC2806" s="2"/>
    </row>
    <row r="2807" spans="1:29" s="187" customFormat="1" ht="9.9" customHeight="1" x14ac:dyDescent="0.25">
      <c r="A2807" s="184"/>
      <c r="B2807" s="138"/>
      <c r="C2807" s="2"/>
      <c r="G2807" s="8"/>
      <c r="I2807" s="4"/>
      <c r="J2807" s="4"/>
      <c r="K2807" s="4"/>
      <c r="L2807" s="4"/>
      <c r="P2807" s="4"/>
      <c r="AA2807" s="12"/>
      <c r="AB2807" s="2"/>
      <c r="AC2807" s="2"/>
    </row>
    <row r="2808" spans="1:29" s="187" customFormat="1" ht="9.9" customHeight="1" x14ac:dyDescent="0.25">
      <c r="A2808" s="184"/>
      <c r="B2808" s="138"/>
      <c r="C2808" s="2"/>
      <c r="D2808" s="193"/>
      <c r="E2808" s="193"/>
      <c r="F2808" s="193"/>
      <c r="G2808" s="22"/>
      <c r="H2808" s="193"/>
      <c r="I2808" s="194"/>
      <c r="J2808" s="194"/>
      <c r="K2808" s="194"/>
      <c r="L2808" s="194"/>
      <c r="P2808" s="4"/>
      <c r="AA2808" s="12"/>
      <c r="AB2808" s="2"/>
      <c r="AC2808" s="2"/>
    </row>
    <row r="2809" spans="1:29" s="187" customFormat="1" ht="9.9" customHeight="1" x14ac:dyDescent="0.25">
      <c r="A2809" s="184"/>
      <c r="B2809" s="138"/>
      <c r="C2809" s="2"/>
      <c r="D2809" s="193"/>
      <c r="E2809" s="193"/>
      <c r="F2809" s="193"/>
      <c r="G2809" s="22"/>
      <c r="H2809" s="193"/>
      <c r="I2809" s="194"/>
      <c r="J2809" s="194"/>
      <c r="K2809" s="194"/>
      <c r="L2809" s="194"/>
      <c r="P2809" s="4"/>
      <c r="AA2809" s="12"/>
      <c r="AB2809" s="2"/>
      <c r="AC2809" s="2"/>
    </row>
    <row r="2811" spans="1:29" s="187" customFormat="1" ht="9.9" customHeight="1" x14ac:dyDescent="0.25">
      <c r="A2811" s="184"/>
      <c r="B2811" s="141"/>
      <c r="C2811" s="142"/>
      <c r="G2811" s="8"/>
      <c r="I2811" s="4"/>
      <c r="J2811" s="4"/>
      <c r="K2811" s="4"/>
      <c r="L2811" s="13"/>
      <c r="P2811" s="4"/>
      <c r="AA2811" s="12"/>
      <c r="AB2811" s="2"/>
      <c r="AC2811" s="2"/>
    </row>
    <row r="2812" spans="1:29" s="187" customFormat="1" ht="9.9" customHeight="1" x14ac:dyDescent="0.25">
      <c r="A2812" s="184"/>
      <c r="B2812" s="142"/>
      <c r="C2812" s="142"/>
      <c r="D2812" s="2"/>
      <c r="G2812" s="8"/>
      <c r="I2812" s="194"/>
      <c r="J2812" s="194"/>
      <c r="K2812" s="194"/>
      <c r="L2812" s="194"/>
      <c r="P2812" s="4"/>
      <c r="AA2812" s="12"/>
      <c r="AB2812" s="2"/>
      <c r="AC2812" s="2"/>
    </row>
    <row r="2813" spans="1:29" s="187" customFormat="1" ht="9.9" customHeight="1" x14ac:dyDescent="0.25">
      <c r="A2813" s="184"/>
      <c r="B2813" s="138"/>
      <c r="C2813" s="142"/>
      <c r="D2813" s="2"/>
      <c r="G2813" s="8"/>
      <c r="I2813" s="194"/>
      <c r="J2813" s="194"/>
      <c r="K2813" s="194"/>
      <c r="L2813" s="194"/>
      <c r="P2813" s="4"/>
      <c r="AA2813" s="12"/>
      <c r="AB2813" s="2"/>
      <c r="AC2813" s="2"/>
    </row>
    <row r="2814" spans="1:29" s="187" customFormat="1" ht="9.9" customHeight="1" x14ac:dyDescent="0.25">
      <c r="A2814" s="184"/>
      <c r="B2814" s="138"/>
      <c r="C2814" s="142"/>
      <c r="D2814" s="2"/>
      <c r="G2814" s="8"/>
      <c r="I2814" s="333"/>
      <c r="J2814" s="334"/>
      <c r="K2814" s="194"/>
      <c r="L2814" s="194"/>
      <c r="P2814" s="4"/>
      <c r="AA2814" s="12"/>
      <c r="AB2814" s="2"/>
      <c r="AC2814" s="2"/>
    </row>
    <row r="2815" spans="1:29" s="187" customFormat="1" ht="9.9" customHeight="1" x14ac:dyDescent="0.25">
      <c r="A2815" s="184"/>
      <c r="B2815" s="138"/>
      <c r="C2815" s="142"/>
      <c r="D2815" s="2"/>
      <c r="G2815" s="8"/>
      <c r="I2815" s="333"/>
      <c r="J2815" s="334"/>
      <c r="K2815" s="194"/>
      <c r="L2815" s="194"/>
      <c r="P2815" s="4"/>
      <c r="AA2815" s="12"/>
      <c r="AB2815" s="2"/>
      <c r="AC2815" s="2"/>
    </row>
    <row r="2816" spans="1:29" s="187" customFormat="1" ht="9.9" customHeight="1" x14ac:dyDescent="0.25">
      <c r="A2816" s="184"/>
      <c r="B2816" s="138"/>
      <c r="C2816" s="142"/>
      <c r="D2816" s="2"/>
      <c r="G2816" s="8"/>
      <c r="I2816" s="194"/>
      <c r="J2816" s="194"/>
      <c r="K2816" s="194"/>
      <c r="L2816" s="194"/>
      <c r="P2816" s="4"/>
      <c r="AA2816" s="12"/>
      <c r="AB2816" s="2"/>
      <c r="AC2816" s="2"/>
    </row>
    <row r="2817" spans="1:29" s="187" customFormat="1" ht="9.9" customHeight="1" x14ac:dyDescent="0.25">
      <c r="A2817" s="184"/>
      <c r="B2817" s="138"/>
      <c r="C2817" s="142"/>
      <c r="D2817" s="2"/>
      <c r="G2817" s="8"/>
      <c r="I2817" s="333"/>
      <c r="J2817" s="334"/>
      <c r="K2817" s="194"/>
      <c r="L2817" s="194"/>
      <c r="P2817" s="4"/>
      <c r="AA2817" s="12"/>
      <c r="AB2817" s="2"/>
      <c r="AC2817" s="2"/>
    </row>
    <row r="2818" spans="1:29" s="187" customFormat="1" ht="9.9" customHeight="1" x14ac:dyDescent="0.25">
      <c r="A2818" s="184"/>
      <c r="B2818" s="138"/>
      <c r="C2818" s="142"/>
      <c r="D2818" s="2"/>
      <c r="G2818" s="8"/>
      <c r="I2818" s="333"/>
      <c r="J2818" s="334"/>
      <c r="K2818" s="194"/>
      <c r="L2818" s="194"/>
      <c r="P2818" s="4"/>
      <c r="AA2818" s="12"/>
      <c r="AB2818" s="2"/>
      <c r="AC2818" s="2"/>
    </row>
    <row r="2819" spans="1:29" s="187" customFormat="1" ht="9.9" customHeight="1" x14ac:dyDescent="0.25">
      <c r="A2819" s="184"/>
      <c r="B2819" s="138"/>
      <c r="C2819" s="142"/>
      <c r="D2819" s="2"/>
      <c r="G2819" s="8"/>
      <c r="I2819" s="333"/>
      <c r="J2819" s="334"/>
      <c r="K2819" s="194"/>
      <c r="L2819" s="194"/>
      <c r="P2819" s="4"/>
      <c r="AA2819" s="12"/>
      <c r="AB2819" s="2"/>
      <c r="AC2819" s="2"/>
    </row>
    <row r="2820" spans="1:29" s="187" customFormat="1" ht="9.9" customHeight="1" x14ac:dyDescent="0.25">
      <c r="A2820" s="184"/>
      <c r="B2820" s="138"/>
      <c r="C2820" s="142"/>
      <c r="D2820" s="2"/>
      <c r="G2820" s="8"/>
      <c r="I2820" s="194"/>
      <c r="J2820" s="194"/>
      <c r="K2820" s="194"/>
      <c r="L2820" s="194"/>
      <c r="P2820" s="4"/>
      <c r="AA2820" s="12"/>
      <c r="AB2820" s="2"/>
      <c r="AC2820" s="2"/>
    </row>
    <row r="2821" spans="1:29" s="187" customFormat="1" ht="9.9" customHeight="1" x14ac:dyDescent="0.25">
      <c r="A2821" s="184"/>
      <c r="B2821" s="138"/>
      <c r="C2821" s="142"/>
      <c r="D2821" s="2"/>
      <c r="G2821" s="8"/>
      <c r="I2821" s="333"/>
      <c r="J2821" s="334"/>
      <c r="K2821" s="194"/>
      <c r="L2821" s="194"/>
      <c r="P2821" s="4"/>
      <c r="AA2821" s="12"/>
      <c r="AB2821" s="2"/>
      <c r="AC2821" s="2"/>
    </row>
    <row r="2822" spans="1:29" s="187" customFormat="1" ht="9.9" customHeight="1" x14ac:dyDescent="0.25">
      <c r="A2822" s="184"/>
      <c r="B2822" s="138"/>
      <c r="C2822" s="142"/>
      <c r="D2822" s="2"/>
      <c r="G2822" s="8"/>
      <c r="I2822" s="333"/>
      <c r="J2822" s="334"/>
      <c r="K2822" s="194"/>
      <c r="L2822" s="194"/>
      <c r="P2822" s="4"/>
      <c r="AA2822" s="12"/>
      <c r="AB2822" s="2"/>
      <c r="AC2822" s="2"/>
    </row>
    <row r="2823" spans="1:29" s="187" customFormat="1" ht="9.9" customHeight="1" x14ac:dyDescent="0.25">
      <c r="A2823" s="184"/>
      <c r="B2823" s="138"/>
      <c r="C2823" s="142"/>
      <c r="D2823" s="2"/>
      <c r="G2823" s="8"/>
      <c r="I2823" s="194"/>
      <c r="J2823" s="194"/>
      <c r="K2823" s="194"/>
      <c r="L2823" s="194"/>
      <c r="P2823" s="4"/>
      <c r="AA2823" s="12"/>
      <c r="AB2823" s="2"/>
      <c r="AC2823" s="2"/>
    </row>
    <row r="2824" spans="1:29" s="187" customFormat="1" ht="9.9" customHeight="1" x14ac:dyDescent="0.25">
      <c r="A2824" s="184"/>
      <c r="B2824" s="138"/>
      <c r="C2824" s="142"/>
      <c r="D2824" s="2"/>
      <c r="G2824" s="8"/>
      <c r="I2824" s="333"/>
      <c r="J2824" s="334"/>
      <c r="K2824" s="194"/>
      <c r="L2824" s="194"/>
      <c r="P2824" s="4"/>
      <c r="AA2824" s="12"/>
      <c r="AB2824" s="2"/>
      <c r="AC2824" s="2"/>
    </row>
    <row r="2825" spans="1:29" s="187" customFormat="1" ht="9.9" customHeight="1" x14ac:dyDescent="0.25">
      <c r="A2825" s="184"/>
      <c r="B2825" s="138"/>
      <c r="C2825" s="142"/>
      <c r="D2825" s="2"/>
      <c r="G2825" s="8"/>
      <c r="I2825" s="333"/>
      <c r="J2825" s="334"/>
      <c r="K2825" s="194"/>
      <c r="L2825" s="194"/>
      <c r="P2825" s="4"/>
      <c r="AA2825" s="12"/>
      <c r="AB2825" s="2"/>
      <c r="AC2825" s="2"/>
    </row>
    <row r="2826" spans="1:29" s="187" customFormat="1" ht="9.9" customHeight="1" x14ac:dyDescent="0.25">
      <c r="A2826" s="184"/>
      <c r="B2826" s="138"/>
      <c r="C2826" s="142"/>
      <c r="D2826" s="2"/>
      <c r="G2826" s="8"/>
      <c r="I2826" s="333"/>
      <c r="J2826" s="334"/>
      <c r="K2826" s="194"/>
      <c r="L2826" s="194"/>
      <c r="P2826" s="4"/>
      <c r="AA2826" s="12"/>
      <c r="AB2826" s="2"/>
      <c r="AC2826" s="2"/>
    </row>
    <row r="2827" spans="1:29" s="187" customFormat="1" ht="9.9" customHeight="1" x14ac:dyDescent="0.25">
      <c r="A2827" s="184"/>
      <c r="B2827" s="138"/>
      <c r="C2827" s="142"/>
      <c r="D2827" s="2"/>
      <c r="G2827" s="8"/>
      <c r="I2827" s="333"/>
      <c r="J2827" s="334"/>
      <c r="K2827" s="194"/>
      <c r="L2827" s="194"/>
      <c r="P2827" s="4"/>
      <c r="AA2827" s="12"/>
      <c r="AB2827" s="2"/>
      <c r="AC2827" s="2"/>
    </row>
    <row r="2828" spans="1:29" s="187" customFormat="1" ht="9.9" customHeight="1" x14ac:dyDescent="0.25">
      <c r="A2828" s="184"/>
      <c r="B2828" s="138"/>
      <c r="C2828" s="142"/>
      <c r="D2828" s="2"/>
      <c r="G2828" s="8"/>
      <c r="I2828" s="194"/>
      <c r="J2828" s="194"/>
      <c r="K2828" s="194"/>
      <c r="L2828" s="194"/>
      <c r="P2828" s="4"/>
      <c r="AA2828" s="12"/>
      <c r="AB2828" s="2"/>
      <c r="AC2828" s="2"/>
    </row>
    <row r="2829" spans="1:29" s="187" customFormat="1" ht="9.9" customHeight="1" x14ac:dyDescent="0.25">
      <c r="A2829" s="184"/>
      <c r="B2829" s="138"/>
      <c r="C2829" s="142"/>
      <c r="D2829" s="2"/>
      <c r="G2829" s="8"/>
      <c r="I2829" s="333"/>
      <c r="J2829" s="334"/>
      <c r="K2829" s="194"/>
      <c r="L2829" s="194"/>
      <c r="P2829" s="4"/>
      <c r="AA2829" s="12"/>
      <c r="AB2829" s="2"/>
      <c r="AC2829" s="2"/>
    </row>
    <row r="2830" spans="1:29" s="187" customFormat="1" ht="9.9" customHeight="1" x14ac:dyDescent="0.25">
      <c r="A2830" s="184"/>
      <c r="B2830" s="138"/>
      <c r="C2830" s="142"/>
      <c r="D2830" s="2"/>
      <c r="G2830" s="8"/>
      <c r="I2830" s="333"/>
      <c r="J2830" s="334"/>
      <c r="K2830" s="194"/>
      <c r="L2830" s="194"/>
      <c r="P2830" s="4"/>
      <c r="AA2830" s="12"/>
      <c r="AB2830" s="2"/>
      <c r="AC2830" s="2"/>
    </row>
    <row r="2831" spans="1:29" s="187" customFormat="1" ht="9.9" customHeight="1" x14ac:dyDescent="0.25">
      <c r="A2831" s="184"/>
      <c r="B2831" s="138"/>
      <c r="C2831" s="142"/>
      <c r="D2831" s="2"/>
      <c r="G2831" s="8"/>
      <c r="I2831" s="194"/>
      <c r="J2831" s="194"/>
      <c r="K2831" s="194"/>
      <c r="L2831" s="194"/>
      <c r="P2831" s="4"/>
      <c r="AA2831" s="12"/>
      <c r="AB2831" s="2"/>
      <c r="AC2831" s="2"/>
    </row>
    <row r="2832" spans="1:29" s="187" customFormat="1" ht="9.9" customHeight="1" x14ac:dyDescent="0.25">
      <c r="A2832" s="184"/>
      <c r="B2832" s="138"/>
      <c r="C2832" s="142"/>
      <c r="D2832" s="2"/>
      <c r="G2832" s="8"/>
      <c r="I2832" s="333"/>
      <c r="J2832" s="334"/>
      <c r="K2832" s="194"/>
      <c r="L2832" s="194"/>
      <c r="P2832" s="4"/>
      <c r="AA2832" s="12"/>
      <c r="AB2832" s="2"/>
      <c r="AC2832" s="2"/>
    </row>
    <row r="2833" spans="1:29" s="187" customFormat="1" ht="9.9" customHeight="1" x14ac:dyDescent="0.25">
      <c r="A2833" s="184"/>
      <c r="B2833" s="138"/>
      <c r="C2833" s="142"/>
      <c r="D2833" s="2"/>
      <c r="G2833" s="8"/>
      <c r="I2833" s="333"/>
      <c r="J2833" s="334"/>
      <c r="K2833" s="194"/>
      <c r="L2833" s="194"/>
      <c r="P2833" s="4"/>
      <c r="AA2833" s="12"/>
      <c r="AB2833" s="2"/>
      <c r="AC2833" s="2"/>
    </row>
    <row r="2834" spans="1:29" s="187" customFormat="1" ht="9.9" customHeight="1" x14ac:dyDescent="0.25">
      <c r="A2834" s="184"/>
      <c r="B2834" s="138"/>
      <c r="C2834" s="142"/>
      <c r="D2834" s="2"/>
      <c r="G2834" s="8"/>
      <c r="I2834" s="333"/>
      <c r="J2834" s="334"/>
      <c r="K2834" s="194"/>
      <c r="L2834" s="194"/>
      <c r="P2834" s="4"/>
      <c r="AA2834" s="12"/>
      <c r="AB2834" s="2"/>
      <c r="AC2834" s="2"/>
    </row>
    <row r="2835" spans="1:29" s="187" customFormat="1" ht="9.9" customHeight="1" x14ac:dyDescent="0.25">
      <c r="A2835" s="184"/>
      <c r="B2835" s="138"/>
      <c r="C2835" s="142"/>
      <c r="D2835" s="2"/>
      <c r="G2835" s="8"/>
      <c r="I2835" s="333"/>
      <c r="J2835" s="334"/>
      <c r="K2835" s="194"/>
      <c r="L2835" s="194"/>
      <c r="P2835" s="4"/>
      <c r="AA2835" s="12"/>
      <c r="AB2835" s="2"/>
      <c r="AC2835" s="2"/>
    </row>
    <row r="2836" spans="1:29" s="187" customFormat="1" ht="9.9" customHeight="1" x14ac:dyDescent="0.25">
      <c r="A2836" s="184"/>
      <c r="B2836" s="138"/>
      <c r="C2836" s="142"/>
      <c r="D2836" s="2"/>
      <c r="G2836" s="8"/>
      <c r="I2836" s="194"/>
      <c r="J2836" s="194"/>
      <c r="K2836" s="194"/>
      <c r="L2836" s="194"/>
      <c r="P2836" s="4"/>
      <c r="AA2836" s="12"/>
      <c r="AB2836" s="2"/>
      <c r="AC2836" s="2"/>
    </row>
    <row r="2837" spans="1:29" s="187" customFormat="1" ht="9.9" customHeight="1" x14ac:dyDescent="0.25">
      <c r="A2837" s="184"/>
      <c r="B2837" s="138"/>
      <c r="C2837" s="142"/>
      <c r="D2837" s="2"/>
      <c r="G2837" s="8"/>
      <c r="I2837" s="333"/>
      <c r="J2837" s="334"/>
      <c r="K2837" s="194"/>
      <c r="L2837" s="194"/>
      <c r="P2837" s="4"/>
      <c r="AA2837" s="12"/>
      <c r="AB2837" s="2"/>
      <c r="AC2837" s="2"/>
    </row>
    <row r="2838" spans="1:29" s="187" customFormat="1" ht="9.9" customHeight="1" x14ac:dyDescent="0.25">
      <c r="A2838" s="184"/>
      <c r="B2838" s="138"/>
      <c r="C2838" s="142"/>
      <c r="D2838" s="2"/>
      <c r="G2838" s="8"/>
      <c r="I2838" s="333"/>
      <c r="J2838" s="334"/>
      <c r="K2838" s="194"/>
      <c r="L2838" s="194"/>
      <c r="P2838" s="4"/>
      <c r="AA2838" s="12"/>
      <c r="AB2838" s="2"/>
      <c r="AC2838" s="2"/>
    </row>
    <row r="2839" spans="1:29" s="187" customFormat="1" ht="9.9" customHeight="1" x14ac:dyDescent="0.25">
      <c r="A2839" s="184"/>
      <c r="B2839" s="138"/>
      <c r="C2839" s="142"/>
      <c r="D2839" s="2"/>
      <c r="G2839" s="8"/>
      <c r="I2839" s="333"/>
      <c r="J2839" s="334"/>
      <c r="K2839" s="194"/>
      <c r="L2839" s="194"/>
      <c r="P2839" s="4"/>
      <c r="AA2839" s="12"/>
      <c r="AB2839" s="2"/>
      <c r="AC2839" s="2"/>
    </row>
    <row r="2840" spans="1:29" s="187" customFormat="1" ht="9.9" customHeight="1" x14ac:dyDescent="0.25">
      <c r="A2840" s="184"/>
      <c r="B2840" s="138"/>
      <c r="C2840" s="142"/>
      <c r="D2840" s="2"/>
      <c r="G2840" s="8"/>
      <c r="I2840" s="333"/>
      <c r="J2840" s="334"/>
      <c r="K2840" s="194"/>
      <c r="L2840" s="194"/>
      <c r="P2840" s="4"/>
      <c r="AA2840" s="12"/>
      <c r="AB2840" s="2"/>
      <c r="AC2840" s="2"/>
    </row>
    <row r="2841" spans="1:29" s="187" customFormat="1" ht="9.9" customHeight="1" x14ac:dyDescent="0.25">
      <c r="A2841" s="184"/>
      <c r="B2841" s="138"/>
      <c r="C2841" s="142"/>
      <c r="D2841" s="2"/>
      <c r="G2841" s="8"/>
      <c r="I2841" s="333"/>
      <c r="J2841" s="334"/>
      <c r="K2841" s="194"/>
      <c r="L2841" s="194"/>
      <c r="P2841" s="4"/>
      <c r="AA2841" s="12"/>
      <c r="AB2841" s="2"/>
      <c r="AC2841" s="2"/>
    </row>
    <row r="2842" spans="1:29" s="187" customFormat="1" ht="9.9" customHeight="1" x14ac:dyDescent="0.25">
      <c r="A2842" s="184"/>
      <c r="B2842" s="138"/>
      <c r="C2842" s="142"/>
      <c r="D2842" s="2"/>
      <c r="G2842" s="8"/>
      <c r="I2842" s="333"/>
      <c r="J2842" s="334"/>
      <c r="K2842" s="194"/>
      <c r="L2842" s="194"/>
      <c r="P2842" s="4"/>
      <c r="AA2842" s="12"/>
      <c r="AB2842" s="2"/>
      <c r="AC2842" s="2"/>
    </row>
    <row r="2843" spans="1:29" s="187" customFormat="1" ht="9.9" customHeight="1" x14ac:dyDescent="0.25">
      <c r="A2843" s="184"/>
      <c r="B2843" s="138"/>
      <c r="C2843" s="142"/>
      <c r="D2843" s="2"/>
      <c r="G2843" s="8"/>
      <c r="I2843" s="194"/>
      <c r="J2843" s="194"/>
      <c r="K2843" s="194"/>
      <c r="L2843" s="194"/>
      <c r="P2843" s="4"/>
      <c r="AA2843" s="12"/>
      <c r="AB2843" s="2"/>
      <c r="AC2843" s="2"/>
    </row>
    <row r="2844" spans="1:29" s="187" customFormat="1" ht="9.9" customHeight="1" x14ac:dyDescent="0.25">
      <c r="A2844" s="184"/>
      <c r="B2844" s="138"/>
      <c r="C2844" s="142"/>
      <c r="D2844" s="2"/>
      <c r="G2844" s="8"/>
      <c r="I2844" s="333"/>
      <c r="J2844" s="334"/>
      <c r="K2844" s="194"/>
      <c r="L2844" s="194"/>
      <c r="P2844" s="4"/>
      <c r="AA2844" s="12"/>
      <c r="AB2844" s="2"/>
      <c r="AC2844" s="2"/>
    </row>
    <row r="2845" spans="1:29" s="187" customFormat="1" ht="9.9" customHeight="1" x14ac:dyDescent="0.25">
      <c r="A2845" s="184"/>
      <c r="B2845" s="138"/>
      <c r="C2845" s="142"/>
      <c r="D2845" s="2"/>
      <c r="G2845" s="8"/>
      <c r="I2845" s="333"/>
      <c r="J2845" s="334"/>
      <c r="K2845" s="194"/>
      <c r="L2845" s="194"/>
      <c r="P2845" s="4"/>
      <c r="AA2845" s="12"/>
      <c r="AB2845" s="2"/>
      <c r="AC2845" s="2"/>
    </row>
    <row r="2846" spans="1:29" s="187" customFormat="1" ht="9.9" customHeight="1" x14ac:dyDescent="0.25">
      <c r="A2846" s="184"/>
      <c r="B2846" s="138"/>
      <c r="C2846" s="142"/>
      <c r="D2846" s="2"/>
      <c r="G2846" s="8"/>
      <c r="I2846" s="333"/>
      <c r="J2846" s="334"/>
      <c r="K2846" s="194"/>
      <c r="L2846" s="194"/>
      <c r="P2846" s="4"/>
      <c r="AA2846" s="12"/>
      <c r="AB2846" s="2"/>
      <c r="AC2846" s="2"/>
    </row>
    <row r="2847" spans="1:29" s="187" customFormat="1" ht="9.9" customHeight="1" x14ac:dyDescent="0.25">
      <c r="A2847" s="184"/>
      <c r="B2847" s="138"/>
      <c r="C2847" s="142"/>
      <c r="D2847" s="2"/>
      <c r="G2847" s="8"/>
      <c r="I2847" s="333"/>
      <c r="J2847" s="334"/>
      <c r="K2847" s="194"/>
      <c r="L2847" s="194"/>
      <c r="P2847" s="4"/>
      <c r="AA2847" s="12"/>
      <c r="AB2847" s="2"/>
      <c r="AC2847" s="2"/>
    </row>
    <row r="2848" spans="1:29" s="187" customFormat="1" ht="9.9" customHeight="1" x14ac:dyDescent="0.25">
      <c r="A2848" s="184"/>
      <c r="B2848" s="138"/>
      <c r="C2848" s="142"/>
      <c r="D2848" s="2"/>
      <c r="G2848" s="8"/>
      <c r="I2848" s="194"/>
      <c r="J2848" s="194"/>
      <c r="K2848" s="194"/>
      <c r="L2848" s="194"/>
      <c r="P2848" s="4"/>
      <c r="AA2848" s="12"/>
      <c r="AB2848" s="2"/>
      <c r="AC2848" s="2"/>
    </row>
    <row r="2849" spans="1:29" s="187" customFormat="1" ht="9.9" customHeight="1" x14ac:dyDescent="0.25">
      <c r="A2849" s="184"/>
      <c r="B2849" s="138"/>
      <c r="C2849" s="142"/>
      <c r="D2849" s="2"/>
      <c r="G2849" s="8"/>
      <c r="I2849" s="333"/>
      <c r="J2849" s="334"/>
      <c r="K2849" s="194"/>
      <c r="L2849" s="194"/>
      <c r="P2849" s="4"/>
      <c r="AA2849" s="12"/>
      <c r="AB2849" s="2"/>
      <c r="AC2849" s="2"/>
    </row>
    <row r="2850" spans="1:29" s="187" customFormat="1" ht="9.9" customHeight="1" x14ac:dyDescent="0.25">
      <c r="A2850" s="184"/>
      <c r="B2850" s="138"/>
      <c r="C2850" s="142"/>
      <c r="D2850" s="2"/>
      <c r="G2850" s="8"/>
      <c r="I2850" s="333"/>
      <c r="J2850" s="334"/>
      <c r="K2850" s="194"/>
      <c r="L2850" s="194"/>
      <c r="P2850" s="4"/>
      <c r="AA2850" s="12"/>
      <c r="AB2850" s="2"/>
      <c r="AC2850" s="2"/>
    </row>
    <row r="2851" spans="1:29" s="187" customFormat="1" ht="9.9" customHeight="1" x14ac:dyDescent="0.25">
      <c r="A2851" s="184"/>
      <c r="B2851" s="138"/>
      <c r="C2851" s="142"/>
      <c r="D2851" s="2"/>
      <c r="G2851" s="8"/>
      <c r="I2851" s="333"/>
      <c r="J2851" s="334"/>
      <c r="K2851" s="194"/>
      <c r="L2851" s="194"/>
      <c r="P2851" s="4"/>
      <c r="AA2851" s="12"/>
      <c r="AB2851" s="2"/>
      <c r="AC2851" s="2"/>
    </row>
    <row r="2852" spans="1:29" s="187" customFormat="1" ht="9.9" customHeight="1" x14ac:dyDescent="0.25">
      <c r="A2852" s="184"/>
      <c r="B2852" s="138"/>
      <c r="C2852" s="142"/>
      <c r="D2852" s="2"/>
      <c r="G2852" s="8"/>
      <c r="I2852" s="333"/>
      <c r="J2852" s="334"/>
      <c r="K2852" s="194"/>
      <c r="L2852" s="194"/>
      <c r="P2852" s="4"/>
      <c r="AA2852" s="12"/>
      <c r="AB2852" s="2"/>
      <c r="AC2852" s="2"/>
    </row>
    <row r="2853" spans="1:29" s="187" customFormat="1" ht="9.9" customHeight="1" x14ac:dyDescent="0.25">
      <c r="A2853" s="184"/>
      <c r="B2853" s="138"/>
      <c r="C2853" s="142"/>
      <c r="D2853" s="2"/>
      <c r="G2853" s="8"/>
      <c r="I2853" s="194"/>
      <c r="J2853" s="194"/>
      <c r="K2853" s="194"/>
      <c r="L2853" s="194"/>
      <c r="P2853" s="4"/>
      <c r="AA2853" s="12"/>
      <c r="AB2853" s="2"/>
      <c r="AC2853" s="2"/>
    </row>
    <row r="2854" spans="1:29" s="187" customFormat="1" ht="9.9" customHeight="1" x14ac:dyDescent="0.25">
      <c r="A2854" s="184"/>
      <c r="B2854" s="138"/>
      <c r="C2854" s="142"/>
      <c r="D2854" s="2"/>
      <c r="G2854" s="8"/>
      <c r="I2854" s="333"/>
      <c r="J2854" s="334"/>
      <c r="K2854" s="194"/>
      <c r="L2854" s="194"/>
      <c r="P2854" s="4"/>
      <c r="AA2854" s="12"/>
      <c r="AB2854" s="2"/>
      <c r="AC2854" s="2"/>
    </row>
    <row r="2855" spans="1:29" s="187" customFormat="1" ht="9.9" customHeight="1" x14ac:dyDescent="0.25">
      <c r="A2855" s="184"/>
      <c r="B2855" s="138"/>
      <c r="C2855" s="142"/>
      <c r="D2855" s="2"/>
      <c r="G2855" s="8"/>
      <c r="I2855" s="333"/>
      <c r="J2855" s="334"/>
      <c r="K2855" s="194"/>
      <c r="L2855" s="194"/>
      <c r="P2855" s="4"/>
      <c r="AA2855" s="12"/>
      <c r="AB2855" s="2"/>
      <c r="AC2855" s="2"/>
    </row>
    <row r="2856" spans="1:29" s="187" customFormat="1" ht="9.9" customHeight="1" x14ac:dyDescent="0.25">
      <c r="A2856" s="184"/>
      <c r="B2856" s="138"/>
      <c r="C2856" s="142"/>
      <c r="D2856" s="2"/>
      <c r="G2856" s="8"/>
      <c r="I2856" s="333"/>
      <c r="J2856" s="334"/>
      <c r="K2856" s="194"/>
      <c r="L2856" s="194"/>
      <c r="P2856" s="4"/>
      <c r="AA2856" s="12"/>
      <c r="AB2856" s="2"/>
      <c r="AC2856" s="2"/>
    </row>
    <row r="2857" spans="1:29" s="187" customFormat="1" ht="9.9" customHeight="1" x14ac:dyDescent="0.25">
      <c r="A2857" s="184"/>
      <c r="B2857" s="138"/>
      <c r="C2857" s="142"/>
      <c r="D2857" s="2"/>
      <c r="G2857" s="8"/>
      <c r="I2857" s="333"/>
      <c r="J2857" s="334"/>
      <c r="K2857" s="194"/>
      <c r="L2857" s="194"/>
      <c r="P2857" s="4"/>
      <c r="AA2857" s="12"/>
      <c r="AB2857" s="2"/>
      <c r="AC2857" s="2"/>
    </row>
    <row r="2858" spans="1:29" s="187" customFormat="1" ht="9.9" customHeight="1" x14ac:dyDescent="0.25">
      <c r="A2858" s="184"/>
      <c r="B2858" s="138"/>
      <c r="C2858" s="142"/>
      <c r="D2858" s="2"/>
      <c r="G2858" s="8"/>
      <c r="I2858" s="194"/>
      <c r="J2858" s="194"/>
      <c r="K2858" s="194"/>
      <c r="L2858" s="194"/>
      <c r="P2858" s="4"/>
      <c r="AA2858" s="12"/>
      <c r="AB2858" s="2"/>
      <c r="AC2858" s="2"/>
    </row>
    <row r="2859" spans="1:29" s="187" customFormat="1" ht="9.9" customHeight="1" x14ac:dyDescent="0.25">
      <c r="A2859" s="184"/>
      <c r="B2859" s="138"/>
      <c r="C2859" s="142"/>
      <c r="D2859" s="2"/>
      <c r="G2859" s="8"/>
      <c r="I2859" s="333"/>
      <c r="J2859" s="334"/>
      <c r="K2859" s="194"/>
      <c r="L2859" s="194"/>
      <c r="P2859" s="4"/>
      <c r="AA2859" s="12"/>
      <c r="AB2859" s="2"/>
      <c r="AC2859" s="2"/>
    </row>
    <row r="2860" spans="1:29" s="187" customFormat="1" ht="9.9" customHeight="1" x14ac:dyDescent="0.25">
      <c r="A2860" s="184"/>
      <c r="B2860" s="138"/>
      <c r="C2860" s="142"/>
      <c r="D2860" s="2"/>
      <c r="G2860" s="8"/>
      <c r="I2860" s="333"/>
      <c r="J2860" s="334"/>
      <c r="K2860" s="194"/>
      <c r="L2860" s="194"/>
      <c r="P2860" s="4"/>
      <c r="AA2860" s="12"/>
      <c r="AB2860" s="2"/>
      <c r="AC2860" s="2"/>
    </row>
    <row r="2861" spans="1:29" s="187" customFormat="1" ht="9.9" customHeight="1" x14ac:dyDescent="0.25">
      <c r="A2861" s="184"/>
      <c r="B2861" s="138"/>
      <c r="C2861" s="142"/>
      <c r="D2861" s="2"/>
      <c r="G2861" s="8"/>
      <c r="I2861" s="333"/>
      <c r="J2861" s="334"/>
      <c r="K2861" s="194"/>
      <c r="L2861" s="194"/>
      <c r="P2861" s="4"/>
      <c r="AA2861" s="12"/>
      <c r="AB2861" s="2"/>
      <c r="AC2861" s="2"/>
    </row>
    <row r="2862" spans="1:29" s="187" customFormat="1" ht="9.9" customHeight="1" x14ac:dyDescent="0.25">
      <c r="A2862" s="184"/>
      <c r="B2862" s="138"/>
      <c r="C2862" s="142"/>
      <c r="D2862" s="2"/>
      <c r="G2862" s="8"/>
      <c r="I2862" s="333"/>
      <c r="J2862" s="334"/>
      <c r="K2862" s="194"/>
      <c r="L2862" s="194"/>
      <c r="P2862" s="4"/>
      <c r="AA2862" s="12"/>
      <c r="AB2862" s="2"/>
      <c r="AC2862" s="2"/>
    </row>
    <row r="2863" spans="1:29" s="187" customFormat="1" ht="9.9" customHeight="1" x14ac:dyDescent="0.25">
      <c r="A2863" s="184"/>
      <c r="B2863" s="138"/>
      <c r="C2863" s="142"/>
      <c r="D2863" s="2"/>
      <c r="G2863" s="8"/>
      <c r="I2863" s="194"/>
      <c r="J2863" s="194"/>
      <c r="K2863" s="194"/>
      <c r="L2863" s="194"/>
      <c r="P2863" s="4"/>
      <c r="AA2863" s="12"/>
      <c r="AB2863" s="2"/>
      <c r="AC2863" s="2"/>
    </row>
    <row r="2864" spans="1:29" s="187" customFormat="1" ht="9.9" customHeight="1" x14ac:dyDescent="0.25">
      <c r="A2864" s="184"/>
      <c r="B2864" s="138"/>
      <c r="C2864" s="142"/>
      <c r="D2864" s="2"/>
      <c r="G2864" s="8"/>
      <c r="I2864" s="333"/>
      <c r="J2864" s="334"/>
      <c r="K2864" s="194"/>
      <c r="L2864" s="194"/>
      <c r="P2864" s="4"/>
      <c r="AA2864" s="12"/>
      <c r="AB2864" s="2"/>
      <c r="AC2864" s="2"/>
    </row>
    <row r="2865" spans="1:29" s="187" customFormat="1" ht="9.9" customHeight="1" x14ac:dyDescent="0.25">
      <c r="A2865" s="184"/>
      <c r="B2865" s="138"/>
      <c r="C2865" s="142"/>
      <c r="D2865" s="2"/>
      <c r="G2865" s="8"/>
      <c r="I2865" s="333"/>
      <c r="J2865" s="334"/>
      <c r="K2865" s="194"/>
      <c r="L2865" s="194"/>
      <c r="P2865" s="4"/>
      <c r="AA2865" s="12"/>
      <c r="AB2865" s="2"/>
      <c r="AC2865" s="2"/>
    </row>
    <row r="2866" spans="1:29" s="187" customFormat="1" ht="9.9" customHeight="1" x14ac:dyDescent="0.25">
      <c r="A2866" s="184"/>
      <c r="B2866" s="138"/>
      <c r="C2866" s="142"/>
      <c r="D2866" s="2"/>
      <c r="G2866" s="8"/>
      <c r="I2866" s="333"/>
      <c r="J2866" s="334"/>
      <c r="K2866" s="194"/>
      <c r="L2866" s="194"/>
      <c r="P2866" s="4"/>
      <c r="AA2866" s="12"/>
      <c r="AB2866" s="2"/>
      <c r="AC2866" s="2"/>
    </row>
    <row r="2867" spans="1:29" s="187" customFormat="1" ht="9.9" customHeight="1" x14ac:dyDescent="0.25">
      <c r="A2867" s="184"/>
      <c r="B2867" s="138"/>
      <c r="C2867" s="142"/>
      <c r="D2867" s="2"/>
      <c r="G2867" s="8"/>
      <c r="I2867" s="333"/>
      <c r="J2867" s="334"/>
      <c r="K2867" s="194"/>
      <c r="L2867" s="194"/>
      <c r="P2867" s="4"/>
      <c r="AA2867" s="12"/>
      <c r="AB2867" s="2"/>
      <c r="AC2867" s="2"/>
    </row>
    <row r="2868" spans="1:29" s="187" customFormat="1" ht="9.9" customHeight="1" x14ac:dyDescent="0.25">
      <c r="A2868" s="184"/>
      <c r="B2868" s="138"/>
      <c r="C2868" s="142"/>
      <c r="D2868" s="2"/>
      <c r="G2868" s="8"/>
      <c r="I2868" s="194"/>
      <c r="J2868" s="194"/>
      <c r="K2868" s="194"/>
      <c r="L2868" s="194"/>
      <c r="P2868" s="4"/>
      <c r="AA2868" s="12"/>
      <c r="AB2868" s="2"/>
      <c r="AC2868" s="2"/>
    </row>
    <row r="2869" spans="1:29" s="187" customFormat="1" ht="9.9" customHeight="1" x14ac:dyDescent="0.25">
      <c r="A2869" s="184"/>
      <c r="B2869" s="138"/>
      <c r="C2869" s="142"/>
      <c r="D2869" s="2"/>
      <c r="G2869" s="8"/>
      <c r="I2869" s="333"/>
      <c r="J2869" s="334"/>
      <c r="K2869" s="194"/>
      <c r="L2869" s="194"/>
      <c r="P2869" s="4"/>
      <c r="AA2869" s="12"/>
      <c r="AB2869" s="2"/>
      <c r="AC2869" s="2"/>
    </row>
    <row r="2870" spans="1:29" s="187" customFormat="1" ht="9.9" customHeight="1" x14ac:dyDescent="0.25">
      <c r="A2870" s="184"/>
      <c r="B2870" s="138"/>
      <c r="C2870" s="142"/>
      <c r="D2870" s="2"/>
      <c r="G2870" s="8"/>
      <c r="I2870" s="333"/>
      <c r="J2870" s="334"/>
      <c r="K2870" s="194"/>
      <c r="L2870" s="194"/>
      <c r="P2870" s="4"/>
      <c r="AA2870" s="12"/>
      <c r="AB2870" s="2"/>
      <c r="AC2870" s="2"/>
    </row>
    <row r="2871" spans="1:29" s="187" customFormat="1" ht="9.9" customHeight="1" x14ac:dyDescent="0.25">
      <c r="A2871" s="184"/>
      <c r="B2871" s="138"/>
      <c r="C2871" s="142"/>
      <c r="D2871" s="2"/>
      <c r="G2871" s="8"/>
      <c r="I2871" s="333"/>
      <c r="J2871" s="334"/>
      <c r="K2871" s="194"/>
      <c r="L2871" s="194"/>
      <c r="P2871" s="4"/>
      <c r="AA2871" s="12"/>
      <c r="AB2871" s="2"/>
      <c r="AC2871" s="2"/>
    </row>
    <row r="2872" spans="1:29" s="187" customFormat="1" ht="9.9" customHeight="1" x14ac:dyDescent="0.25">
      <c r="A2872" s="184"/>
      <c r="B2872" s="138"/>
      <c r="C2872" s="142"/>
      <c r="D2872" s="2"/>
      <c r="G2872" s="8"/>
      <c r="I2872" s="333"/>
      <c r="J2872" s="334"/>
      <c r="K2872" s="194"/>
      <c r="L2872" s="194"/>
      <c r="P2872" s="4"/>
      <c r="AA2872" s="12"/>
      <c r="AB2872" s="2"/>
      <c r="AC2872" s="2"/>
    </row>
    <row r="2873" spans="1:29" s="187" customFormat="1" ht="9.9" customHeight="1" x14ac:dyDescent="0.25">
      <c r="A2873" s="184"/>
      <c r="B2873" s="138"/>
      <c r="C2873" s="142"/>
      <c r="D2873" s="2"/>
      <c r="G2873" s="8"/>
      <c r="I2873" s="194"/>
      <c r="J2873" s="194"/>
      <c r="K2873" s="194"/>
      <c r="L2873" s="194"/>
      <c r="P2873" s="4"/>
      <c r="AA2873" s="12"/>
      <c r="AB2873" s="2"/>
      <c r="AC2873" s="2"/>
    </row>
    <row r="2874" spans="1:29" s="187" customFormat="1" ht="9.9" customHeight="1" x14ac:dyDescent="0.25">
      <c r="A2874" s="184"/>
      <c r="B2874" s="138"/>
      <c r="C2874" s="142"/>
      <c r="D2874" s="2"/>
      <c r="G2874" s="8"/>
      <c r="I2874" s="333"/>
      <c r="J2874" s="334"/>
      <c r="K2874" s="194"/>
      <c r="L2874" s="194"/>
      <c r="P2874" s="4"/>
      <c r="AA2874" s="12"/>
      <c r="AB2874" s="2"/>
      <c r="AC2874" s="2"/>
    </row>
    <row r="2875" spans="1:29" s="187" customFormat="1" ht="9.9" customHeight="1" x14ac:dyDescent="0.25">
      <c r="A2875" s="184"/>
      <c r="B2875" s="138"/>
      <c r="C2875" s="142"/>
      <c r="D2875" s="2"/>
      <c r="G2875" s="8"/>
      <c r="I2875" s="333"/>
      <c r="J2875" s="334"/>
      <c r="K2875" s="194"/>
      <c r="L2875" s="194"/>
      <c r="P2875" s="4"/>
      <c r="AA2875" s="12"/>
      <c r="AB2875" s="2"/>
      <c r="AC2875" s="2"/>
    </row>
    <row r="2876" spans="1:29" s="187" customFormat="1" ht="9.9" customHeight="1" x14ac:dyDescent="0.25">
      <c r="A2876" s="184"/>
      <c r="B2876" s="138"/>
      <c r="C2876" s="142"/>
      <c r="D2876" s="2"/>
      <c r="G2876" s="8"/>
      <c r="I2876" s="333"/>
      <c r="J2876" s="334"/>
      <c r="K2876" s="194"/>
      <c r="L2876" s="194"/>
      <c r="P2876" s="4"/>
      <c r="AA2876" s="12"/>
      <c r="AB2876" s="2"/>
      <c r="AC2876" s="2"/>
    </row>
    <row r="2877" spans="1:29" s="187" customFormat="1" ht="9.9" customHeight="1" x14ac:dyDescent="0.25">
      <c r="A2877" s="184"/>
      <c r="B2877" s="138"/>
      <c r="C2877" s="142"/>
      <c r="D2877" s="2"/>
      <c r="G2877" s="8"/>
      <c r="I2877" s="333"/>
      <c r="J2877" s="334"/>
      <c r="K2877" s="194"/>
      <c r="L2877" s="194"/>
      <c r="P2877" s="4"/>
      <c r="AA2877" s="12"/>
      <c r="AB2877" s="2"/>
      <c r="AC2877" s="2"/>
    </row>
    <row r="2878" spans="1:29" s="187" customFormat="1" ht="9.9" customHeight="1" x14ac:dyDescent="0.25">
      <c r="A2878" s="184"/>
      <c r="B2878" s="138"/>
      <c r="C2878" s="142"/>
      <c r="D2878" s="2"/>
      <c r="G2878" s="8"/>
      <c r="I2878" s="194"/>
      <c r="J2878" s="194"/>
      <c r="K2878" s="194"/>
      <c r="L2878" s="194"/>
      <c r="P2878" s="4"/>
      <c r="AA2878" s="12"/>
      <c r="AB2878" s="2"/>
      <c r="AC2878" s="2"/>
    </row>
    <row r="2879" spans="1:29" s="187" customFormat="1" ht="9.9" customHeight="1" x14ac:dyDescent="0.25">
      <c r="A2879" s="184"/>
      <c r="B2879" s="138"/>
      <c r="C2879" s="142"/>
      <c r="D2879" s="2"/>
      <c r="G2879" s="8"/>
      <c r="I2879" s="333"/>
      <c r="J2879" s="334"/>
      <c r="K2879" s="194"/>
      <c r="L2879" s="194"/>
      <c r="P2879" s="4"/>
      <c r="AA2879" s="12"/>
      <c r="AB2879" s="2"/>
      <c r="AC2879" s="2"/>
    </row>
    <row r="2880" spans="1:29" s="187" customFormat="1" ht="9.9" customHeight="1" x14ac:dyDescent="0.25">
      <c r="A2880" s="184"/>
      <c r="B2880" s="138"/>
      <c r="C2880" s="142"/>
      <c r="D2880" s="2"/>
      <c r="G2880" s="8"/>
      <c r="I2880" s="333"/>
      <c r="J2880" s="334"/>
      <c r="K2880" s="194"/>
      <c r="L2880" s="194"/>
      <c r="P2880" s="4"/>
      <c r="AA2880" s="12"/>
      <c r="AB2880" s="2"/>
      <c r="AC2880" s="2"/>
    </row>
    <row r="2881" spans="1:29" s="187" customFormat="1" ht="9.9" customHeight="1" x14ac:dyDescent="0.25">
      <c r="A2881" s="184"/>
      <c r="B2881" s="138"/>
      <c r="C2881" s="142"/>
      <c r="D2881" s="2"/>
      <c r="G2881" s="8"/>
      <c r="I2881" s="333"/>
      <c r="J2881" s="334"/>
      <c r="K2881" s="194"/>
      <c r="L2881" s="194"/>
      <c r="P2881" s="4"/>
      <c r="AA2881" s="12"/>
      <c r="AB2881" s="2"/>
      <c r="AC2881" s="2"/>
    </row>
    <row r="2882" spans="1:29" s="187" customFormat="1" ht="9.9" customHeight="1" x14ac:dyDescent="0.25">
      <c r="A2882" s="184"/>
      <c r="B2882" s="138"/>
      <c r="C2882" s="142"/>
      <c r="D2882" s="2"/>
      <c r="G2882" s="8"/>
      <c r="I2882" s="333"/>
      <c r="J2882" s="334"/>
      <c r="K2882" s="194"/>
      <c r="L2882" s="194"/>
      <c r="P2882" s="4"/>
      <c r="AA2882" s="12"/>
      <c r="AB2882" s="2"/>
      <c r="AC2882" s="2"/>
    </row>
    <row r="2883" spans="1:29" s="187" customFormat="1" ht="9.9" customHeight="1" x14ac:dyDescent="0.25">
      <c r="A2883" s="184"/>
      <c r="B2883" s="138"/>
      <c r="C2883" s="142"/>
      <c r="D2883" s="2"/>
      <c r="G2883" s="8"/>
      <c r="I2883" s="194"/>
      <c r="J2883" s="194"/>
      <c r="K2883" s="194"/>
      <c r="L2883" s="194"/>
      <c r="P2883" s="4"/>
      <c r="AA2883" s="12"/>
      <c r="AB2883" s="2"/>
      <c r="AC2883" s="2"/>
    </row>
    <row r="2884" spans="1:29" s="187" customFormat="1" ht="9.9" customHeight="1" x14ac:dyDescent="0.25">
      <c r="A2884" s="184"/>
      <c r="B2884" s="138"/>
      <c r="C2884" s="142"/>
      <c r="D2884" s="2"/>
      <c r="G2884" s="8"/>
      <c r="I2884" s="333"/>
      <c r="J2884" s="334"/>
      <c r="K2884" s="194"/>
      <c r="L2884" s="194"/>
      <c r="P2884" s="4"/>
      <c r="AA2884" s="12"/>
      <c r="AB2884" s="2"/>
      <c r="AC2884" s="2"/>
    </row>
    <row r="2885" spans="1:29" s="187" customFormat="1" ht="9.9" customHeight="1" x14ac:dyDescent="0.25">
      <c r="A2885" s="184"/>
      <c r="B2885" s="138"/>
      <c r="C2885" s="142"/>
      <c r="D2885" s="2"/>
      <c r="G2885" s="8"/>
      <c r="I2885" s="333"/>
      <c r="J2885" s="334"/>
      <c r="K2885" s="194"/>
      <c r="L2885" s="194"/>
      <c r="P2885" s="4"/>
      <c r="AA2885" s="12"/>
      <c r="AB2885" s="2"/>
      <c r="AC2885" s="2"/>
    </row>
    <row r="2886" spans="1:29" s="187" customFormat="1" ht="9.9" customHeight="1" x14ac:dyDescent="0.25">
      <c r="A2886" s="184"/>
      <c r="B2886" s="138"/>
      <c r="C2886" s="142"/>
      <c r="D2886" s="2"/>
      <c r="G2886" s="8"/>
      <c r="I2886" s="333"/>
      <c r="J2886" s="334"/>
      <c r="K2886" s="194"/>
      <c r="L2886" s="194"/>
      <c r="P2886" s="4"/>
      <c r="AA2886" s="12"/>
      <c r="AB2886" s="2"/>
      <c r="AC2886" s="2"/>
    </row>
    <row r="2887" spans="1:29" s="4" customFormat="1" ht="9.9" customHeight="1" x14ac:dyDescent="0.25">
      <c r="A2887" s="184"/>
      <c r="B2887" s="138"/>
      <c r="C2887" s="142"/>
      <c r="D2887" s="2"/>
      <c r="E2887" s="187"/>
      <c r="F2887" s="187"/>
      <c r="G2887" s="8"/>
      <c r="H2887" s="187"/>
      <c r="I2887" s="194"/>
      <c r="J2887" s="194"/>
      <c r="K2887" s="194"/>
      <c r="L2887" s="194"/>
      <c r="M2887" s="187"/>
      <c r="N2887" s="187"/>
      <c r="O2887" s="187"/>
      <c r="Q2887" s="187"/>
      <c r="R2887" s="187"/>
      <c r="S2887" s="187"/>
      <c r="T2887" s="187"/>
      <c r="U2887" s="187"/>
      <c r="V2887" s="187"/>
      <c r="W2887" s="187"/>
      <c r="X2887" s="187"/>
      <c r="Y2887" s="187"/>
      <c r="Z2887" s="187"/>
      <c r="AA2887" s="12"/>
      <c r="AB2887" s="2"/>
      <c r="AC2887" s="2"/>
    </row>
    <row r="2888" spans="1:29" s="4" customFormat="1" ht="9.9" customHeight="1" x14ac:dyDescent="0.25">
      <c r="A2888" s="184"/>
      <c r="B2888" s="138"/>
      <c r="C2888" s="142"/>
      <c r="D2888" s="2"/>
      <c r="E2888" s="187"/>
      <c r="F2888" s="187"/>
      <c r="G2888" s="8"/>
      <c r="H2888" s="187"/>
      <c r="I2888" s="333"/>
      <c r="J2888" s="334"/>
      <c r="K2888" s="194"/>
      <c r="L2888" s="194"/>
      <c r="M2888" s="187"/>
      <c r="N2888" s="187"/>
      <c r="O2888" s="187"/>
      <c r="Q2888" s="187"/>
      <c r="R2888" s="187"/>
      <c r="S2888" s="187"/>
      <c r="T2888" s="187"/>
      <c r="U2888" s="187"/>
      <c r="V2888" s="187"/>
      <c r="W2888" s="187"/>
      <c r="X2888" s="187"/>
      <c r="Y2888" s="187"/>
      <c r="Z2888" s="187"/>
      <c r="AA2888" s="12"/>
      <c r="AB2888" s="2"/>
      <c r="AC2888" s="2"/>
    </row>
    <row r="2889" spans="1:29" s="4" customFormat="1" ht="9.9" customHeight="1" x14ac:dyDescent="0.25">
      <c r="A2889" s="184"/>
      <c r="B2889" s="138"/>
      <c r="C2889" s="142"/>
      <c r="D2889" s="2"/>
      <c r="E2889" s="187"/>
      <c r="F2889" s="187"/>
      <c r="G2889" s="8"/>
      <c r="H2889" s="187"/>
      <c r="I2889" s="333"/>
      <c r="J2889" s="334"/>
      <c r="K2889" s="194"/>
      <c r="L2889" s="194"/>
      <c r="M2889" s="187"/>
      <c r="N2889" s="187"/>
      <c r="O2889" s="187"/>
      <c r="Q2889" s="187"/>
      <c r="R2889" s="187"/>
      <c r="S2889" s="187"/>
      <c r="T2889" s="187"/>
      <c r="U2889" s="187"/>
      <c r="V2889" s="187"/>
      <c r="W2889" s="187"/>
      <c r="X2889" s="187"/>
      <c r="Y2889" s="187"/>
      <c r="Z2889" s="187"/>
      <c r="AA2889" s="12"/>
      <c r="AB2889" s="2"/>
      <c r="AC2889" s="2"/>
    </row>
    <row r="2890" spans="1:29" s="4" customFormat="1" ht="9.9" customHeight="1" x14ac:dyDescent="0.25">
      <c r="A2890" s="184"/>
      <c r="B2890" s="138"/>
      <c r="C2890" s="142"/>
      <c r="D2890" s="2"/>
      <c r="E2890" s="187"/>
      <c r="F2890" s="187"/>
      <c r="G2890" s="8"/>
      <c r="H2890" s="187"/>
      <c r="I2890" s="333"/>
      <c r="J2890" s="334"/>
      <c r="K2890" s="194"/>
      <c r="L2890" s="194"/>
      <c r="M2890" s="187"/>
      <c r="N2890" s="187"/>
      <c r="O2890" s="187"/>
      <c r="Q2890" s="187"/>
      <c r="R2890" s="187"/>
      <c r="S2890" s="187"/>
      <c r="T2890" s="187"/>
      <c r="U2890" s="187"/>
      <c r="V2890" s="187"/>
      <c r="W2890" s="187"/>
      <c r="X2890" s="187"/>
      <c r="Y2890" s="187"/>
      <c r="Z2890" s="187"/>
      <c r="AA2890" s="12"/>
      <c r="AB2890" s="2"/>
      <c r="AC2890" s="2"/>
    </row>
    <row r="2891" spans="1:29" s="4" customFormat="1" ht="9.9" customHeight="1" x14ac:dyDescent="0.25">
      <c r="A2891" s="184"/>
      <c r="B2891" s="138"/>
      <c r="C2891" s="142"/>
      <c r="D2891" s="2"/>
      <c r="E2891" s="187"/>
      <c r="F2891" s="187"/>
      <c r="G2891" s="8"/>
      <c r="H2891" s="187"/>
      <c r="I2891" s="194"/>
      <c r="J2891" s="194"/>
      <c r="K2891" s="194"/>
      <c r="L2891" s="194"/>
      <c r="M2891" s="187"/>
      <c r="N2891" s="187"/>
      <c r="O2891" s="187"/>
      <c r="Q2891" s="187"/>
      <c r="R2891" s="187"/>
      <c r="S2891" s="187"/>
      <c r="T2891" s="187"/>
      <c r="U2891" s="187"/>
      <c r="V2891" s="187"/>
      <c r="W2891" s="187"/>
      <c r="X2891" s="187"/>
      <c r="Y2891" s="187"/>
      <c r="Z2891" s="187"/>
      <c r="AA2891" s="12"/>
      <c r="AB2891" s="2"/>
      <c r="AC2891" s="2"/>
    </row>
    <row r="2892" spans="1:29" s="4" customFormat="1" ht="9.9" customHeight="1" x14ac:dyDescent="0.25">
      <c r="A2892" s="184"/>
      <c r="B2892" s="138"/>
      <c r="C2892" s="142"/>
      <c r="D2892" s="2"/>
      <c r="E2892" s="187"/>
      <c r="F2892" s="187"/>
      <c r="G2892" s="8"/>
      <c r="H2892" s="187"/>
      <c r="I2892" s="333"/>
      <c r="J2892" s="334"/>
      <c r="K2892" s="194"/>
      <c r="L2892" s="194"/>
      <c r="M2892" s="187"/>
      <c r="N2892" s="187"/>
      <c r="O2892" s="187"/>
      <c r="Q2892" s="187"/>
      <c r="R2892" s="187"/>
      <c r="S2892" s="187"/>
      <c r="T2892" s="187"/>
      <c r="U2892" s="187"/>
      <c r="V2892" s="187"/>
      <c r="W2892" s="187"/>
      <c r="X2892" s="187"/>
      <c r="Y2892" s="187"/>
      <c r="Z2892" s="187"/>
      <c r="AA2892" s="12"/>
      <c r="AB2892" s="2"/>
      <c r="AC2892" s="2"/>
    </row>
    <row r="2893" spans="1:29" s="4" customFormat="1" ht="9.9" customHeight="1" x14ac:dyDescent="0.25">
      <c r="A2893" s="184"/>
      <c r="B2893" s="138"/>
      <c r="C2893" s="142"/>
      <c r="D2893" s="2"/>
      <c r="E2893" s="187"/>
      <c r="F2893" s="187"/>
      <c r="G2893" s="8"/>
      <c r="H2893" s="187"/>
      <c r="I2893" s="333"/>
      <c r="J2893" s="334"/>
      <c r="K2893" s="194"/>
      <c r="L2893" s="194"/>
      <c r="M2893" s="187"/>
      <c r="N2893" s="187"/>
      <c r="O2893" s="187"/>
      <c r="Q2893" s="187"/>
      <c r="R2893" s="187"/>
      <c r="S2893" s="187"/>
      <c r="T2893" s="187"/>
      <c r="U2893" s="187"/>
      <c r="V2893" s="187"/>
      <c r="W2893" s="187"/>
      <c r="X2893" s="187"/>
      <c r="Y2893" s="187"/>
      <c r="Z2893" s="187"/>
      <c r="AA2893" s="12"/>
      <c r="AB2893" s="2"/>
      <c r="AC2893" s="2"/>
    </row>
    <row r="2895" spans="1:29" s="4" customFormat="1" ht="9.9" customHeight="1" x14ac:dyDescent="0.25">
      <c r="A2895" s="10"/>
      <c r="B2895" s="67"/>
      <c r="C2895" s="142"/>
      <c r="D2895" s="187"/>
      <c r="E2895" s="187"/>
      <c r="F2895" s="187"/>
      <c r="G2895" s="8"/>
      <c r="H2895" s="187"/>
      <c r="M2895" s="187"/>
      <c r="N2895" s="187"/>
      <c r="O2895" s="187"/>
      <c r="Q2895" s="187"/>
      <c r="R2895" s="187"/>
      <c r="S2895" s="187"/>
      <c r="T2895" s="187"/>
      <c r="U2895" s="187"/>
      <c r="V2895" s="187"/>
      <c r="W2895" s="187"/>
      <c r="X2895" s="187"/>
      <c r="Y2895" s="187"/>
      <c r="Z2895" s="187"/>
      <c r="AA2895" s="12"/>
      <c r="AB2895" s="2"/>
      <c r="AC2895" s="2"/>
    </row>
    <row r="2896" spans="1:29" s="4" customFormat="1" ht="9.9" customHeight="1" x14ac:dyDescent="0.25">
      <c r="A2896" s="184"/>
      <c r="B2896" s="141"/>
      <c r="C2896" s="142"/>
      <c r="D2896" s="187"/>
      <c r="E2896" s="187"/>
      <c r="F2896" s="187"/>
      <c r="G2896" s="8"/>
      <c r="H2896" s="187"/>
      <c r="M2896" s="187"/>
      <c r="N2896" s="187"/>
      <c r="O2896" s="187"/>
      <c r="Q2896" s="187"/>
      <c r="R2896" s="187"/>
      <c r="S2896" s="187"/>
      <c r="T2896" s="187"/>
      <c r="U2896" s="187"/>
      <c r="V2896" s="187"/>
      <c r="W2896" s="187"/>
      <c r="X2896" s="187"/>
      <c r="Y2896" s="187"/>
      <c r="Z2896" s="187"/>
      <c r="AA2896" s="12"/>
      <c r="AB2896" s="2"/>
      <c r="AC2896" s="2"/>
    </row>
    <row r="2897" spans="1:29" s="4" customFormat="1" ht="9.9" customHeight="1" x14ac:dyDescent="0.25">
      <c r="A2897" s="184"/>
      <c r="B2897" s="139"/>
      <c r="C2897" s="142"/>
      <c r="D2897" s="187"/>
      <c r="E2897" s="187"/>
      <c r="F2897" s="187"/>
      <c r="G2897" s="8"/>
      <c r="H2897" s="187"/>
      <c r="M2897" s="187"/>
      <c r="N2897" s="187"/>
      <c r="O2897" s="187"/>
      <c r="Q2897" s="187"/>
      <c r="R2897" s="187"/>
      <c r="S2897" s="187"/>
      <c r="T2897" s="187"/>
      <c r="U2897" s="187"/>
      <c r="V2897" s="187"/>
      <c r="W2897" s="187"/>
      <c r="X2897" s="187"/>
      <c r="Y2897" s="187"/>
      <c r="Z2897" s="187"/>
      <c r="AA2897" s="12"/>
      <c r="AB2897" s="2"/>
      <c r="AC2897" s="2"/>
    </row>
    <row r="2898" spans="1:29" s="4" customFormat="1" ht="9.9" customHeight="1" x14ac:dyDescent="0.25">
      <c r="A2898" s="184"/>
      <c r="B2898" s="142"/>
      <c r="C2898" s="142"/>
      <c r="D2898" s="187"/>
      <c r="E2898" s="187"/>
      <c r="F2898" s="187"/>
      <c r="G2898" s="8"/>
      <c r="H2898" s="187"/>
      <c r="M2898" s="187"/>
      <c r="N2898" s="187"/>
      <c r="O2898" s="187"/>
      <c r="Q2898" s="187"/>
      <c r="R2898" s="187"/>
      <c r="S2898" s="187"/>
      <c r="T2898" s="187"/>
      <c r="U2898" s="187"/>
      <c r="V2898" s="187"/>
      <c r="W2898" s="187"/>
      <c r="X2898" s="187"/>
      <c r="Y2898" s="187"/>
      <c r="Z2898" s="187"/>
      <c r="AA2898" s="12"/>
      <c r="AB2898" s="2"/>
      <c r="AC2898" s="2"/>
    </row>
    <row r="2899" spans="1:29" s="4" customFormat="1" ht="9.9" customHeight="1" x14ac:dyDescent="0.25">
      <c r="A2899" s="184"/>
      <c r="B2899" s="138"/>
      <c r="C2899" s="142"/>
      <c r="D2899" s="187"/>
      <c r="E2899" s="187"/>
      <c r="F2899" s="187"/>
      <c r="G2899" s="8"/>
      <c r="H2899" s="187"/>
      <c r="M2899" s="187"/>
      <c r="N2899" s="187"/>
      <c r="O2899" s="187"/>
      <c r="Q2899" s="187"/>
      <c r="R2899" s="187"/>
      <c r="S2899" s="187"/>
      <c r="T2899" s="187"/>
      <c r="U2899" s="187"/>
      <c r="V2899" s="187"/>
      <c r="W2899" s="187"/>
      <c r="X2899" s="187"/>
      <c r="Y2899" s="187"/>
      <c r="Z2899" s="187"/>
      <c r="AA2899" s="12"/>
      <c r="AB2899" s="2"/>
      <c r="AC2899" s="2"/>
    </row>
    <row r="2900" spans="1:29" s="4" customFormat="1" ht="9.9" customHeight="1" x14ac:dyDescent="0.25">
      <c r="A2900" s="184"/>
      <c r="B2900" s="138"/>
      <c r="C2900" s="142"/>
      <c r="D2900" s="187"/>
      <c r="E2900" s="187"/>
      <c r="F2900" s="187"/>
      <c r="G2900" s="8"/>
      <c r="H2900" s="187"/>
      <c r="M2900" s="194"/>
      <c r="N2900" s="193"/>
      <c r="O2900" s="193"/>
      <c r="Q2900" s="187"/>
      <c r="R2900" s="187"/>
      <c r="S2900" s="187"/>
      <c r="T2900" s="187"/>
      <c r="U2900" s="187"/>
      <c r="V2900" s="187"/>
      <c r="W2900" s="187"/>
      <c r="X2900" s="187"/>
      <c r="Y2900" s="187"/>
      <c r="Z2900" s="187"/>
      <c r="AA2900" s="12"/>
      <c r="AB2900" s="2"/>
      <c r="AC2900" s="2"/>
    </row>
    <row r="2901" spans="1:29" s="4" customFormat="1" ht="9.9" customHeight="1" x14ac:dyDescent="0.25">
      <c r="A2901" s="184"/>
      <c r="B2901" s="138"/>
      <c r="C2901" s="142"/>
      <c r="D2901" s="187"/>
      <c r="E2901" s="187"/>
      <c r="F2901" s="187"/>
      <c r="G2901" s="8"/>
      <c r="H2901" s="187"/>
      <c r="M2901" s="194"/>
      <c r="N2901" s="193"/>
      <c r="O2901" s="193"/>
      <c r="Q2901" s="187"/>
      <c r="R2901" s="187"/>
      <c r="S2901" s="187"/>
      <c r="T2901" s="187"/>
      <c r="U2901" s="187"/>
      <c r="V2901" s="187"/>
      <c r="W2901" s="187"/>
      <c r="X2901" s="187"/>
      <c r="Y2901" s="187"/>
      <c r="Z2901" s="187"/>
      <c r="AA2901" s="12"/>
      <c r="AB2901" s="2"/>
      <c r="AC2901" s="2"/>
    </row>
    <row r="2902" spans="1:29" s="4" customFormat="1" ht="9.9" customHeight="1" x14ac:dyDescent="0.25">
      <c r="A2902" s="184"/>
      <c r="B2902" s="138"/>
      <c r="C2902" s="142"/>
      <c r="D2902" s="187"/>
      <c r="E2902" s="187"/>
      <c r="F2902" s="187"/>
      <c r="G2902" s="8"/>
      <c r="H2902" s="187"/>
      <c r="M2902" s="187"/>
      <c r="N2902" s="193"/>
      <c r="O2902" s="193"/>
      <c r="Q2902" s="187"/>
      <c r="R2902" s="187"/>
      <c r="S2902" s="187"/>
      <c r="T2902" s="187"/>
      <c r="U2902" s="187"/>
      <c r="V2902" s="187"/>
      <c r="W2902" s="187"/>
      <c r="X2902" s="187"/>
      <c r="Y2902" s="187"/>
      <c r="Z2902" s="187"/>
      <c r="AA2902" s="12"/>
      <c r="AB2902" s="2"/>
      <c r="AC2902" s="2"/>
    </row>
    <row r="2903" spans="1:29" s="4" customFormat="1" ht="9.9" customHeight="1" x14ac:dyDescent="0.25">
      <c r="A2903" s="184"/>
      <c r="B2903" s="138"/>
      <c r="C2903" s="142"/>
      <c r="D2903" s="187"/>
      <c r="E2903" s="187"/>
      <c r="F2903" s="187"/>
      <c r="G2903" s="8"/>
      <c r="H2903" s="187"/>
      <c r="M2903" s="194"/>
      <c r="N2903" s="193"/>
      <c r="O2903" s="193"/>
      <c r="Q2903" s="187"/>
      <c r="R2903" s="187"/>
      <c r="S2903" s="187"/>
      <c r="T2903" s="187"/>
      <c r="U2903" s="187"/>
      <c r="V2903" s="187"/>
      <c r="W2903" s="187"/>
      <c r="X2903" s="187"/>
      <c r="Y2903" s="187"/>
      <c r="Z2903" s="187"/>
      <c r="AA2903" s="12"/>
      <c r="AB2903" s="2"/>
      <c r="AC2903" s="2"/>
    </row>
    <row r="2904" spans="1:29" s="4" customFormat="1" ht="9.9" customHeight="1" x14ac:dyDescent="0.25">
      <c r="A2904" s="184"/>
      <c r="B2904" s="138"/>
      <c r="C2904" s="142"/>
      <c r="D2904" s="187"/>
      <c r="E2904" s="187"/>
      <c r="F2904" s="187"/>
      <c r="G2904" s="8"/>
      <c r="H2904" s="187"/>
      <c r="M2904" s="194"/>
      <c r="N2904" s="193"/>
      <c r="O2904" s="193"/>
      <c r="Q2904" s="187"/>
      <c r="R2904" s="187"/>
      <c r="S2904" s="187"/>
      <c r="T2904" s="187"/>
      <c r="U2904" s="187"/>
      <c r="V2904" s="187"/>
      <c r="W2904" s="187"/>
      <c r="X2904" s="187"/>
      <c r="Y2904" s="187"/>
      <c r="Z2904" s="187"/>
      <c r="AA2904" s="12"/>
      <c r="AB2904" s="2"/>
      <c r="AC2904" s="2"/>
    </row>
    <row r="2905" spans="1:29" s="4" customFormat="1" ht="9.9" customHeight="1" x14ac:dyDescent="0.25">
      <c r="A2905" s="184"/>
      <c r="B2905" s="138"/>
      <c r="C2905" s="142"/>
      <c r="D2905" s="187"/>
      <c r="E2905" s="187"/>
      <c r="F2905" s="187"/>
      <c r="G2905" s="8"/>
      <c r="H2905" s="187"/>
      <c r="M2905" s="194"/>
      <c r="N2905" s="193"/>
      <c r="O2905" s="193"/>
      <c r="Q2905" s="187"/>
      <c r="R2905" s="187"/>
      <c r="S2905" s="187"/>
      <c r="T2905" s="187"/>
      <c r="U2905" s="187"/>
      <c r="V2905" s="187"/>
      <c r="W2905" s="187"/>
      <c r="X2905" s="187"/>
      <c r="Y2905" s="187"/>
      <c r="Z2905" s="187"/>
      <c r="AA2905" s="12"/>
      <c r="AB2905" s="2"/>
      <c r="AC2905" s="2"/>
    </row>
    <row r="2906" spans="1:29" s="4" customFormat="1" ht="9.9" customHeight="1" x14ac:dyDescent="0.25">
      <c r="A2906" s="184"/>
      <c r="B2906" s="138"/>
      <c r="C2906" s="142"/>
      <c r="D2906" s="187"/>
      <c r="E2906" s="187"/>
      <c r="F2906" s="187"/>
      <c r="G2906" s="8"/>
      <c r="H2906" s="187"/>
      <c r="M2906" s="194"/>
      <c r="N2906" s="193"/>
      <c r="O2906" s="193"/>
      <c r="Q2906" s="187"/>
      <c r="R2906" s="187"/>
      <c r="S2906" s="187"/>
      <c r="T2906" s="187"/>
      <c r="U2906" s="187"/>
      <c r="V2906" s="187"/>
      <c r="W2906" s="187"/>
      <c r="X2906" s="187"/>
      <c r="Y2906" s="187"/>
      <c r="Z2906" s="187"/>
      <c r="AA2906" s="12"/>
      <c r="AB2906" s="2"/>
      <c r="AC2906" s="2"/>
    </row>
    <row r="2907" spans="1:29" s="4" customFormat="1" ht="9.9" customHeight="1" x14ac:dyDescent="0.25">
      <c r="A2907" s="184"/>
      <c r="B2907" s="138"/>
      <c r="C2907" s="142"/>
      <c r="D2907" s="187"/>
      <c r="E2907" s="187"/>
      <c r="F2907" s="187"/>
      <c r="G2907" s="8"/>
      <c r="H2907" s="187"/>
      <c r="M2907" s="194"/>
      <c r="N2907" s="193"/>
      <c r="O2907" s="193"/>
      <c r="Q2907" s="187"/>
      <c r="R2907" s="187"/>
      <c r="S2907" s="187"/>
      <c r="T2907" s="187"/>
      <c r="U2907" s="187"/>
      <c r="V2907" s="187"/>
      <c r="W2907" s="187"/>
      <c r="X2907" s="187"/>
      <c r="Y2907" s="187"/>
      <c r="Z2907" s="187"/>
      <c r="AA2907" s="12"/>
      <c r="AB2907" s="2"/>
      <c r="AC2907" s="2"/>
    </row>
    <row r="2908" spans="1:29" s="4" customFormat="1" ht="9.9" customHeight="1" x14ac:dyDescent="0.25">
      <c r="A2908" s="184"/>
      <c r="B2908" s="138"/>
      <c r="C2908" s="142"/>
      <c r="D2908" s="187"/>
      <c r="E2908" s="187"/>
      <c r="F2908" s="187"/>
      <c r="G2908" s="8"/>
      <c r="H2908" s="187"/>
      <c r="M2908" s="194"/>
      <c r="N2908" s="193"/>
      <c r="O2908" s="193"/>
      <c r="Q2908" s="187"/>
      <c r="R2908" s="187"/>
      <c r="S2908" s="187"/>
      <c r="T2908" s="187"/>
      <c r="U2908" s="187"/>
      <c r="V2908" s="187"/>
      <c r="W2908" s="187"/>
      <c r="X2908" s="187"/>
      <c r="Y2908" s="187"/>
      <c r="Z2908" s="187"/>
      <c r="AA2908" s="12"/>
      <c r="AB2908" s="2"/>
      <c r="AC2908" s="2"/>
    </row>
    <row r="2909" spans="1:29" s="4" customFormat="1" ht="9.9" customHeight="1" x14ac:dyDescent="0.25">
      <c r="A2909" s="184"/>
      <c r="B2909" s="138"/>
      <c r="C2909" s="142"/>
      <c r="D2909" s="187"/>
      <c r="E2909" s="187"/>
      <c r="F2909" s="187"/>
      <c r="G2909" s="8"/>
      <c r="H2909" s="187"/>
      <c r="M2909" s="194"/>
      <c r="N2909" s="193"/>
      <c r="O2909" s="193"/>
      <c r="Q2909" s="187"/>
      <c r="R2909" s="187"/>
      <c r="S2909" s="187"/>
      <c r="T2909" s="187"/>
      <c r="U2909" s="187"/>
      <c r="V2909" s="187"/>
      <c r="W2909" s="187"/>
      <c r="X2909" s="187"/>
      <c r="Y2909" s="187"/>
      <c r="Z2909" s="187"/>
      <c r="AA2909" s="12"/>
      <c r="AB2909" s="2"/>
      <c r="AC2909" s="2"/>
    </row>
    <row r="2910" spans="1:29" s="4" customFormat="1" ht="9.9" customHeight="1" x14ac:dyDescent="0.25">
      <c r="A2910" s="184"/>
      <c r="B2910" s="138"/>
      <c r="C2910" s="142"/>
      <c r="D2910" s="187"/>
      <c r="E2910" s="187"/>
      <c r="F2910" s="187"/>
      <c r="G2910" s="8"/>
      <c r="H2910" s="187"/>
      <c r="M2910" s="194"/>
      <c r="N2910" s="193"/>
      <c r="O2910" s="193"/>
      <c r="Q2910" s="187"/>
      <c r="R2910" s="187"/>
      <c r="S2910" s="187"/>
      <c r="T2910" s="187"/>
      <c r="U2910" s="187"/>
      <c r="V2910" s="187"/>
      <c r="W2910" s="187"/>
      <c r="X2910" s="187"/>
      <c r="Y2910" s="187"/>
      <c r="Z2910" s="187"/>
      <c r="AA2910" s="12"/>
      <c r="AB2910" s="2"/>
      <c r="AC2910" s="2"/>
    </row>
    <row r="2911" spans="1:29" s="4" customFormat="1" ht="9.9" customHeight="1" x14ac:dyDescent="0.25">
      <c r="A2911" s="184"/>
      <c r="B2911" s="138"/>
      <c r="C2911" s="142"/>
      <c r="D2911" s="187"/>
      <c r="E2911" s="187"/>
      <c r="F2911" s="187"/>
      <c r="G2911" s="8"/>
      <c r="H2911" s="187"/>
      <c r="M2911" s="194"/>
      <c r="N2911" s="193"/>
      <c r="O2911" s="193"/>
      <c r="Q2911" s="187"/>
      <c r="R2911" s="187"/>
      <c r="S2911" s="187"/>
      <c r="T2911" s="187"/>
      <c r="U2911" s="187"/>
      <c r="V2911" s="187"/>
      <c r="W2911" s="187"/>
      <c r="X2911" s="187"/>
      <c r="Y2911" s="187"/>
      <c r="Z2911" s="187"/>
      <c r="AA2911" s="12"/>
      <c r="AB2911" s="2"/>
      <c r="AC2911" s="2"/>
    </row>
    <row r="2912" spans="1:29" s="4" customFormat="1" ht="9.9" customHeight="1" x14ac:dyDescent="0.25">
      <c r="A2912" s="184"/>
      <c r="B2912" s="138"/>
      <c r="C2912" s="142"/>
      <c r="D2912" s="187"/>
      <c r="E2912" s="187"/>
      <c r="F2912" s="187"/>
      <c r="G2912" s="8"/>
      <c r="H2912" s="187"/>
      <c r="M2912" s="194"/>
      <c r="N2912" s="193"/>
      <c r="O2912" s="193"/>
      <c r="Q2912" s="187"/>
      <c r="R2912" s="187"/>
      <c r="S2912" s="187"/>
      <c r="T2912" s="187"/>
      <c r="U2912" s="187"/>
      <c r="V2912" s="187"/>
      <c r="W2912" s="187"/>
      <c r="X2912" s="187"/>
      <c r="Y2912" s="187"/>
      <c r="Z2912" s="187"/>
      <c r="AA2912" s="12"/>
      <c r="AB2912" s="2"/>
      <c r="AC2912" s="2"/>
    </row>
    <row r="2913" spans="1:29" s="4" customFormat="1" ht="9.9" customHeight="1" x14ac:dyDescent="0.25">
      <c r="A2913" s="184"/>
      <c r="B2913" s="138"/>
      <c r="C2913" s="142"/>
      <c r="D2913" s="187"/>
      <c r="E2913" s="187"/>
      <c r="F2913" s="187"/>
      <c r="G2913" s="8"/>
      <c r="H2913" s="187"/>
      <c r="M2913" s="194"/>
      <c r="N2913" s="193"/>
      <c r="O2913" s="193"/>
      <c r="Q2913" s="187"/>
      <c r="R2913" s="187"/>
      <c r="S2913" s="187"/>
      <c r="T2913" s="187"/>
      <c r="U2913" s="187"/>
      <c r="V2913" s="187"/>
      <c r="W2913" s="187"/>
      <c r="X2913" s="187"/>
      <c r="Y2913" s="187"/>
      <c r="Z2913" s="187"/>
      <c r="AA2913" s="12"/>
      <c r="AB2913" s="2"/>
      <c r="AC2913" s="2"/>
    </row>
    <row r="2914" spans="1:29" s="4" customFormat="1" ht="9.9" customHeight="1" x14ac:dyDescent="0.25">
      <c r="A2914" s="184"/>
      <c r="B2914" s="138"/>
      <c r="C2914" s="142"/>
      <c r="D2914" s="187"/>
      <c r="E2914" s="187"/>
      <c r="F2914" s="187"/>
      <c r="G2914" s="8"/>
      <c r="H2914" s="187"/>
      <c r="M2914" s="194"/>
      <c r="N2914" s="193"/>
      <c r="O2914" s="193"/>
      <c r="Q2914" s="187"/>
      <c r="R2914" s="187"/>
      <c r="S2914" s="187"/>
      <c r="T2914" s="187"/>
      <c r="U2914" s="187"/>
      <c r="V2914" s="187"/>
      <c r="W2914" s="187"/>
      <c r="X2914" s="187"/>
      <c r="Y2914" s="187"/>
      <c r="Z2914" s="187"/>
      <c r="AA2914" s="12"/>
      <c r="AB2914" s="2"/>
      <c r="AC2914" s="2"/>
    </row>
    <row r="2915" spans="1:29" s="4" customFormat="1" ht="9.9" customHeight="1" x14ac:dyDescent="0.25">
      <c r="A2915" s="184"/>
      <c r="B2915" s="138"/>
      <c r="C2915" s="142"/>
      <c r="D2915" s="187"/>
      <c r="E2915" s="187"/>
      <c r="F2915" s="187"/>
      <c r="G2915" s="8"/>
      <c r="H2915" s="187"/>
      <c r="M2915" s="194"/>
      <c r="N2915" s="193"/>
      <c r="O2915" s="193"/>
      <c r="Q2915" s="187"/>
      <c r="R2915" s="187"/>
      <c r="S2915" s="187"/>
      <c r="T2915" s="187"/>
      <c r="U2915" s="187"/>
      <c r="V2915" s="187"/>
      <c r="W2915" s="187"/>
      <c r="X2915" s="187"/>
      <c r="Y2915" s="187"/>
      <c r="Z2915" s="187"/>
      <c r="AA2915" s="12"/>
      <c r="AB2915" s="2"/>
      <c r="AC2915" s="2"/>
    </row>
    <row r="2916" spans="1:29" s="4" customFormat="1" ht="9.9" customHeight="1" x14ac:dyDescent="0.25">
      <c r="A2916" s="184"/>
      <c r="B2916" s="138"/>
      <c r="C2916" s="142"/>
      <c r="D2916" s="187"/>
      <c r="E2916" s="187"/>
      <c r="F2916" s="187"/>
      <c r="G2916" s="8"/>
      <c r="H2916" s="187"/>
      <c r="M2916" s="194"/>
      <c r="N2916" s="193"/>
      <c r="O2916" s="193"/>
      <c r="Q2916" s="187"/>
      <c r="R2916" s="187"/>
      <c r="S2916" s="187"/>
      <c r="T2916" s="187"/>
      <c r="U2916" s="187"/>
      <c r="V2916" s="187"/>
      <c r="W2916" s="187"/>
      <c r="X2916" s="187"/>
      <c r="Y2916" s="187"/>
      <c r="Z2916" s="187"/>
      <c r="AA2916" s="12"/>
      <c r="AB2916" s="2"/>
      <c r="AC2916" s="2"/>
    </row>
    <row r="2917" spans="1:29" s="4" customFormat="1" ht="9.9" customHeight="1" x14ac:dyDescent="0.25">
      <c r="A2917" s="184"/>
      <c r="B2917" s="138"/>
      <c r="C2917" s="142"/>
      <c r="D2917" s="187"/>
      <c r="E2917" s="187"/>
      <c r="F2917" s="187"/>
      <c r="G2917" s="8"/>
      <c r="H2917" s="187"/>
      <c r="M2917" s="194"/>
      <c r="N2917" s="193"/>
      <c r="O2917" s="193"/>
      <c r="Q2917" s="187"/>
      <c r="R2917" s="187"/>
      <c r="S2917" s="187"/>
      <c r="T2917" s="187"/>
      <c r="U2917" s="187"/>
      <c r="V2917" s="187"/>
      <c r="W2917" s="187"/>
      <c r="X2917" s="187"/>
      <c r="Y2917" s="187"/>
      <c r="Z2917" s="187"/>
      <c r="AA2917" s="12"/>
      <c r="AB2917" s="2"/>
      <c r="AC2917" s="2"/>
    </row>
    <row r="2918" spans="1:29" s="4" customFormat="1" ht="9.9" customHeight="1" x14ac:dyDescent="0.25">
      <c r="A2918" s="184"/>
      <c r="B2918" s="138"/>
      <c r="C2918" s="142"/>
      <c r="D2918" s="187"/>
      <c r="E2918" s="187"/>
      <c r="F2918" s="187"/>
      <c r="G2918" s="8"/>
      <c r="H2918" s="187"/>
      <c r="M2918" s="194"/>
      <c r="N2918" s="193"/>
      <c r="O2918" s="193"/>
      <c r="Q2918" s="187"/>
      <c r="R2918" s="187"/>
      <c r="S2918" s="187"/>
      <c r="T2918" s="187"/>
      <c r="U2918" s="187"/>
      <c r="V2918" s="187"/>
      <c r="W2918" s="187"/>
      <c r="X2918" s="187"/>
      <c r="Y2918" s="187"/>
      <c r="Z2918" s="187"/>
      <c r="AA2918" s="12"/>
      <c r="AB2918" s="2"/>
      <c r="AC2918" s="2"/>
    </row>
    <row r="2919" spans="1:29" s="4" customFormat="1" ht="9.9" customHeight="1" x14ac:dyDescent="0.25">
      <c r="A2919" s="184"/>
      <c r="B2919" s="138"/>
      <c r="C2919" s="142"/>
      <c r="D2919" s="187"/>
      <c r="E2919" s="187"/>
      <c r="F2919" s="187"/>
      <c r="G2919" s="8"/>
      <c r="H2919" s="187"/>
      <c r="M2919" s="194"/>
      <c r="N2919" s="193"/>
      <c r="O2919" s="193"/>
      <c r="Q2919" s="187"/>
      <c r="R2919" s="187"/>
      <c r="S2919" s="187"/>
      <c r="T2919" s="187"/>
      <c r="U2919" s="187"/>
      <c r="V2919" s="187"/>
      <c r="W2919" s="187"/>
      <c r="X2919" s="187"/>
      <c r="Y2919" s="187"/>
      <c r="Z2919" s="187"/>
      <c r="AA2919" s="12"/>
      <c r="AB2919" s="2"/>
      <c r="AC2919" s="2"/>
    </row>
    <row r="2920" spans="1:29" s="4" customFormat="1" ht="9.9" customHeight="1" x14ac:dyDescent="0.25">
      <c r="A2920" s="184"/>
      <c r="B2920" s="138"/>
      <c r="C2920" s="142"/>
      <c r="D2920" s="187"/>
      <c r="E2920" s="187"/>
      <c r="F2920" s="187"/>
      <c r="G2920" s="8"/>
      <c r="H2920" s="187"/>
      <c r="M2920" s="194"/>
      <c r="N2920" s="193"/>
      <c r="O2920" s="193"/>
      <c r="Q2920" s="187"/>
      <c r="R2920" s="187"/>
      <c r="S2920" s="187"/>
      <c r="T2920" s="187"/>
      <c r="U2920" s="187"/>
      <c r="V2920" s="187"/>
      <c r="W2920" s="187"/>
      <c r="X2920" s="187"/>
      <c r="Y2920" s="187"/>
      <c r="Z2920" s="187"/>
      <c r="AA2920" s="12"/>
      <c r="AB2920" s="2"/>
      <c r="AC2920" s="2"/>
    </row>
    <row r="2921" spans="1:29" s="4" customFormat="1" ht="9.9" customHeight="1" x14ac:dyDescent="0.25">
      <c r="A2921" s="184"/>
      <c r="B2921" s="138"/>
      <c r="C2921" s="142"/>
      <c r="D2921" s="187"/>
      <c r="E2921" s="187"/>
      <c r="F2921" s="187"/>
      <c r="G2921" s="8"/>
      <c r="H2921" s="187"/>
      <c r="M2921" s="194"/>
      <c r="N2921" s="193"/>
      <c r="O2921" s="193"/>
      <c r="Q2921" s="187"/>
      <c r="R2921" s="187"/>
      <c r="S2921" s="187"/>
      <c r="T2921" s="187"/>
      <c r="U2921" s="187"/>
      <c r="V2921" s="187"/>
      <c r="W2921" s="187"/>
      <c r="X2921" s="187"/>
      <c r="Y2921" s="187"/>
      <c r="Z2921" s="187"/>
      <c r="AA2921" s="12"/>
      <c r="AB2921" s="2"/>
      <c r="AC2921" s="2"/>
    </row>
    <row r="2922" spans="1:29" s="4" customFormat="1" ht="9.9" customHeight="1" x14ac:dyDescent="0.25">
      <c r="A2922" s="184"/>
      <c r="B2922" s="138"/>
      <c r="C2922" s="142"/>
      <c r="D2922" s="187"/>
      <c r="E2922" s="187"/>
      <c r="F2922" s="187"/>
      <c r="G2922" s="8"/>
      <c r="H2922" s="187"/>
      <c r="M2922" s="194"/>
      <c r="N2922" s="193"/>
      <c r="O2922" s="193"/>
      <c r="Q2922" s="187"/>
      <c r="R2922" s="187"/>
      <c r="S2922" s="187"/>
      <c r="T2922" s="187"/>
      <c r="U2922" s="187"/>
      <c r="V2922" s="187"/>
      <c r="W2922" s="187"/>
      <c r="X2922" s="187"/>
      <c r="Y2922" s="187"/>
      <c r="Z2922" s="187"/>
      <c r="AA2922" s="12"/>
      <c r="AB2922" s="2"/>
      <c r="AC2922" s="2"/>
    </row>
    <row r="2923" spans="1:29" s="4" customFormat="1" ht="9.9" customHeight="1" x14ac:dyDescent="0.25">
      <c r="A2923" s="184"/>
      <c r="B2923" s="138"/>
      <c r="C2923" s="142"/>
      <c r="D2923" s="187"/>
      <c r="E2923" s="187"/>
      <c r="F2923" s="187"/>
      <c r="G2923" s="8"/>
      <c r="H2923" s="187"/>
      <c r="M2923" s="194"/>
      <c r="N2923" s="193"/>
      <c r="O2923" s="193"/>
      <c r="Q2923" s="187"/>
      <c r="R2923" s="187"/>
      <c r="S2923" s="187"/>
      <c r="T2923" s="187"/>
      <c r="U2923" s="187"/>
      <c r="V2923" s="187"/>
      <c r="W2923" s="187"/>
      <c r="X2923" s="187"/>
      <c r="Y2923" s="187"/>
      <c r="Z2923" s="187"/>
      <c r="AA2923" s="12"/>
      <c r="AB2923" s="2"/>
      <c r="AC2923" s="2"/>
    </row>
    <row r="2924" spans="1:29" s="4" customFormat="1" ht="9.9" customHeight="1" x14ac:dyDescent="0.25">
      <c r="A2924" s="184"/>
      <c r="B2924" s="138"/>
      <c r="C2924" s="142"/>
      <c r="D2924" s="187"/>
      <c r="E2924" s="187"/>
      <c r="F2924" s="187"/>
      <c r="G2924" s="8"/>
      <c r="H2924" s="187"/>
      <c r="M2924" s="194"/>
      <c r="N2924" s="193"/>
      <c r="O2924" s="193"/>
      <c r="Q2924" s="187"/>
      <c r="R2924" s="187"/>
      <c r="S2924" s="187"/>
      <c r="T2924" s="187"/>
      <c r="U2924" s="187"/>
      <c r="V2924" s="187"/>
      <c r="W2924" s="187"/>
      <c r="X2924" s="187"/>
      <c r="Y2924" s="187"/>
      <c r="Z2924" s="187"/>
      <c r="AA2924" s="12"/>
      <c r="AB2924" s="2"/>
      <c r="AC2924" s="2"/>
    </row>
    <row r="2925" spans="1:29" s="4" customFormat="1" ht="9.9" customHeight="1" x14ac:dyDescent="0.25">
      <c r="A2925" s="184"/>
      <c r="B2925" s="138"/>
      <c r="C2925" s="142"/>
      <c r="D2925" s="187"/>
      <c r="E2925" s="187"/>
      <c r="F2925" s="187"/>
      <c r="G2925" s="8"/>
      <c r="H2925" s="187"/>
      <c r="M2925" s="194"/>
      <c r="N2925" s="193"/>
      <c r="O2925" s="193"/>
      <c r="Q2925" s="187"/>
      <c r="R2925" s="187"/>
      <c r="S2925" s="187"/>
      <c r="T2925" s="187"/>
      <c r="U2925" s="187"/>
      <c r="V2925" s="187"/>
      <c r="W2925" s="187"/>
      <c r="X2925" s="187"/>
      <c r="Y2925" s="187"/>
      <c r="Z2925" s="187"/>
      <c r="AA2925" s="12"/>
      <c r="AB2925" s="2"/>
      <c r="AC2925" s="2"/>
    </row>
    <row r="2926" spans="1:29" s="4" customFormat="1" ht="9.9" customHeight="1" x14ac:dyDescent="0.25">
      <c r="A2926" s="184"/>
      <c r="B2926" s="138"/>
      <c r="C2926" s="142"/>
      <c r="D2926" s="187"/>
      <c r="E2926" s="187"/>
      <c r="F2926" s="187"/>
      <c r="G2926" s="8"/>
      <c r="H2926" s="187"/>
      <c r="M2926" s="194"/>
      <c r="N2926" s="193"/>
      <c r="O2926" s="193"/>
      <c r="Q2926" s="187"/>
      <c r="R2926" s="187"/>
      <c r="S2926" s="187"/>
      <c r="T2926" s="187"/>
      <c r="U2926" s="187"/>
      <c r="V2926" s="187"/>
      <c r="W2926" s="187"/>
      <c r="X2926" s="187"/>
      <c r="Y2926" s="187"/>
      <c r="Z2926" s="187"/>
      <c r="AA2926" s="12"/>
      <c r="AB2926" s="2"/>
      <c r="AC2926" s="2"/>
    </row>
    <row r="2927" spans="1:29" s="4" customFormat="1" ht="9.9" customHeight="1" x14ac:dyDescent="0.25">
      <c r="A2927" s="184"/>
      <c r="B2927" s="138"/>
      <c r="C2927" s="142"/>
      <c r="D2927" s="187"/>
      <c r="E2927" s="187"/>
      <c r="F2927" s="187"/>
      <c r="G2927" s="8"/>
      <c r="H2927" s="187"/>
      <c r="M2927" s="194"/>
      <c r="N2927" s="193"/>
      <c r="O2927" s="193"/>
      <c r="Q2927" s="187"/>
      <c r="R2927" s="187"/>
      <c r="S2927" s="187"/>
      <c r="T2927" s="187"/>
      <c r="U2927" s="187"/>
      <c r="V2927" s="187"/>
      <c r="W2927" s="187"/>
      <c r="X2927" s="187"/>
      <c r="Y2927" s="187"/>
      <c r="Z2927" s="187"/>
      <c r="AA2927" s="12"/>
      <c r="AB2927" s="2"/>
      <c r="AC2927" s="2"/>
    </row>
    <row r="2928" spans="1:29" s="4" customFormat="1" ht="9.9" customHeight="1" x14ac:dyDescent="0.25">
      <c r="A2928" s="184"/>
      <c r="B2928" s="138"/>
      <c r="C2928" s="142"/>
      <c r="D2928" s="187"/>
      <c r="E2928" s="187"/>
      <c r="F2928" s="187"/>
      <c r="G2928" s="8"/>
      <c r="H2928" s="187"/>
      <c r="M2928" s="194"/>
      <c r="N2928" s="193"/>
      <c r="O2928" s="193"/>
      <c r="Q2928" s="187"/>
      <c r="R2928" s="187"/>
      <c r="S2928" s="187"/>
      <c r="T2928" s="187"/>
      <c r="U2928" s="187"/>
      <c r="V2928" s="187"/>
      <c r="W2928" s="187"/>
      <c r="X2928" s="187"/>
      <c r="Y2928" s="187"/>
      <c r="Z2928" s="187"/>
      <c r="AA2928" s="12"/>
      <c r="AB2928" s="2"/>
      <c r="AC2928" s="2"/>
    </row>
    <row r="2929" spans="1:29" s="4" customFormat="1" ht="9.9" customHeight="1" x14ac:dyDescent="0.25">
      <c r="A2929" s="184"/>
      <c r="B2929" s="138"/>
      <c r="C2929" s="142"/>
      <c r="D2929" s="187"/>
      <c r="E2929" s="187"/>
      <c r="F2929" s="187"/>
      <c r="G2929" s="8"/>
      <c r="H2929" s="187"/>
      <c r="M2929" s="194"/>
      <c r="N2929" s="193"/>
      <c r="O2929" s="193"/>
      <c r="Q2929" s="187"/>
      <c r="R2929" s="187"/>
      <c r="S2929" s="187"/>
      <c r="T2929" s="187"/>
      <c r="U2929" s="187"/>
      <c r="V2929" s="187"/>
      <c r="W2929" s="187"/>
      <c r="X2929" s="187"/>
      <c r="Y2929" s="187"/>
      <c r="Z2929" s="187"/>
      <c r="AA2929" s="12"/>
      <c r="AB2929" s="2"/>
      <c r="AC2929" s="2"/>
    </row>
    <row r="2930" spans="1:29" s="4" customFormat="1" ht="9.9" customHeight="1" x14ac:dyDescent="0.25">
      <c r="A2930" s="184"/>
      <c r="B2930" s="138"/>
      <c r="C2930" s="142"/>
      <c r="D2930" s="187"/>
      <c r="E2930" s="187"/>
      <c r="F2930" s="187"/>
      <c r="G2930" s="8"/>
      <c r="H2930" s="187"/>
      <c r="M2930" s="194"/>
      <c r="N2930" s="193"/>
      <c r="O2930" s="193"/>
      <c r="Q2930" s="187"/>
      <c r="R2930" s="187"/>
      <c r="S2930" s="187"/>
      <c r="T2930" s="187"/>
      <c r="U2930" s="187"/>
      <c r="V2930" s="187"/>
      <c r="W2930" s="187"/>
      <c r="X2930" s="187"/>
      <c r="Y2930" s="187"/>
      <c r="Z2930" s="187"/>
      <c r="AA2930" s="12"/>
      <c r="AB2930" s="2"/>
      <c r="AC2930" s="2"/>
    </row>
    <row r="2931" spans="1:29" s="4" customFormat="1" ht="9.9" customHeight="1" x14ac:dyDescent="0.25">
      <c r="A2931" s="184"/>
      <c r="B2931" s="138"/>
      <c r="C2931" s="142"/>
      <c r="D2931" s="187"/>
      <c r="E2931" s="187"/>
      <c r="F2931" s="187"/>
      <c r="G2931" s="8"/>
      <c r="H2931" s="187"/>
      <c r="M2931" s="194"/>
      <c r="N2931" s="193"/>
      <c r="O2931" s="193"/>
      <c r="Q2931" s="187"/>
      <c r="R2931" s="187"/>
      <c r="S2931" s="187"/>
      <c r="T2931" s="187"/>
      <c r="U2931" s="187"/>
      <c r="V2931" s="187"/>
      <c r="W2931" s="187"/>
      <c r="X2931" s="187"/>
      <c r="Y2931" s="187"/>
      <c r="Z2931" s="187"/>
      <c r="AA2931" s="12"/>
      <c r="AB2931" s="2"/>
      <c r="AC2931" s="2"/>
    </row>
    <row r="2932" spans="1:29" s="4" customFormat="1" ht="9.9" customHeight="1" x14ac:dyDescent="0.25">
      <c r="A2932" s="184"/>
      <c r="B2932" s="138"/>
      <c r="C2932" s="142"/>
      <c r="D2932" s="187"/>
      <c r="E2932" s="187"/>
      <c r="F2932" s="187"/>
      <c r="G2932" s="8"/>
      <c r="H2932" s="187"/>
      <c r="M2932" s="194"/>
      <c r="N2932" s="193"/>
      <c r="O2932" s="193"/>
      <c r="Q2932" s="187"/>
      <c r="R2932" s="187"/>
      <c r="S2932" s="187"/>
      <c r="T2932" s="187"/>
      <c r="U2932" s="187"/>
      <c r="V2932" s="187"/>
      <c r="W2932" s="187"/>
      <c r="X2932" s="187"/>
      <c r="Y2932" s="187"/>
      <c r="Z2932" s="187"/>
      <c r="AA2932" s="12"/>
      <c r="AB2932" s="2"/>
      <c r="AC2932" s="2"/>
    </row>
    <row r="2933" spans="1:29" s="4" customFormat="1" ht="9.9" customHeight="1" x14ac:dyDescent="0.25">
      <c r="A2933" s="184"/>
      <c r="B2933" s="138"/>
      <c r="C2933" s="142"/>
      <c r="D2933" s="187"/>
      <c r="E2933" s="187"/>
      <c r="F2933" s="187"/>
      <c r="G2933" s="8"/>
      <c r="H2933" s="187"/>
      <c r="M2933" s="194"/>
      <c r="N2933" s="193"/>
      <c r="O2933" s="193"/>
      <c r="Q2933" s="187"/>
      <c r="R2933" s="187"/>
      <c r="S2933" s="187"/>
      <c r="T2933" s="187"/>
      <c r="U2933" s="187"/>
      <c r="V2933" s="187"/>
      <c r="W2933" s="187"/>
      <c r="X2933" s="187"/>
      <c r="Y2933" s="187"/>
      <c r="Z2933" s="187"/>
      <c r="AA2933" s="12"/>
      <c r="AB2933" s="2"/>
      <c r="AC2933" s="2"/>
    </row>
    <row r="2934" spans="1:29" s="4" customFormat="1" ht="9.9" customHeight="1" x14ac:dyDescent="0.25">
      <c r="A2934" s="184"/>
      <c r="B2934" s="138"/>
      <c r="C2934" s="142"/>
      <c r="D2934" s="187"/>
      <c r="E2934" s="187"/>
      <c r="F2934" s="187"/>
      <c r="G2934" s="8"/>
      <c r="H2934" s="187"/>
      <c r="M2934" s="194"/>
      <c r="N2934" s="193"/>
      <c r="O2934" s="193"/>
      <c r="Q2934" s="187"/>
      <c r="R2934" s="187"/>
      <c r="S2934" s="187"/>
      <c r="T2934" s="187"/>
      <c r="U2934" s="187"/>
      <c r="V2934" s="187"/>
      <c r="W2934" s="187"/>
      <c r="X2934" s="187"/>
      <c r="Y2934" s="187"/>
      <c r="Z2934" s="187"/>
      <c r="AA2934" s="12"/>
      <c r="AB2934" s="2"/>
      <c r="AC2934" s="2"/>
    </row>
    <row r="2935" spans="1:29" s="4" customFormat="1" ht="9.9" customHeight="1" x14ac:dyDescent="0.25">
      <c r="A2935" s="184"/>
      <c r="B2935" s="138"/>
      <c r="C2935" s="142"/>
      <c r="D2935" s="187"/>
      <c r="E2935" s="187"/>
      <c r="F2935" s="187"/>
      <c r="G2935" s="8"/>
      <c r="H2935" s="187"/>
      <c r="M2935" s="194"/>
      <c r="N2935" s="193"/>
      <c r="O2935" s="193"/>
      <c r="Q2935" s="187"/>
      <c r="R2935" s="187"/>
      <c r="S2935" s="187"/>
      <c r="T2935" s="187"/>
      <c r="U2935" s="187"/>
      <c r="V2935" s="187"/>
      <c r="W2935" s="187"/>
      <c r="X2935" s="187"/>
      <c r="Y2935" s="187"/>
      <c r="Z2935" s="187"/>
      <c r="AA2935" s="12"/>
      <c r="AB2935" s="2"/>
      <c r="AC2935" s="2"/>
    </row>
    <row r="2936" spans="1:29" s="4" customFormat="1" ht="9.9" customHeight="1" x14ac:dyDescent="0.25">
      <c r="A2936" s="184"/>
      <c r="B2936" s="138"/>
      <c r="C2936" s="142"/>
      <c r="D2936" s="187"/>
      <c r="E2936" s="187"/>
      <c r="F2936" s="187"/>
      <c r="G2936" s="8"/>
      <c r="H2936" s="187"/>
      <c r="M2936" s="194"/>
      <c r="N2936" s="193"/>
      <c r="O2936" s="193"/>
      <c r="Q2936" s="187"/>
      <c r="R2936" s="187"/>
      <c r="S2936" s="187"/>
      <c r="T2936" s="187"/>
      <c r="U2936" s="187"/>
      <c r="V2936" s="187"/>
      <c r="W2936" s="187"/>
      <c r="X2936" s="187"/>
      <c r="Y2936" s="187"/>
      <c r="Z2936" s="187"/>
      <c r="AA2936" s="12"/>
      <c r="AB2936" s="2"/>
      <c r="AC2936" s="2"/>
    </row>
    <row r="2937" spans="1:29" s="4" customFormat="1" ht="9.9" customHeight="1" x14ac:dyDescent="0.25">
      <c r="A2937" s="184"/>
      <c r="B2937" s="138"/>
      <c r="C2937" s="142"/>
      <c r="D2937" s="187"/>
      <c r="E2937" s="187"/>
      <c r="F2937" s="187"/>
      <c r="G2937" s="8"/>
      <c r="H2937" s="187"/>
      <c r="M2937" s="194"/>
      <c r="N2937" s="193"/>
      <c r="O2937" s="193"/>
      <c r="Q2937" s="187"/>
      <c r="R2937" s="187"/>
      <c r="S2937" s="187"/>
      <c r="T2937" s="187"/>
      <c r="U2937" s="187"/>
      <c r="V2937" s="187"/>
      <c r="W2937" s="187"/>
      <c r="X2937" s="187"/>
      <c r="Y2937" s="187"/>
      <c r="Z2937" s="187"/>
      <c r="AA2937" s="12"/>
      <c r="AB2937" s="2"/>
      <c r="AC2937" s="2"/>
    </row>
    <row r="2938" spans="1:29" s="4" customFormat="1" ht="9.9" customHeight="1" x14ac:dyDescent="0.25">
      <c r="A2938" s="184"/>
      <c r="B2938" s="138"/>
      <c r="C2938" s="142"/>
      <c r="D2938" s="187"/>
      <c r="E2938" s="187"/>
      <c r="F2938" s="187"/>
      <c r="G2938" s="8"/>
      <c r="H2938" s="187"/>
      <c r="M2938" s="194"/>
      <c r="N2938" s="193"/>
      <c r="O2938" s="193"/>
      <c r="Q2938" s="187"/>
      <c r="R2938" s="187"/>
      <c r="S2938" s="187"/>
      <c r="T2938" s="187"/>
      <c r="U2938" s="187"/>
      <c r="V2938" s="187"/>
      <c r="W2938" s="187"/>
      <c r="X2938" s="187"/>
      <c r="Y2938" s="187"/>
      <c r="Z2938" s="187"/>
      <c r="AA2938" s="12"/>
      <c r="AB2938" s="2"/>
      <c r="AC2938" s="2"/>
    </row>
    <row r="2939" spans="1:29" s="4" customFormat="1" ht="9.9" customHeight="1" x14ac:dyDescent="0.25">
      <c r="A2939" s="184"/>
      <c r="B2939" s="138"/>
      <c r="C2939" s="142"/>
      <c r="D2939" s="187"/>
      <c r="E2939" s="187"/>
      <c r="F2939" s="187"/>
      <c r="G2939" s="8"/>
      <c r="H2939" s="187"/>
      <c r="M2939" s="194"/>
      <c r="N2939" s="193"/>
      <c r="O2939" s="193"/>
      <c r="Q2939" s="187"/>
      <c r="R2939" s="187"/>
      <c r="S2939" s="187"/>
      <c r="T2939" s="187"/>
      <c r="U2939" s="187"/>
      <c r="V2939" s="187"/>
      <c r="W2939" s="187"/>
      <c r="X2939" s="187"/>
      <c r="Y2939" s="187"/>
      <c r="Z2939" s="187"/>
      <c r="AA2939" s="12"/>
      <c r="AB2939" s="2"/>
      <c r="AC2939" s="2"/>
    </row>
    <row r="2940" spans="1:29" s="4" customFormat="1" ht="9.9" customHeight="1" x14ac:dyDescent="0.25">
      <c r="A2940" s="184"/>
      <c r="B2940" s="138"/>
      <c r="C2940" s="142"/>
      <c r="D2940" s="187"/>
      <c r="E2940" s="187"/>
      <c r="F2940" s="187"/>
      <c r="G2940" s="8"/>
      <c r="H2940" s="187"/>
      <c r="M2940" s="194"/>
      <c r="N2940" s="193"/>
      <c r="O2940" s="193"/>
      <c r="Q2940" s="187"/>
      <c r="R2940" s="187"/>
      <c r="S2940" s="187"/>
      <c r="T2940" s="187"/>
      <c r="U2940" s="187"/>
      <c r="V2940" s="187"/>
      <c r="W2940" s="187"/>
      <c r="X2940" s="187"/>
      <c r="Y2940" s="187"/>
      <c r="Z2940" s="187"/>
      <c r="AA2940" s="12"/>
      <c r="AB2940" s="2"/>
      <c r="AC2940" s="2"/>
    </row>
    <row r="2942" spans="1:29" s="4" customFormat="1" ht="9.9" customHeight="1" x14ac:dyDescent="0.25">
      <c r="A2942" s="184"/>
      <c r="B2942" s="141"/>
      <c r="C2942" s="142"/>
      <c r="D2942" s="187"/>
      <c r="E2942" s="187"/>
      <c r="F2942" s="187"/>
      <c r="G2942" s="8"/>
      <c r="H2942" s="187"/>
      <c r="M2942" s="187"/>
      <c r="N2942" s="187"/>
      <c r="O2942" s="187"/>
      <c r="Q2942" s="187"/>
      <c r="R2942" s="187"/>
      <c r="S2942" s="187"/>
      <c r="T2942" s="187"/>
      <c r="U2942" s="187"/>
      <c r="V2942" s="187"/>
      <c r="W2942" s="187"/>
      <c r="X2942" s="187"/>
      <c r="Y2942" s="187"/>
      <c r="Z2942" s="187"/>
      <c r="AA2942" s="12"/>
      <c r="AB2942" s="2"/>
      <c r="AC2942" s="2"/>
    </row>
    <row r="2943" spans="1:29" s="4" customFormat="1" ht="9.9" customHeight="1" x14ac:dyDescent="0.25">
      <c r="A2943" s="184"/>
      <c r="B2943" s="139"/>
      <c r="C2943" s="14"/>
      <c r="D2943" s="194"/>
      <c r="E2943" s="187"/>
      <c r="F2943" s="187"/>
      <c r="G2943" s="8"/>
      <c r="H2943" s="187"/>
      <c r="M2943" s="194"/>
      <c r="N2943" s="187"/>
      <c r="O2943" s="187"/>
      <c r="Q2943" s="187"/>
      <c r="R2943" s="187"/>
      <c r="S2943" s="187"/>
      <c r="T2943" s="187"/>
      <c r="U2943" s="187"/>
      <c r="V2943" s="187"/>
      <c r="W2943" s="187"/>
      <c r="X2943" s="187"/>
      <c r="Y2943" s="187"/>
      <c r="Z2943" s="187"/>
      <c r="AA2943" s="12"/>
      <c r="AB2943" s="2"/>
      <c r="AC2943" s="2"/>
    </row>
    <row r="2944" spans="1:29" s="4" customFormat="1" ht="9.9" customHeight="1" x14ac:dyDescent="0.25">
      <c r="A2944" s="184"/>
      <c r="B2944" s="142"/>
      <c r="C2944" s="14"/>
      <c r="D2944" s="194"/>
      <c r="E2944" s="187"/>
      <c r="F2944" s="187"/>
      <c r="G2944" s="8"/>
      <c r="H2944" s="187"/>
      <c r="M2944" s="194"/>
      <c r="N2944" s="187"/>
      <c r="O2944" s="187"/>
      <c r="Q2944" s="187"/>
      <c r="R2944" s="187"/>
      <c r="S2944" s="187"/>
      <c r="T2944" s="187"/>
      <c r="U2944" s="187"/>
      <c r="V2944" s="187"/>
      <c r="W2944" s="187"/>
      <c r="X2944" s="187"/>
      <c r="Y2944" s="187"/>
      <c r="Z2944" s="187"/>
      <c r="AA2944" s="12"/>
      <c r="AB2944" s="2"/>
      <c r="AC2944" s="2"/>
    </row>
    <row r="2945" spans="1:29" s="4" customFormat="1" ht="9.9" customHeight="1" x14ac:dyDescent="0.25">
      <c r="A2945" s="184"/>
      <c r="B2945" s="138"/>
      <c r="C2945" s="14"/>
      <c r="D2945" s="194"/>
      <c r="E2945" s="187"/>
      <c r="F2945" s="187"/>
      <c r="G2945" s="8"/>
      <c r="H2945" s="187"/>
      <c r="M2945" s="194"/>
      <c r="N2945" s="187"/>
      <c r="O2945" s="187"/>
      <c r="Q2945" s="187"/>
      <c r="R2945" s="187"/>
      <c r="S2945" s="187"/>
      <c r="T2945" s="187"/>
      <c r="U2945" s="187"/>
      <c r="V2945" s="187"/>
      <c r="W2945" s="187"/>
      <c r="X2945" s="187"/>
      <c r="Y2945" s="187"/>
      <c r="Z2945" s="187"/>
      <c r="AA2945" s="12"/>
      <c r="AB2945" s="2"/>
      <c r="AC2945" s="2"/>
    </row>
    <row r="2946" spans="1:29" s="4" customFormat="1" ht="9.9" customHeight="1" x14ac:dyDescent="0.25">
      <c r="A2946" s="184"/>
      <c r="B2946" s="138"/>
      <c r="C2946" s="14"/>
      <c r="D2946" s="194"/>
      <c r="E2946" s="187"/>
      <c r="F2946" s="187"/>
      <c r="G2946" s="8"/>
      <c r="H2946" s="187"/>
      <c r="M2946" s="194"/>
      <c r="N2946" s="193"/>
      <c r="O2946" s="193"/>
      <c r="Q2946" s="187"/>
      <c r="R2946" s="187"/>
      <c r="S2946" s="187"/>
      <c r="T2946" s="187"/>
      <c r="U2946" s="187"/>
      <c r="V2946" s="187"/>
      <c r="W2946" s="187"/>
      <c r="X2946" s="187"/>
      <c r="Y2946" s="187"/>
      <c r="Z2946" s="187"/>
      <c r="AA2946" s="12"/>
      <c r="AB2946" s="2"/>
      <c r="AC2946" s="2"/>
    </row>
    <row r="2947" spans="1:29" s="4" customFormat="1" ht="9.9" customHeight="1" x14ac:dyDescent="0.25">
      <c r="A2947" s="184"/>
      <c r="B2947" s="138"/>
      <c r="C2947" s="14"/>
      <c r="D2947" s="194"/>
      <c r="E2947" s="187"/>
      <c r="F2947" s="187"/>
      <c r="G2947" s="8"/>
      <c r="H2947" s="187"/>
      <c r="M2947" s="194"/>
      <c r="N2947" s="193"/>
      <c r="O2947" s="193"/>
      <c r="Q2947" s="187"/>
      <c r="R2947" s="187"/>
      <c r="S2947" s="187"/>
      <c r="T2947" s="187"/>
      <c r="U2947" s="187"/>
      <c r="V2947" s="187"/>
      <c r="W2947" s="187"/>
      <c r="X2947" s="187"/>
      <c r="Y2947" s="187"/>
      <c r="Z2947" s="187"/>
      <c r="AA2947" s="12"/>
      <c r="AB2947" s="2"/>
      <c r="AC2947" s="2"/>
    </row>
    <row r="2948" spans="1:29" s="4" customFormat="1" ht="9.9" customHeight="1" x14ac:dyDescent="0.25">
      <c r="A2948" s="184"/>
      <c r="B2948" s="138"/>
      <c r="C2948" s="14"/>
      <c r="D2948" s="194"/>
      <c r="E2948" s="187"/>
      <c r="F2948" s="187"/>
      <c r="G2948" s="8"/>
      <c r="H2948" s="187"/>
      <c r="M2948" s="194"/>
      <c r="N2948" s="193"/>
      <c r="O2948" s="193"/>
      <c r="Q2948" s="187"/>
      <c r="R2948" s="187"/>
      <c r="S2948" s="187"/>
      <c r="T2948" s="187"/>
      <c r="U2948" s="187"/>
      <c r="V2948" s="187"/>
      <c r="W2948" s="187"/>
      <c r="X2948" s="187"/>
      <c r="Y2948" s="187"/>
      <c r="Z2948" s="187"/>
      <c r="AA2948" s="12"/>
      <c r="AB2948" s="2"/>
      <c r="AC2948" s="2"/>
    </row>
    <row r="2949" spans="1:29" s="4" customFormat="1" ht="9.9" customHeight="1" x14ac:dyDescent="0.25">
      <c r="A2949" s="184"/>
      <c r="B2949" s="138"/>
      <c r="C2949" s="14"/>
      <c r="D2949" s="194"/>
      <c r="E2949" s="187"/>
      <c r="F2949" s="187"/>
      <c r="G2949" s="8"/>
      <c r="H2949" s="187"/>
      <c r="M2949" s="194"/>
      <c r="N2949" s="193"/>
      <c r="O2949" s="193"/>
      <c r="Q2949" s="187"/>
      <c r="R2949" s="187"/>
      <c r="S2949" s="187"/>
      <c r="T2949" s="187"/>
      <c r="U2949" s="187"/>
      <c r="V2949" s="187"/>
      <c r="W2949" s="187"/>
      <c r="X2949" s="187"/>
      <c r="Y2949" s="187"/>
      <c r="Z2949" s="187"/>
      <c r="AA2949" s="12"/>
      <c r="AB2949" s="2"/>
      <c r="AC2949" s="2"/>
    </row>
    <row r="2950" spans="1:29" s="4" customFormat="1" ht="9.9" customHeight="1" x14ac:dyDescent="0.25">
      <c r="A2950" s="184"/>
      <c r="B2950" s="138"/>
      <c r="C2950" s="14"/>
      <c r="D2950" s="194"/>
      <c r="E2950" s="187"/>
      <c r="F2950" s="187"/>
      <c r="G2950" s="8"/>
      <c r="H2950" s="187"/>
      <c r="M2950" s="194"/>
      <c r="N2950" s="193"/>
      <c r="O2950" s="193"/>
      <c r="Q2950" s="187"/>
      <c r="R2950" s="187"/>
      <c r="S2950" s="187"/>
      <c r="T2950" s="187"/>
      <c r="U2950" s="187"/>
      <c r="V2950" s="187"/>
      <c r="W2950" s="187"/>
      <c r="X2950" s="187"/>
      <c r="Y2950" s="187"/>
      <c r="Z2950" s="187"/>
      <c r="AA2950" s="12"/>
      <c r="AB2950" s="2"/>
      <c r="AC2950" s="2"/>
    </row>
    <row r="2951" spans="1:29" s="4" customFormat="1" ht="9.9" customHeight="1" x14ac:dyDescent="0.25">
      <c r="A2951" s="184"/>
      <c r="B2951" s="138"/>
      <c r="C2951" s="14"/>
      <c r="D2951" s="194"/>
      <c r="E2951" s="187"/>
      <c r="F2951" s="187"/>
      <c r="G2951" s="8"/>
      <c r="H2951" s="187"/>
      <c r="M2951" s="194"/>
      <c r="N2951" s="193"/>
      <c r="O2951" s="193"/>
      <c r="Q2951" s="187"/>
      <c r="R2951" s="187"/>
      <c r="S2951" s="187"/>
      <c r="T2951" s="187"/>
      <c r="U2951" s="187"/>
      <c r="V2951" s="187"/>
      <c r="W2951" s="187"/>
      <c r="X2951" s="187"/>
      <c r="Y2951" s="187"/>
      <c r="Z2951" s="187"/>
      <c r="AA2951" s="12"/>
      <c r="AB2951" s="2"/>
      <c r="AC2951" s="2"/>
    </row>
    <row r="2952" spans="1:29" s="4" customFormat="1" ht="9.9" customHeight="1" x14ac:dyDescent="0.25">
      <c r="A2952" s="184"/>
      <c r="B2952" s="138"/>
      <c r="C2952" s="14"/>
      <c r="D2952" s="194"/>
      <c r="E2952" s="187"/>
      <c r="F2952" s="187"/>
      <c r="G2952" s="8"/>
      <c r="H2952" s="187"/>
      <c r="M2952" s="194"/>
      <c r="N2952" s="193"/>
      <c r="O2952" s="193"/>
      <c r="Q2952" s="187"/>
      <c r="R2952" s="187"/>
      <c r="S2952" s="187"/>
      <c r="T2952" s="187"/>
      <c r="U2952" s="187"/>
      <c r="V2952" s="187"/>
      <c r="W2952" s="187"/>
      <c r="X2952" s="187"/>
      <c r="Y2952" s="187"/>
      <c r="Z2952" s="187"/>
      <c r="AA2952" s="12"/>
      <c r="AB2952" s="2"/>
      <c r="AC2952" s="2"/>
    </row>
    <row r="2953" spans="1:29" s="4" customFormat="1" ht="9.9" customHeight="1" x14ac:dyDescent="0.25">
      <c r="A2953" s="184"/>
      <c r="B2953" s="138"/>
      <c r="C2953" s="14"/>
      <c r="D2953" s="194"/>
      <c r="E2953" s="187"/>
      <c r="F2953" s="187"/>
      <c r="G2953" s="8"/>
      <c r="H2953" s="187"/>
      <c r="M2953" s="194"/>
      <c r="N2953" s="193"/>
      <c r="O2953" s="193"/>
      <c r="Q2953" s="187"/>
      <c r="R2953" s="187"/>
      <c r="S2953" s="187"/>
      <c r="T2953" s="187"/>
      <c r="U2953" s="187"/>
      <c r="V2953" s="187"/>
      <c r="W2953" s="187"/>
      <c r="X2953" s="187"/>
      <c r="Y2953" s="187"/>
      <c r="Z2953" s="187"/>
      <c r="AA2953" s="12"/>
      <c r="AB2953" s="2"/>
      <c r="AC2953" s="2"/>
    </row>
    <row r="2954" spans="1:29" s="4" customFormat="1" ht="9.9" customHeight="1" x14ac:dyDescent="0.25">
      <c r="A2954" s="184"/>
      <c r="B2954" s="138"/>
      <c r="C2954" s="14"/>
      <c r="D2954" s="194"/>
      <c r="E2954" s="187"/>
      <c r="F2954" s="187"/>
      <c r="G2954" s="8"/>
      <c r="H2954" s="187"/>
      <c r="M2954" s="194"/>
      <c r="N2954" s="193"/>
      <c r="O2954" s="193"/>
      <c r="Q2954" s="187"/>
      <c r="R2954" s="187"/>
      <c r="S2954" s="187"/>
      <c r="T2954" s="187"/>
      <c r="U2954" s="187"/>
      <c r="V2954" s="187"/>
      <c r="W2954" s="187"/>
      <c r="X2954" s="187"/>
      <c r="Y2954" s="187"/>
      <c r="Z2954" s="187"/>
      <c r="AA2954" s="12"/>
      <c r="AB2954" s="2"/>
      <c r="AC2954" s="2"/>
    </row>
    <row r="2955" spans="1:29" s="4" customFormat="1" ht="9.9" customHeight="1" x14ac:dyDescent="0.25">
      <c r="A2955" s="184"/>
      <c r="B2955" s="138"/>
      <c r="C2955" s="14"/>
      <c r="D2955" s="194"/>
      <c r="E2955" s="187"/>
      <c r="F2955" s="187"/>
      <c r="G2955" s="8"/>
      <c r="H2955" s="187"/>
      <c r="M2955" s="194"/>
      <c r="N2955" s="193"/>
      <c r="O2955" s="193"/>
      <c r="Q2955" s="187"/>
      <c r="R2955" s="187"/>
      <c r="S2955" s="187"/>
      <c r="T2955" s="187"/>
      <c r="U2955" s="187"/>
      <c r="V2955" s="187"/>
      <c r="W2955" s="187"/>
      <c r="X2955" s="187"/>
      <c r="Y2955" s="187"/>
      <c r="Z2955" s="187"/>
      <c r="AA2955" s="12"/>
      <c r="AB2955" s="2"/>
      <c r="AC2955" s="2"/>
    </row>
    <row r="2956" spans="1:29" s="4" customFormat="1" ht="9.9" customHeight="1" x14ac:dyDescent="0.25">
      <c r="A2956" s="184"/>
      <c r="B2956" s="138"/>
      <c r="C2956" s="83"/>
      <c r="D2956" s="194"/>
      <c r="E2956" s="187"/>
      <c r="F2956" s="187"/>
      <c r="G2956" s="8"/>
      <c r="H2956" s="187"/>
      <c r="M2956" s="194"/>
      <c r="N2956" s="193"/>
      <c r="O2956" s="193"/>
      <c r="Q2956" s="187"/>
      <c r="R2956" s="187"/>
      <c r="S2956" s="187"/>
      <c r="T2956" s="187"/>
      <c r="U2956" s="187"/>
      <c r="V2956" s="187"/>
      <c r="W2956" s="187"/>
      <c r="X2956" s="187"/>
      <c r="Y2956" s="187"/>
      <c r="Z2956" s="187"/>
      <c r="AA2956" s="12"/>
      <c r="AB2956" s="2"/>
      <c r="AC2956" s="2"/>
    </row>
    <row r="2957" spans="1:29" s="4" customFormat="1" ht="9.9" customHeight="1" x14ac:dyDescent="0.25">
      <c r="A2957" s="184"/>
      <c r="B2957" s="138"/>
      <c r="C2957" s="2"/>
      <c r="D2957" s="194"/>
      <c r="E2957" s="187"/>
      <c r="F2957" s="187"/>
      <c r="G2957" s="8"/>
      <c r="H2957" s="187"/>
      <c r="M2957" s="194"/>
      <c r="N2957" s="193"/>
      <c r="O2957" s="193"/>
      <c r="Q2957" s="187"/>
      <c r="R2957" s="187"/>
      <c r="S2957" s="187"/>
      <c r="T2957" s="187"/>
      <c r="U2957" s="187"/>
      <c r="V2957" s="187"/>
      <c r="W2957" s="187"/>
      <c r="X2957" s="187"/>
      <c r="Y2957" s="187"/>
      <c r="Z2957" s="187"/>
      <c r="AA2957" s="12"/>
      <c r="AB2957" s="2"/>
      <c r="AC2957" s="2"/>
    </row>
    <row r="2958" spans="1:29" s="4" customFormat="1" ht="9.9" customHeight="1" x14ac:dyDescent="0.25">
      <c r="A2958" s="184"/>
      <c r="B2958" s="138"/>
      <c r="C2958" s="148"/>
      <c r="D2958" s="194"/>
      <c r="E2958" s="187"/>
      <c r="F2958" s="187"/>
      <c r="G2958" s="8"/>
      <c r="H2958" s="187"/>
      <c r="M2958" s="194"/>
      <c r="N2958" s="193"/>
      <c r="O2958" s="193"/>
      <c r="Q2958" s="187"/>
      <c r="R2958" s="187"/>
      <c r="S2958" s="187"/>
      <c r="T2958" s="187"/>
      <c r="U2958" s="187"/>
      <c r="V2958" s="187"/>
      <c r="W2958" s="187"/>
      <c r="X2958" s="187"/>
      <c r="Y2958" s="187"/>
      <c r="Z2958" s="187"/>
      <c r="AA2958" s="12"/>
      <c r="AB2958" s="2"/>
      <c r="AC2958" s="2"/>
    </row>
    <row r="2959" spans="1:29" s="4" customFormat="1" ht="9.9" customHeight="1" x14ac:dyDescent="0.25">
      <c r="A2959" s="184"/>
      <c r="B2959" s="138"/>
      <c r="C2959" s="14"/>
      <c r="D2959" s="194"/>
      <c r="E2959" s="187"/>
      <c r="F2959" s="187"/>
      <c r="G2959" s="8"/>
      <c r="H2959" s="187"/>
      <c r="M2959" s="194"/>
      <c r="N2959" s="193"/>
      <c r="O2959" s="193"/>
      <c r="Q2959" s="187"/>
      <c r="R2959" s="187"/>
      <c r="S2959" s="187"/>
      <c r="T2959" s="187"/>
      <c r="U2959" s="187"/>
      <c r="V2959" s="187"/>
      <c r="W2959" s="187"/>
      <c r="X2959" s="187"/>
      <c r="Y2959" s="187"/>
      <c r="Z2959" s="187"/>
      <c r="AA2959" s="12"/>
      <c r="AB2959" s="2"/>
      <c r="AC2959" s="2"/>
    </row>
    <row r="2960" spans="1:29" s="4" customFormat="1" ht="9.9" customHeight="1" x14ac:dyDescent="0.25">
      <c r="A2960" s="184"/>
      <c r="B2960" s="138"/>
      <c r="C2960" s="14"/>
      <c r="D2960" s="194"/>
      <c r="E2960" s="187"/>
      <c r="F2960" s="187"/>
      <c r="G2960" s="8"/>
      <c r="H2960" s="187"/>
      <c r="M2960" s="194"/>
      <c r="N2960" s="193"/>
      <c r="O2960" s="193"/>
      <c r="Q2960" s="187"/>
      <c r="R2960" s="187"/>
      <c r="S2960" s="187"/>
      <c r="T2960" s="187"/>
      <c r="U2960" s="187"/>
      <c r="V2960" s="187"/>
      <c r="W2960" s="187"/>
      <c r="X2960" s="187"/>
      <c r="Y2960" s="187"/>
      <c r="Z2960" s="187"/>
      <c r="AA2960" s="12"/>
      <c r="AB2960" s="2"/>
      <c r="AC2960" s="2"/>
    </row>
    <row r="2961" spans="1:29" s="4" customFormat="1" ht="9.9" customHeight="1" x14ac:dyDescent="0.25">
      <c r="A2961" s="184"/>
      <c r="B2961" s="138"/>
      <c r="C2961" s="14"/>
      <c r="D2961" s="194"/>
      <c r="E2961" s="187"/>
      <c r="F2961" s="187"/>
      <c r="G2961" s="8"/>
      <c r="H2961" s="187"/>
      <c r="M2961" s="194"/>
      <c r="N2961" s="193"/>
      <c r="O2961" s="193"/>
      <c r="Q2961" s="187"/>
      <c r="R2961" s="187"/>
      <c r="S2961" s="187"/>
      <c r="T2961" s="187"/>
      <c r="U2961" s="187"/>
      <c r="V2961" s="187"/>
      <c r="W2961" s="187"/>
      <c r="X2961" s="187"/>
      <c r="Y2961" s="187"/>
      <c r="Z2961" s="187"/>
      <c r="AA2961" s="12"/>
      <c r="AB2961" s="2"/>
      <c r="AC2961" s="2"/>
    </row>
    <row r="2962" spans="1:29" s="4" customFormat="1" ht="9.9" customHeight="1" x14ac:dyDescent="0.25">
      <c r="A2962" s="184"/>
      <c r="B2962" s="138"/>
      <c r="C2962" s="14"/>
      <c r="D2962" s="194"/>
      <c r="E2962" s="187"/>
      <c r="F2962" s="187"/>
      <c r="G2962" s="8"/>
      <c r="H2962" s="187"/>
      <c r="M2962" s="194"/>
      <c r="N2962" s="193"/>
      <c r="O2962" s="193"/>
      <c r="Q2962" s="187"/>
      <c r="R2962" s="187"/>
      <c r="S2962" s="187"/>
      <c r="T2962" s="187"/>
      <c r="U2962" s="187"/>
      <c r="V2962" s="187"/>
      <c r="W2962" s="187"/>
      <c r="X2962" s="187"/>
      <c r="Y2962" s="187"/>
      <c r="Z2962" s="187"/>
      <c r="AA2962" s="12"/>
      <c r="AB2962" s="2"/>
      <c r="AC2962" s="2"/>
    </row>
    <row r="2963" spans="1:29" s="4" customFormat="1" ht="9.9" customHeight="1" x14ac:dyDescent="0.25">
      <c r="A2963" s="184"/>
      <c r="B2963" s="138"/>
      <c r="C2963" s="14"/>
      <c r="D2963" s="194"/>
      <c r="E2963" s="187"/>
      <c r="F2963" s="187"/>
      <c r="G2963" s="8"/>
      <c r="H2963" s="187"/>
      <c r="M2963" s="194"/>
      <c r="N2963" s="193"/>
      <c r="O2963" s="193"/>
      <c r="Q2963" s="187"/>
      <c r="R2963" s="187"/>
      <c r="S2963" s="187"/>
      <c r="T2963" s="187"/>
      <c r="U2963" s="187"/>
      <c r="V2963" s="187"/>
      <c r="W2963" s="187"/>
      <c r="X2963" s="187"/>
      <c r="Y2963" s="187"/>
      <c r="Z2963" s="187"/>
      <c r="AA2963" s="12"/>
      <c r="AB2963" s="2"/>
      <c r="AC2963" s="2"/>
    </row>
    <row r="2964" spans="1:29" s="4" customFormat="1" ht="9.9" customHeight="1" x14ac:dyDescent="0.25">
      <c r="A2964" s="184"/>
      <c r="B2964" s="138"/>
      <c r="C2964" s="14"/>
      <c r="D2964" s="194"/>
      <c r="E2964" s="187"/>
      <c r="F2964" s="187"/>
      <c r="G2964" s="8"/>
      <c r="H2964" s="187"/>
      <c r="M2964" s="194"/>
      <c r="N2964" s="193"/>
      <c r="O2964" s="193"/>
      <c r="Q2964" s="187"/>
      <c r="R2964" s="187"/>
      <c r="S2964" s="187"/>
      <c r="T2964" s="187"/>
      <c r="U2964" s="187"/>
      <c r="V2964" s="187"/>
      <c r="W2964" s="187"/>
      <c r="X2964" s="187"/>
      <c r="Y2964" s="187"/>
      <c r="Z2964" s="187"/>
      <c r="AA2964" s="12"/>
      <c r="AB2964" s="2"/>
      <c r="AC2964" s="2"/>
    </row>
    <row r="2965" spans="1:29" s="4" customFormat="1" ht="9.9" customHeight="1" x14ac:dyDescent="0.25">
      <c r="A2965" s="184"/>
      <c r="B2965" s="138"/>
      <c r="C2965" s="14"/>
      <c r="D2965" s="194"/>
      <c r="E2965" s="187"/>
      <c r="F2965" s="187"/>
      <c r="G2965" s="8"/>
      <c r="H2965" s="187"/>
      <c r="M2965" s="194"/>
      <c r="N2965" s="193"/>
      <c r="O2965" s="193"/>
      <c r="Q2965" s="187"/>
      <c r="R2965" s="187"/>
      <c r="S2965" s="187"/>
      <c r="T2965" s="187"/>
      <c r="U2965" s="187"/>
      <c r="V2965" s="187"/>
      <c r="W2965" s="187"/>
      <c r="X2965" s="187"/>
      <c r="Y2965" s="187"/>
      <c r="Z2965" s="187"/>
      <c r="AA2965" s="12"/>
      <c r="AB2965" s="2"/>
      <c r="AC2965" s="2"/>
    </row>
    <row r="2966" spans="1:29" s="4" customFormat="1" ht="9.9" customHeight="1" x14ac:dyDescent="0.25">
      <c r="A2966" s="184"/>
      <c r="B2966" s="138"/>
      <c r="C2966" s="148"/>
      <c r="D2966" s="194"/>
      <c r="E2966" s="187"/>
      <c r="F2966" s="187"/>
      <c r="G2966" s="8"/>
      <c r="H2966" s="187"/>
      <c r="M2966" s="194"/>
      <c r="N2966" s="193"/>
      <c r="O2966" s="193"/>
      <c r="Q2966" s="187"/>
      <c r="R2966" s="187"/>
      <c r="S2966" s="187"/>
      <c r="T2966" s="187"/>
      <c r="U2966" s="187"/>
      <c r="V2966" s="187"/>
      <c r="W2966" s="187"/>
      <c r="X2966" s="187"/>
      <c r="Y2966" s="187"/>
      <c r="Z2966" s="187"/>
      <c r="AA2966" s="12"/>
      <c r="AB2966" s="2"/>
      <c r="AC2966" s="2"/>
    </row>
    <row r="2967" spans="1:29" s="4" customFormat="1" ht="9.9" customHeight="1" x14ac:dyDescent="0.25">
      <c r="A2967" s="184"/>
      <c r="B2967" s="138"/>
      <c r="C2967" s="14"/>
      <c r="D2967" s="194"/>
      <c r="E2967" s="187"/>
      <c r="F2967" s="187"/>
      <c r="G2967" s="8"/>
      <c r="H2967" s="187"/>
      <c r="M2967" s="194"/>
      <c r="N2967" s="193"/>
      <c r="O2967" s="193"/>
      <c r="Q2967" s="187"/>
      <c r="R2967" s="187"/>
      <c r="S2967" s="187"/>
      <c r="T2967" s="187"/>
      <c r="U2967" s="187"/>
      <c r="V2967" s="187"/>
      <c r="W2967" s="187"/>
      <c r="X2967" s="187"/>
      <c r="Y2967" s="187"/>
      <c r="Z2967" s="187"/>
      <c r="AA2967" s="12"/>
      <c r="AB2967" s="2"/>
      <c r="AC2967" s="2"/>
    </row>
    <row r="2968" spans="1:29" s="4" customFormat="1" ht="9.9" customHeight="1" x14ac:dyDescent="0.25">
      <c r="A2968" s="184"/>
      <c r="B2968" s="138"/>
      <c r="C2968" s="14"/>
      <c r="D2968" s="194"/>
      <c r="E2968" s="187"/>
      <c r="F2968" s="187"/>
      <c r="G2968" s="8"/>
      <c r="H2968" s="187"/>
      <c r="M2968" s="194"/>
      <c r="N2968" s="193"/>
      <c r="O2968" s="193"/>
      <c r="Q2968" s="187"/>
      <c r="R2968" s="187"/>
      <c r="S2968" s="187"/>
      <c r="T2968" s="187"/>
      <c r="U2968" s="187"/>
      <c r="V2968" s="187"/>
      <c r="W2968" s="187"/>
      <c r="X2968" s="187"/>
      <c r="Y2968" s="187"/>
      <c r="Z2968" s="187"/>
      <c r="AA2968" s="12"/>
      <c r="AB2968" s="2"/>
      <c r="AC2968" s="2"/>
    </row>
    <row r="2969" spans="1:29" s="4" customFormat="1" ht="9.9" customHeight="1" x14ac:dyDescent="0.25">
      <c r="A2969" s="184"/>
      <c r="B2969" s="138"/>
      <c r="C2969" s="14"/>
      <c r="D2969" s="194"/>
      <c r="E2969" s="187"/>
      <c r="F2969" s="187"/>
      <c r="G2969" s="8"/>
      <c r="H2969" s="187"/>
      <c r="M2969" s="194"/>
      <c r="N2969" s="193"/>
      <c r="O2969" s="193"/>
      <c r="Q2969" s="187"/>
      <c r="R2969" s="187"/>
      <c r="S2969" s="187"/>
      <c r="T2969" s="187"/>
      <c r="U2969" s="187"/>
      <c r="V2969" s="187"/>
      <c r="W2969" s="187"/>
      <c r="X2969" s="187"/>
      <c r="Y2969" s="187"/>
      <c r="Z2969" s="187"/>
      <c r="AA2969" s="12"/>
      <c r="AB2969" s="2"/>
      <c r="AC2969" s="2"/>
    </row>
    <row r="2970" spans="1:29" s="4" customFormat="1" ht="9.9" customHeight="1" x14ac:dyDescent="0.25">
      <c r="A2970" s="184"/>
      <c r="B2970" s="138"/>
      <c r="C2970" s="14"/>
      <c r="D2970" s="194"/>
      <c r="E2970" s="187"/>
      <c r="F2970" s="187"/>
      <c r="G2970" s="8"/>
      <c r="H2970" s="187"/>
      <c r="M2970" s="194"/>
      <c r="N2970" s="193"/>
      <c r="O2970" s="193"/>
      <c r="Q2970" s="187"/>
      <c r="R2970" s="187"/>
      <c r="S2970" s="187"/>
      <c r="T2970" s="187"/>
      <c r="U2970" s="187"/>
      <c r="V2970" s="187"/>
      <c r="W2970" s="187"/>
      <c r="X2970" s="187"/>
      <c r="Y2970" s="187"/>
      <c r="Z2970" s="187"/>
      <c r="AA2970" s="12"/>
      <c r="AB2970" s="2"/>
      <c r="AC2970" s="2"/>
    </row>
    <row r="2971" spans="1:29" s="4" customFormat="1" ht="9.9" customHeight="1" x14ac:dyDescent="0.25">
      <c r="A2971" s="184"/>
      <c r="B2971" s="138"/>
      <c r="C2971" s="14"/>
      <c r="D2971" s="194"/>
      <c r="E2971" s="187"/>
      <c r="F2971" s="187"/>
      <c r="G2971" s="8"/>
      <c r="H2971" s="187"/>
      <c r="M2971" s="194"/>
      <c r="N2971" s="193"/>
      <c r="O2971" s="193"/>
      <c r="Q2971" s="187"/>
      <c r="R2971" s="187"/>
      <c r="S2971" s="187"/>
      <c r="T2971" s="187"/>
      <c r="U2971" s="187"/>
      <c r="V2971" s="187"/>
      <c r="W2971" s="187"/>
      <c r="X2971" s="187"/>
      <c r="Y2971" s="187"/>
      <c r="Z2971" s="187"/>
      <c r="AA2971" s="12"/>
      <c r="AB2971" s="2"/>
      <c r="AC2971" s="2"/>
    </row>
    <row r="2972" spans="1:29" s="4" customFormat="1" ht="9.9" customHeight="1" x14ac:dyDescent="0.25">
      <c r="A2972" s="184"/>
      <c r="B2972" s="138"/>
      <c r="C2972" s="148"/>
      <c r="D2972" s="194"/>
      <c r="E2972" s="187"/>
      <c r="F2972" s="187"/>
      <c r="G2972" s="8"/>
      <c r="H2972" s="187"/>
      <c r="M2972" s="194"/>
      <c r="N2972" s="193"/>
      <c r="O2972" s="193"/>
      <c r="Q2972" s="187"/>
      <c r="R2972" s="187"/>
      <c r="S2972" s="187"/>
      <c r="T2972" s="187"/>
      <c r="U2972" s="187"/>
      <c r="V2972" s="187"/>
      <c r="W2972" s="187"/>
      <c r="X2972" s="187"/>
      <c r="Y2972" s="187"/>
      <c r="Z2972" s="187"/>
      <c r="AA2972" s="12"/>
      <c r="AB2972" s="2"/>
      <c r="AC2972" s="2"/>
    </row>
    <row r="2973" spans="1:29" s="4" customFormat="1" ht="9.9" customHeight="1" x14ac:dyDescent="0.25">
      <c r="A2973" s="184"/>
      <c r="B2973" s="138"/>
      <c r="C2973" s="14"/>
      <c r="D2973" s="194"/>
      <c r="E2973" s="187"/>
      <c r="F2973" s="187"/>
      <c r="G2973" s="8"/>
      <c r="H2973" s="187"/>
      <c r="M2973" s="194"/>
      <c r="N2973" s="193"/>
      <c r="O2973" s="193"/>
      <c r="Q2973" s="187"/>
      <c r="R2973" s="187"/>
      <c r="S2973" s="187"/>
      <c r="T2973" s="187"/>
      <c r="U2973" s="187"/>
      <c r="V2973" s="187"/>
      <c r="W2973" s="187"/>
      <c r="X2973" s="187"/>
      <c r="Y2973" s="187"/>
      <c r="Z2973" s="187"/>
      <c r="AA2973" s="12"/>
      <c r="AB2973" s="2"/>
      <c r="AC2973" s="2"/>
    </row>
    <row r="2974" spans="1:29" s="4" customFormat="1" ht="9.9" customHeight="1" x14ac:dyDescent="0.25">
      <c r="A2974" s="184"/>
      <c r="B2974" s="138"/>
      <c r="C2974" s="148"/>
      <c r="D2974" s="194"/>
      <c r="E2974" s="187"/>
      <c r="F2974" s="187"/>
      <c r="G2974" s="8"/>
      <c r="H2974" s="187"/>
      <c r="M2974" s="194"/>
      <c r="N2974" s="193"/>
      <c r="O2974" s="193"/>
      <c r="Q2974" s="187"/>
      <c r="R2974" s="187"/>
      <c r="S2974" s="187"/>
      <c r="T2974" s="187"/>
      <c r="U2974" s="187"/>
      <c r="V2974" s="187"/>
      <c r="W2974" s="187"/>
      <c r="X2974" s="187"/>
      <c r="Y2974" s="187"/>
      <c r="Z2974" s="187"/>
      <c r="AA2974" s="12"/>
      <c r="AB2974" s="2"/>
      <c r="AC2974" s="2"/>
    </row>
    <row r="2975" spans="1:29" s="4" customFormat="1" ht="9.9" customHeight="1" x14ac:dyDescent="0.25">
      <c r="A2975" s="184"/>
      <c r="B2975" s="138"/>
      <c r="C2975" s="14"/>
      <c r="D2975" s="194"/>
      <c r="E2975" s="187"/>
      <c r="F2975" s="187"/>
      <c r="G2975" s="8"/>
      <c r="H2975" s="187"/>
      <c r="M2975" s="194"/>
      <c r="N2975" s="193"/>
      <c r="O2975" s="193"/>
      <c r="Q2975" s="187"/>
      <c r="R2975" s="187"/>
      <c r="S2975" s="187"/>
      <c r="T2975" s="187"/>
      <c r="U2975" s="187"/>
      <c r="V2975" s="187"/>
      <c r="W2975" s="187"/>
      <c r="X2975" s="187"/>
      <c r="Y2975" s="187"/>
      <c r="Z2975" s="187"/>
      <c r="AA2975" s="12"/>
      <c r="AB2975" s="2"/>
      <c r="AC2975" s="2"/>
    </row>
    <row r="2976" spans="1:29" s="4" customFormat="1" ht="9.9" customHeight="1" x14ac:dyDescent="0.25">
      <c r="A2976" s="184"/>
      <c r="B2976" s="138"/>
      <c r="C2976" s="14"/>
      <c r="D2976" s="194"/>
      <c r="E2976" s="187"/>
      <c r="F2976" s="187"/>
      <c r="G2976" s="8"/>
      <c r="H2976" s="187"/>
      <c r="M2976" s="194"/>
      <c r="N2976" s="193"/>
      <c r="O2976" s="193"/>
      <c r="Q2976" s="187"/>
      <c r="R2976" s="187"/>
      <c r="S2976" s="187"/>
      <c r="T2976" s="187"/>
      <c r="U2976" s="187"/>
      <c r="V2976" s="187"/>
      <c r="W2976" s="187"/>
      <c r="X2976" s="187"/>
      <c r="Y2976" s="187"/>
      <c r="Z2976" s="187"/>
      <c r="AA2976" s="12"/>
      <c r="AB2976" s="2"/>
      <c r="AC2976" s="2"/>
    </row>
    <row r="2977" spans="1:29" s="4" customFormat="1" ht="9.9" customHeight="1" x14ac:dyDescent="0.25">
      <c r="A2977" s="184"/>
      <c r="B2977" s="138"/>
      <c r="C2977" s="14"/>
      <c r="D2977" s="194"/>
      <c r="E2977" s="187"/>
      <c r="F2977" s="187"/>
      <c r="G2977" s="8"/>
      <c r="H2977" s="187"/>
      <c r="M2977" s="194"/>
      <c r="N2977" s="193"/>
      <c r="O2977" s="193"/>
      <c r="Q2977" s="187"/>
      <c r="R2977" s="187"/>
      <c r="S2977" s="187"/>
      <c r="T2977" s="187"/>
      <c r="U2977" s="187"/>
      <c r="V2977" s="187"/>
      <c r="W2977" s="187"/>
      <c r="X2977" s="187"/>
      <c r="Y2977" s="187"/>
      <c r="Z2977" s="187"/>
      <c r="AA2977" s="12"/>
      <c r="AB2977" s="2"/>
      <c r="AC2977" s="2"/>
    </row>
    <row r="2978" spans="1:29" s="4" customFormat="1" ht="9.9" customHeight="1" x14ac:dyDescent="0.25">
      <c r="A2978" s="184"/>
      <c r="B2978" s="138"/>
      <c r="C2978" s="14"/>
      <c r="D2978" s="194"/>
      <c r="E2978" s="187"/>
      <c r="F2978" s="187"/>
      <c r="G2978" s="8"/>
      <c r="H2978" s="187"/>
      <c r="M2978" s="194"/>
      <c r="N2978" s="193"/>
      <c r="O2978" s="193"/>
      <c r="Q2978" s="187"/>
      <c r="R2978" s="187"/>
      <c r="S2978" s="187"/>
      <c r="T2978" s="187"/>
      <c r="U2978" s="187"/>
      <c r="V2978" s="187"/>
      <c r="W2978" s="187"/>
      <c r="X2978" s="187"/>
      <c r="Y2978" s="187"/>
      <c r="Z2978" s="187"/>
      <c r="AA2978" s="12"/>
      <c r="AB2978" s="2"/>
      <c r="AC2978" s="2"/>
    </row>
    <row r="2979" spans="1:29" s="4" customFormat="1" ht="9.9" customHeight="1" x14ac:dyDescent="0.25">
      <c r="A2979" s="184"/>
      <c r="B2979" s="138"/>
      <c r="C2979" s="148"/>
      <c r="D2979" s="194"/>
      <c r="E2979" s="187"/>
      <c r="F2979" s="187"/>
      <c r="G2979" s="8"/>
      <c r="H2979" s="187"/>
      <c r="M2979" s="194"/>
      <c r="N2979" s="193"/>
      <c r="O2979" s="193"/>
      <c r="Q2979" s="187"/>
      <c r="R2979" s="187"/>
      <c r="S2979" s="187"/>
      <c r="T2979" s="187"/>
      <c r="U2979" s="187"/>
      <c r="V2979" s="187"/>
      <c r="W2979" s="187"/>
      <c r="X2979" s="187"/>
      <c r="Y2979" s="187"/>
      <c r="Z2979" s="187"/>
      <c r="AA2979" s="12"/>
      <c r="AB2979" s="2"/>
      <c r="AC2979" s="2"/>
    </row>
    <row r="2980" spans="1:29" s="4" customFormat="1" ht="9.9" customHeight="1" x14ac:dyDescent="0.25">
      <c r="A2980" s="184"/>
      <c r="B2980" s="138"/>
      <c r="C2980" s="14"/>
      <c r="D2980" s="194"/>
      <c r="E2980" s="187"/>
      <c r="F2980" s="187"/>
      <c r="G2980" s="8"/>
      <c r="H2980" s="187"/>
      <c r="M2980" s="194"/>
      <c r="N2980" s="193"/>
      <c r="O2980" s="193"/>
      <c r="Q2980" s="187"/>
      <c r="R2980" s="187"/>
      <c r="S2980" s="187"/>
      <c r="T2980" s="187"/>
      <c r="U2980" s="187"/>
      <c r="V2980" s="187"/>
      <c r="W2980" s="187"/>
      <c r="X2980" s="187"/>
      <c r="Y2980" s="187"/>
      <c r="Z2980" s="187"/>
      <c r="AA2980" s="12"/>
      <c r="AB2980" s="2"/>
      <c r="AC2980" s="2"/>
    </row>
    <row r="2981" spans="1:29" s="4" customFormat="1" ht="9.9" customHeight="1" x14ac:dyDescent="0.25">
      <c r="A2981" s="184"/>
      <c r="B2981" s="138"/>
      <c r="C2981" s="14"/>
      <c r="D2981" s="194"/>
      <c r="E2981" s="187"/>
      <c r="F2981" s="187"/>
      <c r="G2981" s="8"/>
      <c r="H2981" s="187"/>
      <c r="M2981" s="194"/>
      <c r="N2981" s="193"/>
      <c r="O2981" s="193"/>
      <c r="Q2981" s="187"/>
      <c r="R2981" s="187"/>
      <c r="S2981" s="187"/>
      <c r="T2981" s="187"/>
      <c r="U2981" s="187"/>
      <c r="V2981" s="187"/>
      <c r="W2981" s="187"/>
      <c r="X2981" s="187"/>
      <c r="Y2981" s="187"/>
      <c r="Z2981" s="187"/>
      <c r="AA2981" s="12"/>
      <c r="AB2981" s="2"/>
      <c r="AC2981" s="2"/>
    </row>
    <row r="2982" spans="1:29" s="4" customFormat="1" ht="9.9" customHeight="1" x14ac:dyDescent="0.25">
      <c r="A2982" s="184"/>
      <c r="B2982" s="138"/>
      <c r="C2982" s="14"/>
      <c r="D2982" s="194"/>
      <c r="E2982" s="187"/>
      <c r="F2982" s="187"/>
      <c r="G2982" s="8"/>
      <c r="H2982" s="187"/>
      <c r="M2982" s="194"/>
      <c r="N2982" s="193"/>
      <c r="O2982" s="193"/>
      <c r="Q2982" s="187"/>
      <c r="R2982" s="187"/>
      <c r="S2982" s="187"/>
      <c r="T2982" s="187"/>
      <c r="U2982" s="187"/>
      <c r="V2982" s="187"/>
      <c r="W2982" s="187"/>
      <c r="X2982" s="187"/>
      <c r="Y2982" s="187"/>
      <c r="Z2982" s="187"/>
      <c r="AA2982" s="12"/>
      <c r="AB2982" s="2"/>
      <c r="AC2982" s="2"/>
    </row>
    <row r="2983" spans="1:29" s="4" customFormat="1" ht="9.9" customHeight="1" x14ac:dyDescent="0.25">
      <c r="A2983" s="184"/>
      <c r="B2983" s="138"/>
      <c r="C2983" s="14"/>
      <c r="D2983" s="194"/>
      <c r="E2983" s="187"/>
      <c r="F2983" s="187"/>
      <c r="G2983" s="8"/>
      <c r="H2983" s="187"/>
      <c r="M2983" s="194"/>
      <c r="N2983" s="193"/>
      <c r="O2983" s="193"/>
      <c r="Q2983" s="187"/>
      <c r="R2983" s="187"/>
      <c r="S2983" s="187"/>
      <c r="T2983" s="187"/>
      <c r="U2983" s="187"/>
      <c r="V2983" s="187"/>
      <c r="W2983" s="187"/>
      <c r="X2983" s="187"/>
      <c r="Y2983" s="187"/>
      <c r="Z2983" s="187"/>
      <c r="AA2983" s="12"/>
      <c r="AB2983" s="2"/>
      <c r="AC2983" s="2"/>
    </row>
    <row r="2984" spans="1:29" s="4" customFormat="1" ht="9.9" customHeight="1" x14ac:dyDescent="0.25">
      <c r="A2984" s="184"/>
      <c r="B2984" s="138"/>
      <c r="C2984" s="14"/>
      <c r="D2984" s="194"/>
      <c r="E2984" s="187"/>
      <c r="F2984" s="187"/>
      <c r="G2984" s="8"/>
      <c r="H2984" s="187"/>
      <c r="M2984" s="194"/>
      <c r="N2984" s="193"/>
      <c r="O2984" s="193"/>
      <c r="Q2984" s="187"/>
      <c r="R2984" s="187"/>
      <c r="S2984" s="187"/>
      <c r="T2984" s="187"/>
      <c r="U2984" s="187"/>
      <c r="V2984" s="187"/>
      <c r="W2984" s="187"/>
      <c r="X2984" s="187"/>
      <c r="Y2984" s="187"/>
      <c r="Z2984" s="187"/>
      <c r="AA2984" s="12"/>
      <c r="AB2984" s="2"/>
      <c r="AC2984" s="2"/>
    </row>
    <row r="2985" spans="1:29" s="4" customFormat="1" ht="9.9" customHeight="1" x14ac:dyDescent="0.25">
      <c r="A2985" s="184"/>
      <c r="B2985" s="138"/>
      <c r="C2985" s="14"/>
      <c r="D2985" s="194"/>
      <c r="E2985" s="187"/>
      <c r="F2985" s="187"/>
      <c r="G2985" s="8"/>
      <c r="H2985" s="187"/>
      <c r="M2985" s="194"/>
      <c r="N2985" s="193"/>
      <c r="O2985" s="193"/>
      <c r="Q2985" s="187"/>
      <c r="R2985" s="187"/>
      <c r="S2985" s="187"/>
      <c r="T2985" s="187"/>
      <c r="U2985" s="187"/>
      <c r="V2985" s="187"/>
      <c r="W2985" s="187"/>
      <c r="X2985" s="187"/>
      <c r="Y2985" s="187"/>
      <c r="Z2985" s="187"/>
      <c r="AA2985" s="12"/>
      <c r="AB2985" s="2"/>
      <c r="AC2985" s="2"/>
    </row>
    <row r="2986" spans="1:29" s="4" customFormat="1" ht="9.9" customHeight="1" x14ac:dyDescent="0.25">
      <c r="A2986" s="184"/>
      <c r="B2986" s="139"/>
      <c r="C2986" s="14"/>
      <c r="D2986" s="194"/>
      <c r="E2986" s="187"/>
      <c r="F2986" s="187"/>
      <c r="G2986" s="8"/>
      <c r="H2986" s="187"/>
      <c r="M2986" s="194"/>
      <c r="N2986" s="193"/>
      <c r="O2986" s="193"/>
      <c r="Q2986" s="187"/>
      <c r="R2986" s="187"/>
      <c r="S2986" s="187"/>
      <c r="T2986" s="187"/>
      <c r="U2986" s="187"/>
      <c r="V2986" s="187"/>
      <c r="W2986" s="187"/>
      <c r="X2986" s="187"/>
      <c r="Y2986" s="187"/>
      <c r="Z2986" s="187"/>
      <c r="AA2986" s="12"/>
      <c r="AB2986" s="2"/>
      <c r="AC2986" s="2"/>
    </row>
    <row r="2987" spans="1:29" s="4" customFormat="1" ht="9.9" customHeight="1" x14ac:dyDescent="0.25">
      <c r="A2987" s="184"/>
      <c r="B2987" s="142"/>
      <c r="C2987" s="14"/>
      <c r="D2987" s="194"/>
      <c r="E2987" s="187"/>
      <c r="F2987" s="187"/>
      <c r="G2987" s="8"/>
      <c r="H2987" s="187"/>
      <c r="M2987" s="194"/>
      <c r="N2987" s="193"/>
      <c r="O2987" s="193"/>
      <c r="Q2987" s="187"/>
      <c r="R2987" s="187"/>
      <c r="S2987" s="187"/>
      <c r="T2987" s="187"/>
      <c r="U2987" s="187"/>
      <c r="V2987" s="187"/>
      <c r="W2987" s="187"/>
      <c r="X2987" s="187"/>
      <c r="Y2987" s="187"/>
      <c r="Z2987" s="187"/>
      <c r="AA2987" s="12"/>
      <c r="AB2987" s="2"/>
      <c r="AC2987" s="2"/>
    </row>
    <row r="2988" spans="1:29" s="4" customFormat="1" ht="9.9" customHeight="1" x14ac:dyDescent="0.25">
      <c r="A2988" s="184"/>
      <c r="B2988" s="138"/>
      <c r="C2988" s="14"/>
      <c r="D2988" s="194"/>
      <c r="E2988" s="187"/>
      <c r="F2988" s="187"/>
      <c r="G2988" s="8"/>
      <c r="H2988" s="187"/>
      <c r="M2988" s="194"/>
      <c r="N2988" s="193"/>
      <c r="O2988" s="193"/>
      <c r="Q2988" s="187"/>
      <c r="R2988" s="187"/>
      <c r="S2988" s="187"/>
      <c r="T2988" s="187"/>
      <c r="U2988" s="187"/>
      <c r="V2988" s="187"/>
      <c r="W2988" s="187"/>
      <c r="X2988" s="187"/>
      <c r="Y2988" s="187"/>
      <c r="Z2988" s="187"/>
      <c r="AA2988" s="12"/>
      <c r="AB2988" s="2"/>
      <c r="AC2988" s="2"/>
    </row>
    <row r="2989" spans="1:29" s="4" customFormat="1" ht="9.9" customHeight="1" x14ac:dyDescent="0.25">
      <c r="A2989" s="184"/>
      <c r="B2989" s="138"/>
      <c r="C2989" s="14"/>
      <c r="D2989" s="194"/>
      <c r="E2989" s="187"/>
      <c r="F2989" s="187"/>
      <c r="G2989" s="8"/>
      <c r="H2989" s="187"/>
      <c r="M2989" s="194"/>
      <c r="N2989" s="193"/>
      <c r="O2989" s="193"/>
      <c r="Q2989" s="187"/>
      <c r="R2989" s="187"/>
      <c r="S2989" s="187"/>
      <c r="T2989" s="187"/>
      <c r="U2989" s="187"/>
      <c r="V2989" s="187"/>
      <c r="W2989" s="187"/>
      <c r="X2989" s="187"/>
      <c r="Y2989" s="187"/>
      <c r="Z2989" s="187"/>
      <c r="AA2989" s="12"/>
      <c r="AB2989" s="2"/>
      <c r="AC2989" s="2"/>
    </row>
    <row r="2990" spans="1:29" s="4" customFormat="1" ht="9.9" customHeight="1" x14ac:dyDescent="0.25">
      <c r="A2990" s="184"/>
      <c r="B2990" s="138"/>
      <c r="C2990" s="14"/>
      <c r="D2990" s="194"/>
      <c r="E2990" s="187"/>
      <c r="F2990" s="187"/>
      <c r="G2990" s="8"/>
      <c r="H2990" s="187"/>
      <c r="M2990" s="194"/>
      <c r="N2990" s="193"/>
      <c r="O2990" s="193"/>
      <c r="Q2990" s="187"/>
      <c r="R2990" s="187"/>
      <c r="S2990" s="187"/>
      <c r="T2990" s="187"/>
      <c r="U2990" s="187"/>
      <c r="V2990" s="187"/>
      <c r="W2990" s="187"/>
      <c r="X2990" s="187"/>
      <c r="Y2990" s="187"/>
      <c r="Z2990" s="187"/>
      <c r="AA2990" s="12"/>
      <c r="AB2990" s="2"/>
      <c r="AC2990" s="2"/>
    </row>
    <row r="2991" spans="1:29" s="4" customFormat="1" ht="9.9" customHeight="1" x14ac:dyDescent="0.25">
      <c r="A2991" s="184"/>
      <c r="B2991" s="138"/>
      <c r="C2991" s="14"/>
      <c r="D2991" s="194"/>
      <c r="E2991" s="187"/>
      <c r="F2991" s="187"/>
      <c r="G2991" s="8"/>
      <c r="H2991" s="187"/>
      <c r="M2991" s="194"/>
      <c r="N2991" s="193"/>
      <c r="O2991" s="193"/>
      <c r="Q2991" s="187"/>
      <c r="R2991" s="187"/>
      <c r="S2991" s="187"/>
      <c r="T2991" s="187"/>
      <c r="U2991" s="187"/>
      <c r="V2991" s="187"/>
      <c r="W2991" s="187"/>
      <c r="X2991" s="187"/>
      <c r="Y2991" s="187"/>
      <c r="Z2991" s="187"/>
      <c r="AA2991" s="12"/>
      <c r="AB2991" s="2"/>
      <c r="AC2991" s="2"/>
    </row>
    <row r="2992" spans="1:29" s="4" customFormat="1" ht="9.9" customHeight="1" x14ac:dyDescent="0.25">
      <c r="A2992" s="184"/>
      <c r="B2992" s="138"/>
      <c r="C2992" s="14"/>
      <c r="D2992" s="194"/>
      <c r="E2992" s="187"/>
      <c r="F2992" s="187"/>
      <c r="G2992" s="8"/>
      <c r="H2992" s="187"/>
      <c r="M2992" s="194"/>
      <c r="N2992" s="193"/>
      <c r="O2992" s="193"/>
      <c r="Q2992" s="187"/>
      <c r="R2992" s="187"/>
      <c r="S2992" s="187"/>
      <c r="T2992" s="187"/>
      <c r="U2992" s="187"/>
      <c r="V2992" s="187"/>
      <c r="W2992" s="187"/>
      <c r="X2992" s="187"/>
      <c r="Y2992" s="187"/>
      <c r="Z2992" s="187"/>
      <c r="AA2992" s="12"/>
      <c r="AB2992" s="2"/>
      <c r="AC2992" s="2"/>
    </row>
    <row r="2993" spans="1:29" s="4" customFormat="1" ht="9.9" customHeight="1" x14ac:dyDescent="0.25">
      <c r="A2993" s="184"/>
      <c r="B2993" s="138"/>
      <c r="C2993" s="14"/>
      <c r="D2993" s="194"/>
      <c r="E2993" s="187"/>
      <c r="F2993" s="187"/>
      <c r="G2993" s="8"/>
      <c r="H2993" s="187"/>
      <c r="M2993" s="194"/>
      <c r="N2993" s="193"/>
      <c r="O2993" s="193"/>
      <c r="Q2993" s="187"/>
      <c r="R2993" s="187"/>
      <c r="S2993" s="187"/>
      <c r="T2993" s="187"/>
      <c r="U2993" s="187"/>
      <c r="V2993" s="187"/>
      <c r="W2993" s="187"/>
      <c r="X2993" s="187"/>
      <c r="Y2993" s="187"/>
      <c r="Z2993" s="187"/>
      <c r="AA2993" s="12"/>
      <c r="AB2993" s="2"/>
      <c r="AC2993" s="2"/>
    </row>
    <row r="2994" spans="1:29" s="4" customFormat="1" ht="9.9" customHeight="1" x14ac:dyDescent="0.25">
      <c r="A2994" s="184"/>
      <c r="B2994" s="138"/>
      <c r="C2994" s="14"/>
      <c r="D2994" s="194"/>
      <c r="E2994" s="187"/>
      <c r="F2994" s="187"/>
      <c r="G2994" s="8"/>
      <c r="H2994" s="187"/>
      <c r="M2994" s="194"/>
      <c r="N2994" s="193"/>
      <c r="O2994" s="193"/>
      <c r="Q2994" s="187"/>
      <c r="R2994" s="187"/>
      <c r="S2994" s="187"/>
      <c r="T2994" s="187"/>
      <c r="U2994" s="187"/>
      <c r="V2994" s="187"/>
      <c r="W2994" s="187"/>
      <c r="X2994" s="187"/>
      <c r="Y2994" s="187"/>
      <c r="Z2994" s="187"/>
      <c r="AA2994" s="12"/>
      <c r="AB2994" s="2"/>
      <c r="AC2994" s="2"/>
    </row>
    <row r="2995" spans="1:29" s="4" customFormat="1" ht="9.9" customHeight="1" x14ac:dyDescent="0.25">
      <c r="A2995" s="184"/>
      <c r="B2995" s="138"/>
      <c r="C2995" s="14"/>
      <c r="D2995" s="194"/>
      <c r="E2995" s="187"/>
      <c r="F2995" s="187"/>
      <c r="G2995" s="8"/>
      <c r="H2995" s="187"/>
      <c r="M2995" s="194"/>
      <c r="N2995" s="193"/>
      <c r="O2995" s="193"/>
      <c r="Q2995" s="187"/>
      <c r="R2995" s="187"/>
      <c r="S2995" s="187"/>
      <c r="T2995" s="187"/>
      <c r="U2995" s="187"/>
      <c r="V2995" s="187"/>
      <c r="W2995" s="187"/>
      <c r="X2995" s="187"/>
      <c r="Y2995" s="187"/>
      <c r="Z2995" s="187"/>
      <c r="AA2995" s="12"/>
      <c r="AB2995" s="2"/>
      <c r="AC2995" s="2"/>
    </row>
    <row r="2996" spans="1:29" s="4" customFormat="1" ht="9.9" customHeight="1" x14ac:dyDescent="0.25">
      <c r="A2996" s="184"/>
      <c r="B2996" s="138"/>
      <c r="C2996" s="83"/>
      <c r="D2996" s="194"/>
      <c r="E2996" s="187"/>
      <c r="F2996" s="187"/>
      <c r="G2996" s="8"/>
      <c r="H2996" s="187"/>
      <c r="M2996" s="194"/>
      <c r="N2996" s="193"/>
      <c r="O2996" s="193"/>
      <c r="Q2996" s="187"/>
      <c r="R2996" s="187"/>
      <c r="S2996" s="187"/>
      <c r="T2996" s="187"/>
      <c r="U2996" s="187"/>
      <c r="V2996" s="187"/>
      <c r="W2996" s="187"/>
      <c r="X2996" s="187"/>
      <c r="Y2996" s="187"/>
      <c r="Z2996" s="187"/>
      <c r="AA2996" s="12"/>
      <c r="AB2996" s="2"/>
      <c r="AC2996" s="2"/>
    </row>
    <row r="2997" spans="1:29" s="4" customFormat="1" ht="9.9" customHeight="1" x14ac:dyDescent="0.25">
      <c r="A2997" s="184"/>
      <c r="B2997" s="138"/>
      <c r="C2997" s="151"/>
      <c r="D2997" s="2"/>
      <c r="E2997" s="187"/>
      <c r="F2997" s="187"/>
      <c r="G2997" s="8"/>
      <c r="H2997" s="187"/>
      <c r="M2997" s="2"/>
      <c r="N2997" s="193"/>
      <c r="O2997" s="193"/>
      <c r="Q2997" s="187"/>
      <c r="R2997" s="187"/>
      <c r="S2997" s="187"/>
      <c r="T2997" s="187"/>
      <c r="U2997" s="187"/>
      <c r="V2997" s="187"/>
      <c r="W2997" s="187"/>
      <c r="X2997" s="187"/>
      <c r="Y2997" s="187"/>
      <c r="Z2997" s="187"/>
      <c r="AA2997" s="12"/>
      <c r="AB2997" s="2"/>
      <c r="AC2997" s="2"/>
    </row>
    <row r="2998" spans="1:29" s="4" customFormat="1" ht="9.9" customHeight="1" x14ac:dyDescent="0.25">
      <c r="A2998" s="184"/>
      <c r="B2998" s="138"/>
      <c r="C2998" s="148"/>
      <c r="D2998" s="194"/>
      <c r="E2998" s="187"/>
      <c r="F2998" s="187"/>
      <c r="G2998" s="8"/>
      <c r="H2998" s="187"/>
      <c r="M2998" s="194"/>
      <c r="N2998" s="193"/>
      <c r="O2998" s="193"/>
      <c r="Q2998" s="187"/>
      <c r="R2998" s="187"/>
      <c r="S2998" s="187"/>
      <c r="T2998" s="187"/>
      <c r="U2998" s="187"/>
      <c r="V2998" s="187"/>
      <c r="W2998" s="187"/>
      <c r="X2998" s="187"/>
      <c r="Y2998" s="187"/>
      <c r="Z2998" s="187"/>
      <c r="AA2998" s="12"/>
      <c r="AB2998" s="2"/>
      <c r="AC2998" s="2"/>
    </row>
    <row r="2999" spans="1:29" s="4" customFormat="1" ht="9.9" customHeight="1" x14ac:dyDescent="0.25">
      <c r="A2999" s="184"/>
      <c r="B2999" s="138"/>
      <c r="C2999" s="14"/>
      <c r="D2999" s="194"/>
      <c r="E2999" s="187"/>
      <c r="F2999" s="187"/>
      <c r="G2999" s="8"/>
      <c r="H2999" s="187"/>
      <c r="M2999" s="194"/>
      <c r="N2999" s="193"/>
      <c r="O2999" s="193"/>
      <c r="Q2999" s="187"/>
      <c r="R2999" s="187"/>
      <c r="S2999" s="187"/>
      <c r="T2999" s="187"/>
      <c r="U2999" s="187"/>
      <c r="V2999" s="187"/>
      <c r="W2999" s="187"/>
      <c r="X2999" s="187"/>
      <c r="Y2999" s="187"/>
      <c r="Z2999" s="187"/>
      <c r="AA2999" s="12"/>
      <c r="AB2999" s="2"/>
      <c r="AC2999" s="2"/>
    </row>
    <row r="3000" spans="1:29" s="4" customFormat="1" ht="9.9" customHeight="1" x14ac:dyDescent="0.25">
      <c r="A3000" s="184"/>
      <c r="B3000" s="138"/>
      <c r="C3000" s="14"/>
      <c r="D3000" s="194"/>
      <c r="E3000" s="187"/>
      <c r="F3000" s="187"/>
      <c r="G3000" s="8"/>
      <c r="H3000" s="187"/>
      <c r="M3000" s="194"/>
      <c r="N3000" s="193"/>
      <c r="O3000" s="193"/>
      <c r="Q3000" s="187"/>
      <c r="R3000" s="187"/>
      <c r="S3000" s="187"/>
      <c r="T3000" s="187"/>
      <c r="U3000" s="187"/>
      <c r="V3000" s="187"/>
      <c r="W3000" s="187"/>
      <c r="X3000" s="187"/>
      <c r="Y3000" s="187"/>
      <c r="Z3000" s="187"/>
      <c r="AA3000" s="12"/>
      <c r="AB3000" s="2"/>
      <c r="AC3000" s="2"/>
    </row>
    <row r="3001" spans="1:29" s="4" customFormat="1" ht="9.9" customHeight="1" x14ac:dyDescent="0.25">
      <c r="A3001" s="184"/>
      <c r="B3001" s="138"/>
      <c r="C3001" s="14"/>
      <c r="D3001" s="194"/>
      <c r="E3001" s="187"/>
      <c r="F3001" s="187"/>
      <c r="G3001" s="8"/>
      <c r="H3001" s="187"/>
      <c r="M3001" s="194"/>
      <c r="N3001" s="193"/>
      <c r="O3001" s="193"/>
      <c r="Q3001" s="187"/>
      <c r="R3001" s="187"/>
      <c r="S3001" s="187"/>
      <c r="T3001" s="187"/>
      <c r="U3001" s="187"/>
      <c r="V3001" s="187"/>
      <c r="W3001" s="187"/>
      <c r="X3001" s="187"/>
      <c r="Y3001" s="187"/>
      <c r="Z3001" s="187"/>
      <c r="AA3001" s="12"/>
      <c r="AB3001" s="2"/>
      <c r="AC3001" s="2"/>
    </row>
    <row r="3002" spans="1:29" s="4" customFormat="1" ht="9.9" customHeight="1" x14ac:dyDescent="0.25">
      <c r="A3002" s="184"/>
      <c r="B3002" s="138"/>
      <c r="C3002" s="14"/>
      <c r="D3002" s="2"/>
      <c r="E3002" s="187"/>
      <c r="F3002" s="187"/>
      <c r="G3002" s="8"/>
      <c r="H3002" s="187"/>
      <c r="M3002" s="2"/>
      <c r="N3002" s="193"/>
      <c r="O3002" s="193"/>
      <c r="Q3002" s="187"/>
      <c r="R3002" s="187"/>
      <c r="S3002" s="187"/>
      <c r="T3002" s="187"/>
      <c r="U3002" s="187"/>
      <c r="V3002" s="187"/>
      <c r="W3002" s="187"/>
      <c r="X3002" s="187"/>
      <c r="Y3002" s="187"/>
      <c r="Z3002" s="187"/>
      <c r="AA3002" s="12"/>
      <c r="AB3002" s="2"/>
      <c r="AC3002" s="2"/>
    </row>
    <row r="3003" spans="1:29" s="4" customFormat="1" ht="9.9" customHeight="1" x14ac:dyDescent="0.25">
      <c r="A3003" s="184"/>
      <c r="B3003" s="138"/>
      <c r="C3003" s="14"/>
      <c r="D3003" s="194"/>
      <c r="E3003" s="187"/>
      <c r="F3003" s="187"/>
      <c r="G3003" s="8"/>
      <c r="H3003" s="187"/>
      <c r="M3003" s="194"/>
      <c r="N3003" s="193"/>
      <c r="O3003" s="193"/>
      <c r="Q3003" s="187"/>
      <c r="R3003" s="187"/>
      <c r="S3003" s="187"/>
      <c r="T3003" s="187"/>
      <c r="U3003" s="187"/>
      <c r="V3003" s="187"/>
      <c r="W3003" s="187"/>
      <c r="X3003" s="187"/>
      <c r="Y3003" s="187"/>
      <c r="Z3003" s="187"/>
      <c r="AA3003" s="12"/>
      <c r="AB3003" s="2"/>
      <c r="AC3003" s="2"/>
    </row>
    <row r="3004" spans="1:29" s="4" customFormat="1" ht="9.9" customHeight="1" x14ac:dyDescent="0.25">
      <c r="A3004" s="184"/>
      <c r="B3004" s="138"/>
      <c r="C3004" s="14"/>
      <c r="D3004" s="194"/>
      <c r="E3004" s="187"/>
      <c r="F3004" s="187"/>
      <c r="G3004" s="8"/>
      <c r="H3004" s="187"/>
      <c r="M3004" s="194"/>
      <c r="N3004" s="193"/>
      <c r="O3004" s="193"/>
      <c r="Q3004" s="187"/>
      <c r="R3004" s="187"/>
      <c r="S3004" s="187"/>
      <c r="T3004" s="187"/>
      <c r="U3004" s="187"/>
      <c r="V3004" s="187"/>
      <c r="W3004" s="187"/>
      <c r="X3004" s="187"/>
      <c r="Y3004" s="187"/>
      <c r="Z3004" s="187"/>
      <c r="AA3004" s="12"/>
      <c r="AB3004" s="2"/>
      <c r="AC3004" s="2"/>
    </row>
    <row r="3005" spans="1:29" s="4" customFormat="1" ht="9.9" customHeight="1" x14ac:dyDescent="0.25">
      <c r="A3005" s="184"/>
      <c r="B3005" s="138"/>
      <c r="C3005" s="14"/>
      <c r="D3005" s="2"/>
      <c r="E3005" s="187"/>
      <c r="F3005" s="187"/>
      <c r="G3005" s="8"/>
      <c r="H3005" s="187"/>
      <c r="M3005" s="2"/>
      <c r="N3005" s="193"/>
      <c r="O3005" s="193"/>
      <c r="Q3005" s="187"/>
      <c r="R3005" s="187"/>
      <c r="S3005" s="187"/>
      <c r="T3005" s="187"/>
      <c r="U3005" s="187"/>
      <c r="V3005" s="187"/>
      <c r="W3005" s="187"/>
      <c r="X3005" s="187"/>
      <c r="Y3005" s="187"/>
      <c r="Z3005" s="187"/>
      <c r="AA3005" s="12"/>
      <c r="AB3005" s="2"/>
      <c r="AC3005" s="2"/>
    </row>
    <row r="3006" spans="1:29" s="4" customFormat="1" ht="9.9" customHeight="1" x14ac:dyDescent="0.25">
      <c r="A3006" s="184"/>
      <c r="B3006" s="138"/>
      <c r="C3006" s="148"/>
      <c r="D3006" s="194"/>
      <c r="E3006" s="187"/>
      <c r="F3006" s="187"/>
      <c r="G3006" s="8"/>
      <c r="H3006" s="187"/>
      <c r="M3006" s="194"/>
      <c r="N3006" s="193"/>
      <c r="O3006" s="193"/>
      <c r="Q3006" s="187"/>
      <c r="R3006" s="187"/>
      <c r="S3006" s="187"/>
      <c r="T3006" s="187"/>
      <c r="U3006" s="187"/>
      <c r="V3006" s="187"/>
      <c r="W3006" s="187"/>
      <c r="X3006" s="187"/>
      <c r="Y3006" s="187"/>
      <c r="Z3006" s="187"/>
      <c r="AA3006" s="12"/>
      <c r="AB3006" s="2"/>
      <c r="AC3006" s="2"/>
    </row>
    <row r="3007" spans="1:29" s="4" customFormat="1" ht="9.9" customHeight="1" x14ac:dyDescent="0.25">
      <c r="A3007" s="184"/>
      <c r="B3007" s="138"/>
      <c r="C3007" s="14"/>
      <c r="D3007" s="194"/>
      <c r="E3007" s="187"/>
      <c r="F3007" s="187"/>
      <c r="G3007" s="8"/>
      <c r="H3007" s="187"/>
      <c r="M3007" s="194"/>
      <c r="N3007" s="193"/>
      <c r="O3007" s="193"/>
      <c r="Q3007" s="187"/>
      <c r="R3007" s="187"/>
      <c r="S3007" s="187"/>
      <c r="T3007" s="187"/>
      <c r="U3007" s="187"/>
      <c r="V3007" s="187"/>
      <c r="W3007" s="187"/>
      <c r="X3007" s="187"/>
      <c r="Y3007" s="187"/>
      <c r="Z3007" s="187"/>
      <c r="AA3007" s="12"/>
      <c r="AB3007" s="2"/>
      <c r="AC3007" s="2"/>
    </row>
    <row r="3008" spans="1:29" s="4" customFormat="1" ht="9.9" customHeight="1" x14ac:dyDescent="0.25">
      <c r="A3008" s="184"/>
      <c r="B3008" s="138"/>
      <c r="C3008" s="14"/>
      <c r="D3008" s="194"/>
      <c r="E3008" s="187"/>
      <c r="F3008" s="187"/>
      <c r="G3008" s="8"/>
      <c r="H3008" s="187"/>
      <c r="M3008" s="194"/>
      <c r="N3008" s="193"/>
      <c r="O3008" s="193"/>
      <c r="Q3008" s="187"/>
      <c r="R3008" s="187"/>
      <c r="S3008" s="187"/>
      <c r="T3008" s="187"/>
      <c r="U3008" s="187"/>
      <c r="V3008" s="187"/>
      <c r="W3008" s="187"/>
      <c r="X3008" s="187"/>
      <c r="Y3008" s="187"/>
      <c r="Z3008" s="187"/>
      <c r="AA3008" s="12"/>
      <c r="AB3008" s="2"/>
      <c r="AC3008" s="2"/>
    </row>
    <row r="3009" spans="1:29" s="4" customFormat="1" ht="9.9" customHeight="1" x14ac:dyDescent="0.25">
      <c r="A3009" s="184"/>
      <c r="B3009" s="138"/>
      <c r="C3009" s="14"/>
      <c r="D3009" s="194"/>
      <c r="E3009" s="187"/>
      <c r="F3009" s="187"/>
      <c r="G3009" s="8"/>
      <c r="H3009" s="187"/>
      <c r="M3009" s="194"/>
      <c r="N3009" s="193"/>
      <c r="O3009" s="193"/>
      <c r="Q3009" s="187"/>
      <c r="R3009" s="187"/>
      <c r="S3009" s="187"/>
      <c r="T3009" s="187"/>
      <c r="U3009" s="187"/>
      <c r="V3009" s="187"/>
      <c r="W3009" s="187"/>
      <c r="X3009" s="187"/>
      <c r="Y3009" s="187"/>
      <c r="Z3009" s="187"/>
      <c r="AA3009" s="12"/>
      <c r="AB3009" s="2"/>
      <c r="AC3009" s="2"/>
    </row>
    <row r="3010" spans="1:29" s="4" customFormat="1" ht="9.9" customHeight="1" x14ac:dyDescent="0.25">
      <c r="A3010" s="184"/>
      <c r="B3010" s="138"/>
      <c r="C3010" s="14"/>
      <c r="D3010" s="2"/>
      <c r="E3010" s="187"/>
      <c r="F3010" s="187"/>
      <c r="G3010" s="8"/>
      <c r="H3010" s="187"/>
      <c r="M3010" s="2"/>
      <c r="N3010" s="193"/>
      <c r="O3010" s="193"/>
      <c r="Q3010" s="187"/>
      <c r="R3010" s="187"/>
      <c r="S3010" s="187"/>
      <c r="T3010" s="187"/>
      <c r="U3010" s="187"/>
      <c r="V3010" s="187"/>
      <c r="W3010" s="187"/>
      <c r="X3010" s="187"/>
      <c r="Y3010" s="187"/>
      <c r="Z3010" s="187"/>
      <c r="AA3010" s="12"/>
      <c r="AB3010" s="2"/>
      <c r="AC3010" s="2"/>
    </row>
    <row r="3011" spans="1:29" s="4" customFormat="1" ht="9.9" customHeight="1" x14ac:dyDescent="0.25">
      <c r="A3011" s="184"/>
      <c r="B3011" s="138"/>
      <c r="C3011" s="14"/>
      <c r="D3011" s="194"/>
      <c r="E3011" s="187"/>
      <c r="F3011" s="187"/>
      <c r="G3011" s="8"/>
      <c r="H3011" s="187"/>
      <c r="M3011" s="194"/>
      <c r="N3011" s="193"/>
      <c r="O3011" s="193"/>
      <c r="Q3011" s="187"/>
      <c r="R3011" s="187"/>
      <c r="S3011" s="187"/>
      <c r="T3011" s="187"/>
      <c r="U3011" s="187"/>
      <c r="V3011" s="187"/>
      <c r="W3011" s="187"/>
      <c r="X3011" s="187"/>
      <c r="Y3011" s="187"/>
      <c r="Z3011" s="187"/>
      <c r="AA3011" s="12"/>
      <c r="AB3011" s="2"/>
      <c r="AC3011" s="2"/>
    </row>
    <row r="3012" spans="1:29" s="4" customFormat="1" ht="9.9" customHeight="1" x14ac:dyDescent="0.25">
      <c r="A3012" s="184"/>
      <c r="B3012" s="138"/>
      <c r="C3012" s="148"/>
      <c r="D3012" s="194"/>
      <c r="E3012" s="187"/>
      <c r="F3012" s="187"/>
      <c r="G3012" s="8"/>
      <c r="H3012" s="187"/>
      <c r="M3012" s="194"/>
      <c r="N3012" s="193"/>
      <c r="O3012" s="193"/>
      <c r="Q3012" s="187"/>
      <c r="R3012" s="187"/>
      <c r="S3012" s="187"/>
      <c r="T3012" s="187"/>
      <c r="U3012" s="187"/>
      <c r="V3012" s="187"/>
      <c r="W3012" s="187"/>
      <c r="X3012" s="187"/>
      <c r="Y3012" s="187"/>
      <c r="Z3012" s="187"/>
      <c r="AA3012" s="12"/>
      <c r="AB3012" s="2"/>
      <c r="AC3012" s="2"/>
    </row>
    <row r="3013" spans="1:29" s="4" customFormat="1" ht="9.9" customHeight="1" x14ac:dyDescent="0.25">
      <c r="A3013" s="184"/>
      <c r="B3013" s="138"/>
      <c r="C3013" s="14"/>
      <c r="D3013" s="194"/>
      <c r="E3013" s="187"/>
      <c r="F3013" s="187"/>
      <c r="G3013" s="8"/>
      <c r="H3013" s="187"/>
      <c r="M3013" s="194"/>
      <c r="N3013" s="193"/>
      <c r="O3013" s="193"/>
      <c r="Q3013" s="187"/>
      <c r="R3013" s="187"/>
      <c r="S3013" s="187"/>
      <c r="T3013" s="187"/>
      <c r="U3013" s="187"/>
      <c r="V3013" s="187"/>
      <c r="W3013" s="187"/>
      <c r="X3013" s="187"/>
      <c r="Y3013" s="187"/>
      <c r="Z3013" s="187"/>
      <c r="AA3013" s="12"/>
      <c r="AB3013" s="2"/>
      <c r="AC3013" s="2"/>
    </row>
    <row r="3014" spans="1:29" s="4" customFormat="1" ht="9.9" customHeight="1" x14ac:dyDescent="0.25">
      <c r="A3014" s="184"/>
      <c r="B3014" s="138"/>
      <c r="C3014" s="148"/>
      <c r="D3014" s="194"/>
      <c r="E3014" s="187"/>
      <c r="F3014" s="187"/>
      <c r="G3014" s="8"/>
      <c r="H3014" s="187"/>
      <c r="M3014" s="194"/>
      <c r="N3014" s="193"/>
      <c r="O3014" s="193"/>
      <c r="Q3014" s="187"/>
      <c r="R3014" s="187"/>
      <c r="S3014" s="187"/>
      <c r="T3014" s="187"/>
      <c r="U3014" s="187"/>
      <c r="V3014" s="187"/>
      <c r="W3014" s="187"/>
      <c r="X3014" s="187"/>
      <c r="Y3014" s="187"/>
      <c r="Z3014" s="187"/>
      <c r="AA3014" s="12"/>
      <c r="AB3014" s="2"/>
      <c r="AC3014" s="2"/>
    </row>
    <row r="3015" spans="1:29" s="4" customFormat="1" ht="9.9" customHeight="1" x14ac:dyDescent="0.25">
      <c r="A3015" s="184"/>
      <c r="B3015" s="138"/>
      <c r="C3015" s="14"/>
      <c r="D3015" s="2"/>
      <c r="E3015" s="187"/>
      <c r="F3015" s="187"/>
      <c r="G3015" s="8"/>
      <c r="H3015" s="187"/>
      <c r="M3015" s="2"/>
      <c r="N3015" s="193"/>
      <c r="O3015" s="193"/>
      <c r="Q3015" s="187"/>
      <c r="R3015" s="187"/>
      <c r="S3015" s="187"/>
      <c r="T3015" s="187"/>
      <c r="U3015" s="187"/>
      <c r="V3015" s="187"/>
      <c r="W3015" s="187"/>
      <c r="X3015" s="187"/>
      <c r="Y3015" s="187"/>
      <c r="Z3015" s="187"/>
      <c r="AA3015" s="12"/>
      <c r="AB3015" s="2"/>
      <c r="AC3015" s="2"/>
    </row>
    <row r="3016" spans="1:29" s="4" customFormat="1" ht="9.9" customHeight="1" x14ac:dyDescent="0.25">
      <c r="A3016" s="184"/>
      <c r="B3016" s="138"/>
      <c r="C3016" s="14"/>
      <c r="D3016" s="194"/>
      <c r="E3016" s="187"/>
      <c r="F3016" s="187"/>
      <c r="G3016" s="8"/>
      <c r="H3016" s="187"/>
      <c r="M3016" s="194"/>
      <c r="N3016" s="193"/>
      <c r="O3016" s="193"/>
      <c r="Q3016" s="187"/>
      <c r="R3016" s="187"/>
      <c r="S3016" s="187"/>
      <c r="T3016" s="187"/>
      <c r="U3016" s="187"/>
      <c r="V3016" s="187"/>
      <c r="W3016" s="187"/>
      <c r="X3016" s="187"/>
      <c r="Y3016" s="187"/>
      <c r="Z3016" s="187"/>
      <c r="AA3016" s="12"/>
      <c r="AB3016" s="2"/>
      <c r="AC3016" s="2"/>
    </row>
    <row r="3017" spans="1:29" s="4" customFormat="1" ht="9.9" customHeight="1" x14ac:dyDescent="0.25">
      <c r="A3017" s="184"/>
      <c r="B3017" s="138"/>
      <c r="C3017" s="14"/>
      <c r="D3017" s="194"/>
      <c r="E3017" s="187"/>
      <c r="F3017" s="187"/>
      <c r="G3017" s="8"/>
      <c r="H3017" s="187"/>
      <c r="M3017" s="194"/>
      <c r="N3017" s="193"/>
      <c r="O3017" s="193"/>
      <c r="Q3017" s="187"/>
      <c r="R3017" s="187"/>
      <c r="S3017" s="187"/>
      <c r="T3017" s="187"/>
      <c r="U3017" s="187"/>
      <c r="V3017" s="187"/>
      <c r="W3017" s="187"/>
      <c r="X3017" s="187"/>
      <c r="Y3017" s="187"/>
      <c r="Z3017" s="187"/>
      <c r="AA3017" s="12"/>
      <c r="AB3017" s="2"/>
      <c r="AC3017" s="2"/>
    </row>
    <row r="3018" spans="1:29" s="4" customFormat="1" ht="9.9" customHeight="1" x14ac:dyDescent="0.25">
      <c r="A3018" s="184"/>
      <c r="B3018" s="138"/>
      <c r="C3018" s="14"/>
      <c r="D3018" s="194"/>
      <c r="E3018" s="187"/>
      <c r="F3018" s="187"/>
      <c r="G3018" s="8"/>
      <c r="H3018" s="187"/>
      <c r="M3018" s="194"/>
      <c r="N3018" s="193"/>
      <c r="O3018" s="193"/>
      <c r="Q3018" s="187"/>
      <c r="R3018" s="187"/>
      <c r="S3018" s="187"/>
      <c r="T3018" s="187"/>
      <c r="U3018" s="187"/>
      <c r="V3018" s="187"/>
      <c r="W3018" s="187"/>
      <c r="X3018" s="187"/>
      <c r="Y3018" s="187"/>
      <c r="Z3018" s="187"/>
      <c r="AA3018" s="12"/>
      <c r="AB3018" s="2"/>
      <c r="AC3018" s="2"/>
    </row>
    <row r="3019" spans="1:29" s="4" customFormat="1" ht="9.9" customHeight="1" x14ac:dyDescent="0.25">
      <c r="A3019" s="184"/>
      <c r="B3019" s="138"/>
      <c r="C3019" s="148"/>
      <c r="D3019" s="194"/>
      <c r="E3019" s="187"/>
      <c r="F3019" s="187"/>
      <c r="G3019" s="8"/>
      <c r="H3019" s="187"/>
      <c r="M3019" s="194"/>
      <c r="N3019" s="193"/>
      <c r="O3019" s="193"/>
      <c r="Q3019" s="187"/>
      <c r="R3019" s="187"/>
      <c r="S3019" s="187"/>
      <c r="T3019" s="187"/>
      <c r="U3019" s="187"/>
      <c r="V3019" s="187"/>
      <c r="W3019" s="187"/>
      <c r="X3019" s="187"/>
      <c r="Y3019" s="187"/>
      <c r="Z3019" s="187"/>
      <c r="AA3019" s="12"/>
      <c r="AB3019" s="2"/>
      <c r="AC3019" s="2"/>
    </row>
    <row r="3020" spans="1:29" s="4" customFormat="1" ht="9.9" customHeight="1" x14ac:dyDescent="0.25">
      <c r="A3020" s="184"/>
      <c r="B3020" s="138"/>
      <c r="C3020" s="14"/>
      <c r="D3020" s="2"/>
      <c r="E3020" s="187"/>
      <c r="F3020" s="187"/>
      <c r="G3020" s="8"/>
      <c r="H3020" s="187"/>
      <c r="M3020" s="2"/>
      <c r="N3020" s="193"/>
      <c r="O3020" s="193"/>
      <c r="Q3020" s="187"/>
      <c r="R3020" s="187"/>
      <c r="S3020" s="187"/>
      <c r="T3020" s="187"/>
      <c r="U3020" s="187"/>
      <c r="V3020" s="187"/>
      <c r="W3020" s="187"/>
      <c r="X3020" s="187"/>
      <c r="Y3020" s="187"/>
      <c r="Z3020" s="187"/>
      <c r="AA3020" s="12"/>
      <c r="AB3020" s="2"/>
      <c r="AC3020" s="2"/>
    </row>
    <row r="3021" spans="1:29" s="4" customFormat="1" ht="9.9" customHeight="1" x14ac:dyDescent="0.25">
      <c r="A3021" s="184"/>
      <c r="B3021" s="138"/>
      <c r="C3021" s="14"/>
      <c r="D3021" s="194"/>
      <c r="E3021" s="187"/>
      <c r="F3021" s="187"/>
      <c r="G3021" s="8"/>
      <c r="H3021" s="187"/>
      <c r="M3021" s="194"/>
      <c r="N3021" s="193"/>
      <c r="O3021" s="193"/>
      <c r="Q3021" s="187"/>
      <c r="R3021" s="187"/>
      <c r="S3021" s="187"/>
      <c r="T3021" s="187"/>
      <c r="U3021" s="187"/>
      <c r="V3021" s="187"/>
      <c r="W3021" s="187"/>
      <c r="X3021" s="187"/>
      <c r="Y3021" s="187"/>
      <c r="Z3021" s="187"/>
      <c r="AA3021" s="12"/>
      <c r="AB3021" s="2"/>
      <c r="AC3021" s="2"/>
    </row>
    <row r="3022" spans="1:29" s="4" customFormat="1" ht="9.9" customHeight="1" x14ac:dyDescent="0.25">
      <c r="A3022" s="184"/>
      <c r="B3022" s="138"/>
      <c r="C3022" s="14"/>
      <c r="D3022" s="194"/>
      <c r="E3022" s="187"/>
      <c r="F3022" s="187"/>
      <c r="G3022" s="8"/>
      <c r="H3022" s="187"/>
      <c r="M3022" s="194"/>
      <c r="N3022" s="193"/>
      <c r="O3022" s="193"/>
      <c r="Q3022" s="187"/>
      <c r="R3022" s="187"/>
      <c r="S3022" s="187"/>
      <c r="T3022" s="187"/>
      <c r="U3022" s="187"/>
      <c r="V3022" s="187"/>
      <c r="W3022" s="187"/>
      <c r="X3022" s="187"/>
      <c r="Y3022" s="187"/>
      <c r="Z3022" s="187"/>
      <c r="AA3022" s="12"/>
      <c r="AB3022" s="2"/>
      <c r="AC3022" s="2"/>
    </row>
    <row r="3023" spans="1:29" s="4" customFormat="1" ht="9.9" customHeight="1" x14ac:dyDescent="0.25">
      <c r="A3023" s="184"/>
      <c r="B3023" s="138"/>
      <c r="C3023" s="14"/>
      <c r="D3023" s="194"/>
      <c r="E3023" s="187"/>
      <c r="F3023" s="187"/>
      <c r="G3023" s="8"/>
      <c r="H3023" s="187"/>
      <c r="M3023" s="194"/>
      <c r="N3023" s="193"/>
      <c r="O3023" s="193"/>
      <c r="Q3023" s="187"/>
      <c r="R3023" s="187"/>
      <c r="S3023" s="187"/>
      <c r="T3023" s="187"/>
      <c r="U3023" s="187"/>
      <c r="V3023" s="187"/>
      <c r="W3023" s="187"/>
      <c r="X3023" s="187"/>
      <c r="Y3023" s="187"/>
      <c r="Z3023" s="187"/>
      <c r="AA3023" s="12"/>
      <c r="AB3023" s="2"/>
      <c r="AC3023" s="2"/>
    </row>
    <row r="3024" spans="1:29" s="4" customFormat="1" ht="9.9" customHeight="1" x14ac:dyDescent="0.25">
      <c r="A3024" s="184"/>
      <c r="B3024" s="138"/>
      <c r="C3024" s="14"/>
      <c r="D3024" s="194"/>
      <c r="E3024" s="187"/>
      <c r="F3024" s="187"/>
      <c r="G3024" s="8"/>
      <c r="H3024" s="187"/>
      <c r="M3024" s="194"/>
      <c r="N3024" s="193"/>
      <c r="O3024" s="193"/>
      <c r="Q3024" s="187"/>
      <c r="R3024" s="187"/>
      <c r="S3024" s="187"/>
      <c r="T3024" s="187"/>
      <c r="U3024" s="187"/>
      <c r="V3024" s="187"/>
      <c r="W3024" s="187"/>
      <c r="X3024" s="187"/>
      <c r="Y3024" s="187"/>
      <c r="Z3024" s="187"/>
      <c r="AA3024" s="12"/>
      <c r="AB3024" s="2"/>
      <c r="AC3024" s="2"/>
    </row>
    <row r="3025" spans="1:29" s="4" customFormat="1" ht="9.9" customHeight="1" x14ac:dyDescent="0.25">
      <c r="A3025" s="184"/>
      <c r="B3025" s="138"/>
      <c r="C3025" s="14"/>
      <c r="D3025" s="2"/>
      <c r="E3025" s="187"/>
      <c r="F3025" s="187"/>
      <c r="G3025" s="8"/>
      <c r="H3025" s="187"/>
      <c r="M3025" s="2"/>
      <c r="N3025" s="193"/>
      <c r="O3025" s="193"/>
      <c r="Q3025" s="187"/>
      <c r="R3025" s="187"/>
      <c r="S3025" s="187"/>
      <c r="T3025" s="187"/>
      <c r="U3025" s="187"/>
      <c r="V3025" s="187"/>
      <c r="W3025" s="187"/>
      <c r="X3025" s="187"/>
      <c r="Y3025" s="187"/>
      <c r="Z3025" s="187"/>
      <c r="AA3025" s="12"/>
      <c r="AB3025" s="2"/>
      <c r="AC3025" s="2"/>
    </row>
    <row r="3026" spans="1:29" s="4" customFormat="1" ht="9.9" customHeight="1" x14ac:dyDescent="0.25">
      <c r="A3026" s="184"/>
      <c r="B3026" s="138"/>
      <c r="C3026" s="14"/>
      <c r="D3026" s="194"/>
      <c r="E3026" s="187"/>
      <c r="F3026" s="187"/>
      <c r="G3026" s="8"/>
      <c r="H3026" s="187"/>
      <c r="M3026" s="194"/>
      <c r="N3026" s="193"/>
      <c r="O3026" s="193"/>
      <c r="Q3026" s="187"/>
      <c r="R3026" s="187"/>
      <c r="S3026" s="187"/>
      <c r="T3026" s="187"/>
      <c r="U3026" s="187"/>
      <c r="V3026" s="187"/>
      <c r="W3026" s="187"/>
      <c r="X3026" s="187"/>
      <c r="Y3026" s="187"/>
      <c r="Z3026" s="187"/>
      <c r="AA3026" s="12"/>
      <c r="AB3026" s="2"/>
      <c r="AC3026" s="2"/>
    </row>
    <row r="3027" spans="1:29" s="4" customFormat="1" ht="9.9" customHeight="1" x14ac:dyDescent="0.25">
      <c r="A3027" s="184"/>
      <c r="B3027" s="138"/>
      <c r="C3027" s="14"/>
      <c r="D3027" s="194"/>
      <c r="E3027" s="187"/>
      <c r="F3027" s="187"/>
      <c r="G3027" s="8"/>
      <c r="H3027" s="187"/>
      <c r="M3027" s="194"/>
      <c r="N3027" s="193"/>
      <c r="O3027" s="193"/>
      <c r="Q3027" s="187"/>
      <c r="R3027" s="187"/>
      <c r="S3027" s="187"/>
      <c r="T3027" s="187"/>
      <c r="U3027" s="187"/>
      <c r="V3027" s="187"/>
      <c r="W3027" s="187"/>
      <c r="X3027" s="187"/>
      <c r="Y3027" s="187"/>
      <c r="Z3027" s="187"/>
      <c r="AA3027" s="12"/>
      <c r="AB3027" s="2"/>
      <c r="AC3027" s="2"/>
    </row>
    <row r="3028" spans="1:29" s="4" customFormat="1" ht="9.9" customHeight="1" x14ac:dyDescent="0.25">
      <c r="A3028" s="184"/>
      <c r="B3028" s="138"/>
      <c r="C3028" s="14"/>
      <c r="D3028" s="194"/>
      <c r="E3028" s="187"/>
      <c r="F3028" s="187"/>
      <c r="G3028" s="8"/>
      <c r="H3028" s="187"/>
      <c r="M3028" s="194"/>
      <c r="N3028" s="193"/>
      <c r="O3028" s="193"/>
      <c r="Q3028" s="187"/>
      <c r="R3028" s="187"/>
      <c r="S3028" s="187"/>
      <c r="T3028" s="187"/>
      <c r="U3028" s="187"/>
      <c r="V3028" s="187"/>
      <c r="W3028" s="187"/>
      <c r="X3028" s="187"/>
      <c r="Y3028" s="187"/>
      <c r="Z3028" s="187"/>
      <c r="AA3028" s="12"/>
      <c r="AB3028" s="2"/>
      <c r="AC3028" s="2"/>
    </row>
    <row r="3029" spans="1:29" s="4" customFormat="1" ht="9.9" customHeight="1" x14ac:dyDescent="0.25">
      <c r="A3029" s="184"/>
      <c r="B3029" s="138"/>
      <c r="C3029" s="14"/>
      <c r="D3029" s="194"/>
      <c r="E3029" s="187"/>
      <c r="F3029" s="187"/>
      <c r="G3029" s="8"/>
      <c r="H3029" s="187"/>
      <c r="M3029" s="194"/>
      <c r="N3029" s="193"/>
      <c r="O3029" s="193"/>
      <c r="Q3029" s="187"/>
      <c r="R3029" s="187"/>
      <c r="S3029" s="187"/>
      <c r="T3029" s="187"/>
      <c r="U3029" s="187"/>
      <c r="V3029" s="187"/>
      <c r="W3029" s="187"/>
      <c r="X3029" s="187"/>
      <c r="Y3029" s="187"/>
      <c r="Z3029" s="187"/>
      <c r="AA3029" s="12"/>
      <c r="AB3029" s="2"/>
      <c r="AC3029" s="2"/>
    </row>
    <row r="3030" spans="1:29" s="4" customFormat="1" ht="9.9" customHeight="1" x14ac:dyDescent="0.25">
      <c r="A3030" s="184"/>
      <c r="B3030" s="138"/>
      <c r="C3030" s="14"/>
      <c r="D3030" s="2"/>
      <c r="E3030" s="187"/>
      <c r="F3030" s="187"/>
      <c r="G3030" s="8"/>
      <c r="H3030" s="187"/>
      <c r="M3030" s="2"/>
      <c r="N3030" s="193"/>
      <c r="O3030" s="193"/>
      <c r="Q3030" s="187"/>
      <c r="R3030" s="187"/>
      <c r="S3030" s="187"/>
      <c r="T3030" s="187"/>
      <c r="U3030" s="187"/>
      <c r="V3030" s="187"/>
      <c r="W3030" s="187"/>
      <c r="X3030" s="187"/>
      <c r="Y3030" s="187"/>
      <c r="Z3030" s="187"/>
      <c r="AA3030" s="12"/>
      <c r="AB3030" s="2"/>
      <c r="AC3030" s="2"/>
    </row>
    <row r="3031" spans="1:29" s="4" customFormat="1" ht="9.9" customHeight="1" x14ac:dyDescent="0.25">
      <c r="A3031" s="184"/>
      <c r="B3031" s="138"/>
      <c r="C3031" s="14"/>
      <c r="D3031" s="194"/>
      <c r="E3031" s="187"/>
      <c r="F3031" s="187"/>
      <c r="G3031" s="8"/>
      <c r="H3031" s="187"/>
      <c r="M3031" s="194"/>
      <c r="N3031" s="193"/>
      <c r="O3031" s="193"/>
      <c r="Q3031" s="187"/>
      <c r="R3031" s="187"/>
      <c r="S3031" s="187"/>
      <c r="T3031" s="187"/>
      <c r="U3031" s="187"/>
      <c r="V3031" s="187"/>
      <c r="W3031" s="187"/>
      <c r="X3031" s="187"/>
      <c r="Y3031" s="187"/>
      <c r="Z3031" s="187"/>
      <c r="AA3031" s="12"/>
      <c r="AB3031" s="2"/>
      <c r="AC3031" s="2"/>
    </row>
    <row r="3032" spans="1:29" s="4" customFormat="1" ht="9.9" customHeight="1" x14ac:dyDescent="0.25">
      <c r="A3032" s="184"/>
      <c r="B3032" s="138"/>
      <c r="C3032" s="14"/>
      <c r="D3032" s="194"/>
      <c r="E3032" s="187"/>
      <c r="F3032" s="187"/>
      <c r="G3032" s="8"/>
      <c r="H3032" s="187"/>
      <c r="M3032" s="194"/>
      <c r="N3032" s="193"/>
      <c r="O3032" s="193"/>
      <c r="Q3032" s="187"/>
      <c r="R3032" s="187"/>
      <c r="S3032" s="187"/>
      <c r="T3032" s="187"/>
      <c r="U3032" s="187"/>
      <c r="V3032" s="187"/>
      <c r="W3032" s="187"/>
      <c r="X3032" s="187"/>
      <c r="Y3032" s="187"/>
      <c r="Z3032" s="187"/>
      <c r="AA3032" s="12"/>
      <c r="AB3032" s="2"/>
      <c r="AC3032" s="2"/>
    </row>
    <row r="3033" spans="1:29" s="4" customFormat="1" ht="9.9" customHeight="1" x14ac:dyDescent="0.25">
      <c r="A3033" s="184"/>
      <c r="B3033" s="138"/>
      <c r="C3033" s="14"/>
      <c r="D3033" s="194"/>
      <c r="E3033" s="187"/>
      <c r="F3033" s="187"/>
      <c r="G3033" s="8"/>
      <c r="H3033" s="187"/>
      <c r="M3033" s="194"/>
      <c r="N3033" s="193"/>
      <c r="O3033" s="193"/>
      <c r="Q3033" s="187"/>
      <c r="R3033" s="187"/>
      <c r="S3033" s="187"/>
      <c r="T3033" s="187"/>
      <c r="U3033" s="187"/>
      <c r="V3033" s="187"/>
      <c r="W3033" s="187"/>
      <c r="X3033" s="187"/>
      <c r="Y3033" s="187"/>
      <c r="Z3033" s="187"/>
      <c r="AA3033" s="12"/>
      <c r="AB3033" s="2"/>
      <c r="AC3033" s="2"/>
    </row>
    <row r="3034" spans="1:29" s="4" customFormat="1" ht="9.9" customHeight="1" x14ac:dyDescent="0.25">
      <c r="A3034" s="184"/>
      <c r="B3034" s="138"/>
      <c r="C3034" s="14"/>
      <c r="D3034" s="194"/>
      <c r="E3034" s="187"/>
      <c r="F3034" s="187"/>
      <c r="G3034" s="8"/>
      <c r="H3034" s="187"/>
      <c r="M3034" s="194"/>
      <c r="N3034" s="193"/>
      <c r="O3034" s="193"/>
      <c r="Q3034" s="187"/>
      <c r="R3034" s="187"/>
      <c r="S3034" s="187"/>
      <c r="T3034" s="187"/>
      <c r="U3034" s="187"/>
      <c r="V3034" s="187"/>
      <c r="W3034" s="187"/>
      <c r="X3034" s="187"/>
      <c r="Y3034" s="187"/>
      <c r="Z3034" s="187"/>
      <c r="AA3034" s="12"/>
      <c r="AB3034" s="2"/>
      <c r="AC3034" s="2"/>
    </row>
    <row r="3035" spans="1:29" s="4" customFormat="1" ht="9.9" customHeight="1" x14ac:dyDescent="0.25">
      <c r="A3035" s="184"/>
      <c r="B3035" s="138"/>
      <c r="C3035" s="14"/>
      <c r="D3035" s="194"/>
      <c r="E3035" s="187"/>
      <c r="F3035" s="187"/>
      <c r="G3035" s="8"/>
      <c r="H3035" s="187"/>
      <c r="M3035" s="194"/>
      <c r="N3035" s="193"/>
      <c r="O3035" s="193"/>
      <c r="Q3035" s="187"/>
      <c r="R3035" s="187"/>
      <c r="S3035" s="187"/>
      <c r="T3035" s="187"/>
      <c r="U3035" s="187"/>
      <c r="V3035" s="187"/>
      <c r="W3035" s="187"/>
      <c r="X3035" s="187"/>
      <c r="Y3035" s="187"/>
      <c r="Z3035" s="187"/>
      <c r="AA3035" s="12"/>
      <c r="AB3035" s="2"/>
      <c r="AC3035" s="2"/>
    </row>
    <row r="3036" spans="1:29" s="4" customFormat="1" ht="9.9" customHeight="1" x14ac:dyDescent="0.25">
      <c r="A3036" s="184"/>
      <c r="B3036" s="138"/>
      <c r="C3036" s="83"/>
      <c r="D3036" s="194"/>
      <c r="E3036" s="187"/>
      <c r="F3036" s="187"/>
      <c r="G3036" s="8"/>
      <c r="H3036" s="187"/>
      <c r="M3036" s="194"/>
      <c r="N3036" s="193"/>
      <c r="O3036" s="193"/>
      <c r="Q3036" s="187"/>
      <c r="R3036" s="187"/>
      <c r="S3036" s="187"/>
      <c r="T3036" s="187"/>
      <c r="U3036" s="187"/>
      <c r="V3036" s="187"/>
      <c r="W3036" s="187"/>
      <c r="X3036" s="187"/>
      <c r="Y3036" s="187"/>
      <c r="Z3036" s="187"/>
      <c r="AA3036" s="12"/>
      <c r="AB3036" s="2"/>
      <c r="AC3036" s="2"/>
    </row>
    <row r="3037" spans="1:29" s="4" customFormat="1" ht="9.9" customHeight="1" x14ac:dyDescent="0.25">
      <c r="A3037" s="184"/>
      <c r="B3037" s="138"/>
      <c r="C3037" s="2"/>
      <c r="D3037" s="194"/>
      <c r="E3037" s="187"/>
      <c r="F3037" s="187"/>
      <c r="G3037" s="8"/>
      <c r="H3037" s="187"/>
      <c r="M3037" s="194"/>
      <c r="N3037" s="193"/>
      <c r="O3037" s="193"/>
      <c r="Q3037" s="187"/>
      <c r="R3037" s="187"/>
      <c r="S3037" s="187"/>
      <c r="T3037" s="187"/>
      <c r="U3037" s="187"/>
      <c r="V3037" s="187"/>
      <c r="W3037" s="187"/>
      <c r="X3037" s="187"/>
      <c r="Y3037" s="187"/>
      <c r="Z3037" s="187"/>
      <c r="AA3037" s="12"/>
      <c r="AB3037" s="2"/>
      <c r="AC3037" s="2"/>
    </row>
    <row r="3038" spans="1:29" s="4" customFormat="1" ht="9.9" customHeight="1" x14ac:dyDescent="0.25">
      <c r="A3038" s="184"/>
      <c r="B3038" s="138"/>
      <c r="C3038" s="148"/>
      <c r="D3038" s="194"/>
      <c r="E3038" s="187"/>
      <c r="F3038" s="187"/>
      <c r="G3038" s="8"/>
      <c r="H3038" s="187"/>
      <c r="M3038" s="194"/>
      <c r="N3038" s="193"/>
      <c r="O3038" s="193"/>
      <c r="Q3038" s="187"/>
      <c r="R3038" s="187"/>
      <c r="S3038" s="187"/>
      <c r="T3038" s="187"/>
      <c r="U3038" s="187"/>
      <c r="V3038" s="187"/>
      <c r="W3038" s="187"/>
      <c r="X3038" s="187"/>
      <c r="Y3038" s="187"/>
      <c r="Z3038" s="187"/>
      <c r="AA3038" s="12"/>
      <c r="AB3038" s="2"/>
      <c r="AC3038" s="2"/>
    </row>
    <row r="3039" spans="1:29" s="4" customFormat="1" ht="9.9" customHeight="1" x14ac:dyDescent="0.25">
      <c r="A3039" s="184"/>
      <c r="B3039" s="138"/>
      <c r="C3039" s="14"/>
      <c r="D3039" s="194"/>
      <c r="E3039" s="187"/>
      <c r="F3039" s="187"/>
      <c r="G3039" s="8"/>
      <c r="H3039" s="187"/>
      <c r="M3039" s="194"/>
      <c r="N3039" s="193"/>
      <c r="O3039" s="193"/>
      <c r="Q3039" s="187"/>
      <c r="R3039" s="187"/>
      <c r="S3039" s="187"/>
      <c r="T3039" s="187"/>
      <c r="U3039" s="187"/>
      <c r="V3039" s="187"/>
      <c r="W3039" s="187"/>
      <c r="X3039" s="187"/>
      <c r="Y3039" s="187"/>
      <c r="Z3039" s="187"/>
      <c r="AA3039" s="12"/>
      <c r="AB3039" s="2"/>
      <c r="AC3039" s="2"/>
    </row>
    <row r="3040" spans="1:29" s="4" customFormat="1" ht="9.9" customHeight="1" x14ac:dyDescent="0.25">
      <c r="A3040" s="184"/>
      <c r="B3040" s="138"/>
      <c r="C3040" s="14"/>
      <c r="D3040" s="194"/>
      <c r="E3040" s="187"/>
      <c r="F3040" s="187"/>
      <c r="G3040" s="8"/>
      <c r="H3040" s="187"/>
      <c r="M3040" s="194"/>
      <c r="N3040" s="193"/>
      <c r="O3040" s="193"/>
      <c r="Q3040" s="187"/>
      <c r="R3040" s="187"/>
      <c r="S3040" s="187"/>
      <c r="T3040" s="187"/>
      <c r="U3040" s="187"/>
      <c r="V3040" s="187"/>
      <c r="W3040" s="187"/>
      <c r="X3040" s="187"/>
      <c r="Y3040" s="187"/>
      <c r="Z3040" s="187"/>
      <c r="AA3040" s="12"/>
      <c r="AB3040" s="2"/>
      <c r="AC3040" s="2"/>
    </row>
    <row r="3041" spans="1:29" s="4" customFormat="1" ht="9.9" customHeight="1" x14ac:dyDescent="0.25">
      <c r="A3041" s="184"/>
      <c r="B3041" s="138"/>
      <c r="C3041" s="14"/>
      <c r="D3041" s="194"/>
      <c r="E3041" s="187"/>
      <c r="F3041" s="187"/>
      <c r="G3041" s="8"/>
      <c r="H3041" s="187"/>
      <c r="M3041" s="194"/>
      <c r="N3041" s="193"/>
      <c r="O3041" s="193"/>
      <c r="Q3041" s="187"/>
      <c r="R3041" s="187"/>
      <c r="S3041" s="187"/>
      <c r="T3041" s="187"/>
      <c r="U3041" s="187"/>
      <c r="V3041" s="187"/>
      <c r="W3041" s="187"/>
      <c r="X3041" s="187"/>
      <c r="Y3041" s="187"/>
      <c r="Z3041" s="187"/>
      <c r="AA3041" s="12"/>
      <c r="AB3041" s="2"/>
      <c r="AC3041" s="2"/>
    </row>
    <row r="3042" spans="1:29" s="4" customFormat="1" ht="9.9" customHeight="1" x14ac:dyDescent="0.25">
      <c r="A3042" s="184"/>
      <c r="B3042" s="138"/>
      <c r="C3042" s="14"/>
      <c r="D3042" s="194"/>
      <c r="E3042" s="187"/>
      <c r="F3042" s="187"/>
      <c r="G3042" s="8"/>
      <c r="H3042" s="187"/>
      <c r="M3042" s="194"/>
      <c r="N3042" s="193"/>
      <c r="O3042" s="193"/>
      <c r="Q3042" s="187"/>
      <c r="R3042" s="187"/>
      <c r="S3042" s="187"/>
      <c r="T3042" s="187"/>
      <c r="U3042" s="187"/>
      <c r="V3042" s="187"/>
      <c r="W3042" s="187"/>
      <c r="X3042" s="187"/>
      <c r="Y3042" s="187"/>
      <c r="Z3042" s="187"/>
      <c r="AA3042" s="12"/>
      <c r="AB3042" s="2"/>
      <c r="AC3042" s="2"/>
    </row>
    <row r="3043" spans="1:29" s="4" customFormat="1" ht="9.9" customHeight="1" x14ac:dyDescent="0.25">
      <c r="A3043" s="184"/>
      <c r="B3043" s="138"/>
      <c r="C3043" s="14"/>
      <c r="D3043" s="194"/>
      <c r="E3043" s="187"/>
      <c r="F3043" s="187"/>
      <c r="G3043" s="8"/>
      <c r="H3043" s="187"/>
      <c r="M3043" s="194"/>
      <c r="N3043" s="193"/>
      <c r="O3043" s="193"/>
      <c r="Q3043" s="187"/>
      <c r="R3043" s="187"/>
      <c r="S3043" s="187"/>
      <c r="T3043" s="187"/>
      <c r="U3043" s="187"/>
      <c r="V3043" s="187"/>
      <c r="W3043" s="187"/>
      <c r="X3043" s="187"/>
      <c r="Y3043" s="187"/>
      <c r="Z3043" s="187"/>
      <c r="AA3043" s="12"/>
      <c r="AB3043" s="2"/>
      <c r="AC3043" s="2"/>
    </row>
    <row r="3044" spans="1:29" s="4" customFormat="1" ht="9.9" customHeight="1" x14ac:dyDescent="0.25">
      <c r="A3044" s="184"/>
      <c r="B3044" s="138"/>
      <c r="C3044" s="14"/>
      <c r="D3044" s="194"/>
      <c r="E3044" s="187"/>
      <c r="F3044" s="187"/>
      <c r="G3044" s="8"/>
      <c r="H3044" s="187"/>
      <c r="M3044" s="194"/>
      <c r="N3044" s="193"/>
      <c r="O3044" s="193"/>
      <c r="Q3044" s="187"/>
      <c r="R3044" s="187"/>
      <c r="S3044" s="187"/>
      <c r="T3044" s="187"/>
      <c r="U3044" s="187"/>
      <c r="V3044" s="187"/>
      <c r="W3044" s="187"/>
      <c r="X3044" s="187"/>
      <c r="Y3044" s="187"/>
      <c r="Z3044" s="187"/>
      <c r="AA3044" s="12"/>
      <c r="AB3044" s="2"/>
      <c r="AC3044" s="2"/>
    </row>
    <row r="3045" spans="1:29" s="4" customFormat="1" ht="9.9" customHeight="1" x14ac:dyDescent="0.25">
      <c r="A3045" s="184"/>
      <c r="B3045" s="138"/>
      <c r="C3045" s="14"/>
      <c r="D3045" s="194"/>
      <c r="E3045" s="187"/>
      <c r="F3045" s="187"/>
      <c r="G3045" s="8"/>
      <c r="H3045" s="187"/>
      <c r="M3045" s="194"/>
      <c r="N3045" s="193"/>
      <c r="O3045" s="193"/>
      <c r="Q3045" s="187"/>
      <c r="R3045" s="187"/>
      <c r="S3045" s="187"/>
      <c r="T3045" s="187"/>
      <c r="U3045" s="187"/>
      <c r="V3045" s="187"/>
      <c r="W3045" s="187"/>
      <c r="X3045" s="187"/>
      <c r="Y3045" s="187"/>
      <c r="Z3045" s="187"/>
      <c r="AA3045" s="12"/>
      <c r="AB3045" s="2"/>
      <c r="AC3045" s="2"/>
    </row>
    <row r="3046" spans="1:29" s="4" customFormat="1" ht="9.9" customHeight="1" x14ac:dyDescent="0.25">
      <c r="A3046" s="184"/>
      <c r="B3046" s="138"/>
      <c r="C3046" s="148"/>
      <c r="D3046" s="194"/>
      <c r="E3046" s="187"/>
      <c r="F3046" s="187"/>
      <c r="G3046" s="8"/>
      <c r="H3046" s="187"/>
      <c r="M3046" s="194"/>
      <c r="N3046" s="193"/>
      <c r="O3046" s="193"/>
      <c r="Q3046" s="187"/>
      <c r="R3046" s="187"/>
      <c r="S3046" s="187"/>
      <c r="T3046" s="187"/>
      <c r="U3046" s="187"/>
      <c r="V3046" s="187"/>
      <c r="W3046" s="187"/>
      <c r="X3046" s="187"/>
      <c r="Y3046" s="187"/>
      <c r="Z3046" s="187"/>
      <c r="AA3046" s="12"/>
      <c r="AB3046" s="2"/>
      <c r="AC3046" s="2"/>
    </row>
    <row r="3047" spans="1:29" s="4" customFormat="1" ht="9.9" customHeight="1" x14ac:dyDescent="0.25">
      <c r="A3047" s="184"/>
      <c r="B3047" s="138"/>
      <c r="C3047" s="14"/>
      <c r="D3047" s="194"/>
      <c r="E3047" s="187"/>
      <c r="F3047" s="187"/>
      <c r="G3047" s="8"/>
      <c r="H3047" s="187"/>
      <c r="M3047" s="194"/>
      <c r="N3047" s="193"/>
      <c r="O3047" s="193"/>
      <c r="Q3047" s="187"/>
      <c r="R3047" s="187"/>
      <c r="S3047" s="187"/>
      <c r="T3047" s="187"/>
      <c r="U3047" s="187"/>
      <c r="V3047" s="187"/>
      <c r="W3047" s="187"/>
      <c r="X3047" s="187"/>
      <c r="Y3047" s="187"/>
      <c r="Z3047" s="187"/>
      <c r="AA3047" s="12"/>
      <c r="AB3047" s="2"/>
      <c r="AC3047" s="2"/>
    </row>
    <row r="3048" spans="1:29" s="4" customFormat="1" ht="9.9" customHeight="1" x14ac:dyDescent="0.25">
      <c r="A3048" s="184"/>
      <c r="B3048" s="138"/>
      <c r="C3048" s="14"/>
      <c r="D3048" s="194"/>
      <c r="E3048" s="187"/>
      <c r="F3048" s="187"/>
      <c r="G3048" s="8"/>
      <c r="H3048" s="187"/>
      <c r="M3048" s="194"/>
      <c r="N3048" s="193"/>
      <c r="O3048" s="193"/>
      <c r="Q3048" s="187"/>
      <c r="R3048" s="187"/>
      <c r="S3048" s="187"/>
      <c r="T3048" s="187"/>
      <c r="U3048" s="187"/>
      <c r="V3048" s="187"/>
      <c r="W3048" s="187"/>
      <c r="X3048" s="187"/>
      <c r="Y3048" s="187"/>
      <c r="Z3048" s="187"/>
      <c r="AA3048" s="12"/>
      <c r="AB3048" s="2"/>
      <c r="AC3048" s="2"/>
    </row>
    <row r="3049" spans="1:29" s="4" customFormat="1" ht="9.9" customHeight="1" x14ac:dyDescent="0.25">
      <c r="A3049" s="184"/>
      <c r="B3049" s="138"/>
      <c r="C3049" s="14"/>
      <c r="D3049" s="194"/>
      <c r="E3049" s="187"/>
      <c r="F3049" s="187"/>
      <c r="G3049" s="8"/>
      <c r="H3049" s="187"/>
      <c r="M3049" s="194"/>
      <c r="N3049" s="193"/>
      <c r="O3049" s="193"/>
      <c r="Q3049" s="187"/>
      <c r="R3049" s="187"/>
      <c r="S3049" s="187"/>
      <c r="T3049" s="187"/>
      <c r="U3049" s="187"/>
      <c r="V3049" s="187"/>
      <c r="W3049" s="187"/>
      <c r="X3049" s="187"/>
      <c r="Y3049" s="187"/>
      <c r="Z3049" s="187"/>
      <c r="AA3049" s="12"/>
      <c r="AB3049" s="2"/>
      <c r="AC3049" s="2"/>
    </row>
    <row r="3050" spans="1:29" s="4" customFormat="1" ht="9.9" customHeight="1" x14ac:dyDescent="0.25">
      <c r="A3050" s="184"/>
      <c r="B3050" s="138"/>
      <c r="C3050" s="14"/>
      <c r="D3050" s="194"/>
      <c r="E3050" s="187"/>
      <c r="F3050" s="187"/>
      <c r="G3050" s="8"/>
      <c r="H3050" s="187"/>
      <c r="M3050" s="194"/>
      <c r="N3050" s="193"/>
      <c r="O3050" s="193"/>
      <c r="Q3050" s="187"/>
      <c r="R3050" s="187"/>
      <c r="S3050" s="187"/>
      <c r="T3050" s="187"/>
      <c r="U3050" s="187"/>
      <c r="V3050" s="187"/>
      <c r="W3050" s="187"/>
      <c r="X3050" s="187"/>
      <c r="Y3050" s="187"/>
      <c r="Z3050" s="187"/>
      <c r="AA3050" s="12"/>
      <c r="AB3050" s="2"/>
      <c r="AC3050" s="2"/>
    </row>
    <row r="3051" spans="1:29" s="4" customFormat="1" ht="9.9" customHeight="1" x14ac:dyDescent="0.25">
      <c r="A3051" s="184"/>
      <c r="B3051" s="138"/>
      <c r="C3051" s="14"/>
      <c r="D3051" s="194"/>
      <c r="E3051" s="187"/>
      <c r="F3051" s="187"/>
      <c r="G3051" s="8"/>
      <c r="H3051" s="187"/>
      <c r="M3051" s="194"/>
      <c r="N3051" s="193"/>
      <c r="O3051" s="193"/>
      <c r="Q3051" s="187"/>
      <c r="R3051" s="187"/>
      <c r="S3051" s="187"/>
      <c r="T3051" s="187"/>
      <c r="U3051" s="187"/>
      <c r="V3051" s="187"/>
      <c r="W3051" s="187"/>
      <c r="X3051" s="187"/>
      <c r="Y3051" s="187"/>
      <c r="Z3051" s="187"/>
      <c r="AA3051" s="12"/>
      <c r="AB3051" s="2"/>
      <c r="AC3051" s="2"/>
    </row>
    <row r="3052" spans="1:29" s="4" customFormat="1" ht="9.9" customHeight="1" x14ac:dyDescent="0.25">
      <c r="A3052" s="184"/>
      <c r="B3052" s="138"/>
      <c r="C3052" s="148"/>
      <c r="D3052" s="194"/>
      <c r="E3052" s="187"/>
      <c r="F3052" s="187"/>
      <c r="G3052" s="8"/>
      <c r="H3052" s="187"/>
      <c r="M3052" s="194"/>
      <c r="N3052" s="193"/>
      <c r="O3052" s="193"/>
      <c r="Q3052" s="187"/>
      <c r="R3052" s="187"/>
      <c r="S3052" s="187"/>
      <c r="T3052" s="187"/>
      <c r="U3052" s="187"/>
      <c r="V3052" s="187"/>
      <c r="W3052" s="187"/>
      <c r="X3052" s="187"/>
      <c r="Y3052" s="187"/>
      <c r="Z3052" s="187"/>
      <c r="AA3052" s="12"/>
      <c r="AB3052" s="2"/>
      <c r="AC3052" s="2"/>
    </row>
    <row r="3053" spans="1:29" s="4" customFormat="1" ht="9.9" customHeight="1" x14ac:dyDescent="0.25">
      <c r="A3053" s="184"/>
      <c r="B3053" s="138"/>
      <c r="C3053" s="138"/>
      <c r="D3053" s="194"/>
      <c r="E3053" s="187"/>
      <c r="F3053" s="187"/>
      <c r="G3053" s="8"/>
      <c r="H3053" s="187"/>
      <c r="M3053" s="194"/>
      <c r="N3053" s="193"/>
      <c r="O3053" s="193"/>
      <c r="Q3053" s="187"/>
      <c r="R3053" s="187"/>
      <c r="S3053" s="187"/>
      <c r="T3053" s="187"/>
      <c r="U3053" s="187"/>
      <c r="V3053" s="187"/>
      <c r="W3053" s="187"/>
      <c r="X3053" s="187"/>
      <c r="Y3053" s="187"/>
      <c r="Z3053" s="187"/>
      <c r="AA3053" s="12"/>
      <c r="AB3053" s="2"/>
      <c r="AC3053" s="2"/>
    </row>
    <row r="3054" spans="1:29" s="4" customFormat="1" ht="9.9" customHeight="1" x14ac:dyDescent="0.25">
      <c r="A3054" s="184"/>
      <c r="B3054" s="138"/>
      <c r="C3054" s="142"/>
      <c r="D3054" s="194"/>
      <c r="E3054" s="187"/>
      <c r="F3054" s="187"/>
      <c r="G3054" s="8"/>
      <c r="H3054" s="187"/>
      <c r="M3054" s="194"/>
      <c r="N3054" s="193"/>
      <c r="O3054" s="193"/>
      <c r="Q3054" s="187"/>
      <c r="R3054" s="187"/>
      <c r="S3054" s="187"/>
      <c r="T3054" s="187"/>
      <c r="U3054" s="187"/>
      <c r="V3054" s="187"/>
      <c r="W3054" s="187"/>
      <c r="X3054" s="187"/>
      <c r="Y3054" s="187"/>
      <c r="Z3054" s="187"/>
      <c r="AA3054" s="12"/>
      <c r="AB3054" s="2"/>
      <c r="AC3054" s="2"/>
    </row>
    <row r="3055" spans="1:29" s="4" customFormat="1" ht="9.9" customHeight="1" x14ac:dyDescent="0.25">
      <c r="A3055" s="184"/>
      <c r="B3055" s="138"/>
      <c r="C3055" s="138"/>
      <c r="D3055" s="194"/>
      <c r="E3055" s="187"/>
      <c r="F3055" s="187"/>
      <c r="G3055" s="8"/>
      <c r="H3055" s="187"/>
      <c r="M3055" s="194"/>
      <c r="N3055" s="193"/>
      <c r="O3055" s="193"/>
      <c r="Q3055" s="187"/>
      <c r="R3055" s="187"/>
      <c r="S3055" s="187"/>
      <c r="T3055" s="187"/>
      <c r="U3055" s="187"/>
      <c r="V3055" s="187"/>
      <c r="W3055" s="187"/>
      <c r="X3055" s="187"/>
      <c r="Y3055" s="187"/>
      <c r="Z3055" s="187"/>
      <c r="AA3055" s="12"/>
      <c r="AB3055" s="2"/>
      <c r="AC3055" s="2"/>
    </row>
    <row r="3056" spans="1:29" s="4" customFormat="1" ht="9.9" customHeight="1" x14ac:dyDescent="0.25">
      <c r="A3056" s="184"/>
      <c r="B3056" s="138"/>
      <c r="C3056" s="138"/>
      <c r="D3056" s="194"/>
      <c r="E3056" s="187"/>
      <c r="F3056" s="187"/>
      <c r="G3056" s="8"/>
      <c r="H3056" s="187"/>
      <c r="M3056" s="194"/>
      <c r="N3056" s="193"/>
      <c r="O3056" s="193"/>
      <c r="Q3056" s="187"/>
      <c r="R3056" s="187"/>
      <c r="S3056" s="187"/>
      <c r="T3056" s="187"/>
      <c r="U3056" s="187"/>
      <c r="V3056" s="187"/>
      <c r="W3056" s="187"/>
      <c r="X3056" s="187"/>
      <c r="Y3056" s="187"/>
      <c r="Z3056" s="187"/>
      <c r="AA3056" s="12"/>
      <c r="AB3056" s="2"/>
      <c r="AC3056" s="2"/>
    </row>
    <row r="3057" spans="1:29" s="4" customFormat="1" ht="9.9" customHeight="1" x14ac:dyDescent="0.25">
      <c r="A3057" s="184"/>
      <c r="B3057" s="138"/>
      <c r="C3057" s="138"/>
      <c r="D3057" s="194"/>
      <c r="E3057" s="187"/>
      <c r="F3057" s="187"/>
      <c r="G3057" s="8"/>
      <c r="H3057" s="187"/>
      <c r="M3057" s="194"/>
      <c r="N3057" s="193"/>
      <c r="O3057" s="193"/>
      <c r="Q3057" s="187"/>
      <c r="R3057" s="187"/>
      <c r="S3057" s="187"/>
      <c r="T3057" s="187"/>
      <c r="U3057" s="187"/>
      <c r="V3057" s="187"/>
      <c r="W3057" s="187"/>
      <c r="X3057" s="187"/>
      <c r="Y3057" s="187"/>
      <c r="Z3057" s="187"/>
      <c r="AA3057" s="12"/>
      <c r="AB3057" s="2"/>
      <c r="AC3057" s="2"/>
    </row>
    <row r="3060" spans="1:29" s="4" customFormat="1" ht="9.9" customHeight="1" x14ac:dyDescent="0.25">
      <c r="A3060" s="184"/>
      <c r="B3060" s="141"/>
      <c r="C3060" s="142"/>
      <c r="D3060" s="187"/>
      <c r="E3060" s="187"/>
      <c r="F3060" s="187"/>
      <c r="G3060" s="8"/>
      <c r="H3060" s="187"/>
      <c r="M3060" s="187"/>
      <c r="N3060" s="187"/>
      <c r="O3060" s="187"/>
      <c r="Q3060" s="187"/>
      <c r="R3060" s="187"/>
      <c r="S3060" s="187"/>
      <c r="T3060" s="187"/>
      <c r="U3060" s="187"/>
      <c r="V3060" s="187"/>
      <c r="W3060" s="187"/>
      <c r="X3060" s="187"/>
      <c r="Y3060" s="187"/>
      <c r="Z3060" s="187"/>
      <c r="AA3060" s="12"/>
      <c r="AB3060" s="2"/>
      <c r="AC3060" s="2"/>
    </row>
    <row r="3061" spans="1:29" s="4" customFormat="1" ht="9.9" customHeight="1" x14ac:dyDescent="0.25">
      <c r="A3061" s="184"/>
      <c r="B3061" s="134"/>
      <c r="C3061" s="2"/>
      <c r="D3061" s="187"/>
      <c r="E3061" s="187"/>
      <c r="F3061" s="187"/>
      <c r="G3061" s="8"/>
      <c r="H3061" s="187"/>
      <c r="M3061" s="187"/>
      <c r="N3061" s="187"/>
      <c r="O3061" s="187"/>
      <c r="Q3061" s="187"/>
      <c r="R3061" s="187"/>
      <c r="S3061" s="187"/>
      <c r="T3061" s="187"/>
      <c r="U3061" s="187"/>
      <c r="V3061" s="187"/>
      <c r="W3061" s="187"/>
      <c r="X3061" s="187"/>
      <c r="Y3061" s="187"/>
      <c r="Z3061" s="187"/>
      <c r="AA3061" s="12"/>
      <c r="AB3061" s="2"/>
      <c r="AC3061" s="2"/>
    </row>
    <row r="3062" spans="1:29" s="4" customFormat="1" ht="9.9" customHeight="1" x14ac:dyDescent="0.25">
      <c r="A3062" s="184"/>
      <c r="B3062" s="142"/>
      <c r="C3062" s="2"/>
      <c r="D3062" s="187"/>
      <c r="E3062" s="187"/>
      <c r="F3062" s="187"/>
      <c r="G3062" s="8"/>
      <c r="H3062" s="187"/>
      <c r="M3062" s="187"/>
      <c r="N3062" s="187"/>
      <c r="O3062" s="187"/>
      <c r="Q3062" s="187"/>
      <c r="R3062" s="187"/>
      <c r="S3062" s="187"/>
      <c r="T3062" s="187"/>
      <c r="U3062" s="187"/>
      <c r="V3062" s="187"/>
      <c r="W3062" s="187"/>
      <c r="X3062" s="187"/>
      <c r="Y3062" s="187"/>
      <c r="Z3062" s="187"/>
      <c r="AA3062" s="12"/>
      <c r="AB3062" s="2"/>
      <c r="AC3062" s="2"/>
    </row>
    <row r="3063" spans="1:29" s="12" customFormat="1" ht="9.9" customHeight="1" x14ac:dyDescent="0.25">
      <c r="A3063" s="184"/>
      <c r="B3063" s="141"/>
      <c r="C3063" s="2"/>
      <c r="D3063" s="187"/>
      <c r="E3063" s="187"/>
      <c r="F3063" s="187"/>
      <c r="G3063" s="8"/>
      <c r="H3063" s="187"/>
      <c r="I3063" s="4"/>
      <c r="J3063" s="4"/>
      <c r="K3063" s="4"/>
      <c r="L3063" s="4"/>
      <c r="M3063" s="187"/>
      <c r="N3063" s="187"/>
      <c r="O3063" s="187"/>
      <c r="P3063" s="4"/>
      <c r="Q3063" s="187"/>
      <c r="R3063" s="187"/>
      <c r="S3063" s="187"/>
      <c r="T3063" s="187"/>
      <c r="U3063" s="187"/>
      <c r="V3063" s="187"/>
      <c r="W3063" s="187"/>
      <c r="X3063" s="187"/>
      <c r="Y3063" s="187"/>
      <c r="Z3063" s="187"/>
      <c r="AB3063" s="2"/>
      <c r="AC3063" s="2"/>
    </row>
    <row r="3064" spans="1:29" s="12" customFormat="1" ht="9.9" customHeight="1" x14ac:dyDescent="0.25">
      <c r="A3064" s="184"/>
      <c r="B3064" s="138"/>
      <c r="C3064" s="2"/>
      <c r="D3064" s="187"/>
      <c r="E3064" s="187"/>
      <c r="F3064" s="187"/>
      <c r="G3064" s="8"/>
      <c r="H3064" s="187"/>
      <c r="I3064" s="331"/>
      <c r="J3064" s="332"/>
      <c r="K3064" s="194"/>
      <c r="L3064" s="194"/>
      <c r="M3064" s="187"/>
      <c r="N3064" s="187"/>
      <c r="O3064" s="187"/>
      <c r="P3064" s="4"/>
      <c r="Q3064" s="187"/>
      <c r="R3064" s="187"/>
      <c r="S3064" s="187"/>
      <c r="T3064" s="187"/>
      <c r="U3064" s="187"/>
      <c r="V3064" s="187"/>
      <c r="W3064" s="187"/>
      <c r="X3064" s="187"/>
      <c r="Y3064" s="187"/>
      <c r="Z3064" s="187"/>
      <c r="AB3064" s="2"/>
      <c r="AC3064" s="2"/>
    </row>
    <row r="3065" spans="1:29" s="12" customFormat="1" ht="9.9" customHeight="1" x14ac:dyDescent="0.25">
      <c r="A3065" s="184"/>
      <c r="B3065" s="138"/>
      <c r="C3065" s="2"/>
      <c r="D3065" s="187"/>
      <c r="E3065" s="187"/>
      <c r="F3065" s="187"/>
      <c r="G3065" s="8"/>
      <c r="H3065" s="187"/>
      <c r="I3065" s="331"/>
      <c r="J3065" s="332"/>
      <c r="K3065" s="194"/>
      <c r="L3065" s="194"/>
      <c r="M3065" s="187"/>
      <c r="N3065" s="187"/>
      <c r="O3065" s="187"/>
      <c r="P3065" s="4"/>
      <c r="Q3065" s="187"/>
      <c r="R3065" s="187"/>
      <c r="S3065" s="187"/>
      <c r="T3065" s="187"/>
      <c r="U3065" s="187"/>
      <c r="V3065" s="187"/>
      <c r="W3065" s="187"/>
      <c r="X3065" s="187"/>
      <c r="Y3065" s="187"/>
      <c r="Z3065" s="187"/>
      <c r="AB3065" s="2"/>
      <c r="AC3065" s="2"/>
    </row>
    <row r="3066" spans="1:29" s="12" customFormat="1" ht="9.9" customHeight="1" x14ac:dyDescent="0.25">
      <c r="A3066" s="184"/>
      <c r="B3066" s="138"/>
      <c r="C3066" s="2"/>
      <c r="D3066" s="187"/>
      <c r="E3066" s="187"/>
      <c r="F3066" s="187"/>
      <c r="G3066" s="8"/>
      <c r="H3066" s="187"/>
      <c r="I3066" s="331"/>
      <c r="J3066" s="332"/>
      <c r="K3066" s="194"/>
      <c r="L3066" s="194"/>
      <c r="M3066" s="187"/>
      <c r="N3066" s="187"/>
      <c r="O3066" s="187"/>
      <c r="P3066" s="4"/>
      <c r="Q3066" s="187"/>
      <c r="R3066" s="187"/>
      <c r="S3066" s="187"/>
      <c r="T3066" s="187"/>
      <c r="U3066" s="187"/>
      <c r="V3066" s="187"/>
      <c r="W3066" s="187"/>
      <c r="X3066" s="187"/>
      <c r="Y3066" s="187"/>
      <c r="Z3066" s="187"/>
      <c r="AB3066" s="2"/>
      <c r="AC3066" s="2"/>
    </row>
    <row r="3067" spans="1:29" s="12" customFormat="1" ht="9.9" customHeight="1" x14ac:dyDescent="0.25">
      <c r="A3067" s="184"/>
      <c r="B3067" s="141"/>
      <c r="C3067" s="2"/>
      <c r="D3067" s="187"/>
      <c r="E3067" s="187"/>
      <c r="F3067" s="187"/>
      <c r="G3067" s="8"/>
      <c r="H3067" s="187"/>
      <c r="I3067" s="194"/>
      <c r="J3067" s="194"/>
      <c r="K3067" s="194"/>
      <c r="L3067" s="194"/>
      <c r="M3067" s="187"/>
      <c r="N3067" s="187"/>
      <c r="O3067" s="187"/>
      <c r="P3067" s="4"/>
      <c r="Q3067" s="187"/>
      <c r="R3067" s="187"/>
      <c r="S3067" s="187"/>
      <c r="T3067" s="187"/>
      <c r="U3067" s="187"/>
      <c r="V3067" s="187"/>
      <c r="W3067" s="187"/>
      <c r="X3067" s="187"/>
      <c r="Y3067" s="187"/>
      <c r="Z3067" s="187"/>
      <c r="AB3067" s="2"/>
      <c r="AC3067" s="2"/>
    </row>
    <row r="3068" spans="1:29" s="12" customFormat="1" ht="9.9" customHeight="1" x14ac:dyDescent="0.25">
      <c r="A3068" s="184"/>
      <c r="B3068" s="138"/>
      <c r="C3068" s="2"/>
      <c r="D3068" s="187"/>
      <c r="E3068" s="187"/>
      <c r="F3068" s="187"/>
      <c r="G3068" s="8"/>
      <c r="H3068" s="187"/>
      <c r="I3068" s="331"/>
      <c r="J3068" s="332"/>
      <c r="K3068" s="194"/>
      <c r="L3068" s="194"/>
      <c r="M3068" s="187"/>
      <c r="N3068" s="187"/>
      <c r="O3068" s="187"/>
      <c r="P3068" s="4"/>
      <c r="Q3068" s="187"/>
      <c r="R3068" s="187"/>
      <c r="S3068" s="187"/>
      <c r="T3068" s="187"/>
      <c r="U3068" s="187"/>
      <c r="V3068" s="187"/>
      <c r="W3068" s="187"/>
      <c r="X3068" s="187"/>
      <c r="Y3068" s="187"/>
      <c r="Z3068" s="187"/>
      <c r="AB3068" s="2"/>
      <c r="AC3068" s="2"/>
    </row>
    <row r="3069" spans="1:29" s="12" customFormat="1" ht="9.9" customHeight="1" x14ac:dyDescent="0.25">
      <c r="A3069" s="184"/>
      <c r="B3069" s="138"/>
      <c r="C3069" s="2"/>
      <c r="D3069" s="187"/>
      <c r="E3069" s="187"/>
      <c r="F3069" s="187"/>
      <c r="G3069" s="8"/>
      <c r="H3069" s="187"/>
      <c r="I3069" s="331"/>
      <c r="J3069" s="332"/>
      <c r="K3069" s="194"/>
      <c r="L3069" s="194"/>
      <c r="M3069" s="187"/>
      <c r="N3069" s="187"/>
      <c r="O3069" s="187"/>
      <c r="P3069" s="4"/>
      <c r="Q3069" s="187"/>
      <c r="R3069" s="187"/>
      <c r="S3069" s="187"/>
      <c r="T3069" s="187"/>
      <c r="U3069" s="187"/>
      <c r="V3069" s="187"/>
      <c r="W3069" s="187"/>
      <c r="X3069" s="187"/>
      <c r="Y3069" s="187"/>
      <c r="Z3069" s="187"/>
      <c r="AB3069" s="2"/>
      <c r="AC3069" s="2"/>
    </row>
    <row r="3070" spans="1:29" s="12" customFormat="1" ht="9.9" customHeight="1" x14ac:dyDescent="0.25">
      <c r="A3070" s="184"/>
      <c r="B3070" s="138"/>
      <c r="C3070" s="2"/>
      <c r="D3070" s="187"/>
      <c r="E3070" s="187"/>
      <c r="F3070" s="187"/>
      <c r="G3070" s="8"/>
      <c r="H3070" s="187"/>
      <c r="I3070" s="331"/>
      <c r="J3070" s="332"/>
      <c r="K3070" s="194"/>
      <c r="L3070" s="194"/>
      <c r="M3070" s="187"/>
      <c r="N3070" s="187"/>
      <c r="O3070" s="187"/>
      <c r="P3070" s="4"/>
      <c r="Q3070" s="187"/>
      <c r="R3070" s="187"/>
      <c r="S3070" s="187"/>
      <c r="T3070" s="187"/>
      <c r="U3070" s="187"/>
      <c r="V3070" s="187"/>
      <c r="W3070" s="187"/>
      <c r="X3070" s="187"/>
      <c r="Y3070" s="187"/>
      <c r="Z3070" s="187"/>
      <c r="AB3070" s="2"/>
      <c r="AC3070" s="2"/>
    </row>
    <row r="3071" spans="1:29" s="12" customFormat="1" ht="9.9" customHeight="1" x14ac:dyDescent="0.25">
      <c r="A3071" s="184"/>
      <c r="B3071" s="141"/>
      <c r="C3071" s="2"/>
      <c r="D3071" s="187"/>
      <c r="E3071" s="187"/>
      <c r="F3071" s="187"/>
      <c r="G3071" s="8"/>
      <c r="H3071" s="187"/>
      <c r="I3071" s="194"/>
      <c r="J3071" s="194"/>
      <c r="K3071" s="194"/>
      <c r="L3071" s="194"/>
      <c r="M3071" s="187"/>
      <c r="N3071" s="187"/>
      <c r="O3071" s="187"/>
      <c r="P3071" s="4"/>
      <c r="Q3071" s="187"/>
      <c r="R3071" s="187"/>
      <c r="S3071" s="187"/>
      <c r="T3071" s="187"/>
      <c r="U3071" s="187"/>
      <c r="V3071" s="187"/>
      <c r="W3071" s="187"/>
      <c r="X3071" s="187"/>
      <c r="Y3071" s="187"/>
      <c r="Z3071" s="187"/>
      <c r="AB3071" s="2"/>
      <c r="AC3071" s="2"/>
    </row>
    <row r="3072" spans="1:29" s="12" customFormat="1" ht="9.9" customHeight="1" x14ac:dyDescent="0.25">
      <c r="A3072" s="184"/>
      <c r="B3072" s="138"/>
      <c r="C3072" s="2"/>
      <c r="D3072" s="187"/>
      <c r="E3072" s="187"/>
      <c r="F3072" s="187"/>
      <c r="G3072" s="8"/>
      <c r="H3072" s="187"/>
      <c r="I3072" s="331"/>
      <c r="J3072" s="332"/>
      <c r="K3072" s="194"/>
      <c r="L3072" s="194"/>
      <c r="M3072" s="187"/>
      <c r="N3072" s="187"/>
      <c r="O3072" s="187"/>
      <c r="P3072" s="4"/>
      <c r="Q3072" s="187"/>
      <c r="R3072" s="187"/>
      <c r="S3072" s="187"/>
      <c r="T3072" s="187"/>
      <c r="U3072" s="187"/>
      <c r="V3072" s="187"/>
      <c r="W3072" s="187"/>
      <c r="X3072" s="187"/>
      <c r="Y3072" s="187"/>
      <c r="Z3072" s="187"/>
      <c r="AB3072" s="2"/>
      <c r="AC3072" s="2"/>
    </row>
    <row r="3073" spans="1:29" s="12" customFormat="1" ht="9.9" customHeight="1" x14ac:dyDescent="0.25">
      <c r="A3073" s="184"/>
      <c r="B3073" s="138"/>
      <c r="C3073" s="2"/>
      <c r="D3073" s="187"/>
      <c r="E3073" s="187"/>
      <c r="F3073" s="187"/>
      <c r="G3073" s="8"/>
      <c r="H3073" s="187"/>
      <c r="I3073" s="331"/>
      <c r="J3073" s="332"/>
      <c r="K3073" s="194"/>
      <c r="L3073" s="194"/>
      <c r="M3073" s="187"/>
      <c r="N3073" s="187"/>
      <c r="O3073" s="187"/>
      <c r="P3073" s="4"/>
      <c r="Q3073" s="187"/>
      <c r="R3073" s="187"/>
      <c r="S3073" s="187"/>
      <c r="T3073" s="187"/>
      <c r="U3073" s="187"/>
      <c r="V3073" s="187"/>
      <c r="W3073" s="187"/>
      <c r="X3073" s="187"/>
      <c r="Y3073" s="187"/>
      <c r="Z3073" s="187"/>
      <c r="AB3073" s="2"/>
      <c r="AC3073" s="2"/>
    </row>
    <row r="3074" spans="1:29" s="12" customFormat="1" ht="9.9" customHeight="1" x14ac:dyDescent="0.25">
      <c r="A3074" s="184"/>
      <c r="B3074" s="138"/>
      <c r="C3074" s="2"/>
      <c r="D3074" s="187"/>
      <c r="E3074" s="187"/>
      <c r="F3074" s="187"/>
      <c r="G3074" s="8"/>
      <c r="H3074" s="187"/>
      <c r="I3074" s="331"/>
      <c r="J3074" s="332"/>
      <c r="K3074" s="194"/>
      <c r="L3074" s="194"/>
      <c r="M3074" s="187"/>
      <c r="N3074" s="187"/>
      <c r="O3074" s="187"/>
      <c r="P3074" s="4"/>
      <c r="Q3074" s="187"/>
      <c r="R3074" s="187"/>
      <c r="S3074" s="187"/>
      <c r="T3074" s="187"/>
      <c r="U3074" s="187"/>
      <c r="V3074" s="187"/>
      <c r="W3074" s="187"/>
      <c r="X3074" s="187"/>
      <c r="Y3074" s="187"/>
      <c r="Z3074" s="187"/>
      <c r="AB3074" s="2"/>
      <c r="AC3074" s="2"/>
    </row>
    <row r="3075" spans="1:29" s="12" customFormat="1" ht="9.9" customHeight="1" x14ac:dyDescent="0.25">
      <c r="A3075" s="184"/>
      <c r="B3075" s="141"/>
      <c r="C3075" s="2"/>
      <c r="D3075" s="187"/>
      <c r="E3075" s="187"/>
      <c r="F3075" s="187"/>
      <c r="G3075" s="8"/>
      <c r="H3075" s="187"/>
      <c r="I3075" s="194"/>
      <c r="J3075" s="194"/>
      <c r="K3075" s="194"/>
      <c r="L3075" s="194"/>
      <c r="M3075" s="187"/>
      <c r="N3075" s="187"/>
      <c r="O3075" s="187"/>
      <c r="P3075" s="4"/>
      <c r="Q3075" s="187"/>
      <c r="R3075" s="187"/>
      <c r="S3075" s="187"/>
      <c r="T3075" s="187"/>
      <c r="U3075" s="187"/>
      <c r="V3075" s="187"/>
      <c r="W3075" s="187"/>
      <c r="X3075" s="187"/>
      <c r="Y3075" s="187"/>
      <c r="Z3075" s="187"/>
      <c r="AB3075" s="2"/>
      <c r="AC3075" s="2"/>
    </row>
    <row r="3076" spans="1:29" s="12" customFormat="1" ht="9.9" customHeight="1" x14ac:dyDescent="0.25">
      <c r="A3076" s="184"/>
      <c r="B3076" s="138"/>
      <c r="C3076" s="2"/>
      <c r="D3076" s="187"/>
      <c r="E3076" s="187"/>
      <c r="F3076" s="187"/>
      <c r="G3076" s="8"/>
      <c r="H3076" s="187"/>
      <c r="I3076" s="331"/>
      <c r="J3076" s="332"/>
      <c r="K3076" s="194"/>
      <c r="L3076" s="194"/>
      <c r="M3076" s="187"/>
      <c r="N3076" s="187"/>
      <c r="O3076" s="187"/>
      <c r="P3076" s="4"/>
      <c r="Q3076" s="187"/>
      <c r="R3076" s="187"/>
      <c r="S3076" s="187"/>
      <c r="T3076" s="187"/>
      <c r="U3076" s="187"/>
      <c r="V3076" s="187"/>
      <c r="W3076" s="187"/>
      <c r="X3076" s="187"/>
      <c r="Y3076" s="187"/>
      <c r="Z3076" s="187"/>
      <c r="AB3076" s="2"/>
      <c r="AC3076" s="2"/>
    </row>
    <row r="3077" spans="1:29" s="12" customFormat="1" ht="9.9" customHeight="1" x14ac:dyDescent="0.25">
      <c r="A3077" s="184"/>
      <c r="B3077" s="138"/>
      <c r="C3077" s="2"/>
      <c r="D3077" s="187"/>
      <c r="E3077" s="187"/>
      <c r="F3077" s="187"/>
      <c r="G3077" s="8"/>
      <c r="H3077" s="187"/>
      <c r="I3077" s="331"/>
      <c r="J3077" s="332"/>
      <c r="K3077" s="194"/>
      <c r="L3077" s="194"/>
      <c r="M3077" s="187"/>
      <c r="N3077" s="187"/>
      <c r="O3077" s="187"/>
      <c r="P3077" s="4"/>
      <c r="Q3077" s="187"/>
      <c r="R3077" s="187"/>
      <c r="S3077" s="187"/>
      <c r="T3077" s="187"/>
      <c r="U3077" s="187"/>
      <c r="V3077" s="187"/>
      <c r="W3077" s="187"/>
      <c r="X3077" s="187"/>
      <c r="Y3077" s="187"/>
      <c r="Z3077" s="187"/>
      <c r="AB3077" s="2"/>
      <c r="AC3077" s="2"/>
    </row>
    <row r="3078" spans="1:29" s="12" customFormat="1" ht="9.9" customHeight="1" x14ac:dyDescent="0.25">
      <c r="A3078" s="184"/>
      <c r="B3078" s="138"/>
      <c r="C3078" s="2"/>
      <c r="D3078" s="187"/>
      <c r="E3078" s="187"/>
      <c r="F3078" s="187"/>
      <c r="G3078" s="8"/>
      <c r="H3078" s="187"/>
      <c r="I3078" s="331"/>
      <c r="J3078" s="332"/>
      <c r="K3078" s="194"/>
      <c r="L3078" s="194"/>
      <c r="M3078" s="187"/>
      <c r="N3078" s="187"/>
      <c r="O3078" s="187"/>
      <c r="P3078" s="4"/>
      <c r="Q3078" s="187"/>
      <c r="R3078" s="187"/>
      <c r="S3078" s="187"/>
      <c r="T3078" s="187"/>
      <c r="U3078" s="187"/>
      <c r="V3078" s="187"/>
      <c r="W3078" s="187"/>
      <c r="X3078" s="187"/>
      <c r="Y3078" s="187"/>
      <c r="Z3078" s="187"/>
      <c r="AB3078" s="2"/>
      <c r="AC3078" s="2"/>
    </row>
    <row r="3079" spans="1:29" s="12" customFormat="1" ht="9.9" customHeight="1" x14ac:dyDescent="0.25">
      <c r="A3079" s="184"/>
      <c r="B3079" s="141"/>
      <c r="C3079" s="2"/>
      <c r="D3079" s="187"/>
      <c r="E3079" s="187"/>
      <c r="F3079" s="187"/>
      <c r="G3079" s="8"/>
      <c r="H3079" s="187"/>
      <c r="I3079" s="194"/>
      <c r="J3079" s="194"/>
      <c r="K3079" s="194"/>
      <c r="L3079" s="194"/>
      <c r="M3079" s="187"/>
      <c r="N3079" s="187"/>
      <c r="O3079" s="187"/>
      <c r="P3079" s="4"/>
      <c r="Q3079" s="187"/>
      <c r="R3079" s="187"/>
      <c r="S3079" s="187"/>
      <c r="T3079" s="187"/>
      <c r="U3079" s="187"/>
      <c r="V3079" s="187"/>
      <c r="W3079" s="187"/>
      <c r="X3079" s="187"/>
      <c r="Y3079" s="187"/>
      <c r="Z3079" s="187"/>
      <c r="AB3079" s="2"/>
      <c r="AC3079" s="2"/>
    </row>
    <row r="3080" spans="1:29" s="12" customFormat="1" ht="9.9" customHeight="1" x14ac:dyDescent="0.25">
      <c r="A3080" s="184"/>
      <c r="B3080" s="138"/>
      <c r="C3080" s="2"/>
      <c r="D3080" s="187"/>
      <c r="E3080" s="187"/>
      <c r="F3080" s="187"/>
      <c r="G3080" s="8"/>
      <c r="H3080" s="187"/>
      <c r="I3080" s="331"/>
      <c r="J3080" s="332"/>
      <c r="K3080" s="194"/>
      <c r="L3080" s="194"/>
      <c r="M3080" s="187"/>
      <c r="N3080" s="187"/>
      <c r="O3080" s="187"/>
      <c r="P3080" s="4"/>
      <c r="Q3080" s="187"/>
      <c r="R3080" s="187"/>
      <c r="S3080" s="187"/>
      <c r="T3080" s="187"/>
      <c r="U3080" s="187"/>
      <c r="V3080" s="187"/>
      <c r="W3080" s="187"/>
      <c r="X3080" s="187"/>
      <c r="Y3080" s="187"/>
      <c r="Z3080" s="187"/>
      <c r="AB3080" s="2"/>
      <c r="AC3080" s="2"/>
    </row>
    <row r="3081" spans="1:29" s="12" customFormat="1" ht="9.9" customHeight="1" x14ac:dyDescent="0.25">
      <c r="A3081" s="184"/>
      <c r="B3081" s="138"/>
      <c r="C3081" s="2"/>
      <c r="D3081" s="187"/>
      <c r="E3081" s="187"/>
      <c r="F3081" s="187"/>
      <c r="G3081" s="8"/>
      <c r="H3081" s="187"/>
      <c r="I3081" s="331"/>
      <c r="J3081" s="332"/>
      <c r="K3081" s="194"/>
      <c r="L3081" s="194"/>
      <c r="M3081" s="187"/>
      <c r="N3081" s="187"/>
      <c r="O3081" s="187"/>
      <c r="P3081" s="4"/>
      <c r="Q3081" s="187"/>
      <c r="R3081" s="187"/>
      <c r="S3081" s="187"/>
      <c r="T3081" s="187"/>
      <c r="U3081" s="187"/>
      <c r="V3081" s="187"/>
      <c r="W3081" s="187"/>
      <c r="X3081" s="187"/>
      <c r="Y3081" s="187"/>
      <c r="Z3081" s="187"/>
      <c r="AB3081" s="2"/>
      <c r="AC3081" s="2"/>
    </row>
    <row r="3082" spans="1:29" s="12" customFormat="1" ht="9.9" customHeight="1" x14ac:dyDescent="0.25">
      <c r="A3082" s="184"/>
      <c r="B3082" s="138"/>
      <c r="C3082" s="2"/>
      <c r="D3082" s="187"/>
      <c r="E3082" s="187"/>
      <c r="F3082" s="187"/>
      <c r="G3082" s="8"/>
      <c r="H3082" s="187"/>
      <c r="I3082" s="331"/>
      <c r="J3082" s="332"/>
      <c r="K3082" s="194"/>
      <c r="L3082" s="194"/>
      <c r="M3082" s="187"/>
      <c r="N3082" s="187"/>
      <c r="O3082" s="187"/>
      <c r="P3082" s="4"/>
      <c r="Q3082" s="187"/>
      <c r="R3082" s="187"/>
      <c r="S3082" s="187"/>
      <c r="T3082" s="187"/>
      <c r="U3082" s="187"/>
      <c r="V3082" s="187"/>
      <c r="W3082" s="187"/>
      <c r="X3082" s="187"/>
      <c r="Y3082" s="187"/>
      <c r="Z3082" s="187"/>
      <c r="AB3082" s="2"/>
      <c r="AC3082" s="2"/>
    </row>
    <row r="3083" spans="1:29" s="12" customFormat="1" ht="9.9" customHeight="1" x14ac:dyDescent="0.25">
      <c r="A3083" s="184"/>
      <c r="B3083" s="138"/>
      <c r="C3083" s="2"/>
      <c r="D3083" s="187"/>
      <c r="E3083" s="187"/>
      <c r="F3083" s="187"/>
      <c r="G3083" s="8"/>
      <c r="H3083" s="187"/>
      <c r="I3083" s="331"/>
      <c r="J3083" s="332"/>
      <c r="K3083" s="194"/>
      <c r="L3083" s="194"/>
      <c r="M3083" s="187"/>
      <c r="N3083" s="187"/>
      <c r="O3083" s="187"/>
      <c r="P3083" s="4"/>
      <c r="Q3083" s="187"/>
      <c r="R3083" s="187"/>
      <c r="S3083" s="187"/>
      <c r="T3083" s="187"/>
      <c r="U3083" s="187"/>
      <c r="V3083" s="187"/>
      <c r="W3083" s="187"/>
      <c r="X3083" s="187"/>
      <c r="Y3083" s="187"/>
      <c r="Z3083" s="187"/>
      <c r="AB3083" s="2"/>
      <c r="AC3083" s="2"/>
    </row>
    <row r="3084" spans="1:29" s="12" customFormat="1" ht="9.9" customHeight="1" x14ac:dyDescent="0.25">
      <c r="A3084" s="184"/>
      <c r="B3084" s="141"/>
      <c r="C3084" s="2"/>
      <c r="D3084" s="187"/>
      <c r="E3084" s="187"/>
      <c r="F3084" s="187"/>
      <c r="G3084" s="8"/>
      <c r="H3084" s="187"/>
      <c r="I3084" s="194"/>
      <c r="J3084" s="194"/>
      <c r="K3084" s="194"/>
      <c r="L3084" s="194"/>
      <c r="M3084" s="187"/>
      <c r="N3084" s="187"/>
      <c r="O3084" s="187"/>
      <c r="P3084" s="4"/>
      <c r="Q3084" s="187"/>
      <c r="R3084" s="187"/>
      <c r="S3084" s="187"/>
      <c r="T3084" s="187"/>
      <c r="U3084" s="187"/>
      <c r="V3084" s="187"/>
      <c r="W3084" s="187"/>
      <c r="X3084" s="187"/>
      <c r="Y3084" s="187"/>
      <c r="Z3084" s="187"/>
      <c r="AB3084" s="2"/>
      <c r="AC3084" s="2"/>
    </row>
    <row r="3085" spans="1:29" s="12" customFormat="1" ht="9.9" customHeight="1" x14ac:dyDescent="0.25">
      <c r="A3085" s="184"/>
      <c r="B3085" s="138"/>
      <c r="C3085" s="2"/>
      <c r="D3085" s="187"/>
      <c r="E3085" s="187"/>
      <c r="F3085" s="187"/>
      <c r="G3085" s="8"/>
      <c r="H3085" s="187"/>
      <c r="I3085" s="331"/>
      <c r="J3085" s="332"/>
      <c r="K3085" s="194"/>
      <c r="L3085" s="194"/>
      <c r="M3085" s="187"/>
      <c r="N3085" s="187"/>
      <c r="O3085" s="187"/>
      <c r="P3085" s="4"/>
      <c r="Q3085" s="187"/>
      <c r="R3085" s="187"/>
      <c r="S3085" s="187"/>
      <c r="T3085" s="187"/>
      <c r="U3085" s="187"/>
      <c r="V3085" s="187"/>
      <c r="W3085" s="187"/>
      <c r="X3085" s="187"/>
      <c r="Y3085" s="187"/>
      <c r="Z3085" s="187"/>
      <c r="AB3085" s="2"/>
      <c r="AC3085" s="2"/>
    </row>
    <row r="3086" spans="1:29" s="12" customFormat="1" ht="9.9" customHeight="1" x14ac:dyDescent="0.25">
      <c r="A3086" s="184"/>
      <c r="B3086" s="138"/>
      <c r="C3086" s="2"/>
      <c r="D3086" s="187"/>
      <c r="E3086" s="187"/>
      <c r="F3086" s="187"/>
      <c r="G3086" s="8"/>
      <c r="H3086" s="187"/>
      <c r="I3086" s="331"/>
      <c r="J3086" s="332"/>
      <c r="K3086" s="194"/>
      <c r="L3086" s="194"/>
      <c r="M3086" s="187"/>
      <c r="N3086" s="187"/>
      <c r="O3086" s="187"/>
      <c r="P3086" s="4"/>
      <c r="Q3086" s="187"/>
      <c r="R3086" s="187"/>
      <c r="S3086" s="187"/>
      <c r="T3086" s="187"/>
      <c r="U3086" s="187"/>
      <c r="V3086" s="187"/>
      <c r="W3086" s="187"/>
      <c r="X3086" s="187"/>
      <c r="Y3086" s="187"/>
      <c r="Z3086" s="187"/>
      <c r="AB3086" s="2"/>
      <c r="AC3086" s="2"/>
    </row>
    <row r="3087" spans="1:29" s="12" customFormat="1" ht="9.9" customHeight="1" x14ac:dyDescent="0.25">
      <c r="A3087" s="184"/>
      <c r="B3087" s="138"/>
      <c r="C3087" s="2"/>
      <c r="D3087" s="187"/>
      <c r="E3087" s="187"/>
      <c r="F3087" s="187"/>
      <c r="G3087" s="8"/>
      <c r="H3087" s="187"/>
      <c r="I3087" s="331"/>
      <c r="J3087" s="332"/>
      <c r="K3087" s="194"/>
      <c r="L3087" s="194"/>
      <c r="M3087" s="187"/>
      <c r="N3087" s="187"/>
      <c r="O3087" s="187"/>
      <c r="P3087" s="4"/>
      <c r="Q3087" s="187"/>
      <c r="R3087" s="187"/>
      <c r="S3087" s="187"/>
      <c r="T3087" s="187"/>
      <c r="U3087" s="187"/>
      <c r="V3087" s="187"/>
      <c r="W3087" s="187"/>
      <c r="X3087" s="187"/>
      <c r="Y3087" s="187"/>
      <c r="Z3087" s="187"/>
      <c r="AB3087" s="2"/>
      <c r="AC3087" s="2"/>
    </row>
    <row r="3088" spans="1:29" s="12" customFormat="1" ht="9.9" customHeight="1" x14ac:dyDescent="0.25">
      <c r="A3088" s="184"/>
      <c r="B3088" s="141"/>
      <c r="C3088" s="2"/>
      <c r="D3088" s="187"/>
      <c r="E3088" s="187"/>
      <c r="F3088" s="187"/>
      <c r="G3088" s="8"/>
      <c r="H3088" s="187"/>
      <c r="I3088" s="194"/>
      <c r="J3088" s="194"/>
      <c r="K3088" s="194"/>
      <c r="L3088" s="194"/>
      <c r="M3088" s="187"/>
      <c r="N3088" s="187"/>
      <c r="O3088" s="187"/>
      <c r="P3088" s="4"/>
      <c r="Q3088" s="187"/>
      <c r="R3088" s="187"/>
      <c r="S3088" s="187"/>
      <c r="T3088" s="187"/>
      <c r="U3088" s="187"/>
      <c r="V3088" s="187"/>
      <c r="W3088" s="187"/>
      <c r="X3088" s="187"/>
      <c r="Y3088" s="187"/>
      <c r="Z3088" s="187"/>
      <c r="AB3088" s="2"/>
      <c r="AC3088" s="2"/>
    </row>
    <row r="3089" spans="1:29" s="12" customFormat="1" ht="9.9" customHeight="1" x14ac:dyDescent="0.25">
      <c r="A3089" s="184"/>
      <c r="B3089" s="138"/>
      <c r="C3089" s="2"/>
      <c r="D3089" s="187"/>
      <c r="E3089" s="187"/>
      <c r="F3089" s="187"/>
      <c r="G3089" s="8"/>
      <c r="H3089" s="187"/>
      <c r="I3089" s="331"/>
      <c r="J3089" s="332"/>
      <c r="K3089" s="194"/>
      <c r="L3089" s="194"/>
      <c r="M3089" s="187"/>
      <c r="N3089" s="187"/>
      <c r="O3089" s="187"/>
      <c r="P3089" s="4"/>
      <c r="Q3089" s="187"/>
      <c r="R3089" s="187"/>
      <c r="S3089" s="187"/>
      <c r="T3089" s="187"/>
      <c r="U3089" s="187"/>
      <c r="V3089" s="187"/>
      <c r="W3089" s="187"/>
      <c r="X3089" s="187"/>
      <c r="Y3089" s="187"/>
      <c r="Z3089" s="187"/>
      <c r="AB3089" s="2"/>
      <c r="AC3089" s="2"/>
    </row>
    <row r="3090" spans="1:29" s="12" customFormat="1" ht="9.9" customHeight="1" x14ac:dyDescent="0.25">
      <c r="A3090" s="184"/>
      <c r="B3090" s="138"/>
      <c r="C3090" s="2"/>
      <c r="D3090" s="187"/>
      <c r="E3090" s="187"/>
      <c r="F3090" s="187"/>
      <c r="G3090" s="8"/>
      <c r="H3090" s="187"/>
      <c r="I3090" s="331"/>
      <c r="J3090" s="332"/>
      <c r="K3090" s="194"/>
      <c r="L3090" s="194"/>
      <c r="M3090" s="187"/>
      <c r="N3090" s="187"/>
      <c r="O3090" s="187"/>
      <c r="P3090" s="4"/>
      <c r="Q3090" s="187"/>
      <c r="R3090" s="187"/>
      <c r="S3090" s="187"/>
      <c r="T3090" s="187"/>
      <c r="U3090" s="187"/>
      <c r="V3090" s="187"/>
      <c r="W3090" s="187"/>
      <c r="X3090" s="187"/>
      <c r="Y3090" s="187"/>
      <c r="Z3090" s="187"/>
      <c r="AB3090" s="2"/>
      <c r="AC3090" s="2"/>
    </row>
    <row r="3091" spans="1:29" s="12" customFormat="1" ht="9.9" customHeight="1" x14ac:dyDescent="0.25">
      <c r="A3091" s="184"/>
      <c r="B3091" s="138"/>
      <c r="C3091" s="2"/>
      <c r="D3091" s="187"/>
      <c r="E3091" s="187"/>
      <c r="F3091" s="187"/>
      <c r="G3091" s="8"/>
      <c r="H3091" s="187"/>
      <c r="I3091" s="331"/>
      <c r="J3091" s="332"/>
      <c r="K3091" s="194"/>
      <c r="L3091" s="194"/>
      <c r="M3091" s="187"/>
      <c r="N3091" s="187"/>
      <c r="O3091" s="187"/>
      <c r="P3091" s="4"/>
      <c r="Q3091" s="187"/>
      <c r="R3091" s="187"/>
      <c r="S3091" s="187"/>
      <c r="T3091" s="187"/>
      <c r="U3091" s="187"/>
      <c r="V3091" s="187"/>
      <c r="W3091" s="187"/>
      <c r="X3091" s="187"/>
      <c r="Y3091" s="187"/>
      <c r="Z3091" s="187"/>
      <c r="AB3091" s="2"/>
      <c r="AC3091" s="2"/>
    </row>
    <row r="3092" spans="1:29" s="12" customFormat="1" ht="9.9" customHeight="1" x14ac:dyDescent="0.25">
      <c r="A3092" s="184"/>
      <c r="B3092" s="141"/>
      <c r="C3092" s="2"/>
      <c r="D3092" s="187"/>
      <c r="E3092" s="187"/>
      <c r="F3092" s="187"/>
      <c r="G3092" s="8"/>
      <c r="H3092" s="187"/>
      <c r="I3092" s="194"/>
      <c r="J3092" s="194"/>
      <c r="K3092" s="194"/>
      <c r="L3092" s="194"/>
      <c r="M3092" s="187"/>
      <c r="N3092" s="187"/>
      <c r="O3092" s="187"/>
      <c r="P3092" s="4"/>
      <c r="Q3092" s="187"/>
      <c r="R3092" s="187"/>
      <c r="S3092" s="187"/>
      <c r="T3092" s="187"/>
      <c r="U3092" s="187"/>
      <c r="V3092" s="187"/>
      <c r="W3092" s="187"/>
      <c r="X3092" s="187"/>
      <c r="Y3092" s="187"/>
      <c r="Z3092" s="187"/>
      <c r="AB3092" s="2"/>
      <c r="AC3092" s="2"/>
    </row>
    <row r="3093" spans="1:29" s="12" customFormat="1" ht="9.9" customHeight="1" x14ac:dyDescent="0.25">
      <c r="A3093" s="184"/>
      <c r="B3093" s="138"/>
      <c r="C3093" s="2"/>
      <c r="D3093" s="187"/>
      <c r="E3093" s="187"/>
      <c r="F3093" s="187"/>
      <c r="G3093" s="8"/>
      <c r="H3093" s="187"/>
      <c r="I3093" s="331"/>
      <c r="J3093" s="332"/>
      <c r="K3093" s="194"/>
      <c r="L3093" s="194"/>
      <c r="M3093" s="187"/>
      <c r="N3093" s="187"/>
      <c r="O3093" s="187"/>
      <c r="P3093" s="4"/>
      <c r="Q3093" s="187"/>
      <c r="R3093" s="187"/>
      <c r="S3093" s="187"/>
      <c r="T3093" s="187"/>
      <c r="U3093" s="187"/>
      <c r="V3093" s="187"/>
      <c r="W3093" s="187"/>
      <c r="X3093" s="187"/>
      <c r="Y3093" s="187"/>
      <c r="Z3093" s="187"/>
      <c r="AB3093" s="2"/>
      <c r="AC3093" s="2"/>
    </row>
    <row r="3094" spans="1:29" s="12" customFormat="1" ht="9.9" customHeight="1" x14ac:dyDescent="0.25">
      <c r="A3094" s="184"/>
      <c r="B3094" s="138"/>
      <c r="C3094" s="2"/>
      <c r="D3094" s="187"/>
      <c r="E3094" s="187"/>
      <c r="F3094" s="187"/>
      <c r="G3094" s="8"/>
      <c r="H3094" s="187"/>
      <c r="I3094" s="331"/>
      <c r="J3094" s="332"/>
      <c r="K3094" s="194"/>
      <c r="L3094" s="194"/>
      <c r="M3094" s="187"/>
      <c r="N3094" s="187"/>
      <c r="O3094" s="187"/>
      <c r="P3094" s="4"/>
      <c r="Q3094" s="187"/>
      <c r="R3094" s="187"/>
      <c r="S3094" s="187"/>
      <c r="T3094" s="187"/>
      <c r="U3094" s="187"/>
      <c r="V3094" s="187"/>
      <c r="W3094" s="187"/>
      <c r="X3094" s="187"/>
      <c r="Y3094" s="187"/>
      <c r="Z3094" s="187"/>
      <c r="AB3094" s="2"/>
      <c r="AC3094" s="2"/>
    </row>
    <row r="3095" spans="1:29" s="12" customFormat="1" ht="9.9" customHeight="1" x14ac:dyDescent="0.25">
      <c r="A3095" s="184"/>
      <c r="B3095" s="138"/>
      <c r="C3095" s="2"/>
      <c r="D3095" s="187"/>
      <c r="E3095" s="187"/>
      <c r="F3095" s="187"/>
      <c r="G3095" s="8"/>
      <c r="H3095" s="187"/>
      <c r="I3095" s="331"/>
      <c r="J3095" s="332"/>
      <c r="K3095" s="194"/>
      <c r="L3095" s="194"/>
      <c r="M3095" s="187"/>
      <c r="N3095" s="187"/>
      <c r="O3095" s="187"/>
      <c r="P3095" s="4"/>
      <c r="Q3095" s="187"/>
      <c r="R3095" s="187"/>
      <c r="S3095" s="187"/>
      <c r="T3095" s="187"/>
      <c r="U3095" s="187"/>
      <c r="V3095" s="187"/>
      <c r="W3095" s="187"/>
      <c r="X3095" s="187"/>
      <c r="Y3095" s="187"/>
      <c r="Z3095" s="187"/>
      <c r="AB3095" s="2"/>
      <c r="AC3095" s="2"/>
    </row>
    <row r="3096" spans="1:29" s="12" customFormat="1" ht="9.9" customHeight="1" x14ac:dyDescent="0.25">
      <c r="A3096" s="184"/>
      <c r="B3096" s="141"/>
      <c r="C3096" s="2"/>
      <c r="D3096" s="187"/>
      <c r="E3096" s="187"/>
      <c r="F3096" s="187"/>
      <c r="G3096" s="8"/>
      <c r="H3096" s="187"/>
      <c r="I3096" s="194"/>
      <c r="J3096" s="194"/>
      <c r="K3096" s="194"/>
      <c r="L3096" s="194"/>
      <c r="M3096" s="187"/>
      <c r="N3096" s="187"/>
      <c r="O3096" s="187"/>
      <c r="P3096" s="4"/>
      <c r="Q3096" s="187"/>
      <c r="R3096" s="187"/>
      <c r="S3096" s="187"/>
      <c r="T3096" s="187"/>
      <c r="U3096" s="187"/>
      <c r="V3096" s="187"/>
      <c r="W3096" s="187"/>
      <c r="X3096" s="187"/>
      <c r="Y3096" s="187"/>
      <c r="Z3096" s="187"/>
      <c r="AB3096" s="2"/>
      <c r="AC3096" s="2"/>
    </row>
    <row r="3097" spans="1:29" s="12" customFormat="1" ht="9.9" customHeight="1" x14ac:dyDescent="0.25">
      <c r="A3097" s="184"/>
      <c r="B3097" s="138"/>
      <c r="C3097" s="2"/>
      <c r="D3097" s="187"/>
      <c r="E3097" s="187"/>
      <c r="F3097" s="187"/>
      <c r="G3097" s="8"/>
      <c r="H3097" s="187"/>
      <c r="I3097" s="331"/>
      <c r="J3097" s="332"/>
      <c r="K3097" s="194"/>
      <c r="L3097" s="194"/>
      <c r="M3097" s="187"/>
      <c r="N3097" s="187"/>
      <c r="O3097" s="187"/>
      <c r="P3097" s="4"/>
      <c r="Q3097" s="187"/>
      <c r="R3097" s="187"/>
      <c r="S3097" s="187"/>
      <c r="T3097" s="187"/>
      <c r="U3097" s="187"/>
      <c r="V3097" s="187"/>
      <c r="W3097" s="187"/>
      <c r="X3097" s="187"/>
      <c r="Y3097" s="187"/>
      <c r="Z3097" s="187"/>
      <c r="AB3097" s="2"/>
      <c r="AC3097" s="2"/>
    </row>
    <row r="3098" spans="1:29" s="12" customFormat="1" ht="9.9" customHeight="1" x14ac:dyDescent="0.25">
      <c r="A3098" s="184"/>
      <c r="B3098" s="138"/>
      <c r="C3098" s="2"/>
      <c r="D3098" s="187"/>
      <c r="E3098" s="187"/>
      <c r="F3098" s="187"/>
      <c r="G3098" s="8"/>
      <c r="H3098" s="187"/>
      <c r="I3098" s="331"/>
      <c r="J3098" s="332"/>
      <c r="K3098" s="194"/>
      <c r="L3098" s="194"/>
      <c r="M3098" s="187"/>
      <c r="N3098" s="187"/>
      <c r="O3098" s="187"/>
      <c r="P3098" s="4"/>
      <c r="Q3098" s="187"/>
      <c r="R3098" s="187"/>
      <c r="S3098" s="187"/>
      <c r="T3098" s="187"/>
      <c r="U3098" s="187"/>
      <c r="V3098" s="187"/>
      <c r="W3098" s="187"/>
      <c r="X3098" s="187"/>
      <c r="Y3098" s="187"/>
      <c r="Z3098" s="187"/>
      <c r="AB3098" s="2"/>
      <c r="AC3098" s="2"/>
    </row>
    <row r="3099" spans="1:29" s="12" customFormat="1" ht="9.9" customHeight="1" x14ac:dyDescent="0.25">
      <c r="A3099" s="184"/>
      <c r="B3099" s="138"/>
      <c r="C3099" s="2"/>
      <c r="D3099" s="187"/>
      <c r="E3099" s="187"/>
      <c r="F3099" s="187"/>
      <c r="G3099" s="8"/>
      <c r="H3099" s="187"/>
      <c r="I3099" s="331"/>
      <c r="J3099" s="332"/>
      <c r="K3099" s="194"/>
      <c r="L3099" s="194"/>
      <c r="M3099" s="187"/>
      <c r="N3099" s="187"/>
      <c r="O3099" s="187"/>
      <c r="P3099" s="4"/>
      <c r="Q3099" s="187"/>
      <c r="R3099" s="187"/>
      <c r="S3099" s="187"/>
      <c r="T3099" s="187"/>
      <c r="U3099" s="187"/>
      <c r="V3099" s="187"/>
      <c r="W3099" s="187"/>
      <c r="X3099" s="187"/>
      <c r="Y3099" s="187"/>
      <c r="Z3099" s="187"/>
      <c r="AB3099" s="2"/>
      <c r="AC3099" s="2"/>
    </row>
    <row r="3100" spans="1:29" s="12" customFormat="1" ht="9.9" customHeight="1" x14ac:dyDescent="0.25">
      <c r="A3100" s="184"/>
      <c r="B3100" s="141"/>
      <c r="C3100" s="2"/>
      <c r="D3100" s="187"/>
      <c r="E3100" s="187"/>
      <c r="F3100" s="187"/>
      <c r="G3100" s="8"/>
      <c r="H3100" s="187"/>
      <c r="I3100" s="194"/>
      <c r="J3100" s="194"/>
      <c r="K3100" s="194"/>
      <c r="L3100" s="194"/>
      <c r="M3100" s="187"/>
      <c r="N3100" s="187"/>
      <c r="O3100" s="187"/>
      <c r="P3100" s="4"/>
      <c r="Q3100" s="187"/>
      <c r="R3100" s="187"/>
      <c r="S3100" s="187"/>
      <c r="T3100" s="187"/>
      <c r="U3100" s="187"/>
      <c r="V3100" s="187"/>
      <c r="W3100" s="187"/>
      <c r="X3100" s="187"/>
      <c r="Y3100" s="187"/>
      <c r="Z3100" s="187"/>
      <c r="AB3100" s="2"/>
      <c r="AC3100" s="2"/>
    </row>
    <row r="3101" spans="1:29" s="12" customFormat="1" ht="9.9" customHeight="1" x14ac:dyDescent="0.25">
      <c r="A3101" s="184"/>
      <c r="B3101" s="138"/>
      <c r="C3101" s="2"/>
      <c r="D3101" s="187"/>
      <c r="E3101" s="187"/>
      <c r="F3101" s="187"/>
      <c r="G3101" s="8"/>
      <c r="H3101" s="187"/>
      <c r="I3101" s="331"/>
      <c r="J3101" s="332"/>
      <c r="K3101" s="194"/>
      <c r="L3101" s="194"/>
      <c r="M3101" s="187"/>
      <c r="N3101" s="187"/>
      <c r="O3101" s="187"/>
      <c r="P3101" s="4"/>
      <c r="Q3101" s="187"/>
      <c r="R3101" s="187"/>
      <c r="S3101" s="187"/>
      <c r="T3101" s="187"/>
      <c r="U3101" s="187"/>
      <c r="V3101" s="187"/>
      <c r="W3101" s="187"/>
      <c r="X3101" s="187"/>
      <c r="Y3101" s="187"/>
      <c r="Z3101" s="187"/>
      <c r="AB3101" s="2"/>
      <c r="AC3101" s="2"/>
    </row>
    <row r="3102" spans="1:29" s="12" customFormat="1" ht="9.9" customHeight="1" x14ac:dyDescent="0.25">
      <c r="A3102" s="184"/>
      <c r="B3102" s="138"/>
      <c r="C3102" s="2"/>
      <c r="D3102" s="187"/>
      <c r="E3102" s="187"/>
      <c r="F3102" s="187"/>
      <c r="G3102" s="8"/>
      <c r="H3102" s="187"/>
      <c r="I3102" s="331"/>
      <c r="J3102" s="332"/>
      <c r="K3102" s="194"/>
      <c r="L3102" s="194"/>
      <c r="M3102" s="187"/>
      <c r="N3102" s="187"/>
      <c r="O3102" s="187"/>
      <c r="P3102" s="4"/>
      <c r="Q3102" s="187"/>
      <c r="R3102" s="187"/>
      <c r="S3102" s="187"/>
      <c r="T3102" s="187"/>
      <c r="U3102" s="187"/>
      <c r="V3102" s="187"/>
      <c r="W3102" s="187"/>
      <c r="X3102" s="187"/>
      <c r="Y3102" s="187"/>
      <c r="Z3102" s="187"/>
      <c r="AB3102" s="2"/>
      <c r="AC3102" s="2"/>
    </row>
    <row r="3103" spans="1:29" s="12" customFormat="1" ht="9.9" customHeight="1" x14ac:dyDescent="0.25">
      <c r="A3103" s="184"/>
      <c r="B3103" s="138"/>
      <c r="C3103" s="2"/>
      <c r="D3103" s="187"/>
      <c r="E3103" s="187"/>
      <c r="F3103" s="187"/>
      <c r="G3103" s="8"/>
      <c r="H3103" s="187"/>
      <c r="I3103" s="331"/>
      <c r="J3103" s="332"/>
      <c r="K3103" s="194"/>
      <c r="L3103" s="194"/>
      <c r="M3103" s="187"/>
      <c r="N3103" s="187"/>
      <c r="O3103" s="187"/>
      <c r="P3103" s="4"/>
      <c r="Q3103" s="187"/>
      <c r="R3103" s="187"/>
      <c r="S3103" s="187"/>
      <c r="T3103" s="187"/>
      <c r="U3103" s="187"/>
      <c r="V3103" s="187"/>
      <c r="W3103" s="187"/>
      <c r="X3103" s="187"/>
      <c r="Y3103" s="187"/>
      <c r="Z3103" s="187"/>
      <c r="AB3103" s="2"/>
      <c r="AC3103" s="2"/>
    </row>
    <row r="3104" spans="1:29" s="12" customFormat="1" ht="9.9" customHeight="1" x14ac:dyDescent="0.25">
      <c r="A3104" s="184"/>
      <c r="B3104" s="141"/>
      <c r="C3104" s="2"/>
      <c r="D3104" s="187"/>
      <c r="E3104" s="187"/>
      <c r="F3104" s="187"/>
      <c r="G3104" s="8"/>
      <c r="H3104" s="187"/>
      <c r="I3104" s="194"/>
      <c r="J3104" s="194"/>
      <c r="K3104" s="194"/>
      <c r="L3104" s="194"/>
      <c r="M3104" s="187"/>
      <c r="N3104" s="187"/>
      <c r="O3104" s="187"/>
      <c r="P3104" s="4"/>
      <c r="Q3104" s="187"/>
      <c r="R3104" s="187"/>
      <c r="S3104" s="187"/>
      <c r="T3104" s="187"/>
      <c r="U3104" s="187"/>
      <c r="V3104" s="187"/>
      <c r="W3104" s="187"/>
      <c r="X3104" s="187"/>
      <c r="Y3104" s="187"/>
      <c r="Z3104" s="187"/>
      <c r="AB3104" s="2"/>
      <c r="AC3104" s="2"/>
    </row>
    <row r="3105" spans="1:29" s="12" customFormat="1" ht="9.9" customHeight="1" x14ac:dyDescent="0.25">
      <c r="A3105" s="184"/>
      <c r="B3105" s="138"/>
      <c r="C3105" s="2"/>
      <c r="D3105" s="187"/>
      <c r="E3105" s="187"/>
      <c r="F3105" s="187"/>
      <c r="G3105" s="8"/>
      <c r="H3105" s="187"/>
      <c r="I3105" s="331"/>
      <c r="J3105" s="332"/>
      <c r="K3105" s="194"/>
      <c r="L3105" s="194"/>
      <c r="M3105" s="187"/>
      <c r="N3105" s="187"/>
      <c r="O3105" s="187"/>
      <c r="P3105" s="4"/>
      <c r="Q3105" s="187"/>
      <c r="R3105" s="187"/>
      <c r="S3105" s="187"/>
      <c r="T3105" s="187"/>
      <c r="U3105" s="187"/>
      <c r="V3105" s="187"/>
      <c r="W3105" s="187"/>
      <c r="X3105" s="187"/>
      <c r="Y3105" s="187"/>
      <c r="Z3105" s="187"/>
      <c r="AB3105" s="2"/>
      <c r="AC3105" s="2"/>
    </row>
    <row r="3106" spans="1:29" s="12" customFormat="1" ht="9.9" customHeight="1" x14ac:dyDescent="0.25">
      <c r="A3106" s="184"/>
      <c r="B3106" s="138"/>
      <c r="C3106" s="2"/>
      <c r="D3106" s="187"/>
      <c r="E3106" s="187"/>
      <c r="F3106" s="187"/>
      <c r="G3106" s="8"/>
      <c r="H3106" s="187"/>
      <c r="I3106" s="331"/>
      <c r="J3106" s="332"/>
      <c r="K3106" s="194"/>
      <c r="L3106" s="194"/>
      <c r="M3106" s="187"/>
      <c r="N3106" s="187"/>
      <c r="O3106" s="187"/>
      <c r="P3106" s="4"/>
      <c r="Q3106" s="187"/>
      <c r="R3106" s="187"/>
      <c r="S3106" s="187"/>
      <c r="T3106" s="187"/>
      <c r="U3106" s="187"/>
      <c r="V3106" s="187"/>
      <c r="W3106" s="187"/>
      <c r="X3106" s="187"/>
      <c r="Y3106" s="187"/>
      <c r="Z3106" s="187"/>
      <c r="AB3106" s="2"/>
      <c r="AC3106" s="2"/>
    </row>
    <row r="3107" spans="1:29" s="12" customFormat="1" ht="9.9" customHeight="1" x14ac:dyDescent="0.25">
      <c r="A3107" s="184"/>
      <c r="B3107" s="138"/>
      <c r="C3107" s="2"/>
      <c r="D3107" s="187"/>
      <c r="E3107" s="187"/>
      <c r="F3107" s="187"/>
      <c r="G3107" s="8"/>
      <c r="H3107" s="187"/>
      <c r="I3107" s="331"/>
      <c r="J3107" s="332"/>
      <c r="K3107" s="194"/>
      <c r="L3107" s="194"/>
      <c r="M3107" s="187"/>
      <c r="N3107" s="187"/>
      <c r="O3107" s="187"/>
      <c r="P3107" s="4"/>
      <c r="Q3107" s="187"/>
      <c r="R3107" s="187"/>
      <c r="S3107" s="187"/>
      <c r="T3107" s="187"/>
      <c r="U3107" s="187"/>
      <c r="V3107" s="187"/>
      <c r="W3107" s="187"/>
      <c r="X3107" s="187"/>
      <c r="Y3107" s="187"/>
      <c r="Z3107" s="187"/>
      <c r="AB3107" s="2"/>
      <c r="AC3107" s="2"/>
    </row>
    <row r="3108" spans="1:29" s="12" customFormat="1" ht="9.9" customHeight="1" x14ac:dyDescent="0.25">
      <c r="A3108" s="184"/>
      <c r="B3108" s="141"/>
      <c r="C3108" s="2"/>
      <c r="D3108" s="187"/>
      <c r="E3108" s="187"/>
      <c r="F3108" s="187"/>
      <c r="G3108" s="8"/>
      <c r="H3108" s="187"/>
      <c r="I3108" s="194"/>
      <c r="J3108" s="194"/>
      <c r="K3108" s="194"/>
      <c r="L3108" s="194"/>
      <c r="M3108" s="187"/>
      <c r="N3108" s="187"/>
      <c r="O3108" s="187"/>
      <c r="P3108" s="4"/>
      <c r="Q3108" s="187"/>
      <c r="R3108" s="187"/>
      <c r="S3108" s="187"/>
      <c r="T3108" s="187"/>
      <c r="U3108" s="187"/>
      <c r="V3108" s="187"/>
      <c r="W3108" s="187"/>
      <c r="X3108" s="187"/>
      <c r="Y3108" s="187"/>
      <c r="Z3108" s="187"/>
      <c r="AB3108" s="2"/>
      <c r="AC3108" s="2"/>
    </row>
    <row r="3109" spans="1:29" s="12" customFormat="1" ht="9.9" customHeight="1" x14ac:dyDescent="0.25">
      <c r="A3109" s="184"/>
      <c r="B3109" s="138"/>
      <c r="C3109" s="2"/>
      <c r="D3109" s="187"/>
      <c r="E3109" s="187"/>
      <c r="F3109" s="187"/>
      <c r="G3109" s="8"/>
      <c r="H3109" s="187"/>
      <c r="I3109" s="331"/>
      <c r="J3109" s="332"/>
      <c r="K3109" s="194"/>
      <c r="L3109" s="194"/>
      <c r="M3109" s="187"/>
      <c r="N3109" s="187"/>
      <c r="O3109" s="187"/>
      <c r="P3109" s="4"/>
      <c r="Q3109" s="187"/>
      <c r="R3109" s="187"/>
      <c r="S3109" s="187"/>
      <c r="T3109" s="187"/>
      <c r="U3109" s="187"/>
      <c r="V3109" s="187"/>
      <c r="W3109" s="187"/>
      <c r="X3109" s="187"/>
      <c r="Y3109" s="187"/>
      <c r="Z3109" s="187"/>
      <c r="AB3109" s="2"/>
      <c r="AC3109" s="2"/>
    </row>
    <row r="3110" spans="1:29" s="12" customFormat="1" ht="9.9" customHeight="1" x14ac:dyDescent="0.25">
      <c r="A3110" s="184"/>
      <c r="B3110" s="138"/>
      <c r="C3110" s="2"/>
      <c r="D3110" s="187"/>
      <c r="E3110" s="187"/>
      <c r="F3110" s="187"/>
      <c r="G3110" s="8"/>
      <c r="H3110" s="187"/>
      <c r="I3110" s="331"/>
      <c r="J3110" s="332"/>
      <c r="K3110" s="194"/>
      <c r="L3110" s="194"/>
      <c r="M3110" s="187"/>
      <c r="N3110" s="187"/>
      <c r="O3110" s="187"/>
      <c r="P3110" s="4"/>
      <c r="Q3110" s="187"/>
      <c r="R3110" s="187"/>
      <c r="S3110" s="187"/>
      <c r="T3110" s="187"/>
      <c r="U3110" s="187"/>
      <c r="V3110" s="187"/>
      <c r="W3110" s="187"/>
      <c r="X3110" s="187"/>
      <c r="Y3110" s="187"/>
      <c r="Z3110" s="187"/>
      <c r="AB3110" s="2"/>
      <c r="AC3110" s="2"/>
    </row>
    <row r="3111" spans="1:29" s="12" customFormat="1" ht="9.9" customHeight="1" x14ac:dyDescent="0.25">
      <c r="A3111" s="184"/>
      <c r="B3111" s="138"/>
      <c r="C3111" s="2"/>
      <c r="D3111" s="187"/>
      <c r="E3111" s="187"/>
      <c r="F3111" s="187"/>
      <c r="G3111" s="8"/>
      <c r="H3111" s="187"/>
      <c r="I3111" s="331"/>
      <c r="J3111" s="332"/>
      <c r="K3111" s="194"/>
      <c r="L3111" s="194"/>
      <c r="M3111" s="187"/>
      <c r="N3111" s="187"/>
      <c r="O3111" s="187"/>
      <c r="P3111" s="4"/>
      <c r="Q3111" s="187"/>
      <c r="R3111" s="187"/>
      <c r="S3111" s="187"/>
      <c r="T3111" s="187"/>
      <c r="U3111" s="187"/>
      <c r="V3111" s="187"/>
      <c r="W3111" s="187"/>
      <c r="X3111" s="187"/>
      <c r="Y3111" s="187"/>
      <c r="Z3111" s="187"/>
      <c r="AB3111" s="2"/>
      <c r="AC3111" s="2"/>
    </row>
    <row r="3112" spans="1:29" s="12" customFormat="1" ht="9.9" customHeight="1" x14ac:dyDescent="0.25">
      <c r="A3112" s="184"/>
      <c r="B3112" s="141"/>
      <c r="C3112" s="2"/>
      <c r="D3112" s="187"/>
      <c r="E3112" s="187"/>
      <c r="F3112" s="187"/>
      <c r="G3112" s="8"/>
      <c r="H3112" s="187"/>
      <c r="I3112" s="194"/>
      <c r="J3112" s="194"/>
      <c r="K3112" s="194"/>
      <c r="L3112" s="194"/>
      <c r="M3112" s="187"/>
      <c r="N3112" s="187"/>
      <c r="O3112" s="187"/>
      <c r="P3112" s="4"/>
      <c r="Q3112" s="187"/>
      <c r="R3112" s="187"/>
      <c r="S3112" s="187"/>
      <c r="T3112" s="187"/>
      <c r="U3112" s="187"/>
      <c r="V3112" s="187"/>
      <c r="W3112" s="187"/>
      <c r="X3112" s="187"/>
      <c r="Y3112" s="187"/>
      <c r="Z3112" s="187"/>
      <c r="AB3112" s="2"/>
      <c r="AC3112" s="2"/>
    </row>
    <row r="3113" spans="1:29" s="12" customFormat="1" ht="9.9" customHeight="1" x14ac:dyDescent="0.25">
      <c r="A3113" s="184"/>
      <c r="B3113" s="138"/>
      <c r="C3113" s="2"/>
      <c r="D3113" s="187"/>
      <c r="E3113" s="187"/>
      <c r="F3113" s="187"/>
      <c r="G3113" s="8"/>
      <c r="H3113" s="187"/>
      <c r="I3113" s="331"/>
      <c r="J3113" s="332"/>
      <c r="K3113" s="194"/>
      <c r="L3113" s="194"/>
      <c r="M3113" s="187"/>
      <c r="N3113" s="187"/>
      <c r="O3113" s="187"/>
      <c r="P3113" s="4"/>
      <c r="Q3113" s="187"/>
      <c r="R3113" s="187"/>
      <c r="S3113" s="187"/>
      <c r="T3113" s="187"/>
      <c r="U3113" s="187"/>
      <c r="V3113" s="187"/>
      <c r="W3113" s="187"/>
      <c r="X3113" s="187"/>
      <c r="Y3113" s="187"/>
      <c r="Z3113" s="187"/>
      <c r="AB3113" s="2"/>
      <c r="AC3113" s="2"/>
    </row>
    <row r="3114" spans="1:29" s="12" customFormat="1" ht="9.9" customHeight="1" x14ac:dyDescent="0.25">
      <c r="A3114" s="184"/>
      <c r="B3114" s="138"/>
      <c r="C3114" s="2"/>
      <c r="D3114" s="187"/>
      <c r="E3114" s="187"/>
      <c r="F3114" s="187"/>
      <c r="G3114" s="8"/>
      <c r="H3114" s="187"/>
      <c r="I3114" s="331"/>
      <c r="J3114" s="332"/>
      <c r="K3114" s="194"/>
      <c r="L3114" s="194"/>
      <c r="M3114" s="187"/>
      <c r="N3114" s="187"/>
      <c r="O3114" s="187"/>
      <c r="P3114" s="4"/>
      <c r="Q3114" s="187"/>
      <c r="R3114" s="187"/>
      <c r="S3114" s="187"/>
      <c r="T3114" s="187"/>
      <c r="U3114" s="187"/>
      <c r="V3114" s="187"/>
      <c r="W3114" s="187"/>
      <c r="X3114" s="187"/>
      <c r="Y3114" s="187"/>
      <c r="Z3114" s="187"/>
      <c r="AB3114" s="2"/>
      <c r="AC3114" s="2"/>
    </row>
    <row r="3115" spans="1:29" s="12" customFormat="1" ht="9.9" customHeight="1" x14ac:dyDescent="0.25">
      <c r="A3115" s="184"/>
      <c r="B3115" s="138"/>
      <c r="C3115" s="2"/>
      <c r="D3115" s="187"/>
      <c r="E3115" s="187"/>
      <c r="F3115" s="187"/>
      <c r="G3115" s="8"/>
      <c r="H3115" s="187"/>
      <c r="I3115" s="331"/>
      <c r="J3115" s="332"/>
      <c r="K3115" s="194"/>
      <c r="L3115" s="194"/>
      <c r="M3115" s="187"/>
      <c r="N3115" s="187"/>
      <c r="O3115" s="187"/>
      <c r="P3115" s="4"/>
      <c r="Q3115" s="187"/>
      <c r="R3115" s="187"/>
      <c r="S3115" s="187"/>
      <c r="T3115" s="187"/>
      <c r="U3115" s="187"/>
      <c r="V3115" s="187"/>
      <c r="W3115" s="187"/>
      <c r="X3115" s="187"/>
      <c r="Y3115" s="187"/>
      <c r="Z3115" s="187"/>
      <c r="AB3115" s="2"/>
      <c r="AC3115" s="2"/>
    </row>
    <row r="3116" spans="1:29" s="12" customFormat="1" ht="9.9" customHeight="1" x14ac:dyDescent="0.25">
      <c r="A3116" s="184"/>
      <c r="B3116" s="141"/>
      <c r="C3116" s="2"/>
      <c r="D3116" s="187"/>
      <c r="E3116" s="187"/>
      <c r="F3116" s="187"/>
      <c r="G3116" s="8"/>
      <c r="H3116" s="187"/>
      <c r="I3116" s="194"/>
      <c r="J3116" s="194"/>
      <c r="K3116" s="194"/>
      <c r="L3116" s="194"/>
      <c r="M3116" s="187"/>
      <c r="N3116" s="187"/>
      <c r="O3116" s="187"/>
      <c r="P3116" s="4"/>
      <c r="Q3116" s="187"/>
      <c r="R3116" s="187"/>
      <c r="S3116" s="187"/>
      <c r="T3116" s="187"/>
      <c r="U3116" s="187"/>
      <c r="V3116" s="187"/>
      <c r="W3116" s="187"/>
      <c r="X3116" s="187"/>
      <c r="Y3116" s="187"/>
      <c r="Z3116" s="187"/>
      <c r="AB3116" s="2"/>
      <c r="AC3116" s="2"/>
    </row>
    <row r="3117" spans="1:29" s="12" customFormat="1" ht="9.9" customHeight="1" x14ac:dyDescent="0.25">
      <c r="A3117" s="184"/>
      <c r="B3117" s="138"/>
      <c r="C3117" s="2"/>
      <c r="D3117" s="187"/>
      <c r="E3117" s="187"/>
      <c r="F3117" s="187"/>
      <c r="G3117" s="8"/>
      <c r="H3117" s="187"/>
      <c r="I3117" s="331"/>
      <c r="J3117" s="332"/>
      <c r="K3117" s="194"/>
      <c r="L3117" s="194"/>
      <c r="M3117" s="187"/>
      <c r="N3117" s="187"/>
      <c r="O3117" s="187"/>
      <c r="P3117" s="4"/>
      <c r="Q3117" s="187"/>
      <c r="R3117" s="187"/>
      <c r="S3117" s="187"/>
      <c r="T3117" s="187"/>
      <c r="U3117" s="187"/>
      <c r="V3117" s="187"/>
      <c r="W3117" s="187"/>
      <c r="X3117" s="187"/>
      <c r="Y3117" s="187"/>
      <c r="Z3117" s="187"/>
      <c r="AB3117" s="2"/>
      <c r="AC3117" s="2"/>
    </row>
    <row r="3118" spans="1:29" s="12" customFormat="1" ht="9.9" customHeight="1" x14ac:dyDescent="0.25">
      <c r="A3118" s="184"/>
      <c r="B3118" s="138"/>
      <c r="C3118" s="2"/>
      <c r="D3118" s="187"/>
      <c r="E3118" s="187"/>
      <c r="F3118" s="187"/>
      <c r="G3118" s="8"/>
      <c r="H3118" s="187"/>
      <c r="I3118" s="331"/>
      <c r="J3118" s="332"/>
      <c r="K3118" s="194"/>
      <c r="L3118" s="194"/>
      <c r="M3118" s="187"/>
      <c r="N3118" s="187"/>
      <c r="O3118" s="187"/>
      <c r="P3118" s="4"/>
      <c r="Q3118" s="187"/>
      <c r="R3118" s="187"/>
      <c r="S3118" s="187"/>
      <c r="T3118" s="187"/>
      <c r="U3118" s="187"/>
      <c r="V3118" s="187"/>
      <c r="W3118" s="187"/>
      <c r="X3118" s="187"/>
      <c r="Y3118" s="187"/>
      <c r="Z3118" s="187"/>
      <c r="AB3118" s="2"/>
      <c r="AC3118" s="2"/>
    </row>
    <row r="3119" spans="1:29" s="12" customFormat="1" ht="9.9" customHeight="1" x14ac:dyDescent="0.25">
      <c r="A3119" s="184"/>
      <c r="B3119" s="138"/>
      <c r="C3119" s="2"/>
      <c r="D3119" s="187"/>
      <c r="E3119" s="187"/>
      <c r="F3119" s="187"/>
      <c r="G3119" s="8"/>
      <c r="H3119" s="187"/>
      <c r="I3119" s="331"/>
      <c r="J3119" s="332"/>
      <c r="K3119" s="194"/>
      <c r="L3119" s="194"/>
      <c r="M3119" s="187"/>
      <c r="N3119" s="187"/>
      <c r="O3119" s="187"/>
      <c r="P3119" s="4"/>
      <c r="Q3119" s="187"/>
      <c r="R3119" s="187"/>
      <c r="S3119" s="187"/>
      <c r="T3119" s="187"/>
      <c r="U3119" s="187"/>
      <c r="V3119" s="187"/>
      <c r="W3119" s="187"/>
      <c r="X3119" s="187"/>
      <c r="Y3119" s="187"/>
      <c r="Z3119" s="187"/>
      <c r="AB3119" s="2"/>
      <c r="AC3119" s="2"/>
    </row>
    <row r="3120" spans="1:29" s="12" customFormat="1" ht="9.9" customHeight="1" x14ac:dyDescent="0.25">
      <c r="A3120" s="184"/>
      <c r="B3120" s="141"/>
      <c r="C3120" s="2"/>
      <c r="D3120" s="187"/>
      <c r="E3120" s="187"/>
      <c r="F3120" s="187"/>
      <c r="G3120" s="8"/>
      <c r="H3120" s="187"/>
      <c r="I3120" s="194"/>
      <c r="J3120" s="194"/>
      <c r="K3120" s="194"/>
      <c r="L3120" s="194"/>
      <c r="M3120" s="187"/>
      <c r="N3120" s="187"/>
      <c r="O3120" s="187"/>
      <c r="P3120" s="4"/>
      <c r="Q3120" s="187"/>
      <c r="R3120" s="187"/>
      <c r="S3120" s="187"/>
      <c r="T3120" s="187"/>
      <c r="U3120" s="187"/>
      <c r="V3120" s="187"/>
      <c r="W3120" s="187"/>
      <c r="X3120" s="187"/>
      <c r="Y3120" s="187"/>
      <c r="Z3120" s="187"/>
      <c r="AB3120" s="2"/>
      <c r="AC3120" s="2"/>
    </row>
    <row r="3121" spans="1:29" s="12" customFormat="1" ht="9.9" customHeight="1" x14ac:dyDescent="0.25">
      <c r="A3121" s="184"/>
      <c r="B3121" s="138"/>
      <c r="C3121" s="2"/>
      <c r="D3121" s="187"/>
      <c r="E3121" s="187"/>
      <c r="F3121" s="187"/>
      <c r="G3121" s="8"/>
      <c r="H3121" s="187"/>
      <c r="I3121" s="331"/>
      <c r="J3121" s="332"/>
      <c r="K3121" s="194"/>
      <c r="L3121" s="194"/>
      <c r="M3121" s="187"/>
      <c r="N3121" s="187"/>
      <c r="O3121" s="187"/>
      <c r="P3121" s="4"/>
      <c r="Q3121" s="187"/>
      <c r="R3121" s="187"/>
      <c r="S3121" s="187"/>
      <c r="T3121" s="187"/>
      <c r="U3121" s="187"/>
      <c r="V3121" s="187"/>
      <c r="W3121" s="187"/>
      <c r="X3121" s="187"/>
      <c r="Y3121" s="187"/>
      <c r="Z3121" s="187"/>
      <c r="AB3121" s="2"/>
      <c r="AC3121" s="2"/>
    </row>
    <row r="3122" spans="1:29" s="12" customFormat="1" ht="9.9" customHeight="1" x14ac:dyDescent="0.25">
      <c r="A3122" s="184"/>
      <c r="B3122" s="138"/>
      <c r="C3122" s="2"/>
      <c r="D3122" s="187"/>
      <c r="E3122" s="187"/>
      <c r="F3122" s="187"/>
      <c r="G3122" s="8"/>
      <c r="H3122" s="187"/>
      <c r="I3122" s="331"/>
      <c r="J3122" s="332"/>
      <c r="K3122" s="194"/>
      <c r="L3122" s="194"/>
      <c r="M3122" s="187"/>
      <c r="N3122" s="187"/>
      <c r="O3122" s="187"/>
      <c r="P3122" s="4"/>
      <c r="Q3122" s="187"/>
      <c r="R3122" s="187"/>
      <c r="S3122" s="187"/>
      <c r="T3122" s="187"/>
      <c r="U3122" s="187"/>
      <c r="V3122" s="187"/>
      <c r="W3122" s="187"/>
      <c r="X3122" s="187"/>
      <c r="Y3122" s="187"/>
      <c r="Z3122" s="187"/>
      <c r="AB3122" s="2"/>
      <c r="AC3122" s="2"/>
    </row>
    <row r="3123" spans="1:29" s="12" customFormat="1" ht="9.9" customHeight="1" x14ac:dyDescent="0.25">
      <c r="A3123" s="184"/>
      <c r="B3123" s="138"/>
      <c r="C3123" s="2"/>
      <c r="D3123" s="187"/>
      <c r="E3123" s="187"/>
      <c r="F3123" s="187"/>
      <c r="G3123" s="8"/>
      <c r="H3123" s="187"/>
      <c r="I3123" s="331"/>
      <c r="J3123" s="332"/>
      <c r="K3123" s="194"/>
      <c r="L3123" s="194"/>
      <c r="M3123" s="187"/>
      <c r="N3123" s="187"/>
      <c r="O3123" s="187"/>
      <c r="P3123" s="4"/>
      <c r="Q3123" s="187"/>
      <c r="R3123" s="187"/>
      <c r="S3123" s="187"/>
      <c r="T3123" s="187"/>
      <c r="U3123" s="187"/>
      <c r="V3123" s="187"/>
      <c r="W3123" s="187"/>
      <c r="X3123" s="187"/>
      <c r="Y3123" s="187"/>
      <c r="Z3123" s="187"/>
      <c r="AB3123" s="2"/>
      <c r="AC3123" s="2"/>
    </row>
    <row r="3124" spans="1:29" s="12" customFormat="1" ht="9.9" customHeight="1" x14ac:dyDescent="0.25">
      <c r="A3124" s="184"/>
      <c r="B3124" s="141"/>
      <c r="C3124" s="2"/>
      <c r="D3124" s="187"/>
      <c r="E3124" s="187"/>
      <c r="F3124" s="187"/>
      <c r="G3124" s="8"/>
      <c r="H3124" s="187"/>
      <c r="I3124" s="194"/>
      <c r="J3124" s="194"/>
      <c r="K3124" s="194"/>
      <c r="L3124" s="194"/>
      <c r="M3124" s="187"/>
      <c r="N3124" s="187"/>
      <c r="O3124" s="187"/>
      <c r="P3124" s="4"/>
      <c r="Q3124" s="187"/>
      <c r="R3124" s="187"/>
      <c r="S3124" s="187"/>
      <c r="T3124" s="187"/>
      <c r="U3124" s="187"/>
      <c r="V3124" s="187"/>
      <c r="W3124" s="187"/>
      <c r="X3124" s="187"/>
      <c r="Y3124" s="187"/>
      <c r="Z3124" s="187"/>
      <c r="AB3124" s="2"/>
      <c r="AC3124" s="2"/>
    </row>
    <row r="3125" spans="1:29" s="12" customFormat="1" ht="9.9" customHeight="1" x14ac:dyDescent="0.25">
      <c r="A3125" s="184"/>
      <c r="B3125" s="138"/>
      <c r="C3125" s="2"/>
      <c r="D3125" s="187"/>
      <c r="E3125" s="187"/>
      <c r="F3125" s="187"/>
      <c r="G3125" s="8"/>
      <c r="H3125" s="187"/>
      <c r="I3125" s="331"/>
      <c r="J3125" s="332"/>
      <c r="K3125" s="194"/>
      <c r="L3125" s="194"/>
      <c r="M3125" s="187"/>
      <c r="N3125" s="187"/>
      <c r="O3125" s="187"/>
      <c r="P3125" s="4"/>
      <c r="Q3125" s="187"/>
      <c r="R3125" s="187"/>
      <c r="S3125" s="187"/>
      <c r="T3125" s="187"/>
      <c r="U3125" s="187"/>
      <c r="V3125" s="187"/>
      <c r="W3125" s="187"/>
      <c r="X3125" s="187"/>
      <c r="Y3125" s="187"/>
      <c r="Z3125" s="187"/>
      <c r="AB3125" s="2"/>
      <c r="AC3125" s="2"/>
    </row>
    <row r="3126" spans="1:29" s="12" customFormat="1" ht="9.9" customHeight="1" x14ac:dyDescent="0.25">
      <c r="A3126" s="184"/>
      <c r="B3126" s="138"/>
      <c r="C3126" s="2"/>
      <c r="D3126" s="187"/>
      <c r="E3126" s="187"/>
      <c r="F3126" s="187"/>
      <c r="G3126" s="8"/>
      <c r="H3126" s="187"/>
      <c r="I3126" s="331"/>
      <c r="J3126" s="332"/>
      <c r="K3126" s="194"/>
      <c r="L3126" s="194"/>
      <c r="M3126" s="187"/>
      <c r="N3126" s="187"/>
      <c r="O3126" s="187"/>
      <c r="P3126" s="4"/>
      <c r="Q3126" s="187"/>
      <c r="R3126" s="187"/>
      <c r="S3126" s="187"/>
      <c r="T3126" s="187"/>
      <c r="U3126" s="187"/>
      <c r="V3126" s="187"/>
      <c r="W3126" s="187"/>
      <c r="X3126" s="187"/>
      <c r="Y3126" s="187"/>
      <c r="Z3126" s="187"/>
      <c r="AB3126" s="2"/>
      <c r="AC3126" s="2"/>
    </row>
    <row r="3127" spans="1:29" s="187" customFormat="1" ht="9.9" customHeight="1" x14ac:dyDescent="0.25">
      <c r="A3127" s="184"/>
      <c r="B3127" s="138"/>
      <c r="C3127" s="2"/>
      <c r="G3127" s="8"/>
      <c r="I3127" s="331"/>
      <c r="J3127" s="332"/>
      <c r="K3127" s="194"/>
      <c r="L3127" s="194"/>
      <c r="P3127" s="4"/>
      <c r="AA3127" s="12"/>
      <c r="AB3127" s="2"/>
      <c r="AC3127" s="2"/>
    </row>
    <row r="3129" spans="1:29" s="187" customFormat="1" ht="9.9" customHeight="1" x14ac:dyDescent="0.25">
      <c r="A3129" s="10"/>
      <c r="B3129" s="67"/>
      <c r="C3129" s="142"/>
      <c r="G3129" s="8"/>
      <c r="I3129" s="4"/>
      <c r="J3129" s="4"/>
      <c r="K3129" s="4"/>
      <c r="L3129" s="4"/>
      <c r="P3129" s="4"/>
      <c r="AA3129" s="12"/>
      <c r="AB3129" s="2"/>
      <c r="AC3129" s="2"/>
    </row>
    <row r="3130" spans="1:29" s="187" customFormat="1" ht="9.9" customHeight="1" x14ac:dyDescent="0.25">
      <c r="A3130" s="184"/>
      <c r="B3130" s="141"/>
      <c r="C3130" s="142"/>
      <c r="G3130" s="8"/>
      <c r="I3130" s="4"/>
      <c r="J3130" s="4"/>
      <c r="K3130" s="4"/>
      <c r="L3130" s="4"/>
      <c r="P3130" s="13"/>
      <c r="AA3130" s="12"/>
      <c r="AB3130" s="2"/>
      <c r="AC3130" s="2"/>
    </row>
    <row r="3131" spans="1:29" s="187" customFormat="1" ht="9.9" customHeight="1" x14ac:dyDescent="0.25">
      <c r="A3131" s="184"/>
      <c r="B3131" s="142"/>
      <c r="C3131" s="2"/>
      <c r="G3131" s="8"/>
      <c r="I3131" s="4"/>
      <c r="J3131" s="4"/>
      <c r="K3131" s="4"/>
      <c r="L3131" s="4"/>
      <c r="P3131" s="4"/>
      <c r="AA3131" s="12"/>
      <c r="AB3131" s="2"/>
      <c r="AC3131" s="2"/>
    </row>
    <row r="3132" spans="1:29" s="187" customFormat="1" ht="9.9" customHeight="1" x14ac:dyDescent="0.25">
      <c r="A3132" s="184"/>
      <c r="B3132" s="141"/>
      <c r="C3132" s="2"/>
      <c r="G3132" s="8"/>
      <c r="I3132" s="4"/>
      <c r="J3132" s="4"/>
      <c r="K3132" s="4"/>
      <c r="L3132" s="4"/>
      <c r="P3132" s="4"/>
      <c r="AA3132" s="12"/>
      <c r="AB3132" s="2"/>
      <c r="AC3132" s="2"/>
    </row>
    <row r="3133" spans="1:29" s="187" customFormat="1" ht="9.9" customHeight="1" x14ac:dyDescent="0.25">
      <c r="A3133" s="184"/>
      <c r="B3133" s="138"/>
      <c r="C3133" s="2"/>
      <c r="G3133" s="8"/>
      <c r="I3133" s="4"/>
      <c r="J3133" s="4"/>
      <c r="K3133" s="4"/>
      <c r="L3133" s="4"/>
      <c r="P3133" s="194"/>
      <c r="AA3133" s="12"/>
      <c r="AB3133" s="2"/>
      <c r="AC3133" s="2"/>
    </row>
    <row r="3134" spans="1:29" s="187" customFormat="1" ht="9.9" customHeight="1" x14ac:dyDescent="0.25">
      <c r="A3134" s="184"/>
      <c r="B3134" s="138"/>
      <c r="C3134" s="2"/>
      <c r="G3134" s="8"/>
      <c r="I3134" s="4"/>
      <c r="J3134" s="4"/>
      <c r="K3134" s="4"/>
      <c r="L3134" s="4"/>
      <c r="P3134" s="194"/>
      <c r="AA3134" s="12"/>
      <c r="AB3134" s="2"/>
      <c r="AC3134" s="2"/>
    </row>
    <row r="3135" spans="1:29" s="187" customFormat="1" ht="9.9" customHeight="1" x14ac:dyDescent="0.25">
      <c r="A3135" s="184"/>
      <c r="B3135" s="141"/>
      <c r="C3135" s="2"/>
      <c r="G3135" s="8"/>
      <c r="I3135" s="4"/>
      <c r="J3135" s="4"/>
      <c r="K3135" s="4"/>
      <c r="L3135" s="4"/>
      <c r="P3135" s="4"/>
      <c r="AA3135" s="12"/>
      <c r="AB3135" s="2"/>
      <c r="AC3135" s="2"/>
    </row>
    <row r="3136" spans="1:29" s="187" customFormat="1" ht="9.9" customHeight="1" x14ac:dyDescent="0.25">
      <c r="A3136" s="184"/>
      <c r="B3136" s="138"/>
      <c r="C3136" s="2"/>
      <c r="G3136" s="8"/>
      <c r="I3136" s="4"/>
      <c r="J3136" s="4"/>
      <c r="K3136" s="4"/>
      <c r="L3136" s="4"/>
      <c r="P3136" s="194"/>
      <c r="AA3136" s="12"/>
      <c r="AB3136" s="2"/>
      <c r="AC3136" s="2"/>
    </row>
    <row r="3137" spans="1:29" s="187" customFormat="1" ht="9.9" customHeight="1" x14ac:dyDescent="0.25">
      <c r="A3137" s="184"/>
      <c r="B3137" s="138"/>
      <c r="C3137" s="2"/>
      <c r="G3137" s="8"/>
      <c r="I3137" s="4"/>
      <c r="J3137" s="4"/>
      <c r="K3137" s="4"/>
      <c r="L3137" s="4"/>
      <c r="P3137" s="194"/>
      <c r="AA3137" s="12"/>
      <c r="AB3137" s="2"/>
      <c r="AC3137" s="2"/>
    </row>
    <row r="3138" spans="1:29" s="187" customFormat="1" ht="9.9" customHeight="1" x14ac:dyDescent="0.25">
      <c r="A3138" s="184"/>
      <c r="B3138" s="141"/>
      <c r="C3138" s="2"/>
      <c r="G3138" s="8"/>
      <c r="I3138" s="4"/>
      <c r="J3138" s="4"/>
      <c r="K3138" s="4"/>
      <c r="L3138" s="4"/>
      <c r="P3138" s="194"/>
      <c r="AA3138" s="12"/>
      <c r="AB3138" s="2"/>
      <c r="AC3138" s="2"/>
    </row>
    <row r="3139" spans="1:29" s="187" customFormat="1" ht="9.9" customHeight="1" x14ac:dyDescent="0.25">
      <c r="A3139" s="184"/>
      <c r="B3139" s="138"/>
      <c r="C3139" s="2"/>
      <c r="G3139" s="8"/>
      <c r="I3139" s="4"/>
      <c r="J3139" s="4"/>
      <c r="K3139" s="4"/>
      <c r="L3139" s="4"/>
      <c r="P3139" s="194"/>
      <c r="AA3139" s="12"/>
      <c r="AB3139" s="2"/>
      <c r="AC3139" s="2"/>
    </row>
    <row r="3140" spans="1:29" s="187" customFormat="1" ht="9.9" customHeight="1" x14ac:dyDescent="0.25">
      <c r="A3140" s="184"/>
      <c r="B3140" s="138"/>
      <c r="C3140" s="2"/>
      <c r="G3140" s="8"/>
      <c r="I3140" s="4"/>
      <c r="J3140" s="4"/>
      <c r="K3140" s="4"/>
      <c r="L3140" s="4"/>
      <c r="P3140" s="194"/>
      <c r="AA3140" s="12"/>
      <c r="AB3140" s="2"/>
      <c r="AC3140" s="2"/>
    </row>
    <row r="3141" spans="1:29" s="187" customFormat="1" ht="9.9" customHeight="1" x14ac:dyDescent="0.25">
      <c r="A3141" s="184"/>
      <c r="B3141" s="141"/>
      <c r="C3141" s="2"/>
      <c r="G3141" s="8"/>
      <c r="I3141" s="4"/>
      <c r="J3141" s="4"/>
      <c r="K3141" s="4"/>
      <c r="L3141" s="4"/>
      <c r="P3141" s="194"/>
      <c r="AA3141" s="12"/>
      <c r="AB3141" s="2"/>
      <c r="AC3141" s="2"/>
    </row>
    <row r="3142" spans="1:29" s="187" customFormat="1" ht="9.9" customHeight="1" x14ac:dyDescent="0.25">
      <c r="A3142" s="184"/>
      <c r="B3142" s="138"/>
      <c r="C3142" s="2"/>
      <c r="G3142" s="8"/>
      <c r="I3142" s="4"/>
      <c r="J3142" s="4"/>
      <c r="K3142" s="4"/>
      <c r="L3142" s="4"/>
      <c r="P3142" s="194"/>
      <c r="AA3142" s="12"/>
      <c r="AB3142" s="2"/>
      <c r="AC3142" s="2"/>
    </row>
    <row r="3143" spans="1:29" s="187" customFormat="1" ht="9.9" customHeight="1" x14ac:dyDescent="0.25">
      <c r="A3143" s="184"/>
      <c r="B3143" s="138"/>
      <c r="C3143" s="2"/>
      <c r="G3143" s="8"/>
      <c r="I3143" s="4"/>
      <c r="J3143" s="4"/>
      <c r="K3143" s="4"/>
      <c r="L3143" s="4"/>
      <c r="P3143" s="194"/>
      <c r="AA3143" s="12"/>
      <c r="AB3143" s="2"/>
      <c r="AC3143" s="2"/>
    </row>
    <row r="3144" spans="1:29" s="187" customFormat="1" ht="9.9" customHeight="1" x14ac:dyDescent="0.25">
      <c r="A3144" s="184"/>
      <c r="B3144" s="141"/>
      <c r="C3144" s="2"/>
      <c r="G3144" s="8"/>
      <c r="I3144" s="4"/>
      <c r="J3144" s="4"/>
      <c r="K3144" s="4"/>
      <c r="L3144" s="4"/>
      <c r="P3144" s="194"/>
      <c r="AA3144" s="12"/>
      <c r="AB3144" s="2"/>
      <c r="AC3144" s="2"/>
    </row>
    <row r="3145" spans="1:29" s="187" customFormat="1" ht="9.9" customHeight="1" x14ac:dyDescent="0.25">
      <c r="A3145" s="184"/>
      <c r="B3145" s="138"/>
      <c r="C3145" s="2"/>
      <c r="G3145" s="8"/>
      <c r="I3145" s="4"/>
      <c r="J3145" s="4"/>
      <c r="K3145" s="4"/>
      <c r="L3145" s="4"/>
      <c r="P3145" s="194"/>
      <c r="AA3145" s="12"/>
      <c r="AB3145" s="2"/>
      <c r="AC3145" s="2"/>
    </row>
    <row r="3146" spans="1:29" s="187" customFormat="1" ht="9.9" customHeight="1" x14ac:dyDescent="0.25">
      <c r="A3146" s="184"/>
      <c r="B3146" s="138"/>
      <c r="C3146" s="2"/>
      <c r="G3146" s="8"/>
      <c r="I3146" s="4"/>
      <c r="J3146" s="4"/>
      <c r="K3146" s="4"/>
      <c r="L3146" s="4"/>
      <c r="P3146" s="194"/>
      <c r="AA3146" s="12"/>
      <c r="AB3146" s="2"/>
      <c r="AC3146" s="2"/>
    </row>
    <row r="3147" spans="1:29" s="187" customFormat="1" ht="9.9" customHeight="1" x14ac:dyDescent="0.25">
      <c r="A3147" s="184"/>
      <c r="B3147" s="141"/>
      <c r="C3147" s="2"/>
      <c r="G3147" s="8"/>
      <c r="I3147" s="4"/>
      <c r="J3147" s="4"/>
      <c r="K3147" s="4"/>
      <c r="L3147" s="4"/>
      <c r="P3147" s="194"/>
      <c r="AA3147" s="12"/>
      <c r="AB3147" s="2"/>
      <c r="AC3147" s="2"/>
    </row>
    <row r="3148" spans="1:29" s="187" customFormat="1" ht="9.9" customHeight="1" x14ac:dyDescent="0.25">
      <c r="A3148" s="184"/>
      <c r="B3148" s="138"/>
      <c r="C3148" s="2"/>
      <c r="G3148" s="8"/>
      <c r="I3148" s="4"/>
      <c r="J3148" s="4"/>
      <c r="K3148" s="4"/>
      <c r="L3148" s="4"/>
      <c r="P3148" s="194"/>
      <c r="AA3148" s="12"/>
      <c r="AB3148" s="2"/>
      <c r="AC3148" s="2"/>
    </row>
    <row r="3149" spans="1:29" s="187" customFormat="1" ht="9.9" customHeight="1" x14ac:dyDescent="0.25">
      <c r="A3149" s="184"/>
      <c r="B3149" s="138"/>
      <c r="C3149" s="2"/>
      <c r="G3149" s="8"/>
      <c r="I3149" s="4"/>
      <c r="J3149" s="4"/>
      <c r="K3149" s="4"/>
      <c r="L3149" s="4"/>
      <c r="P3149" s="194"/>
      <c r="AA3149" s="12"/>
      <c r="AB3149" s="2"/>
      <c r="AC3149" s="2"/>
    </row>
    <row r="3150" spans="1:29" s="187" customFormat="1" ht="9.9" customHeight="1" x14ac:dyDescent="0.25">
      <c r="A3150" s="184"/>
      <c r="B3150" s="141"/>
      <c r="C3150" s="2"/>
      <c r="G3150" s="8"/>
      <c r="I3150" s="4"/>
      <c r="J3150" s="4"/>
      <c r="K3150" s="4"/>
      <c r="L3150" s="4"/>
      <c r="P3150" s="194"/>
      <c r="AA3150" s="12"/>
      <c r="AB3150" s="2"/>
      <c r="AC3150" s="2"/>
    </row>
    <row r="3151" spans="1:29" s="187" customFormat="1" ht="9.9" customHeight="1" x14ac:dyDescent="0.25">
      <c r="A3151" s="184"/>
      <c r="B3151" s="138"/>
      <c r="C3151" s="2"/>
      <c r="G3151" s="8"/>
      <c r="I3151" s="4"/>
      <c r="J3151" s="4"/>
      <c r="K3151" s="4"/>
      <c r="L3151" s="4"/>
      <c r="P3151" s="194"/>
      <c r="AA3151" s="12"/>
      <c r="AB3151" s="2"/>
      <c r="AC3151" s="2"/>
    </row>
    <row r="3152" spans="1:29" s="187" customFormat="1" ht="9.9" customHeight="1" x14ac:dyDescent="0.25">
      <c r="A3152" s="184"/>
      <c r="B3152" s="138"/>
      <c r="C3152" s="2"/>
      <c r="G3152" s="8"/>
      <c r="I3152" s="4"/>
      <c r="J3152" s="4"/>
      <c r="K3152" s="4"/>
      <c r="L3152" s="4"/>
      <c r="P3152" s="194"/>
      <c r="AA3152" s="12"/>
      <c r="AB3152" s="2"/>
      <c r="AC3152" s="2"/>
    </row>
    <row r="3153" spans="1:29" s="187" customFormat="1" ht="9.9" customHeight="1" x14ac:dyDescent="0.25">
      <c r="A3153" s="184"/>
      <c r="B3153" s="141"/>
      <c r="C3153" s="2"/>
      <c r="G3153" s="8"/>
      <c r="I3153" s="4"/>
      <c r="J3153" s="4"/>
      <c r="K3153" s="4"/>
      <c r="L3153" s="4"/>
      <c r="P3153" s="194"/>
      <c r="AA3153" s="12"/>
      <c r="AB3153" s="2"/>
      <c r="AC3153" s="2"/>
    </row>
    <row r="3154" spans="1:29" s="187" customFormat="1" ht="9.9" customHeight="1" x14ac:dyDescent="0.25">
      <c r="A3154" s="184"/>
      <c r="B3154" s="138"/>
      <c r="C3154" s="2"/>
      <c r="G3154" s="8"/>
      <c r="I3154" s="4"/>
      <c r="J3154" s="4"/>
      <c r="K3154" s="4"/>
      <c r="L3154" s="4"/>
      <c r="P3154" s="194"/>
      <c r="AA3154" s="12"/>
      <c r="AB3154" s="2"/>
      <c r="AC3154" s="2"/>
    </row>
    <row r="3155" spans="1:29" s="187" customFormat="1" ht="9.9" customHeight="1" x14ac:dyDescent="0.25">
      <c r="A3155" s="184"/>
      <c r="B3155" s="138"/>
      <c r="C3155" s="2"/>
      <c r="G3155" s="8"/>
      <c r="I3155" s="4"/>
      <c r="J3155" s="4"/>
      <c r="K3155" s="4"/>
      <c r="L3155" s="4"/>
      <c r="P3155" s="194"/>
      <c r="AA3155" s="12"/>
      <c r="AB3155" s="2"/>
      <c r="AC3155" s="2"/>
    </row>
    <row r="3156" spans="1:29" s="187" customFormat="1" ht="9.9" customHeight="1" x14ac:dyDescent="0.25">
      <c r="A3156" s="184"/>
      <c r="B3156" s="141"/>
      <c r="C3156" s="2"/>
      <c r="G3156" s="8"/>
      <c r="I3156" s="4"/>
      <c r="J3156" s="4"/>
      <c r="K3156" s="4"/>
      <c r="L3156" s="4"/>
      <c r="P3156" s="194"/>
      <c r="AA3156" s="12"/>
      <c r="AB3156" s="2"/>
      <c r="AC3156" s="2"/>
    </row>
    <row r="3157" spans="1:29" s="187" customFormat="1" ht="9.9" customHeight="1" x14ac:dyDescent="0.25">
      <c r="A3157" s="184"/>
      <c r="B3157" s="138"/>
      <c r="C3157" s="2"/>
      <c r="G3157" s="8"/>
      <c r="I3157" s="4"/>
      <c r="J3157" s="4"/>
      <c r="K3157" s="4"/>
      <c r="L3157" s="4"/>
      <c r="P3157" s="194"/>
      <c r="AA3157" s="12"/>
      <c r="AB3157" s="2"/>
      <c r="AC3157" s="2"/>
    </row>
    <row r="3158" spans="1:29" s="187" customFormat="1" ht="9.9" customHeight="1" x14ac:dyDescent="0.25">
      <c r="A3158" s="184"/>
      <c r="B3158" s="138"/>
      <c r="C3158" s="2"/>
      <c r="G3158" s="8"/>
      <c r="I3158" s="4"/>
      <c r="J3158" s="4"/>
      <c r="K3158" s="4"/>
      <c r="L3158" s="4"/>
      <c r="P3158" s="194"/>
      <c r="AA3158" s="12"/>
      <c r="AB3158" s="2"/>
      <c r="AC3158" s="2"/>
    </row>
    <row r="3159" spans="1:29" s="187" customFormat="1" ht="9.9" customHeight="1" x14ac:dyDescent="0.25">
      <c r="A3159" s="184"/>
      <c r="B3159" s="141"/>
      <c r="C3159" s="2"/>
      <c r="G3159" s="8"/>
      <c r="I3159" s="4"/>
      <c r="J3159" s="4"/>
      <c r="K3159" s="4"/>
      <c r="L3159" s="4"/>
      <c r="P3159" s="194"/>
      <c r="AA3159" s="12"/>
      <c r="AB3159" s="2"/>
      <c r="AC3159" s="2"/>
    </row>
    <row r="3160" spans="1:29" s="187" customFormat="1" ht="9.9" customHeight="1" x14ac:dyDescent="0.25">
      <c r="A3160" s="184"/>
      <c r="B3160" s="138"/>
      <c r="C3160" s="2"/>
      <c r="G3160" s="8"/>
      <c r="I3160" s="4"/>
      <c r="J3160" s="4"/>
      <c r="K3160" s="4"/>
      <c r="L3160" s="4"/>
      <c r="P3160" s="194"/>
      <c r="AA3160" s="12"/>
      <c r="AB3160" s="2"/>
      <c r="AC3160" s="2"/>
    </row>
    <row r="3161" spans="1:29" s="187" customFormat="1" ht="9.9" customHeight="1" x14ac:dyDescent="0.25">
      <c r="A3161" s="184"/>
      <c r="B3161" s="138"/>
      <c r="C3161" s="2"/>
      <c r="G3161" s="8"/>
      <c r="I3161" s="4"/>
      <c r="J3161" s="4"/>
      <c r="K3161" s="4"/>
      <c r="L3161" s="4"/>
      <c r="P3161" s="194"/>
      <c r="AA3161" s="12"/>
      <c r="AB3161" s="2"/>
      <c r="AC3161" s="2"/>
    </row>
    <row r="3162" spans="1:29" s="187" customFormat="1" ht="9.9" customHeight="1" x14ac:dyDescent="0.25">
      <c r="A3162" s="184"/>
      <c r="B3162" s="141"/>
      <c r="C3162" s="2"/>
      <c r="G3162" s="8"/>
      <c r="I3162" s="4"/>
      <c r="J3162" s="4"/>
      <c r="K3162" s="4"/>
      <c r="L3162" s="4"/>
      <c r="P3162" s="194"/>
      <c r="AA3162" s="12"/>
      <c r="AB3162" s="2"/>
      <c r="AC3162" s="2"/>
    </row>
    <row r="3163" spans="1:29" s="187" customFormat="1" ht="9.9" customHeight="1" x14ac:dyDescent="0.25">
      <c r="A3163" s="184"/>
      <c r="B3163" s="138"/>
      <c r="C3163" s="2"/>
      <c r="G3163" s="8"/>
      <c r="I3163" s="4"/>
      <c r="J3163" s="4"/>
      <c r="K3163" s="4"/>
      <c r="L3163" s="4"/>
      <c r="P3163" s="194"/>
      <c r="AA3163" s="12"/>
      <c r="AB3163" s="2"/>
      <c r="AC3163" s="2"/>
    </row>
    <row r="3164" spans="1:29" s="187" customFormat="1" ht="9.9" customHeight="1" x14ac:dyDescent="0.25">
      <c r="A3164" s="184"/>
      <c r="B3164" s="138"/>
      <c r="C3164" s="2"/>
      <c r="G3164" s="8"/>
      <c r="I3164" s="4"/>
      <c r="J3164" s="4"/>
      <c r="K3164" s="4"/>
      <c r="L3164" s="4"/>
      <c r="P3164" s="194"/>
      <c r="AA3164" s="12"/>
      <c r="AB3164" s="2"/>
      <c r="AC3164" s="2"/>
    </row>
    <row r="3165" spans="1:29" s="187" customFormat="1" ht="9.9" customHeight="1" x14ac:dyDescent="0.25">
      <c r="A3165" s="184"/>
      <c r="B3165" s="141"/>
      <c r="C3165" s="2"/>
      <c r="G3165" s="8"/>
      <c r="I3165" s="4"/>
      <c r="J3165" s="4"/>
      <c r="K3165" s="4"/>
      <c r="L3165" s="4"/>
      <c r="P3165" s="194"/>
      <c r="AA3165" s="12"/>
      <c r="AB3165" s="2"/>
      <c r="AC3165" s="2"/>
    </row>
    <row r="3166" spans="1:29" s="187" customFormat="1" ht="9.9" customHeight="1" x14ac:dyDescent="0.25">
      <c r="A3166" s="184"/>
      <c r="B3166" s="138"/>
      <c r="C3166" s="2"/>
      <c r="G3166" s="8"/>
      <c r="I3166" s="4"/>
      <c r="J3166" s="4"/>
      <c r="K3166" s="4"/>
      <c r="L3166" s="4"/>
      <c r="P3166" s="194"/>
      <c r="AA3166" s="12"/>
      <c r="AB3166" s="2"/>
      <c r="AC3166" s="2"/>
    </row>
    <row r="3167" spans="1:29" s="187" customFormat="1" ht="9.9" customHeight="1" x14ac:dyDescent="0.25">
      <c r="A3167" s="184"/>
      <c r="B3167" s="138"/>
      <c r="C3167" s="2"/>
      <c r="G3167" s="8"/>
      <c r="I3167" s="4"/>
      <c r="J3167" s="4"/>
      <c r="K3167" s="4"/>
      <c r="L3167" s="4"/>
      <c r="P3167" s="194"/>
      <c r="AA3167" s="12"/>
      <c r="AB3167" s="2"/>
      <c r="AC3167" s="2"/>
    </row>
    <row r="3168" spans="1:29" s="187" customFormat="1" ht="9.9" customHeight="1" x14ac:dyDescent="0.25">
      <c r="A3168" s="184"/>
      <c r="B3168" s="141"/>
      <c r="C3168" s="2"/>
      <c r="G3168" s="8"/>
      <c r="I3168" s="4"/>
      <c r="J3168" s="4"/>
      <c r="K3168" s="4"/>
      <c r="L3168" s="4"/>
      <c r="P3168" s="194"/>
      <c r="AA3168" s="12"/>
      <c r="AB3168" s="2"/>
      <c r="AC3168" s="2"/>
    </row>
    <row r="3169" spans="1:29" s="187" customFormat="1" ht="9.9" customHeight="1" x14ac:dyDescent="0.25">
      <c r="A3169" s="184"/>
      <c r="B3169" s="138"/>
      <c r="C3169" s="2"/>
      <c r="G3169" s="8"/>
      <c r="I3169" s="4"/>
      <c r="J3169" s="4"/>
      <c r="K3169" s="4"/>
      <c r="L3169" s="4"/>
      <c r="P3169" s="194"/>
      <c r="AA3169" s="12"/>
      <c r="AB3169" s="2"/>
      <c r="AC3169" s="2"/>
    </row>
    <row r="3170" spans="1:29" s="187" customFormat="1" ht="9.9" customHeight="1" x14ac:dyDescent="0.25">
      <c r="A3170" s="184"/>
      <c r="B3170" s="138"/>
      <c r="C3170" s="2"/>
      <c r="G3170" s="8"/>
      <c r="I3170" s="4"/>
      <c r="J3170" s="4"/>
      <c r="K3170" s="4"/>
      <c r="L3170" s="4"/>
      <c r="P3170" s="194"/>
      <c r="AA3170" s="12"/>
      <c r="AB3170" s="2"/>
      <c r="AC3170" s="2"/>
    </row>
    <row r="3171" spans="1:29" s="187" customFormat="1" ht="9.9" customHeight="1" x14ac:dyDescent="0.25">
      <c r="A3171" s="184"/>
      <c r="B3171" s="141"/>
      <c r="C3171" s="2"/>
      <c r="G3171" s="8"/>
      <c r="I3171" s="4"/>
      <c r="J3171" s="4"/>
      <c r="K3171" s="4"/>
      <c r="L3171" s="4"/>
      <c r="P3171" s="194"/>
      <c r="AA3171" s="12"/>
      <c r="AB3171" s="2"/>
      <c r="AC3171" s="2"/>
    </row>
    <row r="3172" spans="1:29" s="187" customFormat="1" ht="9.9" customHeight="1" x14ac:dyDescent="0.25">
      <c r="A3172" s="184"/>
      <c r="B3172" s="138"/>
      <c r="C3172" s="2"/>
      <c r="G3172" s="8"/>
      <c r="I3172" s="4"/>
      <c r="J3172" s="4"/>
      <c r="K3172" s="4"/>
      <c r="L3172" s="4"/>
      <c r="P3172" s="194"/>
      <c r="AA3172" s="12"/>
      <c r="AB3172" s="2"/>
      <c r="AC3172" s="2"/>
    </row>
    <row r="3173" spans="1:29" s="187" customFormat="1" ht="9.9" customHeight="1" x14ac:dyDescent="0.25">
      <c r="A3173" s="184"/>
      <c r="B3173" s="138"/>
      <c r="C3173" s="2"/>
      <c r="G3173" s="8"/>
      <c r="I3173" s="4"/>
      <c r="J3173" s="4"/>
      <c r="K3173" s="4"/>
      <c r="L3173" s="4"/>
      <c r="P3173" s="194"/>
      <c r="AA3173" s="12"/>
      <c r="AB3173" s="2"/>
      <c r="AC3173" s="2"/>
    </row>
    <row r="3174" spans="1:29" s="187" customFormat="1" ht="9.9" customHeight="1" x14ac:dyDescent="0.25">
      <c r="A3174" s="184"/>
      <c r="B3174" s="141"/>
      <c r="C3174" s="2"/>
      <c r="G3174" s="8"/>
      <c r="I3174" s="4"/>
      <c r="J3174" s="4"/>
      <c r="K3174" s="4"/>
      <c r="L3174" s="4"/>
      <c r="P3174" s="194"/>
      <c r="AA3174" s="12"/>
      <c r="AB3174" s="2"/>
      <c r="AC3174" s="2"/>
    </row>
    <row r="3175" spans="1:29" s="187" customFormat="1" ht="9.9" customHeight="1" x14ac:dyDescent="0.25">
      <c r="A3175" s="184"/>
      <c r="B3175" s="138"/>
      <c r="C3175" s="2"/>
      <c r="G3175" s="8"/>
      <c r="I3175" s="4"/>
      <c r="J3175" s="4"/>
      <c r="K3175" s="4"/>
      <c r="L3175" s="4"/>
      <c r="P3175" s="194"/>
      <c r="AA3175" s="12"/>
      <c r="AB3175" s="2"/>
      <c r="AC3175" s="2"/>
    </row>
    <row r="3176" spans="1:29" s="187" customFormat="1" ht="9.9" customHeight="1" x14ac:dyDescent="0.25">
      <c r="A3176" s="184"/>
      <c r="B3176" s="138"/>
      <c r="C3176" s="2"/>
      <c r="G3176" s="8"/>
      <c r="I3176" s="4"/>
      <c r="J3176" s="4"/>
      <c r="K3176" s="4"/>
      <c r="L3176" s="4"/>
      <c r="P3176" s="194"/>
      <c r="AA3176" s="12"/>
      <c r="AB3176" s="2"/>
      <c r="AC3176" s="2"/>
    </row>
    <row r="3177" spans="1:29" s="187" customFormat="1" ht="9.9" customHeight="1" x14ac:dyDescent="0.25">
      <c r="A3177" s="184"/>
      <c r="B3177" s="141"/>
      <c r="C3177" s="2"/>
      <c r="G3177" s="8"/>
      <c r="I3177" s="4"/>
      <c r="J3177" s="4"/>
      <c r="K3177" s="4"/>
      <c r="L3177" s="4"/>
      <c r="P3177" s="194"/>
      <c r="AA3177" s="12"/>
      <c r="AB3177" s="2"/>
      <c r="AC3177" s="2"/>
    </row>
    <row r="3178" spans="1:29" s="187" customFormat="1" ht="9.9" customHeight="1" x14ac:dyDescent="0.25">
      <c r="A3178" s="184"/>
      <c r="B3178" s="138"/>
      <c r="C3178" s="2"/>
      <c r="G3178" s="8"/>
      <c r="I3178" s="4"/>
      <c r="J3178" s="4"/>
      <c r="K3178" s="4"/>
      <c r="L3178" s="4"/>
      <c r="P3178" s="194"/>
      <c r="AA3178" s="12"/>
      <c r="AB3178" s="2"/>
      <c r="AC3178" s="2"/>
    </row>
    <row r="3179" spans="1:29" s="187" customFormat="1" ht="9.9" customHeight="1" x14ac:dyDescent="0.25">
      <c r="A3179" s="184"/>
      <c r="B3179" s="138"/>
      <c r="C3179" s="2"/>
      <c r="G3179" s="8"/>
      <c r="I3179" s="4"/>
      <c r="J3179" s="4"/>
      <c r="K3179" s="4"/>
      <c r="L3179" s="4"/>
      <c r="P3179" s="194"/>
      <c r="AA3179" s="12"/>
      <c r="AB3179" s="2"/>
      <c r="AC3179" s="2"/>
    </row>
    <row r="3180" spans="1:29" s="187" customFormat="1" ht="9.9" customHeight="1" x14ac:dyDescent="0.25">
      <c r="A3180" s="184"/>
      <c r="B3180" s="2"/>
      <c r="C3180" s="2"/>
      <c r="G3180" s="8"/>
      <c r="I3180" s="4"/>
      <c r="J3180" s="4"/>
      <c r="K3180" s="4"/>
      <c r="L3180" s="4"/>
      <c r="P3180" s="194"/>
      <c r="AA3180" s="12"/>
      <c r="AB3180" s="2"/>
      <c r="AC3180" s="2"/>
    </row>
    <row r="3181" spans="1:29" s="187" customFormat="1" ht="9.9" customHeight="1" x14ac:dyDescent="0.25">
      <c r="A3181" s="184"/>
      <c r="B3181" s="141"/>
      <c r="C3181" s="142"/>
      <c r="G3181" s="8"/>
      <c r="I3181" s="4"/>
      <c r="J3181" s="4"/>
      <c r="K3181" s="4"/>
      <c r="L3181" s="4"/>
      <c r="P3181" s="13"/>
      <c r="AA3181" s="12"/>
      <c r="AB3181" s="2"/>
      <c r="AC3181" s="2"/>
    </row>
    <row r="3182" spans="1:29" s="187" customFormat="1" ht="9.9" customHeight="1" x14ac:dyDescent="0.25">
      <c r="A3182" s="184"/>
      <c r="B3182" s="142"/>
      <c r="C3182" s="2"/>
      <c r="G3182" s="8"/>
      <c r="I3182" s="4"/>
      <c r="J3182" s="4"/>
      <c r="K3182" s="4"/>
      <c r="L3182" s="4"/>
      <c r="P3182" s="4"/>
      <c r="AA3182" s="12"/>
      <c r="AB3182" s="2"/>
      <c r="AC3182" s="2"/>
    </row>
    <row r="3183" spans="1:29" s="187" customFormat="1" ht="9.9" customHeight="1" x14ac:dyDescent="0.25">
      <c r="A3183" s="184"/>
      <c r="B3183" s="141"/>
      <c r="C3183" s="2"/>
      <c r="G3183" s="8"/>
      <c r="I3183" s="4"/>
      <c r="J3183" s="4"/>
      <c r="K3183" s="4"/>
      <c r="L3183" s="4"/>
      <c r="P3183" s="4"/>
      <c r="AA3183" s="12"/>
      <c r="AB3183" s="2"/>
      <c r="AC3183" s="2"/>
    </row>
    <row r="3184" spans="1:29" s="187" customFormat="1" ht="9.9" customHeight="1" x14ac:dyDescent="0.25">
      <c r="A3184" s="184"/>
      <c r="B3184" s="138"/>
      <c r="C3184" s="2"/>
      <c r="G3184" s="8"/>
      <c r="I3184" s="4"/>
      <c r="J3184" s="4"/>
      <c r="K3184" s="4"/>
      <c r="L3184" s="4"/>
      <c r="P3184" s="194"/>
      <c r="AA3184" s="12"/>
      <c r="AB3184" s="2"/>
      <c r="AC3184" s="2"/>
    </row>
    <row r="3185" spans="1:29" s="187" customFormat="1" ht="9.9" customHeight="1" x14ac:dyDescent="0.25">
      <c r="A3185" s="184"/>
      <c r="B3185" s="138"/>
      <c r="C3185" s="2"/>
      <c r="G3185" s="8"/>
      <c r="I3185" s="4"/>
      <c r="J3185" s="4"/>
      <c r="K3185" s="4"/>
      <c r="L3185" s="4"/>
      <c r="P3185" s="194"/>
      <c r="AA3185" s="12"/>
      <c r="AB3185" s="2"/>
      <c r="AC3185" s="2"/>
    </row>
    <row r="3186" spans="1:29" s="187" customFormat="1" ht="9.9" customHeight="1" x14ac:dyDescent="0.25">
      <c r="A3186" s="184"/>
      <c r="B3186" s="141"/>
      <c r="C3186" s="2"/>
      <c r="G3186" s="8"/>
      <c r="I3186" s="4"/>
      <c r="J3186" s="4"/>
      <c r="K3186" s="4"/>
      <c r="L3186" s="4"/>
      <c r="P3186" s="4"/>
      <c r="AA3186" s="12"/>
      <c r="AB3186" s="2"/>
      <c r="AC3186" s="2"/>
    </row>
    <row r="3187" spans="1:29" s="187" customFormat="1" ht="9.9" customHeight="1" x14ac:dyDescent="0.25">
      <c r="A3187" s="184"/>
      <c r="B3187" s="138"/>
      <c r="C3187" s="2"/>
      <c r="G3187" s="8"/>
      <c r="I3187" s="4"/>
      <c r="J3187" s="4"/>
      <c r="K3187" s="4"/>
      <c r="L3187" s="4"/>
      <c r="P3187" s="194"/>
      <c r="AA3187" s="12"/>
      <c r="AB3187" s="2"/>
      <c r="AC3187" s="2"/>
    </row>
    <row r="3188" spans="1:29" s="187" customFormat="1" ht="9.9" customHeight="1" x14ac:dyDescent="0.25">
      <c r="A3188" s="184"/>
      <c r="B3188" s="138"/>
      <c r="C3188" s="2"/>
      <c r="G3188" s="8"/>
      <c r="I3188" s="4"/>
      <c r="J3188" s="4"/>
      <c r="K3188" s="4"/>
      <c r="L3188" s="4"/>
      <c r="P3188" s="194"/>
      <c r="AA3188" s="12"/>
      <c r="AB3188" s="2"/>
      <c r="AC3188" s="2"/>
    </row>
    <row r="3189" spans="1:29" s="187" customFormat="1" ht="9.9" customHeight="1" x14ac:dyDescent="0.25">
      <c r="A3189" s="184"/>
      <c r="B3189" s="141"/>
      <c r="C3189" s="2"/>
      <c r="G3189" s="8"/>
      <c r="I3189" s="4"/>
      <c r="J3189" s="4"/>
      <c r="K3189" s="4"/>
      <c r="L3189" s="4"/>
      <c r="P3189" s="194"/>
      <c r="AA3189" s="12"/>
      <c r="AB3189" s="2"/>
      <c r="AC3189" s="2"/>
    </row>
    <row r="3190" spans="1:29" s="187" customFormat="1" ht="9.9" customHeight="1" x14ac:dyDescent="0.25">
      <c r="A3190" s="184"/>
      <c r="B3190" s="138"/>
      <c r="C3190" s="2"/>
      <c r="G3190" s="8"/>
      <c r="I3190" s="4"/>
      <c r="J3190" s="4"/>
      <c r="K3190" s="4"/>
      <c r="L3190" s="4"/>
      <c r="P3190" s="194"/>
      <c r="AA3190" s="12"/>
      <c r="AB3190" s="2"/>
      <c r="AC3190" s="2"/>
    </row>
    <row r="3191" spans="1:29" s="187" customFormat="1" ht="9.9" customHeight="1" x14ac:dyDescent="0.25">
      <c r="A3191" s="184"/>
      <c r="B3191" s="138"/>
      <c r="C3191" s="2"/>
      <c r="G3191" s="8"/>
      <c r="I3191" s="4"/>
      <c r="J3191" s="4"/>
      <c r="K3191" s="4"/>
      <c r="L3191" s="4"/>
      <c r="P3191" s="194"/>
      <c r="AA3191" s="12"/>
      <c r="AB3191" s="2"/>
      <c r="AC3191" s="2"/>
    </row>
    <row r="3192" spans="1:29" s="187" customFormat="1" ht="9.9" customHeight="1" x14ac:dyDescent="0.25">
      <c r="A3192" s="184"/>
      <c r="B3192" s="141"/>
      <c r="C3192" s="2"/>
      <c r="G3192" s="8"/>
      <c r="I3192" s="4"/>
      <c r="J3192" s="4"/>
      <c r="K3192" s="4"/>
      <c r="L3192" s="4"/>
      <c r="P3192" s="194"/>
      <c r="AA3192" s="12"/>
      <c r="AB3192" s="2"/>
      <c r="AC3192" s="2"/>
    </row>
    <row r="3193" spans="1:29" s="187" customFormat="1" ht="9.9" customHeight="1" x14ac:dyDescent="0.25">
      <c r="A3193" s="184"/>
      <c r="B3193" s="138"/>
      <c r="C3193" s="2"/>
      <c r="G3193" s="8"/>
      <c r="I3193" s="4"/>
      <c r="J3193" s="4"/>
      <c r="K3193" s="4"/>
      <c r="L3193" s="4"/>
      <c r="P3193" s="194"/>
      <c r="AA3193" s="12"/>
      <c r="AB3193" s="2"/>
      <c r="AC3193" s="2"/>
    </row>
    <row r="3194" spans="1:29" s="187" customFormat="1" ht="9.9" customHeight="1" x14ac:dyDescent="0.25">
      <c r="A3194" s="184"/>
      <c r="B3194" s="138"/>
      <c r="C3194" s="2"/>
      <c r="G3194" s="8"/>
      <c r="I3194" s="4"/>
      <c r="J3194" s="4"/>
      <c r="K3194" s="4"/>
      <c r="L3194" s="4"/>
      <c r="P3194" s="194"/>
      <c r="AA3194" s="12"/>
      <c r="AB3194" s="2"/>
      <c r="AC3194" s="2"/>
    </row>
    <row r="3195" spans="1:29" s="187" customFormat="1" ht="9.9" customHeight="1" x14ac:dyDescent="0.25">
      <c r="A3195" s="184"/>
      <c r="B3195" s="141"/>
      <c r="C3195" s="2"/>
      <c r="G3195" s="8"/>
      <c r="I3195" s="4"/>
      <c r="J3195" s="4"/>
      <c r="K3195" s="4"/>
      <c r="L3195" s="4"/>
      <c r="P3195" s="194"/>
      <c r="AA3195" s="12"/>
      <c r="AB3195" s="2"/>
      <c r="AC3195" s="2"/>
    </row>
    <row r="3196" spans="1:29" s="187" customFormat="1" ht="9.9" customHeight="1" x14ac:dyDescent="0.25">
      <c r="A3196" s="184"/>
      <c r="B3196" s="138"/>
      <c r="C3196" s="2"/>
      <c r="G3196" s="8"/>
      <c r="I3196" s="4"/>
      <c r="J3196" s="4"/>
      <c r="K3196" s="4"/>
      <c r="L3196" s="4"/>
      <c r="P3196" s="194"/>
      <c r="AA3196" s="12"/>
      <c r="AB3196" s="2"/>
      <c r="AC3196" s="2"/>
    </row>
    <row r="3197" spans="1:29" s="187" customFormat="1" ht="9.9" customHeight="1" x14ac:dyDescent="0.25">
      <c r="A3197" s="184"/>
      <c r="B3197" s="138"/>
      <c r="C3197" s="2"/>
      <c r="G3197" s="8"/>
      <c r="I3197" s="4"/>
      <c r="J3197" s="4"/>
      <c r="K3197" s="4"/>
      <c r="L3197" s="4"/>
      <c r="P3197" s="194"/>
      <c r="AA3197" s="12"/>
      <c r="AB3197" s="2"/>
      <c r="AC3197" s="2"/>
    </row>
    <row r="3198" spans="1:29" s="187" customFormat="1" ht="9.9" customHeight="1" x14ac:dyDescent="0.25">
      <c r="A3198" s="184"/>
      <c r="B3198" s="141"/>
      <c r="C3198" s="2"/>
      <c r="G3198" s="8"/>
      <c r="I3198" s="4"/>
      <c r="J3198" s="4"/>
      <c r="K3198" s="4"/>
      <c r="L3198" s="4"/>
      <c r="P3198" s="194"/>
      <c r="AA3198" s="12"/>
      <c r="AB3198" s="2"/>
      <c r="AC3198" s="2"/>
    </row>
    <row r="3199" spans="1:29" s="187" customFormat="1" ht="9.9" customHeight="1" x14ac:dyDescent="0.25">
      <c r="A3199" s="184"/>
      <c r="B3199" s="138"/>
      <c r="C3199" s="2"/>
      <c r="G3199" s="8"/>
      <c r="I3199" s="4"/>
      <c r="J3199" s="4"/>
      <c r="K3199" s="4"/>
      <c r="L3199" s="4"/>
      <c r="P3199" s="194"/>
      <c r="AA3199" s="12"/>
      <c r="AB3199" s="2"/>
      <c r="AC3199" s="2"/>
    </row>
    <row r="3200" spans="1:29" s="187" customFormat="1" ht="9.9" customHeight="1" x14ac:dyDescent="0.25">
      <c r="A3200" s="184"/>
      <c r="B3200" s="138"/>
      <c r="C3200" s="2"/>
      <c r="G3200" s="8"/>
      <c r="I3200" s="4"/>
      <c r="J3200" s="4"/>
      <c r="K3200" s="4"/>
      <c r="L3200" s="4"/>
      <c r="P3200" s="194"/>
      <c r="AA3200" s="12"/>
      <c r="AB3200" s="2"/>
      <c r="AC3200" s="2"/>
    </row>
    <row r="3201" spans="1:29" s="187" customFormat="1" ht="9.9" customHeight="1" x14ac:dyDescent="0.25">
      <c r="A3201" s="184"/>
      <c r="B3201" s="141"/>
      <c r="C3201" s="2"/>
      <c r="G3201" s="8"/>
      <c r="I3201" s="4"/>
      <c r="J3201" s="4"/>
      <c r="K3201" s="4"/>
      <c r="L3201" s="4"/>
      <c r="P3201" s="194"/>
      <c r="AA3201" s="12"/>
      <c r="AB3201" s="2"/>
      <c r="AC3201" s="2"/>
    </row>
    <row r="3202" spans="1:29" s="187" customFormat="1" ht="9.9" customHeight="1" x14ac:dyDescent="0.25">
      <c r="A3202" s="184"/>
      <c r="B3202" s="138"/>
      <c r="C3202" s="2"/>
      <c r="G3202" s="8"/>
      <c r="I3202" s="4"/>
      <c r="J3202" s="4"/>
      <c r="K3202" s="4"/>
      <c r="L3202" s="4"/>
      <c r="P3202" s="194"/>
      <c r="AA3202" s="12"/>
      <c r="AB3202" s="2"/>
      <c r="AC3202" s="2"/>
    </row>
    <row r="3203" spans="1:29" s="187" customFormat="1" ht="9.9" customHeight="1" x14ac:dyDescent="0.25">
      <c r="A3203" s="184"/>
      <c r="B3203" s="138"/>
      <c r="C3203" s="2"/>
      <c r="G3203" s="8"/>
      <c r="I3203" s="4"/>
      <c r="J3203" s="4"/>
      <c r="K3203" s="4"/>
      <c r="L3203" s="4"/>
      <c r="P3203" s="194"/>
      <c r="AA3203" s="12"/>
      <c r="AB3203" s="2"/>
      <c r="AC3203" s="2"/>
    </row>
    <row r="3204" spans="1:29" s="187" customFormat="1" ht="9.9" customHeight="1" x14ac:dyDescent="0.25">
      <c r="A3204" s="184"/>
      <c r="B3204" s="141"/>
      <c r="C3204" s="2"/>
      <c r="G3204" s="8"/>
      <c r="I3204" s="4"/>
      <c r="J3204" s="4"/>
      <c r="K3204" s="4"/>
      <c r="L3204" s="4"/>
      <c r="P3204" s="194"/>
      <c r="AA3204" s="12"/>
      <c r="AB3204" s="2"/>
      <c r="AC3204" s="2"/>
    </row>
    <row r="3205" spans="1:29" s="187" customFormat="1" ht="9.9" customHeight="1" x14ac:dyDescent="0.25">
      <c r="A3205" s="184"/>
      <c r="B3205" s="138"/>
      <c r="C3205" s="2"/>
      <c r="G3205" s="8"/>
      <c r="I3205" s="4"/>
      <c r="J3205" s="4"/>
      <c r="K3205" s="4"/>
      <c r="L3205" s="4"/>
      <c r="P3205" s="194"/>
      <c r="AA3205" s="12"/>
      <c r="AB3205" s="2"/>
      <c r="AC3205" s="2"/>
    </row>
    <row r="3206" spans="1:29" s="187" customFormat="1" ht="9.9" customHeight="1" x14ac:dyDescent="0.25">
      <c r="A3206" s="184"/>
      <c r="B3206" s="138"/>
      <c r="C3206" s="2"/>
      <c r="G3206" s="8"/>
      <c r="I3206" s="4"/>
      <c r="J3206" s="4"/>
      <c r="K3206" s="4"/>
      <c r="L3206" s="4"/>
      <c r="P3206" s="194"/>
      <c r="AA3206" s="12"/>
      <c r="AB3206" s="2"/>
      <c r="AC3206" s="2"/>
    </row>
    <row r="3207" spans="1:29" s="187" customFormat="1" ht="9.9" customHeight="1" x14ac:dyDescent="0.25">
      <c r="A3207" s="184"/>
      <c r="B3207" s="141"/>
      <c r="C3207" s="2"/>
      <c r="G3207" s="8"/>
      <c r="I3207" s="4"/>
      <c r="J3207" s="4"/>
      <c r="K3207" s="4"/>
      <c r="L3207" s="4"/>
      <c r="P3207" s="194"/>
      <c r="AA3207" s="12"/>
      <c r="AB3207" s="2"/>
      <c r="AC3207" s="2"/>
    </row>
    <row r="3208" spans="1:29" s="187" customFormat="1" ht="9.9" customHeight="1" x14ac:dyDescent="0.25">
      <c r="A3208" s="184"/>
      <c r="B3208" s="138"/>
      <c r="C3208" s="2"/>
      <c r="G3208" s="8"/>
      <c r="I3208" s="4"/>
      <c r="J3208" s="4"/>
      <c r="K3208" s="4"/>
      <c r="L3208" s="4"/>
      <c r="P3208" s="194"/>
      <c r="AA3208" s="12"/>
      <c r="AB3208" s="2"/>
      <c r="AC3208" s="2"/>
    </row>
    <row r="3209" spans="1:29" s="187" customFormat="1" ht="9.9" customHeight="1" x14ac:dyDescent="0.25">
      <c r="A3209" s="184"/>
      <c r="B3209" s="138"/>
      <c r="C3209" s="2"/>
      <c r="G3209" s="8"/>
      <c r="I3209" s="4"/>
      <c r="J3209" s="4"/>
      <c r="K3209" s="4"/>
      <c r="L3209" s="4"/>
      <c r="P3209" s="194"/>
      <c r="AA3209" s="12"/>
      <c r="AB3209" s="2"/>
      <c r="AC3209" s="2"/>
    </row>
    <row r="3210" spans="1:29" s="187" customFormat="1" ht="9.9" customHeight="1" x14ac:dyDescent="0.25">
      <c r="A3210" s="184"/>
      <c r="B3210" s="141"/>
      <c r="C3210" s="2"/>
      <c r="G3210" s="8"/>
      <c r="I3210" s="4"/>
      <c r="J3210" s="4"/>
      <c r="K3210" s="4"/>
      <c r="L3210" s="4"/>
      <c r="P3210" s="194"/>
      <c r="AA3210" s="12"/>
      <c r="AB3210" s="2"/>
      <c r="AC3210" s="2"/>
    </row>
    <row r="3211" spans="1:29" s="187" customFormat="1" ht="9.9" customHeight="1" x14ac:dyDescent="0.25">
      <c r="A3211" s="184"/>
      <c r="B3211" s="138"/>
      <c r="C3211" s="2"/>
      <c r="G3211" s="8"/>
      <c r="I3211" s="4"/>
      <c r="J3211" s="4"/>
      <c r="K3211" s="4"/>
      <c r="L3211" s="4"/>
      <c r="P3211" s="194"/>
      <c r="AA3211" s="12"/>
      <c r="AB3211" s="2"/>
      <c r="AC3211" s="2"/>
    </row>
    <row r="3212" spans="1:29" s="187" customFormat="1" ht="9.9" customHeight="1" x14ac:dyDescent="0.25">
      <c r="A3212" s="184"/>
      <c r="B3212" s="138"/>
      <c r="C3212" s="2"/>
      <c r="G3212" s="8"/>
      <c r="I3212" s="4"/>
      <c r="J3212" s="4"/>
      <c r="K3212" s="4"/>
      <c r="L3212" s="4"/>
      <c r="P3212" s="194"/>
      <c r="AA3212" s="12"/>
      <c r="AB3212" s="2"/>
      <c r="AC3212" s="2"/>
    </row>
    <row r="3213" spans="1:29" s="187" customFormat="1" ht="9.9" customHeight="1" x14ac:dyDescent="0.25">
      <c r="A3213" s="184"/>
      <c r="B3213" s="141"/>
      <c r="C3213" s="2"/>
      <c r="G3213" s="8"/>
      <c r="I3213" s="4"/>
      <c r="J3213" s="4"/>
      <c r="K3213" s="4"/>
      <c r="L3213" s="4"/>
      <c r="P3213" s="194"/>
      <c r="AA3213" s="12"/>
      <c r="AB3213" s="2"/>
      <c r="AC3213" s="2"/>
    </row>
    <row r="3214" spans="1:29" s="187" customFormat="1" ht="9.9" customHeight="1" x14ac:dyDescent="0.25">
      <c r="A3214" s="184"/>
      <c r="B3214" s="138"/>
      <c r="C3214" s="2"/>
      <c r="G3214" s="8"/>
      <c r="I3214" s="4"/>
      <c r="J3214" s="4"/>
      <c r="K3214" s="4"/>
      <c r="L3214" s="4"/>
      <c r="P3214" s="194"/>
      <c r="AA3214" s="12"/>
      <c r="AB3214" s="2"/>
      <c r="AC3214" s="2"/>
    </row>
    <row r="3215" spans="1:29" s="187" customFormat="1" ht="9.9" customHeight="1" x14ac:dyDescent="0.25">
      <c r="A3215" s="184"/>
      <c r="B3215" s="138"/>
      <c r="C3215" s="2"/>
      <c r="G3215" s="8"/>
      <c r="I3215" s="4"/>
      <c r="J3215" s="4"/>
      <c r="K3215" s="4"/>
      <c r="L3215" s="4"/>
      <c r="P3215" s="194"/>
      <c r="AA3215" s="12"/>
      <c r="AB3215" s="2"/>
      <c r="AC3215" s="2"/>
    </row>
    <row r="3216" spans="1:29" s="187" customFormat="1" ht="9.9" customHeight="1" x14ac:dyDescent="0.25">
      <c r="A3216" s="184"/>
      <c r="B3216" s="141"/>
      <c r="C3216" s="2"/>
      <c r="G3216" s="8"/>
      <c r="I3216" s="4"/>
      <c r="J3216" s="4"/>
      <c r="K3216" s="4"/>
      <c r="L3216" s="4"/>
      <c r="P3216" s="194"/>
      <c r="AA3216" s="12"/>
      <c r="AB3216" s="2"/>
      <c r="AC3216" s="2"/>
    </row>
    <row r="3217" spans="1:29" s="187" customFormat="1" ht="9.9" customHeight="1" x14ac:dyDescent="0.25">
      <c r="A3217" s="184"/>
      <c r="B3217" s="138"/>
      <c r="C3217" s="2"/>
      <c r="G3217" s="8"/>
      <c r="I3217" s="4"/>
      <c r="J3217" s="4"/>
      <c r="K3217" s="4"/>
      <c r="L3217" s="4"/>
      <c r="P3217" s="194"/>
      <c r="AA3217" s="12"/>
      <c r="AB3217" s="2"/>
      <c r="AC3217" s="2"/>
    </row>
    <row r="3218" spans="1:29" s="187" customFormat="1" ht="9.9" customHeight="1" x14ac:dyDescent="0.25">
      <c r="A3218" s="184"/>
      <c r="B3218" s="138"/>
      <c r="C3218" s="2"/>
      <c r="G3218" s="8"/>
      <c r="I3218" s="4"/>
      <c r="J3218" s="4"/>
      <c r="K3218" s="4"/>
      <c r="L3218" s="4"/>
      <c r="P3218" s="194"/>
      <c r="AA3218" s="12"/>
      <c r="AB3218" s="2"/>
      <c r="AC3218" s="2"/>
    </row>
    <row r="3219" spans="1:29" s="187" customFormat="1" ht="9.9" customHeight="1" x14ac:dyDescent="0.25">
      <c r="A3219" s="184"/>
      <c r="B3219" s="141"/>
      <c r="C3219" s="2"/>
      <c r="G3219" s="8"/>
      <c r="I3219" s="4"/>
      <c r="J3219" s="4"/>
      <c r="K3219" s="4"/>
      <c r="L3219" s="4"/>
      <c r="P3219" s="194"/>
      <c r="AA3219" s="12"/>
      <c r="AB3219" s="2"/>
      <c r="AC3219" s="2"/>
    </row>
    <row r="3220" spans="1:29" s="187" customFormat="1" ht="9.9" customHeight="1" x14ac:dyDescent="0.25">
      <c r="A3220" s="184"/>
      <c r="B3220" s="138"/>
      <c r="C3220" s="2"/>
      <c r="G3220" s="8"/>
      <c r="I3220" s="4"/>
      <c r="J3220" s="4"/>
      <c r="K3220" s="4"/>
      <c r="L3220" s="4"/>
      <c r="P3220" s="194"/>
      <c r="AA3220" s="12"/>
      <c r="AB3220" s="2"/>
      <c r="AC3220" s="2"/>
    </row>
    <row r="3221" spans="1:29" s="187" customFormat="1" ht="9.9" customHeight="1" x14ac:dyDescent="0.25">
      <c r="A3221" s="184"/>
      <c r="B3221" s="138"/>
      <c r="C3221" s="2"/>
      <c r="G3221" s="8"/>
      <c r="I3221" s="4"/>
      <c r="J3221" s="4"/>
      <c r="K3221" s="4"/>
      <c r="L3221" s="4"/>
      <c r="P3221" s="194"/>
      <c r="AA3221" s="12"/>
      <c r="AB3221" s="2"/>
      <c r="AC3221" s="2"/>
    </row>
    <row r="3222" spans="1:29" s="187" customFormat="1" ht="9.9" customHeight="1" x14ac:dyDescent="0.25">
      <c r="A3222" s="184"/>
      <c r="B3222" s="141"/>
      <c r="C3222" s="2"/>
      <c r="G3222" s="8"/>
      <c r="I3222" s="4"/>
      <c r="J3222" s="4"/>
      <c r="K3222" s="4"/>
      <c r="L3222" s="4"/>
      <c r="P3222" s="194"/>
      <c r="AA3222" s="12"/>
      <c r="AB3222" s="2"/>
      <c r="AC3222" s="2"/>
    </row>
    <row r="3223" spans="1:29" s="187" customFormat="1" ht="9.9" customHeight="1" x14ac:dyDescent="0.25">
      <c r="A3223" s="184"/>
      <c r="B3223" s="138"/>
      <c r="C3223" s="2"/>
      <c r="G3223" s="8"/>
      <c r="I3223" s="4"/>
      <c r="J3223" s="4"/>
      <c r="K3223" s="4"/>
      <c r="L3223" s="4"/>
      <c r="P3223" s="194"/>
      <c r="AA3223" s="12"/>
      <c r="AB3223" s="2"/>
      <c r="AC3223" s="2"/>
    </row>
    <row r="3224" spans="1:29" s="187" customFormat="1" ht="9.9" customHeight="1" x14ac:dyDescent="0.25">
      <c r="A3224" s="184"/>
      <c r="B3224" s="138"/>
      <c r="C3224" s="2"/>
      <c r="G3224" s="8"/>
      <c r="I3224" s="4"/>
      <c r="J3224" s="4"/>
      <c r="K3224" s="4"/>
      <c r="L3224" s="4"/>
      <c r="P3224" s="194"/>
      <c r="AA3224" s="12"/>
      <c r="AB3224" s="2"/>
      <c r="AC3224" s="2"/>
    </row>
    <row r="3225" spans="1:29" s="187" customFormat="1" ht="9.9" customHeight="1" x14ac:dyDescent="0.25">
      <c r="A3225" s="184"/>
      <c r="B3225" s="141"/>
      <c r="C3225" s="2"/>
      <c r="G3225" s="8"/>
      <c r="I3225" s="4"/>
      <c r="J3225" s="4"/>
      <c r="K3225" s="4"/>
      <c r="L3225" s="4"/>
      <c r="P3225" s="194"/>
      <c r="AA3225" s="12"/>
      <c r="AB3225" s="2"/>
      <c r="AC3225" s="2"/>
    </row>
    <row r="3226" spans="1:29" s="187" customFormat="1" ht="9.9" customHeight="1" x14ac:dyDescent="0.25">
      <c r="A3226" s="184"/>
      <c r="B3226" s="138"/>
      <c r="C3226" s="2"/>
      <c r="G3226" s="8"/>
      <c r="I3226" s="4"/>
      <c r="J3226" s="4"/>
      <c r="K3226" s="4"/>
      <c r="L3226" s="4"/>
      <c r="P3226" s="194"/>
      <c r="AA3226" s="12"/>
      <c r="AB3226" s="2"/>
      <c r="AC3226" s="2"/>
    </row>
    <row r="3227" spans="1:29" s="187" customFormat="1" ht="9.9" customHeight="1" x14ac:dyDescent="0.25">
      <c r="A3227" s="184"/>
      <c r="B3227" s="138"/>
      <c r="C3227" s="2"/>
      <c r="G3227" s="8"/>
      <c r="I3227" s="4"/>
      <c r="J3227" s="4"/>
      <c r="K3227" s="4"/>
      <c r="L3227" s="4"/>
      <c r="P3227" s="194"/>
      <c r="AA3227" s="12"/>
      <c r="AB3227" s="2"/>
      <c r="AC3227" s="2"/>
    </row>
    <row r="3228" spans="1:29" s="187" customFormat="1" ht="9.9" customHeight="1" x14ac:dyDescent="0.25">
      <c r="A3228" s="184"/>
      <c r="B3228" s="141"/>
      <c r="C3228" s="2"/>
      <c r="G3228" s="8"/>
      <c r="I3228" s="4"/>
      <c r="J3228" s="4"/>
      <c r="K3228" s="4"/>
      <c r="L3228" s="4"/>
      <c r="P3228" s="194"/>
      <c r="AA3228" s="12"/>
      <c r="AB3228" s="2"/>
      <c r="AC3228" s="2"/>
    </row>
    <row r="3229" spans="1:29" s="187" customFormat="1" ht="9.9" customHeight="1" x14ac:dyDescent="0.25">
      <c r="A3229" s="184"/>
      <c r="B3229" s="138"/>
      <c r="C3229" s="2"/>
      <c r="G3229" s="8"/>
      <c r="I3229" s="4"/>
      <c r="J3229" s="4"/>
      <c r="K3229" s="4"/>
      <c r="L3229" s="4"/>
      <c r="P3229" s="194"/>
      <c r="AA3229" s="12"/>
      <c r="AB3229" s="2"/>
      <c r="AC3229" s="2"/>
    </row>
    <row r="3230" spans="1:29" s="187" customFormat="1" ht="9.9" customHeight="1" x14ac:dyDescent="0.25">
      <c r="A3230" s="184"/>
      <c r="B3230" s="138"/>
      <c r="C3230" s="2"/>
      <c r="G3230" s="8"/>
      <c r="I3230" s="4"/>
      <c r="J3230" s="4"/>
      <c r="K3230" s="4"/>
      <c r="L3230" s="4"/>
      <c r="P3230" s="194"/>
      <c r="AA3230" s="12"/>
      <c r="AB3230" s="2"/>
      <c r="AC3230" s="2"/>
    </row>
    <row r="3232" spans="1:29" s="187" customFormat="1" ht="9.9" customHeight="1" x14ac:dyDescent="0.25">
      <c r="A3232" s="184"/>
      <c r="B3232" s="141"/>
      <c r="C3232" s="142"/>
      <c r="G3232" s="8"/>
      <c r="I3232" s="4"/>
      <c r="J3232" s="4"/>
      <c r="K3232" s="4"/>
      <c r="L3232" s="4"/>
      <c r="P3232" s="13"/>
      <c r="AA3232" s="12"/>
      <c r="AB3232" s="2"/>
      <c r="AC3232" s="2"/>
    </row>
    <row r="3236" spans="1:29" s="187" customFormat="1" ht="9.9" customHeight="1" x14ac:dyDescent="0.25">
      <c r="A3236" s="184"/>
      <c r="B3236" s="2"/>
      <c r="C3236" s="2"/>
      <c r="G3236" s="8"/>
      <c r="I3236" s="4"/>
      <c r="J3236" s="4"/>
      <c r="K3236" s="4"/>
      <c r="L3236" s="4"/>
      <c r="P3236" s="4"/>
      <c r="AA3236" s="12"/>
      <c r="AB3236" s="2"/>
      <c r="AC3236" s="2"/>
    </row>
  </sheetData>
  <mergeCells count="981">
    <mergeCell ref="B5:B6"/>
    <mergeCell ref="C5:C6"/>
    <mergeCell ref="D5:H5"/>
    <mergeCell ref="I5:L5"/>
    <mergeCell ref="M5:O5"/>
    <mergeCell ref="Q5:Z5"/>
    <mergeCell ref="A1:E1"/>
    <mergeCell ref="F1:H4"/>
    <mergeCell ref="J1:P1"/>
    <mergeCell ref="Z1:Z4"/>
    <mergeCell ref="B2:E4"/>
    <mergeCell ref="I2:P2"/>
    <mergeCell ref="K3:P3"/>
    <mergeCell ref="I4:P4"/>
    <mergeCell ref="I63:J63"/>
    <mergeCell ref="I69:J69"/>
    <mergeCell ref="I70:J70"/>
    <mergeCell ref="I79:J79"/>
    <mergeCell ref="I80:J80"/>
    <mergeCell ref="I81:J81"/>
    <mergeCell ref="I55:J55"/>
    <mergeCell ref="I57:J57"/>
    <mergeCell ref="I58:J58"/>
    <mergeCell ref="I59:J59"/>
    <mergeCell ref="I60:J60"/>
    <mergeCell ref="I62:J62"/>
    <mergeCell ref="I98:J98"/>
    <mergeCell ref="I99:J99"/>
    <mergeCell ref="I100:J100"/>
    <mergeCell ref="I121:J121"/>
    <mergeCell ref="I122:J122"/>
    <mergeCell ref="I123:J123"/>
    <mergeCell ref="I82:J82"/>
    <mergeCell ref="I83:J83"/>
    <mergeCell ref="I85:J85"/>
    <mergeCell ref="I86:J86"/>
    <mergeCell ref="I96:J96"/>
    <mergeCell ref="I97:J97"/>
    <mergeCell ref="I141:J141"/>
    <mergeCell ref="I142:J142"/>
    <mergeCell ref="I143:J143"/>
    <mergeCell ref="I144:J144"/>
    <mergeCell ref="I145:J145"/>
    <mergeCell ref="I146:J146"/>
    <mergeCell ref="I124:J124"/>
    <mergeCell ref="I125:J125"/>
    <mergeCell ref="I132:J132"/>
    <mergeCell ref="I133:J133"/>
    <mergeCell ref="I135:J135"/>
    <mergeCell ref="I140:J140"/>
    <mergeCell ref="I257:J257"/>
    <mergeCell ref="I258:J258"/>
    <mergeCell ref="I263:J263"/>
    <mergeCell ref="I264:J264"/>
    <mergeCell ref="I265:J265"/>
    <mergeCell ref="I266:J266"/>
    <mergeCell ref="I147:J147"/>
    <mergeCell ref="I166:J166"/>
    <mergeCell ref="I172:J172"/>
    <mergeCell ref="I189:J189"/>
    <mergeCell ref="I190:J190"/>
    <mergeCell ref="I256:J256"/>
    <mergeCell ref="I342:J342"/>
    <mergeCell ref="I344:J344"/>
    <mergeCell ref="I345:J345"/>
    <mergeCell ref="I347:J347"/>
    <mergeCell ref="I348:J348"/>
    <mergeCell ref="I267:J267"/>
    <mergeCell ref="I268:J268"/>
    <mergeCell ref="I331:J331"/>
    <mergeCell ref="D333:E333"/>
    <mergeCell ref="D334:E334"/>
    <mergeCell ref="I337:J337"/>
    <mergeCell ref="I389:J389"/>
    <mergeCell ref="I394:J394"/>
    <mergeCell ref="I397:J397"/>
    <mergeCell ref="I399:J399"/>
    <mergeCell ref="I400:J400"/>
    <mergeCell ref="I406:J406"/>
    <mergeCell ref="I351:J351"/>
    <mergeCell ref="D353:E353"/>
    <mergeCell ref="I369:J369"/>
    <mergeCell ref="D371:E371"/>
    <mergeCell ref="I371:J371"/>
    <mergeCell ref="I388:J388"/>
    <mergeCell ref="I442:J442"/>
    <mergeCell ref="I466:J466"/>
    <mergeCell ref="I530:J530"/>
    <mergeCell ref="I532:J532"/>
    <mergeCell ref="I407:J407"/>
    <mergeCell ref="I413:J413"/>
    <mergeCell ref="I415:J415"/>
    <mergeCell ref="I418:J418"/>
    <mergeCell ref="I419:J419"/>
    <mergeCell ref="I421:J421"/>
    <mergeCell ref="I560:J560"/>
    <mergeCell ref="I561:J561"/>
    <mergeCell ref="I562:J562"/>
    <mergeCell ref="I563:J563"/>
    <mergeCell ref="I565:J565"/>
    <mergeCell ref="I552:J552"/>
    <mergeCell ref="I553:J553"/>
    <mergeCell ref="I554:J554"/>
    <mergeCell ref="I555:J555"/>
    <mergeCell ref="I557:J557"/>
    <mergeCell ref="I558:J558"/>
    <mergeCell ref="I630:J630"/>
    <mergeCell ref="D632:E632"/>
    <mergeCell ref="I632:J632"/>
    <mergeCell ref="I680:J680"/>
    <mergeCell ref="I699:J699"/>
    <mergeCell ref="I720:J720"/>
    <mergeCell ref="I566:J566"/>
    <mergeCell ref="I567:J567"/>
    <mergeCell ref="I574:J574"/>
    <mergeCell ref="I614:J614"/>
    <mergeCell ref="I834:J834"/>
    <mergeCell ref="I835:J835"/>
    <mergeCell ref="I842:J842"/>
    <mergeCell ref="I843:J843"/>
    <mergeCell ref="I844:J844"/>
    <mergeCell ref="I846:J846"/>
    <mergeCell ref="I721:J721"/>
    <mergeCell ref="I722:J722"/>
    <mergeCell ref="I727:J727"/>
    <mergeCell ref="I731:J731"/>
    <mergeCell ref="I732:J732"/>
    <mergeCell ref="I723:J723"/>
    <mergeCell ref="I728:J728"/>
    <mergeCell ref="I736:J736"/>
    <mergeCell ref="I855:J855"/>
    <mergeCell ref="I859:J859"/>
    <mergeCell ref="I863:J863"/>
    <mergeCell ref="I864:J864"/>
    <mergeCell ref="I866:J866"/>
    <mergeCell ref="I867:J867"/>
    <mergeCell ref="I847:J847"/>
    <mergeCell ref="I848:J848"/>
    <mergeCell ref="I849:J849"/>
    <mergeCell ref="I851:J851"/>
    <mergeCell ref="I852:J852"/>
    <mergeCell ref="I854:J854"/>
    <mergeCell ref="I876:J876"/>
    <mergeCell ref="I878:J878"/>
    <mergeCell ref="I879:J879"/>
    <mergeCell ref="I881:J881"/>
    <mergeCell ref="I882:J882"/>
    <mergeCell ref="I883:J883"/>
    <mergeCell ref="I868:J868"/>
    <mergeCell ref="I870:J870"/>
    <mergeCell ref="I871:J871"/>
    <mergeCell ref="I873:J873"/>
    <mergeCell ref="I874:J874"/>
    <mergeCell ref="I875:J875"/>
    <mergeCell ref="I891:J891"/>
    <mergeCell ref="I893:J893"/>
    <mergeCell ref="I894:J894"/>
    <mergeCell ref="I895:J895"/>
    <mergeCell ref="I896:J896"/>
    <mergeCell ref="I898:J898"/>
    <mergeCell ref="I884:J884"/>
    <mergeCell ref="I886:J886"/>
    <mergeCell ref="I887:J887"/>
    <mergeCell ref="I888:J888"/>
    <mergeCell ref="I889:J889"/>
    <mergeCell ref="I890:J890"/>
    <mergeCell ref="I906:J906"/>
    <mergeCell ref="I908:J908"/>
    <mergeCell ref="I909:J909"/>
    <mergeCell ref="I910:J910"/>
    <mergeCell ref="I911:J911"/>
    <mergeCell ref="I913:J913"/>
    <mergeCell ref="I899:J899"/>
    <mergeCell ref="I900:J900"/>
    <mergeCell ref="I901:J901"/>
    <mergeCell ref="I903:J903"/>
    <mergeCell ref="I904:J904"/>
    <mergeCell ref="I905:J905"/>
    <mergeCell ref="I921:J921"/>
    <mergeCell ref="I923:J923"/>
    <mergeCell ref="I924:J924"/>
    <mergeCell ref="I925:J925"/>
    <mergeCell ref="I926:J926"/>
    <mergeCell ref="I928:J928"/>
    <mergeCell ref="I914:J914"/>
    <mergeCell ref="I915:J915"/>
    <mergeCell ref="I916:J916"/>
    <mergeCell ref="I918:J918"/>
    <mergeCell ref="I919:J919"/>
    <mergeCell ref="I920:J920"/>
    <mergeCell ref="I937:J937"/>
    <mergeCell ref="I938:J938"/>
    <mergeCell ref="I939:J939"/>
    <mergeCell ref="I941:J941"/>
    <mergeCell ref="I942:J942"/>
    <mergeCell ref="I991:J991"/>
    <mergeCell ref="I929:J929"/>
    <mergeCell ref="I930:J930"/>
    <mergeCell ref="I931:J931"/>
    <mergeCell ref="I933:J933"/>
    <mergeCell ref="I934:J934"/>
    <mergeCell ref="I935:J935"/>
    <mergeCell ref="I998:J998"/>
    <mergeCell ref="I999:J999"/>
    <mergeCell ref="I1000:J1000"/>
    <mergeCell ref="I1001:J1001"/>
    <mergeCell ref="I1002:J1002"/>
    <mergeCell ref="I1003:J1003"/>
    <mergeCell ref="I992:J992"/>
    <mergeCell ref="I993:J993"/>
    <mergeCell ref="I994:J994"/>
    <mergeCell ref="I995:J995"/>
    <mergeCell ref="I996:J996"/>
    <mergeCell ref="I997:J997"/>
    <mergeCell ref="I1015:J1015"/>
    <mergeCell ref="I1017:J1017"/>
    <mergeCell ref="I1019:J1019"/>
    <mergeCell ref="I1020:J1020"/>
    <mergeCell ref="I1022:J1022"/>
    <mergeCell ref="I1023:J1023"/>
    <mergeCell ref="I1004:J1004"/>
    <mergeCell ref="I1008:J1008"/>
    <mergeCell ref="I1009:J1009"/>
    <mergeCell ref="I1011:J1011"/>
    <mergeCell ref="I1012:J1012"/>
    <mergeCell ref="I1014:J1014"/>
    <mergeCell ref="I1034:J1034"/>
    <mergeCell ref="I1035:J1035"/>
    <mergeCell ref="I1037:J1037"/>
    <mergeCell ref="I1038:J1038"/>
    <mergeCell ref="I1040:J1040"/>
    <mergeCell ref="I1041:J1041"/>
    <mergeCell ref="I1025:J1025"/>
    <mergeCell ref="I1026:J1026"/>
    <mergeCell ref="I1028:J1028"/>
    <mergeCell ref="I1029:J1029"/>
    <mergeCell ref="I1031:J1031"/>
    <mergeCell ref="I1032:J1032"/>
    <mergeCell ref="I1054:J1054"/>
    <mergeCell ref="I1055:J1055"/>
    <mergeCell ref="I1057:J1057"/>
    <mergeCell ref="I1058:J1058"/>
    <mergeCell ref="I1060:J1060"/>
    <mergeCell ref="I1061:J1061"/>
    <mergeCell ref="I1043:J1043"/>
    <mergeCell ref="I1044:J1044"/>
    <mergeCell ref="I1046:J1046"/>
    <mergeCell ref="I1047:J1047"/>
    <mergeCell ref="I1051:J1051"/>
    <mergeCell ref="I1052:J1052"/>
    <mergeCell ref="I1070:J1070"/>
    <mergeCell ref="I1071:J1071"/>
    <mergeCell ref="I1073:J1073"/>
    <mergeCell ref="I1074:J1074"/>
    <mergeCell ref="I1075:J1075"/>
    <mergeCell ref="I1076:J1076"/>
    <mergeCell ref="I1062:J1062"/>
    <mergeCell ref="I1063:J1063"/>
    <mergeCell ref="I1065:J1065"/>
    <mergeCell ref="I1066:J1066"/>
    <mergeCell ref="I1068:J1068"/>
    <mergeCell ref="I1069:J1069"/>
    <mergeCell ref="I1085:J1085"/>
    <mergeCell ref="I1086:J1086"/>
    <mergeCell ref="I1088:J1088"/>
    <mergeCell ref="I1089:J1089"/>
    <mergeCell ref="I1090:J1090"/>
    <mergeCell ref="I1091:J1091"/>
    <mergeCell ref="I1078:J1078"/>
    <mergeCell ref="I1079:J1079"/>
    <mergeCell ref="I1080:J1080"/>
    <mergeCell ref="I1081:J1081"/>
    <mergeCell ref="I1083:J1083"/>
    <mergeCell ref="I1084:J1084"/>
    <mergeCell ref="I1100:J1100"/>
    <mergeCell ref="I1101:J1101"/>
    <mergeCell ref="I1103:J1103"/>
    <mergeCell ref="I1104:J1104"/>
    <mergeCell ref="I1106:J1106"/>
    <mergeCell ref="I1107:J1107"/>
    <mergeCell ref="I1093:J1093"/>
    <mergeCell ref="I1094:J1094"/>
    <mergeCell ref="I1095:J1095"/>
    <mergeCell ref="I1096:J1096"/>
    <mergeCell ref="I1098:J1098"/>
    <mergeCell ref="I1099:J1099"/>
    <mergeCell ref="I1116:J1116"/>
    <mergeCell ref="I1118:J1118"/>
    <mergeCell ref="I1119:J1119"/>
    <mergeCell ref="I1123:J1123"/>
    <mergeCell ref="I1127:J1127"/>
    <mergeCell ref="I1128:J1128"/>
    <mergeCell ref="I1108:J1108"/>
    <mergeCell ref="I1110:J1110"/>
    <mergeCell ref="I1111:J1111"/>
    <mergeCell ref="I1112:J1112"/>
    <mergeCell ref="I1113:J1113"/>
    <mergeCell ref="I1115:J1115"/>
    <mergeCell ref="I1138:J1138"/>
    <mergeCell ref="I1139:J1139"/>
    <mergeCell ref="I1140:J1140"/>
    <mergeCell ref="I1142:J1142"/>
    <mergeCell ref="I1143:J1143"/>
    <mergeCell ref="I1145:J1145"/>
    <mergeCell ref="I1130:J1130"/>
    <mergeCell ref="I1131:J1131"/>
    <mergeCell ref="I1132:J1132"/>
    <mergeCell ref="I1134:J1134"/>
    <mergeCell ref="I1135:J1135"/>
    <mergeCell ref="I1137:J1137"/>
    <mergeCell ref="I1153:J1153"/>
    <mergeCell ref="I1154:J1154"/>
    <mergeCell ref="I1155:J1155"/>
    <mergeCell ref="I1157:J1157"/>
    <mergeCell ref="I1158:J1158"/>
    <mergeCell ref="I1159:J1159"/>
    <mergeCell ref="I1146:J1146"/>
    <mergeCell ref="I1147:J1147"/>
    <mergeCell ref="I1148:J1148"/>
    <mergeCell ref="I1150:J1150"/>
    <mergeCell ref="I1151:J1151"/>
    <mergeCell ref="I1152:J1152"/>
    <mergeCell ref="I1168:J1168"/>
    <mergeCell ref="I1169:J1169"/>
    <mergeCell ref="I1170:J1170"/>
    <mergeCell ref="I1172:J1172"/>
    <mergeCell ref="I1173:J1173"/>
    <mergeCell ref="I1174:J1174"/>
    <mergeCell ref="I1160:J1160"/>
    <mergeCell ref="I1162:J1162"/>
    <mergeCell ref="I1163:J1163"/>
    <mergeCell ref="I1164:J1164"/>
    <mergeCell ref="I1165:J1165"/>
    <mergeCell ref="I1167:J1167"/>
    <mergeCell ref="I1183:J1183"/>
    <mergeCell ref="I1184:J1184"/>
    <mergeCell ref="I1185:J1185"/>
    <mergeCell ref="I1187:J1187"/>
    <mergeCell ref="I1188:J1188"/>
    <mergeCell ref="I1189:J1189"/>
    <mergeCell ref="I1175:J1175"/>
    <mergeCell ref="I1177:J1177"/>
    <mergeCell ref="I1178:J1178"/>
    <mergeCell ref="I1179:J1179"/>
    <mergeCell ref="I1180:J1180"/>
    <mergeCell ref="I1182:J1182"/>
    <mergeCell ref="I1198:J1198"/>
    <mergeCell ref="I1199:J1199"/>
    <mergeCell ref="I1201:J1201"/>
    <mergeCell ref="I1202:J1202"/>
    <mergeCell ref="I1203:J1203"/>
    <mergeCell ref="I1205:J1205"/>
    <mergeCell ref="I1190:J1190"/>
    <mergeCell ref="I1192:J1192"/>
    <mergeCell ref="I1193:J1193"/>
    <mergeCell ref="I1194:J1194"/>
    <mergeCell ref="I1195:J1195"/>
    <mergeCell ref="I1197:J1197"/>
    <mergeCell ref="I1267:J1267"/>
    <mergeCell ref="I1268:J1268"/>
    <mergeCell ref="I1269:J1269"/>
    <mergeCell ref="I1270:J1270"/>
    <mergeCell ref="I1271:J1271"/>
    <mergeCell ref="I1272:J1272"/>
    <mergeCell ref="I1206:J1206"/>
    <mergeCell ref="I1262:J1262"/>
    <mergeCell ref="I1263:J1263"/>
    <mergeCell ref="I1264:J1264"/>
    <mergeCell ref="I1265:J1265"/>
    <mergeCell ref="I1266:J1266"/>
    <mergeCell ref="I1282:J1282"/>
    <mergeCell ref="I1283:J1283"/>
    <mergeCell ref="I1284:J1284"/>
    <mergeCell ref="I1285:J1285"/>
    <mergeCell ref="I1286:J1286"/>
    <mergeCell ref="I1287:J1287"/>
    <mergeCell ref="I1273:J1273"/>
    <mergeCell ref="I1274:J1274"/>
    <mergeCell ref="I1275:J1275"/>
    <mergeCell ref="I1279:J1279"/>
    <mergeCell ref="I1280:J1280"/>
    <mergeCell ref="I1281:J1281"/>
    <mergeCell ref="I1297:J1297"/>
    <mergeCell ref="I1298:J1298"/>
    <mergeCell ref="I1299:J1299"/>
    <mergeCell ref="I1300:J1300"/>
    <mergeCell ref="I1301:J1301"/>
    <mergeCell ref="I1302:J1302"/>
    <mergeCell ref="I1288:J1288"/>
    <mergeCell ref="I1289:J1289"/>
    <mergeCell ref="I1290:J1290"/>
    <mergeCell ref="I1291:J1291"/>
    <mergeCell ref="I1292:J1292"/>
    <mergeCell ref="I1296:J1296"/>
    <mergeCell ref="I1309:J1309"/>
    <mergeCell ref="D1312:F1312"/>
    <mergeCell ref="D1313:F1313"/>
    <mergeCell ref="I1318:J1318"/>
    <mergeCell ref="I1322:J1322"/>
    <mergeCell ref="I1326:J1326"/>
    <mergeCell ref="I1303:J1303"/>
    <mergeCell ref="I1304:J1304"/>
    <mergeCell ref="I1305:J1305"/>
    <mergeCell ref="I1306:J1306"/>
    <mergeCell ref="I1307:J1307"/>
    <mergeCell ref="I1308:J1308"/>
    <mergeCell ref="I1346:J1346"/>
    <mergeCell ref="I1348:J1348"/>
    <mergeCell ref="I1349:J1349"/>
    <mergeCell ref="I1351:J1351"/>
    <mergeCell ref="I1352:J1352"/>
    <mergeCell ref="I1354:J1354"/>
    <mergeCell ref="I1337:J1337"/>
    <mergeCell ref="I1338:J1338"/>
    <mergeCell ref="I1340:J1340"/>
    <mergeCell ref="I1341:J1341"/>
    <mergeCell ref="I1343:J1343"/>
    <mergeCell ref="I1344:J1344"/>
    <mergeCell ref="I1364:J1364"/>
    <mergeCell ref="I1366:J1366"/>
    <mergeCell ref="I1367:J1367"/>
    <mergeCell ref="I1369:J1369"/>
    <mergeCell ref="I1370:J1370"/>
    <mergeCell ref="I1372:J1372"/>
    <mergeCell ref="I1355:J1355"/>
    <mergeCell ref="I1357:J1357"/>
    <mergeCell ref="I1358:J1358"/>
    <mergeCell ref="I1360:J1360"/>
    <mergeCell ref="I1361:J1361"/>
    <mergeCell ref="I1363:J1363"/>
    <mergeCell ref="I1384:J1384"/>
    <mergeCell ref="I1386:J1386"/>
    <mergeCell ref="I1387:J1387"/>
    <mergeCell ref="I1389:J1389"/>
    <mergeCell ref="I1390:J1390"/>
    <mergeCell ref="I1391:J1391"/>
    <mergeCell ref="I1373:J1373"/>
    <mergeCell ref="I1375:J1375"/>
    <mergeCell ref="I1376:J1376"/>
    <mergeCell ref="I1380:J1380"/>
    <mergeCell ref="I1381:J1381"/>
    <mergeCell ref="I1383:J1383"/>
    <mergeCell ref="I1400:J1400"/>
    <mergeCell ref="I1402:J1402"/>
    <mergeCell ref="I1403:J1403"/>
    <mergeCell ref="I1404:J1404"/>
    <mergeCell ref="I1405:J1405"/>
    <mergeCell ref="I1407:J1407"/>
    <mergeCell ref="I1392:J1392"/>
    <mergeCell ref="I1394:J1394"/>
    <mergeCell ref="I1395:J1395"/>
    <mergeCell ref="I1397:J1397"/>
    <mergeCell ref="I1398:J1398"/>
    <mergeCell ref="I1399:J1399"/>
    <mergeCell ref="I1415:J1415"/>
    <mergeCell ref="I1417:J1417"/>
    <mergeCell ref="I1418:J1418"/>
    <mergeCell ref="I1419:J1419"/>
    <mergeCell ref="I1420:J1420"/>
    <mergeCell ref="I1422:J1422"/>
    <mergeCell ref="I1408:J1408"/>
    <mergeCell ref="I1409:J1409"/>
    <mergeCell ref="I1410:J1410"/>
    <mergeCell ref="I1412:J1412"/>
    <mergeCell ref="I1413:J1413"/>
    <mergeCell ref="I1414:J1414"/>
    <mergeCell ref="I1430:J1430"/>
    <mergeCell ref="I1432:J1432"/>
    <mergeCell ref="I1433:J1433"/>
    <mergeCell ref="I1435:J1435"/>
    <mergeCell ref="I1436:J1436"/>
    <mergeCell ref="I1437:J1437"/>
    <mergeCell ref="I1423:J1423"/>
    <mergeCell ref="I1424:J1424"/>
    <mergeCell ref="I1425:J1425"/>
    <mergeCell ref="I1427:J1427"/>
    <mergeCell ref="I1428:J1428"/>
    <mergeCell ref="I1429:J1429"/>
    <mergeCell ref="I1447:J1447"/>
    <mergeCell ref="I1448:J1448"/>
    <mergeCell ref="D1451:F1451"/>
    <mergeCell ref="D1452:F1452"/>
    <mergeCell ref="D1459:E1459"/>
    <mergeCell ref="D1460:E1460"/>
    <mergeCell ref="I1439:J1439"/>
    <mergeCell ref="I1440:J1440"/>
    <mergeCell ref="I1441:J1441"/>
    <mergeCell ref="I1442:J1442"/>
    <mergeCell ref="I1444:J1444"/>
    <mergeCell ref="I1445:J1445"/>
    <mergeCell ref="D1470:E1470"/>
    <mergeCell ref="D1471:E1471"/>
    <mergeCell ref="D1472:E1472"/>
    <mergeCell ref="D1474:E1474"/>
    <mergeCell ref="D1475:E1475"/>
    <mergeCell ref="D1477:E1477"/>
    <mergeCell ref="D1462:E1462"/>
    <mergeCell ref="D1463:E1463"/>
    <mergeCell ref="D1464:E1464"/>
    <mergeCell ref="D1466:E1466"/>
    <mergeCell ref="D1467:E1467"/>
    <mergeCell ref="D1469:E1469"/>
    <mergeCell ref="D1485:E1485"/>
    <mergeCell ref="D1486:E1486"/>
    <mergeCell ref="D1487:E1487"/>
    <mergeCell ref="D1489:E1489"/>
    <mergeCell ref="D1490:E1490"/>
    <mergeCell ref="D1491:E1491"/>
    <mergeCell ref="D1478:E1478"/>
    <mergeCell ref="D1479:E1479"/>
    <mergeCell ref="D1480:E1480"/>
    <mergeCell ref="D1482:E1482"/>
    <mergeCell ref="D1483:E1483"/>
    <mergeCell ref="D1484:E1484"/>
    <mergeCell ref="D1500:E1500"/>
    <mergeCell ref="D1501:E1501"/>
    <mergeCell ref="D1502:E1502"/>
    <mergeCell ref="D1504:E1504"/>
    <mergeCell ref="D1505:E1505"/>
    <mergeCell ref="D1506:E1506"/>
    <mergeCell ref="D1492:E1492"/>
    <mergeCell ref="D1494:E1494"/>
    <mergeCell ref="D1495:E1495"/>
    <mergeCell ref="D1496:E1496"/>
    <mergeCell ref="D1497:E1497"/>
    <mergeCell ref="D1499:E1499"/>
    <mergeCell ref="D1515:E1515"/>
    <mergeCell ref="D1516:E1516"/>
    <mergeCell ref="D1517:E1517"/>
    <mergeCell ref="D1519:E1519"/>
    <mergeCell ref="D1520:E1520"/>
    <mergeCell ref="D1521:E1521"/>
    <mergeCell ref="D1507:E1507"/>
    <mergeCell ref="D1509:E1509"/>
    <mergeCell ref="D1510:E1510"/>
    <mergeCell ref="D1511:E1511"/>
    <mergeCell ref="D1512:E1512"/>
    <mergeCell ref="D1514:E1514"/>
    <mergeCell ref="D1530:E1530"/>
    <mergeCell ref="D1531:E1531"/>
    <mergeCell ref="D1533:E1533"/>
    <mergeCell ref="D1534:E1534"/>
    <mergeCell ref="D1535:E1535"/>
    <mergeCell ref="D1537:E1537"/>
    <mergeCell ref="D1522:E1522"/>
    <mergeCell ref="D1524:E1524"/>
    <mergeCell ref="D1525:E1525"/>
    <mergeCell ref="D1526:E1526"/>
    <mergeCell ref="D1527:E1527"/>
    <mergeCell ref="D1529:E1529"/>
    <mergeCell ref="I1553:J1553"/>
    <mergeCell ref="I1554:J1554"/>
    <mergeCell ref="I1556:J1556"/>
    <mergeCell ref="I1557:J1557"/>
    <mergeCell ref="I1558:J1558"/>
    <mergeCell ref="I1559:J1559"/>
    <mergeCell ref="D1538:E1538"/>
    <mergeCell ref="I1546:J1546"/>
    <mergeCell ref="I1547:J1547"/>
    <mergeCell ref="I1549:J1549"/>
    <mergeCell ref="I1550:J1550"/>
    <mergeCell ref="I1551:J1551"/>
    <mergeCell ref="I1569:J1569"/>
    <mergeCell ref="I1570:J1570"/>
    <mergeCell ref="I1571:J1571"/>
    <mergeCell ref="I1572:J1572"/>
    <mergeCell ref="I1573:J1573"/>
    <mergeCell ref="I1574:J1574"/>
    <mergeCell ref="I1561:J1561"/>
    <mergeCell ref="I1562:J1562"/>
    <mergeCell ref="I1564:J1564"/>
    <mergeCell ref="I1565:J1565"/>
    <mergeCell ref="I1566:J1566"/>
    <mergeCell ref="I1567:J1567"/>
    <mergeCell ref="I1583:J1583"/>
    <mergeCell ref="I1584:J1584"/>
    <mergeCell ref="I1586:J1586"/>
    <mergeCell ref="I1587:J1587"/>
    <mergeCell ref="I1588:J1588"/>
    <mergeCell ref="I1589:J1589"/>
    <mergeCell ref="I1576:J1576"/>
    <mergeCell ref="I1577:J1577"/>
    <mergeCell ref="I1578:J1578"/>
    <mergeCell ref="I1579:J1579"/>
    <mergeCell ref="I1581:J1581"/>
    <mergeCell ref="I1582:J1582"/>
    <mergeCell ref="I1598:J1598"/>
    <mergeCell ref="I1599:J1599"/>
    <mergeCell ref="I1601:J1601"/>
    <mergeCell ref="I1602:J1602"/>
    <mergeCell ref="I1603:J1603"/>
    <mergeCell ref="I1604:J1604"/>
    <mergeCell ref="I1591:J1591"/>
    <mergeCell ref="I1592:J1592"/>
    <mergeCell ref="I1593:J1593"/>
    <mergeCell ref="I1594:J1594"/>
    <mergeCell ref="I1596:J1596"/>
    <mergeCell ref="I1597:J1597"/>
    <mergeCell ref="D1628:F1628"/>
    <mergeCell ref="I1635:J1635"/>
    <mergeCell ref="I1613:J1613"/>
    <mergeCell ref="I1614:J1614"/>
    <mergeCell ref="I1616:J1616"/>
    <mergeCell ref="I1617:J1617"/>
    <mergeCell ref="I1618:J1618"/>
    <mergeCell ref="I1620:J1620"/>
    <mergeCell ref="I1606:J1606"/>
    <mergeCell ref="I1607:J1607"/>
    <mergeCell ref="I1608:J1608"/>
    <mergeCell ref="I1609:J1609"/>
    <mergeCell ref="I1611:J1611"/>
    <mergeCell ref="I1612:J1612"/>
    <mergeCell ref="I1636:J1636"/>
    <mergeCell ref="I1637:J1637"/>
    <mergeCell ref="I1638:J1638"/>
    <mergeCell ref="I1639:J1639"/>
    <mergeCell ref="I1640:J1640"/>
    <mergeCell ref="I1641:J1641"/>
    <mergeCell ref="I1621:J1621"/>
    <mergeCell ref="I1622:J1622"/>
    <mergeCell ref="I1624:J1624"/>
    <mergeCell ref="I1625:J1625"/>
    <mergeCell ref="I1648:J1648"/>
    <mergeCell ref="I1767:J1767"/>
    <mergeCell ref="I1768:J1768"/>
    <mergeCell ref="I1769:J1769"/>
    <mergeCell ref="I1770:J1770"/>
    <mergeCell ref="I1771:J1771"/>
    <mergeCell ref="I1642:J1642"/>
    <mergeCell ref="I1643:J1643"/>
    <mergeCell ref="I1644:J1644"/>
    <mergeCell ref="I1645:J1645"/>
    <mergeCell ref="I1646:J1646"/>
    <mergeCell ref="I1647:J1647"/>
    <mergeCell ref="I1778:J1778"/>
    <mergeCell ref="I1779:J1779"/>
    <mergeCell ref="I1780:J1780"/>
    <mergeCell ref="I1786:J1786"/>
    <mergeCell ref="I1978:J1978"/>
    <mergeCell ref="I1979:J1979"/>
    <mergeCell ref="I1772:J1772"/>
    <mergeCell ref="I1773:J1773"/>
    <mergeCell ref="I1774:J1774"/>
    <mergeCell ref="I1775:J1775"/>
    <mergeCell ref="I1776:J1776"/>
    <mergeCell ref="I1777:J1777"/>
    <mergeCell ref="I1990:J1990"/>
    <mergeCell ref="I1992:J1992"/>
    <mergeCell ref="I1993:J1993"/>
    <mergeCell ref="I1995:J1995"/>
    <mergeCell ref="I1996:J1996"/>
    <mergeCell ref="I1998:J1998"/>
    <mergeCell ref="I1981:J1981"/>
    <mergeCell ref="I1982:J1982"/>
    <mergeCell ref="I1984:J1984"/>
    <mergeCell ref="I1985:J1985"/>
    <mergeCell ref="I1987:J1987"/>
    <mergeCell ref="I1989:J1989"/>
    <mergeCell ref="I2008:J2008"/>
    <mergeCell ref="I2010:J2010"/>
    <mergeCell ref="I2011:J2011"/>
    <mergeCell ref="I2013:J2013"/>
    <mergeCell ref="I2014:J2014"/>
    <mergeCell ref="I2016:J2016"/>
    <mergeCell ref="I1999:J1999"/>
    <mergeCell ref="I2001:J2001"/>
    <mergeCell ref="I2002:J2002"/>
    <mergeCell ref="I2004:J2004"/>
    <mergeCell ref="I2005:J2005"/>
    <mergeCell ref="I2007:J2007"/>
    <mergeCell ref="I2028:J2028"/>
    <mergeCell ref="I2030:J2030"/>
    <mergeCell ref="I2031:J2031"/>
    <mergeCell ref="I2032:J2032"/>
    <mergeCell ref="I2033:J2033"/>
    <mergeCell ref="I2035:J2035"/>
    <mergeCell ref="I2017:J2017"/>
    <mergeCell ref="I2021:J2021"/>
    <mergeCell ref="I2022:J2022"/>
    <mergeCell ref="I2024:J2024"/>
    <mergeCell ref="I2025:J2025"/>
    <mergeCell ref="I2027:J2027"/>
    <mergeCell ref="I2044:J2044"/>
    <mergeCell ref="I2045:J2045"/>
    <mergeCell ref="I2046:J2046"/>
    <mergeCell ref="I2048:J2048"/>
    <mergeCell ref="I2049:J2049"/>
    <mergeCell ref="I2050:J2050"/>
    <mergeCell ref="I2036:J2036"/>
    <mergeCell ref="I2038:J2038"/>
    <mergeCell ref="I2039:J2039"/>
    <mergeCell ref="I2040:J2040"/>
    <mergeCell ref="I2041:J2041"/>
    <mergeCell ref="I2043:J2043"/>
    <mergeCell ref="I2059:J2059"/>
    <mergeCell ref="I2060:J2060"/>
    <mergeCell ref="I2061:J2061"/>
    <mergeCell ref="I2063:J2063"/>
    <mergeCell ref="I2064:J2064"/>
    <mergeCell ref="I2065:J2065"/>
    <mergeCell ref="I2051:J2051"/>
    <mergeCell ref="I2053:J2053"/>
    <mergeCell ref="I2054:J2054"/>
    <mergeCell ref="I2055:J2055"/>
    <mergeCell ref="I2056:J2056"/>
    <mergeCell ref="I2058:J2058"/>
    <mergeCell ref="I2074:J2074"/>
    <mergeCell ref="I2076:J2076"/>
    <mergeCell ref="I2077:J2077"/>
    <mergeCell ref="I2078:J2078"/>
    <mergeCell ref="I2080:J2080"/>
    <mergeCell ref="I2081:J2081"/>
    <mergeCell ref="I2066:J2066"/>
    <mergeCell ref="I2068:J2068"/>
    <mergeCell ref="I2069:J2069"/>
    <mergeCell ref="I2070:J2070"/>
    <mergeCell ref="I2071:J2071"/>
    <mergeCell ref="I2073:J2073"/>
    <mergeCell ref="I2445:J2445"/>
    <mergeCell ref="I2446:J2446"/>
    <mergeCell ref="I2448:J2448"/>
    <mergeCell ref="I2449:J2449"/>
    <mergeCell ref="I2451:J2451"/>
    <mergeCell ref="I2452:J2452"/>
    <mergeCell ref="I2082:J2082"/>
    <mergeCell ref="I2083:J2083"/>
    <mergeCell ref="I2085:J2085"/>
    <mergeCell ref="I2086:J2086"/>
    <mergeCell ref="I2088:J2088"/>
    <mergeCell ref="I2089:J2089"/>
    <mergeCell ref="I2463:J2463"/>
    <mergeCell ref="I2465:J2465"/>
    <mergeCell ref="I2466:J2466"/>
    <mergeCell ref="I2468:J2468"/>
    <mergeCell ref="I2469:J2469"/>
    <mergeCell ref="I2471:J2471"/>
    <mergeCell ref="I2454:J2454"/>
    <mergeCell ref="I2456:J2456"/>
    <mergeCell ref="I2457:J2457"/>
    <mergeCell ref="I2459:J2459"/>
    <mergeCell ref="I2460:J2460"/>
    <mergeCell ref="I2462:J2462"/>
    <mergeCell ref="I2481:J2481"/>
    <mergeCell ref="I2483:J2483"/>
    <mergeCell ref="I2484:J2484"/>
    <mergeCell ref="I2488:J2488"/>
    <mergeCell ref="I2489:J2489"/>
    <mergeCell ref="I2491:J2491"/>
    <mergeCell ref="I2472:J2472"/>
    <mergeCell ref="I2474:J2474"/>
    <mergeCell ref="I2475:J2475"/>
    <mergeCell ref="I2477:J2477"/>
    <mergeCell ref="I2478:J2478"/>
    <mergeCell ref="I2480:J2480"/>
    <mergeCell ref="I2500:J2500"/>
    <mergeCell ref="I2502:J2502"/>
    <mergeCell ref="I2503:J2503"/>
    <mergeCell ref="I2505:J2505"/>
    <mergeCell ref="I2506:J2506"/>
    <mergeCell ref="I2507:J2507"/>
    <mergeCell ref="I2492:J2492"/>
    <mergeCell ref="I2494:J2494"/>
    <mergeCell ref="I2495:J2495"/>
    <mergeCell ref="I2497:J2497"/>
    <mergeCell ref="I2498:J2498"/>
    <mergeCell ref="I2499:J2499"/>
    <mergeCell ref="I2516:J2516"/>
    <mergeCell ref="I2517:J2517"/>
    <mergeCell ref="I2518:J2518"/>
    <mergeCell ref="I2520:J2520"/>
    <mergeCell ref="I2521:J2521"/>
    <mergeCell ref="I2522:J2522"/>
    <mergeCell ref="I2508:J2508"/>
    <mergeCell ref="I2510:J2510"/>
    <mergeCell ref="I2511:J2511"/>
    <mergeCell ref="I2512:J2512"/>
    <mergeCell ref="I2513:J2513"/>
    <mergeCell ref="I2515:J2515"/>
    <mergeCell ref="I2531:J2531"/>
    <mergeCell ref="I2532:J2532"/>
    <mergeCell ref="I2533:J2533"/>
    <mergeCell ref="I2535:J2535"/>
    <mergeCell ref="I2536:J2536"/>
    <mergeCell ref="I2537:J2537"/>
    <mergeCell ref="I2523:J2523"/>
    <mergeCell ref="I2525:J2525"/>
    <mergeCell ref="I2526:J2526"/>
    <mergeCell ref="I2527:J2527"/>
    <mergeCell ref="I2528:J2528"/>
    <mergeCell ref="I2530:J2530"/>
    <mergeCell ref="I2547:J2547"/>
    <mergeCell ref="I2548:J2548"/>
    <mergeCell ref="I2549:J2549"/>
    <mergeCell ref="I2550:J2550"/>
    <mergeCell ref="I2552:J2552"/>
    <mergeCell ref="I2553:J2553"/>
    <mergeCell ref="I2538:J2538"/>
    <mergeCell ref="I2540:J2540"/>
    <mergeCell ref="I2541:J2541"/>
    <mergeCell ref="I2543:J2543"/>
    <mergeCell ref="I2544:J2544"/>
    <mergeCell ref="I2545:J2545"/>
    <mergeCell ref="I2567:J2567"/>
    <mergeCell ref="I2569:J2569"/>
    <mergeCell ref="I2570:J2570"/>
    <mergeCell ref="I2572:J2572"/>
    <mergeCell ref="I2573:J2573"/>
    <mergeCell ref="I2574:J2574"/>
    <mergeCell ref="I2555:J2555"/>
    <mergeCell ref="I2556:J2556"/>
    <mergeCell ref="I2562:J2562"/>
    <mergeCell ref="I2563:J2563"/>
    <mergeCell ref="I2565:J2565"/>
    <mergeCell ref="I2566:J2566"/>
    <mergeCell ref="I2583:J2583"/>
    <mergeCell ref="I2585:J2585"/>
    <mergeCell ref="I2586:J2586"/>
    <mergeCell ref="I2587:J2587"/>
    <mergeCell ref="I2588:J2588"/>
    <mergeCell ref="I2589:J2589"/>
    <mergeCell ref="I2575:J2575"/>
    <mergeCell ref="I2577:J2577"/>
    <mergeCell ref="I2578:J2578"/>
    <mergeCell ref="I2580:J2580"/>
    <mergeCell ref="I2581:J2581"/>
    <mergeCell ref="I2582:J2582"/>
    <mergeCell ref="I2598:J2598"/>
    <mergeCell ref="I2599:J2599"/>
    <mergeCell ref="I2600:J2600"/>
    <mergeCell ref="I2602:J2602"/>
    <mergeCell ref="I2603:J2603"/>
    <mergeCell ref="I2604:J2604"/>
    <mergeCell ref="I2590:J2590"/>
    <mergeCell ref="I2592:J2592"/>
    <mergeCell ref="I2593:J2593"/>
    <mergeCell ref="I2594:J2594"/>
    <mergeCell ref="I2595:J2595"/>
    <mergeCell ref="I2597:J2597"/>
    <mergeCell ref="I2613:J2613"/>
    <mergeCell ref="I2614:J2614"/>
    <mergeCell ref="I2615:J2615"/>
    <mergeCell ref="I2617:J2617"/>
    <mergeCell ref="I2618:J2618"/>
    <mergeCell ref="I2619:J2619"/>
    <mergeCell ref="I2605:J2605"/>
    <mergeCell ref="I2607:J2607"/>
    <mergeCell ref="I2608:J2608"/>
    <mergeCell ref="I2609:J2609"/>
    <mergeCell ref="I2610:J2610"/>
    <mergeCell ref="I2612:J2612"/>
    <mergeCell ref="I2628:J2628"/>
    <mergeCell ref="I2629:J2629"/>
    <mergeCell ref="I2630:J2630"/>
    <mergeCell ref="I2632:J2632"/>
    <mergeCell ref="I2633:J2633"/>
    <mergeCell ref="I2634:J2634"/>
    <mergeCell ref="I2620:J2620"/>
    <mergeCell ref="I2622:J2622"/>
    <mergeCell ref="I2623:J2623"/>
    <mergeCell ref="I2624:J2624"/>
    <mergeCell ref="I2625:J2625"/>
    <mergeCell ref="I2627:J2627"/>
    <mergeCell ref="I2815:J2815"/>
    <mergeCell ref="I2817:J2817"/>
    <mergeCell ref="I2818:J2818"/>
    <mergeCell ref="I2819:J2819"/>
    <mergeCell ref="I2821:J2821"/>
    <mergeCell ref="I2822:J2822"/>
    <mergeCell ref="I2636:J2636"/>
    <mergeCell ref="I2637:J2637"/>
    <mergeCell ref="I2638:J2638"/>
    <mergeCell ref="I2640:J2640"/>
    <mergeCell ref="I2641:J2641"/>
    <mergeCell ref="I2814:J2814"/>
    <mergeCell ref="I2832:J2832"/>
    <mergeCell ref="I2833:J2833"/>
    <mergeCell ref="I2834:J2834"/>
    <mergeCell ref="I2835:J2835"/>
    <mergeCell ref="I2837:J2837"/>
    <mergeCell ref="I2838:J2838"/>
    <mergeCell ref="I2824:J2824"/>
    <mergeCell ref="I2825:J2825"/>
    <mergeCell ref="I2826:J2826"/>
    <mergeCell ref="I2827:J2827"/>
    <mergeCell ref="I2829:J2829"/>
    <mergeCell ref="I2830:J2830"/>
    <mergeCell ref="I2846:J2846"/>
    <mergeCell ref="I2847:J2847"/>
    <mergeCell ref="I2849:J2849"/>
    <mergeCell ref="I2850:J2850"/>
    <mergeCell ref="I2851:J2851"/>
    <mergeCell ref="I2852:J2852"/>
    <mergeCell ref="I2839:J2839"/>
    <mergeCell ref="I2840:J2840"/>
    <mergeCell ref="I2841:J2841"/>
    <mergeCell ref="I2842:J2842"/>
    <mergeCell ref="I2844:J2844"/>
    <mergeCell ref="I2845:J2845"/>
    <mergeCell ref="I2861:J2861"/>
    <mergeCell ref="I2862:J2862"/>
    <mergeCell ref="I2864:J2864"/>
    <mergeCell ref="I2865:J2865"/>
    <mergeCell ref="I2866:J2866"/>
    <mergeCell ref="I2867:J2867"/>
    <mergeCell ref="I2854:J2854"/>
    <mergeCell ref="I2855:J2855"/>
    <mergeCell ref="I2856:J2856"/>
    <mergeCell ref="I2857:J2857"/>
    <mergeCell ref="I2859:J2859"/>
    <mergeCell ref="I2860:J2860"/>
    <mergeCell ref="I2876:J2876"/>
    <mergeCell ref="I2877:J2877"/>
    <mergeCell ref="I2879:J2879"/>
    <mergeCell ref="I2880:J2880"/>
    <mergeCell ref="I2881:J2881"/>
    <mergeCell ref="I2882:J2882"/>
    <mergeCell ref="I2869:J2869"/>
    <mergeCell ref="I2870:J2870"/>
    <mergeCell ref="I2871:J2871"/>
    <mergeCell ref="I2872:J2872"/>
    <mergeCell ref="I2874:J2874"/>
    <mergeCell ref="I2875:J2875"/>
    <mergeCell ref="I2892:J2892"/>
    <mergeCell ref="I2893:J2893"/>
    <mergeCell ref="I3064:J3064"/>
    <mergeCell ref="I3065:J3065"/>
    <mergeCell ref="I3066:J3066"/>
    <mergeCell ref="I3068:J3068"/>
    <mergeCell ref="I2884:J2884"/>
    <mergeCell ref="I2885:J2885"/>
    <mergeCell ref="I2886:J2886"/>
    <mergeCell ref="I2888:J2888"/>
    <mergeCell ref="I2889:J2889"/>
    <mergeCell ref="I2890:J2890"/>
    <mergeCell ref="I3077:J3077"/>
    <mergeCell ref="I3078:J3078"/>
    <mergeCell ref="I3080:J3080"/>
    <mergeCell ref="I3081:J3081"/>
    <mergeCell ref="I3082:J3082"/>
    <mergeCell ref="I3083:J3083"/>
    <mergeCell ref="I3069:J3069"/>
    <mergeCell ref="I3070:J3070"/>
    <mergeCell ref="I3072:J3072"/>
    <mergeCell ref="I3073:J3073"/>
    <mergeCell ref="I3074:J3074"/>
    <mergeCell ref="I3076:J3076"/>
    <mergeCell ref="I3094:J3094"/>
    <mergeCell ref="I3095:J3095"/>
    <mergeCell ref="I3097:J3097"/>
    <mergeCell ref="I3098:J3098"/>
    <mergeCell ref="I3099:J3099"/>
    <mergeCell ref="I3085:J3085"/>
    <mergeCell ref="I3086:J3086"/>
    <mergeCell ref="I3087:J3087"/>
    <mergeCell ref="I3089:J3089"/>
    <mergeCell ref="I3090:J3090"/>
    <mergeCell ref="I3091:J3091"/>
    <mergeCell ref="I3125:J3125"/>
    <mergeCell ref="I3126:J3126"/>
    <mergeCell ref="I3127:J3127"/>
    <mergeCell ref="I579:J579"/>
    <mergeCell ref="I589:J589"/>
    <mergeCell ref="I3117:J3117"/>
    <mergeCell ref="I3118:J3118"/>
    <mergeCell ref="I3119:J3119"/>
    <mergeCell ref="I3121:J3121"/>
    <mergeCell ref="I3122:J3122"/>
    <mergeCell ref="I3123:J3123"/>
    <mergeCell ref="I3109:J3109"/>
    <mergeCell ref="I3110:J3110"/>
    <mergeCell ref="I3111:J3111"/>
    <mergeCell ref="I3113:J3113"/>
    <mergeCell ref="I3114:J3114"/>
    <mergeCell ref="I3115:J3115"/>
    <mergeCell ref="I3101:J3101"/>
    <mergeCell ref="I3102:J3102"/>
    <mergeCell ref="I3103:J3103"/>
    <mergeCell ref="I3105:J3105"/>
    <mergeCell ref="I3106:J3106"/>
    <mergeCell ref="I3107:J3107"/>
    <mergeCell ref="I3093:J3093"/>
  </mergeCells>
  <printOptions horizontalCentered="1"/>
  <pageMargins left="0.19685039370078741" right="0.19685039370078741" top="0.59055118110236227" bottom="0.62992125984251968" header="0" footer="0"/>
  <pageSetup paperSize="9" scale="64" fitToHeight="11" orientation="landscape" r:id="rId1"/>
  <headerFooter alignWithMargins="0"/>
  <rowBreaks count="31" manualBreakCount="31">
    <brk id="138" max="25" man="1"/>
    <brk id="255" max="25" man="1"/>
    <brk id="368" max="25" man="1"/>
    <brk id="552" max="25" man="1"/>
    <brk id="622" max="25" man="1"/>
    <brk id="686" max="25" man="1"/>
    <brk id="1228" max="25" man="1"/>
    <brk id="1449" max="25" man="1"/>
    <brk id="1541" max="25" man="1"/>
    <brk id="1575" max="25" man="1"/>
    <brk id="1609" max="25" man="1"/>
    <brk id="1667" max="25" man="1"/>
    <brk id="1737" max="25" man="1"/>
    <brk id="1779" max="25" man="1"/>
    <brk id="1814" max="25" man="1"/>
    <brk id="1848" max="25" man="1"/>
    <brk id="1882" max="25" man="1"/>
    <brk id="1916" max="25" man="1"/>
    <brk id="1950" max="25" man="1"/>
    <brk id="1984" max="25" man="1"/>
    <brk id="2018" max="25" man="1"/>
    <brk id="2052" max="25" man="1"/>
    <brk id="2086" max="25" man="1"/>
    <brk id="2120" max="25" man="1"/>
    <brk id="2154" max="25" man="1"/>
    <brk id="2187" max="25" man="1"/>
    <brk id="2222" max="25" man="1"/>
    <brk id="2256" max="25" man="1"/>
    <brk id="2290" max="25" man="1"/>
    <brk id="2526" max="25" man="1"/>
    <brk id="2596" max="2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065"/>
  <sheetViews>
    <sheetView view="pageBreakPreview" zoomScale="160" zoomScaleNormal="145" zoomScaleSheetLayoutView="160" workbookViewId="0">
      <pane xSplit="2" ySplit="6" topLeftCell="C628" activePane="bottomRight" state="frozen"/>
      <selection pane="topRight" activeCell="D1" sqref="D1"/>
      <selection pane="bottomLeft" activeCell="A7" sqref="A7"/>
      <selection pane="bottomRight" activeCell="B229" sqref="B229"/>
    </sheetView>
  </sheetViews>
  <sheetFormatPr baseColWidth="10" defaultColWidth="11.44140625" defaultRowHeight="9.9" customHeight="1" x14ac:dyDescent="0.25"/>
  <cols>
    <col min="1" max="1" width="5.6640625" style="228" customWidth="1"/>
    <col min="2" max="2" width="45.33203125" style="2" customWidth="1"/>
    <col min="3" max="3" width="6" style="2" customWidth="1"/>
    <col min="4" max="4" width="4.44140625" style="231" bestFit="1" customWidth="1"/>
    <col min="5" max="5" width="4.5546875" style="231" customWidth="1"/>
    <col min="6" max="6" width="4" style="231" customWidth="1"/>
    <col min="7" max="7" width="3.5546875" style="8" customWidth="1"/>
    <col min="8" max="8" width="4.6640625" style="231" customWidth="1"/>
    <col min="9" max="9" width="5.5546875" style="4" customWidth="1"/>
    <col min="10" max="10" width="4.88671875" style="4" customWidth="1"/>
    <col min="11" max="11" width="4.109375" style="4" customWidth="1"/>
    <col min="12" max="12" width="6.88671875" style="4" bestFit="1" customWidth="1"/>
    <col min="13" max="13" width="4.44140625" style="231" customWidth="1"/>
    <col min="14" max="14" width="6.88671875" style="231" bestFit="1" customWidth="1"/>
    <col min="15" max="15" width="5.5546875" style="231" customWidth="1"/>
    <col min="16" max="16" width="5.109375" style="4" bestFit="1" customWidth="1"/>
    <col min="17" max="17" width="6" style="231" customWidth="1"/>
    <col min="18" max="18" width="4.5546875" style="231" customWidth="1"/>
    <col min="19" max="19" width="4.33203125" style="231" customWidth="1"/>
    <col min="20" max="20" width="4.6640625" style="231" customWidth="1"/>
    <col min="21" max="21" width="4.109375" style="231" customWidth="1"/>
    <col min="22" max="22" width="5.109375" style="231" customWidth="1"/>
    <col min="23" max="23" width="4.5546875" style="231" customWidth="1"/>
    <col min="24" max="24" width="6.88671875" style="231" bestFit="1" customWidth="1"/>
    <col min="25" max="25" width="4.109375" style="231" customWidth="1"/>
    <col min="26" max="26" width="6.6640625" style="231" customWidth="1"/>
    <col min="27" max="27" width="11.44140625" style="12"/>
    <col min="28" max="16384" width="11.44140625" style="2"/>
  </cols>
  <sheetData>
    <row r="1" spans="1:29" ht="13.95" customHeight="1" x14ac:dyDescent="0.25">
      <c r="A1" s="348" t="s">
        <v>57</v>
      </c>
      <c r="B1" s="348"/>
      <c r="C1" s="348"/>
      <c r="D1" s="348"/>
      <c r="E1" s="348"/>
      <c r="F1" s="348"/>
      <c r="G1" s="348"/>
      <c r="H1" s="348"/>
      <c r="I1" s="231" t="s">
        <v>27</v>
      </c>
      <c r="J1" s="349"/>
      <c r="K1" s="350"/>
      <c r="L1" s="350"/>
      <c r="M1" s="350"/>
      <c r="N1" s="350"/>
      <c r="O1" s="350"/>
      <c r="P1" s="351"/>
      <c r="Q1" s="5" t="s">
        <v>5</v>
      </c>
      <c r="S1" s="5"/>
      <c r="T1" s="5"/>
      <c r="U1" s="231" t="s">
        <v>2</v>
      </c>
      <c r="V1" s="231" t="s">
        <v>1</v>
      </c>
      <c r="W1" s="231" t="s">
        <v>0</v>
      </c>
      <c r="X1" s="231" t="s">
        <v>6</v>
      </c>
      <c r="Y1" s="231" t="s">
        <v>3</v>
      </c>
      <c r="Z1" s="352" t="s">
        <v>7</v>
      </c>
      <c r="AA1" s="6"/>
      <c r="AB1" s="6"/>
      <c r="AC1" s="6"/>
    </row>
    <row r="2" spans="1:29" ht="13.95" customHeight="1" x14ac:dyDescent="0.25">
      <c r="B2" s="354" t="s">
        <v>503</v>
      </c>
      <c r="C2" s="354"/>
      <c r="D2" s="354"/>
      <c r="E2" s="354"/>
      <c r="F2" s="348"/>
      <c r="G2" s="348"/>
      <c r="H2" s="348"/>
      <c r="I2" s="337" t="s">
        <v>424</v>
      </c>
      <c r="J2" s="338"/>
      <c r="K2" s="338"/>
      <c r="L2" s="338"/>
      <c r="M2" s="338"/>
      <c r="N2" s="338"/>
      <c r="O2" s="338"/>
      <c r="P2" s="339"/>
      <c r="Q2" s="5" t="s">
        <v>8</v>
      </c>
      <c r="S2" s="5"/>
      <c r="T2" s="5"/>
      <c r="U2" s="231">
        <v>0.32</v>
      </c>
      <c r="V2" s="231">
        <v>0.71</v>
      </c>
      <c r="W2" s="231">
        <v>1.29</v>
      </c>
      <c r="X2" s="231">
        <v>2</v>
      </c>
      <c r="Y2" s="231">
        <v>2.84</v>
      </c>
      <c r="Z2" s="353"/>
      <c r="AA2" s="6"/>
      <c r="AB2" s="6"/>
      <c r="AC2" s="6"/>
    </row>
    <row r="3" spans="1:29" ht="13.95" customHeight="1" x14ac:dyDescent="0.25">
      <c r="B3" s="354"/>
      <c r="C3" s="354"/>
      <c r="D3" s="354"/>
      <c r="E3" s="354"/>
      <c r="F3" s="348"/>
      <c r="G3" s="348"/>
      <c r="H3" s="348"/>
      <c r="I3" s="7" t="s">
        <v>28</v>
      </c>
      <c r="K3" s="349" t="s">
        <v>117</v>
      </c>
      <c r="L3" s="350"/>
      <c r="M3" s="350"/>
      <c r="N3" s="350"/>
      <c r="O3" s="350"/>
      <c r="P3" s="351"/>
      <c r="Q3" s="5" t="s">
        <v>9</v>
      </c>
      <c r="S3" s="5"/>
      <c r="T3" s="5"/>
      <c r="U3" s="231">
        <v>0.25</v>
      </c>
      <c r="V3" s="231">
        <v>0.56000000000000005</v>
      </c>
      <c r="W3" s="231">
        <v>1.02</v>
      </c>
      <c r="X3" s="231">
        <v>1.6</v>
      </c>
      <c r="Y3" s="231">
        <v>2.2599999999999998</v>
      </c>
      <c r="Z3" s="353"/>
      <c r="AA3" s="6"/>
      <c r="AB3" s="6"/>
      <c r="AC3" s="6"/>
    </row>
    <row r="4" spans="1:29" ht="13.95" customHeight="1" x14ac:dyDescent="0.25">
      <c r="B4" s="354"/>
      <c r="C4" s="354"/>
      <c r="D4" s="354"/>
      <c r="E4" s="354"/>
      <c r="F4" s="348"/>
      <c r="G4" s="348"/>
      <c r="H4" s="348"/>
      <c r="I4" s="355">
        <v>43840</v>
      </c>
      <c r="J4" s="355"/>
      <c r="K4" s="355"/>
      <c r="L4" s="355"/>
      <c r="M4" s="355"/>
      <c r="N4" s="355"/>
      <c r="O4" s="355"/>
      <c r="P4" s="355"/>
      <c r="Q4" s="5" t="s">
        <v>10</v>
      </c>
      <c r="S4" s="5"/>
      <c r="T4" s="5"/>
      <c r="U4" s="231">
        <v>2.2999999999999998</v>
      </c>
      <c r="V4" s="231">
        <v>5.04</v>
      </c>
      <c r="W4" s="231">
        <v>9.3000000000000007</v>
      </c>
      <c r="X4" s="231">
        <v>14.6</v>
      </c>
      <c r="Y4" s="231">
        <v>20.7</v>
      </c>
      <c r="Z4" s="353"/>
      <c r="AA4" s="6"/>
      <c r="AB4" s="6"/>
      <c r="AC4" s="6"/>
    </row>
    <row r="5" spans="1:29" ht="13.95" customHeight="1" x14ac:dyDescent="0.25">
      <c r="B5" s="328" t="s">
        <v>11</v>
      </c>
      <c r="C5" s="329" t="s">
        <v>86</v>
      </c>
      <c r="D5" s="337" t="s">
        <v>12</v>
      </c>
      <c r="E5" s="338"/>
      <c r="F5" s="338"/>
      <c r="G5" s="338"/>
      <c r="H5" s="339"/>
      <c r="I5" s="337" t="s">
        <v>13</v>
      </c>
      <c r="J5" s="338"/>
      <c r="K5" s="338"/>
      <c r="L5" s="339"/>
      <c r="M5" s="347" t="s">
        <v>14</v>
      </c>
      <c r="N5" s="347"/>
      <c r="O5" s="347"/>
      <c r="P5" s="4" t="s">
        <v>4</v>
      </c>
      <c r="Q5" s="347" t="s">
        <v>15</v>
      </c>
      <c r="R5" s="347"/>
      <c r="S5" s="347"/>
      <c r="T5" s="347"/>
      <c r="U5" s="347"/>
      <c r="V5" s="347"/>
      <c r="W5" s="347"/>
      <c r="X5" s="347"/>
      <c r="Y5" s="347"/>
      <c r="Z5" s="347"/>
      <c r="AA5" s="6"/>
      <c r="AB5" s="6"/>
      <c r="AC5" s="6"/>
    </row>
    <row r="6" spans="1:29" s="228" customFormat="1" ht="13.95" customHeight="1" x14ac:dyDescent="0.25">
      <c r="B6" s="328"/>
      <c r="C6" s="330"/>
      <c r="D6" s="231" t="s">
        <v>17</v>
      </c>
      <c r="E6" s="231" t="s">
        <v>16</v>
      </c>
      <c r="F6" s="231" t="s">
        <v>18</v>
      </c>
      <c r="G6" s="8" t="s">
        <v>19</v>
      </c>
      <c r="H6" s="231" t="s">
        <v>20</v>
      </c>
      <c r="I6" s="4" t="s">
        <v>17</v>
      </c>
      <c r="J6" s="4" t="s">
        <v>16</v>
      </c>
      <c r="K6" s="4" t="s">
        <v>19</v>
      </c>
      <c r="L6" s="4" t="s">
        <v>21</v>
      </c>
      <c r="M6" s="231" t="s">
        <v>17</v>
      </c>
      <c r="N6" s="231" t="s">
        <v>19</v>
      </c>
      <c r="O6" s="231" t="s">
        <v>22</v>
      </c>
      <c r="P6" s="4" t="s">
        <v>23</v>
      </c>
      <c r="Q6" s="231" t="s">
        <v>24</v>
      </c>
      <c r="R6" s="231" t="s">
        <v>25</v>
      </c>
      <c r="S6" s="231" t="s">
        <v>17</v>
      </c>
      <c r="T6" s="231" t="s">
        <v>30</v>
      </c>
      <c r="U6" s="231" t="s">
        <v>2</v>
      </c>
      <c r="V6" s="231" t="s">
        <v>1</v>
      </c>
      <c r="W6" s="231" t="s">
        <v>0</v>
      </c>
      <c r="X6" s="231" t="s">
        <v>6</v>
      </c>
      <c r="Y6" s="231" t="s">
        <v>3</v>
      </c>
      <c r="Z6" s="231"/>
      <c r="AA6" s="9"/>
      <c r="AB6" s="9"/>
      <c r="AC6" s="9"/>
    </row>
    <row r="7" spans="1:29" s="228" customFormat="1" ht="13.95" customHeight="1" x14ac:dyDescent="0.25">
      <c r="B7" s="242"/>
      <c r="C7" s="242"/>
      <c r="D7" s="231"/>
      <c r="E7" s="231"/>
      <c r="F7" s="231"/>
      <c r="G7" s="8"/>
      <c r="H7" s="231"/>
      <c r="I7" s="4"/>
      <c r="J7" s="4"/>
      <c r="K7" s="4"/>
      <c r="L7" s="4"/>
      <c r="M7" s="231"/>
      <c r="N7" s="231"/>
      <c r="O7" s="231"/>
      <c r="P7" s="4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9"/>
      <c r="AB7" s="9"/>
      <c r="AC7" s="9"/>
    </row>
    <row r="8" spans="1:29" ht="13.95" customHeight="1" x14ac:dyDescent="0.25">
      <c r="A8" s="10" t="s">
        <v>64</v>
      </c>
      <c r="B8" s="134" t="s">
        <v>29</v>
      </c>
      <c r="C8" s="134"/>
      <c r="P8" s="2"/>
      <c r="AA8" s="6"/>
      <c r="AB8" s="6"/>
      <c r="AC8" s="6"/>
    </row>
    <row r="9" spans="1:29" ht="13.95" customHeight="1" x14ac:dyDescent="0.25">
      <c r="A9" s="10" t="s">
        <v>65</v>
      </c>
      <c r="B9" s="134" t="s">
        <v>118</v>
      </c>
      <c r="C9" s="134"/>
      <c r="P9" s="2"/>
      <c r="AA9" s="6"/>
      <c r="AB9" s="6"/>
      <c r="AC9" s="6"/>
    </row>
    <row r="10" spans="1:29" ht="13.95" customHeight="1" x14ac:dyDescent="0.25">
      <c r="A10" s="10" t="s">
        <v>120</v>
      </c>
      <c r="B10" s="24" t="s">
        <v>119</v>
      </c>
      <c r="C10" s="24" t="s">
        <v>90</v>
      </c>
      <c r="D10" s="2"/>
      <c r="H10" s="20">
        <f>+SUM(H11:H21)</f>
        <v>48.331499999999998</v>
      </c>
      <c r="I10" s="2"/>
      <c r="J10" s="2"/>
      <c r="P10" s="135"/>
      <c r="AA10" s="6"/>
      <c r="AB10" s="6"/>
      <c r="AC10" s="6"/>
    </row>
    <row r="11" spans="1:29" ht="13.95" customHeight="1" x14ac:dyDescent="0.25">
      <c r="A11" s="28"/>
      <c r="B11" s="24" t="s">
        <v>121</v>
      </c>
      <c r="C11" s="26"/>
      <c r="D11" s="2"/>
      <c r="I11" s="2"/>
      <c r="J11" s="136"/>
      <c r="P11" s="135"/>
      <c r="AA11" s="6"/>
      <c r="AB11" s="6"/>
      <c r="AC11" s="6"/>
    </row>
    <row r="12" spans="1:29" ht="13.95" customHeight="1" x14ac:dyDescent="0.25">
      <c r="A12" s="10"/>
      <c r="B12" s="24" t="s">
        <v>426</v>
      </c>
      <c r="C12" s="24"/>
      <c r="D12" s="2">
        <v>2.5</v>
      </c>
      <c r="E12" s="231">
        <v>1.8</v>
      </c>
      <c r="F12" s="231">
        <v>2.35</v>
      </c>
      <c r="G12" s="8">
        <v>2</v>
      </c>
      <c r="H12" s="231">
        <f>+D12*E12*F12*G12</f>
        <v>21.150000000000002</v>
      </c>
      <c r="I12" s="2"/>
      <c r="J12" s="2"/>
      <c r="P12" s="135"/>
      <c r="AA12" s="6"/>
      <c r="AB12" s="6"/>
      <c r="AC12" s="6"/>
    </row>
    <row r="13" spans="1:29" ht="13.95" customHeight="1" x14ac:dyDescent="0.25">
      <c r="A13" s="28"/>
      <c r="B13" s="26" t="s">
        <v>427</v>
      </c>
      <c r="C13" s="26"/>
      <c r="D13" s="2">
        <v>1.8</v>
      </c>
      <c r="E13" s="231">
        <v>1.8</v>
      </c>
      <c r="F13" s="231">
        <v>2.35</v>
      </c>
      <c r="G13" s="8">
        <v>2</v>
      </c>
      <c r="H13" s="231">
        <f>+D13*E13*F13*G13</f>
        <v>15.228000000000002</v>
      </c>
      <c r="I13" s="2"/>
      <c r="J13" s="2"/>
      <c r="P13" s="135"/>
      <c r="AA13" s="6"/>
      <c r="AB13" s="6"/>
      <c r="AC13" s="6"/>
    </row>
    <row r="14" spans="1:29" ht="13.95" customHeight="1" x14ac:dyDescent="0.25">
      <c r="A14" s="28"/>
      <c r="B14" s="24" t="s">
        <v>125</v>
      </c>
      <c r="C14" s="24"/>
      <c r="D14" s="2"/>
      <c r="I14" s="2"/>
      <c r="J14" s="2"/>
      <c r="P14" s="135"/>
      <c r="AA14" s="6"/>
      <c r="AB14" s="6"/>
      <c r="AC14" s="6"/>
    </row>
    <row r="15" spans="1:29" ht="13.95" customHeight="1" x14ac:dyDescent="0.25">
      <c r="A15" s="28"/>
      <c r="B15" s="24" t="s">
        <v>436</v>
      </c>
      <c r="C15" s="26"/>
      <c r="D15" s="2"/>
      <c r="I15" s="2"/>
      <c r="J15" s="2"/>
      <c r="P15" s="135"/>
      <c r="AA15" s="6"/>
      <c r="AB15" s="6"/>
      <c r="AC15" s="6"/>
    </row>
    <row r="16" spans="1:29" ht="13.95" customHeight="1" x14ac:dyDescent="0.25">
      <c r="A16" s="28"/>
      <c r="B16" s="26" t="s">
        <v>435</v>
      </c>
      <c r="C16" s="26"/>
      <c r="D16" s="2">
        <v>1.61</v>
      </c>
      <c r="E16" s="231">
        <v>0.25</v>
      </c>
      <c r="F16" s="231">
        <v>1.5</v>
      </c>
      <c r="G16" s="8">
        <v>2</v>
      </c>
      <c r="H16" s="231">
        <f>+PRODUCT(D16:G16)</f>
        <v>1.2075</v>
      </c>
      <c r="I16" s="2"/>
      <c r="J16" s="2"/>
      <c r="P16" s="135"/>
      <c r="AA16" s="6"/>
      <c r="AB16" s="6"/>
      <c r="AC16" s="6"/>
    </row>
    <row r="17" spans="1:29" ht="13.95" customHeight="1" x14ac:dyDescent="0.25">
      <c r="A17" s="10"/>
      <c r="B17" s="134" t="s">
        <v>124</v>
      </c>
      <c r="C17" s="134"/>
      <c r="P17" s="13"/>
      <c r="AA17" s="6"/>
      <c r="AB17" s="6"/>
      <c r="AC17" s="6"/>
    </row>
    <row r="18" spans="1:29" ht="13.95" customHeight="1" x14ac:dyDescent="0.25">
      <c r="A18" s="11"/>
      <c r="B18" s="137" t="s">
        <v>426</v>
      </c>
      <c r="C18" s="137"/>
      <c r="D18" s="231">
        <v>3.3</v>
      </c>
      <c r="E18" s="231">
        <v>0.6</v>
      </c>
      <c r="F18" s="231">
        <v>1.6</v>
      </c>
      <c r="G18" s="8">
        <v>1</v>
      </c>
      <c r="H18" s="231">
        <f t="shared" ref="H18:H21" si="0">+D18*E18*F18*G18</f>
        <v>3.1679999999999997</v>
      </c>
      <c r="P18" s="13"/>
      <c r="AA18" s="6"/>
      <c r="AB18" s="6"/>
      <c r="AC18" s="6"/>
    </row>
    <row r="19" spans="1:29" ht="13.95" customHeight="1" x14ac:dyDescent="0.25">
      <c r="A19" s="10"/>
      <c r="B19" s="141" t="s">
        <v>428</v>
      </c>
      <c r="C19" s="141"/>
      <c r="D19" s="231">
        <v>3.3</v>
      </c>
      <c r="E19" s="231">
        <v>0.6</v>
      </c>
      <c r="F19" s="231">
        <v>1.6</v>
      </c>
      <c r="G19" s="8">
        <v>1</v>
      </c>
      <c r="H19" s="231">
        <f t="shared" si="0"/>
        <v>3.1679999999999997</v>
      </c>
      <c r="P19" s="13"/>
      <c r="AA19" s="6"/>
      <c r="AB19" s="6"/>
      <c r="AC19" s="6"/>
    </row>
    <row r="20" spans="1:29" ht="13.95" customHeight="1" x14ac:dyDescent="0.25">
      <c r="A20" s="10"/>
      <c r="B20" s="141" t="s">
        <v>427</v>
      </c>
      <c r="C20" s="141"/>
      <c r="D20" s="231">
        <v>3.3</v>
      </c>
      <c r="E20" s="231">
        <v>0.6</v>
      </c>
      <c r="F20" s="231">
        <v>1.6</v>
      </c>
      <c r="G20" s="8">
        <v>1</v>
      </c>
      <c r="H20" s="231">
        <f t="shared" si="0"/>
        <v>3.1679999999999997</v>
      </c>
      <c r="P20" s="13"/>
      <c r="AA20" s="6"/>
      <c r="AB20" s="6"/>
      <c r="AC20" s="6"/>
    </row>
    <row r="21" spans="1:29" ht="13.95" customHeight="1" x14ac:dyDescent="0.25">
      <c r="A21" s="10"/>
      <c r="B21" s="141" t="s">
        <v>429</v>
      </c>
      <c r="C21" s="141"/>
      <c r="D21" s="231">
        <v>1.1499999999999999</v>
      </c>
      <c r="E21" s="231">
        <v>0.6</v>
      </c>
      <c r="F21" s="231">
        <v>0.9</v>
      </c>
      <c r="G21" s="8">
        <v>2</v>
      </c>
      <c r="H21" s="231">
        <f t="shared" si="0"/>
        <v>1.242</v>
      </c>
      <c r="P21" s="13"/>
      <c r="AA21" s="6"/>
      <c r="AB21" s="6"/>
      <c r="AC21" s="6"/>
    </row>
    <row r="22" spans="1:29" ht="13.95" customHeight="1" x14ac:dyDescent="0.25">
      <c r="A22" s="10"/>
      <c r="B22" s="141"/>
      <c r="C22" s="141"/>
      <c r="P22" s="13"/>
      <c r="AA22" s="6"/>
      <c r="AB22" s="6"/>
      <c r="AC22" s="6"/>
    </row>
    <row r="23" spans="1:29" ht="13.95" customHeight="1" x14ac:dyDescent="0.25">
      <c r="A23" s="10"/>
      <c r="B23" s="141"/>
      <c r="C23" s="141"/>
      <c r="P23" s="13"/>
      <c r="AA23" s="6"/>
      <c r="AB23" s="6"/>
      <c r="AC23" s="6"/>
    </row>
    <row r="24" spans="1:29" ht="13.95" customHeight="1" x14ac:dyDescent="0.25">
      <c r="A24" s="10"/>
      <c r="B24" s="141"/>
      <c r="C24" s="141"/>
      <c r="P24" s="13"/>
      <c r="AA24" s="6"/>
      <c r="AB24" s="6"/>
      <c r="AC24" s="6"/>
    </row>
    <row r="25" spans="1:29" ht="13.95" customHeight="1" x14ac:dyDescent="0.25">
      <c r="A25" s="10" t="s">
        <v>135</v>
      </c>
      <c r="B25" s="141" t="s">
        <v>134</v>
      </c>
      <c r="C25" s="141"/>
      <c r="P25" s="13"/>
      <c r="AA25" s="6"/>
      <c r="AB25" s="6"/>
      <c r="AC25" s="6"/>
    </row>
    <row r="26" spans="1:29" ht="13.95" customHeight="1" x14ac:dyDescent="0.25">
      <c r="A26" s="10" t="s">
        <v>136</v>
      </c>
      <c r="B26" s="141" t="s">
        <v>137</v>
      </c>
      <c r="C26" s="141" t="s">
        <v>90</v>
      </c>
      <c r="H26" s="231">
        <f>+SUM(H27:H43)</f>
        <v>23.136249999999997</v>
      </c>
      <c r="P26" s="13"/>
      <c r="AA26" s="6"/>
      <c r="AB26" s="6"/>
      <c r="AC26" s="6"/>
    </row>
    <row r="27" spans="1:29" ht="13.95" customHeight="1" x14ac:dyDescent="0.25">
      <c r="A27" s="10"/>
      <c r="B27" s="24" t="s">
        <v>121</v>
      </c>
      <c r="C27" s="26"/>
      <c r="D27" s="2"/>
      <c r="P27" s="13"/>
      <c r="AA27" s="6"/>
      <c r="AB27" s="6"/>
      <c r="AC27" s="6"/>
    </row>
    <row r="28" spans="1:29" ht="13.95" customHeight="1" x14ac:dyDescent="0.25">
      <c r="A28" s="11"/>
      <c r="B28" s="24" t="s">
        <v>426</v>
      </c>
      <c r="C28" s="24"/>
      <c r="D28" s="2">
        <v>2.5</v>
      </c>
      <c r="E28" s="231">
        <v>1.8</v>
      </c>
      <c r="F28" s="231">
        <v>1.4</v>
      </c>
      <c r="G28" s="8">
        <v>2</v>
      </c>
      <c r="H28" s="231">
        <f>+D28*E28*F28*G28</f>
        <v>12.6</v>
      </c>
      <c r="P28" s="13"/>
      <c r="AA28" s="6"/>
      <c r="AB28" s="6"/>
      <c r="AC28" s="6"/>
    </row>
    <row r="29" spans="1:29" ht="13.95" customHeight="1" x14ac:dyDescent="0.25">
      <c r="A29" s="10"/>
      <c r="B29" s="26" t="s">
        <v>427</v>
      </c>
      <c r="C29" s="26"/>
      <c r="D29" s="2">
        <v>1.8</v>
      </c>
      <c r="E29" s="231">
        <v>1.8</v>
      </c>
      <c r="F29" s="231">
        <v>1.4</v>
      </c>
      <c r="G29" s="8">
        <v>2</v>
      </c>
      <c r="H29" s="231">
        <f>+D29*E29*F29*G29</f>
        <v>9.0719999999999992</v>
      </c>
      <c r="P29" s="13"/>
      <c r="AA29" s="6"/>
      <c r="AB29" s="6"/>
      <c r="AC29" s="6"/>
    </row>
    <row r="30" spans="1:29" ht="13.95" customHeight="1" x14ac:dyDescent="0.25">
      <c r="A30" s="10"/>
      <c r="B30" s="166" t="s">
        <v>138</v>
      </c>
      <c r="C30" s="166"/>
      <c r="D30" s="167">
        <v>0.48</v>
      </c>
      <c r="E30" s="168">
        <v>0.25</v>
      </c>
      <c r="F30" s="168">
        <v>1.4</v>
      </c>
      <c r="G30" s="169">
        <v>2</v>
      </c>
      <c r="H30" s="168">
        <f>-D30*E30*F30*G30</f>
        <v>-0.33599999999999997</v>
      </c>
      <c r="P30" s="13"/>
      <c r="AA30" s="6"/>
      <c r="AB30" s="6"/>
      <c r="AC30" s="6"/>
    </row>
    <row r="31" spans="1:29" ht="13.95" customHeight="1" x14ac:dyDescent="0.25">
      <c r="A31" s="10"/>
      <c r="B31" s="166" t="s">
        <v>138</v>
      </c>
      <c r="C31" s="166"/>
      <c r="D31" s="167">
        <v>0.23</v>
      </c>
      <c r="E31" s="168">
        <v>0.25</v>
      </c>
      <c r="F31" s="168">
        <v>1.4</v>
      </c>
      <c r="G31" s="169">
        <v>2</v>
      </c>
      <c r="H31" s="168">
        <f t="shared" ref="H31:H33" si="1">-D31*E31*F31*G31</f>
        <v>-0.161</v>
      </c>
      <c r="P31" s="13"/>
      <c r="AA31" s="6"/>
      <c r="AB31" s="6"/>
      <c r="AC31" s="6"/>
    </row>
    <row r="32" spans="1:29" ht="13.95" customHeight="1" x14ac:dyDescent="0.25">
      <c r="A32" s="10"/>
      <c r="B32" s="166" t="s">
        <v>139</v>
      </c>
      <c r="C32" s="166"/>
      <c r="D32" s="167">
        <v>0.7</v>
      </c>
      <c r="E32" s="168">
        <v>0.25</v>
      </c>
      <c r="F32" s="168">
        <v>1.4</v>
      </c>
      <c r="G32" s="169">
        <v>2</v>
      </c>
      <c r="H32" s="168">
        <f t="shared" si="1"/>
        <v>-0.48999999999999994</v>
      </c>
      <c r="P32" s="13"/>
      <c r="AA32" s="6"/>
      <c r="AB32" s="6"/>
      <c r="AC32" s="6"/>
    </row>
    <row r="33" spans="1:29" ht="13.95" customHeight="1" x14ac:dyDescent="0.25">
      <c r="A33" s="10"/>
      <c r="B33" s="166" t="s">
        <v>139</v>
      </c>
      <c r="C33" s="166"/>
      <c r="D33" s="167">
        <v>0.2</v>
      </c>
      <c r="E33" s="168">
        <v>0.25</v>
      </c>
      <c r="F33" s="168">
        <v>1.4</v>
      </c>
      <c r="G33" s="169">
        <v>2</v>
      </c>
      <c r="H33" s="168">
        <f t="shared" si="1"/>
        <v>-0.13999999999999999</v>
      </c>
      <c r="P33" s="13"/>
      <c r="AA33" s="6"/>
      <c r="AB33" s="6"/>
      <c r="AC33" s="6"/>
    </row>
    <row r="34" spans="1:29" ht="13.95" customHeight="1" x14ac:dyDescent="0.25">
      <c r="A34" s="10"/>
      <c r="B34" s="166" t="s">
        <v>430</v>
      </c>
      <c r="C34" s="166"/>
      <c r="D34" s="167">
        <v>0.48</v>
      </c>
      <c r="E34" s="168">
        <v>0.25</v>
      </c>
      <c r="F34" s="168">
        <v>1.4</v>
      </c>
      <c r="G34" s="169">
        <v>2</v>
      </c>
      <c r="H34" s="168">
        <f t="shared" ref="H34" si="2">-D34*E34*F34*G34</f>
        <v>-0.33599999999999997</v>
      </c>
      <c r="P34" s="13"/>
      <c r="AA34" s="6"/>
      <c r="AB34" s="6"/>
      <c r="AC34" s="6"/>
    </row>
    <row r="35" spans="1:29" ht="13.95" customHeight="1" x14ac:dyDescent="0.25">
      <c r="A35" s="10"/>
      <c r="B35" s="24" t="s">
        <v>125</v>
      </c>
      <c r="C35" s="24"/>
      <c r="D35" s="2"/>
      <c r="I35" s="2"/>
      <c r="J35" s="2"/>
      <c r="P35" s="135"/>
      <c r="AA35" s="6"/>
      <c r="AB35" s="6"/>
      <c r="AC35" s="6"/>
    </row>
    <row r="36" spans="1:29" ht="13.95" customHeight="1" x14ac:dyDescent="0.25">
      <c r="A36" s="28"/>
      <c r="B36" s="24" t="s">
        <v>436</v>
      </c>
      <c r="C36" s="26"/>
      <c r="D36" s="2"/>
      <c r="I36" s="2"/>
      <c r="J36" s="2"/>
      <c r="P36" s="135"/>
      <c r="AA36" s="6"/>
      <c r="AB36" s="6"/>
      <c r="AC36" s="6"/>
    </row>
    <row r="37" spans="1:29" ht="13.95" customHeight="1" x14ac:dyDescent="0.25">
      <c r="A37" s="28"/>
      <c r="B37" s="26" t="s">
        <v>435</v>
      </c>
      <c r="C37" s="26"/>
      <c r="D37" s="2">
        <v>1.61</v>
      </c>
      <c r="E37" s="231">
        <v>0.25</v>
      </c>
      <c r="F37" s="231">
        <v>0</v>
      </c>
      <c r="G37" s="8">
        <v>2</v>
      </c>
      <c r="H37" s="231">
        <f>+PRODUCT(D37:G37)</f>
        <v>0</v>
      </c>
      <c r="I37" s="2"/>
      <c r="J37" s="2"/>
      <c r="P37" s="135"/>
      <c r="AA37" s="6"/>
      <c r="AB37" s="6"/>
      <c r="AC37" s="6"/>
    </row>
    <row r="38" spans="1:29" ht="13.95" customHeight="1" x14ac:dyDescent="0.25">
      <c r="A38" s="28"/>
      <c r="B38" s="26"/>
      <c r="C38" s="26"/>
      <c r="D38" s="2"/>
      <c r="I38" s="2"/>
      <c r="J38" s="2"/>
      <c r="P38" s="135"/>
      <c r="AA38" s="6"/>
      <c r="AB38" s="6"/>
      <c r="AC38" s="6"/>
    </row>
    <row r="39" spans="1:29" ht="13.95" customHeight="1" x14ac:dyDescent="0.25">
      <c r="B39" s="134" t="s">
        <v>124</v>
      </c>
      <c r="C39" s="134"/>
      <c r="I39" s="331"/>
      <c r="J39" s="332"/>
      <c r="K39" s="241"/>
      <c r="L39" s="241"/>
      <c r="P39" s="2"/>
      <c r="AA39" s="6"/>
      <c r="AB39" s="6"/>
      <c r="AC39" s="6"/>
    </row>
    <row r="40" spans="1:29" ht="13.95" customHeight="1" x14ac:dyDescent="0.25">
      <c r="B40" s="137" t="s">
        <v>426</v>
      </c>
      <c r="C40" s="137"/>
      <c r="D40" s="231">
        <v>3.3</v>
      </c>
      <c r="E40" s="231">
        <v>0.35</v>
      </c>
      <c r="F40" s="231">
        <v>0.8</v>
      </c>
      <c r="G40" s="8">
        <v>1</v>
      </c>
      <c r="H40" s="231">
        <f t="shared" ref="H40:H43" si="3">+D40*E40*F40*G40</f>
        <v>0.92399999999999993</v>
      </c>
      <c r="I40" s="331"/>
      <c r="J40" s="332"/>
      <c r="K40" s="241"/>
      <c r="L40" s="241"/>
      <c r="P40" s="2"/>
      <c r="AA40" s="6"/>
      <c r="AB40" s="6"/>
      <c r="AC40" s="6"/>
    </row>
    <row r="41" spans="1:29" ht="13.95" customHeight="1" x14ac:dyDescent="0.25">
      <c r="B41" s="141" t="s">
        <v>428</v>
      </c>
      <c r="C41" s="141"/>
      <c r="D41" s="231">
        <v>3.3</v>
      </c>
      <c r="E41" s="231">
        <v>0.35</v>
      </c>
      <c r="F41" s="231">
        <v>0.8</v>
      </c>
      <c r="G41" s="8">
        <v>1</v>
      </c>
      <c r="H41" s="231">
        <f t="shared" si="3"/>
        <v>0.92399999999999993</v>
      </c>
      <c r="I41" s="231"/>
      <c r="J41" s="231"/>
      <c r="K41" s="241"/>
      <c r="L41" s="241"/>
      <c r="P41" s="2"/>
      <c r="AA41" s="6"/>
      <c r="AB41" s="6"/>
      <c r="AC41" s="6"/>
    </row>
    <row r="42" spans="1:29" ht="13.95" customHeight="1" x14ac:dyDescent="0.25">
      <c r="B42" s="141" t="s">
        <v>427</v>
      </c>
      <c r="C42" s="141"/>
      <c r="D42" s="231">
        <v>3.3</v>
      </c>
      <c r="E42" s="231">
        <v>0.35</v>
      </c>
      <c r="F42" s="231">
        <v>0.8</v>
      </c>
      <c r="G42" s="8">
        <v>1</v>
      </c>
      <c r="H42" s="231">
        <f t="shared" si="3"/>
        <v>0.92399999999999993</v>
      </c>
      <c r="I42" s="231"/>
      <c r="J42" s="231"/>
      <c r="K42" s="241"/>
      <c r="L42" s="241"/>
      <c r="P42" s="2"/>
      <c r="AA42" s="6"/>
      <c r="AB42" s="6"/>
      <c r="AC42" s="6"/>
    </row>
    <row r="43" spans="1:29" ht="13.95" customHeight="1" x14ac:dyDescent="0.25">
      <c r="A43" s="11"/>
      <c r="B43" s="141" t="s">
        <v>429</v>
      </c>
      <c r="C43" s="141"/>
      <c r="D43" s="231">
        <v>1.1499999999999999</v>
      </c>
      <c r="E43" s="231">
        <v>0.45</v>
      </c>
      <c r="F43" s="231">
        <v>0.15</v>
      </c>
      <c r="G43" s="8">
        <v>2</v>
      </c>
      <c r="H43" s="231">
        <f t="shared" si="3"/>
        <v>0.15524999999999997</v>
      </c>
      <c r="L43" s="13"/>
      <c r="P43" s="2"/>
      <c r="AA43" s="6"/>
      <c r="AB43" s="6"/>
      <c r="AC43" s="6"/>
    </row>
    <row r="44" spans="1:29" ht="13.95" customHeight="1" x14ac:dyDescent="0.25">
      <c r="B44" s="142"/>
      <c r="C44" s="142"/>
      <c r="D44" s="2"/>
      <c r="I44" s="231"/>
      <c r="J44" s="231"/>
      <c r="K44" s="241"/>
      <c r="L44" s="241"/>
      <c r="P44" s="2"/>
      <c r="AA44" s="6"/>
      <c r="AB44" s="6"/>
      <c r="AC44" s="6"/>
    </row>
    <row r="45" spans="1:29" ht="13.95" customHeight="1" x14ac:dyDescent="0.25">
      <c r="A45" s="228" t="s">
        <v>143</v>
      </c>
      <c r="B45" s="141" t="s">
        <v>141</v>
      </c>
      <c r="C45" s="142"/>
      <c r="D45" s="2"/>
      <c r="I45" s="231"/>
      <c r="J45" s="231"/>
      <c r="K45" s="241"/>
      <c r="L45" s="241"/>
      <c r="P45" s="2"/>
      <c r="AA45" s="6"/>
      <c r="AB45" s="6"/>
      <c r="AC45" s="6"/>
    </row>
    <row r="46" spans="1:29" ht="13.95" customHeight="1" x14ac:dyDescent="0.25">
      <c r="A46" s="228" t="s">
        <v>144</v>
      </c>
      <c r="B46" s="141" t="s">
        <v>142</v>
      </c>
      <c r="C46" s="142" t="s">
        <v>89</v>
      </c>
      <c r="I46" s="359" t="s">
        <v>145</v>
      </c>
      <c r="J46" s="341"/>
      <c r="K46" s="241"/>
      <c r="L46" s="13">
        <f>+SUM(L47:L50)</f>
        <v>34.379999999999995</v>
      </c>
      <c r="P46" s="2"/>
      <c r="AA46" s="6"/>
      <c r="AB46" s="6"/>
      <c r="AC46" s="6"/>
    </row>
    <row r="47" spans="1:29" ht="13.95" customHeight="1" x14ac:dyDescent="0.25">
      <c r="B47" s="138" t="s">
        <v>431</v>
      </c>
      <c r="C47" s="142"/>
      <c r="I47" s="344">
        <v>24.1</v>
      </c>
      <c r="J47" s="336"/>
      <c r="K47" s="241">
        <v>1</v>
      </c>
      <c r="L47" s="4">
        <f>+I47*K47</f>
        <v>24.1</v>
      </c>
      <c r="P47" s="2"/>
      <c r="AA47" s="6"/>
      <c r="AB47" s="6"/>
      <c r="AC47" s="6"/>
    </row>
    <row r="48" spans="1:29" ht="13.95" customHeight="1" x14ac:dyDescent="0.25">
      <c r="B48" s="138" t="s">
        <v>432</v>
      </c>
      <c r="C48" s="142"/>
      <c r="I48" s="344">
        <v>2.95</v>
      </c>
      <c r="J48" s="336"/>
      <c r="K48" s="241">
        <v>1</v>
      </c>
      <c r="L48" s="4">
        <f t="shared" ref="L48:L50" si="4">+I48*K48</f>
        <v>2.95</v>
      </c>
      <c r="P48" s="2"/>
      <c r="AA48" s="6"/>
      <c r="AB48" s="6"/>
      <c r="AC48" s="6"/>
    </row>
    <row r="49" spans="1:29" ht="13.95" customHeight="1" x14ac:dyDescent="0.25">
      <c r="B49" s="138" t="s">
        <v>433</v>
      </c>
      <c r="C49" s="142"/>
      <c r="I49" s="344">
        <v>4.42</v>
      </c>
      <c r="J49" s="336"/>
      <c r="K49" s="241">
        <v>1</v>
      </c>
      <c r="L49" s="4">
        <f t="shared" si="4"/>
        <v>4.42</v>
      </c>
      <c r="P49" s="2"/>
      <c r="AA49" s="6"/>
      <c r="AB49" s="6"/>
      <c r="AC49" s="6"/>
    </row>
    <row r="50" spans="1:29" ht="13.95" customHeight="1" x14ac:dyDescent="0.25">
      <c r="B50" s="138" t="s">
        <v>434</v>
      </c>
      <c r="C50" s="142"/>
      <c r="I50" s="344">
        <v>2.91</v>
      </c>
      <c r="J50" s="336"/>
      <c r="K50" s="241">
        <v>1</v>
      </c>
      <c r="L50" s="4">
        <f t="shared" si="4"/>
        <v>2.91</v>
      </c>
      <c r="P50" s="2"/>
      <c r="AA50" s="6"/>
      <c r="AB50" s="6"/>
      <c r="AC50" s="6"/>
    </row>
    <row r="51" spans="1:29" ht="13.95" customHeight="1" x14ac:dyDescent="0.25">
      <c r="B51" s="138"/>
      <c r="C51" s="142"/>
      <c r="D51" s="2"/>
      <c r="I51" s="231"/>
      <c r="J51" s="231"/>
      <c r="K51" s="241"/>
      <c r="L51" s="241"/>
      <c r="P51" s="2"/>
      <c r="AA51" s="6"/>
      <c r="AB51" s="6"/>
      <c r="AC51" s="6"/>
    </row>
    <row r="52" spans="1:29" ht="13.95" customHeight="1" x14ac:dyDescent="0.25">
      <c r="A52" s="228" t="s">
        <v>150</v>
      </c>
      <c r="B52" s="141" t="s">
        <v>151</v>
      </c>
      <c r="C52" s="139"/>
      <c r="D52" s="2"/>
      <c r="I52" s="333"/>
      <c r="J52" s="334"/>
      <c r="K52" s="241"/>
      <c r="L52" s="241"/>
      <c r="P52" s="2"/>
      <c r="AA52" s="6"/>
      <c r="AB52" s="6"/>
      <c r="AC52" s="6"/>
    </row>
    <row r="53" spans="1:29" ht="13.95" customHeight="1" x14ac:dyDescent="0.25">
      <c r="A53" s="228" t="s">
        <v>154</v>
      </c>
      <c r="B53" s="141" t="s">
        <v>152</v>
      </c>
      <c r="C53" s="139" t="s">
        <v>89</v>
      </c>
      <c r="D53" s="2"/>
      <c r="I53" s="333"/>
      <c r="J53" s="334"/>
      <c r="K53" s="241"/>
      <c r="L53" s="13">
        <f>+SUM(L54:L56)</f>
        <v>15.48</v>
      </c>
      <c r="P53" s="2"/>
      <c r="AA53" s="6"/>
      <c r="AB53" s="6"/>
      <c r="AC53" s="6"/>
    </row>
    <row r="54" spans="1:29" ht="13.95" customHeight="1" x14ac:dyDescent="0.25">
      <c r="B54" s="24" t="s">
        <v>121</v>
      </c>
      <c r="C54" s="142"/>
      <c r="D54" s="2"/>
      <c r="I54" s="240"/>
      <c r="J54" s="240"/>
      <c r="K54" s="241"/>
      <c r="L54" s="241"/>
      <c r="P54" s="2"/>
      <c r="AA54" s="6"/>
      <c r="AB54" s="6"/>
      <c r="AC54" s="6"/>
    </row>
    <row r="55" spans="1:29" ht="13.95" customHeight="1" x14ac:dyDescent="0.25">
      <c r="B55" s="26" t="s">
        <v>426</v>
      </c>
      <c r="C55" s="142"/>
      <c r="D55" s="2"/>
      <c r="I55" s="240">
        <v>2.5</v>
      </c>
      <c r="J55" s="240">
        <v>1.8</v>
      </c>
      <c r="K55" s="241">
        <v>2</v>
      </c>
      <c r="L55" s="241">
        <f>+I55*J55*K55</f>
        <v>9</v>
      </c>
      <c r="P55" s="2"/>
      <c r="AA55" s="6"/>
      <c r="AB55" s="6"/>
      <c r="AC55" s="6"/>
    </row>
    <row r="56" spans="1:29" ht="13.95" customHeight="1" x14ac:dyDescent="0.25">
      <c r="B56" s="26" t="s">
        <v>427</v>
      </c>
      <c r="C56" s="142"/>
      <c r="D56" s="2"/>
      <c r="I56" s="240">
        <v>1.8</v>
      </c>
      <c r="J56" s="240">
        <v>1.8</v>
      </c>
      <c r="K56" s="241">
        <v>2</v>
      </c>
      <c r="L56" s="241">
        <f>+I56*J56*K56</f>
        <v>6.48</v>
      </c>
      <c r="P56" s="2"/>
      <c r="AA56" s="6"/>
      <c r="AB56" s="6"/>
      <c r="AC56" s="6"/>
    </row>
    <row r="57" spans="1:29" ht="13.95" customHeight="1" x14ac:dyDescent="0.25">
      <c r="B57" s="138"/>
      <c r="C57" s="138"/>
      <c r="D57" s="240"/>
      <c r="E57" s="240"/>
      <c r="F57" s="240"/>
      <c r="G57" s="22"/>
      <c r="H57" s="240"/>
      <c r="I57" s="234"/>
      <c r="J57" s="235"/>
      <c r="K57" s="241"/>
      <c r="L57" s="241"/>
      <c r="P57" s="2"/>
      <c r="AA57" s="6"/>
      <c r="AB57" s="6"/>
      <c r="AC57" s="6"/>
    </row>
    <row r="58" spans="1:29" ht="13.95" customHeight="1" x14ac:dyDescent="0.25">
      <c r="B58" s="138"/>
      <c r="C58" s="138"/>
      <c r="D58" s="240"/>
      <c r="E58" s="240"/>
      <c r="F58" s="240"/>
      <c r="G58" s="22"/>
      <c r="H58" s="240"/>
      <c r="I58" s="234"/>
      <c r="J58" s="235"/>
      <c r="K58" s="241"/>
      <c r="L58" s="241"/>
      <c r="P58" s="2"/>
      <c r="AA58" s="6"/>
      <c r="AB58" s="6"/>
      <c r="AC58" s="6"/>
    </row>
    <row r="59" spans="1:29" ht="13.95" customHeight="1" x14ac:dyDescent="0.25">
      <c r="B59" s="138"/>
      <c r="C59" s="142"/>
      <c r="D59" s="2"/>
      <c r="I59" s="234"/>
      <c r="J59" s="235"/>
      <c r="K59" s="241"/>
      <c r="L59" s="241"/>
      <c r="P59" s="2"/>
      <c r="AA59" s="6"/>
      <c r="AB59" s="6"/>
      <c r="AC59" s="6"/>
    </row>
    <row r="60" spans="1:29" ht="13.95" customHeight="1" x14ac:dyDescent="0.25">
      <c r="A60" s="228" t="s">
        <v>155</v>
      </c>
      <c r="B60" s="141" t="s">
        <v>153</v>
      </c>
      <c r="C60" s="139" t="s">
        <v>89</v>
      </c>
      <c r="D60" s="2"/>
      <c r="I60" s="241"/>
      <c r="J60" s="241"/>
      <c r="K60" s="241"/>
      <c r="L60" s="13">
        <f>+SUM(L61:L63)</f>
        <v>30.96</v>
      </c>
      <c r="P60" s="2"/>
      <c r="AA60" s="6"/>
      <c r="AB60" s="6"/>
      <c r="AC60" s="6"/>
    </row>
    <row r="61" spans="1:29" ht="13.95" customHeight="1" x14ac:dyDescent="0.25">
      <c r="B61" s="24" t="s">
        <v>121</v>
      </c>
      <c r="C61" s="142"/>
      <c r="D61" s="2"/>
      <c r="I61" s="240"/>
      <c r="J61" s="240"/>
      <c r="K61" s="241"/>
      <c r="L61" s="241"/>
      <c r="P61" s="2"/>
      <c r="AA61" s="6"/>
      <c r="AB61" s="6"/>
      <c r="AC61" s="6"/>
    </row>
    <row r="62" spans="1:29" ht="13.95" customHeight="1" x14ac:dyDescent="0.25">
      <c r="B62" s="26" t="s">
        <v>426</v>
      </c>
      <c r="C62" s="142"/>
      <c r="D62" s="2"/>
      <c r="I62" s="240">
        <v>2.5</v>
      </c>
      <c r="J62" s="240">
        <v>1.8</v>
      </c>
      <c r="K62" s="241">
        <v>4</v>
      </c>
      <c r="L62" s="241">
        <f>+I62*J62*K62</f>
        <v>18</v>
      </c>
      <c r="P62" s="2"/>
      <c r="AA62" s="6"/>
      <c r="AB62" s="6"/>
      <c r="AC62" s="6"/>
    </row>
    <row r="63" spans="1:29" ht="13.95" customHeight="1" x14ac:dyDescent="0.25">
      <c r="B63" s="26" t="s">
        <v>427</v>
      </c>
      <c r="C63" s="142"/>
      <c r="D63" s="2"/>
      <c r="I63" s="240">
        <v>1.8</v>
      </c>
      <c r="J63" s="240">
        <v>1.8</v>
      </c>
      <c r="K63" s="241">
        <v>4</v>
      </c>
      <c r="L63" s="241">
        <f>+I63*J63*K63</f>
        <v>12.96</v>
      </c>
      <c r="P63" s="2"/>
      <c r="AA63" s="6"/>
      <c r="AB63" s="6"/>
      <c r="AC63" s="6"/>
    </row>
    <row r="64" spans="1:29" ht="13.95" customHeight="1" x14ac:dyDescent="0.25">
      <c r="B64" s="26"/>
      <c r="C64" s="142"/>
      <c r="D64" s="2"/>
      <c r="I64" s="240"/>
      <c r="J64" s="240"/>
      <c r="K64" s="241"/>
      <c r="L64" s="241"/>
      <c r="P64" s="2"/>
      <c r="AA64" s="6"/>
      <c r="AB64" s="6"/>
      <c r="AC64" s="6"/>
    </row>
    <row r="65" spans="1:29" ht="13.95" customHeight="1" x14ac:dyDescent="0.25">
      <c r="B65" s="26"/>
      <c r="C65" s="26"/>
      <c r="D65" s="2"/>
      <c r="I65" s="232"/>
      <c r="J65" s="233"/>
      <c r="K65" s="241"/>
      <c r="L65" s="140"/>
      <c r="P65" s="2"/>
      <c r="AA65" s="6"/>
      <c r="AB65" s="6"/>
      <c r="AC65" s="6"/>
    </row>
    <row r="66" spans="1:29" ht="13.95" customHeight="1" x14ac:dyDescent="0.25">
      <c r="A66" s="228" t="s">
        <v>156</v>
      </c>
      <c r="B66" s="141" t="s">
        <v>159</v>
      </c>
      <c r="C66" s="139" t="s">
        <v>89</v>
      </c>
      <c r="D66" s="2"/>
      <c r="I66" s="333"/>
      <c r="J66" s="334"/>
      <c r="K66" s="241"/>
      <c r="L66" s="13">
        <f>+SUM(L67:L70)</f>
        <v>34.379999999999995</v>
      </c>
      <c r="P66" s="2"/>
      <c r="AA66" s="6"/>
      <c r="AB66" s="6"/>
      <c r="AC66" s="6"/>
    </row>
    <row r="67" spans="1:29" ht="13.95" customHeight="1" x14ac:dyDescent="0.25">
      <c r="B67" s="138" t="s">
        <v>431</v>
      </c>
      <c r="C67" s="142"/>
      <c r="I67" s="344">
        <v>24.1</v>
      </c>
      <c r="J67" s="336"/>
      <c r="K67" s="241">
        <v>1</v>
      </c>
      <c r="L67" s="4">
        <f>+I67*K67</f>
        <v>24.1</v>
      </c>
      <c r="P67" s="2"/>
      <c r="AA67" s="6"/>
      <c r="AB67" s="6"/>
      <c r="AC67" s="6"/>
    </row>
    <row r="68" spans="1:29" ht="13.95" customHeight="1" x14ac:dyDescent="0.25">
      <c r="B68" s="138" t="s">
        <v>432</v>
      </c>
      <c r="C68" s="142"/>
      <c r="I68" s="344">
        <v>2.95</v>
      </c>
      <c r="J68" s="336"/>
      <c r="K68" s="241">
        <v>1</v>
      </c>
      <c r="L68" s="4">
        <f t="shared" ref="L68:L70" si="5">+I68*K68</f>
        <v>2.95</v>
      </c>
      <c r="P68" s="2"/>
      <c r="AA68" s="6"/>
      <c r="AB68" s="6"/>
      <c r="AC68" s="6"/>
    </row>
    <row r="69" spans="1:29" ht="13.95" customHeight="1" x14ac:dyDescent="0.25">
      <c r="B69" s="138" t="s">
        <v>433</v>
      </c>
      <c r="C69" s="142"/>
      <c r="I69" s="344">
        <v>4.42</v>
      </c>
      <c r="J69" s="336"/>
      <c r="K69" s="241">
        <v>1</v>
      </c>
      <c r="L69" s="4">
        <f t="shared" si="5"/>
        <v>4.42</v>
      </c>
      <c r="P69" s="2"/>
      <c r="AA69" s="6"/>
      <c r="AB69" s="6"/>
      <c r="AC69" s="6"/>
    </row>
    <row r="70" spans="1:29" ht="13.95" customHeight="1" x14ac:dyDescent="0.25">
      <c r="B70" s="138" t="s">
        <v>434</v>
      </c>
      <c r="C70" s="142"/>
      <c r="I70" s="344">
        <v>2.91</v>
      </c>
      <c r="J70" s="336"/>
      <c r="K70" s="241">
        <v>1</v>
      </c>
      <c r="L70" s="4">
        <f t="shared" si="5"/>
        <v>2.91</v>
      </c>
      <c r="P70" s="2"/>
      <c r="AA70" s="6"/>
      <c r="AB70" s="6"/>
      <c r="AC70" s="6"/>
    </row>
    <row r="71" spans="1:29" ht="13.95" customHeight="1" x14ac:dyDescent="0.25">
      <c r="B71" s="141"/>
      <c r="C71" s="139"/>
      <c r="D71" s="2"/>
      <c r="I71" s="234"/>
      <c r="J71" s="235"/>
      <c r="K71" s="241"/>
      <c r="L71" s="241"/>
      <c r="P71" s="2"/>
      <c r="AA71" s="6"/>
      <c r="AB71" s="6"/>
      <c r="AC71" s="6"/>
    </row>
    <row r="72" spans="1:29" ht="13.95" customHeight="1" x14ac:dyDescent="0.25">
      <c r="A72" s="228" t="s">
        <v>157</v>
      </c>
      <c r="B72" s="141" t="s">
        <v>165</v>
      </c>
      <c r="C72" s="139" t="s">
        <v>89</v>
      </c>
      <c r="D72" s="2"/>
      <c r="I72" s="240"/>
      <c r="J72" s="240"/>
      <c r="K72" s="241"/>
      <c r="L72" s="13">
        <f>+SUM(L73:L75)</f>
        <v>0.80500000000000005</v>
      </c>
      <c r="P72" s="2"/>
      <c r="AA72" s="6"/>
      <c r="AB72" s="6"/>
      <c r="AC72" s="6"/>
    </row>
    <row r="73" spans="1:29" ht="13.95" customHeight="1" x14ac:dyDescent="0.25">
      <c r="B73" s="24" t="s">
        <v>125</v>
      </c>
      <c r="C73" s="24"/>
      <c r="D73" s="2"/>
      <c r="I73" s="234"/>
      <c r="J73" s="235"/>
      <c r="K73" s="241"/>
      <c r="L73" s="13"/>
      <c r="P73" s="2"/>
      <c r="AA73" s="6"/>
      <c r="AB73" s="6"/>
      <c r="AC73" s="6"/>
    </row>
    <row r="74" spans="1:29" ht="13.95" customHeight="1" x14ac:dyDescent="0.25">
      <c r="B74" s="24" t="s">
        <v>436</v>
      </c>
      <c r="C74" s="26"/>
      <c r="D74" s="2"/>
      <c r="I74" s="234"/>
      <c r="J74" s="235"/>
      <c r="K74" s="241"/>
      <c r="L74" s="13"/>
      <c r="P74" s="2"/>
      <c r="AA74" s="6"/>
      <c r="AB74" s="6"/>
      <c r="AC74" s="6"/>
    </row>
    <row r="75" spans="1:29" ht="13.95" customHeight="1" x14ac:dyDescent="0.25">
      <c r="B75" s="26" t="s">
        <v>435</v>
      </c>
      <c r="C75" s="26"/>
      <c r="D75" s="2"/>
      <c r="I75" s="232">
        <v>1.61</v>
      </c>
      <c r="J75" s="233">
        <v>0.25</v>
      </c>
      <c r="K75" s="241">
        <v>2</v>
      </c>
      <c r="L75" s="140">
        <f>+I75*J75*K75</f>
        <v>0.80500000000000005</v>
      </c>
      <c r="P75" s="2"/>
      <c r="AA75" s="6"/>
      <c r="AB75" s="6"/>
      <c r="AC75" s="6"/>
    </row>
    <row r="76" spans="1:29" ht="13.95" customHeight="1" x14ac:dyDescent="0.25">
      <c r="B76" s="141"/>
      <c r="C76" s="139"/>
      <c r="D76" s="2"/>
      <c r="I76" s="234"/>
      <c r="J76" s="235"/>
      <c r="K76" s="241"/>
      <c r="L76" s="241"/>
      <c r="P76" s="2"/>
      <c r="AA76" s="6"/>
      <c r="AB76" s="6"/>
      <c r="AC76" s="6"/>
    </row>
    <row r="77" spans="1:29" ht="13.95" customHeight="1" x14ac:dyDescent="0.25">
      <c r="B77" s="141"/>
      <c r="C77" s="139"/>
      <c r="D77" s="2"/>
      <c r="I77" s="240"/>
      <c r="J77" s="240"/>
      <c r="K77" s="241"/>
      <c r="L77" s="241"/>
      <c r="P77" s="2"/>
      <c r="AA77" s="6"/>
      <c r="AB77" s="6"/>
      <c r="AC77" s="6"/>
    </row>
    <row r="78" spans="1:29" ht="13.95" customHeight="1" x14ac:dyDescent="0.25">
      <c r="A78" s="228" t="s">
        <v>166</v>
      </c>
      <c r="B78" s="141" t="s">
        <v>160</v>
      </c>
      <c r="C78" s="139" t="s">
        <v>89</v>
      </c>
      <c r="D78" s="2"/>
      <c r="I78" s="345"/>
      <c r="J78" s="345"/>
      <c r="K78" s="241"/>
      <c r="L78" s="13">
        <f>+SUM(L79:L82)</f>
        <v>34.379999999999995</v>
      </c>
      <c r="P78" s="2"/>
      <c r="AA78" s="6"/>
      <c r="AB78" s="6"/>
      <c r="AC78" s="6"/>
    </row>
    <row r="79" spans="1:29" ht="13.95" customHeight="1" x14ac:dyDescent="0.25">
      <c r="B79" s="138" t="s">
        <v>431</v>
      </c>
      <c r="C79" s="142"/>
      <c r="I79" s="344">
        <v>24.1</v>
      </c>
      <c r="J79" s="336"/>
      <c r="K79" s="241">
        <v>1</v>
      </c>
      <c r="L79" s="4">
        <f>+I79*K79</f>
        <v>24.1</v>
      </c>
      <c r="P79" s="2"/>
      <c r="AA79" s="6"/>
      <c r="AB79" s="6"/>
      <c r="AC79" s="6"/>
    </row>
    <row r="80" spans="1:29" ht="13.95" customHeight="1" x14ac:dyDescent="0.25">
      <c r="B80" s="138" t="s">
        <v>432</v>
      </c>
      <c r="C80" s="142"/>
      <c r="I80" s="344">
        <v>2.95</v>
      </c>
      <c r="J80" s="336"/>
      <c r="K80" s="241">
        <v>1</v>
      </c>
      <c r="L80" s="4">
        <f t="shared" ref="L80:L82" si="6">+I80*K80</f>
        <v>2.95</v>
      </c>
      <c r="P80" s="2"/>
      <c r="AA80" s="6"/>
      <c r="AB80" s="6"/>
      <c r="AC80" s="6"/>
    </row>
    <row r="81" spans="1:29" ht="13.95" customHeight="1" x14ac:dyDescent="0.25">
      <c r="B81" s="138" t="s">
        <v>433</v>
      </c>
      <c r="C81" s="142"/>
      <c r="I81" s="344">
        <v>4.42</v>
      </c>
      <c r="J81" s="336"/>
      <c r="K81" s="241">
        <v>1</v>
      </c>
      <c r="L81" s="4">
        <f t="shared" si="6"/>
        <v>4.42</v>
      </c>
      <c r="P81" s="2"/>
      <c r="AA81" s="6"/>
      <c r="AB81" s="6"/>
      <c r="AC81" s="6"/>
    </row>
    <row r="82" spans="1:29" ht="13.95" customHeight="1" x14ac:dyDescent="0.25">
      <c r="B82" s="138" t="s">
        <v>434</v>
      </c>
      <c r="C82" s="142"/>
      <c r="I82" s="344">
        <v>2.91</v>
      </c>
      <c r="J82" s="336"/>
      <c r="K82" s="241">
        <v>1</v>
      </c>
      <c r="L82" s="4">
        <f t="shared" si="6"/>
        <v>2.91</v>
      </c>
      <c r="P82" s="2"/>
      <c r="AA82" s="6"/>
      <c r="AB82" s="6"/>
      <c r="AC82" s="6"/>
    </row>
    <row r="83" spans="1:29" ht="13.95" customHeight="1" x14ac:dyDescent="0.25">
      <c r="B83" s="138"/>
      <c r="C83" s="142"/>
      <c r="D83" s="2"/>
      <c r="I83" s="345"/>
      <c r="J83" s="345"/>
      <c r="K83" s="241"/>
      <c r="L83" s="241"/>
      <c r="P83" s="2"/>
      <c r="AA83" s="6"/>
      <c r="AB83" s="6"/>
      <c r="AC83" s="6"/>
    </row>
    <row r="84" spans="1:29" ht="13.95" customHeight="1" x14ac:dyDescent="0.25">
      <c r="A84" s="247" t="s">
        <v>479</v>
      </c>
      <c r="B84" s="141" t="s">
        <v>478</v>
      </c>
      <c r="C84" s="139"/>
      <c r="D84" s="2"/>
      <c r="E84" s="248"/>
      <c r="F84" s="248"/>
      <c r="H84" s="248"/>
      <c r="I84" s="248"/>
      <c r="J84" s="248"/>
      <c r="M84" s="248"/>
      <c r="N84" s="248"/>
      <c r="O84" s="248"/>
      <c r="P84" s="2"/>
      <c r="Q84" s="248"/>
      <c r="R84" s="248"/>
      <c r="S84" s="248"/>
      <c r="T84" s="248"/>
      <c r="U84" s="248"/>
      <c r="V84" s="248"/>
      <c r="W84" s="248"/>
      <c r="X84" s="248"/>
      <c r="Y84" s="248"/>
      <c r="Z84" s="248"/>
      <c r="AA84" s="6"/>
      <c r="AB84" s="6"/>
      <c r="AC84" s="6"/>
    </row>
    <row r="85" spans="1:29" ht="13.95" customHeight="1" x14ac:dyDescent="0.25">
      <c r="A85" s="247" t="s">
        <v>482</v>
      </c>
      <c r="B85" s="141" t="s">
        <v>35</v>
      </c>
      <c r="C85" s="139" t="s">
        <v>90</v>
      </c>
      <c r="D85" s="2"/>
      <c r="E85" s="248"/>
      <c r="F85" s="248"/>
      <c r="H85" s="20">
        <f>+SUM(H86:H87)</f>
        <v>39.694700000000005</v>
      </c>
      <c r="I85" s="248"/>
      <c r="J85" s="248"/>
      <c r="M85" s="248"/>
      <c r="N85" s="248"/>
      <c r="O85" s="248"/>
      <c r="P85" s="2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6"/>
      <c r="AB85" s="6"/>
      <c r="AC85" s="6"/>
    </row>
    <row r="86" spans="1:29" ht="13.95" customHeight="1" x14ac:dyDescent="0.25">
      <c r="A86" s="247"/>
      <c r="B86" s="138" t="s">
        <v>480</v>
      </c>
      <c r="C86" s="142"/>
      <c r="D86" s="256">
        <f>+H10</f>
        <v>48.331499999999998</v>
      </c>
      <c r="E86" s="248">
        <v>1.3</v>
      </c>
      <c r="F86" s="248"/>
      <c r="H86" s="248">
        <f>+D86*E86</f>
        <v>62.830950000000001</v>
      </c>
      <c r="I86" s="252"/>
      <c r="J86" s="252"/>
      <c r="K86" s="253"/>
      <c r="L86" s="253"/>
      <c r="M86" s="248"/>
      <c r="N86" s="248"/>
      <c r="O86" s="248"/>
      <c r="P86" s="2"/>
      <c r="Q86" s="248"/>
      <c r="R86" s="248"/>
      <c r="S86" s="248"/>
      <c r="T86" s="248"/>
      <c r="U86" s="248"/>
      <c r="V86" s="248"/>
      <c r="W86" s="248"/>
      <c r="X86" s="248"/>
      <c r="Y86" s="248"/>
      <c r="Z86" s="248"/>
      <c r="AA86" s="6"/>
      <c r="AB86" s="6"/>
      <c r="AC86" s="6"/>
    </row>
    <row r="87" spans="1:29" ht="13.95" customHeight="1" x14ac:dyDescent="0.25">
      <c r="A87" s="247"/>
      <c r="B87" s="138" t="s">
        <v>481</v>
      </c>
      <c r="C87" s="142"/>
      <c r="D87" s="256">
        <f>+H26</f>
        <v>23.136249999999997</v>
      </c>
      <c r="E87" s="248">
        <v>-1</v>
      </c>
      <c r="F87" s="248"/>
      <c r="H87" s="248">
        <f>+D87*E87</f>
        <v>-23.136249999999997</v>
      </c>
      <c r="I87" s="252"/>
      <c r="J87" s="252"/>
      <c r="K87" s="253"/>
      <c r="L87" s="253"/>
      <c r="M87" s="248"/>
      <c r="N87" s="248"/>
      <c r="O87" s="248"/>
      <c r="P87" s="2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6"/>
      <c r="AB87" s="6"/>
      <c r="AC87" s="6"/>
    </row>
    <row r="88" spans="1:29" ht="13.95" customHeight="1" x14ac:dyDescent="0.25">
      <c r="A88" s="247"/>
      <c r="B88" s="138"/>
      <c r="C88" s="142"/>
      <c r="D88" s="2"/>
      <c r="E88" s="248"/>
      <c r="F88" s="248"/>
      <c r="H88" s="248"/>
      <c r="I88" s="252"/>
      <c r="J88" s="252"/>
      <c r="K88" s="253"/>
      <c r="L88" s="253"/>
      <c r="M88" s="248"/>
      <c r="N88" s="248"/>
      <c r="O88" s="248"/>
      <c r="P88" s="2"/>
      <c r="Q88" s="248"/>
      <c r="R88" s="248"/>
      <c r="S88" s="248"/>
      <c r="T88" s="248"/>
      <c r="U88" s="248"/>
      <c r="V88" s="248"/>
      <c r="W88" s="248"/>
      <c r="X88" s="248"/>
      <c r="Y88" s="248"/>
      <c r="Z88" s="248"/>
      <c r="AA88" s="6"/>
      <c r="AB88" s="6"/>
      <c r="AC88" s="6"/>
    </row>
    <row r="89" spans="1:29" ht="13.95" customHeight="1" x14ac:dyDescent="0.25">
      <c r="A89" s="228" t="s">
        <v>68</v>
      </c>
      <c r="B89" s="141" t="s">
        <v>161</v>
      </c>
      <c r="C89" s="142"/>
      <c r="D89" s="2"/>
      <c r="I89" s="345"/>
      <c r="J89" s="345"/>
      <c r="K89" s="241"/>
      <c r="L89" s="241"/>
      <c r="P89" s="2"/>
      <c r="AA89" s="6"/>
      <c r="AB89" s="6"/>
      <c r="AC89" s="6"/>
    </row>
    <row r="90" spans="1:29" ht="13.95" customHeight="1" x14ac:dyDescent="0.25">
      <c r="A90" s="228" t="s">
        <v>69</v>
      </c>
      <c r="B90" s="141" t="s">
        <v>162</v>
      </c>
      <c r="C90" s="142"/>
      <c r="D90" s="2"/>
      <c r="I90" s="241"/>
      <c r="J90" s="241"/>
      <c r="K90" s="241"/>
      <c r="L90" s="140"/>
      <c r="P90" s="2"/>
      <c r="AA90" s="6"/>
      <c r="AB90" s="6"/>
      <c r="AC90" s="6"/>
    </row>
    <row r="91" spans="1:29" ht="13.95" customHeight="1" x14ac:dyDescent="0.25">
      <c r="A91" s="228" t="s">
        <v>164</v>
      </c>
      <c r="B91" s="141" t="s">
        <v>163</v>
      </c>
      <c r="C91" s="139" t="s">
        <v>89</v>
      </c>
      <c r="D91" s="2"/>
      <c r="I91" s="345"/>
      <c r="J91" s="345"/>
      <c r="K91" s="241"/>
      <c r="L91" s="13">
        <f>+SUM(L92:L94)</f>
        <v>30.96</v>
      </c>
      <c r="P91" s="2"/>
      <c r="AA91" s="6"/>
      <c r="AB91" s="6"/>
      <c r="AC91" s="6"/>
    </row>
    <row r="92" spans="1:29" ht="13.95" customHeight="1" x14ac:dyDescent="0.25">
      <c r="B92" s="24" t="s">
        <v>121</v>
      </c>
      <c r="C92" s="142"/>
      <c r="D92" s="2"/>
      <c r="I92" s="240"/>
      <c r="J92" s="240"/>
      <c r="K92" s="241"/>
      <c r="L92" s="241"/>
      <c r="P92" s="2"/>
      <c r="AA92" s="6"/>
      <c r="AB92" s="6"/>
      <c r="AC92" s="6"/>
    </row>
    <row r="93" spans="1:29" ht="13.95" customHeight="1" x14ac:dyDescent="0.25">
      <c r="B93" s="26" t="s">
        <v>426</v>
      </c>
      <c r="C93" s="142"/>
      <c r="D93" s="2"/>
      <c r="I93" s="240">
        <v>2.5</v>
      </c>
      <c r="J93" s="240">
        <v>1.8</v>
      </c>
      <c r="K93" s="241">
        <v>4</v>
      </c>
      <c r="L93" s="241">
        <f>+I93*J93*K93</f>
        <v>18</v>
      </c>
      <c r="P93" s="2"/>
      <c r="AA93" s="6"/>
      <c r="AB93" s="6"/>
      <c r="AC93" s="6"/>
    </row>
    <row r="94" spans="1:29" ht="13.95" customHeight="1" x14ac:dyDescent="0.25">
      <c r="B94" s="26" t="s">
        <v>427</v>
      </c>
      <c r="C94" s="142"/>
      <c r="D94" s="2"/>
      <c r="I94" s="240">
        <v>1.8</v>
      </c>
      <c r="J94" s="240">
        <v>1.8</v>
      </c>
      <c r="K94" s="241">
        <v>4</v>
      </c>
      <c r="L94" s="241">
        <f>+I94*J94*K94</f>
        <v>12.96</v>
      </c>
      <c r="P94" s="2"/>
      <c r="AA94" s="6"/>
      <c r="AB94" s="6"/>
      <c r="AC94" s="6"/>
    </row>
    <row r="95" spans="1:29" ht="13.95" customHeight="1" x14ac:dyDescent="0.25">
      <c r="B95" s="138"/>
      <c r="C95" s="142"/>
      <c r="D95" s="2"/>
      <c r="I95" s="241"/>
      <c r="J95" s="241"/>
      <c r="K95" s="241"/>
      <c r="L95" s="140"/>
      <c r="P95" s="2"/>
      <c r="AA95" s="6"/>
      <c r="AB95" s="6"/>
      <c r="AC95" s="6"/>
    </row>
    <row r="96" spans="1:29" ht="13.95" customHeight="1" x14ac:dyDescent="0.25">
      <c r="A96" s="228" t="s">
        <v>66</v>
      </c>
      <c r="B96" s="141" t="s">
        <v>167</v>
      </c>
      <c r="C96" s="142"/>
      <c r="D96" s="2"/>
      <c r="I96" s="345"/>
      <c r="J96" s="345"/>
      <c r="K96" s="241"/>
      <c r="L96" s="241"/>
      <c r="P96" s="2"/>
      <c r="AA96" s="6"/>
      <c r="AB96" s="6"/>
      <c r="AC96" s="6"/>
    </row>
    <row r="97" spans="1:29" ht="13.95" customHeight="1" x14ac:dyDescent="0.25">
      <c r="A97" s="228" t="s">
        <v>168</v>
      </c>
      <c r="B97" s="141" t="s">
        <v>169</v>
      </c>
      <c r="C97" s="139" t="s">
        <v>89</v>
      </c>
      <c r="D97" s="2"/>
      <c r="I97" s="345"/>
      <c r="J97" s="345"/>
      <c r="K97" s="241"/>
      <c r="L97" s="13">
        <f>+SUM(L98:L101)</f>
        <v>34.379999999999995</v>
      </c>
      <c r="P97" s="2"/>
      <c r="AA97" s="6"/>
      <c r="AB97" s="6"/>
      <c r="AC97" s="6"/>
    </row>
    <row r="98" spans="1:29" ht="13.95" customHeight="1" x14ac:dyDescent="0.25">
      <c r="B98" s="138" t="s">
        <v>431</v>
      </c>
      <c r="C98" s="142"/>
      <c r="I98" s="344">
        <v>24.1</v>
      </c>
      <c r="J98" s="336"/>
      <c r="K98" s="241">
        <v>1</v>
      </c>
      <c r="L98" s="4">
        <f>+I98*K98</f>
        <v>24.1</v>
      </c>
      <c r="P98" s="2"/>
      <c r="AA98" s="6"/>
      <c r="AB98" s="6"/>
      <c r="AC98" s="6"/>
    </row>
    <row r="99" spans="1:29" ht="13.95" customHeight="1" x14ac:dyDescent="0.25">
      <c r="B99" s="138" t="s">
        <v>432</v>
      </c>
      <c r="C99" s="142"/>
      <c r="I99" s="344">
        <v>2.95</v>
      </c>
      <c r="J99" s="336"/>
      <c r="K99" s="241">
        <v>1</v>
      </c>
      <c r="L99" s="4">
        <f t="shared" ref="L99:L101" si="7">+I99*K99</f>
        <v>2.95</v>
      </c>
      <c r="P99" s="2"/>
      <c r="AA99" s="6"/>
      <c r="AB99" s="6"/>
      <c r="AC99" s="6"/>
    </row>
    <row r="100" spans="1:29" ht="13.95" customHeight="1" x14ac:dyDescent="0.25">
      <c r="B100" s="138" t="s">
        <v>433</v>
      </c>
      <c r="C100" s="142"/>
      <c r="I100" s="344">
        <v>4.42</v>
      </c>
      <c r="J100" s="336"/>
      <c r="K100" s="241">
        <v>1</v>
      </c>
      <c r="L100" s="4">
        <f t="shared" si="7"/>
        <v>4.42</v>
      </c>
      <c r="P100" s="2"/>
      <c r="AA100" s="6"/>
      <c r="AB100" s="6"/>
      <c r="AC100" s="6"/>
    </row>
    <row r="101" spans="1:29" ht="13.95" customHeight="1" x14ac:dyDescent="0.25">
      <c r="B101" s="138" t="s">
        <v>434</v>
      </c>
      <c r="C101" s="142"/>
      <c r="I101" s="344">
        <v>2.91</v>
      </c>
      <c r="J101" s="336"/>
      <c r="K101" s="241">
        <v>1</v>
      </c>
      <c r="L101" s="4">
        <f t="shared" si="7"/>
        <v>2.91</v>
      </c>
      <c r="P101" s="2"/>
      <c r="AA101" s="6"/>
      <c r="AB101" s="6"/>
      <c r="AC101" s="6"/>
    </row>
    <row r="102" spans="1:29" ht="13.95" customHeight="1" x14ac:dyDescent="0.25">
      <c r="B102" s="138"/>
      <c r="C102" s="142"/>
      <c r="D102" s="2"/>
      <c r="I102" s="345"/>
      <c r="J102" s="345"/>
      <c r="K102" s="241"/>
      <c r="L102" s="241"/>
      <c r="P102" s="2"/>
      <c r="AA102" s="6"/>
      <c r="AB102" s="6"/>
      <c r="AC102" s="6"/>
    </row>
    <row r="103" spans="1:29" ht="13.95" customHeight="1" x14ac:dyDescent="0.25">
      <c r="A103" s="228" t="s">
        <v>67</v>
      </c>
      <c r="B103" s="141" t="s">
        <v>170</v>
      </c>
      <c r="C103" s="142"/>
      <c r="D103" s="2"/>
      <c r="I103" s="345"/>
      <c r="J103" s="345"/>
      <c r="K103" s="241"/>
      <c r="L103" s="241"/>
      <c r="P103" s="2"/>
      <c r="AA103" s="6"/>
      <c r="AB103" s="6"/>
      <c r="AC103" s="6"/>
    </row>
    <row r="104" spans="1:29" ht="13.95" customHeight="1" x14ac:dyDescent="0.25">
      <c r="A104" s="228" t="s">
        <v>172</v>
      </c>
      <c r="B104" s="141" t="s">
        <v>171</v>
      </c>
      <c r="C104" s="139" t="s">
        <v>90</v>
      </c>
      <c r="D104" s="2"/>
      <c r="H104" s="20">
        <f>+SUM(H105:H109)</f>
        <v>5.8559999999999999</v>
      </c>
      <c r="I104" s="241"/>
      <c r="J104" s="241"/>
      <c r="K104" s="241"/>
      <c r="L104" s="140"/>
      <c r="P104" s="2"/>
      <c r="AA104" s="6"/>
      <c r="AB104" s="6"/>
      <c r="AC104" s="6"/>
    </row>
    <row r="105" spans="1:29" ht="13.95" customHeight="1" x14ac:dyDescent="0.25">
      <c r="B105" s="134" t="s">
        <v>124</v>
      </c>
      <c r="C105" s="134"/>
      <c r="I105" s="241"/>
      <c r="J105" s="241"/>
      <c r="K105" s="241"/>
      <c r="L105" s="140"/>
      <c r="P105" s="2"/>
      <c r="AA105" s="6"/>
      <c r="AB105" s="6"/>
      <c r="AC105" s="6"/>
    </row>
    <row r="106" spans="1:29" ht="13.95" customHeight="1" x14ac:dyDescent="0.25">
      <c r="B106" s="137" t="s">
        <v>426</v>
      </c>
      <c r="C106" s="137"/>
      <c r="D106" s="231">
        <v>3.3</v>
      </c>
      <c r="E106" s="231">
        <v>0.6</v>
      </c>
      <c r="F106" s="231">
        <v>0.8</v>
      </c>
      <c r="G106" s="8">
        <v>1</v>
      </c>
      <c r="H106" s="231">
        <f t="shared" ref="H106:H109" si="8">+D106*E106*F106*G106</f>
        <v>1.5839999999999999</v>
      </c>
      <c r="I106" s="241"/>
      <c r="J106" s="241"/>
      <c r="K106" s="241"/>
      <c r="L106" s="140"/>
      <c r="P106" s="2"/>
      <c r="AA106" s="6"/>
      <c r="AB106" s="6"/>
      <c r="AC106" s="6"/>
    </row>
    <row r="107" spans="1:29" ht="13.95" customHeight="1" x14ac:dyDescent="0.25">
      <c r="B107" s="141" t="s">
        <v>428</v>
      </c>
      <c r="C107" s="141"/>
      <c r="D107" s="231">
        <v>3.3</v>
      </c>
      <c r="E107" s="231">
        <v>0.6</v>
      </c>
      <c r="F107" s="231">
        <v>0.8</v>
      </c>
      <c r="G107" s="8">
        <v>1</v>
      </c>
      <c r="H107" s="231">
        <f t="shared" si="8"/>
        <v>1.5839999999999999</v>
      </c>
      <c r="I107" s="241"/>
      <c r="J107" s="241"/>
      <c r="K107" s="241"/>
      <c r="L107" s="140"/>
      <c r="P107" s="2"/>
      <c r="AA107" s="6"/>
      <c r="AB107" s="6"/>
      <c r="AC107" s="6"/>
    </row>
    <row r="108" spans="1:29" ht="13.95" customHeight="1" x14ac:dyDescent="0.25">
      <c r="B108" s="141" t="s">
        <v>427</v>
      </c>
      <c r="C108" s="141"/>
      <c r="D108" s="231">
        <v>3.3</v>
      </c>
      <c r="E108" s="231">
        <v>0.6</v>
      </c>
      <c r="F108" s="231">
        <v>0.8</v>
      </c>
      <c r="G108" s="8">
        <v>1</v>
      </c>
      <c r="H108" s="231">
        <f t="shared" si="8"/>
        <v>1.5839999999999999</v>
      </c>
      <c r="I108" s="241"/>
      <c r="J108" s="241"/>
      <c r="K108" s="241"/>
      <c r="L108" s="140"/>
      <c r="P108" s="2"/>
      <c r="AA108" s="6"/>
      <c r="AB108" s="6"/>
      <c r="AC108" s="6"/>
    </row>
    <row r="109" spans="1:29" ht="13.95" customHeight="1" x14ac:dyDescent="0.25">
      <c r="B109" s="141" t="s">
        <v>429</v>
      </c>
      <c r="C109" s="141"/>
      <c r="D109" s="231">
        <v>1.1499999999999999</v>
      </c>
      <c r="E109" s="231">
        <v>0.6</v>
      </c>
      <c r="F109" s="231">
        <v>0.8</v>
      </c>
      <c r="G109" s="8">
        <v>2</v>
      </c>
      <c r="H109" s="231">
        <f t="shared" si="8"/>
        <v>1.1039999999999999</v>
      </c>
      <c r="I109" s="241"/>
      <c r="J109" s="241"/>
      <c r="K109" s="241"/>
      <c r="L109" s="140"/>
      <c r="P109" s="2"/>
      <c r="AA109" s="6"/>
      <c r="AB109" s="6"/>
      <c r="AC109" s="6"/>
    </row>
    <row r="110" spans="1:29" ht="13.95" customHeight="1" x14ac:dyDescent="0.25">
      <c r="B110" s="141"/>
      <c r="C110" s="142"/>
      <c r="D110" s="2"/>
      <c r="I110" s="241"/>
      <c r="J110" s="241"/>
      <c r="K110" s="241"/>
      <c r="L110" s="140"/>
      <c r="P110" s="2"/>
      <c r="AA110" s="6"/>
      <c r="AB110" s="6"/>
      <c r="AC110" s="6"/>
    </row>
    <row r="111" spans="1:29" ht="13.95" customHeight="1" x14ac:dyDescent="0.25">
      <c r="A111" s="228" t="s">
        <v>91</v>
      </c>
      <c r="B111" s="141" t="s">
        <v>294</v>
      </c>
      <c r="C111" s="142"/>
      <c r="D111" s="2"/>
      <c r="I111" s="241"/>
      <c r="J111" s="241"/>
      <c r="K111" s="241"/>
      <c r="L111" s="140"/>
      <c r="P111" s="2"/>
      <c r="AA111" s="6"/>
      <c r="AB111" s="6"/>
      <c r="AC111" s="6"/>
    </row>
    <row r="112" spans="1:29" ht="13.95" customHeight="1" x14ac:dyDescent="0.25">
      <c r="A112" s="228" t="s">
        <v>293</v>
      </c>
      <c r="B112" s="141" t="s">
        <v>295</v>
      </c>
      <c r="C112" s="142" t="s">
        <v>90</v>
      </c>
      <c r="D112" s="2"/>
      <c r="H112" s="231">
        <f>+H113</f>
        <v>0.26250000000000001</v>
      </c>
      <c r="I112" s="241"/>
      <c r="J112" s="241"/>
      <c r="K112" s="241"/>
      <c r="L112" s="140"/>
      <c r="P112" s="2"/>
      <c r="AA112" s="6"/>
      <c r="AB112" s="6"/>
      <c r="AC112" s="6"/>
    </row>
    <row r="113" spans="1:29" ht="13.95" customHeight="1" x14ac:dyDescent="0.25">
      <c r="B113" s="141"/>
      <c r="C113" s="142"/>
      <c r="D113" s="2">
        <v>0.25</v>
      </c>
      <c r="E113" s="231">
        <v>0.25</v>
      </c>
      <c r="F113" s="231">
        <v>2.1</v>
      </c>
      <c r="G113" s="8">
        <v>2</v>
      </c>
      <c r="H113" s="231">
        <f>+D113*E113*F113*G113</f>
        <v>0.26250000000000001</v>
      </c>
      <c r="I113" s="241"/>
      <c r="J113" s="241"/>
      <c r="K113" s="241"/>
      <c r="L113" s="140"/>
      <c r="P113" s="2"/>
      <c r="AA113" s="6"/>
      <c r="AB113" s="6"/>
      <c r="AC113" s="6"/>
    </row>
    <row r="114" spans="1:29" ht="13.95" customHeight="1" x14ac:dyDescent="0.25">
      <c r="B114" s="141"/>
      <c r="C114" s="142"/>
      <c r="D114" s="2"/>
      <c r="I114" s="241"/>
      <c r="J114" s="241"/>
      <c r="K114" s="241"/>
      <c r="L114" s="140"/>
      <c r="P114" s="2"/>
      <c r="AA114" s="6"/>
      <c r="AB114" s="6"/>
      <c r="AC114" s="6"/>
    </row>
    <row r="115" spans="1:29" ht="13.95" customHeight="1" x14ac:dyDescent="0.25">
      <c r="A115" s="228" t="s">
        <v>297</v>
      </c>
      <c r="B115" s="141" t="s">
        <v>296</v>
      </c>
      <c r="C115" s="142" t="s">
        <v>89</v>
      </c>
      <c r="D115" s="2"/>
      <c r="I115" s="241"/>
      <c r="J115" s="241"/>
      <c r="K115" s="241"/>
      <c r="L115" s="13">
        <f>+L116</f>
        <v>3</v>
      </c>
      <c r="P115" s="2"/>
      <c r="AA115" s="6"/>
      <c r="AB115" s="6"/>
      <c r="AC115" s="6"/>
    </row>
    <row r="116" spans="1:29" ht="13.95" customHeight="1" x14ac:dyDescent="0.25">
      <c r="B116" s="141"/>
      <c r="C116" s="142"/>
      <c r="D116" s="2"/>
      <c r="I116" s="241">
        <v>1</v>
      </c>
      <c r="J116" s="241">
        <v>1.5</v>
      </c>
      <c r="K116" s="241">
        <v>2</v>
      </c>
      <c r="L116" s="241">
        <f>+I116*J116*K116</f>
        <v>3</v>
      </c>
      <c r="P116" s="2"/>
      <c r="AA116" s="6"/>
      <c r="AB116" s="6"/>
      <c r="AC116" s="6"/>
    </row>
    <row r="117" spans="1:29" ht="13.95" customHeight="1" x14ac:dyDescent="0.25">
      <c r="B117" s="141"/>
      <c r="C117" s="142"/>
      <c r="D117" s="2"/>
      <c r="I117" s="241"/>
      <c r="J117" s="241"/>
      <c r="K117" s="241"/>
      <c r="L117" s="140"/>
      <c r="P117" s="2"/>
      <c r="AA117" s="6"/>
      <c r="AB117" s="6"/>
      <c r="AC117" s="6"/>
    </row>
    <row r="118" spans="1:29" ht="13.95" customHeight="1" x14ac:dyDescent="0.25">
      <c r="B118" s="141"/>
      <c r="C118" s="142"/>
      <c r="D118" s="2"/>
      <c r="I118" s="241"/>
      <c r="J118" s="241"/>
      <c r="K118" s="241"/>
      <c r="L118" s="140"/>
      <c r="P118" s="2"/>
      <c r="AA118" s="6"/>
      <c r="AB118" s="6"/>
      <c r="AC118" s="6"/>
    </row>
    <row r="119" spans="1:29" ht="13.95" customHeight="1" x14ac:dyDescent="0.25">
      <c r="A119" s="228" t="s">
        <v>70</v>
      </c>
      <c r="B119" s="141" t="s">
        <v>36</v>
      </c>
      <c r="C119" s="142"/>
      <c r="D119" s="2"/>
      <c r="I119" s="345"/>
      <c r="J119" s="345"/>
      <c r="K119" s="241"/>
      <c r="L119" s="241"/>
      <c r="P119" s="2"/>
      <c r="AA119" s="6"/>
      <c r="AB119" s="6"/>
      <c r="AC119" s="6"/>
    </row>
    <row r="120" spans="1:29" ht="13.95" customHeight="1" x14ac:dyDescent="0.25">
      <c r="A120" s="228" t="s">
        <v>71</v>
      </c>
      <c r="B120" s="141" t="s">
        <v>173</v>
      </c>
      <c r="C120" s="142"/>
      <c r="D120" s="2"/>
      <c r="I120" s="241"/>
      <c r="J120" s="241"/>
      <c r="K120" s="241"/>
      <c r="L120" s="140"/>
      <c r="P120" s="2"/>
      <c r="AA120" s="6"/>
      <c r="AB120" s="6"/>
      <c r="AC120" s="6"/>
    </row>
    <row r="121" spans="1:29" ht="13.95" customHeight="1" x14ac:dyDescent="0.25">
      <c r="A121" s="228" t="s">
        <v>181</v>
      </c>
      <c r="B121" s="141" t="s">
        <v>174</v>
      </c>
      <c r="C121" s="142"/>
      <c r="D121" s="151" t="s">
        <v>90</v>
      </c>
      <c r="H121" s="20">
        <f>+SUM(H122:H136)</f>
        <v>9.6375000000000011</v>
      </c>
      <c r="I121" s="241"/>
      <c r="J121" s="241"/>
      <c r="K121" s="241"/>
      <c r="L121" s="140"/>
      <c r="P121" s="2"/>
      <c r="AA121" s="6"/>
      <c r="AB121" s="6"/>
      <c r="AC121" s="6"/>
    </row>
    <row r="122" spans="1:29" ht="13.95" customHeight="1" x14ac:dyDescent="0.25">
      <c r="A122" s="11"/>
      <c r="B122" s="137" t="s">
        <v>425</v>
      </c>
      <c r="C122" s="141"/>
      <c r="D122" s="2"/>
      <c r="L122" s="13"/>
      <c r="P122" s="2"/>
      <c r="AA122" s="6"/>
      <c r="AB122" s="6"/>
      <c r="AC122" s="6"/>
    </row>
    <row r="123" spans="1:29" ht="13.95" customHeight="1" x14ac:dyDescent="0.25">
      <c r="B123" s="142" t="s">
        <v>437</v>
      </c>
      <c r="C123" s="142"/>
      <c r="D123" s="181">
        <v>3.2</v>
      </c>
      <c r="E123" s="182">
        <v>0.25</v>
      </c>
      <c r="F123" s="182">
        <v>1.3</v>
      </c>
      <c r="G123" s="182">
        <v>1</v>
      </c>
      <c r="H123" s="182">
        <f>+D123*E123*F123*G123</f>
        <v>1.04</v>
      </c>
      <c r="L123" s="13"/>
      <c r="P123" s="2"/>
      <c r="AA123" s="6"/>
      <c r="AB123" s="6"/>
      <c r="AC123" s="6"/>
    </row>
    <row r="124" spans="1:29" ht="13.95" customHeight="1" x14ac:dyDescent="0.25">
      <c r="B124" s="138" t="s">
        <v>438</v>
      </c>
      <c r="C124" s="142"/>
      <c r="D124" s="181">
        <v>1.05</v>
      </c>
      <c r="E124" s="182">
        <v>0.25</v>
      </c>
      <c r="F124" s="182">
        <v>1.3</v>
      </c>
      <c r="G124" s="182">
        <v>1</v>
      </c>
      <c r="H124" s="182">
        <f>+D124*E124*F124*G124</f>
        <v>0.34125000000000005</v>
      </c>
      <c r="I124" s="346"/>
      <c r="J124" s="346"/>
      <c r="K124" s="241"/>
      <c r="L124" s="241"/>
      <c r="P124" s="2"/>
      <c r="AA124" s="6"/>
      <c r="AB124" s="6"/>
      <c r="AC124" s="6"/>
    </row>
    <row r="125" spans="1:29" ht="13.95" customHeight="1" x14ac:dyDescent="0.25">
      <c r="A125" s="11"/>
      <c r="B125" s="137" t="s">
        <v>383</v>
      </c>
      <c r="C125" s="141"/>
      <c r="D125" s="181"/>
      <c r="E125" s="182"/>
      <c r="F125" s="182"/>
      <c r="G125" s="182"/>
      <c r="H125" s="182"/>
      <c r="I125" s="241"/>
      <c r="J125" s="241"/>
      <c r="K125" s="241"/>
      <c r="L125" s="140"/>
      <c r="P125" s="2"/>
      <c r="AA125" s="6"/>
      <c r="AB125" s="6"/>
      <c r="AC125" s="6"/>
    </row>
    <row r="126" spans="1:29" ht="13.95" customHeight="1" x14ac:dyDescent="0.25">
      <c r="B126" s="142" t="s">
        <v>437</v>
      </c>
      <c r="C126" s="142"/>
      <c r="D126" s="181">
        <v>2.1</v>
      </c>
      <c r="E126" s="182">
        <v>0.25</v>
      </c>
      <c r="F126" s="182">
        <v>1.3</v>
      </c>
      <c r="G126" s="182">
        <v>1</v>
      </c>
      <c r="H126" s="182">
        <f>+D126*E126*F126*G126</f>
        <v>0.68250000000000011</v>
      </c>
      <c r="I126" s="241"/>
      <c r="J126" s="241"/>
      <c r="K126" s="241"/>
      <c r="L126" s="140"/>
      <c r="P126" s="2"/>
      <c r="AA126" s="6"/>
      <c r="AB126" s="6"/>
      <c r="AC126" s="6"/>
    </row>
    <row r="127" spans="1:29" ht="13.95" customHeight="1" x14ac:dyDescent="0.25">
      <c r="B127" s="142"/>
      <c r="C127" s="142"/>
      <c r="D127" s="181">
        <v>1.1000000000000001</v>
      </c>
      <c r="E127" s="182">
        <v>0.25</v>
      </c>
      <c r="F127" s="182">
        <v>1.1000000000000001</v>
      </c>
      <c r="G127" s="182">
        <v>1</v>
      </c>
      <c r="H127" s="182">
        <f>+D127*E127*F127*G127</f>
        <v>0.30250000000000005</v>
      </c>
      <c r="I127" s="241"/>
      <c r="J127" s="241"/>
      <c r="K127" s="241"/>
      <c r="L127" s="140"/>
      <c r="P127" s="2"/>
      <c r="AA127" s="6"/>
      <c r="AB127" s="6"/>
      <c r="AC127" s="6"/>
    </row>
    <row r="128" spans="1:29" ht="13.95" customHeight="1" x14ac:dyDescent="0.25">
      <c r="B128" s="138" t="s">
        <v>438</v>
      </c>
      <c r="C128" s="142"/>
      <c r="D128" s="181">
        <v>1.1499999999999999</v>
      </c>
      <c r="E128" s="182">
        <v>0.25</v>
      </c>
      <c r="F128" s="182">
        <v>1.3</v>
      </c>
      <c r="G128" s="182">
        <v>1</v>
      </c>
      <c r="H128" s="182">
        <f>+D128*E128*F128*G128</f>
        <v>0.37374999999999997</v>
      </c>
      <c r="I128" s="241"/>
      <c r="J128" s="241"/>
      <c r="K128" s="241"/>
      <c r="L128" s="140"/>
      <c r="P128" s="2"/>
      <c r="AA128" s="6"/>
      <c r="AB128" s="6"/>
      <c r="AC128" s="6"/>
    </row>
    <row r="129" spans="1:29" ht="13.95" customHeight="1" x14ac:dyDescent="0.25">
      <c r="B129" s="141" t="s">
        <v>426</v>
      </c>
      <c r="C129" s="142"/>
      <c r="D129" s="181"/>
      <c r="E129" s="182"/>
      <c r="F129" s="182"/>
      <c r="G129" s="182"/>
      <c r="H129" s="183"/>
      <c r="I129" s="241"/>
      <c r="J129" s="241"/>
      <c r="K129" s="241"/>
      <c r="L129" s="140"/>
      <c r="P129" s="2"/>
      <c r="AA129" s="6"/>
      <c r="AB129" s="6"/>
      <c r="AC129" s="6"/>
    </row>
    <row r="130" spans="1:29" ht="13.95" customHeight="1" x14ac:dyDescent="0.25">
      <c r="B130" s="138" t="s">
        <v>439</v>
      </c>
      <c r="C130" s="142"/>
      <c r="D130" s="181">
        <f>6.4-1.8</f>
        <v>4.6000000000000005</v>
      </c>
      <c r="E130" s="182">
        <v>0.25</v>
      </c>
      <c r="F130" s="182">
        <v>1.3</v>
      </c>
      <c r="G130" s="182">
        <v>1</v>
      </c>
      <c r="H130" s="182">
        <f>+D130*E130*F130*G130</f>
        <v>1.4950000000000003</v>
      </c>
      <c r="I130" s="241"/>
      <c r="J130" s="241"/>
      <c r="K130" s="241"/>
      <c r="L130" s="140"/>
      <c r="P130" s="2"/>
      <c r="AA130" s="6"/>
      <c r="AB130" s="6"/>
      <c r="AC130" s="6"/>
    </row>
    <row r="131" spans="1:29" ht="13.95" customHeight="1" x14ac:dyDescent="0.25">
      <c r="B131" s="138"/>
      <c r="C131" s="142"/>
      <c r="D131" s="181">
        <v>1.8</v>
      </c>
      <c r="E131" s="182">
        <v>0.25</v>
      </c>
      <c r="F131" s="182">
        <v>1.1000000000000001</v>
      </c>
      <c r="G131" s="182">
        <v>1</v>
      </c>
      <c r="H131" s="182">
        <f>+D131*E131*F131*G131</f>
        <v>0.49500000000000005</v>
      </c>
      <c r="I131" s="241"/>
      <c r="J131" s="241"/>
      <c r="K131" s="241"/>
      <c r="L131" s="140"/>
      <c r="P131" s="2"/>
      <c r="AA131" s="6"/>
      <c r="AB131" s="6"/>
      <c r="AC131" s="6"/>
    </row>
    <row r="132" spans="1:29" ht="13.95" customHeight="1" x14ac:dyDescent="0.25">
      <c r="A132" s="10"/>
      <c r="B132" s="141" t="s">
        <v>428</v>
      </c>
      <c r="C132" s="142"/>
      <c r="D132" s="181"/>
      <c r="E132" s="182"/>
      <c r="F132" s="182"/>
      <c r="G132" s="182"/>
      <c r="H132" s="183"/>
      <c r="P132" s="2"/>
      <c r="AA132" s="6"/>
      <c r="AB132" s="6"/>
      <c r="AC132" s="6"/>
    </row>
    <row r="133" spans="1:29" ht="13.95" customHeight="1" x14ac:dyDescent="0.25">
      <c r="A133" s="11"/>
      <c r="B133" s="138" t="s">
        <v>439</v>
      </c>
      <c r="C133" s="142"/>
      <c r="D133" s="181">
        <v>6</v>
      </c>
      <c r="E133" s="182">
        <v>0.25</v>
      </c>
      <c r="F133" s="182">
        <v>1.3</v>
      </c>
      <c r="G133" s="182">
        <v>1</v>
      </c>
      <c r="H133" s="182">
        <f>+D133*E133*F133*G133</f>
        <v>1.9500000000000002</v>
      </c>
      <c r="L133" s="13"/>
      <c r="P133" s="2"/>
      <c r="AA133" s="6"/>
      <c r="AB133" s="6"/>
      <c r="AC133" s="6"/>
    </row>
    <row r="134" spans="1:29" ht="13.95" customHeight="1" x14ac:dyDescent="0.25">
      <c r="B134" s="141" t="s">
        <v>427</v>
      </c>
      <c r="C134" s="142"/>
      <c r="D134" s="181"/>
      <c r="E134" s="182"/>
      <c r="F134" s="182"/>
      <c r="G134" s="182"/>
      <c r="H134" s="183"/>
      <c r="L134" s="13"/>
      <c r="P134" s="2"/>
      <c r="AA134" s="6"/>
      <c r="AB134" s="6"/>
      <c r="AC134" s="6"/>
    </row>
    <row r="135" spans="1:29" ht="13.95" customHeight="1" x14ac:dyDescent="0.25">
      <c r="B135" s="138" t="s">
        <v>439</v>
      </c>
      <c r="C135" s="142"/>
      <c r="D135" s="181">
        <v>6</v>
      </c>
      <c r="E135" s="182">
        <v>0.25</v>
      </c>
      <c r="F135" s="182">
        <v>1.3</v>
      </c>
      <c r="G135" s="182">
        <v>1</v>
      </c>
      <c r="H135" s="182">
        <f>+D135*E135*F135*G135</f>
        <v>1.9500000000000002</v>
      </c>
      <c r="I135" s="331"/>
      <c r="J135" s="332"/>
      <c r="K135" s="241"/>
      <c r="L135" s="241"/>
      <c r="P135" s="2"/>
      <c r="AA135" s="6"/>
      <c r="AB135" s="6"/>
      <c r="AC135" s="6"/>
    </row>
    <row r="136" spans="1:29" ht="13.95" customHeight="1" x14ac:dyDescent="0.25">
      <c r="B136" s="134"/>
      <c r="C136" s="142"/>
      <c r="D136" s="2">
        <v>1.55</v>
      </c>
      <c r="E136" s="231">
        <v>0.25</v>
      </c>
      <c r="F136" s="231">
        <v>1.3</v>
      </c>
      <c r="G136" s="8">
        <v>2</v>
      </c>
      <c r="H136" s="182">
        <f>+D136*E136*F136*G136</f>
        <v>1.0075000000000001</v>
      </c>
      <c r="I136" s="331"/>
      <c r="J136" s="332"/>
      <c r="K136" s="241"/>
      <c r="L136" s="241"/>
      <c r="P136" s="2"/>
      <c r="AA136" s="6"/>
      <c r="AB136" s="6"/>
      <c r="AC136" s="6"/>
    </row>
    <row r="137" spans="1:29" ht="13.95" customHeight="1" x14ac:dyDescent="0.25">
      <c r="B137" s="134"/>
      <c r="C137" s="142"/>
      <c r="D137" s="2"/>
      <c r="H137" s="182"/>
      <c r="I137" s="232"/>
      <c r="J137" s="233"/>
      <c r="K137" s="241"/>
      <c r="L137" s="241"/>
      <c r="P137" s="2"/>
      <c r="AA137" s="6"/>
      <c r="AB137" s="6"/>
      <c r="AC137" s="6"/>
    </row>
    <row r="138" spans="1:29" ht="13.95" customHeight="1" x14ac:dyDescent="0.25">
      <c r="B138" s="134"/>
      <c r="C138" s="142"/>
      <c r="D138" s="2"/>
      <c r="H138" s="182"/>
      <c r="I138" s="232"/>
      <c r="J138" s="233"/>
      <c r="K138" s="241"/>
      <c r="L138" s="241"/>
      <c r="P138" s="2"/>
      <c r="AA138" s="6"/>
      <c r="AB138" s="6"/>
      <c r="AC138" s="6"/>
    </row>
    <row r="139" spans="1:29" ht="13.95" customHeight="1" x14ac:dyDescent="0.25">
      <c r="B139" s="134"/>
      <c r="C139" s="142"/>
      <c r="D139" s="2"/>
      <c r="H139" s="182"/>
      <c r="I139" s="232"/>
      <c r="J139" s="233"/>
      <c r="K139" s="241"/>
      <c r="L139" s="241"/>
      <c r="P139" s="2"/>
      <c r="AA139" s="6"/>
      <c r="AB139" s="6"/>
      <c r="AC139" s="6"/>
    </row>
    <row r="140" spans="1:29" ht="13.95" customHeight="1" x14ac:dyDescent="0.25">
      <c r="A140" s="228" t="s">
        <v>368</v>
      </c>
      <c r="B140" s="137" t="s">
        <v>366</v>
      </c>
      <c r="C140" s="142"/>
      <c r="D140" s="2"/>
      <c r="H140" s="182"/>
      <c r="I140" s="232"/>
      <c r="J140" s="233"/>
      <c r="K140" s="241"/>
      <c r="L140" s="13">
        <f>+SUM(L141:L157)</f>
        <v>77.100000000000009</v>
      </c>
      <c r="P140" s="2"/>
      <c r="AA140" s="6"/>
      <c r="AB140" s="6"/>
      <c r="AC140" s="6"/>
    </row>
    <row r="141" spans="1:29" s="14" customFormat="1" ht="13.95" customHeight="1" x14ac:dyDescent="0.25">
      <c r="A141" s="238"/>
      <c r="B141" s="137" t="s">
        <v>425</v>
      </c>
      <c r="C141" s="142"/>
      <c r="E141" s="240"/>
      <c r="F141" s="240"/>
      <c r="G141" s="22"/>
      <c r="H141" s="183"/>
      <c r="I141" s="2"/>
      <c r="J141" s="231"/>
      <c r="K141" s="241"/>
      <c r="L141" s="241"/>
      <c r="M141" s="240"/>
      <c r="N141" s="240"/>
      <c r="O141" s="240"/>
      <c r="Q141" s="240"/>
      <c r="R141" s="240"/>
      <c r="S141" s="240"/>
      <c r="T141" s="240"/>
      <c r="U141" s="240"/>
      <c r="V141" s="240"/>
      <c r="W141" s="240"/>
      <c r="X141" s="240"/>
      <c r="Y141" s="240"/>
      <c r="Z141" s="240"/>
      <c r="AA141" s="57"/>
      <c r="AB141" s="57"/>
      <c r="AC141" s="57"/>
    </row>
    <row r="142" spans="1:29" s="14" customFormat="1" ht="13.95" customHeight="1" x14ac:dyDescent="0.25">
      <c r="A142" s="238"/>
      <c r="B142" s="142" t="s">
        <v>437</v>
      </c>
      <c r="C142" s="142"/>
      <c r="E142" s="240"/>
      <c r="F142" s="240"/>
      <c r="G142" s="22"/>
      <c r="H142" s="183"/>
      <c r="I142" s="181">
        <v>3.2</v>
      </c>
      <c r="J142" s="182">
        <v>1.3</v>
      </c>
      <c r="K142" s="241">
        <v>2</v>
      </c>
      <c r="L142" s="241">
        <f>+I142*J142*K142</f>
        <v>8.32</v>
      </c>
      <c r="M142" s="240"/>
      <c r="N142" s="240"/>
      <c r="O142" s="240"/>
      <c r="Q142" s="240"/>
      <c r="R142" s="240"/>
      <c r="S142" s="240"/>
      <c r="T142" s="240"/>
      <c r="U142" s="240"/>
      <c r="V142" s="240"/>
      <c r="W142" s="240"/>
      <c r="X142" s="240"/>
      <c r="Y142" s="240"/>
      <c r="Z142" s="240"/>
      <c r="AA142" s="57"/>
      <c r="AB142" s="57"/>
      <c r="AC142" s="57"/>
    </row>
    <row r="143" spans="1:29" s="14" customFormat="1" ht="13.95" customHeight="1" x14ac:dyDescent="0.25">
      <c r="A143" s="238"/>
      <c r="B143" s="138" t="s">
        <v>438</v>
      </c>
      <c r="C143" s="142"/>
      <c r="E143" s="240"/>
      <c r="F143" s="240"/>
      <c r="G143" s="22"/>
      <c r="H143" s="183"/>
      <c r="I143" s="181">
        <v>1.05</v>
      </c>
      <c r="J143" s="182">
        <v>1.3</v>
      </c>
      <c r="K143" s="241">
        <v>2</v>
      </c>
      <c r="L143" s="241">
        <f t="shared" ref="L143:L155" si="9">+I143*J143*K143</f>
        <v>2.7300000000000004</v>
      </c>
      <c r="M143" s="240"/>
      <c r="N143" s="240"/>
      <c r="O143" s="240"/>
      <c r="Q143" s="240"/>
      <c r="R143" s="240"/>
      <c r="S143" s="240"/>
      <c r="T143" s="240"/>
      <c r="U143" s="240"/>
      <c r="V143" s="240"/>
      <c r="W143" s="240"/>
      <c r="X143" s="240"/>
      <c r="Y143" s="240"/>
      <c r="Z143" s="240"/>
      <c r="AA143" s="57"/>
      <c r="AB143" s="57"/>
      <c r="AC143" s="57"/>
    </row>
    <row r="144" spans="1:29" s="14" customFormat="1" ht="13.95" customHeight="1" x14ac:dyDescent="0.25">
      <c r="A144" s="238"/>
      <c r="B144" s="137" t="s">
        <v>383</v>
      </c>
      <c r="C144" s="142"/>
      <c r="E144" s="240"/>
      <c r="F144" s="240"/>
      <c r="G144" s="22"/>
      <c r="H144" s="183"/>
      <c r="I144" s="181"/>
      <c r="J144" s="182"/>
      <c r="K144" s="241"/>
      <c r="L144" s="241"/>
      <c r="M144" s="240"/>
      <c r="N144" s="240"/>
      <c r="O144" s="240"/>
      <c r="Q144" s="240"/>
      <c r="R144" s="240"/>
      <c r="S144" s="240"/>
      <c r="T144" s="240"/>
      <c r="U144" s="240"/>
      <c r="V144" s="240"/>
      <c r="W144" s="240"/>
      <c r="X144" s="240"/>
      <c r="Y144" s="240"/>
      <c r="Z144" s="240"/>
      <c r="AA144" s="57"/>
      <c r="AB144" s="57"/>
      <c r="AC144" s="57"/>
    </row>
    <row r="145" spans="1:29" s="14" customFormat="1" ht="13.95" customHeight="1" x14ac:dyDescent="0.25">
      <c r="A145" s="238"/>
      <c r="B145" s="142" t="s">
        <v>437</v>
      </c>
      <c r="C145" s="142"/>
      <c r="E145" s="240"/>
      <c r="F145" s="240"/>
      <c r="G145" s="22"/>
      <c r="H145" s="183"/>
      <c r="I145" s="181">
        <v>2.1</v>
      </c>
      <c r="J145" s="182">
        <v>1.3</v>
      </c>
      <c r="K145" s="241">
        <v>2</v>
      </c>
      <c r="L145" s="241">
        <f t="shared" si="9"/>
        <v>5.4600000000000009</v>
      </c>
      <c r="M145" s="240"/>
      <c r="N145" s="240"/>
      <c r="O145" s="240"/>
      <c r="Q145" s="240"/>
      <c r="R145" s="240"/>
      <c r="S145" s="240"/>
      <c r="T145" s="240"/>
      <c r="U145" s="240"/>
      <c r="V145" s="240"/>
      <c r="W145" s="240"/>
      <c r="X145" s="240"/>
      <c r="Y145" s="240"/>
      <c r="Z145" s="240"/>
      <c r="AA145" s="57"/>
      <c r="AB145" s="57"/>
      <c r="AC145" s="57"/>
    </row>
    <row r="146" spans="1:29" s="14" customFormat="1" ht="13.95" customHeight="1" x14ac:dyDescent="0.25">
      <c r="A146" s="238"/>
      <c r="B146" s="142"/>
      <c r="C146" s="142"/>
      <c r="E146" s="240"/>
      <c r="F146" s="240"/>
      <c r="G146" s="22"/>
      <c r="H146" s="183"/>
      <c r="I146" s="181">
        <v>1.1000000000000001</v>
      </c>
      <c r="J146" s="182">
        <v>1.1000000000000001</v>
      </c>
      <c r="K146" s="241">
        <v>2</v>
      </c>
      <c r="L146" s="241">
        <f t="shared" si="9"/>
        <v>2.4200000000000004</v>
      </c>
      <c r="M146" s="240"/>
      <c r="N146" s="240"/>
      <c r="O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57"/>
      <c r="AB146" s="57"/>
      <c r="AC146" s="57"/>
    </row>
    <row r="147" spans="1:29" s="14" customFormat="1" ht="13.95" customHeight="1" x14ac:dyDescent="0.25">
      <c r="A147" s="238"/>
      <c r="B147" s="138" t="s">
        <v>438</v>
      </c>
      <c r="C147" s="142"/>
      <c r="E147" s="240"/>
      <c r="F147" s="240"/>
      <c r="G147" s="22"/>
      <c r="H147" s="183"/>
      <c r="I147" s="181">
        <v>1.1499999999999999</v>
      </c>
      <c r="J147" s="182">
        <v>1.3</v>
      </c>
      <c r="K147" s="241">
        <v>2</v>
      </c>
      <c r="L147" s="241">
        <f t="shared" si="9"/>
        <v>2.9899999999999998</v>
      </c>
      <c r="M147" s="240"/>
      <c r="N147" s="240"/>
      <c r="O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57"/>
      <c r="AB147" s="57"/>
      <c r="AC147" s="57"/>
    </row>
    <row r="148" spans="1:29" s="14" customFormat="1" ht="13.95" customHeight="1" x14ac:dyDescent="0.25">
      <c r="A148" s="238"/>
      <c r="B148" s="141" t="s">
        <v>426</v>
      </c>
      <c r="C148" s="142"/>
      <c r="E148" s="240"/>
      <c r="F148" s="240"/>
      <c r="G148" s="22"/>
      <c r="H148" s="183"/>
      <c r="I148" s="181"/>
      <c r="J148" s="182"/>
      <c r="K148" s="241"/>
      <c r="L148" s="241"/>
      <c r="M148" s="240"/>
      <c r="N148" s="240"/>
      <c r="O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57"/>
      <c r="AB148" s="57"/>
      <c r="AC148" s="57"/>
    </row>
    <row r="149" spans="1:29" s="14" customFormat="1" ht="13.95" customHeight="1" x14ac:dyDescent="0.25">
      <c r="A149" s="238"/>
      <c r="B149" s="138" t="s">
        <v>439</v>
      </c>
      <c r="C149" s="142"/>
      <c r="E149" s="240"/>
      <c r="F149" s="240"/>
      <c r="G149" s="22"/>
      <c r="H149" s="183"/>
      <c r="I149" s="181">
        <f>6.4-1.8</f>
        <v>4.6000000000000005</v>
      </c>
      <c r="J149" s="182">
        <v>1.3</v>
      </c>
      <c r="K149" s="241">
        <v>2</v>
      </c>
      <c r="L149" s="241">
        <f t="shared" si="9"/>
        <v>11.960000000000003</v>
      </c>
      <c r="M149" s="240"/>
      <c r="N149" s="240"/>
      <c r="O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57"/>
      <c r="AB149" s="57"/>
      <c r="AC149" s="57"/>
    </row>
    <row r="150" spans="1:29" s="14" customFormat="1" ht="13.95" customHeight="1" x14ac:dyDescent="0.25">
      <c r="A150" s="238"/>
      <c r="B150" s="138"/>
      <c r="C150" s="142"/>
      <c r="E150" s="240"/>
      <c r="F150" s="240"/>
      <c r="G150" s="22"/>
      <c r="H150" s="183"/>
      <c r="I150" s="181">
        <v>1.8</v>
      </c>
      <c r="J150" s="182">
        <v>1.1000000000000001</v>
      </c>
      <c r="K150" s="241">
        <v>2</v>
      </c>
      <c r="L150" s="241">
        <f t="shared" si="9"/>
        <v>3.9600000000000004</v>
      </c>
      <c r="M150" s="240"/>
      <c r="N150" s="240"/>
      <c r="O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57"/>
      <c r="AB150" s="57"/>
      <c r="AC150" s="57"/>
    </row>
    <row r="151" spans="1:29" s="14" customFormat="1" ht="13.95" customHeight="1" x14ac:dyDescent="0.25">
      <c r="A151" s="238"/>
      <c r="B151" s="141" t="s">
        <v>428</v>
      </c>
      <c r="C151" s="142"/>
      <c r="E151" s="240"/>
      <c r="F151" s="240"/>
      <c r="G151" s="22"/>
      <c r="H151" s="183"/>
      <c r="I151" s="181"/>
      <c r="J151" s="182"/>
      <c r="K151" s="241"/>
      <c r="L151" s="241"/>
      <c r="M151" s="240"/>
      <c r="N151" s="240"/>
      <c r="O151" s="240"/>
      <c r="Q151" s="240"/>
      <c r="R151" s="240"/>
      <c r="S151" s="240"/>
      <c r="T151" s="240"/>
      <c r="U151" s="240"/>
      <c r="V151" s="240"/>
      <c r="W151" s="240"/>
      <c r="X151" s="240"/>
      <c r="Y151" s="240"/>
      <c r="Z151" s="240"/>
      <c r="AA151" s="57"/>
      <c r="AB151" s="57"/>
      <c r="AC151" s="57"/>
    </row>
    <row r="152" spans="1:29" s="14" customFormat="1" ht="13.95" customHeight="1" x14ac:dyDescent="0.25">
      <c r="A152" s="238"/>
      <c r="B152" s="138" t="s">
        <v>439</v>
      </c>
      <c r="C152" s="142"/>
      <c r="E152" s="240"/>
      <c r="F152" s="240"/>
      <c r="G152" s="22"/>
      <c r="H152" s="183"/>
      <c r="I152" s="181">
        <v>6</v>
      </c>
      <c r="J152" s="182">
        <v>1.3</v>
      </c>
      <c r="K152" s="241">
        <v>2</v>
      </c>
      <c r="L152" s="241">
        <f t="shared" si="9"/>
        <v>15.600000000000001</v>
      </c>
      <c r="M152" s="240"/>
      <c r="N152" s="240"/>
      <c r="O152" s="240"/>
      <c r="Q152" s="240"/>
      <c r="R152" s="240"/>
      <c r="S152" s="240"/>
      <c r="T152" s="240"/>
      <c r="U152" s="240"/>
      <c r="V152" s="240"/>
      <c r="W152" s="240"/>
      <c r="X152" s="240"/>
      <c r="Y152" s="240"/>
      <c r="Z152" s="240"/>
      <c r="AA152" s="57"/>
      <c r="AB152" s="57"/>
      <c r="AC152" s="57"/>
    </row>
    <row r="153" spans="1:29" s="14" customFormat="1" ht="13.95" customHeight="1" x14ac:dyDescent="0.25">
      <c r="A153" s="238"/>
      <c r="B153" s="141" t="s">
        <v>427</v>
      </c>
      <c r="C153" s="142"/>
      <c r="E153" s="240"/>
      <c r="F153" s="240"/>
      <c r="G153" s="22"/>
      <c r="H153" s="183"/>
      <c r="I153" s="181"/>
      <c r="J153" s="182"/>
      <c r="K153" s="241"/>
      <c r="L153" s="241"/>
      <c r="M153" s="240"/>
      <c r="N153" s="240"/>
      <c r="O153" s="240"/>
      <c r="Q153" s="240"/>
      <c r="R153" s="240"/>
      <c r="S153" s="240"/>
      <c r="T153" s="240"/>
      <c r="U153" s="240"/>
      <c r="V153" s="240"/>
      <c r="W153" s="240"/>
      <c r="X153" s="240"/>
      <c r="Y153" s="240"/>
      <c r="Z153" s="240"/>
      <c r="AA153" s="57"/>
      <c r="AB153" s="57"/>
      <c r="AC153" s="57"/>
    </row>
    <row r="154" spans="1:29" s="14" customFormat="1" ht="13.95" customHeight="1" x14ac:dyDescent="0.25">
      <c r="A154" s="238"/>
      <c r="B154" s="138" t="s">
        <v>439</v>
      </c>
      <c r="C154" s="142"/>
      <c r="E154" s="240"/>
      <c r="F154" s="240"/>
      <c r="G154" s="22"/>
      <c r="H154" s="183"/>
      <c r="I154" s="181">
        <v>6</v>
      </c>
      <c r="J154" s="182">
        <v>1.3</v>
      </c>
      <c r="K154" s="241">
        <v>2</v>
      </c>
      <c r="L154" s="241">
        <f t="shared" si="9"/>
        <v>15.600000000000001</v>
      </c>
      <c r="M154" s="240"/>
      <c r="N154" s="240"/>
      <c r="O154" s="240"/>
      <c r="Q154" s="240"/>
      <c r="R154" s="240"/>
      <c r="S154" s="240"/>
      <c r="T154" s="240"/>
      <c r="U154" s="240"/>
      <c r="V154" s="240"/>
      <c r="W154" s="240"/>
      <c r="X154" s="240"/>
      <c r="Y154" s="240"/>
      <c r="Z154" s="240"/>
      <c r="AA154" s="57"/>
      <c r="AB154" s="57"/>
      <c r="AC154" s="57"/>
    </row>
    <row r="155" spans="1:29" s="14" customFormat="1" ht="13.95" customHeight="1" x14ac:dyDescent="0.25">
      <c r="A155" s="238"/>
      <c r="B155" s="134"/>
      <c r="C155" s="142"/>
      <c r="E155" s="240"/>
      <c r="F155" s="240"/>
      <c r="G155" s="22"/>
      <c r="H155" s="183"/>
      <c r="I155" s="2">
        <v>1.55</v>
      </c>
      <c r="J155" s="231">
        <v>1.3</v>
      </c>
      <c r="K155" s="241">
        <v>4</v>
      </c>
      <c r="L155" s="241">
        <f t="shared" si="9"/>
        <v>8.06</v>
      </c>
      <c r="M155" s="240"/>
      <c r="N155" s="240"/>
      <c r="O155" s="240"/>
      <c r="Q155" s="240"/>
      <c r="R155" s="240"/>
      <c r="S155" s="240"/>
      <c r="T155" s="240"/>
      <c r="U155" s="240"/>
      <c r="V155" s="240"/>
      <c r="W155" s="240"/>
      <c r="X155" s="240"/>
      <c r="Y155" s="240"/>
      <c r="Z155" s="240"/>
      <c r="AA155" s="57"/>
      <c r="AB155" s="57"/>
      <c r="AC155" s="57"/>
    </row>
    <row r="156" spans="1:29" s="14" customFormat="1" ht="13.95" customHeight="1" x14ac:dyDescent="0.25">
      <c r="A156" s="238"/>
      <c r="B156" s="138"/>
      <c r="C156" s="142"/>
      <c r="E156" s="240"/>
      <c r="F156" s="240"/>
      <c r="G156" s="22"/>
      <c r="H156" s="183"/>
      <c r="I156" s="181"/>
      <c r="J156" s="182"/>
      <c r="K156" s="241"/>
      <c r="L156" s="241"/>
      <c r="M156" s="240"/>
      <c r="N156" s="240"/>
      <c r="O156" s="240"/>
      <c r="Q156" s="240"/>
      <c r="R156" s="240"/>
      <c r="S156" s="240"/>
      <c r="T156" s="240"/>
      <c r="U156" s="240"/>
      <c r="V156" s="240"/>
      <c r="W156" s="240"/>
      <c r="X156" s="240"/>
      <c r="Y156" s="240"/>
      <c r="Z156" s="240"/>
      <c r="AA156" s="57"/>
      <c r="AB156" s="57"/>
      <c r="AC156" s="57"/>
    </row>
    <row r="157" spans="1:29" s="14" customFormat="1" ht="13.95" customHeight="1" x14ac:dyDescent="0.25">
      <c r="A157" s="238"/>
      <c r="B157" s="27"/>
      <c r="C157" s="142"/>
      <c r="E157" s="240"/>
      <c r="F157" s="240"/>
      <c r="G157" s="22"/>
      <c r="H157" s="183"/>
      <c r="I157" s="2"/>
      <c r="J157" s="231"/>
      <c r="K157" s="241"/>
      <c r="L157" s="241"/>
      <c r="M157" s="240"/>
      <c r="N157" s="240"/>
      <c r="O157" s="240"/>
      <c r="Q157" s="240"/>
      <c r="R157" s="240"/>
      <c r="S157" s="240"/>
      <c r="T157" s="240"/>
      <c r="U157" s="240"/>
      <c r="V157" s="240"/>
      <c r="W157" s="240"/>
      <c r="X157" s="240"/>
      <c r="Y157" s="240"/>
      <c r="Z157" s="240"/>
      <c r="AA157" s="57"/>
      <c r="AB157" s="57"/>
      <c r="AC157" s="57"/>
    </row>
    <row r="158" spans="1:29" s="14" customFormat="1" ht="13.95" customHeight="1" x14ac:dyDescent="0.25">
      <c r="A158" s="238"/>
      <c r="B158" s="27"/>
      <c r="C158" s="142"/>
      <c r="E158" s="240"/>
      <c r="F158" s="240"/>
      <c r="G158" s="22"/>
      <c r="H158" s="183"/>
      <c r="I158" s="232"/>
      <c r="J158" s="233"/>
      <c r="K158" s="241"/>
      <c r="L158" s="241"/>
      <c r="M158" s="240"/>
      <c r="N158" s="240"/>
      <c r="O158" s="240"/>
      <c r="Q158" s="240"/>
      <c r="R158" s="240"/>
      <c r="S158" s="240"/>
      <c r="T158" s="240"/>
      <c r="U158" s="240"/>
      <c r="V158" s="240"/>
      <c r="W158" s="240"/>
      <c r="X158" s="240"/>
      <c r="Y158" s="240"/>
      <c r="Z158" s="240"/>
      <c r="AA158" s="57"/>
      <c r="AB158" s="57"/>
      <c r="AC158" s="57"/>
    </row>
    <row r="159" spans="1:29" s="14" customFormat="1" ht="13.95" customHeight="1" x14ac:dyDescent="0.25">
      <c r="A159" s="238"/>
      <c r="B159" s="27"/>
      <c r="C159" s="142"/>
      <c r="E159" s="240"/>
      <c r="F159" s="240"/>
      <c r="G159" s="22"/>
      <c r="H159" s="183"/>
      <c r="I159" s="232"/>
      <c r="J159" s="233"/>
      <c r="K159" s="241"/>
      <c r="L159" s="241"/>
      <c r="M159" s="240"/>
      <c r="N159" s="240"/>
      <c r="O159" s="240"/>
      <c r="Q159" s="240"/>
      <c r="R159" s="240"/>
      <c r="S159" s="240"/>
      <c r="T159" s="240"/>
      <c r="U159" s="240"/>
      <c r="V159" s="240"/>
      <c r="W159" s="240"/>
      <c r="X159" s="240"/>
      <c r="Y159" s="240"/>
      <c r="Z159" s="240"/>
      <c r="AA159" s="57"/>
      <c r="AB159" s="57"/>
      <c r="AC159" s="57"/>
    </row>
    <row r="160" spans="1:29" ht="13.95" customHeight="1" x14ac:dyDescent="0.25">
      <c r="A160" s="228" t="s">
        <v>369</v>
      </c>
      <c r="B160" s="137" t="s">
        <v>367</v>
      </c>
      <c r="C160" s="142"/>
      <c r="D160" s="2"/>
      <c r="H160" s="182"/>
      <c r="I160" s="232"/>
      <c r="J160" s="233"/>
      <c r="K160" s="241"/>
      <c r="L160" s="241"/>
      <c r="P160" s="2"/>
      <c r="Z160" s="231">
        <f>+SUM(U161:Y185)</f>
        <v>537.88000000000011</v>
      </c>
      <c r="AA160" s="6"/>
      <c r="AB160" s="6"/>
      <c r="AC160" s="6"/>
    </row>
    <row r="161" spans="1:29" s="14" customFormat="1" ht="13.95" customHeight="1" x14ac:dyDescent="0.25">
      <c r="A161" s="238"/>
      <c r="B161" s="137" t="s">
        <v>425</v>
      </c>
      <c r="C161" s="142"/>
      <c r="E161" s="240"/>
      <c r="F161" s="240"/>
      <c r="G161" s="22"/>
      <c r="H161" s="183"/>
      <c r="I161" s="232"/>
      <c r="J161" s="233"/>
      <c r="K161" s="241"/>
      <c r="L161" s="241"/>
      <c r="M161" s="240"/>
      <c r="N161" s="240"/>
      <c r="O161" s="240"/>
      <c r="Q161" s="240"/>
      <c r="R161" s="240"/>
      <c r="S161" s="240"/>
      <c r="T161" s="240"/>
      <c r="U161" s="240"/>
      <c r="V161" s="240"/>
      <c r="W161" s="240"/>
      <c r="X161" s="240"/>
      <c r="Y161" s="240"/>
      <c r="Z161" s="240"/>
      <c r="AA161" s="57"/>
      <c r="AB161" s="57"/>
      <c r="AC161" s="57"/>
    </row>
    <row r="162" spans="1:29" s="14" customFormat="1" ht="13.95" customHeight="1" x14ac:dyDescent="0.25">
      <c r="A162" s="238"/>
      <c r="B162" s="142" t="s">
        <v>440</v>
      </c>
      <c r="C162" s="142"/>
      <c r="E162" s="240"/>
      <c r="F162" s="240"/>
      <c r="G162" s="22"/>
      <c r="H162" s="183"/>
      <c r="I162" s="232"/>
      <c r="J162" s="233"/>
      <c r="K162" s="241"/>
      <c r="L162" s="241"/>
      <c r="M162" s="240"/>
      <c r="N162" s="240"/>
      <c r="O162" s="240"/>
      <c r="Q162" s="240">
        <v>1</v>
      </c>
      <c r="R162" s="240">
        <v>9</v>
      </c>
      <c r="S162" s="240">
        <f>3.2+1.2</f>
        <v>4.4000000000000004</v>
      </c>
      <c r="T162" s="240">
        <f t="shared" ref="T162:T165" si="10">+Q162*R162*S162</f>
        <v>39.6</v>
      </c>
      <c r="U162" s="240"/>
      <c r="V162" s="240">
        <f t="shared" ref="V162:V165" si="11">+T162*$V$3</f>
        <v>22.176000000000002</v>
      </c>
      <c r="W162" s="240"/>
      <c r="X162" s="240"/>
      <c r="Y162" s="240"/>
      <c r="Z162" s="240"/>
      <c r="AA162" s="57"/>
      <c r="AB162" s="57"/>
      <c r="AC162" s="57"/>
    </row>
    <row r="163" spans="1:29" s="14" customFormat="1" ht="13.95" customHeight="1" x14ac:dyDescent="0.25">
      <c r="A163" s="238"/>
      <c r="B163" s="142"/>
      <c r="C163" s="142"/>
      <c r="E163" s="240"/>
      <c r="F163" s="240"/>
      <c r="G163" s="22"/>
      <c r="H163" s="183"/>
      <c r="I163" s="232"/>
      <c r="J163" s="233"/>
      <c r="K163" s="241"/>
      <c r="L163" s="241"/>
      <c r="M163" s="240"/>
      <c r="N163" s="240"/>
      <c r="O163" s="240"/>
      <c r="Q163" s="240">
        <v>1</v>
      </c>
      <c r="R163" s="240">
        <v>21</v>
      </c>
      <c r="S163" s="240">
        <v>3.05</v>
      </c>
      <c r="T163" s="240">
        <f t="shared" si="10"/>
        <v>64.05</v>
      </c>
      <c r="U163" s="240"/>
      <c r="V163" s="240">
        <f t="shared" si="11"/>
        <v>35.868000000000002</v>
      </c>
      <c r="W163" s="240"/>
      <c r="X163" s="240"/>
      <c r="Y163" s="240"/>
      <c r="Z163" s="240"/>
      <c r="AA163" s="57"/>
      <c r="AB163" s="57"/>
      <c r="AC163" s="57"/>
    </row>
    <row r="164" spans="1:29" s="14" customFormat="1" ht="13.95" customHeight="1" x14ac:dyDescent="0.25">
      <c r="A164" s="238"/>
      <c r="B164" s="138" t="s">
        <v>438</v>
      </c>
      <c r="C164" s="142"/>
      <c r="E164" s="240"/>
      <c r="F164" s="240"/>
      <c r="G164" s="22"/>
      <c r="H164" s="183"/>
      <c r="I164" s="232"/>
      <c r="J164" s="233"/>
      <c r="K164" s="241"/>
      <c r="L164" s="241"/>
      <c r="M164" s="240"/>
      <c r="N164" s="240"/>
      <c r="O164" s="240"/>
      <c r="Q164" s="240">
        <v>1</v>
      </c>
      <c r="R164" s="240">
        <v>9</v>
      </c>
      <c r="S164" s="240">
        <f>1.05+1.2</f>
        <v>2.25</v>
      </c>
      <c r="T164" s="240">
        <f t="shared" si="10"/>
        <v>20.25</v>
      </c>
      <c r="U164" s="240"/>
      <c r="V164" s="240">
        <f t="shared" si="11"/>
        <v>11.340000000000002</v>
      </c>
      <c r="W164" s="240"/>
      <c r="X164" s="240"/>
      <c r="Y164" s="240"/>
      <c r="Z164" s="240"/>
      <c r="AA164" s="57"/>
      <c r="AB164" s="57"/>
      <c r="AC164" s="57"/>
    </row>
    <row r="165" spans="1:29" s="14" customFormat="1" ht="13.95" customHeight="1" x14ac:dyDescent="0.25">
      <c r="A165" s="238"/>
      <c r="B165" s="138"/>
      <c r="C165" s="142"/>
      <c r="E165" s="240"/>
      <c r="F165" s="240"/>
      <c r="G165" s="22"/>
      <c r="H165" s="183"/>
      <c r="I165" s="232"/>
      <c r="J165" s="233"/>
      <c r="K165" s="241"/>
      <c r="L165" s="241"/>
      <c r="M165" s="240"/>
      <c r="N165" s="240"/>
      <c r="O165" s="240"/>
      <c r="Q165" s="240">
        <v>1</v>
      </c>
      <c r="R165" s="240">
        <v>10</v>
      </c>
      <c r="S165" s="240">
        <v>3.05</v>
      </c>
      <c r="T165" s="240">
        <f t="shared" si="10"/>
        <v>30.5</v>
      </c>
      <c r="U165" s="240"/>
      <c r="V165" s="240">
        <f t="shared" si="11"/>
        <v>17.080000000000002</v>
      </c>
      <c r="W165" s="240"/>
      <c r="X165" s="240"/>
      <c r="Y165" s="240"/>
      <c r="Z165" s="240"/>
      <c r="AA165" s="57"/>
      <c r="AB165" s="57"/>
      <c r="AC165" s="57"/>
    </row>
    <row r="166" spans="1:29" s="14" customFormat="1" ht="13.95" customHeight="1" x14ac:dyDescent="0.25">
      <c r="A166" s="238"/>
      <c r="B166" s="137" t="s">
        <v>383</v>
      </c>
      <c r="C166" s="142"/>
      <c r="E166" s="240"/>
      <c r="F166" s="240"/>
      <c r="G166" s="22"/>
      <c r="H166" s="183"/>
      <c r="I166" s="232"/>
      <c r="J166" s="233"/>
      <c r="K166" s="241"/>
      <c r="L166" s="241"/>
      <c r="M166" s="240"/>
      <c r="N166" s="240"/>
      <c r="O166" s="240"/>
      <c r="Q166" s="240"/>
      <c r="R166" s="240"/>
      <c r="S166" s="240"/>
      <c r="T166" s="240"/>
      <c r="U166" s="240"/>
      <c r="V166" s="240"/>
      <c r="W166" s="240"/>
      <c r="X166" s="240"/>
      <c r="Y166" s="240"/>
      <c r="Z166" s="240"/>
      <c r="AA166" s="57"/>
      <c r="AB166" s="57"/>
      <c r="AC166" s="57"/>
    </row>
    <row r="167" spans="1:29" s="14" customFormat="1" ht="13.95" customHeight="1" x14ac:dyDescent="0.25">
      <c r="A167" s="238"/>
      <c r="B167" s="142" t="s">
        <v>440</v>
      </c>
      <c r="C167" s="142"/>
      <c r="E167" s="240"/>
      <c r="F167" s="240"/>
      <c r="G167" s="22"/>
      <c r="H167" s="183"/>
      <c r="I167" s="232"/>
      <c r="J167" s="233"/>
      <c r="K167" s="241"/>
      <c r="L167" s="241"/>
      <c r="M167" s="240"/>
      <c r="N167" s="240"/>
      <c r="O167" s="240"/>
      <c r="Q167" s="240">
        <v>1</v>
      </c>
      <c r="R167" s="240">
        <v>9</v>
      </c>
      <c r="S167" s="240">
        <f>2.1+1.2</f>
        <v>3.3</v>
      </c>
      <c r="T167" s="240">
        <f t="shared" ref="T167:T172" si="12">+Q167*R167*S167</f>
        <v>29.7</v>
      </c>
      <c r="U167" s="240"/>
      <c r="V167" s="240">
        <f t="shared" ref="V167:V172" si="13">+T167*$V$3</f>
        <v>16.632000000000001</v>
      </c>
      <c r="W167" s="240"/>
      <c r="X167" s="240"/>
      <c r="Y167" s="240"/>
      <c r="Z167" s="240"/>
      <c r="AA167" s="57"/>
      <c r="AB167" s="57"/>
      <c r="AC167" s="57"/>
    </row>
    <row r="168" spans="1:29" s="14" customFormat="1" ht="13.95" customHeight="1" x14ac:dyDescent="0.25">
      <c r="A168" s="238"/>
      <c r="B168" s="142"/>
      <c r="C168" s="142"/>
      <c r="E168" s="240"/>
      <c r="F168" s="240"/>
      <c r="G168" s="22"/>
      <c r="H168" s="183"/>
      <c r="I168" s="232"/>
      <c r="J168" s="233"/>
      <c r="K168" s="241"/>
      <c r="L168" s="241"/>
      <c r="M168" s="240"/>
      <c r="N168" s="240"/>
      <c r="O168" s="240"/>
      <c r="Q168" s="240">
        <v>1</v>
      </c>
      <c r="R168" s="240">
        <v>15</v>
      </c>
      <c r="S168" s="240">
        <v>3.05</v>
      </c>
      <c r="T168" s="240">
        <f t="shared" si="12"/>
        <v>45.75</v>
      </c>
      <c r="U168" s="240"/>
      <c r="V168" s="240">
        <f t="shared" si="13"/>
        <v>25.62</v>
      </c>
      <c r="W168" s="240"/>
      <c r="X168" s="240"/>
      <c r="Y168" s="240"/>
      <c r="Z168" s="240"/>
      <c r="AA168" s="57"/>
      <c r="AB168" s="57"/>
      <c r="AC168" s="57"/>
    </row>
    <row r="169" spans="1:29" s="14" customFormat="1" ht="13.95" customHeight="1" x14ac:dyDescent="0.25">
      <c r="A169" s="238"/>
      <c r="B169" s="138"/>
      <c r="C169" s="142"/>
      <c r="E169" s="240"/>
      <c r="F169" s="240"/>
      <c r="G169" s="22"/>
      <c r="H169" s="183"/>
      <c r="I169" s="232"/>
      <c r="J169" s="233"/>
      <c r="K169" s="241"/>
      <c r="L169" s="241"/>
      <c r="M169" s="240"/>
      <c r="N169" s="240"/>
      <c r="O169" s="240"/>
      <c r="Q169" s="240">
        <v>1</v>
      </c>
      <c r="R169" s="240">
        <v>8</v>
      </c>
      <c r="S169" s="240">
        <f>1.1+1.2</f>
        <v>2.2999999999999998</v>
      </c>
      <c r="T169" s="240">
        <f t="shared" si="12"/>
        <v>18.399999999999999</v>
      </c>
      <c r="U169" s="240"/>
      <c r="V169" s="240">
        <f t="shared" si="13"/>
        <v>10.304</v>
      </c>
      <c r="W169" s="240"/>
      <c r="X169" s="240"/>
      <c r="Y169" s="240"/>
      <c r="Z169" s="240"/>
      <c r="AA169" s="57"/>
      <c r="AB169" s="57"/>
      <c r="AC169" s="57"/>
    </row>
    <row r="170" spans="1:29" s="14" customFormat="1" ht="13.95" customHeight="1" x14ac:dyDescent="0.25">
      <c r="A170" s="238"/>
      <c r="B170" s="142"/>
      <c r="C170" s="142"/>
      <c r="E170" s="240"/>
      <c r="F170" s="240"/>
      <c r="G170" s="22"/>
      <c r="H170" s="183"/>
      <c r="I170" s="232"/>
      <c r="J170" s="233"/>
      <c r="K170" s="241"/>
      <c r="L170" s="241"/>
      <c r="M170" s="240"/>
      <c r="N170" s="240"/>
      <c r="O170" s="240"/>
      <c r="Q170" s="240">
        <v>1</v>
      </c>
      <c r="R170" s="240">
        <v>10</v>
      </c>
      <c r="S170" s="240">
        <v>3.05</v>
      </c>
      <c r="T170" s="240">
        <f t="shared" si="12"/>
        <v>30.5</v>
      </c>
      <c r="U170" s="240"/>
      <c r="V170" s="240">
        <f t="shared" si="13"/>
        <v>17.080000000000002</v>
      </c>
      <c r="W170" s="240"/>
      <c r="X170" s="240"/>
      <c r="Y170" s="240"/>
      <c r="Z170" s="240"/>
      <c r="AA170" s="57"/>
      <c r="AB170" s="57"/>
      <c r="AC170" s="57"/>
    </row>
    <row r="171" spans="1:29" s="14" customFormat="1" ht="13.95" customHeight="1" x14ac:dyDescent="0.25">
      <c r="A171" s="238"/>
      <c r="B171" s="138" t="s">
        <v>438</v>
      </c>
      <c r="C171" s="142"/>
      <c r="E171" s="240"/>
      <c r="F171" s="240"/>
      <c r="G171" s="22"/>
      <c r="H171" s="183"/>
      <c r="I171" s="232"/>
      <c r="J171" s="233"/>
      <c r="K171" s="241"/>
      <c r="L171" s="241"/>
      <c r="M171" s="240"/>
      <c r="N171" s="240"/>
      <c r="O171" s="240"/>
      <c r="Q171" s="240">
        <v>1</v>
      </c>
      <c r="R171" s="240">
        <v>9</v>
      </c>
      <c r="S171" s="240">
        <f>1.15+1.2</f>
        <v>2.3499999999999996</v>
      </c>
      <c r="T171" s="240">
        <f t="shared" si="12"/>
        <v>21.15</v>
      </c>
      <c r="U171" s="240"/>
      <c r="V171" s="240">
        <f t="shared" si="13"/>
        <v>11.844000000000001</v>
      </c>
      <c r="W171" s="240"/>
      <c r="X171" s="240"/>
      <c r="Y171" s="240"/>
      <c r="Z171" s="240"/>
      <c r="AA171" s="57"/>
      <c r="AB171" s="57"/>
      <c r="AC171" s="57"/>
    </row>
    <row r="172" spans="1:29" s="14" customFormat="1" ht="13.95" customHeight="1" x14ac:dyDescent="0.25">
      <c r="A172" s="238"/>
      <c r="B172" s="138"/>
      <c r="C172" s="142"/>
      <c r="E172" s="240"/>
      <c r="F172" s="240"/>
      <c r="G172" s="22"/>
      <c r="H172" s="183"/>
      <c r="I172" s="232"/>
      <c r="J172" s="233"/>
      <c r="K172" s="241"/>
      <c r="L172" s="241"/>
      <c r="M172" s="240"/>
      <c r="N172" s="240"/>
      <c r="O172" s="240"/>
      <c r="Q172" s="240">
        <v>1</v>
      </c>
      <c r="R172" s="240">
        <v>15</v>
      </c>
      <c r="S172" s="240">
        <v>3.05</v>
      </c>
      <c r="T172" s="240">
        <f t="shared" si="12"/>
        <v>45.75</v>
      </c>
      <c r="U172" s="240"/>
      <c r="V172" s="240">
        <f t="shared" si="13"/>
        <v>25.62</v>
      </c>
      <c r="W172" s="240"/>
      <c r="X172" s="240"/>
      <c r="Y172" s="240"/>
      <c r="Z172" s="240"/>
      <c r="AA172" s="57"/>
      <c r="AB172" s="57"/>
      <c r="AC172" s="57"/>
    </row>
    <row r="173" spans="1:29" s="14" customFormat="1" ht="13.95" customHeight="1" x14ac:dyDescent="0.25">
      <c r="A173" s="238"/>
      <c r="B173" s="141" t="s">
        <v>426</v>
      </c>
      <c r="C173" s="142"/>
      <c r="E173" s="240"/>
      <c r="F173" s="240"/>
      <c r="G173" s="22"/>
      <c r="H173" s="183"/>
      <c r="I173" s="232"/>
      <c r="J173" s="233"/>
      <c r="K173" s="241"/>
      <c r="L173" s="241"/>
      <c r="M173" s="240"/>
      <c r="N173" s="240"/>
      <c r="O173" s="240"/>
      <c r="Q173" s="240"/>
      <c r="R173" s="240"/>
      <c r="S173" s="240"/>
      <c r="T173" s="240"/>
      <c r="U173" s="240"/>
      <c r="V173" s="240"/>
      <c r="W173" s="240"/>
      <c r="X173" s="240"/>
      <c r="Y173" s="240"/>
      <c r="Z173" s="240"/>
      <c r="AA173" s="57"/>
      <c r="AB173" s="57"/>
      <c r="AC173" s="57"/>
    </row>
    <row r="174" spans="1:29" s="14" customFormat="1" ht="13.95" customHeight="1" x14ac:dyDescent="0.25">
      <c r="A174" s="238"/>
      <c r="B174" s="138" t="s">
        <v>439</v>
      </c>
      <c r="C174" s="142"/>
      <c r="E174" s="240"/>
      <c r="F174" s="240"/>
      <c r="G174" s="22"/>
      <c r="H174" s="183"/>
      <c r="I174" s="232"/>
      <c r="J174" s="233"/>
      <c r="K174" s="241"/>
      <c r="L174" s="241"/>
      <c r="M174" s="240"/>
      <c r="N174" s="240"/>
      <c r="O174" s="240"/>
      <c r="Q174" s="240">
        <v>1</v>
      </c>
      <c r="R174" s="240">
        <v>9</v>
      </c>
      <c r="S174" s="240">
        <f>4.6+1.2</f>
        <v>5.8</v>
      </c>
      <c r="T174" s="240">
        <f>+Q174*R174*S174</f>
        <v>52.199999999999996</v>
      </c>
      <c r="U174" s="240"/>
      <c r="V174" s="240">
        <f>+T174*$V$3</f>
        <v>29.231999999999999</v>
      </c>
      <c r="W174" s="240"/>
      <c r="X174" s="240"/>
      <c r="Y174" s="240"/>
      <c r="Z174" s="240"/>
      <c r="AA174" s="57"/>
      <c r="AB174" s="57"/>
      <c r="AC174" s="57"/>
    </row>
    <row r="175" spans="1:29" s="14" customFormat="1" ht="13.95" customHeight="1" x14ac:dyDescent="0.25">
      <c r="A175" s="238"/>
      <c r="B175" s="138"/>
      <c r="C175" s="142"/>
      <c r="E175" s="240"/>
      <c r="F175" s="240"/>
      <c r="G175" s="22"/>
      <c r="H175" s="183"/>
      <c r="I175" s="232"/>
      <c r="J175" s="233"/>
      <c r="K175" s="241"/>
      <c r="L175" s="241"/>
      <c r="M175" s="240"/>
      <c r="N175" s="240"/>
      <c r="O175" s="240"/>
      <c r="Q175" s="240">
        <v>1</v>
      </c>
      <c r="R175" s="240">
        <v>26</v>
      </c>
      <c r="S175" s="240">
        <v>3.05</v>
      </c>
      <c r="T175" s="240">
        <f>+Q175*R175*S175</f>
        <v>79.3</v>
      </c>
      <c r="U175" s="240"/>
      <c r="V175" s="240">
        <f>+T175*$V$3</f>
        <v>44.408000000000001</v>
      </c>
      <c r="W175" s="240"/>
      <c r="X175" s="240"/>
      <c r="Y175" s="240"/>
      <c r="Z175" s="240"/>
      <c r="AA175" s="57"/>
      <c r="AB175" s="57"/>
      <c r="AC175" s="57"/>
    </row>
    <row r="176" spans="1:29" s="14" customFormat="1" ht="13.95" customHeight="1" x14ac:dyDescent="0.25">
      <c r="A176" s="238"/>
      <c r="B176" s="138"/>
      <c r="C176" s="142"/>
      <c r="E176" s="240"/>
      <c r="F176" s="240"/>
      <c r="G176" s="22"/>
      <c r="H176" s="183"/>
      <c r="I176" s="232"/>
      <c r="J176" s="233"/>
      <c r="K176" s="241"/>
      <c r="L176" s="241"/>
      <c r="M176" s="240"/>
      <c r="N176" s="240"/>
      <c r="O176" s="240"/>
      <c r="Q176" s="240">
        <v>1</v>
      </c>
      <c r="R176" s="240">
        <v>8</v>
      </c>
      <c r="S176" s="240">
        <f>1.8+1.2</f>
        <v>3</v>
      </c>
      <c r="T176" s="240">
        <f t="shared" ref="T176:T177" si="14">+Q176*R176*S176</f>
        <v>24</v>
      </c>
      <c r="U176" s="240"/>
      <c r="V176" s="240">
        <f t="shared" ref="V176:V177" si="15">+T176*$V$3</f>
        <v>13.440000000000001</v>
      </c>
      <c r="W176" s="240"/>
      <c r="X176" s="240"/>
      <c r="Y176" s="240"/>
      <c r="Z176" s="240"/>
      <c r="AA176" s="57"/>
      <c r="AB176" s="57"/>
      <c r="AC176" s="57"/>
    </row>
    <row r="177" spans="1:29" s="14" customFormat="1" ht="13.95" customHeight="1" x14ac:dyDescent="0.25">
      <c r="A177" s="238"/>
      <c r="B177" s="138"/>
      <c r="C177" s="142"/>
      <c r="E177" s="240"/>
      <c r="F177" s="240"/>
      <c r="G177" s="22"/>
      <c r="H177" s="183"/>
      <c r="I177" s="232"/>
      <c r="J177" s="233"/>
      <c r="K177" s="241"/>
      <c r="L177" s="241"/>
      <c r="M177" s="240"/>
      <c r="N177" s="240"/>
      <c r="O177" s="240"/>
      <c r="Q177" s="240">
        <v>1</v>
      </c>
      <c r="R177" s="240">
        <v>15</v>
      </c>
      <c r="S177" s="240">
        <v>3.05</v>
      </c>
      <c r="T177" s="240">
        <f t="shared" si="14"/>
        <v>45.75</v>
      </c>
      <c r="U177" s="240"/>
      <c r="V177" s="240">
        <f t="shared" si="15"/>
        <v>25.62</v>
      </c>
      <c r="W177" s="240"/>
      <c r="X177" s="240"/>
      <c r="Y177" s="240"/>
      <c r="Z177" s="240"/>
      <c r="AA177" s="57"/>
      <c r="AB177" s="57"/>
      <c r="AC177" s="57"/>
    </row>
    <row r="178" spans="1:29" s="14" customFormat="1" ht="13.95" customHeight="1" x14ac:dyDescent="0.25">
      <c r="A178" s="238"/>
      <c r="B178" s="141" t="s">
        <v>428</v>
      </c>
      <c r="C178" s="142"/>
      <c r="E178" s="240"/>
      <c r="F178" s="240"/>
      <c r="G178" s="22"/>
      <c r="H178" s="183"/>
      <c r="I178" s="232"/>
      <c r="J178" s="233"/>
      <c r="K178" s="241"/>
      <c r="L178" s="241"/>
      <c r="M178" s="240"/>
      <c r="N178" s="240"/>
      <c r="O178" s="240"/>
      <c r="Q178" s="240"/>
      <c r="R178" s="240"/>
      <c r="S178" s="240"/>
      <c r="T178" s="240"/>
      <c r="U178" s="240"/>
      <c r="V178" s="240"/>
      <c r="W178" s="240"/>
      <c r="X178" s="240"/>
      <c r="Y178" s="240"/>
      <c r="Z178" s="240"/>
      <c r="AA178" s="57"/>
      <c r="AB178" s="57"/>
      <c r="AC178" s="57"/>
    </row>
    <row r="179" spans="1:29" s="14" customFormat="1" ht="13.95" customHeight="1" x14ac:dyDescent="0.25">
      <c r="A179" s="238"/>
      <c r="B179" s="138" t="s">
        <v>439</v>
      </c>
      <c r="C179" s="142"/>
      <c r="E179" s="240"/>
      <c r="F179" s="240"/>
      <c r="G179" s="22"/>
      <c r="H179" s="183"/>
      <c r="I179" s="232"/>
      <c r="J179" s="233"/>
      <c r="K179" s="241"/>
      <c r="L179" s="241"/>
      <c r="M179" s="240"/>
      <c r="N179" s="240"/>
      <c r="O179" s="240"/>
      <c r="Q179" s="240">
        <v>1</v>
      </c>
      <c r="R179" s="240">
        <v>9</v>
      </c>
      <c r="S179" s="240">
        <f>6+1.2</f>
        <v>7.2</v>
      </c>
      <c r="T179" s="240">
        <f>+Q179*R179*S179</f>
        <v>64.8</v>
      </c>
      <c r="U179" s="240"/>
      <c r="V179" s="240">
        <f>+T179*$V$3</f>
        <v>36.288000000000004</v>
      </c>
      <c r="W179" s="240"/>
      <c r="X179" s="240"/>
      <c r="Y179" s="240"/>
      <c r="Z179" s="240"/>
      <c r="AA179" s="57"/>
      <c r="AB179" s="57"/>
      <c r="AC179" s="57"/>
    </row>
    <row r="180" spans="1:29" s="14" customFormat="1" ht="13.95" customHeight="1" x14ac:dyDescent="0.25">
      <c r="A180" s="238"/>
      <c r="B180" s="138"/>
      <c r="C180" s="142"/>
      <c r="E180" s="240"/>
      <c r="F180" s="240"/>
      <c r="G180" s="22"/>
      <c r="H180" s="183"/>
      <c r="I180" s="232"/>
      <c r="J180" s="233"/>
      <c r="K180" s="241"/>
      <c r="L180" s="241"/>
      <c r="M180" s="240"/>
      <c r="N180" s="240"/>
      <c r="O180" s="240"/>
      <c r="Q180" s="240">
        <v>1</v>
      </c>
      <c r="R180" s="240">
        <v>35</v>
      </c>
      <c r="S180" s="240">
        <v>3.05</v>
      </c>
      <c r="T180" s="240">
        <f>+Q180*R180*S180</f>
        <v>106.75</v>
      </c>
      <c r="U180" s="240"/>
      <c r="V180" s="240">
        <f>+T180*$V$3</f>
        <v>59.780000000000008</v>
      </c>
      <c r="W180" s="240"/>
      <c r="X180" s="240"/>
      <c r="Y180" s="240"/>
      <c r="Z180" s="240"/>
      <c r="AA180" s="57"/>
      <c r="AB180" s="57"/>
      <c r="AC180" s="57"/>
    </row>
    <row r="181" spans="1:29" s="14" customFormat="1" ht="13.95" customHeight="1" x14ac:dyDescent="0.25">
      <c r="A181" s="238"/>
      <c r="B181" s="141" t="s">
        <v>427</v>
      </c>
      <c r="C181" s="142"/>
      <c r="E181" s="240"/>
      <c r="F181" s="240"/>
      <c r="G181" s="22"/>
      <c r="H181" s="183"/>
      <c r="I181" s="232"/>
      <c r="J181" s="233"/>
      <c r="K181" s="241"/>
      <c r="L181" s="241"/>
      <c r="M181" s="240"/>
      <c r="N181" s="240"/>
      <c r="O181" s="240"/>
      <c r="Q181" s="240"/>
      <c r="R181" s="240"/>
      <c r="S181" s="240"/>
      <c r="T181" s="240"/>
      <c r="U181" s="240"/>
      <c r="V181" s="240"/>
      <c r="W181" s="240"/>
      <c r="X181" s="240"/>
      <c r="Y181" s="240"/>
      <c r="Z181" s="240"/>
      <c r="AA181" s="57"/>
      <c r="AB181" s="57"/>
      <c r="AC181" s="57"/>
    </row>
    <row r="182" spans="1:29" s="14" customFormat="1" ht="13.95" customHeight="1" x14ac:dyDescent="0.25">
      <c r="A182" s="238"/>
      <c r="B182" s="138" t="s">
        <v>439</v>
      </c>
      <c r="C182" s="142"/>
      <c r="E182" s="240"/>
      <c r="F182" s="240"/>
      <c r="G182" s="22"/>
      <c r="H182" s="183"/>
      <c r="I182" s="232"/>
      <c r="J182" s="233"/>
      <c r="K182" s="241"/>
      <c r="L182" s="241"/>
      <c r="M182" s="240"/>
      <c r="N182" s="240"/>
      <c r="O182" s="240"/>
      <c r="Q182" s="240">
        <v>1</v>
      </c>
      <c r="R182" s="240">
        <v>9</v>
      </c>
      <c r="S182" s="240">
        <v>7.2</v>
      </c>
      <c r="T182" s="240">
        <f>+Q182*R182*S182</f>
        <v>64.8</v>
      </c>
      <c r="U182" s="240"/>
      <c r="V182" s="240">
        <f>+T182*$V$3</f>
        <v>36.288000000000004</v>
      </c>
      <c r="W182" s="240"/>
      <c r="X182" s="240"/>
      <c r="Y182" s="240"/>
      <c r="Z182" s="240"/>
      <c r="AA182" s="57"/>
      <c r="AB182" s="57"/>
      <c r="AC182" s="57"/>
    </row>
    <row r="183" spans="1:29" s="14" customFormat="1" ht="13.95" customHeight="1" x14ac:dyDescent="0.25">
      <c r="A183" s="238"/>
      <c r="B183" s="211"/>
      <c r="C183" s="142"/>
      <c r="E183" s="240"/>
      <c r="F183" s="240"/>
      <c r="G183" s="22"/>
      <c r="H183" s="183"/>
      <c r="I183" s="232"/>
      <c r="J183" s="233"/>
      <c r="K183" s="241"/>
      <c r="L183" s="241"/>
      <c r="M183" s="240"/>
      <c r="N183" s="240"/>
      <c r="O183" s="240"/>
      <c r="Q183" s="240">
        <v>1</v>
      </c>
      <c r="R183" s="240">
        <v>35</v>
      </c>
      <c r="S183" s="240">
        <v>3.05</v>
      </c>
      <c r="T183" s="240">
        <f>+Q183*R183*S183</f>
        <v>106.75</v>
      </c>
      <c r="U183" s="240"/>
      <c r="V183" s="240">
        <f>+T183*$V$3</f>
        <v>59.780000000000008</v>
      </c>
      <c r="W183" s="240"/>
      <c r="X183" s="240"/>
      <c r="Y183" s="240"/>
      <c r="Z183" s="240"/>
      <c r="AA183" s="57"/>
      <c r="AB183" s="57"/>
      <c r="AC183" s="57"/>
    </row>
    <row r="184" spans="1:29" s="14" customFormat="1" ht="13.95" customHeight="1" x14ac:dyDescent="0.25">
      <c r="A184" s="238"/>
      <c r="B184" s="211"/>
      <c r="C184" s="142"/>
      <c r="E184" s="240"/>
      <c r="F184" s="240"/>
      <c r="G184" s="22"/>
      <c r="H184" s="183"/>
      <c r="I184" s="232"/>
      <c r="J184" s="233"/>
      <c r="K184" s="241"/>
      <c r="L184" s="241"/>
      <c r="M184" s="240"/>
      <c r="N184" s="240"/>
      <c r="O184" s="240"/>
      <c r="Q184" s="240">
        <v>1</v>
      </c>
      <c r="R184" s="240">
        <v>9</v>
      </c>
      <c r="S184" s="240">
        <f>1.55+1.2</f>
        <v>2.75</v>
      </c>
      <c r="T184" s="240">
        <f>+Q184*R184*S184</f>
        <v>24.75</v>
      </c>
      <c r="U184" s="240"/>
      <c r="V184" s="240">
        <f>+T184*$V$3</f>
        <v>13.860000000000001</v>
      </c>
      <c r="W184" s="240"/>
      <c r="X184" s="240"/>
      <c r="Y184" s="240"/>
      <c r="Z184" s="240"/>
      <c r="AA184" s="57"/>
      <c r="AB184" s="57"/>
      <c r="AC184" s="57"/>
    </row>
    <row r="185" spans="1:29" s="14" customFormat="1" ht="13.95" customHeight="1" x14ac:dyDescent="0.25">
      <c r="A185" s="238"/>
      <c r="B185" s="211"/>
      <c r="C185" s="142"/>
      <c r="E185" s="240"/>
      <c r="F185" s="240"/>
      <c r="G185" s="22"/>
      <c r="H185" s="183"/>
      <c r="I185" s="232"/>
      <c r="J185" s="233"/>
      <c r="K185" s="241"/>
      <c r="L185" s="241"/>
      <c r="M185" s="240"/>
      <c r="N185" s="240"/>
      <c r="O185" s="240"/>
      <c r="Q185" s="240">
        <v>1</v>
      </c>
      <c r="R185" s="240">
        <v>15</v>
      </c>
      <c r="S185" s="240">
        <v>3.05</v>
      </c>
      <c r="T185" s="240">
        <f>+Q185*R185*S185</f>
        <v>45.75</v>
      </c>
      <c r="U185" s="240"/>
      <c r="V185" s="240">
        <f>+T185*$V$3</f>
        <v>25.62</v>
      </c>
      <c r="W185" s="240"/>
      <c r="X185" s="240"/>
      <c r="Y185" s="240"/>
      <c r="Z185" s="240"/>
      <c r="AA185" s="57"/>
      <c r="AB185" s="57"/>
      <c r="AC185" s="57"/>
    </row>
    <row r="186" spans="1:29" s="14" customFormat="1" ht="13.95" customHeight="1" x14ac:dyDescent="0.25">
      <c r="A186" s="238"/>
      <c r="B186" s="211"/>
      <c r="C186" s="142"/>
      <c r="E186" s="240"/>
      <c r="F186" s="240"/>
      <c r="G186" s="22"/>
      <c r="H186" s="183"/>
      <c r="I186" s="232"/>
      <c r="J186" s="233"/>
      <c r="K186" s="241"/>
      <c r="L186" s="241"/>
      <c r="M186" s="240"/>
      <c r="N186" s="240"/>
      <c r="O186" s="240"/>
      <c r="Q186" s="240"/>
      <c r="R186" s="240"/>
      <c r="S186" s="240"/>
      <c r="T186" s="240"/>
      <c r="U186" s="240"/>
      <c r="V186" s="240"/>
      <c r="W186" s="240"/>
      <c r="X186" s="240"/>
      <c r="Y186" s="240"/>
      <c r="Z186" s="240"/>
      <c r="AA186" s="57"/>
      <c r="AB186" s="57"/>
      <c r="AC186" s="57"/>
    </row>
    <row r="187" spans="1:29" s="14" customFormat="1" ht="13.95" customHeight="1" x14ac:dyDescent="0.25">
      <c r="A187" s="238"/>
      <c r="B187" s="138"/>
      <c r="C187" s="142"/>
      <c r="E187" s="240"/>
      <c r="F187" s="240"/>
      <c r="G187" s="22"/>
      <c r="H187" s="240"/>
      <c r="I187" s="331"/>
      <c r="J187" s="332"/>
      <c r="K187" s="241"/>
      <c r="L187" s="241"/>
      <c r="M187" s="240"/>
      <c r="N187" s="240"/>
      <c r="O187" s="240"/>
      <c r="Q187" s="240"/>
      <c r="R187" s="240"/>
      <c r="S187" s="240"/>
      <c r="T187" s="240"/>
      <c r="U187" s="240"/>
      <c r="V187" s="240"/>
      <c r="W187" s="240"/>
      <c r="X187" s="240"/>
      <c r="Y187" s="240"/>
      <c r="Z187" s="240"/>
      <c r="AA187" s="57"/>
      <c r="AB187" s="57"/>
      <c r="AC187" s="57"/>
    </row>
    <row r="188" spans="1:29" ht="13.95" customHeight="1" x14ac:dyDescent="0.25">
      <c r="A188" s="228" t="s">
        <v>58</v>
      </c>
      <c r="B188" s="141" t="s">
        <v>121</v>
      </c>
      <c r="C188" s="142"/>
      <c r="D188" s="2"/>
      <c r="I188" s="331"/>
      <c r="J188" s="332"/>
      <c r="K188" s="241"/>
      <c r="L188" s="241"/>
      <c r="P188" s="2"/>
      <c r="AA188" s="6"/>
      <c r="AB188" s="6"/>
      <c r="AC188" s="6"/>
    </row>
    <row r="189" spans="1:29" ht="13.95" customHeight="1" x14ac:dyDescent="0.25">
      <c r="A189" s="228" t="s">
        <v>184</v>
      </c>
      <c r="B189" s="141" t="s">
        <v>182</v>
      </c>
      <c r="C189" s="139" t="s">
        <v>90</v>
      </c>
      <c r="D189" s="2"/>
      <c r="H189" s="20">
        <f>+SUM(H191:H192)</f>
        <v>9.2880000000000003</v>
      </c>
      <c r="I189" s="331"/>
      <c r="J189" s="332"/>
      <c r="K189" s="241"/>
      <c r="L189" s="241"/>
      <c r="P189" s="2"/>
      <c r="AA189" s="6"/>
      <c r="AB189" s="6"/>
      <c r="AC189" s="6"/>
    </row>
    <row r="190" spans="1:29" ht="13.95" customHeight="1" x14ac:dyDescent="0.25">
      <c r="B190" s="24" t="s">
        <v>121</v>
      </c>
      <c r="C190" s="26"/>
      <c r="D190" s="2"/>
      <c r="I190" s="232"/>
      <c r="J190" s="233"/>
      <c r="K190" s="241"/>
      <c r="L190" s="241"/>
      <c r="P190" s="2"/>
      <c r="AA190" s="6"/>
      <c r="AB190" s="6"/>
      <c r="AC190" s="6"/>
    </row>
    <row r="191" spans="1:29" ht="13.95" customHeight="1" x14ac:dyDescent="0.25">
      <c r="B191" s="24" t="s">
        <v>425</v>
      </c>
      <c r="C191" s="24"/>
      <c r="D191" s="2">
        <v>2.5</v>
      </c>
      <c r="E191" s="231">
        <v>1.8</v>
      </c>
      <c r="F191" s="231">
        <v>0.6</v>
      </c>
      <c r="G191" s="8">
        <v>2</v>
      </c>
      <c r="H191" s="231">
        <f>+D191*E191*F191*G191</f>
        <v>5.3999999999999995</v>
      </c>
      <c r="I191" s="232"/>
      <c r="J191" s="233"/>
      <c r="K191" s="241"/>
      <c r="L191" s="241"/>
      <c r="P191" s="2"/>
      <c r="AA191" s="6"/>
      <c r="AB191" s="6"/>
      <c r="AC191" s="6"/>
    </row>
    <row r="192" spans="1:29" ht="13.95" customHeight="1" x14ac:dyDescent="0.25">
      <c r="B192" s="26" t="s">
        <v>383</v>
      </c>
      <c r="C192" s="26"/>
      <c r="D192" s="2">
        <v>1.8</v>
      </c>
      <c r="E192" s="231">
        <v>1.8</v>
      </c>
      <c r="F192" s="231">
        <v>0.6</v>
      </c>
      <c r="G192" s="8">
        <v>2</v>
      </c>
      <c r="H192" s="231">
        <f>+D192*E192*F192*G192</f>
        <v>3.8879999999999999</v>
      </c>
      <c r="I192" s="232"/>
      <c r="J192" s="233"/>
      <c r="K192" s="241"/>
      <c r="L192" s="241"/>
      <c r="P192" s="2"/>
      <c r="AA192" s="6"/>
      <c r="AB192" s="6"/>
      <c r="AC192" s="6"/>
    </row>
    <row r="193" spans="1:29" ht="13.95" customHeight="1" x14ac:dyDescent="0.25">
      <c r="B193" s="141"/>
      <c r="C193" s="142"/>
      <c r="D193" s="2"/>
      <c r="I193" s="232"/>
      <c r="J193" s="233"/>
      <c r="K193" s="241"/>
      <c r="L193" s="241"/>
      <c r="P193" s="2"/>
      <c r="AA193" s="6"/>
      <c r="AB193" s="6"/>
      <c r="AC193" s="6"/>
    </row>
    <row r="194" spans="1:29" ht="13.95" customHeight="1" x14ac:dyDescent="0.25">
      <c r="A194" s="228" t="s">
        <v>185</v>
      </c>
      <c r="B194" s="141" t="s">
        <v>183</v>
      </c>
      <c r="C194" s="139" t="s">
        <v>102</v>
      </c>
      <c r="D194" s="2"/>
      <c r="I194" s="331"/>
      <c r="J194" s="332"/>
      <c r="K194" s="241"/>
      <c r="L194" s="241"/>
      <c r="P194" s="2"/>
      <c r="Z194" s="20">
        <f>+SUM(X195:X198)</f>
        <v>325.60000000000002</v>
      </c>
      <c r="AA194" s="6"/>
      <c r="AB194" s="6"/>
      <c r="AC194" s="6"/>
    </row>
    <row r="195" spans="1:29" ht="13.95" customHeight="1" x14ac:dyDescent="0.25">
      <c r="B195" s="138"/>
      <c r="C195" s="142"/>
      <c r="D195" s="2"/>
      <c r="I195" s="331"/>
      <c r="J195" s="332"/>
      <c r="K195" s="241"/>
      <c r="L195" s="241"/>
      <c r="P195" s="2"/>
      <c r="Q195" s="231">
        <v>2</v>
      </c>
      <c r="R195" s="231">
        <v>12</v>
      </c>
      <c r="S195" s="231">
        <v>1.75</v>
      </c>
      <c r="T195" s="231">
        <f>+Q195*R195*S195</f>
        <v>42</v>
      </c>
      <c r="X195" s="231">
        <f>+T195*X3</f>
        <v>67.2</v>
      </c>
      <c r="AA195" s="6"/>
      <c r="AB195" s="6"/>
      <c r="AC195" s="6"/>
    </row>
    <row r="196" spans="1:29" ht="13.95" customHeight="1" x14ac:dyDescent="0.25">
      <c r="B196" s="138"/>
      <c r="C196" s="142"/>
      <c r="D196" s="2"/>
      <c r="I196" s="331"/>
      <c r="J196" s="332"/>
      <c r="K196" s="241"/>
      <c r="L196" s="241"/>
      <c r="P196" s="2"/>
      <c r="Q196" s="231">
        <v>2</v>
      </c>
      <c r="R196" s="231">
        <v>12</v>
      </c>
      <c r="S196" s="231">
        <v>1.75</v>
      </c>
      <c r="T196" s="231">
        <f>+Q196*R196*S196</f>
        <v>42</v>
      </c>
      <c r="X196" s="231">
        <f>+T196*X3</f>
        <v>67.2</v>
      </c>
      <c r="AA196" s="6"/>
      <c r="AB196" s="6"/>
      <c r="AC196" s="6"/>
    </row>
    <row r="197" spans="1:29" ht="13.95" customHeight="1" x14ac:dyDescent="0.25">
      <c r="B197" s="138"/>
      <c r="C197" s="142"/>
      <c r="D197" s="2"/>
      <c r="I197" s="232"/>
      <c r="J197" s="233"/>
      <c r="K197" s="241"/>
      <c r="L197" s="241"/>
      <c r="P197" s="2"/>
      <c r="Q197" s="231">
        <v>2</v>
      </c>
      <c r="R197" s="231">
        <v>12</v>
      </c>
      <c r="S197" s="231">
        <v>2.5</v>
      </c>
      <c r="T197" s="231">
        <f>+Q197*R197*S197</f>
        <v>60</v>
      </c>
      <c r="X197" s="231">
        <f>+T197*X3</f>
        <v>96</v>
      </c>
      <c r="AA197" s="6"/>
      <c r="AB197" s="6"/>
      <c r="AC197" s="6"/>
    </row>
    <row r="198" spans="1:29" ht="13.95" customHeight="1" x14ac:dyDescent="0.25">
      <c r="B198" s="138"/>
      <c r="C198" s="142"/>
      <c r="D198" s="2"/>
      <c r="I198" s="232"/>
      <c r="J198" s="233"/>
      <c r="K198" s="241"/>
      <c r="L198" s="241"/>
      <c r="P198" s="2"/>
      <c r="Q198" s="231">
        <v>2</v>
      </c>
      <c r="R198" s="231">
        <v>17</v>
      </c>
      <c r="S198" s="231">
        <v>1.75</v>
      </c>
      <c r="T198" s="231">
        <f>+Q198*R198*S198</f>
        <v>59.5</v>
      </c>
      <c r="X198" s="231">
        <f>+T198*X3</f>
        <v>95.2</v>
      </c>
      <c r="AA198" s="6"/>
      <c r="AB198" s="6"/>
      <c r="AC198" s="6"/>
    </row>
    <row r="199" spans="1:29" ht="13.95" customHeight="1" x14ac:dyDescent="0.25">
      <c r="B199" s="138"/>
      <c r="C199" s="142"/>
      <c r="D199" s="2"/>
      <c r="I199" s="331"/>
      <c r="J199" s="332"/>
      <c r="K199" s="241"/>
      <c r="L199" s="241"/>
      <c r="P199" s="2"/>
      <c r="AA199" s="6"/>
      <c r="AB199" s="6"/>
      <c r="AC199" s="6"/>
    </row>
    <row r="200" spans="1:29" ht="13.95" customHeight="1" x14ac:dyDescent="0.25">
      <c r="A200" s="228" t="s">
        <v>190</v>
      </c>
      <c r="B200" s="141" t="s">
        <v>186</v>
      </c>
      <c r="C200" s="142"/>
      <c r="D200" s="2"/>
      <c r="I200" s="331"/>
      <c r="J200" s="332"/>
      <c r="K200" s="241"/>
      <c r="L200" s="241"/>
      <c r="P200" s="2"/>
      <c r="AA200" s="6"/>
      <c r="AB200" s="6"/>
      <c r="AC200" s="6"/>
    </row>
    <row r="201" spans="1:29" ht="13.95" customHeight="1" x14ac:dyDescent="0.25">
      <c r="A201" s="228" t="s">
        <v>191</v>
      </c>
      <c r="B201" s="141" t="s">
        <v>189</v>
      </c>
      <c r="C201" s="139" t="s">
        <v>90</v>
      </c>
      <c r="D201" s="2"/>
      <c r="H201" s="20">
        <f>+SUM(H202:H208)</f>
        <v>1.2749999999999999</v>
      </c>
      <c r="I201" s="331"/>
      <c r="J201" s="332"/>
      <c r="K201" s="241"/>
      <c r="L201" s="241"/>
      <c r="P201" s="2"/>
      <c r="AA201" s="6"/>
      <c r="AB201" s="6"/>
      <c r="AC201" s="6"/>
    </row>
    <row r="202" spans="1:29" ht="13.95" customHeight="1" x14ac:dyDescent="0.25">
      <c r="B202" s="24" t="s">
        <v>125</v>
      </c>
      <c r="C202" s="24"/>
      <c r="D202" s="2"/>
      <c r="I202" s="232"/>
      <c r="J202" s="233"/>
      <c r="K202" s="241"/>
      <c r="L202" s="241"/>
      <c r="P202" s="2"/>
      <c r="AA202" s="6"/>
      <c r="AB202" s="6"/>
      <c r="AC202" s="6"/>
    </row>
    <row r="203" spans="1:29" ht="13.95" customHeight="1" x14ac:dyDescent="0.25">
      <c r="B203" s="24" t="s">
        <v>425</v>
      </c>
      <c r="C203" s="26"/>
      <c r="D203" s="2"/>
      <c r="I203" s="232"/>
      <c r="J203" s="233"/>
      <c r="K203" s="241"/>
      <c r="L203" s="241"/>
      <c r="P203" s="2"/>
      <c r="AA203" s="6"/>
      <c r="AB203" s="6"/>
      <c r="AC203" s="6"/>
    </row>
    <row r="204" spans="1:29" ht="13.95" customHeight="1" x14ac:dyDescent="0.25">
      <c r="B204" s="26" t="s">
        <v>440</v>
      </c>
      <c r="C204" s="26"/>
      <c r="D204" s="181">
        <v>3.2</v>
      </c>
      <c r="E204" s="231">
        <v>0.25</v>
      </c>
      <c r="F204" s="231">
        <v>0.6</v>
      </c>
      <c r="G204" s="8">
        <v>1</v>
      </c>
      <c r="H204" s="231">
        <f>+D204*E204*F204*G204</f>
        <v>0.48</v>
      </c>
      <c r="I204" s="232"/>
      <c r="J204" s="233"/>
      <c r="K204" s="241"/>
      <c r="L204" s="241"/>
      <c r="P204" s="2"/>
      <c r="AA204" s="6"/>
      <c r="AB204" s="6"/>
      <c r="AC204" s="6"/>
    </row>
    <row r="205" spans="1:29" ht="13.95" customHeight="1" x14ac:dyDescent="0.25">
      <c r="B205" s="26" t="s">
        <v>438</v>
      </c>
      <c r="C205" s="26"/>
      <c r="D205" s="181">
        <v>1.05</v>
      </c>
      <c r="E205" s="231">
        <v>0.25</v>
      </c>
      <c r="F205" s="231">
        <v>0.6</v>
      </c>
      <c r="G205" s="8">
        <v>1</v>
      </c>
      <c r="H205" s="231">
        <f t="shared" ref="H205" si="16">+D205*E205*F205*G205</f>
        <v>0.1575</v>
      </c>
      <c r="I205" s="232"/>
      <c r="J205" s="233"/>
      <c r="K205" s="241"/>
      <c r="L205" s="241"/>
      <c r="P205" s="2"/>
      <c r="AA205" s="6"/>
      <c r="AB205" s="6"/>
      <c r="AC205" s="6"/>
    </row>
    <row r="206" spans="1:29" ht="13.95" customHeight="1" x14ac:dyDescent="0.25">
      <c r="B206" s="24" t="s">
        <v>383</v>
      </c>
      <c r="C206" s="24"/>
      <c r="D206" s="181"/>
      <c r="I206" s="232"/>
      <c r="J206" s="233"/>
      <c r="K206" s="241"/>
      <c r="L206" s="241"/>
      <c r="P206" s="2"/>
      <c r="AA206" s="6"/>
      <c r="AB206" s="6"/>
      <c r="AC206" s="6"/>
    </row>
    <row r="207" spans="1:29" ht="13.95" customHeight="1" x14ac:dyDescent="0.25">
      <c r="B207" s="26" t="s">
        <v>440</v>
      </c>
      <c r="C207" s="26"/>
      <c r="D207" s="181">
        <v>3.2</v>
      </c>
      <c r="E207" s="231">
        <v>0.25</v>
      </c>
      <c r="F207" s="231">
        <v>0.6</v>
      </c>
      <c r="G207" s="8">
        <v>1</v>
      </c>
      <c r="H207" s="231">
        <f>+D207*E207*F207*G207</f>
        <v>0.48</v>
      </c>
      <c r="I207" s="232"/>
      <c r="J207" s="233"/>
      <c r="K207" s="241"/>
      <c r="L207" s="241"/>
      <c r="P207" s="2"/>
      <c r="AA207" s="6"/>
      <c r="AB207" s="6"/>
      <c r="AC207" s="6"/>
    </row>
    <row r="208" spans="1:29" ht="13.95" customHeight="1" x14ac:dyDescent="0.25">
      <c r="B208" s="26" t="s">
        <v>438</v>
      </c>
      <c r="C208" s="26"/>
      <c r="D208" s="181">
        <v>1.05</v>
      </c>
      <c r="E208" s="231">
        <v>0.25</v>
      </c>
      <c r="F208" s="231">
        <v>0.6</v>
      </c>
      <c r="G208" s="8">
        <v>1</v>
      </c>
      <c r="H208" s="231">
        <f t="shared" ref="H208" si="17">+D208*E208*F208*G208</f>
        <v>0.1575</v>
      </c>
      <c r="I208" s="232"/>
      <c r="J208" s="233"/>
      <c r="K208" s="241"/>
      <c r="L208" s="241"/>
      <c r="P208" s="2"/>
      <c r="AA208" s="6"/>
      <c r="AB208" s="6"/>
      <c r="AC208" s="6"/>
    </row>
    <row r="209" spans="1:29" ht="13.95" customHeight="1" x14ac:dyDescent="0.25">
      <c r="B209" s="141"/>
      <c r="C209" s="142"/>
      <c r="D209" s="2"/>
      <c r="I209" s="232"/>
      <c r="J209" s="233"/>
      <c r="K209" s="241"/>
      <c r="L209" s="241"/>
      <c r="P209" s="2"/>
      <c r="AA209" s="6"/>
      <c r="AB209" s="6"/>
      <c r="AC209" s="6"/>
    </row>
    <row r="210" spans="1:29" ht="13.95" customHeight="1" x14ac:dyDescent="0.25">
      <c r="A210" s="228" t="s">
        <v>192</v>
      </c>
      <c r="B210" s="141" t="s">
        <v>187</v>
      </c>
      <c r="C210" s="139" t="s">
        <v>89</v>
      </c>
      <c r="D210" s="2"/>
      <c r="I210" s="241"/>
      <c r="J210" s="241"/>
      <c r="K210" s="241"/>
      <c r="L210" s="13">
        <f>+SUM(L211:L216)</f>
        <v>10.199999999999999</v>
      </c>
      <c r="P210" s="2"/>
      <c r="AA210" s="6"/>
      <c r="AB210" s="6"/>
      <c r="AC210" s="6"/>
    </row>
    <row r="211" spans="1:29" ht="13.95" customHeight="1" x14ac:dyDescent="0.25">
      <c r="B211" s="24" t="s">
        <v>425</v>
      </c>
      <c r="C211" s="142"/>
      <c r="D211" s="2"/>
      <c r="I211" s="241"/>
      <c r="J211" s="241"/>
      <c r="K211" s="241"/>
      <c r="L211" s="241"/>
      <c r="P211" s="2"/>
      <c r="AA211" s="6"/>
      <c r="AB211" s="6"/>
      <c r="AC211" s="6"/>
    </row>
    <row r="212" spans="1:29" ht="13.95" customHeight="1" x14ac:dyDescent="0.25">
      <c r="B212" s="26" t="s">
        <v>440</v>
      </c>
      <c r="C212" s="142"/>
      <c r="D212" s="2"/>
      <c r="I212" s="181">
        <v>3.2</v>
      </c>
      <c r="J212" s="241">
        <v>0.6</v>
      </c>
      <c r="K212" s="241">
        <v>2</v>
      </c>
      <c r="L212" s="241">
        <f>+I212*J212*K212</f>
        <v>3.84</v>
      </c>
      <c r="P212" s="2"/>
      <c r="AA212" s="6"/>
      <c r="AB212" s="6"/>
      <c r="AC212" s="6"/>
    </row>
    <row r="213" spans="1:29" ht="13.95" customHeight="1" x14ac:dyDescent="0.25">
      <c r="B213" s="26" t="s">
        <v>438</v>
      </c>
      <c r="C213" s="142"/>
      <c r="D213" s="2"/>
      <c r="I213" s="181">
        <v>1.05</v>
      </c>
      <c r="J213" s="241">
        <v>0.6</v>
      </c>
      <c r="K213" s="241">
        <v>2</v>
      </c>
      <c r="L213" s="241">
        <f t="shared" ref="L213" si="18">+I213*J213*K213</f>
        <v>1.26</v>
      </c>
      <c r="P213" s="2"/>
      <c r="AA213" s="6"/>
      <c r="AB213" s="6"/>
      <c r="AC213" s="6"/>
    </row>
    <row r="214" spans="1:29" ht="13.95" customHeight="1" x14ac:dyDescent="0.25">
      <c r="B214" s="24" t="s">
        <v>383</v>
      </c>
      <c r="C214" s="142"/>
      <c r="D214" s="2"/>
      <c r="I214" s="181"/>
      <c r="J214" s="2"/>
      <c r="K214" s="2"/>
      <c r="L214" s="2"/>
      <c r="P214" s="2"/>
      <c r="AA214" s="6"/>
      <c r="AB214" s="6"/>
      <c r="AC214" s="6"/>
    </row>
    <row r="215" spans="1:29" ht="13.95" customHeight="1" x14ac:dyDescent="0.25">
      <c r="B215" s="26" t="s">
        <v>440</v>
      </c>
      <c r="C215" s="142"/>
      <c r="D215" s="2"/>
      <c r="I215" s="181">
        <v>3.2</v>
      </c>
      <c r="J215" s="241">
        <v>0.6</v>
      </c>
      <c r="K215" s="241">
        <v>2</v>
      </c>
      <c r="L215" s="241">
        <f>+I215*J215*K215</f>
        <v>3.84</v>
      </c>
      <c r="P215" s="2"/>
      <c r="AA215" s="6"/>
      <c r="AB215" s="6"/>
      <c r="AC215" s="6"/>
    </row>
    <row r="216" spans="1:29" ht="13.95" customHeight="1" x14ac:dyDescent="0.25">
      <c r="B216" s="26" t="s">
        <v>438</v>
      </c>
      <c r="C216" s="142"/>
      <c r="D216" s="2"/>
      <c r="I216" s="181">
        <v>1.05</v>
      </c>
      <c r="J216" s="241">
        <v>0.6</v>
      </c>
      <c r="K216" s="241">
        <v>2</v>
      </c>
      <c r="L216" s="241">
        <f>+I216*J216*K216</f>
        <v>1.26</v>
      </c>
      <c r="P216" s="2"/>
      <c r="AA216" s="6"/>
      <c r="AB216" s="6"/>
      <c r="AC216" s="6"/>
    </row>
    <row r="217" spans="1:29" ht="13.95" customHeight="1" x14ac:dyDescent="0.25">
      <c r="B217" s="141"/>
      <c r="C217" s="142"/>
      <c r="D217" s="2"/>
      <c r="I217" s="241"/>
      <c r="J217" s="241"/>
      <c r="K217" s="241"/>
      <c r="L217" s="241"/>
      <c r="P217" s="2"/>
      <c r="AA217" s="6"/>
      <c r="AB217" s="6"/>
      <c r="AC217" s="6"/>
    </row>
    <row r="218" spans="1:29" ht="13.95" customHeight="1" x14ac:dyDescent="0.25">
      <c r="B218" s="141"/>
      <c r="C218" s="142"/>
      <c r="D218" s="2"/>
      <c r="I218" s="241"/>
      <c r="J218" s="241"/>
      <c r="K218" s="241"/>
      <c r="L218" s="241"/>
      <c r="P218" s="2"/>
      <c r="AA218" s="6"/>
      <c r="AB218" s="6"/>
      <c r="AC218" s="6"/>
    </row>
    <row r="219" spans="1:29" ht="13.95" customHeight="1" x14ac:dyDescent="0.25">
      <c r="A219" s="228" t="s">
        <v>193</v>
      </c>
      <c r="B219" s="141" t="s">
        <v>188</v>
      </c>
      <c r="C219" s="139" t="s">
        <v>102</v>
      </c>
      <c r="D219" s="2"/>
      <c r="I219" s="241"/>
      <c r="J219" s="241"/>
      <c r="K219" s="241"/>
      <c r="L219" s="241"/>
      <c r="P219" s="2"/>
      <c r="Z219" s="20">
        <f>+SUM(U221:Y226)</f>
        <v>232.42800000000003</v>
      </c>
      <c r="AA219" s="6"/>
      <c r="AB219" s="6"/>
      <c r="AC219" s="6"/>
    </row>
    <row r="220" spans="1:29" ht="13.95" customHeight="1" x14ac:dyDescent="0.25">
      <c r="B220" s="24" t="s">
        <v>441</v>
      </c>
      <c r="C220" s="142"/>
      <c r="D220" s="2"/>
      <c r="I220" s="241"/>
      <c r="J220" s="241"/>
      <c r="K220" s="241"/>
      <c r="L220" s="241"/>
      <c r="P220" s="2"/>
      <c r="AA220" s="6"/>
      <c r="AB220" s="6"/>
      <c r="AC220" s="6"/>
    </row>
    <row r="221" spans="1:29" ht="13.95" customHeight="1" x14ac:dyDescent="0.25">
      <c r="B221" s="26" t="s">
        <v>437</v>
      </c>
      <c r="C221" s="142"/>
      <c r="D221" s="2"/>
      <c r="I221" s="232"/>
      <c r="J221" s="233"/>
      <c r="K221" s="241"/>
      <c r="L221" s="241"/>
      <c r="P221" s="2"/>
      <c r="Q221" s="231">
        <v>2</v>
      </c>
      <c r="R221" s="231">
        <v>6</v>
      </c>
      <c r="S221" s="231">
        <f>+D204+1.2</f>
        <v>4.4000000000000004</v>
      </c>
      <c r="T221" s="231">
        <f>+R221*S221*Q221</f>
        <v>52.800000000000004</v>
      </c>
      <c r="X221" s="231">
        <f>+T221*X3</f>
        <v>84.480000000000018</v>
      </c>
      <c r="AA221" s="6"/>
      <c r="AB221" s="6"/>
      <c r="AC221" s="6"/>
    </row>
    <row r="222" spans="1:29" ht="13.95" customHeight="1" x14ac:dyDescent="0.25">
      <c r="B222" s="26"/>
      <c r="C222" s="142"/>
      <c r="D222" s="2"/>
      <c r="I222" s="232"/>
      <c r="J222" s="233"/>
      <c r="K222" s="241"/>
      <c r="L222" s="241"/>
      <c r="P222" s="2"/>
      <c r="Q222" s="231">
        <v>2</v>
      </c>
      <c r="R222" s="231">
        <v>2</v>
      </c>
      <c r="S222" s="231">
        <f>+S221</f>
        <v>4.4000000000000004</v>
      </c>
      <c r="T222" s="231">
        <f t="shared" ref="T222:T226" si="19">+R222*S222*Q222</f>
        <v>17.600000000000001</v>
      </c>
      <c r="W222" s="231">
        <f>+T222*W3</f>
        <v>17.952000000000002</v>
      </c>
      <c r="AA222" s="6"/>
      <c r="AB222" s="6"/>
      <c r="AC222" s="6"/>
    </row>
    <row r="223" spans="1:29" ht="13.95" customHeight="1" x14ac:dyDescent="0.25">
      <c r="B223" s="26"/>
      <c r="C223" s="142"/>
      <c r="D223" s="2"/>
      <c r="I223" s="232"/>
      <c r="J223" s="233"/>
      <c r="K223" s="241"/>
      <c r="L223" s="241"/>
      <c r="P223" s="2"/>
      <c r="Q223" s="231">
        <v>2</v>
      </c>
      <c r="R223" s="231">
        <v>22</v>
      </c>
      <c r="S223" s="231">
        <v>1.65</v>
      </c>
      <c r="T223" s="231">
        <f t="shared" si="19"/>
        <v>72.599999999999994</v>
      </c>
      <c r="V223" s="231">
        <f>+T223*V3</f>
        <v>40.655999999999999</v>
      </c>
      <c r="AA223" s="6"/>
      <c r="AB223" s="6"/>
      <c r="AC223" s="6"/>
    </row>
    <row r="224" spans="1:29" ht="13.95" customHeight="1" x14ac:dyDescent="0.25">
      <c r="B224" s="26" t="s">
        <v>438</v>
      </c>
      <c r="C224" s="142"/>
      <c r="D224" s="2"/>
      <c r="I224" s="232"/>
      <c r="J224" s="233"/>
      <c r="K224" s="241"/>
      <c r="L224" s="241"/>
      <c r="P224" s="2"/>
      <c r="Q224" s="231">
        <v>2</v>
      </c>
      <c r="R224" s="231">
        <v>6</v>
      </c>
      <c r="S224" s="231">
        <f>+D205+1.2</f>
        <v>2.25</v>
      </c>
      <c r="T224" s="231">
        <f t="shared" si="19"/>
        <v>27</v>
      </c>
      <c r="X224" s="231">
        <f>+T224*X3</f>
        <v>43.2</v>
      </c>
      <c r="AA224" s="6"/>
      <c r="AB224" s="6"/>
      <c r="AC224" s="6"/>
    </row>
    <row r="225" spans="1:29" ht="13.95" customHeight="1" x14ac:dyDescent="0.25">
      <c r="B225" s="26"/>
      <c r="C225" s="142"/>
      <c r="D225" s="2"/>
      <c r="I225" s="232"/>
      <c r="J225" s="233"/>
      <c r="K225" s="241"/>
      <c r="L225" s="241"/>
      <c r="P225" s="2"/>
      <c r="Q225" s="231">
        <v>2</v>
      </c>
      <c r="R225" s="231">
        <v>2</v>
      </c>
      <c r="S225" s="231">
        <f>+S224</f>
        <v>2.25</v>
      </c>
      <c r="T225" s="231">
        <f t="shared" si="19"/>
        <v>9</v>
      </c>
      <c r="W225" s="231">
        <f>+T225*W3</f>
        <v>9.18</v>
      </c>
      <c r="AA225" s="6"/>
      <c r="AB225" s="6"/>
      <c r="AC225" s="6"/>
    </row>
    <row r="226" spans="1:29" ht="13.95" customHeight="1" x14ac:dyDescent="0.25">
      <c r="B226" s="26"/>
      <c r="C226" s="142"/>
      <c r="D226" s="2"/>
      <c r="I226" s="232"/>
      <c r="J226" s="233"/>
      <c r="K226" s="241"/>
      <c r="L226" s="241"/>
      <c r="P226" s="2"/>
      <c r="Q226" s="231">
        <v>2</v>
      </c>
      <c r="R226" s="231">
        <v>20</v>
      </c>
      <c r="S226" s="231">
        <v>1.65</v>
      </c>
      <c r="T226" s="231">
        <f t="shared" si="19"/>
        <v>66</v>
      </c>
      <c r="V226" s="231">
        <f>+T226*V3</f>
        <v>36.96</v>
      </c>
      <c r="AA226" s="6"/>
      <c r="AB226" s="6"/>
      <c r="AC226" s="6"/>
    </row>
    <row r="227" spans="1:29" ht="13.95" customHeight="1" x14ac:dyDescent="0.25">
      <c r="B227" s="138"/>
      <c r="C227" s="142"/>
      <c r="D227" s="2"/>
      <c r="I227" s="232"/>
      <c r="J227" s="233"/>
      <c r="K227" s="241"/>
      <c r="L227" s="241"/>
      <c r="P227" s="2"/>
      <c r="AA227" s="6"/>
      <c r="AB227" s="6"/>
      <c r="AC227" s="6"/>
    </row>
    <row r="228" spans="1:29" ht="13.95" customHeight="1" x14ac:dyDescent="0.25">
      <c r="A228" s="228" t="s">
        <v>197</v>
      </c>
      <c r="B228" s="141" t="s">
        <v>194</v>
      </c>
      <c r="C228" s="142"/>
      <c r="D228" s="2"/>
      <c r="I228" s="333"/>
      <c r="J228" s="334"/>
      <c r="K228" s="241"/>
      <c r="L228" s="241"/>
      <c r="P228" s="2"/>
      <c r="AA228" s="6"/>
      <c r="AB228" s="6"/>
      <c r="AC228" s="6"/>
    </row>
    <row r="229" spans="1:29" ht="13.95" customHeight="1" x14ac:dyDescent="0.25">
      <c r="A229" s="228" t="s">
        <v>198</v>
      </c>
      <c r="B229" s="141" t="s">
        <v>199</v>
      </c>
      <c r="C229" s="142" t="s">
        <v>90</v>
      </c>
      <c r="D229" s="2"/>
      <c r="H229" s="20">
        <f>+SUM(H230:H233)</f>
        <v>6.2778750000000008</v>
      </c>
      <c r="I229" s="241"/>
      <c r="J229" s="241"/>
      <c r="K229" s="241"/>
      <c r="L229" s="241"/>
      <c r="P229" s="2"/>
      <c r="AA229" s="6"/>
      <c r="AB229" s="6"/>
      <c r="AC229" s="6"/>
    </row>
    <row r="230" spans="1:29" ht="13.95" customHeight="1" x14ac:dyDescent="0.25">
      <c r="B230" s="141" t="s">
        <v>202</v>
      </c>
      <c r="C230" s="142"/>
      <c r="D230" s="344">
        <v>0.17749999999999999</v>
      </c>
      <c r="E230" s="336"/>
      <c r="F230" s="240">
        <f>1.4+0.15+3.35</f>
        <v>4.9000000000000004</v>
      </c>
      <c r="G230" s="22">
        <v>2</v>
      </c>
      <c r="H230" s="240">
        <f>+D230*F230*G230</f>
        <v>1.7395</v>
      </c>
      <c r="I230" s="232"/>
      <c r="J230" s="233"/>
      <c r="K230" s="241"/>
      <c r="L230" s="241"/>
      <c r="P230" s="2"/>
      <c r="AA230" s="6"/>
      <c r="AB230" s="6"/>
      <c r="AC230" s="6"/>
    </row>
    <row r="231" spans="1:29" ht="13.95" customHeight="1" x14ac:dyDescent="0.25">
      <c r="B231" s="141" t="s">
        <v>203</v>
      </c>
      <c r="C231" s="142"/>
      <c r="D231" s="344">
        <v>0.23499999999999999</v>
      </c>
      <c r="E231" s="336"/>
      <c r="F231" s="240">
        <f>1.4+0.15+3.35</f>
        <v>4.9000000000000004</v>
      </c>
      <c r="G231" s="22">
        <v>2</v>
      </c>
      <c r="H231" s="240">
        <f t="shared" ref="H231" si="20">+D231*F231*G231</f>
        <v>2.3029999999999999</v>
      </c>
      <c r="I231" s="232"/>
      <c r="J231" s="233"/>
      <c r="K231" s="241"/>
      <c r="L231" s="241"/>
      <c r="P231" s="2"/>
      <c r="AA231" s="6"/>
      <c r="AB231" s="6"/>
      <c r="AC231" s="6"/>
    </row>
    <row r="232" spans="1:29" ht="13.95" customHeight="1" x14ac:dyDescent="0.25">
      <c r="B232" s="141" t="s">
        <v>204</v>
      </c>
      <c r="C232" s="142"/>
      <c r="D232" s="14">
        <v>0.25</v>
      </c>
      <c r="E232" s="240">
        <v>0.48</v>
      </c>
      <c r="F232" s="240">
        <v>4.9000000000000004</v>
      </c>
      <c r="G232" s="22">
        <v>2</v>
      </c>
      <c r="H232" s="240">
        <f>+D232*F232*G232*E232</f>
        <v>1.1759999999999999</v>
      </c>
      <c r="I232" s="232"/>
      <c r="J232" s="233"/>
      <c r="K232" s="241"/>
      <c r="L232" s="241"/>
      <c r="P232" s="2"/>
      <c r="AA232" s="6"/>
      <c r="AB232" s="6"/>
      <c r="AC232" s="6"/>
    </row>
    <row r="233" spans="1:29" ht="13.95" customHeight="1" x14ac:dyDescent="0.25">
      <c r="B233" s="141" t="s">
        <v>205</v>
      </c>
      <c r="C233" s="142"/>
      <c r="D233" s="14">
        <v>0.25</v>
      </c>
      <c r="E233" s="240">
        <v>0.25</v>
      </c>
      <c r="F233" s="240">
        <f>1.4+0.15+4.1</f>
        <v>5.6499999999999995</v>
      </c>
      <c r="G233" s="22">
        <v>3</v>
      </c>
      <c r="H233" s="240">
        <f>+D233*F233*G233*E233</f>
        <v>1.059375</v>
      </c>
      <c r="I233" s="232"/>
      <c r="J233" s="233"/>
      <c r="K233" s="241"/>
      <c r="L233" s="241"/>
      <c r="P233" s="2"/>
      <c r="AA233" s="6"/>
      <c r="AB233" s="6"/>
      <c r="AC233" s="6"/>
    </row>
    <row r="234" spans="1:29" ht="13.95" customHeight="1" x14ac:dyDescent="0.25">
      <c r="B234" s="141"/>
      <c r="C234" s="142"/>
      <c r="D234" s="2"/>
      <c r="I234" s="232"/>
      <c r="J234" s="233"/>
      <c r="K234" s="241"/>
      <c r="L234" s="241"/>
      <c r="P234" s="2"/>
      <c r="AA234" s="6"/>
      <c r="AB234" s="6"/>
      <c r="AC234" s="6"/>
    </row>
    <row r="235" spans="1:29" ht="13.95" customHeight="1" x14ac:dyDescent="0.25">
      <c r="A235" s="228" t="s">
        <v>200</v>
      </c>
      <c r="B235" s="141" t="s">
        <v>195</v>
      </c>
      <c r="C235" s="142" t="s">
        <v>89</v>
      </c>
      <c r="D235" s="2"/>
      <c r="I235" s="333"/>
      <c r="J235" s="334"/>
      <c r="K235" s="241"/>
      <c r="L235" s="13">
        <f>+SUM(L236:L239)</f>
        <v>72.614000000000004</v>
      </c>
      <c r="P235" s="2"/>
      <c r="AA235" s="6"/>
      <c r="AB235" s="6"/>
      <c r="AC235" s="6"/>
    </row>
    <row r="236" spans="1:29" ht="13.95" customHeight="1" x14ac:dyDescent="0.25">
      <c r="B236" s="141" t="s">
        <v>202</v>
      </c>
      <c r="C236" s="142"/>
      <c r="D236" s="2"/>
      <c r="I236" s="234">
        <v>1.92</v>
      </c>
      <c r="J236" s="235">
        <v>4.9000000000000004</v>
      </c>
      <c r="K236" s="241">
        <v>2</v>
      </c>
      <c r="L236" s="241">
        <f>+I236*J236*K236</f>
        <v>18.815999999999999</v>
      </c>
      <c r="P236" s="2"/>
      <c r="AA236" s="6"/>
      <c r="AB236" s="6"/>
      <c r="AC236" s="6"/>
    </row>
    <row r="237" spans="1:29" ht="13.95" customHeight="1" x14ac:dyDescent="0.25">
      <c r="B237" s="141" t="s">
        <v>203</v>
      </c>
      <c r="C237" s="142"/>
      <c r="D237" s="2"/>
      <c r="I237" s="234">
        <v>2.2999999999999998</v>
      </c>
      <c r="J237" s="235">
        <v>4.9000000000000004</v>
      </c>
      <c r="K237" s="241">
        <v>2</v>
      </c>
      <c r="L237" s="241">
        <f t="shared" ref="L237:L239" si="21">+I237*J237*K237</f>
        <v>22.54</v>
      </c>
      <c r="P237" s="2"/>
      <c r="AA237" s="6"/>
      <c r="AB237" s="6"/>
      <c r="AC237" s="6"/>
    </row>
    <row r="238" spans="1:29" ht="13.95" customHeight="1" x14ac:dyDescent="0.25">
      <c r="B238" s="141" t="s">
        <v>204</v>
      </c>
      <c r="C238" s="142"/>
      <c r="D238" s="2"/>
      <c r="I238" s="234">
        <f>0.25*2+0.48*2</f>
        <v>1.46</v>
      </c>
      <c r="J238" s="235">
        <v>4.9000000000000004</v>
      </c>
      <c r="K238" s="241">
        <v>2</v>
      </c>
      <c r="L238" s="241">
        <f t="shared" si="21"/>
        <v>14.308</v>
      </c>
      <c r="P238" s="2"/>
      <c r="AA238" s="6"/>
      <c r="AB238" s="6"/>
      <c r="AC238" s="6"/>
    </row>
    <row r="239" spans="1:29" ht="13.95" customHeight="1" x14ac:dyDescent="0.25">
      <c r="B239" s="141" t="s">
        <v>205</v>
      </c>
      <c r="C239" s="142"/>
      <c r="D239" s="2"/>
      <c r="I239" s="234">
        <v>1</v>
      </c>
      <c r="J239" s="235">
        <v>5.65</v>
      </c>
      <c r="K239" s="241">
        <v>3</v>
      </c>
      <c r="L239" s="241">
        <f t="shared" si="21"/>
        <v>16.950000000000003</v>
      </c>
      <c r="P239" s="2"/>
      <c r="AA239" s="6"/>
      <c r="AB239" s="6"/>
      <c r="AC239" s="6"/>
    </row>
    <row r="240" spans="1:29" ht="13.95" customHeight="1" x14ac:dyDescent="0.25">
      <c r="B240" s="141"/>
      <c r="C240" s="142"/>
      <c r="D240" s="2"/>
      <c r="I240" s="234"/>
      <c r="J240" s="235"/>
      <c r="K240" s="241"/>
      <c r="L240" s="241"/>
      <c r="P240" s="2"/>
      <c r="AA240" s="6"/>
      <c r="AB240" s="6"/>
      <c r="AC240" s="6"/>
    </row>
    <row r="241" spans="1:29" ht="13.95" customHeight="1" x14ac:dyDescent="0.25">
      <c r="A241" s="228" t="s">
        <v>201</v>
      </c>
      <c r="B241" s="141" t="s">
        <v>196</v>
      </c>
      <c r="C241" s="142" t="s">
        <v>102</v>
      </c>
      <c r="D241" s="2"/>
      <c r="I241" s="333"/>
      <c r="J241" s="334"/>
      <c r="K241" s="241"/>
      <c r="L241" s="241"/>
      <c r="P241" s="2"/>
      <c r="Z241" s="231">
        <f>+SUM(U242:Y250)</f>
        <v>1047.2040000000002</v>
      </c>
      <c r="AA241" s="6"/>
      <c r="AB241" s="6"/>
      <c r="AC241" s="6"/>
    </row>
    <row r="242" spans="1:29" ht="13.95" customHeight="1" x14ac:dyDescent="0.25">
      <c r="B242" s="138" t="s">
        <v>206</v>
      </c>
      <c r="C242" s="142"/>
      <c r="D242" s="2"/>
      <c r="I242" s="241"/>
      <c r="J242" s="241"/>
      <c r="K242" s="241"/>
      <c r="L242" s="241"/>
      <c r="P242" s="2"/>
      <c r="Q242" s="231">
        <v>2</v>
      </c>
      <c r="R242" s="231">
        <v>10</v>
      </c>
      <c r="S242" s="231">
        <f>+J236+1.2</f>
        <v>6.1000000000000005</v>
      </c>
      <c r="T242" s="231">
        <f t="shared" ref="T242:T250" si="22">+R242*S242*Q242</f>
        <v>122.00000000000001</v>
      </c>
      <c r="X242" s="231">
        <f>+T242*$X$3</f>
        <v>195.20000000000005</v>
      </c>
      <c r="AA242" s="6"/>
      <c r="AB242" s="6"/>
      <c r="AC242" s="6"/>
    </row>
    <row r="243" spans="1:29" ht="13.95" customHeight="1" x14ac:dyDescent="0.25">
      <c r="D243" s="2"/>
      <c r="E243" s="2"/>
      <c r="I243" s="333"/>
      <c r="J243" s="334"/>
      <c r="K243" s="241"/>
      <c r="L243" s="241"/>
      <c r="P243" s="2"/>
      <c r="Q243" s="231">
        <v>4</v>
      </c>
      <c r="R243" s="231">
        <v>30</v>
      </c>
      <c r="S243" s="231">
        <v>1.26</v>
      </c>
      <c r="T243" s="231">
        <f t="shared" si="22"/>
        <v>151.19999999999999</v>
      </c>
      <c r="V243" s="231">
        <f>+T243*$V$3</f>
        <v>84.671999999999997</v>
      </c>
      <c r="AA243" s="6"/>
      <c r="AB243" s="6"/>
      <c r="AC243" s="6"/>
    </row>
    <row r="244" spans="1:29" ht="13.95" customHeight="1" x14ac:dyDescent="0.25">
      <c r="B244" s="2" t="s">
        <v>207</v>
      </c>
      <c r="D244" s="2"/>
      <c r="E244" s="2"/>
      <c r="I244" s="333"/>
      <c r="J244" s="334"/>
      <c r="K244" s="241"/>
      <c r="L244" s="241"/>
      <c r="P244" s="2"/>
      <c r="Q244" s="231">
        <v>2</v>
      </c>
      <c r="R244" s="231">
        <v>12</v>
      </c>
      <c r="S244" s="231">
        <f>+J237+1.2</f>
        <v>6.1000000000000005</v>
      </c>
      <c r="T244" s="231">
        <f t="shared" si="22"/>
        <v>146.4</v>
      </c>
      <c r="X244" s="231">
        <f>+T244*$X$3</f>
        <v>234.24</v>
      </c>
      <c r="AA244" s="6"/>
      <c r="AB244" s="6"/>
      <c r="AC244" s="6"/>
    </row>
    <row r="245" spans="1:29" ht="13.95" customHeight="1" x14ac:dyDescent="0.25">
      <c r="B245" s="138"/>
      <c r="C245" s="142"/>
      <c r="D245" s="2"/>
      <c r="I245" s="241"/>
      <c r="J245" s="241"/>
      <c r="K245" s="241"/>
      <c r="L245" s="241"/>
      <c r="P245" s="2"/>
      <c r="Q245" s="231">
        <v>2</v>
      </c>
      <c r="R245" s="231">
        <v>30</v>
      </c>
      <c r="S245" s="231">
        <v>1.75</v>
      </c>
      <c r="T245" s="231">
        <f t="shared" si="22"/>
        <v>105</v>
      </c>
      <c r="V245" s="231">
        <f>+T245*$V$3</f>
        <v>58.800000000000004</v>
      </c>
      <c r="AA245" s="6"/>
      <c r="AB245" s="6"/>
      <c r="AC245" s="6"/>
    </row>
    <row r="246" spans="1:29" ht="13.95" customHeight="1" x14ac:dyDescent="0.25">
      <c r="B246" s="138"/>
      <c r="C246" s="142"/>
      <c r="D246" s="2"/>
      <c r="I246" s="333"/>
      <c r="J246" s="334"/>
      <c r="K246" s="241"/>
      <c r="L246" s="241"/>
      <c r="P246" s="2"/>
      <c r="Q246" s="231">
        <v>2</v>
      </c>
      <c r="R246" s="231">
        <v>30</v>
      </c>
      <c r="S246" s="231">
        <v>1.65</v>
      </c>
      <c r="T246" s="231">
        <f t="shared" si="22"/>
        <v>99</v>
      </c>
      <c r="V246" s="231">
        <f>+T246*$V$3</f>
        <v>55.440000000000005</v>
      </c>
      <c r="AA246" s="6"/>
      <c r="AB246" s="6"/>
      <c r="AC246" s="6"/>
    </row>
    <row r="247" spans="1:29" ht="13.95" customHeight="1" x14ac:dyDescent="0.25">
      <c r="B247" s="2" t="s">
        <v>208</v>
      </c>
      <c r="D247" s="2"/>
      <c r="E247" s="2"/>
      <c r="I247" s="333"/>
      <c r="J247" s="334"/>
      <c r="K247" s="241"/>
      <c r="L247" s="241"/>
      <c r="P247" s="2"/>
      <c r="Q247" s="231">
        <v>2</v>
      </c>
      <c r="R247" s="231">
        <v>8</v>
      </c>
      <c r="S247" s="231">
        <f>+J238+1.2</f>
        <v>6.1000000000000005</v>
      </c>
      <c r="T247" s="231">
        <f t="shared" si="22"/>
        <v>97.600000000000009</v>
      </c>
      <c r="X247" s="231">
        <f>+T247*$X$3</f>
        <v>156.16000000000003</v>
      </c>
      <c r="AA247" s="6"/>
      <c r="AB247" s="6"/>
      <c r="AC247" s="6"/>
    </row>
    <row r="248" spans="1:29" ht="13.95" customHeight="1" x14ac:dyDescent="0.25">
      <c r="B248" s="138"/>
      <c r="C248" s="142"/>
      <c r="D248" s="2"/>
      <c r="I248" s="241"/>
      <c r="J248" s="241"/>
      <c r="K248" s="241"/>
      <c r="L248" s="241"/>
      <c r="P248" s="2"/>
      <c r="Q248" s="231">
        <v>2</v>
      </c>
      <c r="R248" s="231">
        <v>30</v>
      </c>
      <c r="S248" s="231">
        <v>1.26</v>
      </c>
      <c r="T248" s="231">
        <f t="shared" si="22"/>
        <v>75.599999999999994</v>
      </c>
      <c r="V248" s="231">
        <f>+T248*$V$3</f>
        <v>42.335999999999999</v>
      </c>
      <c r="AA248" s="6"/>
      <c r="AB248" s="6"/>
      <c r="AC248" s="6"/>
    </row>
    <row r="249" spans="1:29" ht="13.95" customHeight="1" x14ac:dyDescent="0.25">
      <c r="B249" s="2" t="s">
        <v>209</v>
      </c>
      <c r="D249" s="2"/>
      <c r="E249" s="2"/>
      <c r="I249" s="333"/>
      <c r="J249" s="334"/>
      <c r="K249" s="241"/>
      <c r="L249" s="241"/>
      <c r="P249" s="2"/>
      <c r="Q249" s="231">
        <v>3</v>
      </c>
      <c r="R249" s="231">
        <v>8</v>
      </c>
      <c r="S249" s="231">
        <f>+J239+1.2</f>
        <v>6.8500000000000005</v>
      </c>
      <c r="T249" s="231">
        <f t="shared" si="22"/>
        <v>164.4</v>
      </c>
      <c r="W249" s="231">
        <f>+T249*$W$3</f>
        <v>167.68800000000002</v>
      </c>
      <c r="AA249" s="6"/>
      <c r="AB249" s="6"/>
      <c r="AC249" s="6"/>
    </row>
    <row r="250" spans="1:29" s="14" customFormat="1" ht="13.95" customHeight="1" x14ac:dyDescent="0.25">
      <c r="A250" s="238"/>
      <c r="B250" s="138"/>
      <c r="C250" s="142"/>
      <c r="E250" s="240"/>
      <c r="F250" s="240"/>
      <c r="G250" s="22"/>
      <c r="H250" s="240"/>
      <c r="I250" s="241"/>
      <c r="J250" s="241"/>
      <c r="K250" s="241"/>
      <c r="L250" s="241"/>
      <c r="M250" s="240"/>
      <c r="N250" s="240"/>
      <c r="O250" s="240"/>
      <c r="Q250" s="240">
        <v>3</v>
      </c>
      <c r="R250" s="240">
        <v>33</v>
      </c>
      <c r="S250" s="240">
        <v>0.95</v>
      </c>
      <c r="T250" s="240">
        <f t="shared" si="22"/>
        <v>94.05</v>
      </c>
      <c r="U250" s="240"/>
      <c r="V250" s="240">
        <f>+T250*$V$3</f>
        <v>52.668000000000006</v>
      </c>
      <c r="W250" s="240"/>
      <c r="X250" s="240"/>
      <c r="Y250" s="240"/>
      <c r="Z250" s="240"/>
      <c r="AA250" s="57"/>
      <c r="AB250" s="57"/>
      <c r="AC250" s="57"/>
    </row>
    <row r="251" spans="1:29" s="14" customFormat="1" ht="13.95" customHeight="1" x14ac:dyDescent="0.25">
      <c r="A251" s="228" t="s">
        <v>214</v>
      </c>
      <c r="B251" s="141" t="s">
        <v>210</v>
      </c>
      <c r="C251" s="142"/>
      <c r="E251" s="240"/>
      <c r="F251" s="240"/>
      <c r="G251" s="22"/>
      <c r="H251" s="240"/>
      <c r="I251" s="232"/>
      <c r="J251" s="233"/>
      <c r="K251" s="241"/>
      <c r="L251" s="241"/>
      <c r="M251" s="240"/>
      <c r="N251" s="240"/>
      <c r="O251" s="240"/>
      <c r="Q251" s="240"/>
      <c r="R251" s="240"/>
      <c r="S251" s="240"/>
      <c r="T251" s="240"/>
      <c r="U251" s="240"/>
      <c r="V251" s="240"/>
      <c r="W251" s="240"/>
      <c r="X251" s="240"/>
      <c r="Y251" s="240"/>
      <c r="Z251" s="240"/>
      <c r="AA251" s="57"/>
      <c r="AB251" s="57"/>
      <c r="AC251" s="57"/>
    </row>
    <row r="252" spans="1:29" ht="13.95" customHeight="1" x14ac:dyDescent="0.25">
      <c r="A252" s="228" t="s">
        <v>215</v>
      </c>
      <c r="B252" s="141" t="s">
        <v>212</v>
      </c>
      <c r="C252" s="142" t="s">
        <v>90</v>
      </c>
      <c r="D252" s="2"/>
      <c r="H252" s="20">
        <f>+SUM(H253:H264)</f>
        <v>9.2467000000000024</v>
      </c>
      <c r="I252" s="333"/>
      <c r="J252" s="334"/>
      <c r="K252" s="241"/>
      <c r="L252" s="241"/>
      <c r="P252" s="2"/>
      <c r="AA252" s="6"/>
      <c r="AB252" s="6"/>
      <c r="AC252" s="6"/>
    </row>
    <row r="253" spans="1:29" ht="13.95" customHeight="1" x14ac:dyDescent="0.25">
      <c r="B253" s="138" t="s">
        <v>443</v>
      </c>
      <c r="C253" s="142"/>
      <c r="D253" s="196"/>
      <c r="E253" s="196"/>
      <c r="F253" s="196"/>
      <c r="G253" s="196"/>
      <c r="H253" s="196"/>
      <c r="I253" s="234"/>
      <c r="J253" s="235"/>
      <c r="K253" s="241"/>
      <c r="L253" s="241"/>
      <c r="P253" s="2"/>
      <c r="AA253" s="6"/>
      <c r="AB253" s="6"/>
      <c r="AC253" s="6"/>
    </row>
    <row r="254" spans="1:29" ht="13.95" customHeight="1" x14ac:dyDescent="0.25">
      <c r="B254" s="138" t="s">
        <v>219</v>
      </c>
      <c r="C254" s="142"/>
      <c r="D254" s="356">
        <v>8.2200000000000006</v>
      </c>
      <c r="E254" s="357"/>
      <c r="F254" s="196">
        <v>0.25</v>
      </c>
      <c r="G254" s="196">
        <v>3</v>
      </c>
      <c r="H254" s="196">
        <f>+D254*F254*G254</f>
        <v>6.1650000000000009</v>
      </c>
      <c r="I254" s="234"/>
      <c r="J254" s="235"/>
      <c r="K254" s="241"/>
      <c r="L254" s="241"/>
      <c r="P254" s="2"/>
      <c r="AA254" s="6"/>
      <c r="AB254" s="6"/>
      <c r="AC254" s="6"/>
    </row>
    <row r="255" spans="1:29" ht="13.95" customHeight="1" x14ac:dyDescent="0.25">
      <c r="B255" s="138" t="s">
        <v>441</v>
      </c>
      <c r="C255" s="142"/>
      <c r="D255" s="196"/>
      <c r="E255" s="196"/>
      <c r="F255" s="196"/>
      <c r="G255" s="196"/>
      <c r="H255" s="196"/>
      <c r="I255" s="234"/>
      <c r="J255" s="235"/>
      <c r="K255" s="241"/>
      <c r="L255" s="241"/>
      <c r="P255" s="2"/>
      <c r="AA255" s="6"/>
      <c r="AB255" s="6"/>
      <c r="AC255" s="6"/>
    </row>
    <row r="256" spans="1:29" ht="13.95" customHeight="1" x14ac:dyDescent="0.25">
      <c r="B256" s="138" t="s">
        <v>444</v>
      </c>
      <c r="C256" s="142"/>
      <c r="D256" s="196"/>
      <c r="E256" s="196"/>
      <c r="F256" s="196"/>
      <c r="G256" s="196"/>
      <c r="H256" s="196"/>
      <c r="I256" s="234"/>
      <c r="J256" s="235"/>
      <c r="K256" s="241"/>
      <c r="L256" s="241"/>
      <c r="P256" s="2"/>
      <c r="AA256" s="6"/>
      <c r="AB256" s="6"/>
      <c r="AC256" s="6"/>
    </row>
    <row r="257" spans="1:29" ht="13.95" customHeight="1" x14ac:dyDescent="0.25">
      <c r="B257" s="138" t="s">
        <v>221</v>
      </c>
      <c r="C257" s="142"/>
      <c r="D257" s="196">
        <v>3.2</v>
      </c>
      <c r="E257" s="196">
        <v>0.25</v>
      </c>
      <c r="F257" s="196">
        <v>0.5</v>
      </c>
      <c r="G257" s="196">
        <v>2</v>
      </c>
      <c r="H257" s="196">
        <f>+D257*E257*F257*G257</f>
        <v>0.8</v>
      </c>
      <c r="I257" s="234"/>
      <c r="J257" s="235"/>
      <c r="K257" s="241"/>
      <c r="L257" s="241"/>
      <c r="P257" s="2"/>
      <c r="AA257" s="6"/>
      <c r="AB257" s="6"/>
      <c r="AC257" s="6"/>
    </row>
    <row r="258" spans="1:29" ht="13.95" customHeight="1" x14ac:dyDescent="0.25">
      <c r="B258" s="138" t="s">
        <v>221</v>
      </c>
      <c r="C258" s="142"/>
      <c r="D258" s="196">
        <v>1.05</v>
      </c>
      <c r="E258" s="196">
        <v>0.25</v>
      </c>
      <c r="F258" s="196">
        <v>0.5</v>
      </c>
      <c r="G258" s="196">
        <v>2</v>
      </c>
      <c r="H258" s="196">
        <f>+D258*E258*F258*G258</f>
        <v>0.26250000000000001</v>
      </c>
      <c r="I258" s="234"/>
      <c r="J258" s="235"/>
      <c r="K258" s="241"/>
      <c r="L258" s="241"/>
      <c r="P258" s="2"/>
      <c r="AA258" s="6"/>
      <c r="AB258" s="6"/>
      <c r="AC258" s="6"/>
    </row>
    <row r="259" spans="1:29" ht="13.95" customHeight="1" x14ac:dyDescent="0.25">
      <c r="B259" s="138"/>
      <c r="C259" s="142"/>
      <c r="D259" s="197">
        <v>0.5</v>
      </c>
      <c r="E259" s="98">
        <v>0.25</v>
      </c>
      <c r="F259" s="98">
        <v>0.3</v>
      </c>
      <c r="G259" s="198">
        <v>2</v>
      </c>
      <c r="H259" s="196">
        <f>+D259*E259*F259*G259</f>
        <v>7.4999999999999997E-2</v>
      </c>
      <c r="I259" s="234"/>
      <c r="J259" s="235"/>
      <c r="K259" s="241"/>
      <c r="L259" s="241"/>
      <c r="P259" s="2"/>
      <c r="AA259" s="6"/>
      <c r="AB259" s="6"/>
      <c r="AC259" s="6"/>
    </row>
    <row r="260" spans="1:29" ht="13.95" customHeight="1" x14ac:dyDescent="0.25">
      <c r="B260" s="138" t="s">
        <v>223</v>
      </c>
      <c r="C260" s="142"/>
      <c r="D260" s="196">
        <v>3.2</v>
      </c>
      <c r="E260" s="196">
        <v>0.2</v>
      </c>
      <c r="F260" s="196">
        <v>0.5</v>
      </c>
      <c r="G260" s="196">
        <v>1</v>
      </c>
      <c r="H260" s="196">
        <f t="shared" ref="H260:H264" si="23">+D260*E260*F260*G260</f>
        <v>0.32000000000000006</v>
      </c>
      <c r="I260" s="234"/>
      <c r="J260" s="235"/>
      <c r="K260" s="241"/>
      <c r="L260" s="241"/>
      <c r="P260" s="2"/>
      <c r="AA260" s="6"/>
      <c r="AB260" s="6"/>
      <c r="AC260" s="6"/>
    </row>
    <row r="261" spans="1:29" ht="13.95" customHeight="1" x14ac:dyDescent="0.25">
      <c r="B261" s="138"/>
      <c r="C261" s="142"/>
      <c r="D261" s="196">
        <v>1.05</v>
      </c>
      <c r="E261" s="196">
        <v>0.2</v>
      </c>
      <c r="F261" s="196">
        <v>0.5</v>
      </c>
      <c r="G261" s="196">
        <v>1</v>
      </c>
      <c r="H261" s="196">
        <f t="shared" si="23"/>
        <v>0.10500000000000001</v>
      </c>
      <c r="I261" s="234"/>
      <c r="J261" s="235"/>
      <c r="K261" s="241"/>
      <c r="L261" s="241"/>
      <c r="P261" s="2"/>
      <c r="AA261" s="6"/>
      <c r="AB261" s="6"/>
      <c r="AC261" s="6"/>
    </row>
    <row r="262" spans="1:29" ht="13.95" customHeight="1" x14ac:dyDescent="0.25">
      <c r="B262" s="138"/>
      <c r="C262" s="142"/>
      <c r="D262" s="197">
        <v>0.5</v>
      </c>
      <c r="E262" s="98">
        <v>0.2</v>
      </c>
      <c r="F262" s="98">
        <v>0.5</v>
      </c>
      <c r="G262" s="198">
        <v>2</v>
      </c>
      <c r="H262" s="196">
        <f t="shared" si="23"/>
        <v>0.1</v>
      </c>
      <c r="I262" s="234"/>
      <c r="J262" s="235"/>
      <c r="K262" s="241"/>
      <c r="L262" s="241"/>
      <c r="P262" s="2"/>
      <c r="AA262" s="6"/>
      <c r="AB262" s="6"/>
      <c r="AC262" s="6"/>
    </row>
    <row r="263" spans="1:29" ht="13.95" customHeight="1" x14ac:dyDescent="0.25">
      <c r="B263" s="138" t="s">
        <v>224</v>
      </c>
      <c r="C263" s="142"/>
      <c r="D263" s="197">
        <v>6.9</v>
      </c>
      <c r="E263" s="98">
        <v>0.2</v>
      </c>
      <c r="F263" s="98">
        <v>0.2</v>
      </c>
      <c r="G263" s="198">
        <v>2</v>
      </c>
      <c r="H263" s="196">
        <f t="shared" si="23"/>
        <v>0.55200000000000005</v>
      </c>
      <c r="I263" s="234"/>
      <c r="J263" s="235"/>
      <c r="K263" s="241"/>
      <c r="L263" s="241"/>
      <c r="P263" s="2"/>
      <c r="AA263" s="6"/>
      <c r="AB263" s="6"/>
      <c r="AC263" s="6"/>
    </row>
    <row r="264" spans="1:29" ht="13.95" customHeight="1" x14ac:dyDescent="0.25">
      <c r="B264" s="138"/>
      <c r="C264" s="142"/>
      <c r="D264" s="197">
        <v>5.42</v>
      </c>
      <c r="E264" s="98">
        <v>0.2</v>
      </c>
      <c r="F264" s="98">
        <v>0.2</v>
      </c>
      <c r="G264" s="198">
        <v>4</v>
      </c>
      <c r="H264" s="196">
        <f t="shared" si="23"/>
        <v>0.86720000000000008</v>
      </c>
      <c r="I264" s="234"/>
      <c r="J264" s="235"/>
      <c r="K264" s="241"/>
      <c r="L264" s="241"/>
      <c r="P264" s="2"/>
      <c r="AA264" s="6"/>
      <c r="AB264" s="6"/>
      <c r="AC264" s="6"/>
    </row>
    <row r="265" spans="1:29" ht="13.95" customHeight="1" x14ac:dyDescent="0.25">
      <c r="B265" s="138"/>
      <c r="C265" s="142"/>
      <c r="D265" s="197"/>
      <c r="E265" s="98"/>
      <c r="F265" s="98"/>
      <c r="G265" s="198"/>
      <c r="H265" s="196"/>
      <c r="I265" s="234"/>
      <c r="J265" s="235"/>
      <c r="K265" s="241"/>
      <c r="L265" s="241"/>
      <c r="P265" s="2"/>
      <c r="AA265" s="6"/>
      <c r="AB265" s="6"/>
      <c r="AC265" s="6"/>
    </row>
    <row r="266" spans="1:29" ht="13.95" customHeight="1" x14ac:dyDescent="0.25">
      <c r="A266" s="228" t="s">
        <v>216</v>
      </c>
      <c r="B266" s="141" t="s">
        <v>211</v>
      </c>
      <c r="C266" s="142" t="s">
        <v>89</v>
      </c>
      <c r="D266" s="197"/>
      <c r="E266" s="98"/>
      <c r="F266" s="98"/>
      <c r="G266" s="198"/>
      <c r="H266" s="196"/>
      <c r="I266" s="333"/>
      <c r="J266" s="334"/>
      <c r="K266" s="241"/>
      <c r="L266" s="13">
        <f>+SUM(L267:L278)</f>
        <v>66.416000000000011</v>
      </c>
      <c r="P266" s="2"/>
      <c r="AA266" s="6"/>
      <c r="AB266" s="6"/>
      <c r="AC266" s="6"/>
    </row>
    <row r="267" spans="1:29" ht="13.95" customHeight="1" x14ac:dyDescent="0.25">
      <c r="B267" s="138" t="s">
        <v>443</v>
      </c>
      <c r="C267" s="142"/>
      <c r="D267" s="196"/>
      <c r="E267" s="196"/>
      <c r="F267" s="196"/>
      <c r="G267" s="196"/>
      <c r="H267" s="196"/>
      <c r="I267" s="234"/>
      <c r="J267" s="235"/>
      <c r="K267" s="241"/>
      <c r="L267" s="241"/>
      <c r="P267" s="2"/>
      <c r="AA267" s="6"/>
      <c r="AB267" s="6"/>
      <c r="AC267" s="6"/>
    </row>
    <row r="268" spans="1:29" ht="13.95" customHeight="1" x14ac:dyDescent="0.25">
      <c r="B268" s="138" t="s">
        <v>219</v>
      </c>
      <c r="C268" s="142"/>
      <c r="D268" s="356"/>
      <c r="E268" s="357"/>
      <c r="F268" s="196"/>
      <c r="G268" s="196"/>
      <c r="H268" s="196"/>
      <c r="I268" s="333">
        <v>8.2200000000000006</v>
      </c>
      <c r="J268" s="334"/>
      <c r="K268" s="241">
        <v>6</v>
      </c>
      <c r="L268" s="241">
        <f>+I268*K268</f>
        <v>49.320000000000007</v>
      </c>
      <c r="P268" s="2"/>
      <c r="AA268" s="6"/>
      <c r="AB268" s="6"/>
      <c r="AC268" s="6"/>
    </row>
    <row r="269" spans="1:29" ht="13.95" customHeight="1" x14ac:dyDescent="0.25">
      <c r="B269" s="138" t="s">
        <v>441</v>
      </c>
      <c r="C269" s="142"/>
      <c r="D269" s="196"/>
      <c r="E269" s="196"/>
      <c r="F269" s="196"/>
      <c r="G269" s="196"/>
      <c r="H269" s="196"/>
      <c r="I269" s="234"/>
      <c r="J269" s="235"/>
      <c r="K269" s="241"/>
      <c r="L269" s="241"/>
      <c r="P269" s="2"/>
      <c r="AA269" s="6"/>
      <c r="AB269" s="6"/>
      <c r="AC269" s="6"/>
    </row>
    <row r="270" spans="1:29" ht="13.95" customHeight="1" x14ac:dyDescent="0.25">
      <c r="B270" s="138" t="s">
        <v>444</v>
      </c>
      <c r="C270" s="142"/>
      <c r="D270" s="196"/>
      <c r="E270" s="196"/>
      <c r="F270" s="196"/>
      <c r="G270" s="196"/>
      <c r="H270" s="196"/>
      <c r="I270" s="234"/>
      <c r="J270" s="235"/>
      <c r="K270" s="241"/>
      <c r="L270" s="241"/>
      <c r="P270" s="2"/>
      <c r="AA270" s="6"/>
      <c r="AB270" s="6"/>
      <c r="AC270" s="6"/>
    </row>
    <row r="271" spans="1:29" ht="13.95" customHeight="1" x14ac:dyDescent="0.25">
      <c r="B271" s="138" t="s">
        <v>221</v>
      </c>
      <c r="C271" s="142"/>
      <c r="D271" s="196"/>
      <c r="E271" s="196"/>
      <c r="F271" s="196"/>
      <c r="G271" s="196"/>
      <c r="H271" s="196"/>
      <c r="I271" s="234">
        <v>0.5</v>
      </c>
      <c r="J271" s="235">
        <v>3.2</v>
      </c>
      <c r="K271" s="241">
        <v>2</v>
      </c>
      <c r="L271" s="241">
        <f>+I271*J271*K271</f>
        <v>3.2</v>
      </c>
      <c r="P271" s="2"/>
      <c r="AA271" s="6"/>
      <c r="AB271" s="6"/>
      <c r="AC271" s="6"/>
    </row>
    <row r="272" spans="1:29" ht="13.95" customHeight="1" x14ac:dyDescent="0.25">
      <c r="B272" s="138"/>
      <c r="C272" s="142"/>
      <c r="D272" s="196"/>
      <c r="E272" s="196"/>
      <c r="F272" s="196"/>
      <c r="G272" s="196"/>
      <c r="H272" s="196"/>
      <c r="I272" s="234">
        <v>0.5</v>
      </c>
      <c r="J272" s="235">
        <v>1.05</v>
      </c>
      <c r="K272" s="241">
        <v>2</v>
      </c>
      <c r="L272" s="241">
        <f t="shared" ref="L272:L278" si="24">+I272*J272*K272</f>
        <v>1.05</v>
      </c>
      <c r="P272" s="2"/>
      <c r="AA272" s="6"/>
      <c r="AB272" s="6"/>
      <c r="AC272" s="6"/>
    </row>
    <row r="273" spans="1:29" ht="13.95" customHeight="1" x14ac:dyDescent="0.25">
      <c r="B273" s="138"/>
      <c r="C273" s="142"/>
      <c r="D273" s="197"/>
      <c r="E273" s="98"/>
      <c r="F273" s="98"/>
      <c r="G273" s="198"/>
      <c r="H273" s="196"/>
      <c r="I273" s="234">
        <v>0.5</v>
      </c>
      <c r="J273" s="235">
        <v>0.5</v>
      </c>
      <c r="K273" s="241">
        <v>4</v>
      </c>
      <c r="L273" s="241">
        <f t="shared" si="24"/>
        <v>1</v>
      </c>
      <c r="P273" s="2"/>
      <c r="AA273" s="6"/>
      <c r="AB273" s="6"/>
      <c r="AC273" s="6"/>
    </row>
    <row r="274" spans="1:29" ht="13.95" customHeight="1" x14ac:dyDescent="0.25">
      <c r="B274" s="138" t="s">
        <v>223</v>
      </c>
      <c r="C274" s="142"/>
      <c r="D274" s="196"/>
      <c r="E274" s="196"/>
      <c r="F274" s="196"/>
      <c r="G274" s="196"/>
      <c r="H274" s="196"/>
      <c r="I274" s="234">
        <v>0.5</v>
      </c>
      <c r="J274" s="235">
        <v>3.2</v>
      </c>
      <c r="K274" s="241">
        <v>2</v>
      </c>
      <c r="L274" s="241">
        <f t="shared" si="24"/>
        <v>3.2</v>
      </c>
      <c r="P274" s="2"/>
      <c r="AA274" s="6"/>
      <c r="AB274" s="6"/>
      <c r="AC274" s="6"/>
    </row>
    <row r="275" spans="1:29" ht="13.95" customHeight="1" x14ac:dyDescent="0.25">
      <c r="B275" s="138"/>
      <c r="C275" s="142"/>
      <c r="D275" s="196"/>
      <c r="E275" s="196"/>
      <c r="F275" s="196"/>
      <c r="G275" s="196"/>
      <c r="H275" s="196"/>
      <c r="I275" s="234">
        <v>0.5</v>
      </c>
      <c r="J275" s="235">
        <v>1.05</v>
      </c>
      <c r="K275" s="241">
        <v>2</v>
      </c>
      <c r="L275" s="241">
        <f t="shared" si="24"/>
        <v>1.05</v>
      </c>
      <c r="P275" s="2"/>
      <c r="AA275" s="6"/>
      <c r="AB275" s="6"/>
      <c r="AC275" s="6"/>
    </row>
    <row r="276" spans="1:29" ht="13.95" customHeight="1" x14ac:dyDescent="0.25">
      <c r="B276" s="138"/>
      <c r="C276" s="142"/>
      <c r="D276" s="197"/>
      <c r="E276" s="98"/>
      <c r="F276" s="98"/>
      <c r="G276" s="198"/>
      <c r="H276" s="196"/>
      <c r="I276" s="234">
        <v>0.5</v>
      </c>
      <c r="J276" s="235">
        <v>0.5</v>
      </c>
      <c r="K276" s="241">
        <v>2</v>
      </c>
      <c r="L276" s="241">
        <f t="shared" si="24"/>
        <v>0.5</v>
      </c>
      <c r="P276" s="2"/>
      <c r="AA276" s="6"/>
      <c r="AB276" s="6"/>
      <c r="AC276" s="6"/>
    </row>
    <row r="277" spans="1:29" ht="13.95" customHeight="1" x14ac:dyDescent="0.25">
      <c r="B277" s="138" t="s">
        <v>224</v>
      </c>
      <c r="C277" s="142"/>
      <c r="D277" s="197"/>
      <c r="E277" s="98"/>
      <c r="F277" s="98"/>
      <c r="G277" s="198"/>
      <c r="H277" s="196"/>
      <c r="I277" s="234">
        <v>0.2</v>
      </c>
      <c r="J277" s="235">
        <v>6.9</v>
      </c>
      <c r="K277" s="241">
        <v>2</v>
      </c>
      <c r="L277" s="241">
        <f t="shared" si="24"/>
        <v>2.7600000000000002</v>
      </c>
      <c r="P277" s="2"/>
      <c r="AA277" s="6"/>
      <c r="AB277" s="6"/>
      <c r="AC277" s="6"/>
    </row>
    <row r="278" spans="1:29" ht="13.95" customHeight="1" x14ac:dyDescent="0.25">
      <c r="B278" s="138"/>
      <c r="C278" s="142"/>
      <c r="D278" s="197"/>
      <c r="E278" s="98"/>
      <c r="F278" s="98"/>
      <c r="G278" s="198"/>
      <c r="H278" s="196"/>
      <c r="I278" s="234">
        <v>0.2</v>
      </c>
      <c r="J278" s="235">
        <v>5.42</v>
      </c>
      <c r="K278" s="241">
        <v>4</v>
      </c>
      <c r="L278" s="241">
        <f t="shared" si="24"/>
        <v>4.3360000000000003</v>
      </c>
      <c r="P278" s="2"/>
      <c r="AA278" s="6"/>
      <c r="AB278" s="6"/>
      <c r="AC278" s="6"/>
    </row>
    <row r="279" spans="1:29" ht="13.95" customHeight="1" x14ac:dyDescent="0.25">
      <c r="B279" s="138"/>
      <c r="C279" s="142"/>
      <c r="D279" s="197"/>
      <c r="E279" s="98"/>
      <c r="F279" s="98"/>
      <c r="G279" s="198"/>
      <c r="H279" s="196"/>
      <c r="I279" s="234"/>
      <c r="J279" s="235"/>
      <c r="K279" s="241"/>
      <c r="L279" s="241"/>
      <c r="P279" s="2"/>
      <c r="AA279" s="6"/>
      <c r="AB279" s="6"/>
      <c r="AC279" s="6"/>
    </row>
    <row r="280" spans="1:29" ht="13.95" customHeight="1" x14ac:dyDescent="0.25">
      <c r="A280" s="228" t="s">
        <v>217</v>
      </c>
      <c r="B280" s="141" t="s">
        <v>213</v>
      </c>
      <c r="C280" s="142"/>
      <c r="D280" s="2"/>
      <c r="I280" s="241"/>
      <c r="J280" s="241"/>
      <c r="K280" s="241"/>
      <c r="L280" s="241"/>
      <c r="P280" s="2"/>
      <c r="Z280" s="20">
        <f>+SUM(U281:Y306)</f>
        <v>1309.1759999999997</v>
      </c>
      <c r="AA280" s="6"/>
      <c r="AB280" s="6"/>
      <c r="AC280" s="6"/>
    </row>
    <row r="281" spans="1:29" ht="13.95" customHeight="1" x14ac:dyDescent="0.25">
      <c r="B281" s="138" t="s">
        <v>443</v>
      </c>
      <c r="C281" s="142"/>
      <c r="D281" s="2"/>
      <c r="I281" s="333"/>
      <c r="J281" s="334"/>
      <c r="K281" s="241"/>
      <c r="L281" s="241"/>
      <c r="P281" s="2"/>
      <c r="AA281" s="6"/>
      <c r="AB281" s="6"/>
      <c r="AC281" s="6"/>
    </row>
    <row r="282" spans="1:29" ht="13.95" customHeight="1" x14ac:dyDescent="0.25">
      <c r="B282" s="138" t="s">
        <v>219</v>
      </c>
      <c r="C282" s="142"/>
      <c r="D282" s="2"/>
      <c r="I282" s="333"/>
      <c r="J282" s="334"/>
      <c r="K282" s="241"/>
      <c r="L282" s="241"/>
      <c r="P282" s="2"/>
      <c r="Q282" s="231">
        <v>3</v>
      </c>
      <c r="R282" s="231">
        <v>6</v>
      </c>
      <c r="S282" s="231">
        <f>1.2+5.42+5.42</f>
        <v>12.04</v>
      </c>
      <c r="T282" s="231">
        <f>+Q282*R282*S282</f>
        <v>216.71999999999997</v>
      </c>
      <c r="X282" s="231">
        <f>+T282*$X$3</f>
        <v>346.75199999999995</v>
      </c>
      <c r="AA282" s="6"/>
      <c r="AB282" s="6"/>
      <c r="AC282" s="6"/>
    </row>
    <row r="283" spans="1:29" ht="13.95" customHeight="1" x14ac:dyDescent="0.25">
      <c r="B283" s="138"/>
      <c r="C283" s="142"/>
      <c r="D283" s="2"/>
      <c r="I283" s="234"/>
      <c r="J283" s="235"/>
      <c r="K283" s="241"/>
      <c r="L283" s="241"/>
      <c r="P283" s="2"/>
      <c r="Q283" s="231">
        <v>3</v>
      </c>
      <c r="R283" s="231">
        <v>6</v>
      </c>
      <c r="S283" s="231">
        <f>+S282</f>
        <v>12.04</v>
      </c>
      <c r="T283" s="231">
        <f>+Q283*R283*S283</f>
        <v>216.71999999999997</v>
      </c>
      <c r="W283" s="231">
        <f>+T283*$W$3</f>
        <v>221.05439999999999</v>
      </c>
      <c r="AA283" s="6"/>
      <c r="AB283" s="6"/>
      <c r="AC283" s="6"/>
    </row>
    <row r="284" spans="1:29" ht="13.95" customHeight="1" x14ac:dyDescent="0.25">
      <c r="B284" s="138" t="s">
        <v>225</v>
      </c>
      <c r="C284" s="142"/>
      <c r="D284" s="2"/>
      <c r="I284" s="234"/>
      <c r="J284" s="235"/>
      <c r="K284" s="241"/>
      <c r="L284" s="241"/>
      <c r="P284" s="2"/>
      <c r="Q284" s="231">
        <v>3</v>
      </c>
      <c r="R284" s="231">
        <v>40</v>
      </c>
      <c r="S284" s="231">
        <v>2.4500000000000002</v>
      </c>
      <c r="T284" s="231">
        <f>+Q284*R284*S284</f>
        <v>294</v>
      </c>
      <c r="V284" s="231">
        <f>+T284*$V$3</f>
        <v>164.64000000000001</v>
      </c>
      <c r="AA284" s="6"/>
      <c r="AB284" s="6"/>
      <c r="AC284" s="6"/>
    </row>
    <row r="285" spans="1:29" ht="13.95" customHeight="1" x14ac:dyDescent="0.25">
      <c r="B285" s="138"/>
      <c r="C285" s="142"/>
      <c r="D285" s="2"/>
      <c r="I285" s="234"/>
      <c r="J285" s="235"/>
      <c r="K285" s="241"/>
      <c r="L285" s="241"/>
      <c r="P285" s="2"/>
      <c r="Q285" s="231">
        <v>6</v>
      </c>
      <c r="R285" s="231">
        <v>15</v>
      </c>
      <c r="S285" s="231">
        <v>1.65</v>
      </c>
      <c r="T285" s="231">
        <f>+Q285*R285*S285</f>
        <v>148.5</v>
      </c>
      <c r="V285" s="231">
        <f>+T285*$V$3</f>
        <v>83.160000000000011</v>
      </c>
      <c r="AA285" s="6"/>
      <c r="AB285" s="6"/>
      <c r="AC285" s="6"/>
    </row>
    <row r="286" spans="1:29" ht="13.95" customHeight="1" x14ac:dyDescent="0.25">
      <c r="B286" s="138" t="s">
        <v>441</v>
      </c>
      <c r="C286" s="142"/>
      <c r="D286" s="2"/>
      <c r="I286" s="333"/>
      <c r="J286" s="334"/>
      <c r="K286" s="241"/>
      <c r="L286" s="241"/>
      <c r="M286" s="199"/>
      <c r="P286" s="2"/>
      <c r="AA286" s="6"/>
      <c r="AB286" s="6"/>
      <c r="AC286" s="6"/>
    </row>
    <row r="287" spans="1:29" ht="13.95" customHeight="1" x14ac:dyDescent="0.25">
      <c r="B287" s="138" t="s">
        <v>444</v>
      </c>
      <c r="C287" s="142"/>
      <c r="D287" s="2"/>
      <c r="I287" s="241"/>
      <c r="J287" s="241"/>
      <c r="K287" s="241"/>
      <c r="L287" s="241"/>
      <c r="P287" s="2"/>
      <c r="AA287" s="6"/>
      <c r="AB287" s="6"/>
      <c r="AC287" s="6"/>
    </row>
    <row r="288" spans="1:29" ht="13.95" customHeight="1" x14ac:dyDescent="0.25">
      <c r="B288" s="138" t="s">
        <v>221</v>
      </c>
      <c r="C288" s="142"/>
      <c r="D288" s="2"/>
      <c r="I288" s="333"/>
      <c r="J288" s="334"/>
      <c r="K288" s="241"/>
      <c r="L288" s="241"/>
      <c r="P288" s="2"/>
      <c r="Q288" s="231">
        <v>2</v>
      </c>
      <c r="R288" s="231">
        <v>4</v>
      </c>
      <c r="S288" s="231">
        <f>1.2+3.2</f>
        <v>4.4000000000000004</v>
      </c>
      <c r="T288" s="231">
        <f t="shared" ref="T288:T296" si="25">+Q288*R288*S288</f>
        <v>35.200000000000003</v>
      </c>
      <c r="X288" s="231">
        <f>+T288*$X$3</f>
        <v>56.320000000000007</v>
      </c>
      <c r="AA288" s="6"/>
      <c r="AB288" s="6"/>
      <c r="AC288" s="6"/>
    </row>
    <row r="289" spans="2:29" ht="13.95" customHeight="1" x14ac:dyDescent="0.25">
      <c r="B289" s="138"/>
      <c r="C289" s="142"/>
      <c r="D289" s="2"/>
      <c r="I289" s="333"/>
      <c r="J289" s="334"/>
      <c r="K289" s="241"/>
      <c r="L289" s="241"/>
      <c r="P289" s="2"/>
      <c r="Q289" s="231">
        <v>2</v>
      </c>
      <c r="R289" s="231">
        <v>1</v>
      </c>
      <c r="S289" s="231">
        <f>+S288</f>
        <v>4.4000000000000004</v>
      </c>
      <c r="T289" s="231">
        <f t="shared" si="25"/>
        <v>8.8000000000000007</v>
      </c>
      <c r="W289" s="231">
        <f>+T289*$W$3</f>
        <v>8.9760000000000009</v>
      </c>
      <c r="AA289" s="6"/>
      <c r="AB289" s="6"/>
      <c r="AC289" s="6"/>
    </row>
    <row r="290" spans="2:29" ht="13.95" customHeight="1" x14ac:dyDescent="0.25">
      <c r="B290" s="138"/>
      <c r="C290" s="142"/>
      <c r="D290" s="2"/>
      <c r="I290" s="234"/>
      <c r="J290" s="235"/>
      <c r="K290" s="241"/>
      <c r="L290" s="241"/>
      <c r="P290" s="2"/>
      <c r="Q290" s="231">
        <v>2</v>
      </c>
      <c r="R290" s="231">
        <v>22</v>
      </c>
      <c r="S290" s="231">
        <v>1.55</v>
      </c>
      <c r="T290" s="231">
        <f t="shared" si="25"/>
        <v>68.2</v>
      </c>
      <c r="V290" s="231">
        <f>+T290*$V$3</f>
        <v>38.192000000000007</v>
      </c>
      <c r="AA290" s="6"/>
      <c r="AB290" s="6"/>
      <c r="AC290" s="6"/>
    </row>
    <row r="291" spans="2:29" ht="13.95" customHeight="1" x14ac:dyDescent="0.25">
      <c r="B291" s="138"/>
      <c r="C291" s="142"/>
      <c r="D291" s="2"/>
      <c r="I291" s="234"/>
      <c r="J291" s="235"/>
      <c r="K291" s="241"/>
      <c r="L291" s="241"/>
      <c r="P291" s="2"/>
      <c r="Q291" s="231">
        <v>2</v>
      </c>
      <c r="R291" s="231">
        <v>4</v>
      </c>
      <c r="S291" s="231">
        <f>1.2+1.05</f>
        <v>2.25</v>
      </c>
      <c r="T291" s="231">
        <f t="shared" ref="T291:T293" si="26">+Q291*R291*S291</f>
        <v>18</v>
      </c>
      <c r="X291" s="231">
        <f>+T291*$X$3</f>
        <v>28.8</v>
      </c>
      <c r="AA291" s="6"/>
      <c r="AB291" s="6"/>
      <c r="AC291" s="6"/>
    </row>
    <row r="292" spans="2:29" ht="13.95" customHeight="1" x14ac:dyDescent="0.25">
      <c r="B292" s="138"/>
      <c r="C292" s="142"/>
      <c r="D292" s="2"/>
      <c r="I292" s="234"/>
      <c r="J292" s="235"/>
      <c r="K292" s="241"/>
      <c r="L292" s="241"/>
      <c r="P292" s="2"/>
      <c r="Q292" s="231">
        <v>2</v>
      </c>
      <c r="R292" s="231">
        <v>1</v>
      </c>
      <c r="S292" s="231">
        <f>+S291</f>
        <v>2.25</v>
      </c>
      <c r="T292" s="231">
        <f t="shared" si="26"/>
        <v>4.5</v>
      </c>
      <c r="W292" s="231">
        <f>+T292*$W$3</f>
        <v>4.59</v>
      </c>
      <c r="AA292" s="6"/>
      <c r="AB292" s="6"/>
      <c r="AC292" s="6"/>
    </row>
    <row r="293" spans="2:29" ht="13.95" customHeight="1" x14ac:dyDescent="0.25">
      <c r="B293" s="138"/>
      <c r="C293" s="142"/>
      <c r="D293" s="2"/>
      <c r="I293" s="234"/>
      <c r="J293" s="235"/>
      <c r="K293" s="241"/>
      <c r="L293" s="241"/>
      <c r="P293" s="2"/>
      <c r="Q293" s="231">
        <v>2</v>
      </c>
      <c r="R293" s="231">
        <v>10</v>
      </c>
      <c r="S293" s="231">
        <v>1.55</v>
      </c>
      <c r="T293" s="231">
        <f t="shared" si="26"/>
        <v>31</v>
      </c>
      <c r="V293" s="231">
        <f>+T293*$V$3</f>
        <v>17.360000000000003</v>
      </c>
      <c r="AA293" s="6"/>
      <c r="AB293" s="6"/>
      <c r="AC293" s="6"/>
    </row>
    <row r="294" spans="2:29" ht="13.95" customHeight="1" x14ac:dyDescent="0.25">
      <c r="B294" s="138"/>
      <c r="C294" s="142"/>
      <c r="D294" s="2"/>
      <c r="I294" s="234"/>
      <c r="J294" s="235"/>
      <c r="K294" s="241"/>
      <c r="L294" s="241"/>
      <c r="P294" s="2"/>
      <c r="Q294" s="231">
        <v>2</v>
      </c>
      <c r="R294" s="231">
        <v>4</v>
      </c>
      <c r="S294" s="231">
        <f>0.6+0.5</f>
        <v>1.1000000000000001</v>
      </c>
      <c r="T294" s="231">
        <f t="shared" si="25"/>
        <v>8.8000000000000007</v>
      </c>
      <c r="X294" s="231">
        <f>+T294*$X$3</f>
        <v>14.080000000000002</v>
      </c>
      <c r="AA294" s="6"/>
      <c r="AB294" s="6"/>
      <c r="AC294" s="6"/>
    </row>
    <row r="295" spans="2:29" ht="13.95" customHeight="1" x14ac:dyDescent="0.25">
      <c r="B295" s="138"/>
      <c r="C295" s="142"/>
      <c r="D295" s="2"/>
      <c r="I295" s="234"/>
      <c r="J295" s="235"/>
      <c r="K295" s="241"/>
      <c r="L295" s="241"/>
      <c r="P295" s="2"/>
      <c r="Q295" s="231">
        <v>2</v>
      </c>
      <c r="R295" s="231">
        <v>1</v>
      </c>
      <c r="S295" s="231">
        <f>+S294</f>
        <v>1.1000000000000001</v>
      </c>
      <c r="T295" s="231">
        <f t="shared" si="25"/>
        <v>2.2000000000000002</v>
      </c>
      <c r="W295" s="231">
        <f>+T295*$W$3</f>
        <v>2.2440000000000002</v>
      </c>
      <c r="AA295" s="6"/>
      <c r="AB295" s="6"/>
      <c r="AC295" s="6"/>
    </row>
    <row r="296" spans="2:29" ht="13.95" customHeight="1" x14ac:dyDescent="0.25">
      <c r="B296" s="138"/>
      <c r="C296" s="142"/>
      <c r="D296" s="2"/>
      <c r="I296" s="234"/>
      <c r="J296" s="235"/>
      <c r="K296" s="241"/>
      <c r="L296" s="241"/>
      <c r="P296" s="2"/>
      <c r="Q296" s="231">
        <v>2</v>
      </c>
      <c r="R296" s="231">
        <v>5</v>
      </c>
      <c r="S296" s="231">
        <v>1.55</v>
      </c>
      <c r="T296" s="231">
        <f t="shared" si="25"/>
        <v>15.5</v>
      </c>
      <c r="V296" s="231">
        <f>+T296*$V$3</f>
        <v>8.6800000000000015</v>
      </c>
      <c r="AA296" s="6"/>
      <c r="AB296" s="6"/>
      <c r="AC296" s="6"/>
    </row>
    <row r="297" spans="2:29" ht="13.95" customHeight="1" x14ac:dyDescent="0.25">
      <c r="B297" s="138" t="s">
        <v>223</v>
      </c>
      <c r="C297" s="142"/>
      <c r="D297" s="2"/>
      <c r="I297" s="333"/>
      <c r="J297" s="334"/>
      <c r="K297" s="241"/>
      <c r="L297" s="241"/>
      <c r="P297" s="2"/>
      <c r="Q297" s="231">
        <v>3</v>
      </c>
      <c r="R297" s="231">
        <v>6</v>
      </c>
      <c r="S297" s="231">
        <f>1.2+3.2</f>
        <v>4.4000000000000004</v>
      </c>
      <c r="T297" s="231">
        <f t="shared" ref="T297:T306" si="27">+Q297*R297*S297</f>
        <v>79.2</v>
      </c>
      <c r="W297" s="231">
        <f>+T297*$W$3</f>
        <v>80.784000000000006</v>
      </c>
      <c r="AA297" s="6"/>
      <c r="AB297" s="6"/>
      <c r="AC297" s="6"/>
    </row>
    <row r="298" spans="2:29" ht="13.95" customHeight="1" x14ac:dyDescent="0.25">
      <c r="B298" s="138"/>
      <c r="C298" s="142"/>
      <c r="D298" s="2"/>
      <c r="I298" s="234"/>
      <c r="J298" s="235"/>
      <c r="K298" s="241"/>
      <c r="L298" s="241"/>
      <c r="P298" s="2"/>
      <c r="Q298" s="231">
        <v>3</v>
      </c>
      <c r="R298" s="231">
        <v>22</v>
      </c>
      <c r="S298" s="231">
        <v>1.35</v>
      </c>
      <c r="T298" s="231">
        <f t="shared" si="27"/>
        <v>89.100000000000009</v>
      </c>
      <c r="V298" s="231">
        <f>+T298*$V$3</f>
        <v>49.896000000000008</v>
      </c>
      <c r="AA298" s="6"/>
      <c r="AB298" s="6"/>
      <c r="AC298" s="6"/>
    </row>
    <row r="299" spans="2:29" ht="13.95" customHeight="1" x14ac:dyDescent="0.25">
      <c r="B299" s="138"/>
      <c r="C299" s="142"/>
      <c r="D299" s="2"/>
      <c r="I299" s="234"/>
      <c r="J299" s="235"/>
      <c r="K299" s="241"/>
      <c r="L299" s="241"/>
      <c r="P299" s="2"/>
      <c r="Q299" s="231">
        <v>3</v>
      </c>
      <c r="R299" s="231">
        <v>6</v>
      </c>
      <c r="S299" s="231">
        <f>1.2+1.05</f>
        <v>2.25</v>
      </c>
      <c r="T299" s="231">
        <f t="shared" ref="T299:T300" si="28">+Q299*R299*S299</f>
        <v>40.5</v>
      </c>
      <c r="W299" s="231">
        <f>+T299*$W$3</f>
        <v>41.31</v>
      </c>
      <c r="AA299" s="6"/>
      <c r="AB299" s="6"/>
      <c r="AC299" s="6"/>
    </row>
    <row r="300" spans="2:29" ht="13.95" customHeight="1" x14ac:dyDescent="0.25">
      <c r="B300" s="138"/>
      <c r="C300" s="142"/>
      <c r="D300" s="2"/>
      <c r="I300" s="234"/>
      <c r="J300" s="235"/>
      <c r="K300" s="241"/>
      <c r="L300" s="241"/>
      <c r="P300" s="2"/>
      <c r="Q300" s="231">
        <v>3</v>
      </c>
      <c r="R300" s="231">
        <v>10</v>
      </c>
      <c r="S300" s="231">
        <v>1.35</v>
      </c>
      <c r="T300" s="231">
        <f t="shared" si="28"/>
        <v>40.5</v>
      </c>
      <c r="V300" s="231">
        <f>+T300*$V$3</f>
        <v>22.680000000000003</v>
      </c>
      <c r="AA300" s="6"/>
      <c r="AB300" s="6"/>
      <c r="AC300" s="6"/>
    </row>
    <row r="301" spans="2:29" ht="13.95" customHeight="1" x14ac:dyDescent="0.25">
      <c r="B301" s="138"/>
      <c r="C301" s="142"/>
      <c r="D301" s="2"/>
      <c r="I301" s="333"/>
      <c r="J301" s="334"/>
      <c r="K301" s="241"/>
      <c r="L301" s="241"/>
      <c r="P301" s="2"/>
      <c r="Q301" s="231">
        <v>3</v>
      </c>
      <c r="R301" s="231">
        <v>6</v>
      </c>
      <c r="S301" s="231">
        <f>0.6+0.5</f>
        <v>1.1000000000000001</v>
      </c>
      <c r="T301" s="231">
        <f t="shared" si="27"/>
        <v>19.8</v>
      </c>
      <c r="W301" s="231">
        <f>+T301*$W$3</f>
        <v>20.196000000000002</v>
      </c>
      <c r="AA301" s="6"/>
      <c r="AB301" s="6"/>
      <c r="AC301" s="6"/>
    </row>
    <row r="302" spans="2:29" ht="13.95" customHeight="1" x14ac:dyDescent="0.25">
      <c r="B302" s="138"/>
      <c r="C302" s="142"/>
      <c r="D302" s="2"/>
      <c r="I302" s="234"/>
      <c r="J302" s="235"/>
      <c r="K302" s="241"/>
      <c r="L302" s="241"/>
      <c r="P302" s="2"/>
      <c r="Q302" s="231">
        <v>3</v>
      </c>
      <c r="R302" s="231">
        <v>5</v>
      </c>
      <c r="S302" s="231">
        <v>1.35</v>
      </c>
      <c r="T302" s="231">
        <f t="shared" si="27"/>
        <v>20.25</v>
      </c>
      <c r="V302" s="231">
        <f>+T302*$V$3</f>
        <v>11.340000000000002</v>
      </c>
      <c r="AA302" s="6"/>
      <c r="AB302" s="6"/>
      <c r="AC302" s="6"/>
    </row>
    <row r="303" spans="2:29" ht="13.95" customHeight="1" x14ac:dyDescent="0.25">
      <c r="B303" s="138" t="s">
        <v>224</v>
      </c>
      <c r="C303" s="142"/>
      <c r="D303" s="2"/>
      <c r="I303" s="241"/>
      <c r="J303" s="241"/>
      <c r="K303" s="241"/>
      <c r="L303" s="241"/>
      <c r="P303" s="2"/>
      <c r="Q303" s="231">
        <v>1</v>
      </c>
      <c r="R303" s="231">
        <v>4</v>
      </c>
      <c r="S303" s="231">
        <f>6.9+1.2</f>
        <v>8.1</v>
      </c>
      <c r="T303" s="231">
        <f t="shared" si="27"/>
        <v>32.4</v>
      </c>
      <c r="V303" s="231">
        <f>+T303*$V$3</f>
        <v>18.144000000000002</v>
      </c>
      <c r="AA303" s="6"/>
      <c r="AB303" s="6"/>
      <c r="AC303" s="6"/>
    </row>
    <row r="304" spans="2:29" ht="13.95" customHeight="1" x14ac:dyDescent="0.25">
      <c r="B304" s="138"/>
      <c r="C304" s="142"/>
      <c r="D304" s="2"/>
      <c r="I304" s="333"/>
      <c r="J304" s="334"/>
      <c r="K304" s="241"/>
      <c r="L304" s="241"/>
      <c r="P304" s="2"/>
      <c r="Q304" s="231">
        <v>1</v>
      </c>
      <c r="R304" s="231">
        <v>36</v>
      </c>
      <c r="S304" s="231">
        <v>0.75</v>
      </c>
      <c r="T304" s="231">
        <f t="shared" si="27"/>
        <v>27</v>
      </c>
      <c r="V304" s="231">
        <f>+T304*$V$3</f>
        <v>15.120000000000001</v>
      </c>
      <c r="AA304" s="6"/>
      <c r="AB304" s="6"/>
      <c r="AC304" s="6"/>
    </row>
    <row r="305" spans="1:29" ht="13.95" customHeight="1" x14ac:dyDescent="0.25">
      <c r="B305" s="138"/>
      <c r="C305" s="142"/>
      <c r="D305" s="2"/>
      <c r="I305" s="333"/>
      <c r="J305" s="334"/>
      <c r="K305" s="241"/>
      <c r="L305" s="241"/>
      <c r="P305" s="2"/>
      <c r="Q305" s="231">
        <v>2</v>
      </c>
      <c r="R305" s="231">
        <v>4</v>
      </c>
      <c r="S305" s="231">
        <f>5.42+1.2</f>
        <v>6.62</v>
      </c>
      <c r="T305" s="231">
        <f t="shared" si="27"/>
        <v>52.96</v>
      </c>
      <c r="V305" s="231">
        <f>+T305*$V$3</f>
        <v>29.657600000000002</v>
      </c>
      <c r="AA305" s="6"/>
      <c r="AB305" s="6"/>
      <c r="AC305" s="6"/>
    </row>
    <row r="306" spans="1:29" ht="13.95" customHeight="1" x14ac:dyDescent="0.25">
      <c r="C306" s="142"/>
      <c r="D306" s="2"/>
      <c r="I306" s="241"/>
      <c r="J306" s="241"/>
      <c r="K306" s="241"/>
      <c r="L306" s="241"/>
      <c r="P306" s="2"/>
      <c r="Q306" s="231">
        <v>2</v>
      </c>
      <c r="R306" s="231">
        <v>30</v>
      </c>
      <c r="S306" s="231">
        <v>0.75</v>
      </c>
      <c r="T306" s="231">
        <f t="shared" si="27"/>
        <v>45</v>
      </c>
      <c r="V306" s="231">
        <f>+T306*$V$3</f>
        <v>25.200000000000003</v>
      </c>
      <c r="AA306" s="6"/>
      <c r="AB306" s="6"/>
      <c r="AC306" s="6"/>
    </row>
    <row r="307" spans="1:29" ht="13.95" customHeight="1" x14ac:dyDescent="0.25">
      <c r="A307" s="228" t="s">
        <v>231</v>
      </c>
      <c r="B307" s="141" t="s">
        <v>226</v>
      </c>
      <c r="C307" s="142"/>
      <c r="D307" s="2"/>
      <c r="I307" s="333"/>
      <c r="J307" s="334"/>
      <c r="K307" s="241"/>
      <c r="L307" s="241"/>
      <c r="P307" s="2"/>
      <c r="AA307" s="6"/>
      <c r="AB307" s="6"/>
      <c r="AC307" s="6"/>
    </row>
    <row r="308" spans="1:29" ht="13.95" customHeight="1" x14ac:dyDescent="0.25">
      <c r="A308" s="228" t="s">
        <v>232</v>
      </c>
      <c r="B308" s="141" t="s">
        <v>227</v>
      </c>
      <c r="C308" s="139" t="s">
        <v>90</v>
      </c>
      <c r="D308" s="2"/>
      <c r="H308" s="20">
        <f>+SUM(H309:H316)</f>
        <v>6.3020899999999997</v>
      </c>
      <c r="I308" s="241"/>
      <c r="J308" s="241"/>
      <c r="K308" s="241"/>
      <c r="L308" s="241"/>
      <c r="P308" s="2"/>
      <c r="AA308" s="6"/>
      <c r="AB308" s="6"/>
      <c r="AC308" s="6"/>
    </row>
    <row r="309" spans="1:29" ht="13.95" customHeight="1" x14ac:dyDescent="0.25">
      <c r="B309" s="141"/>
      <c r="C309" s="142"/>
      <c r="D309" s="181">
        <v>3.43</v>
      </c>
      <c r="E309" s="231">
        <v>3.63</v>
      </c>
      <c r="F309" s="231">
        <v>0.05</v>
      </c>
      <c r="G309" s="8">
        <v>2</v>
      </c>
      <c r="H309" s="231">
        <f>+PRODUCT(D309:G309)</f>
        <v>1.2450900000000003</v>
      </c>
      <c r="I309" s="232"/>
      <c r="J309" s="233"/>
      <c r="K309" s="241"/>
      <c r="L309" s="241"/>
      <c r="P309" s="2"/>
      <c r="AA309" s="6"/>
      <c r="AB309" s="6"/>
      <c r="AC309" s="6"/>
    </row>
    <row r="310" spans="1:29" ht="13.95" customHeight="1" x14ac:dyDescent="0.25">
      <c r="B310" s="141"/>
      <c r="C310" s="142"/>
      <c r="D310" s="181">
        <v>3.43</v>
      </c>
      <c r="E310" s="231">
        <v>1.5</v>
      </c>
      <c r="F310" s="231">
        <v>0.05</v>
      </c>
      <c r="G310" s="8">
        <v>2</v>
      </c>
      <c r="H310" s="231">
        <f t="shared" ref="H310:H314" si="29">+PRODUCT(D310:G310)</f>
        <v>0.51450000000000007</v>
      </c>
      <c r="I310" s="232"/>
      <c r="J310" s="233"/>
      <c r="K310" s="241"/>
      <c r="L310" s="241"/>
      <c r="P310" s="2"/>
      <c r="AA310" s="6"/>
      <c r="AB310" s="6"/>
      <c r="AC310" s="6"/>
    </row>
    <row r="311" spans="1:29" ht="13.95" customHeight="1" x14ac:dyDescent="0.25">
      <c r="B311" s="141"/>
      <c r="C311" s="142"/>
      <c r="D311" s="181">
        <v>2.1</v>
      </c>
      <c r="E311" s="231">
        <v>1.5</v>
      </c>
      <c r="F311" s="231">
        <v>0.05</v>
      </c>
      <c r="G311" s="8">
        <v>2</v>
      </c>
      <c r="H311" s="231">
        <f t="shared" si="29"/>
        <v>0.31500000000000006</v>
      </c>
      <c r="I311" s="232"/>
      <c r="J311" s="233"/>
      <c r="K311" s="241"/>
      <c r="L311" s="241"/>
      <c r="P311" s="2"/>
      <c r="AA311" s="6"/>
      <c r="AB311" s="6"/>
      <c r="AC311" s="6"/>
    </row>
    <row r="312" spans="1:29" ht="13.95" customHeight="1" x14ac:dyDescent="0.25">
      <c r="B312" s="141"/>
      <c r="C312" s="142"/>
      <c r="D312" s="181">
        <v>2.1</v>
      </c>
      <c r="E312" s="231">
        <v>3.63</v>
      </c>
      <c r="F312" s="231">
        <v>0.05</v>
      </c>
      <c r="G312" s="8">
        <v>2</v>
      </c>
      <c r="H312" s="231">
        <f t="shared" si="29"/>
        <v>0.76230000000000009</v>
      </c>
      <c r="I312" s="232"/>
      <c r="J312" s="233"/>
      <c r="K312" s="241"/>
      <c r="L312" s="241"/>
      <c r="P312" s="2"/>
      <c r="AA312" s="6"/>
      <c r="AB312" s="6"/>
      <c r="AC312" s="6"/>
    </row>
    <row r="313" spans="1:29" ht="13.95" customHeight="1" x14ac:dyDescent="0.25">
      <c r="B313" s="141"/>
      <c r="C313" s="142"/>
      <c r="D313" s="181">
        <v>3.43</v>
      </c>
      <c r="E313" s="231">
        <v>0.7</v>
      </c>
      <c r="F313" s="231">
        <v>0.05</v>
      </c>
      <c r="G313" s="8">
        <v>4</v>
      </c>
      <c r="H313" s="231">
        <f t="shared" si="29"/>
        <v>0.48019999999999996</v>
      </c>
      <c r="I313" s="232"/>
      <c r="J313" s="233"/>
      <c r="K313" s="241"/>
      <c r="L313" s="241"/>
      <c r="P313" s="2"/>
      <c r="AA313" s="6"/>
      <c r="AB313" s="6"/>
      <c r="AC313" s="6"/>
    </row>
    <row r="314" spans="1:29" ht="13.95" customHeight="1" x14ac:dyDescent="0.25">
      <c r="B314" s="141"/>
      <c r="C314" s="142"/>
      <c r="D314" s="181">
        <v>2.1</v>
      </c>
      <c r="E314" s="231">
        <v>0.7</v>
      </c>
      <c r="F314" s="231">
        <v>0.05</v>
      </c>
      <c r="G314" s="8">
        <v>4</v>
      </c>
      <c r="H314" s="231">
        <f t="shared" si="29"/>
        <v>0.29399999999999998</v>
      </c>
      <c r="I314" s="232"/>
      <c r="J314" s="233"/>
      <c r="K314" s="241"/>
      <c r="L314" s="241"/>
      <c r="P314" s="2"/>
      <c r="AA314" s="6"/>
      <c r="AB314" s="6"/>
      <c r="AC314" s="6"/>
    </row>
    <row r="315" spans="1:29" ht="13.95" customHeight="1" x14ac:dyDescent="0.25">
      <c r="B315" s="141" t="s">
        <v>236</v>
      </c>
      <c r="C315" s="142"/>
      <c r="D315" s="181"/>
      <c r="I315" s="232"/>
      <c r="J315" s="233"/>
      <c r="K315" s="241"/>
      <c r="L315" s="241"/>
      <c r="P315" s="2"/>
      <c r="AA315" s="6"/>
      <c r="AB315" s="6"/>
      <c r="AC315" s="6"/>
    </row>
    <row r="316" spans="1:29" ht="13.95" customHeight="1" x14ac:dyDescent="0.25">
      <c r="B316" s="141"/>
      <c r="C316" s="142"/>
      <c r="D316" s="181">
        <v>6.9</v>
      </c>
      <c r="E316" s="231">
        <v>0.15</v>
      </c>
      <c r="F316" s="231">
        <v>0.1</v>
      </c>
      <c r="G316" s="8">
        <v>26</v>
      </c>
      <c r="H316" s="231">
        <f>+D316*E316*F316*G316</f>
        <v>2.6909999999999998</v>
      </c>
      <c r="I316" s="232"/>
      <c r="J316" s="233"/>
      <c r="K316" s="241"/>
      <c r="L316" s="241"/>
      <c r="P316" s="2"/>
      <c r="AA316" s="6"/>
      <c r="AB316" s="6"/>
      <c r="AC316" s="6"/>
    </row>
    <row r="317" spans="1:29" ht="13.95" customHeight="1" x14ac:dyDescent="0.25">
      <c r="B317" s="141"/>
      <c r="C317" s="142"/>
      <c r="D317" s="2"/>
      <c r="I317" s="232"/>
      <c r="J317" s="233"/>
      <c r="K317" s="241"/>
      <c r="L317" s="241"/>
      <c r="P317" s="2"/>
      <c r="AA317" s="6"/>
      <c r="AB317" s="6"/>
      <c r="AC317" s="6"/>
    </row>
    <row r="318" spans="1:29" ht="13.95" customHeight="1" x14ac:dyDescent="0.25">
      <c r="A318" s="228" t="s">
        <v>233</v>
      </c>
      <c r="B318" s="141" t="s">
        <v>228</v>
      </c>
      <c r="C318" s="139" t="s">
        <v>89</v>
      </c>
      <c r="D318" s="2"/>
      <c r="I318" s="333"/>
      <c r="J318" s="334"/>
      <c r="K318" s="241"/>
      <c r="L318" s="13">
        <f>+SUM(L319:L324)</f>
        <v>72.221800000000002</v>
      </c>
      <c r="P318" s="2"/>
      <c r="AA318" s="6"/>
      <c r="AB318" s="6"/>
      <c r="AC318" s="6"/>
    </row>
    <row r="319" spans="1:29" ht="13.95" customHeight="1" x14ac:dyDescent="0.25">
      <c r="B319" s="141"/>
      <c r="C319" s="142"/>
      <c r="D319" s="2"/>
      <c r="I319" s="181">
        <v>3.43</v>
      </c>
      <c r="J319" s="231">
        <v>3.63</v>
      </c>
      <c r="K319" s="8">
        <v>2</v>
      </c>
      <c r="L319" s="241">
        <f>+I319*J319*K319</f>
        <v>24.901800000000001</v>
      </c>
      <c r="P319" s="2"/>
      <c r="AA319" s="6"/>
      <c r="AB319" s="6"/>
      <c r="AC319" s="6"/>
    </row>
    <row r="320" spans="1:29" ht="13.95" customHeight="1" x14ac:dyDescent="0.25">
      <c r="B320" s="141"/>
      <c r="C320" s="142"/>
      <c r="D320" s="2"/>
      <c r="I320" s="181">
        <v>3.43</v>
      </c>
      <c r="J320" s="231">
        <v>1.5</v>
      </c>
      <c r="K320" s="8">
        <v>2</v>
      </c>
      <c r="L320" s="241">
        <f t="shared" ref="L320:L324" si="30">+I320*J320*K320</f>
        <v>10.290000000000001</v>
      </c>
      <c r="P320" s="2"/>
      <c r="AA320" s="6"/>
      <c r="AB320" s="6"/>
      <c r="AC320" s="6"/>
    </row>
    <row r="321" spans="1:29" ht="13.95" customHeight="1" x14ac:dyDescent="0.25">
      <c r="B321" s="141"/>
      <c r="C321" s="142"/>
      <c r="D321" s="2"/>
      <c r="I321" s="181">
        <v>2.1</v>
      </c>
      <c r="J321" s="231">
        <v>1.5</v>
      </c>
      <c r="K321" s="8">
        <v>2</v>
      </c>
      <c r="L321" s="241">
        <f t="shared" si="30"/>
        <v>6.3000000000000007</v>
      </c>
      <c r="P321" s="2"/>
      <c r="AA321" s="6"/>
      <c r="AB321" s="6"/>
      <c r="AC321" s="6"/>
    </row>
    <row r="322" spans="1:29" ht="13.95" customHeight="1" x14ac:dyDescent="0.25">
      <c r="B322" s="141"/>
      <c r="C322" s="142"/>
      <c r="D322" s="2"/>
      <c r="I322" s="181">
        <v>2.1</v>
      </c>
      <c r="J322" s="231">
        <v>3.63</v>
      </c>
      <c r="K322" s="8">
        <v>2</v>
      </c>
      <c r="L322" s="241">
        <f t="shared" si="30"/>
        <v>15.246</v>
      </c>
      <c r="P322" s="2"/>
      <c r="AA322" s="6"/>
      <c r="AB322" s="6"/>
      <c r="AC322" s="6"/>
    </row>
    <row r="323" spans="1:29" ht="13.95" customHeight="1" x14ac:dyDescent="0.25">
      <c r="B323" s="141"/>
      <c r="C323" s="142"/>
      <c r="D323" s="2"/>
      <c r="I323" s="181">
        <v>3.43</v>
      </c>
      <c r="J323" s="231">
        <v>0.7</v>
      </c>
      <c r="K323" s="8">
        <v>4</v>
      </c>
      <c r="L323" s="241">
        <f t="shared" si="30"/>
        <v>9.6039999999999992</v>
      </c>
      <c r="P323" s="2"/>
      <c r="AA323" s="6"/>
      <c r="AB323" s="6"/>
      <c r="AC323" s="6"/>
    </row>
    <row r="324" spans="1:29" ht="13.95" customHeight="1" x14ac:dyDescent="0.25">
      <c r="B324" s="141"/>
      <c r="C324" s="142"/>
      <c r="D324" s="2"/>
      <c r="I324" s="181">
        <v>2.1</v>
      </c>
      <c r="J324" s="231">
        <v>0.7</v>
      </c>
      <c r="K324" s="8">
        <v>4</v>
      </c>
      <c r="L324" s="241">
        <f t="shared" si="30"/>
        <v>5.88</v>
      </c>
      <c r="P324" s="2"/>
      <c r="AA324" s="6"/>
      <c r="AB324" s="6"/>
      <c r="AC324" s="6"/>
    </row>
    <row r="325" spans="1:29" ht="13.95" customHeight="1" x14ac:dyDescent="0.25">
      <c r="A325" s="228" t="s">
        <v>234</v>
      </c>
      <c r="B325" s="141" t="s">
        <v>229</v>
      </c>
      <c r="C325" s="139" t="s">
        <v>102</v>
      </c>
      <c r="D325" s="2"/>
      <c r="I325" s="333"/>
      <c r="J325" s="334"/>
      <c r="K325" s="241"/>
      <c r="L325" s="241"/>
      <c r="P325" s="2"/>
      <c r="Z325" s="231">
        <f>+SUM(U326:Y329)</f>
        <v>369.24299999999999</v>
      </c>
      <c r="AA325" s="6"/>
      <c r="AB325" s="6"/>
      <c r="AC325" s="6"/>
    </row>
    <row r="326" spans="1:29" ht="13.95" customHeight="1" x14ac:dyDescent="0.25">
      <c r="B326" s="141"/>
      <c r="C326" s="139"/>
      <c r="D326" s="2"/>
      <c r="I326" s="234"/>
      <c r="J326" s="235"/>
      <c r="K326" s="241"/>
      <c r="L326" s="241"/>
      <c r="P326" s="2"/>
      <c r="Q326" s="231">
        <v>1</v>
      </c>
      <c r="R326" s="231">
        <v>26</v>
      </c>
      <c r="S326" s="231">
        <v>6.9</v>
      </c>
      <c r="T326" s="231">
        <f>+Q326*R326*S326</f>
        <v>179.4</v>
      </c>
      <c r="W326" s="231">
        <f>+T326*$W$3</f>
        <v>182.988</v>
      </c>
      <c r="AA326" s="6"/>
      <c r="AB326" s="6"/>
      <c r="AC326" s="6"/>
    </row>
    <row r="327" spans="1:29" ht="13.95" customHeight="1" x14ac:dyDescent="0.25">
      <c r="B327" s="141" t="s">
        <v>237</v>
      </c>
      <c r="C327" s="139"/>
      <c r="D327" s="2"/>
      <c r="I327" s="234"/>
      <c r="J327" s="235"/>
      <c r="K327" s="241"/>
      <c r="L327" s="241"/>
      <c r="P327" s="2"/>
      <c r="Q327" s="231">
        <v>1</v>
      </c>
      <c r="R327" s="231">
        <v>26</v>
      </c>
      <c r="S327" s="231">
        <v>3.5</v>
      </c>
      <c r="T327" s="231">
        <f t="shared" ref="T327:T329" si="31">+Q327*R327*S327</f>
        <v>91</v>
      </c>
      <c r="W327" s="231">
        <f t="shared" ref="W327:W328" si="32">+T327*$W$3</f>
        <v>92.820000000000007</v>
      </c>
      <c r="AA327" s="6"/>
      <c r="AB327" s="6"/>
      <c r="AC327" s="6"/>
    </row>
    <row r="328" spans="1:29" ht="13.95" customHeight="1" x14ac:dyDescent="0.25">
      <c r="B328" s="141"/>
      <c r="C328" s="139"/>
      <c r="D328" s="2"/>
      <c r="I328" s="234"/>
      <c r="J328" s="235"/>
      <c r="K328" s="241"/>
      <c r="L328" s="241"/>
      <c r="P328" s="2"/>
      <c r="Q328" s="231">
        <v>1</v>
      </c>
      <c r="R328" s="231">
        <v>26</v>
      </c>
      <c r="S328" s="231">
        <v>1.75</v>
      </c>
      <c r="T328" s="231">
        <f t="shared" si="31"/>
        <v>45.5</v>
      </c>
      <c r="W328" s="231">
        <f t="shared" si="32"/>
        <v>46.410000000000004</v>
      </c>
      <c r="AA328" s="6"/>
      <c r="AB328" s="6"/>
      <c r="AC328" s="6"/>
    </row>
    <row r="329" spans="1:29" ht="13.95" customHeight="1" x14ac:dyDescent="0.25">
      <c r="B329" s="141" t="s">
        <v>238</v>
      </c>
      <c r="C329" s="139"/>
      <c r="D329" s="2"/>
      <c r="I329" s="234"/>
      <c r="J329" s="235"/>
      <c r="K329" s="241"/>
      <c r="L329" s="241"/>
      <c r="P329" s="2"/>
      <c r="Q329" s="231">
        <v>1</v>
      </c>
      <c r="R329" s="231">
        <v>18</v>
      </c>
      <c r="S329" s="231">
        <v>10.45</v>
      </c>
      <c r="T329" s="231">
        <f t="shared" si="31"/>
        <v>188.1</v>
      </c>
      <c r="U329" s="231">
        <f>+T329*U3</f>
        <v>47.024999999999999</v>
      </c>
      <c r="AA329" s="6"/>
      <c r="AB329" s="6"/>
      <c r="AC329" s="6"/>
    </row>
    <row r="330" spans="1:29" ht="13.95" customHeight="1" x14ac:dyDescent="0.25">
      <c r="B330" s="141"/>
      <c r="C330" s="139"/>
      <c r="D330" s="2"/>
      <c r="I330" s="234"/>
      <c r="J330" s="235"/>
      <c r="K330" s="241"/>
      <c r="L330" s="241"/>
      <c r="P330" s="2"/>
      <c r="AA330" s="6"/>
      <c r="AB330" s="6"/>
      <c r="AC330" s="6"/>
    </row>
    <row r="331" spans="1:29" ht="13.95" customHeight="1" x14ac:dyDescent="0.25">
      <c r="A331" s="228" t="s">
        <v>235</v>
      </c>
      <c r="B331" s="141" t="s">
        <v>230</v>
      </c>
      <c r="C331" s="139" t="s">
        <v>4</v>
      </c>
      <c r="D331" s="2"/>
      <c r="I331" s="241"/>
      <c r="J331" s="241"/>
      <c r="K331" s="241"/>
      <c r="L331" s="241"/>
      <c r="P331" s="2">
        <f>26*23</f>
        <v>598</v>
      </c>
      <c r="AA331" s="6"/>
      <c r="AB331" s="6"/>
      <c r="AC331" s="6"/>
    </row>
    <row r="332" spans="1:29" ht="13.95" customHeight="1" x14ac:dyDescent="0.25">
      <c r="B332" s="138"/>
      <c r="C332" s="142"/>
      <c r="D332" s="2"/>
      <c r="I332" s="333"/>
      <c r="J332" s="334"/>
      <c r="K332" s="241"/>
      <c r="L332" s="241"/>
      <c r="AA332" s="6"/>
      <c r="AB332" s="6"/>
      <c r="AC332" s="6"/>
    </row>
    <row r="333" spans="1:29" ht="13.95" customHeight="1" x14ac:dyDescent="0.25">
      <c r="A333" s="228" t="s">
        <v>279</v>
      </c>
      <c r="B333" s="141" t="s">
        <v>276</v>
      </c>
      <c r="C333" s="142"/>
      <c r="D333" s="2"/>
      <c r="I333" s="234"/>
      <c r="J333" s="235"/>
      <c r="K333" s="241"/>
      <c r="L333" s="241"/>
      <c r="AA333" s="6"/>
      <c r="AB333" s="6"/>
      <c r="AC333" s="6"/>
    </row>
    <row r="334" spans="1:29" ht="13.95" customHeight="1" x14ac:dyDescent="0.25">
      <c r="A334" s="228" t="s">
        <v>280</v>
      </c>
      <c r="B334" s="141" t="s">
        <v>285</v>
      </c>
      <c r="C334" s="139" t="s">
        <v>90</v>
      </c>
      <c r="D334" s="2"/>
      <c r="H334" s="20">
        <f>+SUM(H335:H348)</f>
        <v>0.95099999999999985</v>
      </c>
      <c r="I334" s="234"/>
      <c r="J334" s="235"/>
      <c r="K334" s="241"/>
      <c r="L334" s="241"/>
      <c r="AA334" s="6"/>
      <c r="AB334" s="6"/>
      <c r="AC334" s="6"/>
    </row>
    <row r="335" spans="1:29" ht="13.95" customHeight="1" x14ac:dyDescent="0.25">
      <c r="B335" s="138" t="s">
        <v>284</v>
      </c>
      <c r="C335" s="142"/>
      <c r="D335" s="14"/>
      <c r="E335" s="240"/>
      <c r="F335" s="240"/>
      <c r="G335" s="22"/>
      <c r="H335" s="240"/>
      <c r="I335" s="234"/>
      <c r="J335" s="235"/>
      <c r="K335" s="241"/>
      <c r="L335" s="241"/>
      <c r="AA335" s="6"/>
      <c r="AB335" s="6"/>
      <c r="AC335" s="6"/>
    </row>
    <row r="336" spans="1:29" ht="13.95" customHeight="1" x14ac:dyDescent="0.25">
      <c r="B336" s="138" t="s">
        <v>425</v>
      </c>
      <c r="C336" s="142"/>
      <c r="D336" s="14"/>
      <c r="E336" s="240"/>
      <c r="F336" s="240"/>
      <c r="G336" s="22"/>
      <c r="H336" s="240"/>
      <c r="I336" s="234"/>
      <c r="J336" s="235"/>
      <c r="K336" s="241"/>
      <c r="L336" s="241"/>
      <c r="AA336" s="6"/>
      <c r="AB336" s="6"/>
      <c r="AC336" s="6"/>
    </row>
    <row r="337" spans="1:29" ht="13.95" customHeight="1" x14ac:dyDescent="0.25">
      <c r="B337" s="138" t="s">
        <v>445</v>
      </c>
      <c r="C337" s="142"/>
      <c r="D337" s="200">
        <v>2.0499999999999998</v>
      </c>
      <c r="E337" s="183">
        <v>0.25</v>
      </c>
      <c r="F337" s="183">
        <v>0.15</v>
      </c>
      <c r="G337" s="183">
        <v>2</v>
      </c>
      <c r="H337" s="183">
        <f>+D337*E337*F337*G337</f>
        <v>0.15374999999999997</v>
      </c>
      <c r="I337" s="234"/>
      <c r="J337" s="235"/>
      <c r="K337" s="241"/>
      <c r="L337" s="241"/>
      <c r="AA337" s="6"/>
      <c r="AB337" s="6"/>
      <c r="AC337" s="6"/>
    </row>
    <row r="338" spans="1:29" ht="13.95" customHeight="1" x14ac:dyDescent="0.25">
      <c r="B338" s="138" t="s">
        <v>446</v>
      </c>
      <c r="C338" s="142"/>
      <c r="D338" s="200">
        <f>1.95+1.2</f>
        <v>3.15</v>
      </c>
      <c r="E338" s="183">
        <v>0.25</v>
      </c>
      <c r="F338" s="183">
        <v>0.15</v>
      </c>
      <c r="G338" s="183">
        <v>2</v>
      </c>
      <c r="H338" s="183">
        <f>+D338*E338*F338*G338</f>
        <v>0.23624999999999999</v>
      </c>
      <c r="I338" s="234"/>
      <c r="J338" s="235"/>
      <c r="K338" s="241"/>
      <c r="L338" s="241"/>
      <c r="AA338" s="6"/>
      <c r="AB338" s="6"/>
      <c r="AC338" s="6"/>
    </row>
    <row r="339" spans="1:29" ht="13.95" customHeight="1" x14ac:dyDescent="0.25">
      <c r="B339" s="138" t="s">
        <v>383</v>
      </c>
      <c r="C339" s="142"/>
      <c r="D339" s="200"/>
      <c r="E339" s="183"/>
      <c r="F339" s="183"/>
      <c r="G339" s="183"/>
      <c r="H339" s="183"/>
      <c r="I339" s="234"/>
      <c r="J339" s="235"/>
      <c r="K339" s="241"/>
      <c r="L339" s="241"/>
      <c r="AA339" s="6"/>
      <c r="AB339" s="6"/>
      <c r="AC339" s="6"/>
    </row>
    <row r="340" spans="1:29" ht="13.95" customHeight="1" x14ac:dyDescent="0.25">
      <c r="B340" s="138" t="s">
        <v>445</v>
      </c>
      <c r="C340" s="142"/>
      <c r="D340" s="200">
        <v>2.0499999999999998</v>
      </c>
      <c r="E340" s="183">
        <v>0.25</v>
      </c>
      <c r="F340" s="183">
        <v>0.15</v>
      </c>
      <c r="G340" s="183">
        <v>2</v>
      </c>
      <c r="H340" s="183">
        <f>+D340*E340*F340*G340</f>
        <v>0.15374999999999997</v>
      </c>
      <c r="I340" s="234"/>
      <c r="J340" s="235"/>
      <c r="K340" s="241"/>
      <c r="L340" s="241"/>
      <c r="AA340" s="6"/>
      <c r="AB340" s="6"/>
      <c r="AC340" s="6"/>
    </row>
    <row r="341" spans="1:29" ht="13.95" customHeight="1" x14ac:dyDescent="0.25">
      <c r="B341" s="138" t="s">
        <v>446</v>
      </c>
      <c r="C341" s="142"/>
      <c r="D341" s="200">
        <f>1.95+1.2</f>
        <v>3.15</v>
      </c>
      <c r="E341" s="183">
        <v>0.25</v>
      </c>
      <c r="F341" s="183">
        <v>0.15</v>
      </c>
      <c r="G341" s="183">
        <v>2</v>
      </c>
      <c r="H341" s="183">
        <f>+D341*E341*F341*G341</f>
        <v>0.23624999999999999</v>
      </c>
      <c r="I341" s="234"/>
      <c r="J341" s="235"/>
      <c r="K341" s="241"/>
      <c r="L341" s="241"/>
      <c r="AA341" s="6"/>
      <c r="AB341" s="6"/>
      <c r="AC341" s="6"/>
    </row>
    <row r="342" spans="1:29" ht="13.95" customHeight="1" x14ac:dyDescent="0.25">
      <c r="B342" s="138" t="s">
        <v>288</v>
      </c>
      <c r="C342" s="142"/>
      <c r="D342" s="200"/>
      <c r="E342" s="183"/>
      <c r="F342" s="183"/>
      <c r="G342" s="183"/>
      <c r="H342" s="183"/>
      <c r="I342" s="234"/>
      <c r="J342" s="235"/>
      <c r="K342" s="241"/>
      <c r="L342" s="241"/>
      <c r="AA342" s="6"/>
      <c r="AB342" s="6"/>
      <c r="AC342" s="6"/>
    </row>
    <row r="343" spans="1:29" ht="13.95" customHeight="1" x14ac:dyDescent="0.25">
      <c r="B343" s="138" t="s">
        <v>425</v>
      </c>
      <c r="C343" s="142"/>
      <c r="D343" s="200"/>
      <c r="E343" s="183"/>
      <c r="F343" s="183"/>
      <c r="G343" s="183"/>
      <c r="H343" s="183"/>
      <c r="I343" s="234"/>
      <c r="J343" s="235"/>
      <c r="K343" s="241"/>
      <c r="L343" s="241"/>
      <c r="AA343" s="6"/>
      <c r="AB343" s="6"/>
      <c r="AC343" s="6"/>
    </row>
    <row r="344" spans="1:29" ht="13.95" customHeight="1" x14ac:dyDescent="0.25">
      <c r="B344" s="138" t="s">
        <v>445</v>
      </c>
      <c r="C344" s="142"/>
      <c r="D344" s="200">
        <v>3.2</v>
      </c>
      <c r="E344" s="183">
        <v>0.15</v>
      </c>
      <c r="F344" s="183">
        <v>0.15</v>
      </c>
      <c r="G344" s="183">
        <v>1</v>
      </c>
      <c r="H344" s="183">
        <f>+D344*E344*F344*G344</f>
        <v>7.1999999999999995E-2</v>
      </c>
      <c r="I344" s="234"/>
      <c r="J344" s="235"/>
      <c r="K344" s="241"/>
      <c r="L344" s="241"/>
      <c r="AA344" s="6"/>
      <c r="AB344" s="6"/>
      <c r="AC344" s="6"/>
    </row>
    <row r="345" spans="1:29" ht="13.95" customHeight="1" x14ac:dyDescent="0.25">
      <c r="B345" s="138" t="s">
        <v>446</v>
      </c>
      <c r="C345" s="142"/>
      <c r="D345" s="200">
        <v>1.05</v>
      </c>
      <c r="E345" s="183">
        <v>0.15</v>
      </c>
      <c r="F345" s="183">
        <v>0.15</v>
      </c>
      <c r="G345" s="183">
        <v>1</v>
      </c>
      <c r="H345" s="183">
        <f t="shared" ref="H345" si="33">+D345*E345*F345*G345</f>
        <v>2.3625E-2</v>
      </c>
      <c r="I345" s="234"/>
      <c r="J345" s="235"/>
      <c r="K345" s="241"/>
      <c r="L345" s="241"/>
      <c r="AA345" s="6"/>
      <c r="AB345" s="6"/>
      <c r="AC345" s="6"/>
    </row>
    <row r="346" spans="1:29" s="14" customFormat="1" ht="13.95" customHeight="1" x14ac:dyDescent="0.25">
      <c r="A346" s="238"/>
      <c r="B346" s="138" t="s">
        <v>123</v>
      </c>
      <c r="C346" s="142"/>
      <c r="D346" s="200"/>
      <c r="E346" s="183"/>
      <c r="F346" s="183"/>
      <c r="G346" s="183"/>
      <c r="H346" s="183"/>
      <c r="I346" s="234"/>
      <c r="J346" s="235"/>
      <c r="K346" s="241"/>
      <c r="L346" s="241"/>
      <c r="M346" s="240"/>
      <c r="N346" s="240"/>
      <c r="O346" s="240"/>
      <c r="P346" s="241"/>
      <c r="Q346" s="240"/>
      <c r="R346" s="240"/>
      <c r="S346" s="240"/>
      <c r="T346" s="240"/>
      <c r="U346" s="240"/>
      <c r="V346" s="240"/>
      <c r="W346" s="240"/>
      <c r="X346" s="240"/>
      <c r="Y346" s="240"/>
      <c r="Z346" s="240"/>
      <c r="AA346" s="57"/>
      <c r="AB346" s="57"/>
      <c r="AC346" s="57"/>
    </row>
    <row r="347" spans="1:29" s="14" customFormat="1" ht="13.95" customHeight="1" x14ac:dyDescent="0.25">
      <c r="A347" s="238"/>
      <c r="B347" s="138" t="s">
        <v>445</v>
      </c>
      <c r="C347" s="142"/>
      <c r="D347" s="200">
        <f>3.2-0.9</f>
        <v>2.3000000000000003</v>
      </c>
      <c r="E347" s="183">
        <v>0.15</v>
      </c>
      <c r="F347" s="183">
        <v>0.15</v>
      </c>
      <c r="G347" s="183">
        <v>1</v>
      </c>
      <c r="H347" s="183">
        <f>+D347*E347*F347*G347</f>
        <v>5.1750000000000004E-2</v>
      </c>
      <c r="I347" s="234"/>
      <c r="J347" s="235"/>
      <c r="K347" s="241"/>
      <c r="L347" s="241"/>
      <c r="M347" s="240"/>
      <c r="N347" s="240"/>
      <c r="O347" s="240"/>
      <c r="P347" s="241"/>
      <c r="Q347" s="240"/>
      <c r="R347" s="240"/>
      <c r="S347" s="240"/>
      <c r="T347" s="240"/>
      <c r="U347" s="240"/>
      <c r="V347" s="240"/>
      <c r="W347" s="240"/>
      <c r="X347" s="240"/>
      <c r="Y347" s="240"/>
      <c r="Z347" s="240"/>
      <c r="AA347" s="57"/>
      <c r="AB347" s="57"/>
      <c r="AC347" s="57"/>
    </row>
    <row r="348" spans="1:29" s="14" customFormat="1" ht="13.95" customHeight="1" x14ac:dyDescent="0.25">
      <c r="A348" s="238"/>
      <c r="B348" s="138" t="s">
        <v>446</v>
      </c>
      <c r="C348" s="142"/>
      <c r="D348" s="200">
        <v>1.05</v>
      </c>
      <c r="E348" s="183">
        <v>0.15</v>
      </c>
      <c r="F348" s="183">
        <v>0.15</v>
      </c>
      <c r="G348" s="183">
        <v>1</v>
      </c>
      <c r="H348" s="183">
        <f t="shared" ref="H348" si="34">+D348*E348*F348*G348</f>
        <v>2.3625E-2</v>
      </c>
      <c r="I348" s="234"/>
      <c r="J348" s="235"/>
      <c r="K348" s="241"/>
      <c r="L348" s="241"/>
      <c r="M348" s="240"/>
      <c r="N348" s="240"/>
      <c r="O348" s="240"/>
      <c r="P348" s="241"/>
      <c r="Q348" s="240"/>
      <c r="R348" s="240"/>
      <c r="S348" s="240"/>
      <c r="T348" s="240"/>
      <c r="U348" s="240"/>
      <c r="V348" s="240"/>
      <c r="W348" s="240"/>
      <c r="X348" s="240"/>
      <c r="Y348" s="240"/>
      <c r="Z348" s="240"/>
      <c r="AA348" s="57"/>
      <c r="AB348" s="57"/>
      <c r="AC348" s="57"/>
    </row>
    <row r="349" spans="1:29" s="14" customFormat="1" ht="13.95" customHeight="1" x14ac:dyDescent="0.25">
      <c r="A349" s="238"/>
      <c r="B349" s="138"/>
      <c r="C349" s="142"/>
      <c r="D349" s="200"/>
      <c r="E349" s="183"/>
      <c r="F349" s="183"/>
      <c r="G349" s="183"/>
      <c r="H349" s="183"/>
      <c r="I349" s="234"/>
      <c r="J349" s="235"/>
      <c r="K349" s="241"/>
      <c r="L349" s="241"/>
      <c r="M349" s="240"/>
      <c r="N349" s="240"/>
      <c r="O349" s="240"/>
      <c r="P349" s="241"/>
      <c r="Q349" s="240"/>
      <c r="R349" s="240"/>
      <c r="S349" s="240"/>
      <c r="T349" s="240"/>
      <c r="U349" s="240"/>
      <c r="V349" s="240"/>
      <c r="W349" s="240"/>
      <c r="X349" s="240"/>
      <c r="Y349" s="240"/>
      <c r="Z349" s="240"/>
      <c r="AA349" s="57"/>
      <c r="AB349" s="57"/>
      <c r="AC349" s="57"/>
    </row>
    <row r="350" spans="1:29" ht="13.95" customHeight="1" x14ac:dyDescent="0.25">
      <c r="A350" s="228" t="s">
        <v>281</v>
      </c>
      <c r="B350" s="141" t="s">
        <v>277</v>
      </c>
      <c r="C350" s="139" t="s">
        <v>89</v>
      </c>
      <c r="D350" s="181"/>
      <c r="E350" s="182"/>
      <c r="F350" s="182"/>
      <c r="G350" s="182"/>
      <c r="H350" s="182"/>
      <c r="I350" s="234"/>
      <c r="J350" s="235"/>
      <c r="K350" s="241"/>
      <c r="L350" s="13">
        <f>+SUM(L351:L366)</f>
        <v>15.799999999999999</v>
      </c>
      <c r="AA350" s="6"/>
      <c r="AB350" s="6"/>
      <c r="AC350" s="6"/>
    </row>
    <row r="351" spans="1:29" ht="13.95" customHeight="1" x14ac:dyDescent="0.25">
      <c r="B351" s="138" t="s">
        <v>284</v>
      </c>
      <c r="C351" s="142"/>
      <c r="D351" s="14"/>
      <c r="E351" s="240"/>
      <c r="F351" s="240"/>
      <c r="G351" s="22"/>
      <c r="H351" s="240"/>
      <c r="I351" s="234"/>
      <c r="J351" s="235"/>
      <c r="K351" s="241"/>
      <c r="L351" s="241"/>
      <c r="AA351" s="6"/>
      <c r="AB351" s="6"/>
      <c r="AC351" s="6"/>
    </row>
    <row r="352" spans="1:29" ht="13.95" customHeight="1" x14ac:dyDescent="0.25">
      <c r="B352" s="138" t="s">
        <v>425</v>
      </c>
      <c r="C352" s="142"/>
      <c r="D352" s="14"/>
      <c r="E352" s="240"/>
      <c r="F352" s="240"/>
      <c r="G352" s="22"/>
      <c r="H352" s="240"/>
      <c r="I352" s="234"/>
      <c r="J352" s="235"/>
      <c r="K352" s="241"/>
      <c r="L352" s="241"/>
      <c r="AA352" s="6"/>
      <c r="AB352" s="6"/>
      <c r="AC352" s="6"/>
    </row>
    <row r="353" spans="1:29" ht="13.95" customHeight="1" x14ac:dyDescent="0.25">
      <c r="B353" s="138" t="s">
        <v>445</v>
      </c>
      <c r="C353" s="142"/>
      <c r="D353" s="2"/>
      <c r="E353" s="183"/>
      <c r="F353" s="183"/>
      <c r="G353" s="183"/>
      <c r="H353" s="183"/>
      <c r="I353" s="200">
        <v>2.0499999999999998</v>
      </c>
      <c r="J353" s="235">
        <f>0.25*2+0.15</f>
        <v>0.65</v>
      </c>
      <c r="K353" s="241">
        <v>2</v>
      </c>
      <c r="L353" s="241">
        <f>+I353*J353*K353</f>
        <v>2.665</v>
      </c>
      <c r="AA353" s="6"/>
      <c r="AB353" s="6"/>
      <c r="AC353" s="6"/>
    </row>
    <row r="354" spans="1:29" ht="13.95" customHeight="1" x14ac:dyDescent="0.25">
      <c r="B354" s="138" t="s">
        <v>446</v>
      </c>
      <c r="C354" s="142"/>
      <c r="D354" s="2"/>
      <c r="E354" s="183"/>
      <c r="F354" s="183"/>
      <c r="G354" s="183"/>
      <c r="H354" s="183"/>
      <c r="I354" s="200">
        <v>3.15</v>
      </c>
      <c r="J354" s="235">
        <f t="shared" ref="J354:J357" si="35">0.25*2+0.15</f>
        <v>0.65</v>
      </c>
      <c r="K354" s="241">
        <v>2</v>
      </c>
      <c r="L354" s="241">
        <f t="shared" ref="L354:L364" si="36">+I354*J354*K354</f>
        <v>4.0949999999999998</v>
      </c>
      <c r="AA354" s="6"/>
      <c r="AB354" s="6"/>
      <c r="AC354" s="6"/>
    </row>
    <row r="355" spans="1:29" ht="13.95" customHeight="1" x14ac:dyDescent="0.25">
      <c r="B355" s="138" t="s">
        <v>383</v>
      </c>
      <c r="C355" s="142"/>
      <c r="D355" s="2"/>
      <c r="E355" s="183"/>
      <c r="F355" s="183"/>
      <c r="G355" s="183"/>
      <c r="H355" s="183"/>
      <c r="I355" s="200"/>
      <c r="J355" s="235"/>
      <c r="K355" s="241"/>
      <c r="L355" s="241"/>
      <c r="AA355" s="6"/>
      <c r="AB355" s="6"/>
      <c r="AC355" s="6"/>
    </row>
    <row r="356" spans="1:29" ht="13.95" customHeight="1" x14ac:dyDescent="0.25">
      <c r="B356" s="138" t="s">
        <v>445</v>
      </c>
      <c r="C356" s="142"/>
      <c r="D356" s="2"/>
      <c r="E356" s="183"/>
      <c r="F356" s="183"/>
      <c r="G356" s="183"/>
      <c r="H356" s="183"/>
      <c r="I356" s="200">
        <v>2.0499999999999998</v>
      </c>
      <c r="J356" s="235">
        <f t="shared" si="35"/>
        <v>0.65</v>
      </c>
      <c r="K356" s="241">
        <v>2</v>
      </c>
      <c r="L356" s="241">
        <f t="shared" ref="L356" si="37">+I356*J356*K356</f>
        <v>2.665</v>
      </c>
      <c r="AA356" s="6"/>
      <c r="AB356" s="6"/>
      <c r="AC356" s="6"/>
    </row>
    <row r="357" spans="1:29" ht="13.95" customHeight="1" x14ac:dyDescent="0.25">
      <c r="B357" s="138" t="s">
        <v>446</v>
      </c>
      <c r="C357" s="142"/>
      <c r="D357" s="2"/>
      <c r="E357" s="183"/>
      <c r="F357" s="183"/>
      <c r="G357" s="183"/>
      <c r="H357" s="183"/>
      <c r="I357" s="200">
        <v>3.15</v>
      </c>
      <c r="J357" s="235">
        <f t="shared" si="35"/>
        <v>0.65</v>
      </c>
      <c r="K357" s="241">
        <v>2</v>
      </c>
      <c r="L357" s="241">
        <f t="shared" si="36"/>
        <v>4.0949999999999998</v>
      </c>
      <c r="AA357" s="6"/>
      <c r="AB357" s="6"/>
      <c r="AC357" s="6"/>
    </row>
    <row r="358" spans="1:29" ht="13.95" customHeight="1" x14ac:dyDescent="0.25">
      <c r="B358" s="138" t="s">
        <v>288</v>
      </c>
      <c r="C358" s="142"/>
      <c r="D358" s="2"/>
      <c r="E358" s="183"/>
      <c r="F358" s="183"/>
      <c r="G358" s="183"/>
      <c r="H358" s="183"/>
      <c r="I358" s="200"/>
      <c r="J358" s="235"/>
      <c r="K358" s="241"/>
      <c r="L358" s="241"/>
      <c r="AA358" s="6"/>
      <c r="AB358" s="6"/>
      <c r="AC358" s="6"/>
    </row>
    <row r="359" spans="1:29" ht="13.95" customHeight="1" x14ac:dyDescent="0.25">
      <c r="B359" s="138" t="s">
        <v>425</v>
      </c>
      <c r="C359" s="142"/>
      <c r="D359" s="2"/>
      <c r="E359" s="183"/>
      <c r="F359" s="183"/>
      <c r="G359" s="183"/>
      <c r="H359" s="183"/>
      <c r="I359" s="200"/>
      <c r="J359" s="235"/>
      <c r="K359" s="241"/>
      <c r="L359" s="241"/>
      <c r="AA359" s="6"/>
      <c r="AB359" s="6"/>
      <c r="AC359" s="6"/>
    </row>
    <row r="360" spans="1:29" ht="13.95" customHeight="1" x14ac:dyDescent="0.25">
      <c r="B360" s="138" t="s">
        <v>445</v>
      </c>
      <c r="C360" s="142"/>
      <c r="D360" s="2"/>
      <c r="E360" s="183"/>
      <c r="F360" s="183"/>
      <c r="G360" s="183"/>
      <c r="H360" s="183"/>
      <c r="I360" s="200">
        <v>3.2</v>
      </c>
      <c r="J360" s="235">
        <v>0.3</v>
      </c>
      <c r="K360" s="241">
        <v>1</v>
      </c>
      <c r="L360" s="241">
        <f t="shared" si="36"/>
        <v>0.96</v>
      </c>
      <c r="AA360" s="6"/>
      <c r="AB360" s="6"/>
      <c r="AC360" s="6"/>
    </row>
    <row r="361" spans="1:29" ht="13.95" customHeight="1" x14ac:dyDescent="0.25">
      <c r="B361" s="138" t="s">
        <v>446</v>
      </c>
      <c r="C361" s="142"/>
      <c r="D361" s="2"/>
      <c r="E361" s="183"/>
      <c r="F361" s="183"/>
      <c r="G361" s="183"/>
      <c r="H361" s="183"/>
      <c r="I361" s="200">
        <v>1.05</v>
      </c>
      <c r="J361" s="235">
        <v>0.3</v>
      </c>
      <c r="K361" s="241">
        <v>1</v>
      </c>
      <c r="L361" s="241">
        <f t="shared" si="36"/>
        <v>0.315</v>
      </c>
      <c r="AA361" s="6"/>
      <c r="AB361" s="6"/>
      <c r="AC361" s="6"/>
    </row>
    <row r="362" spans="1:29" ht="13.95" customHeight="1" x14ac:dyDescent="0.25">
      <c r="B362" s="138" t="s">
        <v>383</v>
      </c>
      <c r="C362" s="142"/>
      <c r="D362" s="2"/>
      <c r="E362" s="183"/>
      <c r="F362" s="183"/>
      <c r="G362" s="183"/>
      <c r="H362" s="183"/>
      <c r="I362" s="200"/>
      <c r="J362" s="235"/>
      <c r="K362" s="241"/>
      <c r="L362" s="241"/>
      <c r="AA362" s="6"/>
      <c r="AB362" s="6"/>
      <c r="AC362" s="6"/>
    </row>
    <row r="363" spans="1:29" ht="13.95" customHeight="1" x14ac:dyDescent="0.25">
      <c r="B363" s="138" t="s">
        <v>445</v>
      </c>
      <c r="C363" s="142"/>
      <c r="D363" s="2"/>
      <c r="E363" s="183"/>
      <c r="F363" s="183"/>
      <c r="G363" s="183"/>
      <c r="H363" s="183"/>
      <c r="I363" s="200">
        <v>2.2999999999999998</v>
      </c>
      <c r="J363" s="235">
        <v>0.3</v>
      </c>
      <c r="K363" s="241">
        <v>1</v>
      </c>
      <c r="L363" s="241">
        <f>+I363*J363*K363</f>
        <v>0.69</v>
      </c>
      <c r="AA363" s="6"/>
      <c r="AB363" s="6"/>
      <c r="AC363" s="6"/>
    </row>
    <row r="364" spans="1:29" ht="13.95" customHeight="1" x14ac:dyDescent="0.25">
      <c r="B364" s="138" t="s">
        <v>446</v>
      </c>
      <c r="C364" s="142"/>
      <c r="D364" s="2"/>
      <c r="E364" s="183"/>
      <c r="F364" s="183"/>
      <c r="G364" s="183"/>
      <c r="H364" s="183"/>
      <c r="I364" s="200">
        <v>1.05</v>
      </c>
      <c r="J364" s="235">
        <v>0.3</v>
      </c>
      <c r="K364" s="241">
        <v>1</v>
      </c>
      <c r="L364" s="241">
        <f t="shared" si="36"/>
        <v>0.315</v>
      </c>
      <c r="AA364" s="6"/>
      <c r="AB364" s="6"/>
      <c r="AC364" s="6"/>
    </row>
    <row r="365" spans="1:29" ht="13.95" customHeight="1" x14ac:dyDescent="0.25">
      <c r="B365" s="138"/>
      <c r="C365" s="142"/>
      <c r="D365" s="2"/>
      <c r="E365" s="183"/>
      <c r="F365" s="183"/>
      <c r="G365" s="183"/>
      <c r="H365" s="183"/>
      <c r="I365" s="200"/>
      <c r="J365" s="235"/>
      <c r="K365" s="241"/>
      <c r="L365" s="241"/>
      <c r="AA365" s="6"/>
      <c r="AB365" s="6"/>
      <c r="AC365" s="6"/>
    </row>
    <row r="366" spans="1:29" ht="13.95" customHeight="1" x14ac:dyDescent="0.25">
      <c r="B366" s="138"/>
      <c r="C366" s="142"/>
      <c r="D366" s="2"/>
      <c r="E366" s="183"/>
      <c r="F366" s="183"/>
      <c r="G366" s="2"/>
      <c r="H366" s="183"/>
      <c r="I366" s="200"/>
      <c r="J366" s="235"/>
      <c r="K366" s="183"/>
      <c r="L366" s="241"/>
      <c r="AA366" s="6"/>
      <c r="AB366" s="6"/>
      <c r="AC366" s="6"/>
    </row>
    <row r="367" spans="1:29" ht="13.95" customHeight="1" x14ac:dyDescent="0.25">
      <c r="A367" s="228" t="s">
        <v>282</v>
      </c>
      <c r="B367" s="141" t="s">
        <v>278</v>
      </c>
      <c r="C367" s="142" t="s">
        <v>102</v>
      </c>
      <c r="D367" s="181"/>
      <c r="E367" s="182"/>
      <c r="F367" s="182"/>
      <c r="G367" s="182"/>
      <c r="H367" s="182"/>
      <c r="I367" s="234"/>
      <c r="J367" s="235"/>
      <c r="K367" s="241"/>
      <c r="L367" s="241"/>
      <c r="Z367" s="20">
        <f>+SUM(U368:Y377)</f>
        <v>241.339</v>
      </c>
      <c r="AA367" s="6"/>
      <c r="AB367" s="6"/>
      <c r="AC367" s="6"/>
    </row>
    <row r="368" spans="1:29" ht="13.95" customHeight="1" x14ac:dyDescent="0.25">
      <c r="B368" s="138" t="s">
        <v>289</v>
      </c>
      <c r="C368" s="142"/>
      <c r="D368" s="181"/>
      <c r="E368" s="182"/>
      <c r="F368" s="182"/>
      <c r="G368" s="182"/>
      <c r="H368" s="182"/>
      <c r="I368" s="234"/>
      <c r="J368" s="235"/>
      <c r="K368" s="241"/>
      <c r="L368" s="241"/>
      <c r="Q368" s="240">
        <v>4</v>
      </c>
      <c r="R368" s="240">
        <v>4</v>
      </c>
      <c r="S368" s="240">
        <f>2.05+0.6</f>
        <v>2.65</v>
      </c>
      <c r="T368" s="240">
        <f t="shared" ref="T368:T377" si="38">+Q368*R368*S368</f>
        <v>42.4</v>
      </c>
      <c r="U368" s="240"/>
      <c r="V368" s="240"/>
      <c r="W368" s="240">
        <f>+T368*$W$3</f>
        <v>43.247999999999998</v>
      </c>
      <c r="AA368" s="6"/>
      <c r="AB368" s="6"/>
      <c r="AC368" s="6"/>
    </row>
    <row r="369" spans="1:29" ht="13.95" customHeight="1" x14ac:dyDescent="0.25">
      <c r="B369" s="138"/>
      <c r="C369" s="142"/>
      <c r="D369" s="181"/>
      <c r="E369" s="182"/>
      <c r="F369" s="182"/>
      <c r="G369" s="182"/>
      <c r="H369" s="182"/>
      <c r="I369" s="234"/>
      <c r="J369" s="235"/>
      <c r="K369" s="241"/>
      <c r="L369" s="241"/>
      <c r="Q369" s="240">
        <v>4</v>
      </c>
      <c r="R369" s="240">
        <v>15</v>
      </c>
      <c r="S369" s="240">
        <f>0.2*2+0.1*2+0.15</f>
        <v>0.75000000000000011</v>
      </c>
      <c r="T369" s="240">
        <f t="shared" si="38"/>
        <v>45.000000000000007</v>
      </c>
      <c r="U369" s="240"/>
      <c r="V369" s="240">
        <f>+T369*$V$3</f>
        <v>25.200000000000006</v>
      </c>
      <c r="W369" s="240"/>
      <c r="AA369" s="6"/>
      <c r="AB369" s="6"/>
      <c r="AC369" s="6"/>
    </row>
    <row r="370" spans="1:29" ht="13.95" customHeight="1" x14ac:dyDescent="0.25">
      <c r="B370" s="138"/>
      <c r="C370" s="142"/>
      <c r="D370" s="181"/>
      <c r="E370" s="182"/>
      <c r="F370" s="182"/>
      <c r="G370" s="182"/>
      <c r="H370" s="182"/>
      <c r="I370" s="234"/>
      <c r="J370" s="235"/>
      <c r="K370" s="241"/>
      <c r="L370" s="241"/>
      <c r="Q370" s="240">
        <v>4</v>
      </c>
      <c r="R370" s="240">
        <f>3.15+0.6</f>
        <v>3.75</v>
      </c>
      <c r="S370" s="240">
        <f>4.15+0.6</f>
        <v>4.75</v>
      </c>
      <c r="T370" s="240">
        <f t="shared" si="38"/>
        <v>71.25</v>
      </c>
      <c r="U370" s="240"/>
      <c r="V370" s="240"/>
      <c r="W370" s="240">
        <f>+T370*$W$3</f>
        <v>72.674999999999997</v>
      </c>
      <c r="AA370" s="6"/>
      <c r="AB370" s="6"/>
      <c r="AC370" s="6"/>
    </row>
    <row r="371" spans="1:29" ht="13.95" customHeight="1" x14ac:dyDescent="0.25">
      <c r="B371" s="138"/>
      <c r="C371" s="142"/>
      <c r="D371" s="181"/>
      <c r="E371" s="182"/>
      <c r="F371" s="182"/>
      <c r="G371" s="182"/>
      <c r="H371" s="182"/>
      <c r="I371" s="234"/>
      <c r="J371" s="235"/>
      <c r="K371" s="241"/>
      <c r="L371" s="241"/>
      <c r="Q371" s="240">
        <v>4</v>
      </c>
      <c r="R371" s="240">
        <v>24</v>
      </c>
      <c r="S371" s="240">
        <f>0.2*2+0.1*2+0.15</f>
        <v>0.75000000000000011</v>
      </c>
      <c r="T371" s="240">
        <f t="shared" si="38"/>
        <v>72.000000000000014</v>
      </c>
      <c r="U371" s="240"/>
      <c r="V371" s="240">
        <f>+T371*$V$3</f>
        <v>40.320000000000014</v>
      </c>
      <c r="W371" s="240"/>
      <c r="AA371" s="6"/>
      <c r="AB371" s="6"/>
      <c r="AC371" s="6"/>
    </row>
    <row r="372" spans="1:29" ht="13.95" customHeight="1" x14ac:dyDescent="0.25">
      <c r="B372" s="138" t="s">
        <v>290</v>
      </c>
      <c r="C372" s="142"/>
      <c r="D372" s="2"/>
      <c r="I372" s="234"/>
      <c r="J372" s="235"/>
      <c r="K372" s="241"/>
      <c r="L372" s="241"/>
      <c r="Q372" s="240">
        <v>1</v>
      </c>
      <c r="R372" s="240">
        <v>4</v>
      </c>
      <c r="S372" s="240">
        <f>3.2+0.6</f>
        <v>3.8000000000000003</v>
      </c>
      <c r="T372" s="240">
        <f t="shared" si="38"/>
        <v>15.200000000000001</v>
      </c>
      <c r="U372" s="240"/>
      <c r="V372" s="240"/>
      <c r="W372" s="240">
        <f>+T372*$W$3</f>
        <v>15.504000000000001</v>
      </c>
      <c r="AA372" s="6"/>
      <c r="AB372" s="6"/>
      <c r="AC372" s="6"/>
    </row>
    <row r="373" spans="1:29" ht="13.95" customHeight="1" x14ac:dyDescent="0.25">
      <c r="B373" s="138"/>
      <c r="C373" s="142"/>
      <c r="D373" s="2"/>
      <c r="I373" s="234"/>
      <c r="J373" s="235"/>
      <c r="K373" s="241"/>
      <c r="L373" s="241"/>
      <c r="Q373" s="240">
        <v>1</v>
      </c>
      <c r="R373" s="240">
        <v>22</v>
      </c>
      <c r="S373" s="240">
        <f>0.1*2+0.1*2+0.15</f>
        <v>0.55000000000000004</v>
      </c>
      <c r="T373" s="240">
        <f t="shared" si="38"/>
        <v>12.100000000000001</v>
      </c>
      <c r="U373" s="240"/>
      <c r="V373" s="240">
        <f>+T373*$V$3</f>
        <v>6.7760000000000016</v>
      </c>
      <c r="W373" s="240"/>
      <c r="AA373" s="6"/>
      <c r="AB373" s="6"/>
      <c r="AC373" s="6"/>
    </row>
    <row r="374" spans="1:29" ht="13.95" customHeight="1" x14ac:dyDescent="0.25">
      <c r="B374" s="138"/>
      <c r="C374" s="142"/>
      <c r="D374" s="2"/>
      <c r="I374" s="234"/>
      <c r="J374" s="235"/>
      <c r="K374" s="241"/>
      <c r="L374" s="241"/>
      <c r="Q374" s="240">
        <v>1</v>
      </c>
      <c r="R374" s="240">
        <v>4</v>
      </c>
      <c r="S374" s="240">
        <f>2.3+0.6</f>
        <v>2.9</v>
      </c>
      <c r="T374" s="240">
        <f t="shared" si="38"/>
        <v>11.6</v>
      </c>
      <c r="U374" s="240"/>
      <c r="V374" s="240"/>
      <c r="W374" s="240">
        <f>+T374*$W$3</f>
        <v>11.831999999999999</v>
      </c>
      <c r="AA374" s="6"/>
      <c r="AB374" s="6"/>
      <c r="AC374" s="6"/>
    </row>
    <row r="375" spans="1:29" ht="13.95" customHeight="1" x14ac:dyDescent="0.25">
      <c r="B375" s="138"/>
      <c r="C375" s="142"/>
      <c r="D375" s="2"/>
      <c r="I375" s="234"/>
      <c r="J375" s="235"/>
      <c r="K375" s="241"/>
      <c r="L375" s="241"/>
      <c r="Q375" s="240">
        <v>1</v>
      </c>
      <c r="R375" s="240">
        <v>20</v>
      </c>
      <c r="S375" s="240">
        <f>0.1*2+0.1*2+0.15</f>
        <v>0.55000000000000004</v>
      </c>
      <c r="T375" s="240">
        <f t="shared" si="38"/>
        <v>11</v>
      </c>
      <c r="U375" s="240"/>
      <c r="V375" s="240">
        <f>+T375*$V$3</f>
        <v>6.16</v>
      </c>
      <c r="W375" s="240"/>
      <c r="AA375" s="6"/>
      <c r="AB375" s="6"/>
      <c r="AC375" s="6"/>
    </row>
    <row r="376" spans="1:29" ht="13.95" customHeight="1" x14ac:dyDescent="0.25">
      <c r="B376" s="138"/>
      <c r="C376" s="142"/>
      <c r="D376" s="2"/>
      <c r="I376" s="234"/>
      <c r="J376" s="235"/>
      <c r="K376" s="241"/>
      <c r="L376" s="241"/>
      <c r="Q376" s="240">
        <v>2</v>
      </c>
      <c r="R376" s="240">
        <v>4</v>
      </c>
      <c r="S376" s="240">
        <f>1.05+0.6</f>
        <v>1.65</v>
      </c>
      <c r="T376" s="240">
        <f t="shared" si="38"/>
        <v>13.2</v>
      </c>
      <c r="U376" s="240"/>
      <c r="V376" s="240"/>
      <c r="W376" s="240">
        <f>+T376*$W$3</f>
        <v>13.463999999999999</v>
      </c>
      <c r="AA376" s="6"/>
      <c r="AB376" s="6"/>
      <c r="AC376" s="6"/>
    </row>
    <row r="377" spans="1:29" ht="13.95" customHeight="1" x14ac:dyDescent="0.25">
      <c r="B377" s="138"/>
      <c r="C377" s="142"/>
      <c r="D377" s="2"/>
      <c r="I377" s="234"/>
      <c r="J377" s="235"/>
      <c r="K377" s="241"/>
      <c r="L377" s="241"/>
      <c r="Q377" s="240">
        <v>2</v>
      </c>
      <c r="R377" s="240">
        <v>10</v>
      </c>
      <c r="S377" s="240">
        <f>0.1*2+0.1*2+0.15</f>
        <v>0.55000000000000004</v>
      </c>
      <c r="T377" s="240">
        <f t="shared" si="38"/>
        <v>11</v>
      </c>
      <c r="U377" s="240"/>
      <c r="V377" s="240">
        <f>+T377*$V$3</f>
        <v>6.16</v>
      </c>
      <c r="W377" s="240"/>
      <c r="AA377" s="6"/>
      <c r="AB377" s="6"/>
      <c r="AC377" s="6"/>
    </row>
    <row r="378" spans="1:29" ht="13.95" customHeight="1" x14ac:dyDescent="0.25">
      <c r="B378" s="138"/>
      <c r="C378" s="142"/>
      <c r="D378" s="2"/>
      <c r="I378" s="234"/>
      <c r="J378" s="235"/>
      <c r="K378" s="241"/>
      <c r="L378" s="241"/>
      <c r="AA378" s="6"/>
      <c r="AB378" s="6"/>
      <c r="AC378" s="6"/>
    </row>
    <row r="379" spans="1:29" ht="13.95" customHeight="1" x14ac:dyDescent="0.25">
      <c r="B379" s="138"/>
      <c r="C379" s="142"/>
      <c r="D379" s="2"/>
      <c r="I379" s="234"/>
      <c r="J379" s="235"/>
      <c r="K379" s="241"/>
      <c r="L379" s="241"/>
      <c r="AA379" s="6"/>
      <c r="AB379" s="6"/>
      <c r="AC379" s="6"/>
    </row>
    <row r="380" spans="1:29" ht="13.95" customHeight="1" x14ac:dyDescent="0.25">
      <c r="B380" s="138"/>
      <c r="C380" s="142"/>
      <c r="D380" s="2"/>
      <c r="I380" s="234"/>
      <c r="J380" s="235"/>
      <c r="K380" s="241"/>
      <c r="L380" s="241"/>
      <c r="AA380" s="6"/>
      <c r="AB380" s="6"/>
      <c r="AC380" s="6"/>
    </row>
    <row r="381" spans="1:29" ht="13.95" customHeight="1" x14ac:dyDescent="0.25">
      <c r="A381" s="228" t="s">
        <v>80</v>
      </c>
      <c r="B381" s="141" t="s">
        <v>239</v>
      </c>
      <c r="C381" s="142"/>
      <c r="D381" s="2"/>
      <c r="I381" s="333"/>
      <c r="J381" s="334"/>
      <c r="K381" s="241"/>
      <c r="L381" s="241"/>
      <c r="P381" s="2"/>
      <c r="AA381" s="6"/>
      <c r="AB381" s="6"/>
      <c r="AC381" s="6"/>
    </row>
    <row r="382" spans="1:29" ht="13.95" customHeight="1" x14ac:dyDescent="0.25">
      <c r="A382" s="228" t="s">
        <v>81</v>
      </c>
      <c r="B382" s="141" t="s">
        <v>240</v>
      </c>
      <c r="C382" s="142"/>
      <c r="D382" s="2"/>
      <c r="I382" s="241"/>
      <c r="J382" s="241"/>
      <c r="K382" s="241"/>
      <c r="L382" s="241"/>
      <c r="P382" s="2"/>
      <c r="AA382" s="6"/>
      <c r="AB382" s="6"/>
      <c r="AC382" s="6"/>
    </row>
    <row r="383" spans="1:29" ht="13.95" customHeight="1" x14ac:dyDescent="0.25">
      <c r="A383" s="228" t="s">
        <v>110</v>
      </c>
      <c r="B383" s="141" t="s">
        <v>242</v>
      </c>
      <c r="C383" s="142" t="s">
        <v>89</v>
      </c>
      <c r="D383" s="2"/>
      <c r="H383" s="20">
        <f>+SUM(H384:H388)</f>
        <v>24.073999999999998</v>
      </c>
      <c r="I383" s="333"/>
      <c r="J383" s="334"/>
      <c r="K383" s="241"/>
      <c r="L383" s="241"/>
      <c r="P383" s="2"/>
      <c r="AA383" s="6"/>
      <c r="AB383" s="6"/>
      <c r="AC383" s="6"/>
    </row>
    <row r="384" spans="1:29" ht="13.95" customHeight="1" x14ac:dyDescent="0.25">
      <c r="B384" s="138" t="s">
        <v>427</v>
      </c>
      <c r="C384" s="142"/>
      <c r="D384" s="14"/>
      <c r="E384" s="240"/>
      <c r="F384" s="240"/>
      <c r="G384" s="22"/>
      <c r="H384" s="240"/>
      <c r="I384" s="234"/>
      <c r="J384" s="235"/>
      <c r="K384" s="241"/>
      <c r="L384" s="241"/>
      <c r="P384" s="2"/>
      <c r="AA384" s="6"/>
      <c r="AB384" s="6"/>
      <c r="AC384" s="6"/>
    </row>
    <row r="385" spans="1:29" ht="13.95" customHeight="1" x14ac:dyDescent="0.25">
      <c r="B385" s="138" t="s">
        <v>439</v>
      </c>
      <c r="C385" s="142"/>
      <c r="D385" s="14">
        <f>2.86+2.86</f>
        <v>5.72</v>
      </c>
      <c r="E385" s="240"/>
      <c r="F385" s="240">
        <v>2.6</v>
      </c>
      <c r="G385" s="22">
        <v>1</v>
      </c>
      <c r="H385" s="240">
        <f>+D385*F385*G385</f>
        <v>14.872</v>
      </c>
      <c r="I385" s="234"/>
      <c r="J385" s="235"/>
      <c r="K385" s="241"/>
      <c r="L385" s="241"/>
      <c r="P385" s="2"/>
      <c r="AA385" s="6"/>
      <c r="AB385" s="6"/>
      <c r="AC385" s="6"/>
    </row>
    <row r="386" spans="1:29" ht="13.95" customHeight="1" x14ac:dyDescent="0.25">
      <c r="B386" s="138" t="s">
        <v>426</v>
      </c>
      <c r="C386" s="142"/>
      <c r="D386" s="14"/>
      <c r="E386" s="240"/>
      <c r="F386" s="240"/>
      <c r="G386" s="22"/>
      <c r="H386" s="240"/>
      <c r="I386" s="234"/>
      <c r="J386" s="235"/>
      <c r="K386" s="241"/>
      <c r="L386" s="241"/>
      <c r="P386" s="2"/>
      <c r="AA386" s="6"/>
      <c r="AB386" s="6"/>
      <c r="AC386" s="6"/>
    </row>
    <row r="387" spans="1:29" ht="13.95" customHeight="1" x14ac:dyDescent="0.25">
      <c r="B387" s="138" t="s">
        <v>439</v>
      </c>
      <c r="C387" s="142"/>
      <c r="D387" s="14">
        <v>5.72</v>
      </c>
      <c r="E387" s="240"/>
      <c r="F387" s="240">
        <v>2.6</v>
      </c>
      <c r="G387" s="22">
        <v>1</v>
      </c>
      <c r="H387" s="240">
        <f>+D387*F387*G387</f>
        <v>14.872</v>
      </c>
      <c r="I387" s="234"/>
      <c r="J387" s="235"/>
      <c r="K387" s="241"/>
      <c r="L387" s="241"/>
      <c r="P387" s="2"/>
      <c r="AA387" s="6"/>
      <c r="AB387" s="6"/>
      <c r="AC387" s="6"/>
    </row>
    <row r="388" spans="1:29" ht="13.95" customHeight="1" x14ac:dyDescent="0.25">
      <c r="B388" s="138" t="s">
        <v>246</v>
      </c>
      <c r="C388" s="142"/>
      <c r="D388" s="14">
        <v>0.9</v>
      </c>
      <c r="E388" s="240"/>
      <c r="F388" s="240">
        <v>2.1</v>
      </c>
      <c r="G388" s="22">
        <v>-3</v>
      </c>
      <c r="H388" s="240">
        <f>+D388*F388*G388</f>
        <v>-5.67</v>
      </c>
      <c r="I388" s="234"/>
      <c r="J388" s="235"/>
      <c r="K388" s="241"/>
      <c r="L388" s="241"/>
      <c r="P388" s="2"/>
      <c r="AA388" s="6"/>
      <c r="AB388" s="6"/>
      <c r="AC388" s="6"/>
    </row>
    <row r="389" spans="1:29" ht="13.95" customHeight="1" x14ac:dyDescent="0.25">
      <c r="B389" s="141"/>
      <c r="C389" s="142"/>
      <c r="D389" s="2"/>
      <c r="I389" s="234"/>
      <c r="J389" s="235"/>
      <c r="K389" s="241"/>
      <c r="L389" s="241"/>
      <c r="P389" s="2"/>
      <c r="AA389" s="6"/>
      <c r="AB389" s="6"/>
      <c r="AC389" s="6"/>
    </row>
    <row r="390" spans="1:29" ht="13.95" customHeight="1" x14ac:dyDescent="0.25">
      <c r="A390" s="228" t="s">
        <v>111</v>
      </c>
      <c r="B390" s="141" t="s">
        <v>241</v>
      </c>
      <c r="C390" s="142" t="s">
        <v>89</v>
      </c>
      <c r="D390" s="2"/>
      <c r="H390" s="20">
        <f>+SUM(H392:H400)</f>
        <v>34.991999999999997</v>
      </c>
      <c r="I390" s="234"/>
      <c r="J390" s="235"/>
      <c r="K390" s="241"/>
      <c r="L390" s="241"/>
      <c r="P390" s="2"/>
      <c r="AA390" s="6"/>
      <c r="AB390" s="6"/>
      <c r="AC390" s="6"/>
    </row>
    <row r="391" spans="1:29" ht="13.95" customHeight="1" x14ac:dyDescent="0.25">
      <c r="B391" s="138" t="s">
        <v>428</v>
      </c>
      <c r="C391" s="142"/>
      <c r="D391" s="14"/>
      <c r="E391" s="240"/>
      <c r="F391" s="240"/>
      <c r="G391" s="22"/>
      <c r="H391" s="240"/>
      <c r="I391" s="234"/>
      <c r="J391" s="235"/>
      <c r="K391" s="241"/>
      <c r="L391" s="241"/>
      <c r="P391" s="2"/>
      <c r="AA391" s="6"/>
      <c r="AB391" s="6"/>
      <c r="AC391" s="6"/>
    </row>
    <row r="392" spans="1:29" ht="13.95" customHeight="1" x14ac:dyDescent="0.25">
      <c r="B392" s="138" t="s">
        <v>439</v>
      </c>
      <c r="C392" s="142"/>
      <c r="D392" s="14">
        <f>2.86+2.86</f>
        <v>5.72</v>
      </c>
      <c r="E392" s="240"/>
      <c r="F392" s="240">
        <v>2.6</v>
      </c>
      <c r="G392" s="22">
        <v>1</v>
      </c>
      <c r="H392" s="240">
        <f>+D392*F392*G392</f>
        <v>14.872</v>
      </c>
      <c r="I392" s="234"/>
      <c r="J392" s="235"/>
      <c r="K392" s="241"/>
      <c r="L392" s="241"/>
      <c r="P392" s="2"/>
      <c r="AA392" s="6"/>
      <c r="AB392" s="6"/>
      <c r="AC392" s="6"/>
    </row>
    <row r="393" spans="1:29" ht="13.95" customHeight="1" x14ac:dyDescent="0.25">
      <c r="B393" s="138" t="s">
        <v>425</v>
      </c>
      <c r="C393" s="142"/>
      <c r="D393" s="14"/>
      <c r="E393" s="240"/>
      <c r="F393" s="240"/>
      <c r="G393" s="22"/>
      <c r="H393" s="240"/>
      <c r="I393" s="234"/>
      <c r="J393" s="235"/>
      <c r="K393" s="241"/>
      <c r="L393" s="241"/>
      <c r="P393" s="2"/>
      <c r="AA393" s="6"/>
      <c r="AB393" s="6"/>
      <c r="AC393" s="6"/>
    </row>
    <row r="394" spans="1:29" ht="13.95" customHeight="1" x14ac:dyDescent="0.25">
      <c r="B394" s="141" t="s">
        <v>437</v>
      </c>
      <c r="C394" s="142"/>
      <c r="D394" s="240">
        <v>3.2</v>
      </c>
      <c r="F394" s="240">
        <v>0.95</v>
      </c>
      <c r="G394" s="22">
        <v>1</v>
      </c>
      <c r="H394" s="240">
        <f>+D394*F394*G394</f>
        <v>3.04</v>
      </c>
      <c r="I394" s="234"/>
      <c r="J394" s="235"/>
      <c r="K394" s="241"/>
      <c r="L394" s="241"/>
      <c r="P394" s="2"/>
      <c r="AA394" s="6"/>
      <c r="AB394" s="6"/>
      <c r="AC394" s="6"/>
    </row>
    <row r="395" spans="1:29" ht="13.95" customHeight="1" x14ac:dyDescent="0.25">
      <c r="B395" s="141" t="s">
        <v>438</v>
      </c>
      <c r="C395" s="142"/>
      <c r="D395" s="240">
        <v>1.05</v>
      </c>
      <c r="F395" s="240">
        <v>1.95</v>
      </c>
      <c r="G395" s="22">
        <v>1</v>
      </c>
      <c r="H395" s="240">
        <f>+D395*F395*G395</f>
        <v>2.0474999999999999</v>
      </c>
      <c r="I395" s="234"/>
      <c r="J395" s="235"/>
      <c r="K395" s="241"/>
      <c r="L395" s="241"/>
      <c r="P395" s="2"/>
      <c r="AA395" s="6"/>
      <c r="AB395" s="6"/>
      <c r="AC395" s="6"/>
    </row>
    <row r="396" spans="1:29" ht="13.95" customHeight="1" x14ac:dyDescent="0.25">
      <c r="B396" s="138" t="s">
        <v>425</v>
      </c>
      <c r="C396" s="142"/>
      <c r="D396" s="14"/>
      <c r="E396" s="240"/>
      <c r="F396" s="240"/>
      <c r="G396" s="22"/>
      <c r="H396" s="240"/>
      <c r="I396" s="234"/>
      <c r="J396" s="235"/>
      <c r="K396" s="241"/>
      <c r="L396" s="241"/>
      <c r="P396" s="2"/>
      <c r="AA396" s="6"/>
      <c r="AB396" s="6"/>
      <c r="AC396" s="6"/>
    </row>
    <row r="397" spans="1:29" ht="13.95" customHeight="1" x14ac:dyDescent="0.25">
      <c r="B397" s="141" t="s">
        <v>437</v>
      </c>
      <c r="C397" s="142"/>
      <c r="D397" s="240">
        <v>2.2999999999999998</v>
      </c>
      <c r="F397" s="240">
        <v>0.95</v>
      </c>
      <c r="G397" s="22">
        <v>1</v>
      </c>
      <c r="H397" s="240">
        <f>+D397*F397*G397</f>
        <v>2.1849999999999996</v>
      </c>
      <c r="I397" s="234"/>
      <c r="J397" s="235"/>
      <c r="K397" s="241"/>
      <c r="L397" s="241"/>
      <c r="P397" s="2"/>
      <c r="AA397" s="6"/>
      <c r="AB397" s="6"/>
      <c r="AC397" s="6"/>
    </row>
    <row r="398" spans="1:29" ht="13.95" customHeight="1" x14ac:dyDescent="0.25">
      <c r="B398" s="141" t="s">
        <v>438</v>
      </c>
      <c r="C398" s="142"/>
      <c r="D398" s="240">
        <v>1.05</v>
      </c>
      <c r="F398" s="240">
        <v>1.95</v>
      </c>
      <c r="G398" s="22">
        <v>1</v>
      </c>
      <c r="H398" s="240">
        <f>+D398*F398*G398</f>
        <v>2.0474999999999999</v>
      </c>
      <c r="I398" s="234"/>
      <c r="J398" s="235"/>
      <c r="K398" s="241"/>
      <c r="L398" s="241"/>
      <c r="P398" s="2"/>
      <c r="AA398" s="6"/>
      <c r="AB398" s="6"/>
      <c r="AC398" s="6"/>
    </row>
    <row r="399" spans="1:29" ht="13.95" customHeight="1" x14ac:dyDescent="0.25">
      <c r="B399" s="141"/>
      <c r="C399" s="142"/>
      <c r="D399" s="240">
        <v>1.5</v>
      </c>
      <c r="F399" s="240">
        <v>3.6</v>
      </c>
      <c r="G399" s="22">
        <v>2</v>
      </c>
      <c r="H399" s="240">
        <f>+D399*F399*G399</f>
        <v>10.8</v>
      </c>
      <c r="I399" s="234"/>
      <c r="J399" s="235"/>
      <c r="K399" s="241"/>
      <c r="L399" s="241"/>
      <c r="P399" s="2"/>
      <c r="AA399" s="6"/>
      <c r="AB399" s="6"/>
      <c r="AC399" s="6"/>
    </row>
    <row r="400" spans="1:29" ht="13.95" customHeight="1" x14ac:dyDescent="0.25">
      <c r="B400" s="141"/>
      <c r="C400" s="142"/>
      <c r="D400" s="240"/>
      <c r="I400" s="234"/>
      <c r="J400" s="235"/>
      <c r="K400" s="241"/>
      <c r="L400" s="241"/>
      <c r="P400" s="2"/>
      <c r="AA400" s="6"/>
      <c r="AB400" s="6"/>
      <c r="AC400" s="6"/>
    </row>
    <row r="401" spans="1:29" ht="13.95" customHeight="1" x14ac:dyDescent="0.25">
      <c r="B401" s="141"/>
      <c r="C401" s="142"/>
      <c r="D401" s="240"/>
      <c r="I401" s="234"/>
      <c r="J401" s="235"/>
      <c r="K401" s="241"/>
      <c r="L401" s="241"/>
      <c r="P401" s="2"/>
      <c r="AA401" s="6"/>
      <c r="AB401" s="6"/>
      <c r="AC401" s="6"/>
    </row>
    <row r="402" spans="1:29" ht="13.95" customHeight="1" x14ac:dyDescent="0.25">
      <c r="A402" s="228" t="s">
        <v>112</v>
      </c>
      <c r="B402" s="141" t="s">
        <v>370</v>
      </c>
      <c r="C402" s="139" t="s">
        <v>89</v>
      </c>
      <c r="I402" s="229"/>
      <c r="J402" s="230"/>
      <c r="L402" s="4">
        <f>+L403</f>
        <v>13.72</v>
      </c>
      <c r="P402" s="2"/>
      <c r="AA402" s="6"/>
      <c r="AB402" s="6"/>
      <c r="AC402" s="6"/>
    </row>
    <row r="403" spans="1:29" ht="13.95" customHeight="1" x14ac:dyDescent="0.25">
      <c r="B403" s="141" t="s">
        <v>447</v>
      </c>
      <c r="C403" s="142"/>
      <c r="D403" s="240"/>
      <c r="I403" s="240">
        <v>2.8</v>
      </c>
      <c r="J403" s="240">
        <v>4.9000000000000004</v>
      </c>
      <c r="K403" s="241">
        <v>1</v>
      </c>
      <c r="L403" s="241">
        <f>+I403*J403*K403</f>
        <v>13.72</v>
      </c>
      <c r="P403" s="2"/>
      <c r="AA403" s="6"/>
      <c r="AB403" s="6"/>
      <c r="AC403" s="6"/>
    </row>
    <row r="404" spans="1:29" ht="13.95" customHeight="1" x14ac:dyDescent="0.25">
      <c r="B404" s="141"/>
      <c r="C404" s="142"/>
      <c r="D404" s="240"/>
      <c r="I404" s="234"/>
      <c r="J404" s="235"/>
      <c r="K404" s="241"/>
      <c r="L404" s="241"/>
      <c r="P404" s="2"/>
      <c r="AA404" s="6"/>
      <c r="AB404" s="6"/>
      <c r="AC404" s="6"/>
    </row>
    <row r="405" spans="1:29" ht="13.95" customHeight="1" x14ac:dyDescent="0.25">
      <c r="B405" s="141"/>
      <c r="C405" s="142"/>
      <c r="D405" s="240"/>
      <c r="I405" s="234"/>
      <c r="J405" s="235"/>
      <c r="K405" s="241"/>
      <c r="L405" s="241"/>
      <c r="P405" s="2"/>
      <c r="AA405" s="6"/>
      <c r="AB405" s="6"/>
      <c r="AC405" s="6"/>
    </row>
    <row r="406" spans="1:29" ht="13.95" customHeight="1" x14ac:dyDescent="0.25">
      <c r="B406" s="141"/>
      <c r="C406" s="142"/>
      <c r="D406" s="240"/>
      <c r="I406" s="234"/>
      <c r="J406" s="235"/>
      <c r="K406" s="241"/>
      <c r="L406" s="241"/>
      <c r="P406" s="2"/>
      <c r="AA406" s="6"/>
      <c r="AB406" s="6"/>
      <c r="AC406" s="6"/>
    </row>
    <row r="407" spans="1:29" ht="13.95" customHeight="1" x14ac:dyDescent="0.25">
      <c r="A407" s="228" t="s">
        <v>113</v>
      </c>
      <c r="B407" s="141" t="s">
        <v>243</v>
      </c>
      <c r="C407" s="139" t="s">
        <v>252</v>
      </c>
      <c r="D407" s="2"/>
      <c r="I407" s="333"/>
      <c r="J407" s="334"/>
      <c r="K407" s="241"/>
      <c r="L407" s="241"/>
      <c r="P407" s="2"/>
      <c r="Z407" s="20">
        <f>+SUM(U409:Y416)</f>
        <v>48.927500000000002</v>
      </c>
      <c r="AA407" s="6"/>
      <c r="AB407" s="6"/>
      <c r="AC407" s="6"/>
    </row>
    <row r="408" spans="1:29" ht="13.95" customHeight="1" x14ac:dyDescent="0.25">
      <c r="B408" s="138" t="s">
        <v>448</v>
      </c>
      <c r="C408" s="142"/>
      <c r="D408" s="2"/>
      <c r="I408" s="333"/>
      <c r="J408" s="334"/>
      <c r="K408" s="241"/>
      <c r="L408" s="241"/>
      <c r="P408" s="2"/>
      <c r="AA408" s="6"/>
      <c r="AB408" s="6"/>
      <c r="AC408" s="6"/>
    </row>
    <row r="409" spans="1:29" ht="13.95" customHeight="1" x14ac:dyDescent="0.25">
      <c r="B409" s="138" t="s">
        <v>439</v>
      </c>
      <c r="C409" s="142"/>
      <c r="D409" s="14"/>
      <c r="I409" s="333"/>
      <c r="J409" s="334"/>
      <c r="K409" s="241"/>
      <c r="L409" s="241"/>
      <c r="P409" s="2"/>
      <c r="Q409" s="231">
        <v>3</v>
      </c>
      <c r="R409" s="231">
        <v>7</v>
      </c>
      <c r="S409" s="14">
        <f>2.74+2.77+1.2</f>
        <v>6.71</v>
      </c>
      <c r="T409" s="231">
        <f>+Q409*R409*S409</f>
        <v>140.91</v>
      </c>
      <c r="U409" s="231">
        <f>+T409*$U$3</f>
        <v>35.227499999999999</v>
      </c>
      <c r="AA409" s="6"/>
      <c r="AB409" s="6"/>
      <c r="AC409" s="6"/>
    </row>
    <row r="410" spans="1:29" ht="13.95" customHeight="1" x14ac:dyDescent="0.25">
      <c r="B410" s="138" t="s">
        <v>441</v>
      </c>
      <c r="C410" s="142"/>
      <c r="D410" s="14"/>
      <c r="I410" s="333"/>
      <c r="J410" s="334"/>
      <c r="K410" s="241"/>
      <c r="L410" s="241"/>
      <c r="P410" s="2"/>
      <c r="S410" s="14"/>
      <c r="AA410" s="6"/>
      <c r="AB410" s="6"/>
      <c r="AC410" s="6"/>
    </row>
    <row r="411" spans="1:29" ht="13.95" customHeight="1" x14ac:dyDescent="0.25">
      <c r="B411" s="138" t="s">
        <v>437</v>
      </c>
      <c r="C411" s="142"/>
      <c r="D411" s="14"/>
      <c r="I411" s="241"/>
      <c r="J411" s="241"/>
      <c r="K411" s="241"/>
      <c r="L411" s="241"/>
      <c r="P411" s="2"/>
      <c r="Q411" s="231">
        <v>2</v>
      </c>
      <c r="R411" s="231">
        <v>2</v>
      </c>
      <c r="S411" s="14">
        <v>3.2</v>
      </c>
      <c r="T411" s="231">
        <f t="shared" ref="T411:T414" si="39">+Q411*R411*S411</f>
        <v>12.8</v>
      </c>
      <c r="U411" s="231">
        <f t="shared" ref="U411:U414" si="40">+T411*$U$3</f>
        <v>3.2</v>
      </c>
      <c r="AA411" s="6"/>
      <c r="AB411" s="6"/>
      <c r="AC411" s="6"/>
    </row>
    <row r="412" spans="1:29" ht="13.95" customHeight="1" x14ac:dyDescent="0.25">
      <c r="B412" s="138" t="s">
        <v>438</v>
      </c>
      <c r="C412" s="142"/>
      <c r="D412" s="14"/>
      <c r="I412" s="333"/>
      <c r="J412" s="334"/>
      <c r="K412" s="241"/>
      <c r="L412" s="241"/>
      <c r="P412" s="2"/>
      <c r="Q412" s="231">
        <v>2</v>
      </c>
      <c r="R412" s="231">
        <v>5</v>
      </c>
      <c r="S412" s="14">
        <v>1.5</v>
      </c>
      <c r="T412" s="231">
        <f t="shared" ref="T412" si="41">+Q412*R412*S412</f>
        <v>15</v>
      </c>
      <c r="U412" s="231">
        <f t="shared" ref="U412" si="42">+T412*$U$3</f>
        <v>3.75</v>
      </c>
      <c r="AA412" s="6"/>
      <c r="AB412" s="6"/>
      <c r="AC412" s="6"/>
    </row>
    <row r="413" spans="1:29" ht="13.95" customHeight="1" x14ac:dyDescent="0.25">
      <c r="B413" s="138"/>
      <c r="C413" s="142"/>
      <c r="D413" s="14"/>
      <c r="I413" s="333"/>
      <c r="J413" s="334"/>
      <c r="K413" s="241"/>
      <c r="L413" s="241"/>
      <c r="P413" s="2"/>
      <c r="S413" s="14"/>
      <c r="AA413" s="6"/>
      <c r="AB413" s="6"/>
      <c r="AC413" s="6"/>
    </row>
    <row r="414" spans="1:29" ht="13.95" customHeight="1" x14ac:dyDescent="0.25">
      <c r="B414" s="138"/>
      <c r="C414" s="142"/>
      <c r="D414" s="14"/>
      <c r="I414" s="241"/>
      <c r="J414" s="241"/>
      <c r="K414" s="241"/>
      <c r="L414" s="241"/>
      <c r="P414" s="2"/>
      <c r="Q414" s="231">
        <v>2</v>
      </c>
      <c r="R414" s="231">
        <v>9</v>
      </c>
      <c r="S414" s="14">
        <v>1.5</v>
      </c>
      <c r="T414" s="231">
        <f t="shared" si="39"/>
        <v>27</v>
      </c>
      <c r="U414" s="231">
        <f t="shared" si="40"/>
        <v>6.75</v>
      </c>
      <c r="AA414" s="6"/>
      <c r="AB414" s="6"/>
      <c r="AC414" s="6"/>
    </row>
    <row r="415" spans="1:29" ht="13.95" customHeight="1" x14ac:dyDescent="0.25">
      <c r="B415" s="138"/>
      <c r="C415" s="142"/>
      <c r="D415" s="240"/>
      <c r="I415" s="333"/>
      <c r="J415" s="334"/>
      <c r="K415" s="241"/>
      <c r="L415" s="241"/>
      <c r="P415" s="2"/>
      <c r="S415" s="240"/>
      <c r="AA415" s="6"/>
      <c r="AB415" s="6"/>
      <c r="AC415" s="6"/>
    </row>
    <row r="416" spans="1:29" ht="13.95" customHeight="1" x14ac:dyDescent="0.25">
      <c r="B416" s="138"/>
      <c r="C416" s="142"/>
      <c r="D416" s="14"/>
      <c r="I416" s="333"/>
      <c r="J416" s="334"/>
      <c r="K416" s="241"/>
      <c r="L416" s="241"/>
      <c r="P416" s="2"/>
      <c r="S416" s="14"/>
      <c r="AA416" s="6"/>
      <c r="AB416" s="6"/>
      <c r="AC416" s="6"/>
    </row>
    <row r="417" spans="1:29" ht="13.95" customHeight="1" x14ac:dyDescent="0.25">
      <c r="A417" s="228" t="s">
        <v>82</v>
      </c>
      <c r="B417" s="141" t="s">
        <v>253</v>
      </c>
      <c r="C417" s="142"/>
      <c r="D417" s="2"/>
      <c r="I417" s="333"/>
      <c r="J417" s="334"/>
      <c r="K417" s="241"/>
      <c r="L417" s="241"/>
      <c r="P417" s="2"/>
      <c r="AA417" s="6"/>
      <c r="AB417" s="6"/>
      <c r="AC417" s="6"/>
    </row>
    <row r="418" spans="1:29" ht="13.95" customHeight="1" x14ac:dyDescent="0.25">
      <c r="A418" s="228" t="s">
        <v>92</v>
      </c>
      <c r="B418" s="141" t="s">
        <v>260</v>
      </c>
      <c r="C418" s="139" t="s">
        <v>89</v>
      </c>
      <c r="D418" s="2"/>
      <c r="I418" s="333"/>
      <c r="J418" s="334"/>
      <c r="K418" s="241"/>
      <c r="L418" s="13">
        <f>+SUM(L419:L429)</f>
        <v>21.524999999999999</v>
      </c>
      <c r="P418" s="2"/>
      <c r="AA418" s="6"/>
      <c r="AB418" s="6"/>
      <c r="AC418" s="6"/>
    </row>
    <row r="419" spans="1:29" ht="13.95" customHeight="1" x14ac:dyDescent="0.25">
      <c r="B419" s="141" t="s">
        <v>449</v>
      </c>
      <c r="C419" s="142"/>
      <c r="D419" s="2"/>
      <c r="I419" s="234"/>
      <c r="J419" s="235"/>
      <c r="K419" s="241"/>
      <c r="L419" s="241"/>
      <c r="P419" s="2"/>
      <c r="AA419" s="6"/>
      <c r="AB419" s="6"/>
      <c r="AC419" s="6"/>
    </row>
    <row r="420" spans="1:29" ht="13.95" customHeight="1" x14ac:dyDescent="0.25">
      <c r="B420" s="141" t="s">
        <v>426</v>
      </c>
      <c r="C420" s="142"/>
      <c r="D420" s="2"/>
      <c r="I420" s="240">
        <v>1.05</v>
      </c>
      <c r="J420" s="240">
        <v>1.5</v>
      </c>
      <c r="K420" s="241">
        <v>1</v>
      </c>
      <c r="L420" s="241">
        <f>+I420*J420*K420</f>
        <v>1.5750000000000002</v>
      </c>
      <c r="P420" s="2"/>
      <c r="AA420" s="6"/>
      <c r="AB420" s="6"/>
      <c r="AC420" s="6"/>
    </row>
    <row r="421" spans="1:29" ht="13.95" customHeight="1" x14ac:dyDescent="0.25">
      <c r="B421" s="141" t="s">
        <v>428</v>
      </c>
      <c r="C421" s="142"/>
      <c r="D421" s="2"/>
      <c r="I421" s="240">
        <v>2.1</v>
      </c>
      <c r="J421" s="240">
        <v>1.5</v>
      </c>
      <c r="K421" s="241">
        <v>1</v>
      </c>
      <c r="L421" s="241">
        <f>+I421*J421*K421</f>
        <v>3.1500000000000004</v>
      </c>
      <c r="P421" s="2"/>
      <c r="AA421" s="6"/>
      <c r="AB421" s="6"/>
      <c r="AC421" s="6"/>
    </row>
    <row r="422" spans="1:29" ht="13.95" customHeight="1" x14ac:dyDescent="0.25">
      <c r="B422" s="141" t="s">
        <v>425</v>
      </c>
      <c r="C422" s="142"/>
      <c r="D422" s="2"/>
      <c r="I422" s="240">
        <v>1.65</v>
      </c>
      <c r="J422" s="240">
        <v>1.5</v>
      </c>
      <c r="K422" s="241">
        <v>1</v>
      </c>
      <c r="L422" s="241">
        <f>+I422*J422*K422</f>
        <v>2.4749999999999996</v>
      </c>
      <c r="P422" s="2"/>
      <c r="AA422" s="6"/>
      <c r="AB422" s="6"/>
      <c r="AC422" s="6"/>
    </row>
    <row r="423" spans="1:29" ht="13.95" customHeight="1" x14ac:dyDescent="0.25">
      <c r="B423" s="141"/>
      <c r="C423" s="142"/>
      <c r="D423" s="2"/>
      <c r="I423" s="240">
        <v>1.5</v>
      </c>
      <c r="J423" s="240">
        <v>1.5</v>
      </c>
      <c r="K423" s="241">
        <v>1</v>
      </c>
      <c r="L423" s="241">
        <f>+I423*J423*K423</f>
        <v>2.25</v>
      </c>
      <c r="P423" s="2"/>
      <c r="AA423" s="6"/>
      <c r="AB423" s="6"/>
      <c r="AC423" s="6"/>
    </row>
    <row r="424" spans="1:29" ht="13.95" customHeight="1" x14ac:dyDescent="0.25">
      <c r="B424" s="141" t="s">
        <v>433</v>
      </c>
      <c r="C424" s="142"/>
      <c r="D424" s="2"/>
      <c r="I424" s="234"/>
      <c r="J424" s="235"/>
      <c r="K424" s="241"/>
      <c r="L424" s="241"/>
      <c r="P424" s="2"/>
      <c r="AA424" s="6"/>
      <c r="AB424" s="6"/>
      <c r="AC424" s="6"/>
    </row>
    <row r="425" spans="1:29" ht="13.95" customHeight="1" x14ac:dyDescent="0.25">
      <c r="B425" s="141" t="s">
        <v>426</v>
      </c>
      <c r="C425" s="142"/>
      <c r="D425" s="2"/>
      <c r="I425" s="240">
        <v>1.8</v>
      </c>
      <c r="J425" s="240">
        <v>1.5</v>
      </c>
      <c r="K425" s="241">
        <v>1</v>
      </c>
      <c r="L425" s="241">
        <f>+I425*J425*K425</f>
        <v>2.7</v>
      </c>
      <c r="P425" s="2"/>
      <c r="AA425" s="6"/>
      <c r="AB425" s="6"/>
      <c r="AC425" s="6"/>
    </row>
    <row r="426" spans="1:29" ht="13.95" customHeight="1" x14ac:dyDescent="0.25">
      <c r="B426" s="141" t="s">
        <v>428</v>
      </c>
      <c r="C426" s="142"/>
      <c r="D426" s="2"/>
      <c r="I426" s="240">
        <v>3.1</v>
      </c>
      <c r="J426" s="240">
        <v>1.5</v>
      </c>
      <c r="K426" s="241">
        <v>1</v>
      </c>
      <c r="L426" s="241">
        <f>+I426*J426*K426</f>
        <v>4.6500000000000004</v>
      </c>
      <c r="P426" s="2"/>
      <c r="AA426" s="6"/>
      <c r="AB426" s="6"/>
      <c r="AC426" s="6"/>
    </row>
    <row r="427" spans="1:29" ht="13.95" customHeight="1" x14ac:dyDescent="0.25">
      <c r="B427" s="141" t="s">
        <v>383</v>
      </c>
      <c r="C427" s="142"/>
      <c r="D427" s="2"/>
      <c r="I427" s="240">
        <v>1.65</v>
      </c>
      <c r="J427" s="240">
        <v>1.5</v>
      </c>
      <c r="K427" s="241">
        <v>1</v>
      </c>
      <c r="L427" s="241">
        <f>+I427*J427*K427</f>
        <v>2.4749999999999996</v>
      </c>
      <c r="P427" s="2"/>
      <c r="AA427" s="6"/>
      <c r="AB427" s="6"/>
      <c r="AC427" s="6"/>
    </row>
    <row r="428" spans="1:29" ht="13.95" customHeight="1" x14ac:dyDescent="0.25">
      <c r="B428" s="141"/>
      <c r="C428" s="142"/>
      <c r="D428" s="2"/>
      <c r="I428" s="240">
        <v>1.5</v>
      </c>
      <c r="J428" s="240">
        <v>1.5</v>
      </c>
      <c r="K428" s="241">
        <v>1</v>
      </c>
      <c r="L428" s="241">
        <f>+I428*J428*K428</f>
        <v>2.25</v>
      </c>
      <c r="P428" s="2"/>
      <c r="AA428" s="6"/>
      <c r="AB428" s="6"/>
      <c r="AC428" s="6"/>
    </row>
    <row r="429" spans="1:29" ht="13.95" customHeight="1" x14ac:dyDescent="0.25">
      <c r="B429" s="141"/>
      <c r="C429" s="142"/>
      <c r="D429" s="240"/>
      <c r="I429" s="240"/>
      <c r="J429" s="240"/>
      <c r="K429" s="241"/>
      <c r="L429" s="241"/>
      <c r="P429" s="2"/>
      <c r="AA429" s="6"/>
      <c r="AB429" s="6"/>
      <c r="AC429" s="6"/>
    </row>
    <row r="430" spans="1:29" ht="13.95" customHeight="1" x14ac:dyDescent="0.25">
      <c r="B430" s="141"/>
      <c r="C430" s="142"/>
      <c r="D430" s="2"/>
      <c r="I430" s="234"/>
      <c r="J430" s="235"/>
      <c r="K430" s="241"/>
      <c r="L430" s="241"/>
      <c r="P430" s="2"/>
      <c r="AA430" s="6"/>
      <c r="AB430" s="6"/>
      <c r="AC430" s="6"/>
    </row>
    <row r="431" spans="1:29" ht="13.95" customHeight="1" x14ac:dyDescent="0.25">
      <c r="A431" s="228" t="s">
        <v>93</v>
      </c>
      <c r="B431" s="141" t="s">
        <v>254</v>
      </c>
      <c r="C431" s="139" t="s">
        <v>89</v>
      </c>
      <c r="D431" s="2"/>
      <c r="I431" s="333"/>
      <c r="J431" s="334"/>
      <c r="K431" s="241"/>
      <c r="L431" s="13">
        <f>+SUM(L432:L454)</f>
        <v>99.690000000000012</v>
      </c>
      <c r="P431" s="2"/>
      <c r="AA431" s="6"/>
      <c r="AB431" s="6"/>
      <c r="AC431" s="6"/>
    </row>
    <row r="432" spans="1:29" ht="13.95" customHeight="1" x14ac:dyDescent="0.25">
      <c r="B432" s="141" t="s">
        <v>431</v>
      </c>
      <c r="C432" s="142"/>
      <c r="D432" s="2"/>
      <c r="I432" s="234"/>
      <c r="J432" s="235"/>
      <c r="K432" s="241"/>
      <c r="L432" s="241"/>
      <c r="P432" s="2"/>
      <c r="AA432" s="6"/>
      <c r="AB432" s="6"/>
      <c r="AC432" s="6"/>
    </row>
    <row r="433" spans="2:29" ht="13.95" customHeight="1" x14ac:dyDescent="0.25">
      <c r="B433" s="141" t="s">
        <v>427</v>
      </c>
      <c r="C433" s="142"/>
      <c r="D433" s="2"/>
      <c r="I433" s="234">
        <v>7</v>
      </c>
      <c r="J433" s="235">
        <v>2.6</v>
      </c>
      <c r="K433" s="241">
        <v>1</v>
      </c>
      <c r="L433" s="241">
        <f t="shared" ref="L433:L437" si="43">+I433*J433*K433</f>
        <v>18.2</v>
      </c>
      <c r="P433" s="2"/>
      <c r="AA433" s="6"/>
      <c r="AB433" s="6"/>
      <c r="AC433" s="6"/>
    </row>
    <row r="434" spans="2:29" ht="13.95" customHeight="1" x14ac:dyDescent="0.25">
      <c r="B434" s="141" t="s">
        <v>428</v>
      </c>
      <c r="C434" s="142"/>
      <c r="D434" s="2"/>
      <c r="I434" s="234">
        <v>6.7</v>
      </c>
      <c r="J434" s="235">
        <v>2.6</v>
      </c>
      <c r="K434" s="241">
        <v>1</v>
      </c>
      <c r="L434" s="241">
        <f t="shared" si="43"/>
        <v>17.420000000000002</v>
      </c>
      <c r="P434" s="2"/>
      <c r="AA434" s="6"/>
      <c r="AB434" s="6"/>
      <c r="AC434" s="6"/>
    </row>
    <row r="435" spans="2:29" ht="13.95" customHeight="1" x14ac:dyDescent="0.25">
      <c r="B435" s="141" t="s">
        <v>425</v>
      </c>
      <c r="C435" s="142"/>
      <c r="D435" s="2"/>
      <c r="I435" s="234">
        <v>3.7</v>
      </c>
      <c r="J435" s="235">
        <v>0.95</v>
      </c>
      <c r="K435" s="241">
        <v>1</v>
      </c>
      <c r="L435" s="241">
        <f t="shared" si="43"/>
        <v>3.5150000000000001</v>
      </c>
      <c r="P435" s="2"/>
      <c r="AA435" s="6"/>
      <c r="AB435" s="6"/>
      <c r="AC435" s="6"/>
    </row>
    <row r="436" spans="2:29" ht="13.95" customHeight="1" x14ac:dyDescent="0.25">
      <c r="B436" s="141" t="s">
        <v>383</v>
      </c>
      <c r="C436" s="142"/>
      <c r="D436" s="2"/>
      <c r="I436" s="234">
        <v>2.8</v>
      </c>
      <c r="J436" s="235">
        <v>0.95</v>
      </c>
      <c r="K436" s="241">
        <v>1</v>
      </c>
      <c r="L436" s="241">
        <f t="shared" si="43"/>
        <v>2.6599999999999997</v>
      </c>
      <c r="P436" s="2"/>
      <c r="AA436" s="6"/>
      <c r="AB436" s="6"/>
      <c r="AC436" s="6"/>
    </row>
    <row r="437" spans="2:29" ht="13.95" customHeight="1" x14ac:dyDescent="0.25">
      <c r="B437" s="141"/>
      <c r="C437" s="142"/>
      <c r="D437" s="2"/>
      <c r="I437" s="234">
        <v>2.8</v>
      </c>
      <c r="J437" s="235">
        <v>4.0999999999999996</v>
      </c>
      <c r="K437" s="241">
        <v>2</v>
      </c>
      <c r="L437" s="241">
        <f t="shared" si="43"/>
        <v>22.959999999999997</v>
      </c>
      <c r="P437" s="2"/>
      <c r="AA437" s="6"/>
      <c r="AB437" s="6"/>
      <c r="AC437" s="6"/>
    </row>
    <row r="438" spans="2:29" ht="13.95" customHeight="1" x14ac:dyDescent="0.25">
      <c r="B438" s="141" t="s">
        <v>449</v>
      </c>
      <c r="C438" s="142"/>
      <c r="D438" s="2"/>
      <c r="I438" s="234"/>
      <c r="J438" s="235"/>
      <c r="K438" s="241"/>
      <c r="L438" s="241"/>
      <c r="P438" s="2"/>
      <c r="AA438" s="6"/>
      <c r="AB438" s="6"/>
      <c r="AC438" s="6"/>
    </row>
    <row r="439" spans="2:29" ht="13.95" customHeight="1" x14ac:dyDescent="0.25">
      <c r="B439" s="141" t="s">
        <v>426</v>
      </c>
      <c r="C439" s="142"/>
      <c r="D439" s="2"/>
      <c r="I439" s="240">
        <v>1.05</v>
      </c>
      <c r="J439" s="240">
        <v>1.1000000000000001</v>
      </c>
      <c r="K439" s="241">
        <v>1</v>
      </c>
      <c r="L439" s="241">
        <f>+I439*J439*K439</f>
        <v>1.1550000000000002</v>
      </c>
      <c r="P439" s="2"/>
      <c r="AA439" s="6"/>
      <c r="AB439" s="6"/>
      <c r="AC439" s="6"/>
    </row>
    <row r="440" spans="2:29" ht="13.95" customHeight="1" x14ac:dyDescent="0.25">
      <c r="B440" s="141" t="s">
        <v>428</v>
      </c>
      <c r="C440" s="142"/>
      <c r="D440" s="2"/>
      <c r="I440" s="240">
        <v>2.1</v>
      </c>
      <c r="J440" s="240">
        <v>1.1000000000000001</v>
      </c>
      <c r="K440" s="241">
        <v>1</v>
      </c>
      <c r="L440" s="241">
        <f>+I440*J440*K440</f>
        <v>2.3100000000000005</v>
      </c>
      <c r="P440" s="2"/>
      <c r="AA440" s="6"/>
      <c r="AB440" s="6"/>
      <c r="AC440" s="6"/>
    </row>
    <row r="441" spans="2:29" ht="13.95" customHeight="1" x14ac:dyDescent="0.25">
      <c r="B441" s="141" t="s">
        <v>425</v>
      </c>
      <c r="C441" s="142"/>
      <c r="D441" s="2"/>
      <c r="I441" s="240">
        <v>1.65</v>
      </c>
      <c r="J441" s="240">
        <v>0</v>
      </c>
      <c r="K441" s="241">
        <v>1</v>
      </c>
      <c r="L441" s="241">
        <f>+I441*J441*K441</f>
        <v>0</v>
      </c>
      <c r="P441" s="2"/>
      <c r="AA441" s="6"/>
      <c r="AB441" s="6"/>
      <c r="AC441" s="6"/>
    </row>
    <row r="442" spans="2:29" ht="13.95" customHeight="1" x14ac:dyDescent="0.25">
      <c r="B442" s="141"/>
      <c r="C442" s="142"/>
      <c r="D442" s="2"/>
      <c r="I442" s="240">
        <v>1.5</v>
      </c>
      <c r="J442" s="240">
        <v>2.6</v>
      </c>
      <c r="K442" s="241">
        <v>1</v>
      </c>
      <c r="L442" s="241">
        <f>+I442*J442*K442</f>
        <v>3.9000000000000004</v>
      </c>
      <c r="P442" s="2"/>
      <c r="AA442" s="6"/>
      <c r="AB442" s="6"/>
      <c r="AC442" s="6"/>
    </row>
    <row r="443" spans="2:29" ht="13.95" customHeight="1" x14ac:dyDescent="0.25">
      <c r="B443" s="141" t="s">
        <v>433</v>
      </c>
      <c r="C443" s="142"/>
      <c r="D443" s="2"/>
      <c r="I443" s="234"/>
      <c r="J443" s="235"/>
      <c r="K443" s="241"/>
      <c r="L443" s="241"/>
      <c r="P443" s="2"/>
      <c r="AA443" s="6"/>
      <c r="AB443" s="6"/>
      <c r="AC443" s="6"/>
    </row>
    <row r="444" spans="2:29" ht="13.95" customHeight="1" x14ac:dyDescent="0.25">
      <c r="B444" s="141" t="s">
        <v>426</v>
      </c>
      <c r="C444" s="142"/>
      <c r="D444" s="2"/>
      <c r="I444" s="240">
        <v>1.8</v>
      </c>
      <c r="J444" s="240">
        <v>1.1000000000000001</v>
      </c>
      <c r="K444" s="241">
        <v>1</v>
      </c>
      <c r="L444" s="241">
        <f>+I444*J444*K444</f>
        <v>1.9800000000000002</v>
      </c>
      <c r="P444" s="2"/>
      <c r="AA444" s="6"/>
      <c r="AB444" s="6"/>
      <c r="AC444" s="6"/>
    </row>
    <row r="445" spans="2:29" ht="13.95" customHeight="1" x14ac:dyDescent="0.25">
      <c r="B445" s="141" t="s">
        <v>428</v>
      </c>
      <c r="C445" s="142"/>
      <c r="D445" s="2"/>
      <c r="I445" s="240">
        <v>3.1</v>
      </c>
      <c r="J445" s="240">
        <v>1.1000000000000001</v>
      </c>
      <c r="K445" s="241">
        <v>1</v>
      </c>
      <c r="L445" s="241">
        <f>+I445*J445*K445</f>
        <v>3.4100000000000006</v>
      </c>
      <c r="P445" s="2"/>
      <c r="AA445" s="6"/>
      <c r="AB445" s="6"/>
      <c r="AC445" s="6"/>
    </row>
    <row r="446" spans="2:29" ht="13.95" customHeight="1" x14ac:dyDescent="0.25">
      <c r="B446" s="141" t="s">
        <v>383</v>
      </c>
      <c r="C446" s="142"/>
      <c r="D446" s="2"/>
      <c r="I446" s="240">
        <v>1.65</v>
      </c>
      <c r="J446" s="240">
        <v>0</v>
      </c>
      <c r="K446" s="241">
        <v>1</v>
      </c>
      <c r="L446" s="241">
        <f>+I446*J446*K446</f>
        <v>0</v>
      </c>
      <c r="P446" s="2"/>
      <c r="AA446" s="6"/>
      <c r="AB446" s="6"/>
      <c r="AC446" s="6"/>
    </row>
    <row r="447" spans="2:29" ht="13.95" customHeight="1" x14ac:dyDescent="0.25">
      <c r="B447" s="141"/>
      <c r="C447" s="142"/>
      <c r="D447" s="2"/>
      <c r="I447" s="240">
        <v>1.5</v>
      </c>
      <c r="J447" s="240">
        <v>2.6</v>
      </c>
      <c r="K447" s="241">
        <v>1</v>
      </c>
      <c r="L447" s="241">
        <f>+I447*J447*K447</f>
        <v>3.9000000000000004</v>
      </c>
      <c r="P447" s="2"/>
      <c r="AA447" s="6"/>
      <c r="AB447" s="6"/>
      <c r="AC447" s="6"/>
    </row>
    <row r="448" spans="2:29" ht="13.95" customHeight="1" x14ac:dyDescent="0.25">
      <c r="B448" s="141" t="s">
        <v>451</v>
      </c>
      <c r="C448" s="142"/>
      <c r="D448" s="2"/>
      <c r="I448" s="240"/>
      <c r="J448" s="240"/>
      <c r="K448" s="241"/>
      <c r="L448" s="241"/>
      <c r="P448" s="2"/>
      <c r="AA448" s="6"/>
      <c r="AB448" s="6"/>
      <c r="AC448" s="6"/>
    </row>
    <row r="449" spans="1:29" ht="13.95" customHeight="1" x14ac:dyDescent="0.25">
      <c r="B449" s="141" t="s">
        <v>428</v>
      </c>
      <c r="C449" s="142"/>
      <c r="D449" s="2"/>
      <c r="I449" s="240">
        <f>1.75+0.6</f>
        <v>2.35</v>
      </c>
      <c r="J449" s="240">
        <v>1.1000000000000001</v>
      </c>
      <c r="K449" s="241">
        <v>1</v>
      </c>
      <c r="L449" s="241">
        <f>+I449*J449*K449</f>
        <v>2.5850000000000004</v>
      </c>
      <c r="P449" s="2"/>
      <c r="AA449" s="6"/>
      <c r="AB449" s="6"/>
      <c r="AC449" s="6"/>
    </row>
    <row r="450" spans="1:29" ht="13.95" customHeight="1" x14ac:dyDescent="0.25">
      <c r="B450" s="141" t="s">
        <v>426</v>
      </c>
      <c r="C450" s="142"/>
      <c r="D450" s="2"/>
      <c r="I450" s="240">
        <v>0.85</v>
      </c>
      <c r="J450" s="240">
        <v>1.1000000000000001</v>
      </c>
      <c r="K450" s="241">
        <v>1</v>
      </c>
      <c r="L450" s="241">
        <f>+I450*J450*K450</f>
        <v>0.93500000000000005</v>
      </c>
      <c r="P450" s="2"/>
      <c r="AA450" s="6"/>
      <c r="AB450" s="6"/>
      <c r="AC450" s="6"/>
    </row>
    <row r="451" spans="1:29" ht="13.95" customHeight="1" x14ac:dyDescent="0.25">
      <c r="B451" s="141"/>
      <c r="C451" s="142"/>
      <c r="D451" s="2"/>
      <c r="I451" s="240">
        <v>1.8</v>
      </c>
      <c r="J451" s="240">
        <v>4.0999999999999996</v>
      </c>
      <c r="K451" s="241">
        <v>2</v>
      </c>
      <c r="L451" s="241">
        <f>+I451*J451*K451</f>
        <v>14.76</v>
      </c>
      <c r="P451" s="2"/>
      <c r="AA451" s="6"/>
      <c r="AB451" s="6"/>
      <c r="AC451" s="6"/>
    </row>
    <row r="452" spans="1:29" ht="13.95" customHeight="1" x14ac:dyDescent="0.25">
      <c r="B452" s="141"/>
      <c r="C452" s="142"/>
      <c r="D452" s="2"/>
      <c r="I452" s="240"/>
      <c r="J452" s="240"/>
      <c r="K452" s="241"/>
      <c r="L452" s="241"/>
      <c r="P452" s="2"/>
      <c r="AA452" s="6"/>
      <c r="AB452" s="6"/>
      <c r="AC452" s="6"/>
    </row>
    <row r="453" spans="1:29" ht="13.95" customHeight="1" x14ac:dyDescent="0.25">
      <c r="B453" s="141"/>
      <c r="C453" s="142"/>
      <c r="D453" s="2"/>
      <c r="I453" s="240"/>
      <c r="J453" s="240"/>
      <c r="K453" s="241"/>
      <c r="L453" s="241"/>
      <c r="P453" s="2"/>
      <c r="AA453" s="6"/>
      <c r="AB453" s="6"/>
      <c r="AC453" s="6"/>
    </row>
    <row r="454" spans="1:29" ht="13.95" customHeight="1" x14ac:dyDescent="0.25">
      <c r="B454" s="141"/>
      <c r="C454" s="142"/>
      <c r="D454" s="2"/>
      <c r="I454" s="240"/>
      <c r="J454" s="240"/>
      <c r="K454" s="241"/>
      <c r="L454" s="241"/>
      <c r="P454" s="2"/>
      <c r="AA454" s="6"/>
      <c r="AB454" s="6"/>
      <c r="AC454" s="6"/>
    </row>
    <row r="455" spans="1:29" ht="13.95" customHeight="1" x14ac:dyDescent="0.25">
      <c r="B455" s="141"/>
      <c r="C455" s="142"/>
      <c r="D455" s="2"/>
      <c r="I455" s="240"/>
      <c r="J455" s="240"/>
      <c r="K455" s="241"/>
      <c r="L455" s="241"/>
      <c r="P455" s="2"/>
      <c r="AA455" s="6"/>
      <c r="AB455" s="6"/>
      <c r="AC455" s="6"/>
    </row>
    <row r="456" spans="1:29" ht="13.95" customHeight="1" x14ac:dyDescent="0.25">
      <c r="B456" s="141"/>
      <c r="C456" s="142"/>
      <c r="D456" s="2"/>
      <c r="I456" s="240"/>
      <c r="J456" s="240"/>
      <c r="K456" s="241"/>
      <c r="L456" s="241"/>
      <c r="P456" s="2"/>
      <c r="AA456" s="6"/>
      <c r="AB456" s="6"/>
      <c r="AC456" s="6"/>
    </row>
    <row r="457" spans="1:29" ht="13.95" customHeight="1" x14ac:dyDescent="0.25">
      <c r="A457" s="228" t="s">
        <v>94</v>
      </c>
      <c r="B457" s="141" t="s">
        <v>255</v>
      </c>
      <c r="C457" s="139" t="s">
        <v>89</v>
      </c>
      <c r="D457" s="2"/>
      <c r="L457" s="13">
        <f>+SUM(L458:L465)</f>
        <v>31.346499999999995</v>
      </c>
      <c r="P457" s="2"/>
      <c r="AA457" s="6"/>
      <c r="AB457" s="6"/>
      <c r="AC457" s="6"/>
    </row>
    <row r="458" spans="1:29" ht="13.95" customHeight="1" x14ac:dyDescent="0.25">
      <c r="B458" s="141" t="s">
        <v>426</v>
      </c>
      <c r="C458" s="142"/>
      <c r="D458" s="2"/>
      <c r="I458" s="232">
        <v>5.72</v>
      </c>
      <c r="J458" s="233">
        <v>2.6</v>
      </c>
      <c r="K458" s="241">
        <v>1</v>
      </c>
      <c r="L458" s="241">
        <f>+I458*J458*K458</f>
        <v>14.872</v>
      </c>
      <c r="P458" s="2"/>
      <c r="AA458" s="6"/>
      <c r="AB458" s="6"/>
      <c r="AC458" s="6"/>
    </row>
    <row r="459" spans="1:29" ht="13.95" customHeight="1" x14ac:dyDescent="0.25">
      <c r="B459" s="141" t="s">
        <v>427</v>
      </c>
      <c r="C459" s="142"/>
      <c r="D459" s="2"/>
      <c r="I459" s="232">
        <v>5.72</v>
      </c>
      <c r="J459" s="233">
        <v>2.6</v>
      </c>
      <c r="K459" s="241">
        <v>1</v>
      </c>
      <c r="L459" s="241">
        <f>+I459*J459*K459</f>
        <v>14.872</v>
      </c>
      <c r="P459" s="2"/>
      <c r="AA459" s="6"/>
      <c r="AB459" s="6"/>
      <c r="AC459" s="6"/>
    </row>
    <row r="460" spans="1:29" ht="13.95" customHeight="1" x14ac:dyDescent="0.25">
      <c r="B460" s="141" t="s">
        <v>272</v>
      </c>
      <c r="C460" s="142"/>
      <c r="D460" s="2"/>
      <c r="I460" s="241">
        <v>0.9</v>
      </c>
      <c r="J460" s="241">
        <v>2.1</v>
      </c>
      <c r="K460" s="241">
        <v>-3</v>
      </c>
      <c r="L460" s="241">
        <f t="shared" ref="L460" si="44">+I460*J460*K460</f>
        <v>-5.67</v>
      </c>
      <c r="P460" s="2"/>
      <c r="AA460" s="6"/>
      <c r="AB460" s="6"/>
      <c r="AC460" s="6"/>
    </row>
    <row r="461" spans="1:29" ht="13.95" customHeight="1" x14ac:dyDescent="0.25">
      <c r="B461" s="141" t="s">
        <v>425</v>
      </c>
      <c r="C461" s="142"/>
      <c r="D461" s="2"/>
      <c r="I461" s="232"/>
      <c r="J461" s="233"/>
      <c r="K461" s="241"/>
      <c r="L461" s="241"/>
      <c r="P461" s="2"/>
      <c r="AA461" s="6"/>
      <c r="AB461" s="6"/>
      <c r="AC461" s="6"/>
    </row>
    <row r="462" spans="1:29" ht="13.95" customHeight="1" x14ac:dyDescent="0.25">
      <c r="B462" s="141" t="s">
        <v>437</v>
      </c>
      <c r="C462" s="142"/>
      <c r="D462" s="2"/>
      <c r="I462" s="232">
        <v>3.2</v>
      </c>
      <c r="J462" s="233">
        <v>0.95</v>
      </c>
      <c r="K462" s="241">
        <v>1</v>
      </c>
      <c r="L462" s="241">
        <f>+I462*J462*K462</f>
        <v>3.04</v>
      </c>
      <c r="P462" s="2"/>
      <c r="AA462" s="6"/>
      <c r="AB462" s="6"/>
      <c r="AC462" s="6"/>
    </row>
    <row r="463" spans="1:29" ht="13.95" customHeight="1" x14ac:dyDescent="0.25">
      <c r="B463" s="141" t="s">
        <v>438</v>
      </c>
      <c r="C463" s="142"/>
      <c r="D463" s="2"/>
      <c r="I463" s="232">
        <v>1.05</v>
      </c>
      <c r="J463" s="233">
        <v>1.95</v>
      </c>
      <c r="K463" s="241">
        <v>1</v>
      </c>
      <c r="L463" s="241">
        <f>+I463*J463*K463</f>
        <v>2.0474999999999999</v>
      </c>
      <c r="P463" s="2"/>
      <c r="AA463" s="6"/>
      <c r="AB463" s="6"/>
      <c r="AC463" s="6"/>
    </row>
    <row r="464" spans="1:29" ht="13.95" customHeight="1" x14ac:dyDescent="0.25">
      <c r="B464" s="141" t="s">
        <v>425</v>
      </c>
      <c r="C464" s="142"/>
      <c r="D464" s="2"/>
      <c r="I464" s="232"/>
      <c r="J464" s="233"/>
      <c r="K464" s="241"/>
      <c r="L464" s="241"/>
      <c r="P464" s="2"/>
      <c r="AA464" s="6"/>
      <c r="AB464" s="6"/>
      <c r="AC464" s="6"/>
    </row>
    <row r="465" spans="1:29" ht="13.95" customHeight="1" x14ac:dyDescent="0.25">
      <c r="B465" s="141" t="s">
        <v>437</v>
      </c>
      <c r="C465" s="142"/>
      <c r="D465" s="2"/>
      <c r="I465" s="232">
        <v>2.2999999999999998</v>
      </c>
      <c r="J465" s="233">
        <v>0.95</v>
      </c>
      <c r="K465" s="241">
        <v>1</v>
      </c>
      <c r="L465" s="241">
        <f>+I465*J465*K465</f>
        <v>2.1849999999999996</v>
      </c>
      <c r="P465" s="2"/>
      <c r="AA465" s="6"/>
      <c r="AB465" s="6"/>
      <c r="AC465" s="6"/>
    </row>
    <row r="466" spans="1:29" ht="13.95" customHeight="1" x14ac:dyDescent="0.25">
      <c r="B466" s="141" t="s">
        <v>438</v>
      </c>
      <c r="C466" s="142"/>
      <c r="D466" s="2"/>
      <c r="I466" s="232">
        <v>1.05</v>
      </c>
      <c r="J466" s="233">
        <v>1.95</v>
      </c>
      <c r="K466" s="241">
        <v>1</v>
      </c>
      <c r="L466" s="241">
        <f>+I466*J466*K466</f>
        <v>2.0474999999999999</v>
      </c>
      <c r="P466" s="2"/>
      <c r="AA466" s="6"/>
      <c r="AB466" s="6"/>
      <c r="AC466" s="6"/>
    </row>
    <row r="467" spans="1:29" ht="13.95" customHeight="1" x14ac:dyDescent="0.25">
      <c r="B467" s="141"/>
      <c r="C467" s="142"/>
      <c r="D467" s="2"/>
      <c r="I467" s="232"/>
      <c r="J467" s="233"/>
      <c r="K467" s="241"/>
      <c r="L467" s="241"/>
      <c r="P467" s="2"/>
      <c r="AA467" s="6"/>
      <c r="AB467" s="6"/>
      <c r="AC467" s="6"/>
    </row>
    <row r="468" spans="1:29" ht="13.95" customHeight="1" x14ac:dyDescent="0.25">
      <c r="B468" s="141"/>
      <c r="C468" s="142"/>
      <c r="D468" s="2"/>
      <c r="I468" s="232"/>
      <c r="J468" s="233"/>
      <c r="K468" s="241"/>
      <c r="L468" s="241"/>
      <c r="P468" s="2"/>
      <c r="AA468" s="6"/>
      <c r="AB468" s="6"/>
      <c r="AC468" s="6"/>
    </row>
    <row r="469" spans="1:29" ht="13.95" customHeight="1" x14ac:dyDescent="0.25">
      <c r="A469" s="228" t="s">
        <v>261</v>
      </c>
      <c r="B469" s="141" t="s">
        <v>256</v>
      </c>
      <c r="C469" s="139" t="s">
        <v>89</v>
      </c>
      <c r="D469" s="2"/>
      <c r="I469" s="333"/>
      <c r="J469" s="334"/>
      <c r="K469" s="241"/>
      <c r="L469" s="13">
        <f>+SUM(L470:L480)</f>
        <v>86.134000000000015</v>
      </c>
      <c r="P469" s="2"/>
      <c r="AA469" s="6"/>
      <c r="AB469" s="6"/>
      <c r="AC469" s="6"/>
    </row>
    <row r="470" spans="1:29" ht="13.95" customHeight="1" x14ac:dyDescent="0.25">
      <c r="B470" s="141" t="s">
        <v>202</v>
      </c>
      <c r="C470" s="142"/>
      <c r="D470" s="2"/>
      <c r="I470" s="234">
        <v>1.92</v>
      </c>
      <c r="J470" s="235">
        <v>4.9000000000000004</v>
      </c>
      <c r="K470" s="241">
        <v>2</v>
      </c>
      <c r="L470" s="241">
        <f>+I470*J470*K470</f>
        <v>18.815999999999999</v>
      </c>
      <c r="P470" s="2"/>
      <c r="AA470" s="6"/>
      <c r="AB470" s="6"/>
      <c r="AC470" s="6"/>
    </row>
    <row r="471" spans="1:29" ht="13.95" customHeight="1" x14ac:dyDescent="0.25">
      <c r="B471" s="141" t="s">
        <v>203</v>
      </c>
      <c r="C471" s="142"/>
      <c r="D471" s="2"/>
      <c r="I471" s="234">
        <v>2.2999999999999998</v>
      </c>
      <c r="J471" s="235">
        <v>4.9000000000000004</v>
      </c>
      <c r="K471" s="241">
        <v>2</v>
      </c>
      <c r="L471" s="241">
        <f t="shared" ref="L471:L473" si="45">+I471*J471*K471</f>
        <v>22.54</v>
      </c>
      <c r="P471" s="2"/>
      <c r="AA471" s="6"/>
      <c r="AB471" s="6"/>
      <c r="AC471" s="6"/>
    </row>
    <row r="472" spans="1:29" ht="13.95" customHeight="1" x14ac:dyDescent="0.25">
      <c r="B472" s="141" t="s">
        <v>204</v>
      </c>
      <c r="C472" s="142"/>
      <c r="D472" s="2"/>
      <c r="I472" s="234">
        <f>0.25*2+0.48*2</f>
        <v>1.46</v>
      </c>
      <c r="J472" s="235">
        <v>4.9000000000000004</v>
      </c>
      <c r="K472" s="241">
        <v>2</v>
      </c>
      <c r="L472" s="241">
        <f t="shared" si="45"/>
        <v>14.308</v>
      </c>
      <c r="P472" s="2"/>
      <c r="AA472" s="6"/>
      <c r="AB472" s="6"/>
      <c r="AC472" s="6"/>
    </row>
    <row r="473" spans="1:29" ht="13.95" customHeight="1" x14ac:dyDescent="0.25">
      <c r="B473" s="141" t="s">
        <v>205</v>
      </c>
      <c r="C473" s="142"/>
      <c r="D473" s="2"/>
      <c r="I473" s="234">
        <v>1</v>
      </c>
      <c r="J473" s="235">
        <v>5.65</v>
      </c>
      <c r="K473" s="241">
        <v>3</v>
      </c>
      <c r="L473" s="241">
        <f t="shared" si="45"/>
        <v>16.950000000000003</v>
      </c>
      <c r="P473" s="2"/>
      <c r="AA473" s="6"/>
      <c r="AB473" s="6"/>
      <c r="AC473" s="6"/>
    </row>
    <row r="474" spans="1:29" ht="13.95" customHeight="1" x14ac:dyDescent="0.25">
      <c r="B474" s="138" t="s">
        <v>284</v>
      </c>
      <c r="C474" s="142"/>
      <c r="D474" s="14"/>
      <c r="E474" s="240"/>
      <c r="F474" s="240"/>
      <c r="G474" s="22"/>
      <c r="H474" s="240"/>
      <c r="I474" s="234"/>
      <c r="J474" s="235"/>
      <c r="K474" s="241"/>
      <c r="L474" s="241"/>
      <c r="P474" s="2"/>
      <c r="AA474" s="6"/>
      <c r="AB474" s="6"/>
      <c r="AC474" s="6"/>
    </row>
    <row r="475" spans="1:29" ht="13.95" customHeight="1" x14ac:dyDescent="0.25">
      <c r="B475" s="138" t="s">
        <v>425</v>
      </c>
      <c r="C475" s="142"/>
      <c r="D475" s="14"/>
      <c r="E475" s="240"/>
      <c r="F475" s="240"/>
      <c r="G475" s="22"/>
      <c r="H475" s="240"/>
      <c r="I475" s="234"/>
      <c r="J475" s="235"/>
      <c r="K475" s="241"/>
      <c r="L475" s="241"/>
      <c r="P475" s="2"/>
      <c r="AA475" s="6"/>
      <c r="AB475" s="6"/>
      <c r="AC475" s="6"/>
    </row>
    <row r="476" spans="1:29" ht="13.95" customHeight="1" x14ac:dyDescent="0.25">
      <c r="B476" s="138" t="s">
        <v>445</v>
      </c>
      <c r="C476" s="142"/>
      <c r="D476" s="2"/>
      <c r="E476" s="183"/>
      <c r="F476" s="183"/>
      <c r="G476" s="183"/>
      <c r="H476" s="183"/>
      <c r="I476" s="200">
        <v>2.0499999999999998</v>
      </c>
      <c r="J476" s="235">
        <f>0.25*2+0.15</f>
        <v>0.65</v>
      </c>
      <c r="K476" s="241">
        <v>2</v>
      </c>
      <c r="L476" s="241">
        <f>+I476*J476*K476</f>
        <v>2.665</v>
      </c>
      <c r="P476" s="2"/>
      <c r="AA476" s="6"/>
      <c r="AB476" s="6"/>
      <c r="AC476" s="6"/>
    </row>
    <row r="477" spans="1:29" ht="13.95" customHeight="1" x14ac:dyDescent="0.25">
      <c r="B477" s="138" t="s">
        <v>446</v>
      </c>
      <c r="C477" s="142"/>
      <c r="D477" s="2"/>
      <c r="E477" s="183"/>
      <c r="F477" s="183"/>
      <c r="G477" s="183"/>
      <c r="H477" s="183"/>
      <c r="I477" s="200">
        <v>3.15</v>
      </c>
      <c r="J477" s="235">
        <f t="shared" ref="J477:J480" si="46">0.25*2+0.15</f>
        <v>0.65</v>
      </c>
      <c r="K477" s="241">
        <v>2</v>
      </c>
      <c r="L477" s="241">
        <f t="shared" ref="L477" si="47">+I477*J477*K477</f>
        <v>4.0949999999999998</v>
      </c>
      <c r="P477" s="2"/>
      <c r="AA477" s="6"/>
      <c r="AB477" s="6"/>
      <c r="AC477" s="6"/>
    </row>
    <row r="478" spans="1:29" ht="13.95" customHeight="1" x14ac:dyDescent="0.25">
      <c r="B478" s="138" t="s">
        <v>383</v>
      </c>
      <c r="C478" s="142"/>
      <c r="D478" s="2"/>
      <c r="E478" s="183"/>
      <c r="F478" s="183"/>
      <c r="G478" s="183"/>
      <c r="H478" s="183"/>
      <c r="I478" s="200"/>
      <c r="J478" s="235"/>
      <c r="K478" s="241"/>
      <c r="L478" s="241"/>
      <c r="P478" s="2"/>
      <c r="AA478" s="6"/>
      <c r="AB478" s="6"/>
      <c r="AC478" s="6"/>
    </row>
    <row r="479" spans="1:29" ht="13.95" customHeight="1" x14ac:dyDescent="0.25">
      <c r="B479" s="138" t="s">
        <v>445</v>
      </c>
      <c r="C479" s="142"/>
      <c r="D479" s="2"/>
      <c r="E479" s="183"/>
      <c r="F479" s="183"/>
      <c r="G479" s="183"/>
      <c r="H479" s="183"/>
      <c r="I479" s="200">
        <v>2.0499999999999998</v>
      </c>
      <c r="J479" s="235">
        <f t="shared" si="46"/>
        <v>0.65</v>
      </c>
      <c r="K479" s="241">
        <v>2</v>
      </c>
      <c r="L479" s="241">
        <f t="shared" ref="L479:L480" si="48">+I479*J479*K479</f>
        <v>2.665</v>
      </c>
      <c r="P479" s="2"/>
      <c r="AA479" s="6"/>
      <c r="AB479" s="6"/>
      <c r="AC479" s="6"/>
    </row>
    <row r="480" spans="1:29" ht="13.95" customHeight="1" x14ac:dyDescent="0.25">
      <c r="B480" s="138" t="s">
        <v>446</v>
      </c>
      <c r="C480" s="142"/>
      <c r="D480" s="2"/>
      <c r="E480" s="183"/>
      <c r="F480" s="183"/>
      <c r="G480" s="183"/>
      <c r="H480" s="183"/>
      <c r="I480" s="200">
        <v>3.15</v>
      </c>
      <c r="J480" s="235">
        <f t="shared" si="46"/>
        <v>0.65</v>
      </c>
      <c r="K480" s="241">
        <v>2</v>
      </c>
      <c r="L480" s="241">
        <f t="shared" si="48"/>
        <v>4.0949999999999998</v>
      </c>
      <c r="P480" s="2"/>
      <c r="AA480" s="6"/>
      <c r="AB480" s="6"/>
      <c r="AC480" s="6"/>
    </row>
    <row r="481" spans="1:29" ht="13.95" customHeight="1" x14ac:dyDescent="0.25">
      <c r="B481" s="141"/>
      <c r="C481" s="142"/>
      <c r="D481" s="2"/>
      <c r="I481" s="234"/>
      <c r="J481" s="235"/>
      <c r="K481" s="241"/>
      <c r="L481" s="241"/>
      <c r="P481" s="2"/>
      <c r="AA481" s="6"/>
      <c r="AB481" s="6"/>
      <c r="AC481" s="6"/>
    </row>
    <row r="482" spans="1:29" ht="13.95" customHeight="1" x14ac:dyDescent="0.25">
      <c r="B482" s="141"/>
      <c r="C482" s="142"/>
      <c r="D482" s="2"/>
      <c r="I482" s="234"/>
      <c r="J482" s="235"/>
      <c r="K482" s="241"/>
      <c r="L482" s="241"/>
      <c r="P482" s="2"/>
      <c r="AA482" s="6"/>
      <c r="AB482" s="6"/>
      <c r="AC482" s="6"/>
    </row>
    <row r="483" spans="1:29" ht="13.95" customHeight="1" x14ac:dyDescent="0.25">
      <c r="A483" s="228" t="s">
        <v>262</v>
      </c>
      <c r="B483" s="141" t="s">
        <v>257</v>
      </c>
      <c r="C483" s="142" t="s">
        <v>89</v>
      </c>
      <c r="D483" s="2"/>
      <c r="I483" s="333"/>
      <c r="J483" s="334"/>
      <c r="K483" s="241"/>
      <c r="L483" s="13">
        <f>+SUM(L484:L502)</f>
        <v>68.695999999999998</v>
      </c>
      <c r="P483" s="2"/>
      <c r="AA483" s="6"/>
      <c r="AB483" s="6"/>
      <c r="AC483" s="6"/>
    </row>
    <row r="484" spans="1:29" s="14" customFormat="1" ht="13.95" customHeight="1" x14ac:dyDescent="0.25">
      <c r="A484" s="238"/>
      <c r="B484" s="138" t="s">
        <v>443</v>
      </c>
      <c r="C484" s="142"/>
      <c r="D484" s="196"/>
      <c r="E484" s="196"/>
      <c r="F484" s="196"/>
      <c r="G484" s="196"/>
      <c r="H484" s="196"/>
      <c r="I484" s="234"/>
      <c r="J484" s="235"/>
      <c r="K484" s="241"/>
      <c r="L484" s="241"/>
      <c r="M484" s="240"/>
      <c r="N484" s="240"/>
      <c r="O484" s="240"/>
      <c r="Q484" s="240"/>
      <c r="R484" s="240"/>
      <c r="S484" s="240"/>
      <c r="T484" s="240"/>
      <c r="U484" s="240"/>
      <c r="V484" s="240"/>
      <c r="W484" s="240"/>
      <c r="X484" s="240"/>
      <c r="Y484" s="240"/>
      <c r="Z484" s="240"/>
      <c r="AA484" s="57"/>
      <c r="AB484" s="57"/>
      <c r="AC484" s="57"/>
    </row>
    <row r="485" spans="1:29" s="14" customFormat="1" ht="13.95" customHeight="1" x14ac:dyDescent="0.25">
      <c r="A485" s="238"/>
      <c r="B485" s="138" t="s">
        <v>219</v>
      </c>
      <c r="C485" s="142"/>
      <c r="D485" s="356"/>
      <c r="E485" s="357"/>
      <c r="F485" s="196"/>
      <c r="G485" s="196"/>
      <c r="H485" s="196"/>
      <c r="I485" s="333">
        <v>8.2200000000000006</v>
      </c>
      <c r="J485" s="334"/>
      <c r="K485" s="241">
        <v>6</v>
      </c>
      <c r="L485" s="241">
        <f>+I485*K485</f>
        <v>49.320000000000007</v>
      </c>
      <c r="M485" s="240"/>
      <c r="N485" s="240"/>
      <c r="O485" s="240"/>
      <c r="Q485" s="240"/>
      <c r="R485" s="240"/>
      <c r="S485" s="240"/>
      <c r="T485" s="240"/>
      <c r="U485" s="240"/>
      <c r="V485" s="240"/>
      <c r="W485" s="240"/>
      <c r="X485" s="240"/>
      <c r="Y485" s="240"/>
      <c r="Z485" s="240"/>
      <c r="AA485" s="57"/>
      <c r="AB485" s="57"/>
      <c r="AC485" s="57"/>
    </row>
    <row r="486" spans="1:29" s="14" customFormat="1" ht="13.95" customHeight="1" x14ac:dyDescent="0.25">
      <c r="A486" s="238"/>
      <c r="B486" s="138" t="s">
        <v>441</v>
      </c>
      <c r="C486" s="142"/>
      <c r="D486" s="196"/>
      <c r="E486" s="196"/>
      <c r="F486" s="196"/>
      <c r="G486" s="196"/>
      <c r="H486" s="196"/>
      <c r="I486" s="234"/>
      <c r="J486" s="235"/>
      <c r="K486" s="241"/>
      <c r="L486" s="241"/>
      <c r="M486" s="240"/>
      <c r="N486" s="240"/>
      <c r="O486" s="240"/>
      <c r="Q486" s="240"/>
      <c r="R486" s="240"/>
      <c r="S486" s="240"/>
      <c r="T486" s="240"/>
      <c r="U486" s="240"/>
      <c r="V486" s="240"/>
      <c r="W486" s="240"/>
      <c r="X486" s="240"/>
      <c r="Y486" s="240"/>
      <c r="Z486" s="240"/>
      <c r="AA486" s="57"/>
      <c r="AB486" s="57"/>
      <c r="AC486" s="57"/>
    </row>
    <row r="487" spans="1:29" s="14" customFormat="1" ht="13.95" customHeight="1" x14ac:dyDescent="0.25">
      <c r="A487" s="238"/>
      <c r="B487" s="138" t="s">
        <v>444</v>
      </c>
      <c r="C487" s="142"/>
      <c r="D487" s="196"/>
      <c r="E487" s="196"/>
      <c r="F487" s="196"/>
      <c r="G487" s="196"/>
      <c r="H487" s="196"/>
      <c r="I487" s="234"/>
      <c r="J487" s="235"/>
      <c r="K487" s="241"/>
      <c r="L487" s="241"/>
      <c r="M487" s="240"/>
      <c r="N487" s="240"/>
      <c r="O487" s="240"/>
      <c r="Q487" s="240"/>
      <c r="R487" s="240"/>
      <c r="S487" s="240"/>
      <c r="T487" s="240"/>
      <c r="U487" s="240"/>
      <c r="V487" s="240"/>
      <c r="W487" s="240"/>
      <c r="X487" s="240"/>
      <c r="Y487" s="240"/>
      <c r="Z487" s="240"/>
      <c r="AA487" s="57"/>
      <c r="AB487" s="57"/>
      <c r="AC487" s="57"/>
    </row>
    <row r="488" spans="1:29" s="14" customFormat="1" ht="13.95" customHeight="1" x14ac:dyDescent="0.25">
      <c r="A488" s="238"/>
      <c r="B488" s="138" t="s">
        <v>221</v>
      </c>
      <c r="C488" s="142"/>
      <c r="D488" s="196"/>
      <c r="E488" s="196"/>
      <c r="F488" s="196"/>
      <c r="G488" s="196"/>
      <c r="H488" s="196"/>
      <c r="I488" s="234">
        <v>0.5</v>
      </c>
      <c r="J488" s="235">
        <v>3.2</v>
      </c>
      <c r="K488" s="241">
        <v>2</v>
      </c>
      <c r="L488" s="241">
        <f>+I488*J488*K488</f>
        <v>3.2</v>
      </c>
      <c r="M488" s="240"/>
      <c r="N488" s="240"/>
      <c r="O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  <c r="AA488" s="57"/>
      <c r="AB488" s="57"/>
      <c r="AC488" s="57"/>
    </row>
    <row r="489" spans="1:29" s="14" customFormat="1" ht="13.95" customHeight="1" x14ac:dyDescent="0.25">
      <c r="A489" s="238"/>
      <c r="B489" s="138"/>
      <c r="C489" s="142"/>
      <c r="D489" s="196"/>
      <c r="E489" s="196"/>
      <c r="F489" s="196"/>
      <c r="G489" s="196"/>
      <c r="H489" s="196"/>
      <c r="I489" s="234">
        <v>0.5</v>
      </c>
      <c r="J489" s="235">
        <v>1.05</v>
      </c>
      <c r="K489" s="241">
        <v>2</v>
      </c>
      <c r="L489" s="241">
        <f t="shared" ref="L489:L495" si="49">+I489*J489*K489</f>
        <v>1.05</v>
      </c>
      <c r="M489" s="240"/>
      <c r="N489" s="240"/>
      <c r="O489" s="240"/>
      <c r="Q489" s="240"/>
      <c r="R489" s="240"/>
      <c r="S489" s="240"/>
      <c r="T489" s="240"/>
      <c r="U489" s="240"/>
      <c r="V489" s="240"/>
      <c r="W489" s="240"/>
      <c r="X489" s="240"/>
      <c r="Y489" s="240"/>
      <c r="Z489" s="240"/>
      <c r="AA489" s="57"/>
      <c r="AB489" s="57"/>
      <c r="AC489" s="57"/>
    </row>
    <row r="490" spans="1:29" s="14" customFormat="1" ht="13.95" customHeight="1" x14ac:dyDescent="0.25">
      <c r="A490" s="238"/>
      <c r="B490" s="138"/>
      <c r="C490" s="142"/>
      <c r="D490" s="197"/>
      <c r="E490" s="98"/>
      <c r="F490" s="98"/>
      <c r="G490" s="198"/>
      <c r="H490" s="196"/>
      <c r="I490" s="234">
        <v>0.5</v>
      </c>
      <c r="J490" s="235">
        <v>0.5</v>
      </c>
      <c r="K490" s="241">
        <v>4</v>
      </c>
      <c r="L490" s="241">
        <f t="shared" si="49"/>
        <v>1</v>
      </c>
      <c r="M490" s="240"/>
      <c r="N490" s="240"/>
      <c r="O490" s="240"/>
      <c r="Q490" s="240"/>
      <c r="R490" s="240"/>
      <c r="S490" s="240"/>
      <c r="T490" s="240"/>
      <c r="U490" s="240"/>
      <c r="V490" s="240"/>
      <c r="W490" s="240"/>
      <c r="X490" s="240"/>
      <c r="Y490" s="240"/>
      <c r="Z490" s="240"/>
      <c r="AA490" s="57"/>
      <c r="AB490" s="57"/>
      <c r="AC490" s="57"/>
    </row>
    <row r="491" spans="1:29" s="14" customFormat="1" ht="13.95" customHeight="1" x14ac:dyDescent="0.25">
      <c r="A491" s="238"/>
      <c r="B491" s="138" t="s">
        <v>223</v>
      </c>
      <c r="C491" s="142"/>
      <c r="D491" s="196"/>
      <c r="E491" s="196"/>
      <c r="F491" s="196"/>
      <c r="G491" s="196"/>
      <c r="H491" s="196"/>
      <c r="I491" s="234">
        <v>0.5</v>
      </c>
      <c r="J491" s="235">
        <v>3.2</v>
      </c>
      <c r="K491" s="241">
        <v>2</v>
      </c>
      <c r="L491" s="241">
        <f t="shared" si="49"/>
        <v>3.2</v>
      </c>
      <c r="M491" s="240"/>
      <c r="N491" s="240"/>
      <c r="O491" s="240"/>
      <c r="Q491" s="240"/>
      <c r="R491" s="240"/>
      <c r="S491" s="240"/>
      <c r="T491" s="240"/>
      <c r="U491" s="240"/>
      <c r="V491" s="240"/>
      <c r="W491" s="240"/>
      <c r="X491" s="240"/>
      <c r="Y491" s="240"/>
      <c r="Z491" s="240"/>
      <c r="AA491" s="57"/>
      <c r="AB491" s="57"/>
      <c r="AC491" s="57"/>
    </row>
    <row r="492" spans="1:29" s="14" customFormat="1" ht="13.95" customHeight="1" x14ac:dyDescent="0.25">
      <c r="A492" s="238"/>
      <c r="B492" s="138"/>
      <c r="C492" s="142"/>
      <c r="D492" s="196"/>
      <c r="E492" s="196"/>
      <c r="F492" s="196"/>
      <c r="G492" s="196"/>
      <c r="H492" s="196"/>
      <c r="I492" s="234">
        <v>0.5</v>
      </c>
      <c r="J492" s="235">
        <v>1.05</v>
      </c>
      <c r="K492" s="241">
        <v>2</v>
      </c>
      <c r="L492" s="241">
        <f t="shared" si="49"/>
        <v>1.05</v>
      </c>
      <c r="M492" s="240"/>
      <c r="N492" s="240"/>
      <c r="O492" s="240"/>
      <c r="Q492" s="240"/>
      <c r="R492" s="240"/>
      <c r="S492" s="240"/>
      <c r="T492" s="240"/>
      <c r="U492" s="240"/>
      <c r="V492" s="240"/>
      <c r="W492" s="240"/>
      <c r="X492" s="240"/>
      <c r="Y492" s="240"/>
      <c r="Z492" s="240"/>
      <c r="AA492" s="57"/>
      <c r="AB492" s="57"/>
      <c r="AC492" s="57"/>
    </row>
    <row r="493" spans="1:29" s="14" customFormat="1" ht="13.95" customHeight="1" x14ac:dyDescent="0.25">
      <c r="A493" s="238"/>
      <c r="B493" s="138"/>
      <c r="C493" s="142"/>
      <c r="D493" s="197"/>
      <c r="E493" s="98"/>
      <c r="F493" s="98"/>
      <c r="G493" s="198"/>
      <c r="H493" s="196"/>
      <c r="I493" s="234">
        <v>0.5</v>
      </c>
      <c r="J493" s="235">
        <v>0.5</v>
      </c>
      <c r="K493" s="241">
        <v>2</v>
      </c>
      <c r="L493" s="241">
        <f t="shared" si="49"/>
        <v>0.5</v>
      </c>
      <c r="M493" s="240"/>
      <c r="N493" s="240"/>
      <c r="O493" s="240"/>
      <c r="Q493" s="240"/>
      <c r="R493" s="240"/>
      <c r="S493" s="240"/>
      <c r="T493" s="240"/>
      <c r="U493" s="240"/>
      <c r="V493" s="240"/>
      <c r="W493" s="240"/>
      <c r="X493" s="240"/>
      <c r="Y493" s="240"/>
      <c r="Z493" s="240"/>
      <c r="AA493" s="57"/>
      <c r="AB493" s="57"/>
      <c r="AC493" s="57"/>
    </row>
    <row r="494" spans="1:29" s="14" customFormat="1" ht="13.95" customHeight="1" x14ac:dyDescent="0.25">
      <c r="A494" s="238"/>
      <c r="B494" s="138" t="s">
        <v>224</v>
      </c>
      <c r="C494" s="142"/>
      <c r="D494" s="197"/>
      <c r="E494" s="98"/>
      <c r="F494" s="98"/>
      <c r="G494" s="198"/>
      <c r="H494" s="196"/>
      <c r="I494" s="234">
        <v>0.2</v>
      </c>
      <c r="J494" s="235">
        <v>6.9</v>
      </c>
      <c r="K494" s="241">
        <v>2</v>
      </c>
      <c r="L494" s="241">
        <f t="shared" si="49"/>
        <v>2.7600000000000002</v>
      </c>
      <c r="M494" s="240"/>
      <c r="N494" s="240"/>
      <c r="O494" s="240"/>
      <c r="Q494" s="240"/>
      <c r="R494" s="240"/>
      <c r="S494" s="240"/>
      <c r="T494" s="240"/>
      <c r="U494" s="240"/>
      <c r="V494" s="240"/>
      <c r="W494" s="240"/>
      <c r="X494" s="240"/>
      <c r="Y494" s="240"/>
      <c r="Z494" s="240"/>
      <c r="AA494" s="57"/>
      <c r="AB494" s="57"/>
      <c r="AC494" s="57"/>
    </row>
    <row r="495" spans="1:29" s="14" customFormat="1" ht="13.95" customHeight="1" x14ac:dyDescent="0.25">
      <c r="A495" s="238"/>
      <c r="B495" s="138"/>
      <c r="C495" s="142"/>
      <c r="D495" s="197"/>
      <c r="E495" s="98"/>
      <c r="F495" s="98"/>
      <c r="G495" s="198"/>
      <c r="H495" s="196"/>
      <c r="I495" s="234">
        <v>0.2</v>
      </c>
      <c r="J495" s="235">
        <v>5.42</v>
      </c>
      <c r="K495" s="241">
        <v>4</v>
      </c>
      <c r="L495" s="241">
        <f t="shared" si="49"/>
        <v>4.3360000000000003</v>
      </c>
      <c r="M495" s="240"/>
      <c r="N495" s="240"/>
      <c r="O495" s="240"/>
      <c r="Q495" s="240"/>
      <c r="R495" s="240"/>
      <c r="S495" s="240"/>
      <c r="T495" s="240"/>
      <c r="U495" s="240"/>
      <c r="V495" s="240"/>
      <c r="W495" s="240"/>
      <c r="X495" s="240"/>
      <c r="Y495" s="240"/>
      <c r="Z495" s="240"/>
      <c r="AA495" s="57"/>
      <c r="AB495" s="57"/>
      <c r="AC495" s="57"/>
    </row>
    <row r="496" spans="1:29" s="14" customFormat="1" ht="13.95" customHeight="1" x14ac:dyDescent="0.25">
      <c r="A496" s="238"/>
      <c r="B496" s="138" t="s">
        <v>288</v>
      </c>
      <c r="C496" s="142"/>
      <c r="D496" s="2"/>
      <c r="E496" s="183"/>
      <c r="F496" s="183"/>
      <c r="G496" s="183"/>
      <c r="H496" s="183"/>
      <c r="I496" s="200"/>
      <c r="J496" s="235"/>
      <c r="K496" s="241"/>
      <c r="L496" s="241"/>
      <c r="M496" s="240"/>
      <c r="N496" s="240"/>
      <c r="O496" s="240"/>
      <c r="Q496" s="240"/>
      <c r="R496" s="240"/>
      <c r="S496" s="240"/>
      <c r="T496" s="240"/>
      <c r="U496" s="240"/>
      <c r="V496" s="240"/>
      <c r="W496" s="240"/>
      <c r="X496" s="240"/>
      <c r="Y496" s="240"/>
      <c r="Z496" s="240"/>
      <c r="AA496" s="57"/>
      <c r="AB496" s="57"/>
      <c r="AC496" s="57"/>
    </row>
    <row r="497" spans="1:29" s="14" customFormat="1" ht="13.95" customHeight="1" x14ac:dyDescent="0.25">
      <c r="A497" s="238"/>
      <c r="B497" s="138" t="s">
        <v>425</v>
      </c>
      <c r="C497" s="142"/>
      <c r="D497" s="2"/>
      <c r="E497" s="183"/>
      <c r="F497" s="183"/>
      <c r="G497" s="183"/>
      <c r="H497" s="183"/>
      <c r="I497" s="200"/>
      <c r="J497" s="235"/>
      <c r="K497" s="241"/>
      <c r="L497" s="241"/>
      <c r="M497" s="240"/>
      <c r="N497" s="240"/>
      <c r="O497" s="240"/>
      <c r="Q497" s="240"/>
      <c r="R497" s="240"/>
      <c r="S497" s="240"/>
      <c r="T497" s="240"/>
      <c r="U497" s="240"/>
      <c r="V497" s="240"/>
      <c r="W497" s="240"/>
      <c r="X497" s="240"/>
      <c r="Y497" s="240"/>
      <c r="Z497" s="240"/>
      <c r="AA497" s="57"/>
      <c r="AB497" s="57"/>
      <c r="AC497" s="57"/>
    </row>
    <row r="498" spans="1:29" s="14" customFormat="1" ht="13.95" customHeight="1" x14ac:dyDescent="0.25">
      <c r="A498" s="238"/>
      <c r="B498" s="138" t="s">
        <v>445</v>
      </c>
      <c r="C498" s="142"/>
      <c r="D498" s="2"/>
      <c r="E498" s="183"/>
      <c r="F498" s="183"/>
      <c r="G498" s="183"/>
      <c r="H498" s="183"/>
      <c r="I498" s="200">
        <v>3.2</v>
      </c>
      <c r="J498" s="235">
        <v>0.3</v>
      </c>
      <c r="K498" s="241">
        <v>1</v>
      </c>
      <c r="L498" s="241">
        <f t="shared" ref="L498:L499" si="50">+I498*J498*K498</f>
        <v>0.96</v>
      </c>
      <c r="M498" s="240"/>
      <c r="N498" s="240"/>
      <c r="O498" s="240"/>
      <c r="Q498" s="240"/>
      <c r="R498" s="240"/>
      <c r="S498" s="240"/>
      <c r="T498" s="240"/>
      <c r="U498" s="240"/>
      <c r="V498" s="240"/>
      <c r="W498" s="240"/>
      <c r="X498" s="240"/>
      <c r="Y498" s="240"/>
      <c r="Z498" s="240"/>
      <c r="AA498" s="57"/>
      <c r="AB498" s="57"/>
      <c r="AC498" s="57"/>
    </row>
    <row r="499" spans="1:29" s="14" customFormat="1" ht="13.95" customHeight="1" x14ac:dyDescent="0.25">
      <c r="A499" s="238"/>
      <c r="B499" s="138" t="s">
        <v>446</v>
      </c>
      <c r="C499" s="142"/>
      <c r="D499" s="2"/>
      <c r="E499" s="183"/>
      <c r="F499" s="183"/>
      <c r="G499" s="183"/>
      <c r="H499" s="183"/>
      <c r="I499" s="200">
        <v>1.05</v>
      </c>
      <c r="J499" s="235">
        <v>0.3</v>
      </c>
      <c r="K499" s="241">
        <v>1</v>
      </c>
      <c r="L499" s="241">
        <f t="shared" si="50"/>
        <v>0.315</v>
      </c>
      <c r="M499" s="240"/>
      <c r="N499" s="240"/>
      <c r="O499" s="240"/>
      <c r="Q499" s="240"/>
      <c r="R499" s="240"/>
      <c r="S499" s="240"/>
      <c r="T499" s="240"/>
      <c r="U499" s="240"/>
      <c r="V499" s="240"/>
      <c r="W499" s="240"/>
      <c r="X499" s="240"/>
      <c r="Y499" s="240"/>
      <c r="Z499" s="240"/>
      <c r="AA499" s="57"/>
      <c r="AB499" s="57"/>
      <c r="AC499" s="57"/>
    </row>
    <row r="500" spans="1:29" s="14" customFormat="1" ht="13.95" customHeight="1" x14ac:dyDescent="0.25">
      <c r="A500" s="238"/>
      <c r="B500" s="138" t="s">
        <v>383</v>
      </c>
      <c r="C500" s="142"/>
      <c r="D500" s="2"/>
      <c r="E500" s="183"/>
      <c r="F500" s="183"/>
      <c r="G500" s="183"/>
      <c r="H500" s="183"/>
      <c r="I500" s="200"/>
      <c r="J500" s="235"/>
      <c r="K500" s="241"/>
      <c r="L500" s="241"/>
      <c r="M500" s="240"/>
      <c r="N500" s="240"/>
      <c r="O500" s="240"/>
      <c r="Q500" s="240"/>
      <c r="R500" s="240"/>
      <c r="S500" s="240"/>
      <c r="T500" s="240"/>
      <c r="U500" s="240"/>
      <c r="V500" s="240"/>
      <c r="W500" s="240"/>
      <c r="X500" s="240"/>
      <c r="Y500" s="240"/>
      <c r="Z500" s="240"/>
      <c r="AA500" s="57"/>
      <c r="AB500" s="57"/>
      <c r="AC500" s="57"/>
    </row>
    <row r="501" spans="1:29" s="14" customFormat="1" ht="13.95" customHeight="1" x14ac:dyDescent="0.25">
      <c r="A501" s="238"/>
      <c r="B501" s="138" t="s">
        <v>445</v>
      </c>
      <c r="C501" s="142"/>
      <c r="D501" s="2"/>
      <c r="E501" s="183"/>
      <c r="F501" s="183"/>
      <c r="G501" s="183"/>
      <c r="H501" s="183"/>
      <c r="I501" s="200">
        <v>2.2999999999999998</v>
      </c>
      <c r="J501" s="235">
        <v>0.3</v>
      </c>
      <c r="K501" s="241">
        <v>1</v>
      </c>
      <c r="L501" s="241">
        <f>+I501*J501*K501</f>
        <v>0.69</v>
      </c>
      <c r="M501" s="240"/>
      <c r="N501" s="240"/>
      <c r="O501" s="240"/>
      <c r="Q501" s="240"/>
      <c r="R501" s="240"/>
      <c r="S501" s="240"/>
      <c r="T501" s="240"/>
      <c r="U501" s="240"/>
      <c r="V501" s="240"/>
      <c r="W501" s="240"/>
      <c r="X501" s="240"/>
      <c r="Y501" s="240"/>
      <c r="Z501" s="240"/>
      <c r="AA501" s="57"/>
      <c r="AB501" s="57"/>
      <c r="AC501" s="57"/>
    </row>
    <row r="502" spans="1:29" s="14" customFormat="1" ht="13.95" customHeight="1" x14ac:dyDescent="0.25">
      <c r="A502" s="238"/>
      <c r="B502" s="138" t="s">
        <v>446</v>
      </c>
      <c r="C502" s="142"/>
      <c r="D502" s="2"/>
      <c r="E502" s="183"/>
      <c r="F502" s="183"/>
      <c r="G502" s="183"/>
      <c r="H502" s="183"/>
      <c r="I502" s="200">
        <v>1.05</v>
      </c>
      <c r="J502" s="235">
        <v>0.3</v>
      </c>
      <c r="K502" s="241">
        <v>1</v>
      </c>
      <c r="L502" s="241">
        <f t="shared" ref="L502" si="51">+I502*J502*K502</f>
        <v>0.315</v>
      </c>
      <c r="M502" s="240"/>
      <c r="N502" s="240"/>
      <c r="O502" s="240"/>
      <c r="Q502" s="240"/>
      <c r="R502" s="240"/>
      <c r="S502" s="240"/>
      <c r="T502" s="240"/>
      <c r="U502" s="240"/>
      <c r="V502" s="240"/>
      <c r="W502" s="240"/>
      <c r="X502" s="240"/>
      <c r="Y502" s="240"/>
      <c r="Z502" s="240"/>
      <c r="AA502" s="57"/>
      <c r="AB502" s="57"/>
      <c r="AC502" s="57"/>
    </row>
    <row r="503" spans="1:29" s="14" customFormat="1" ht="13.95" customHeight="1" x14ac:dyDescent="0.25">
      <c r="A503" s="238"/>
      <c r="B503" s="138"/>
      <c r="C503" s="142"/>
      <c r="D503" s="2"/>
      <c r="E503" s="183"/>
      <c r="F503" s="183"/>
      <c r="G503" s="2"/>
      <c r="H503" s="183"/>
      <c r="I503" s="200"/>
      <c r="J503" s="235"/>
      <c r="K503" s="183"/>
      <c r="L503" s="241"/>
      <c r="M503" s="240"/>
      <c r="N503" s="240"/>
      <c r="O503" s="240"/>
      <c r="Q503" s="240"/>
      <c r="R503" s="240"/>
      <c r="S503" s="240"/>
      <c r="T503" s="240"/>
      <c r="U503" s="240"/>
      <c r="V503" s="240"/>
      <c r="W503" s="240"/>
      <c r="X503" s="240"/>
      <c r="Y503" s="240"/>
      <c r="Z503" s="240"/>
      <c r="AA503" s="57"/>
      <c r="AB503" s="57"/>
      <c r="AC503" s="57"/>
    </row>
    <row r="504" spans="1:29" s="14" customFormat="1" ht="13.95" customHeight="1" x14ac:dyDescent="0.25">
      <c r="A504" s="238"/>
      <c r="B504" s="138"/>
      <c r="C504" s="142"/>
      <c r="D504" s="2"/>
      <c r="E504" s="183"/>
      <c r="F504" s="183"/>
      <c r="G504" s="2"/>
      <c r="H504" s="183"/>
      <c r="I504" s="200"/>
      <c r="J504" s="235"/>
      <c r="K504" s="183"/>
      <c r="L504" s="241"/>
      <c r="M504" s="240"/>
      <c r="N504" s="240"/>
      <c r="O504" s="240"/>
      <c r="Q504" s="240"/>
      <c r="R504" s="240"/>
      <c r="S504" s="240"/>
      <c r="T504" s="240"/>
      <c r="U504" s="240"/>
      <c r="V504" s="240"/>
      <c r="W504" s="240"/>
      <c r="X504" s="240"/>
      <c r="Y504" s="240"/>
      <c r="Z504" s="240"/>
      <c r="AA504" s="57"/>
      <c r="AB504" s="57"/>
      <c r="AC504" s="57"/>
    </row>
    <row r="505" spans="1:29" ht="13.95" customHeight="1" x14ac:dyDescent="0.25">
      <c r="A505" s="228" t="s">
        <v>263</v>
      </c>
      <c r="B505" s="141" t="s">
        <v>258</v>
      </c>
      <c r="C505" s="139" t="s">
        <v>104</v>
      </c>
      <c r="D505" s="2"/>
      <c r="I505" s="241"/>
      <c r="J505" s="241"/>
      <c r="K505" s="241"/>
      <c r="L505" s="241"/>
      <c r="O505" s="231">
        <f>+SUM(O506:O521)</f>
        <v>54.500000000000007</v>
      </c>
      <c r="P505" s="2"/>
      <c r="AA505" s="6"/>
      <c r="AB505" s="6"/>
      <c r="AC505" s="6"/>
    </row>
    <row r="506" spans="1:29" ht="13.95" customHeight="1" x14ac:dyDescent="0.25">
      <c r="B506" s="138" t="s">
        <v>425</v>
      </c>
      <c r="C506" s="142"/>
      <c r="D506" s="14"/>
      <c r="E506" s="240"/>
      <c r="F506" s="240"/>
      <c r="G506" s="22"/>
      <c r="H506" s="240"/>
      <c r="I506" s="232"/>
      <c r="J506" s="233"/>
      <c r="K506" s="241"/>
      <c r="L506" s="241"/>
      <c r="M506" s="240"/>
      <c r="N506" s="240"/>
      <c r="O506" s="240"/>
      <c r="P506" s="2"/>
      <c r="AA506" s="6"/>
      <c r="AB506" s="6"/>
      <c r="AC506" s="6"/>
    </row>
    <row r="507" spans="1:29" ht="13.95" customHeight="1" x14ac:dyDescent="0.25">
      <c r="B507" s="138" t="s">
        <v>437</v>
      </c>
      <c r="C507" s="142"/>
      <c r="D507" s="14"/>
      <c r="E507" s="240"/>
      <c r="F507" s="240"/>
      <c r="G507" s="22"/>
      <c r="H507" s="240"/>
      <c r="I507" s="232"/>
      <c r="J507" s="233"/>
      <c r="K507" s="241"/>
      <c r="L507" s="241"/>
      <c r="M507" s="240">
        <v>3.2</v>
      </c>
      <c r="N507" s="240">
        <v>2</v>
      </c>
      <c r="O507" s="240">
        <f>+M507*N507</f>
        <v>6.4</v>
      </c>
      <c r="P507" s="2"/>
      <c r="AA507" s="6"/>
      <c r="AB507" s="6"/>
      <c r="AC507" s="6"/>
    </row>
    <row r="508" spans="1:29" ht="13.95" customHeight="1" x14ac:dyDescent="0.25">
      <c r="B508" s="138"/>
      <c r="C508" s="142"/>
      <c r="D508" s="14"/>
      <c r="E508" s="240"/>
      <c r="F508" s="240"/>
      <c r="G508" s="22"/>
      <c r="H508" s="240"/>
      <c r="I508" s="232"/>
      <c r="J508" s="233"/>
      <c r="K508" s="241"/>
      <c r="L508" s="241"/>
      <c r="M508" s="240">
        <v>1.5</v>
      </c>
      <c r="N508" s="240">
        <v>2</v>
      </c>
      <c r="O508" s="240">
        <f>+M508*N508</f>
        <v>3</v>
      </c>
      <c r="P508" s="2"/>
      <c r="AA508" s="6"/>
      <c r="AB508" s="6"/>
      <c r="AC508" s="6"/>
    </row>
    <row r="509" spans="1:29" ht="13.95" customHeight="1" x14ac:dyDescent="0.25">
      <c r="B509" s="138" t="s">
        <v>438</v>
      </c>
      <c r="C509" s="142"/>
      <c r="D509" s="14"/>
      <c r="E509" s="240"/>
      <c r="F509" s="240"/>
      <c r="G509" s="22"/>
      <c r="H509" s="240"/>
      <c r="I509" s="232"/>
      <c r="J509" s="233"/>
      <c r="K509" s="241"/>
      <c r="L509" s="241"/>
      <c r="M509" s="240">
        <v>1.05</v>
      </c>
      <c r="N509" s="240">
        <v>2</v>
      </c>
      <c r="O509" s="240">
        <f>+M509*N509</f>
        <v>2.1</v>
      </c>
      <c r="P509" s="2"/>
      <c r="AA509" s="6"/>
      <c r="AB509" s="6"/>
      <c r="AC509" s="6"/>
    </row>
    <row r="510" spans="1:29" ht="13.95" customHeight="1" x14ac:dyDescent="0.25">
      <c r="B510" s="138"/>
      <c r="C510" s="142"/>
      <c r="D510" s="14"/>
      <c r="E510" s="240"/>
      <c r="F510" s="240"/>
      <c r="G510" s="22"/>
      <c r="H510" s="240"/>
      <c r="I510" s="232"/>
      <c r="J510" s="233"/>
      <c r="K510" s="241"/>
      <c r="L510" s="241"/>
      <c r="M510" s="240">
        <v>0.95</v>
      </c>
      <c r="N510" s="240">
        <v>2</v>
      </c>
      <c r="O510" s="240">
        <f>+M510*N510</f>
        <v>1.9</v>
      </c>
      <c r="P510" s="2"/>
      <c r="AA510" s="6"/>
      <c r="AB510" s="6"/>
      <c r="AC510" s="6"/>
    </row>
    <row r="511" spans="1:29" ht="13.95" customHeight="1" x14ac:dyDescent="0.25">
      <c r="B511" s="138" t="s">
        <v>425</v>
      </c>
      <c r="C511" s="142"/>
      <c r="D511" s="14"/>
      <c r="E511" s="240"/>
      <c r="F511" s="240"/>
      <c r="G511" s="22"/>
      <c r="H511" s="240"/>
      <c r="I511" s="232"/>
      <c r="J511" s="233"/>
      <c r="K511" s="241"/>
      <c r="L511" s="241"/>
      <c r="M511" s="240"/>
      <c r="N511" s="240"/>
      <c r="O511" s="240"/>
      <c r="P511" s="2"/>
      <c r="AA511" s="6"/>
      <c r="AB511" s="6"/>
      <c r="AC511" s="6"/>
    </row>
    <row r="512" spans="1:29" ht="13.95" customHeight="1" x14ac:dyDescent="0.25">
      <c r="B512" s="138" t="s">
        <v>437</v>
      </c>
      <c r="C512" s="142"/>
      <c r="D512" s="14"/>
      <c r="E512" s="240"/>
      <c r="F512" s="240"/>
      <c r="G512" s="22"/>
      <c r="H512" s="240"/>
      <c r="I512" s="232"/>
      <c r="J512" s="233"/>
      <c r="K512" s="241"/>
      <c r="L512" s="241"/>
      <c r="M512" s="240">
        <v>3.2</v>
      </c>
      <c r="N512" s="240">
        <v>2</v>
      </c>
      <c r="O512" s="240">
        <f t="shared" ref="O512:O520" si="52">+M512*N512</f>
        <v>6.4</v>
      </c>
      <c r="P512" s="2"/>
      <c r="AA512" s="6"/>
      <c r="AB512" s="6"/>
      <c r="AC512" s="6"/>
    </row>
    <row r="513" spans="1:29" ht="13.95" customHeight="1" x14ac:dyDescent="0.25">
      <c r="B513" s="138"/>
      <c r="C513" s="142"/>
      <c r="D513" s="14"/>
      <c r="E513" s="240"/>
      <c r="F513" s="240"/>
      <c r="G513" s="22"/>
      <c r="H513" s="240"/>
      <c r="I513" s="232"/>
      <c r="J513" s="233"/>
      <c r="K513" s="241"/>
      <c r="L513" s="241"/>
      <c r="M513" s="240">
        <v>1.5</v>
      </c>
      <c r="N513" s="240">
        <v>2</v>
      </c>
      <c r="O513" s="240">
        <f t="shared" si="52"/>
        <v>3</v>
      </c>
      <c r="P513" s="2"/>
      <c r="AA513" s="6"/>
      <c r="AB513" s="6"/>
      <c r="AC513" s="6"/>
    </row>
    <row r="514" spans="1:29" ht="13.95" customHeight="1" x14ac:dyDescent="0.25">
      <c r="B514" s="138" t="s">
        <v>438</v>
      </c>
      <c r="C514" s="142"/>
      <c r="D514" s="14"/>
      <c r="E514" s="240"/>
      <c r="F514" s="240"/>
      <c r="G514" s="22"/>
      <c r="H514" s="240"/>
      <c r="I514" s="232"/>
      <c r="J514" s="233"/>
      <c r="K514" s="241"/>
      <c r="L514" s="241"/>
      <c r="M514" s="240">
        <v>1.05</v>
      </c>
      <c r="N514" s="240">
        <v>2</v>
      </c>
      <c r="O514" s="240">
        <f t="shared" si="52"/>
        <v>2.1</v>
      </c>
      <c r="P514" s="2"/>
      <c r="AA514" s="6"/>
      <c r="AB514" s="6"/>
      <c r="AC514" s="6"/>
    </row>
    <row r="515" spans="1:29" ht="13.95" customHeight="1" x14ac:dyDescent="0.25">
      <c r="B515" s="138"/>
      <c r="C515" s="142"/>
      <c r="D515" s="14"/>
      <c r="E515" s="240"/>
      <c r="F515" s="240"/>
      <c r="G515" s="22"/>
      <c r="H515" s="240"/>
      <c r="I515" s="232"/>
      <c r="J515" s="233"/>
      <c r="K515" s="241"/>
      <c r="L515" s="241"/>
      <c r="M515" s="240">
        <v>0.95</v>
      </c>
      <c r="N515" s="240">
        <v>2</v>
      </c>
      <c r="O515" s="240">
        <f t="shared" si="52"/>
        <v>1.9</v>
      </c>
      <c r="P515" s="2"/>
      <c r="AA515" s="6"/>
      <c r="AB515" s="6"/>
      <c r="AC515" s="6"/>
    </row>
    <row r="516" spans="1:29" ht="13.95" customHeight="1" x14ac:dyDescent="0.25">
      <c r="B516" s="138"/>
      <c r="C516" s="142"/>
      <c r="D516" s="14"/>
      <c r="E516" s="240"/>
      <c r="F516" s="240"/>
      <c r="G516" s="22"/>
      <c r="H516" s="240"/>
      <c r="I516" s="232"/>
      <c r="J516" s="233"/>
      <c r="K516" s="241"/>
      <c r="L516" s="241"/>
      <c r="M516" s="240">
        <v>2.1</v>
      </c>
      <c r="N516" s="240">
        <v>1</v>
      </c>
      <c r="O516" s="240">
        <f t="shared" si="52"/>
        <v>2.1</v>
      </c>
      <c r="P516" s="2"/>
      <c r="AA516" s="6"/>
      <c r="AB516" s="6"/>
      <c r="AC516" s="6"/>
    </row>
    <row r="517" spans="1:29" ht="13.95" customHeight="1" x14ac:dyDescent="0.25">
      <c r="B517" s="138" t="s">
        <v>426</v>
      </c>
      <c r="C517" s="142"/>
      <c r="D517" s="14"/>
      <c r="E517" s="240"/>
      <c r="F517" s="240"/>
      <c r="G517" s="22"/>
      <c r="H517" s="240"/>
      <c r="I517" s="232"/>
      <c r="J517" s="233"/>
      <c r="K517" s="241"/>
      <c r="L517" s="241"/>
      <c r="M517" s="240">
        <v>2.75</v>
      </c>
      <c r="N517" s="240">
        <v>6</v>
      </c>
      <c r="O517" s="240">
        <f t="shared" si="52"/>
        <v>16.5</v>
      </c>
      <c r="P517" s="2"/>
      <c r="AA517" s="6"/>
      <c r="AB517" s="6"/>
      <c r="AC517" s="6"/>
    </row>
    <row r="518" spans="1:29" ht="13.95" customHeight="1" x14ac:dyDescent="0.25">
      <c r="B518" s="138"/>
      <c r="C518" s="142"/>
      <c r="D518" s="14"/>
      <c r="E518" s="240"/>
      <c r="F518" s="240"/>
      <c r="G518" s="22"/>
      <c r="H518" s="240"/>
      <c r="I518" s="232"/>
      <c r="J518" s="233"/>
      <c r="K518" s="241"/>
      <c r="L518" s="241"/>
      <c r="M518" s="240">
        <v>0.9</v>
      </c>
      <c r="N518" s="240">
        <v>3</v>
      </c>
      <c r="O518" s="240">
        <f t="shared" si="52"/>
        <v>2.7</v>
      </c>
      <c r="P518" s="2"/>
      <c r="AA518" s="6"/>
      <c r="AB518" s="6"/>
      <c r="AC518" s="6"/>
    </row>
    <row r="519" spans="1:29" ht="13.95" customHeight="1" x14ac:dyDescent="0.25">
      <c r="B519" s="138"/>
      <c r="C519" s="142"/>
      <c r="D519" s="14"/>
      <c r="E519" s="240"/>
      <c r="F519" s="240"/>
      <c r="G519" s="22"/>
      <c r="H519" s="240"/>
      <c r="I519" s="232"/>
      <c r="J519" s="233"/>
      <c r="K519" s="241"/>
      <c r="L519" s="241"/>
      <c r="M519" s="240">
        <v>2.75</v>
      </c>
      <c r="N519" s="240">
        <v>2</v>
      </c>
      <c r="O519" s="240">
        <f t="shared" si="52"/>
        <v>5.5</v>
      </c>
      <c r="P519" s="2"/>
      <c r="AA519" s="6"/>
      <c r="AB519" s="6"/>
      <c r="AC519" s="6"/>
    </row>
    <row r="520" spans="1:29" ht="13.95" customHeight="1" x14ac:dyDescent="0.25">
      <c r="B520" s="138"/>
      <c r="C520" s="142"/>
      <c r="D520" s="14"/>
      <c r="E520" s="240"/>
      <c r="F520" s="240"/>
      <c r="G520" s="22"/>
      <c r="H520" s="240"/>
      <c r="I520" s="232"/>
      <c r="J520" s="233"/>
      <c r="K520" s="241"/>
      <c r="L520" s="241"/>
      <c r="M520" s="240">
        <v>0.9</v>
      </c>
      <c r="N520" s="240">
        <v>1</v>
      </c>
      <c r="O520" s="240">
        <f t="shared" si="52"/>
        <v>0.9</v>
      </c>
      <c r="P520" s="2"/>
      <c r="AA520" s="6"/>
      <c r="AB520" s="6"/>
      <c r="AC520" s="6"/>
    </row>
    <row r="521" spans="1:29" ht="13.95" customHeight="1" x14ac:dyDescent="0.25">
      <c r="B521" s="138"/>
      <c r="C521" s="142"/>
      <c r="D521" s="14"/>
      <c r="E521" s="240"/>
      <c r="F521" s="240"/>
      <c r="G521" s="22"/>
      <c r="H521" s="240"/>
      <c r="I521" s="232"/>
      <c r="J521" s="233"/>
      <c r="K521" s="241"/>
      <c r="L521" s="241"/>
      <c r="M521" s="240"/>
      <c r="N521" s="240"/>
      <c r="O521" s="240"/>
      <c r="P521" s="2"/>
      <c r="AA521" s="6"/>
      <c r="AB521" s="6"/>
      <c r="AC521" s="6"/>
    </row>
    <row r="522" spans="1:29" ht="13.95" customHeight="1" x14ac:dyDescent="0.25">
      <c r="B522" s="138"/>
      <c r="C522" s="142"/>
      <c r="D522" s="14"/>
      <c r="E522" s="240"/>
      <c r="F522" s="240"/>
      <c r="G522" s="22"/>
      <c r="H522" s="240"/>
      <c r="I522" s="232"/>
      <c r="J522" s="233"/>
      <c r="K522" s="241"/>
      <c r="L522" s="241"/>
      <c r="M522" s="240"/>
      <c r="N522" s="240"/>
      <c r="O522" s="240"/>
      <c r="P522" s="2"/>
      <c r="AA522" s="6"/>
      <c r="AB522" s="6"/>
      <c r="AC522" s="6"/>
    </row>
    <row r="523" spans="1:29" ht="13.95" customHeight="1" x14ac:dyDescent="0.25">
      <c r="A523" s="228" t="s">
        <v>264</v>
      </c>
      <c r="B523" s="141" t="s">
        <v>259</v>
      </c>
      <c r="C523" s="139" t="s">
        <v>104</v>
      </c>
      <c r="D523" s="2"/>
      <c r="I523" s="333"/>
      <c r="J523" s="334"/>
      <c r="K523" s="241"/>
      <c r="L523" s="241"/>
      <c r="O523" s="20">
        <f>+SUM(O524:O532)</f>
        <v>88.47999999999999</v>
      </c>
      <c r="P523" s="2"/>
      <c r="AA523" s="6"/>
      <c r="AB523" s="6"/>
      <c r="AC523" s="6"/>
    </row>
    <row r="524" spans="1:29" ht="13.95" customHeight="1" x14ac:dyDescent="0.25">
      <c r="B524" s="138" t="s">
        <v>452</v>
      </c>
      <c r="C524" s="142"/>
      <c r="D524" s="14"/>
      <c r="E524" s="240"/>
      <c r="F524" s="240"/>
      <c r="G524" s="22"/>
      <c r="H524" s="240"/>
      <c r="I524" s="234"/>
      <c r="J524" s="235"/>
      <c r="K524" s="241"/>
      <c r="L524" s="241"/>
      <c r="M524" s="240">
        <v>2.86</v>
      </c>
      <c r="N524" s="240">
        <v>8</v>
      </c>
      <c r="O524" s="240">
        <f t="shared" ref="O524:O532" si="53">+M524*N524</f>
        <v>22.88</v>
      </c>
      <c r="P524" s="14"/>
      <c r="AA524" s="6"/>
      <c r="AB524" s="6"/>
      <c r="AC524" s="6"/>
    </row>
    <row r="525" spans="1:29" ht="13.95" customHeight="1" x14ac:dyDescent="0.25">
      <c r="B525" s="138"/>
      <c r="C525" s="142"/>
      <c r="D525" s="14"/>
      <c r="E525" s="240"/>
      <c r="F525" s="240"/>
      <c r="G525" s="22"/>
      <c r="H525" s="240"/>
      <c r="I525" s="234"/>
      <c r="J525" s="235"/>
      <c r="K525" s="241"/>
      <c r="L525" s="241"/>
      <c r="M525" s="240">
        <v>2.6</v>
      </c>
      <c r="N525" s="240">
        <v>8</v>
      </c>
      <c r="O525" s="240">
        <f t="shared" si="53"/>
        <v>20.8</v>
      </c>
      <c r="P525" s="14"/>
      <c r="AA525" s="6"/>
      <c r="AB525" s="6"/>
      <c r="AC525" s="6"/>
    </row>
    <row r="526" spans="1:29" ht="13.95" customHeight="1" x14ac:dyDescent="0.25">
      <c r="B526" s="138" t="s">
        <v>426</v>
      </c>
      <c r="C526" s="142"/>
      <c r="D526" s="14"/>
      <c r="E526" s="240"/>
      <c r="F526" s="240"/>
      <c r="G526" s="22"/>
      <c r="H526" s="240"/>
      <c r="I526" s="234"/>
      <c r="J526" s="235"/>
      <c r="K526" s="241"/>
      <c r="L526" s="241"/>
      <c r="M526" s="240">
        <v>1.85</v>
      </c>
      <c r="N526" s="240">
        <v>4</v>
      </c>
      <c r="O526" s="240">
        <f t="shared" si="53"/>
        <v>7.4</v>
      </c>
      <c r="P526" s="14"/>
      <c r="AA526" s="6"/>
      <c r="AB526" s="6"/>
      <c r="AC526" s="6"/>
    </row>
    <row r="527" spans="1:29" ht="13.95" customHeight="1" x14ac:dyDescent="0.25">
      <c r="B527" s="138"/>
      <c r="C527" s="142"/>
      <c r="D527" s="14"/>
      <c r="E527" s="240"/>
      <c r="F527" s="240"/>
      <c r="G527" s="22"/>
      <c r="H527" s="240"/>
      <c r="I527" s="234"/>
      <c r="J527" s="235"/>
      <c r="K527" s="241"/>
      <c r="L527" s="241"/>
      <c r="M527" s="240">
        <v>2.6</v>
      </c>
      <c r="N527" s="240">
        <v>4</v>
      </c>
      <c r="O527" s="240">
        <f t="shared" si="53"/>
        <v>10.4</v>
      </c>
      <c r="P527" s="14"/>
      <c r="AA527" s="6"/>
      <c r="AB527" s="6"/>
      <c r="AC527" s="6"/>
    </row>
    <row r="528" spans="1:29" ht="13.95" customHeight="1" x14ac:dyDescent="0.25">
      <c r="B528" s="138" t="s">
        <v>442</v>
      </c>
      <c r="C528" s="142"/>
      <c r="D528" s="14"/>
      <c r="E528" s="240"/>
      <c r="F528" s="240"/>
      <c r="G528" s="22"/>
      <c r="H528" s="240"/>
      <c r="I528" s="234"/>
      <c r="J528" s="235"/>
      <c r="K528" s="241"/>
      <c r="L528" s="241"/>
      <c r="M528" s="240">
        <v>3.2</v>
      </c>
      <c r="N528" s="240">
        <v>2</v>
      </c>
      <c r="O528" s="240">
        <f t="shared" si="53"/>
        <v>6.4</v>
      </c>
      <c r="P528" s="14"/>
      <c r="AA528" s="6"/>
      <c r="AB528" s="6"/>
      <c r="AC528" s="6"/>
    </row>
    <row r="529" spans="1:29" ht="13.95" customHeight="1" x14ac:dyDescent="0.25">
      <c r="B529" s="138"/>
      <c r="C529" s="142"/>
      <c r="D529" s="14"/>
      <c r="E529" s="240"/>
      <c r="F529" s="240"/>
      <c r="G529" s="22"/>
      <c r="H529" s="240"/>
      <c r="I529" s="234"/>
      <c r="J529" s="235"/>
      <c r="K529" s="241"/>
      <c r="L529" s="241"/>
      <c r="M529" s="240">
        <v>2.2999999999999998</v>
      </c>
      <c r="N529" s="240">
        <v>2</v>
      </c>
      <c r="O529" s="240">
        <f t="shared" si="53"/>
        <v>4.5999999999999996</v>
      </c>
      <c r="P529" s="14"/>
      <c r="AA529" s="6"/>
      <c r="AB529" s="6"/>
      <c r="AC529" s="6"/>
    </row>
    <row r="530" spans="1:29" ht="13.95" customHeight="1" x14ac:dyDescent="0.25">
      <c r="B530" s="138"/>
      <c r="C530" s="142"/>
      <c r="D530" s="14"/>
      <c r="E530" s="240"/>
      <c r="F530" s="240"/>
      <c r="G530" s="22"/>
      <c r="H530" s="240"/>
      <c r="I530" s="234"/>
      <c r="J530" s="235"/>
      <c r="K530" s="241"/>
      <c r="L530" s="241"/>
      <c r="M530" s="240">
        <v>0.95</v>
      </c>
      <c r="N530" s="240">
        <v>4</v>
      </c>
      <c r="O530" s="240">
        <f t="shared" si="53"/>
        <v>3.8</v>
      </c>
      <c r="P530" s="14"/>
      <c r="AA530" s="6"/>
      <c r="AB530" s="6"/>
      <c r="AC530" s="6"/>
    </row>
    <row r="531" spans="1:29" ht="13.95" customHeight="1" x14ac:dyDescent="0.25">
      <c r="B531" s="138"/>
      <c r="C531" s="142"/>
      <c r="D531" s="14"/>
      <c r="E531" s="240"/>
      <c r="F531" s="240"/>
      <c r="G531" s="22"/>
      <c r="H531" s="240"/>
      <c r="I531" s="234"/>
      <c r="J531" s="235"/>
      <c r="K531" s="241"/>
      <c r="L531" s="241"/>
      <c r="M531" s="240">
        <v>1.05</v>
      </c>
      <c r="N531" s="240">
        <v>4</v>
      </c>
      <c r="O531" s="240">
        <f t="shared" si="53"/>
        <v>4.2</v>
      </c>
      <c r="P531" s="14"/>
      <c r="AA531" s="6"/>
      <c r="AB531" s="6"/>
      <c r="AC531" s="6"/>
    </row>
    <row r="532" spans="1:29" ht="13.95" customHeight="1" x14ac:dyDescent="0.25">
      <c r="B532" s="138"/>
      <c r="C532" s="142"/>
      <c r="D532" s="14"/>
      <c r="E532" s="240"/>
      <c r="F532" s="240"/>
      <c r="G532" s="22"/>
      <c r="H532" s="240"/>
      <c r="I532" s="234"/>
      <c r="J532" s="235"/>
      <c r="K532" s="241"/>
      <c r="L532" s="241"/>
      <c r="M532" s="240">
        <v>2</v>
      </c>
      <c r="N532" s="240">
        <v>4</v>
      </c>
      <c r="O532" s="240">
        <f t="shared" si="53"/>
        <v>8</v>
      </c>
      <c r="P532" s="14"/>
      <c r="AA532" s="6"/>
      <c r="AB532" s="6"/>
      <c r="AC532" s="6"/>
    </row>
    <row r="533" spans="1:29" ht="13.95" customHeight="1" x14ac:dyDescent="0.25">
      <c r="B533" s="138"/>
      <c r="C533" s="142"/>
      <c r="D533" s="14"/>
      <c r="E533" s="240"/>
      <c r="F533" s="240"/>
      <c r="G533" s="22"/>
      <c r="H533" s="240"/>
      <c r="I533" s="234"/>
      <c r="J533" s="235"/>
      <c r="K533" s="241"/>
      <c r="L533" s="241"/>
      <c r="M533" s="240"/>
      <c r="N533" s="240"/>
      <c r="O533" s="240"/>
      <c r="P533" s="14"/>
      <c r="AA533" s="6"/>
      <c r="AB533" s="6"/>
      <c r="AC533" s="6"/>
    </row>
    <row r="534" spans="1:29" ht="13.95" customHeight="1" x14ac:dyDescent="0.25">
      <c r="A534" s="228" t="s">
        <v>83</v>
      </c>
      <c r="B534" s="141" t="s">
        <v>298</v>
      </c>
      <c r="C534" s="142"/>
      <c r="D534" s="14"/>
      <c r="E534" s="240"/>
      <c r="F534" s="240"/>
      <c r="G534" s="22"/>
      <c r="H534" s="240"/>
      <c r="I534" s="234"/>
      <c r="J534" s="235"/>
      <c r="K534" s="241"/>
      <c r="L534" s="241"/>
      <c r="M534" s="240"/>
      <c r="N534" s="240"/>
      <c r="O534" s="240"/>
      <c r="P534" s="14"/>
      <c r="AA534" s="6"/>
      <c r="AB534" s="6"/>
      <c r="AC534" s="6"/>
    </row>
    <row r="535" spans="1:29" ht="13.95" customHeight="1" x14ac:dyDescent="0.25">
      <c r="A535" s="228" t="s">
        <v>95</v>
      </c>
      <c r="B535" s="141" t="s">
        <v>299</v>
      </c>
      <c r="C535" s="139" t="s">
        <v>89</v>
      </c>
      <c r="D535" s="2"/>
      <c r="I535" s="333"/>
      <c r="J535" s="334"/>
      <c r="K535" s="241"/>
      <c r="L535" s="13">
        <f>+SUM(L536:L541)</f>
        <v>72.221800000000002</v>
      </c>
      <c r="P535" s="2"/>
      <c r="AA535" s="6"/>
      <c r="AB535" s="6"/>
      <c r="AC535" s="6"/>
    </row>
    <row r="536" spans="1:29" ht="13.95" customHeight="1" x14ac:dyDescent="0.25">
      <c r="B536" s="141"/>
      <c r="C536" s="139"/>
      <c r="D536" s="2"/>
      <c r="I536" s="181">
        <v>3.43</v>
      </c>
      <c r="J536" s="231">
        <v>3.63</v>
      </c>
      <c r="K536" s="8">
        <v>2</v>
      </c>
      <c r="L536" s="241">
        <f>+I536*J536*K536</f>
        <v>24.901800000000001</v>
      </c>
      <c r="P536" s="2"/>
      <c r="AA536" s="6"/>
      <c r="AB536" s="6"/>
      <c r="AC536" s="6"/>
    </row>
    <row r="537" spans="1:29" ht="13.95" customHeight="1" x14ac:dyDescent="0.25">
      <c r="B537" s="141"/>
      <c r="C537" s="139"/>
      <c r="D537" s="2"/>
      <c r="I537" s="181">
        <v>3.43</v>
      </c>
      <c r="J537" s="231">
        <v>1.5</v>
      </c>
      <c r="K537" s="8">
        <v>2</v>
      </c>
      <c r="L537" s="241">
        <f t="shared" ref="L537:L541" si="54">+I537*J537*K537</f>
        <v>10.290000000000001</v>
      </c>
      <c r="P537" s="2"/>
      <c r="AA537" s="6"/>
      <c r="AB537" s="6"/>
      <c r="AC537" s="6"/>
    </row>
    <row r="538" spans="1:29" ht="13.95" customHeight="1" x14ac:dyDescent="0.25">
      <c r="B538" s="141"/>
      <c r="C538" s="139"/>
      <c r="D538" s="2"/>
      <c r="I538" s="181">
        <v>2.1</v>
      </c>
      <c r="J538" s="231">
        <v>1.5</v>
      </c>
      <c r="K538" s="8">
        <v>2</v>
      </c>
      <c r="L538" s="241">
        <f t="shared" si="54"/>
        <v>6.3000000000000007</v>
      </c>
      <c r="P538" s="2"/>
      <c r="AA538" s="6"/>
      <c r="AB538" s="6"/>
      <c r="AC538" s="6"/>
    </row>
    <row r="539" spans="1:29" ht="13.95" customHeight="1" x14ac:dyDescent="0.25">
      <c r="B539" s="141"/>
      <c r="C539" s="139"/>
      <c r="D539" s="2"/>
      <c r="I539" s="181">
        <v>2.1</v>
      </c>
      <c r="J539" s="231">
        <v>3.63</v>
      </c>
      <c r="K539" s="8">
        <v>2</v>
      </c>
      <c r="L539" s="241">
        <f t="shared" si="54"/>
        <v>15.246</v>
      </c>
      <c r="P539" s="2"/>
      <c r="AA539" s="6"/>
      <c r="AB539" s="6"/>
      <c r="AC539" s="6"/>
    </row>
    <row r="540" spans="1:29" ht="13.95" customHeight="1" x14ac:dyDescent="0.25">
      <c r="B540" s="141"/>
      <c r="C540" s="139"/>
      <c r="D540" s="2"/>
      <c r="I540" s="181">
        <v>3.43</v>
      </c>
      <c r="J540" s="231">
        <v>0.7</v>
      </c>
      <c r="K540" s="8">
        <v>4</v>
      </c>
      <c r="L540" s="241">
        <f t="shared" si="54"/>
        <v>9.6039999999999992</v>
      </c>
      <c r="P540" s="2"/>
      <c r="AA540" s="6"/>
      <c r="AB540" s="6"/>
      <c r="AC540" s="6"/>
    </row>
    <row r="541" spans="1:29" ht="13.95" customHeight="1" x14ac:dyDescent="0.25">
      <c r="B541" s="141"/>
      <c r="C541" s="139"/>
      <c r="D541" s="2"/>
      <c r="I541" s="181">
        <v>2.1</v>
      </c>
      <c r="J541" s="231">
        <v>0.7</v>
      </c>
      <c r="K541" s="8">
        <v>4</v>
      </c>
      <c r="L541" s="241">
        <f t="shared" si="54"/>
        <v>5.88</v>
      </c>
      <c r="P541" s="2"/>
      <c r="AA541" s="6"/>
      <c r="AB541" s="6"/>
      <c r="AC541" s="6"/>
    </row>
    <row r="542" spans="1:29" ht="13.95" customHeight="1" x14ac:dyDescent="0.25">
      <c r="A542" s="228" t="s">
        <v>84</v>
      </c>
      <c r="B542" s="141" t="s">
        <v>301</v>
      </c>
      <c r="C542" s="139"/>
      <c r="D542" s="2"/>
      <c r="I542" s="203"/>
      <c r="J542" s="230"/>
      <c r="K542" s="8"/>
      <c r="L542" s="241"/>
      <c r="P542" s="2"/>
      <c r="AA542" s="6"/>
      <c r="AB542" s="6"/>
      <c r="AC542" s="6"/>
    </row>
    <row r="543" spans="1:29" ht="13.95" customHeight="1" x14ac:dyDescent="0.25">
      <c r="A543" s="228" t="s">
        <v>114</v>
      </c>
      <c r="B543" s="141" t="s">
        <v>300</v>
      </c>
      <c r="C543" s="139"/>
      <c r="D543" s="2"/>
      <c r="I543" s="203"/>
      <c r="J543" s="230"/>
      <c r="K543" s="8"/>
      <c r="L543" s="241"/>
      <c r="P543" s="2"/>
      <c r="AA543" s="6"/>
      <c r="AB543" s="6"/>
      <c r="AC543" s="6"/>
    </row>
    <row r="544" spans="1:29" ht="13.95" customHeight="1" x14ac:dyDescent="0.25">
      <c r="A544" s="228" t="s">
        <v>306</v>
      </c>
      <c r="B544" s="141" t="s">
        <v>302</v>
      </c>
      <c r="C544" s="139" t="s">
        <v>89</v>
      </c>
      <c r="D544" s="2"/>
      <c r="I544" s="203"/>
      <c r="J544" s="230"/>
      <c r="K544" s="8"/>
      <c r="L544" s="13">
        <f>+SUM(L545:L549)</f>
        <v>34.379999999999995</v>
      </c>
      <c r="P544" s="2"/>
      <c r="AA544" s="6"/>
      <c r="AB544" s="6"/>
      <c r="AC544" s="6"/>
    </row>
    <row r="545" spans="1:29" s="14" customFormat="1" ht="13.95" customHeight="1" x14ac:dyDescent="0.25">
      <c r="A545" s="238"/>
      <c r="B545" s="138" t="s">
        <v>431</v>
      </c>
      <c r="C545" s="142"/>
      <c r="D545" s="231"/>
      <c r="E545" s="231"/>
      <c r="F545" s="231"/>
      <c r="G545" s="8"/>
      <c r="H545" s="231"/>
      <c r="I545" s="344">
        <v>24.1</v>
      </c>
      <c r="J545" s="336"/>
      <c r="K545" s="241">
        <v>1</v>
      </c>
      <c r="L545" s="4">
        <f>+I545*K545</f>
        <v>24.1</v>
      </c>
      <c r="M545" s="240"/>
      <c r="N545" s="240"/>
      <c r="O545" s="240"/>
      <c r="Q545" s="240"/>
      <c r="R545" s="240"/>
      <c r="S545" s="240"/>
      <c r="T545" s="240"/>
      <c r="U545" s="240"/>
      <c r="V545" s="240"/>
      <c r="W545" s="240"/>
      <c r="X545" s="240"/>
      <c r="Y545" s="240"/>
      <c r="Z545" s="240"/>
      <c r="AA545" s="57"/>
      <c r="AB545" s="57"/>
      <c r="AC545" s="57"/>
    </row>
    <row r="546" spans="1:29" s="14" customFormat="1" ht="13.95" customHeight="1" x14ac:dyDescent="0.25">
      <c r="A546" s="238"/>
      <c r="B546" s="138" t="s">
        <v>432</v>
      </c>
      <c r="C546" s="142"/>
      <c r="D546" s="231"/>
      <c r="E546" s="231"/>
      <c r="F546" s="231"/>
      <c r="G546" s="8"/>
      <c r="H546" s="231"/>
      <c r="I546" s="344">
        <v>2.95</v>
      </c>
      <c r="J546" s="336"/>
      <c r="K546" s="241">
        <v>1</v>
      </c>
      <c r="L546" s="4">
        <f t="shared" ref="L546:L548" si="55">+I546*K546</f>
        <v>2.95</v>
      </c>
      <c r="M546" s="240"/>
      <c r="N546" s="240"/>
      <c r="O546" s="240"/>
      <c r="Q546" s="240"/>
      <c r="R546" s="240"/>
      <c r="S546" s="240"/>
      <c r="T546" s="240"/>
      <c r="U546" s="240"/>
      <c r="V546" s="240"/>
      <c r="W546" s="240"/>
      <c r="X546" s="240"/>
      <c r="Y546" s="240"/>
      <c r="Z546" s="240"/>
      <c r="AA546" s="57"/>
      <c r="AB546" s="57"/>
      <c r="AC546" s="57"/>
    </row>
    <row r="547" spans="1:29" s="14" customFormat="1" ht="13.95" customHeight="1" x14ac:dyDescent="0.25">
      <c r="A547" s="238"/>
      <c r="B547" s="138" t="s">
        <v>433</v>
      </c>
      <c r="C547" s="142"/>
      <c r="D547" s="231"/>
      <c r="E547" s="231"/>
      <c r="F547" s="231"/>
      <c r="G547" s="8"/>
      <c r="H547" s="231"/>
      <c r="I547" s="344">
        <v>4.42</v>
      </c>
      <c r="J547" s="336"/>
      <c r="K547" s="241">
        <v>1</v>
      </c>
      <c r="L547" s="4">
        <f t="shared" si="55"/>
        <v>4.42</v>
      </c>
      <c r="M547" s="240"/>
      <c r="N547" s="240"/>
      <c r="O547" s="240"/>
      <c r="Q547" s="240"/>
      <c r="R547" s="240"/>
      <c r="S547" s="240"/>
      <c r="T547" s="240"/>
      <c r="U547" s="240"/>
      <c r="V547" s="240"/>
      <c r="W547" s="240"/>
      <c r="X547" s="240"/>
      <c r="Y547" s="240"/>
      <c r="Z547" s="240"/>
      <c r="AA547" s="57"/>
      <c r="AB547" s="57"/>
      <c r="AC547" s="57"/>
    </row>
    <row r="548" spans="1:29" s="14" customFormat="1" ht="13.95" customHeight="1" x14ac:dyDescent="0.25">
      <c r="A548" s="238"/>
      <c r="B548" s="138" t="s">
        <v>434</v>
      </c>
      <c r="C548" s="142"/>
      <c r="D548" s="231"/>
      <c r="E548" s="231"/>
      <c r="F548" s="231"/>
      <c r="G548" s="8"/>
      <c r="H548" s="231"/>
      <c r="I548" s="344">
        <v>2.91</v>
      </c>
      <c r="J548" s="336"/>
      <c r="K548" s="241">
        <v>1</v>
      </c>
      <c r="L548" s="4">
        <f t="shared" si="55"/>
        <v>2.91</v>
      </c>
      <c r="M548" s="240"/>
      <c r="N548" s="240"/>
      <c r="O548" s="240"/>
      <c r="Q548" s="240"/>
      <c r="R548" s="240"/>
      <c r="S548" s="240"/>
      <c r="T548" s="240"/>
      <c r="U548" s="240"/>
      <c r="V548" s="240"/>
      <c r="W548" s="240"/>
      <c r="X548" s="240"/>
      <c r="Y548" s="240"/>
      <c r="Z548" s="240"/>
      <c r="AA548" s="57"/>
      <c r="AB548" s="57"/>
      <c r="AC548" s="57"/>
    </row>
    <row r="549" spans="1:29" s="14" customFormat="1" ht="13.95" customHeight="1" x14ac:dyDescent="0.25">
      <c r="A549" s="238"/>
      <c r="B549" s="138"/>
      <c r="C549" s="142"/>
      <c r="E549" s="240"/>
      <c r="F549" s="240"/>
      <c r="G549" s="22"/>
      <c r="H549" s="240"/>
      <c r="I549" s="205"/>
      <c r="J549" s="235"/>
      <c r="K549" s="22"/>
      <c r="L549" s="241"/>
      <c r="M549" s="240"/>
      <c r="N549" s="240"/>
      <c r="O549" s="240"/>
      <c r="Q549" s="240"/>
      <c r="R549" s="240"/>
      <c r="S549" s="240"/>
      <c r="T549" s="240"/>
      <c r="U549" s="240"/>
      <c r="V549" s="240"/>
      <c r="W549" s="240"/>
      <c r="X549" s="240"/>
      <c r="Y549" s="240"/>
      <c r="Z549" s="240"/>
      <c r="AA549" s="57"/>
      <c r="AB549" s="57"/>
      <c r="AC549" s="57"/>
    </row>
    <row r="550" spans="1:29" ht="13.95" customHeight="1" x14ac:dyDescent="0.25">
      <c r="A550" s="228" t="s">
        <v>115</v>
      </c>
      <c r="B550" s="141" t="s">
        <v>303</v>
      </c>
      <c r="C550" s="139"/>
      <c r="D550" s="2"/>
      <c r="I550" s="203"/>
      <c r="J550" s="230"/>
      <c r="K550" s="8"/>
      <c r="L550" s="241"/>
      <c r="P550" s="2"/>
      <c r="AA550" s="6"/>
      <c r="AB550" s="6"/>
      <c r="AC550" s="6"/>
    </row>
    <row r="551" spans="1:29" ht="13.2" x14ac:dyDescent="0.25">
      <c r="A551" s="228" t="s">
        <v>307</v>
      </c>
      <c r="B551" s="137" t="s">
        <v>304</v>
      </c>
      <c r="C551" s="139" t="s">
        <v>89</v>
      </c>
      <c r="D551" s="2"/>
      <c r="I551" s="203"/>
      <c r="J551" s="230"/>
      <c r="K551" s="8"/>
      <c r="L551" s="13">
        <f>+SUM(L552:L555)</f>
        <v>22.330000000000002</v>
      </c>
      <c r="P551" s="2"/>
      <c r="AA551" s="6"/>
      <c r="AB551" s="6"/>
      <c r="AC551" s="6"/>
    </row>
    <row r="552" spans="1:29" ht="13.95" customHeight="1" x14ac:dyDescent="0.25">
      <c r="B552" s="138" t="s">
        <v>432</v>
      </c>
      <c r="C552" s="142"/>
      <c r="I552" s="344">
        <v>2.95</v>
      </c>
      <c r="J552" s="336"/>
      <c r="K552" s="241">
        <v>1</v>
      </c>
      <c r="L552" s="4">
        <f t="shared" ref="L552:L555" si="56">+I552*K552</f>
        <v>2.95</v>
      </c>
      <c r="P552" s="2"/>
      <c r="AA552" s="6"/>
      <c r="AB552" s="6"/>
      <c r="AC552" s="6"/>
    </row>
    <row r="553" spans="1:29" ht="13.95" customHeight="1" x14ac:dyDescent="0.25">
      <c r="B553" s="138" t="s">
        <v>433</v>
      </c>
      <c r="C553" s="142"/>
      <c r="I553" s="344">
        <v>4.42</v>
      </c>
      <c r="J553" s="336"/>
      <c r="K553" s="241">
        <v>1</v>
      </c>
      <c r="L553" s="4">
        <f t="shared" si="56"/>
        <v>4.42</v>
      </c>
      <c r="P553" s="2"/>
      <c r="AA553" s="6"/>
      <c r="AB553" s="6"/>
      <c r="AC553" s="6"/>
    </row>
    <row r="554" spans="1:29" ht="13.95" customHeight="1" x14ac:dyDescent="0.25">
      <c r="B554" s="138" t="s">
        <v>434</v>
      </c>
      <c r="C554" s="142"/>
      <c r="I554" s="344">
        <v>2.91</v>
      </c>
      <c r="J554" s="336"/>
      <c r="K554" s="241">
        <v>1</v>
      </c>
      <c r="L554" s="4">
        <f t="shared" si="56"/>
        <v>2.91</v>
      </c>
      <c r="P554" s="2"/>
      <c r="AA554" s="6"/>
      <c r="AB554" s="6"/>
      <c r="AC554" s="6"/>
    </row>
    <row r="555" spans="1:29" ht="13.95" customHeight="1" x14ac:dyDescent="0.25">
      <c r="B555" s="138" t="s">
        <v>148</v>
      </c>
      <c r="C555" s="142"/>
      <c r="I555" s="344">
        <v>12.05</v>
      </c>
      <c r="J555" s="336"/>
      <c r="K555" s="241">
        <v>1</v>
      </c>
      <c r="L555" s="4">
        <f t="shared" si="56"/>
        <v>12.05</v>
      </c>
      <c r="P555" s="2"/>
      <c r="AA555" s="6"/>
      <c r="AB555" s="6"/>
      <c r="AC555" s="6"/>
    </row>
    <row r="556" spans="1:29" ht="13.95" customHeight="1" x14ac:dyDescent="0.25">
      <c r="B556" s="138"/>
      <c r="C556" s="142"/>
      <c r="I556" s="239"/>
      <c r="J556" s="237"/>
      <c r="K556" s="241"/>
      <c r="P556" s="2"/>
      <c r="AA556" s="6"/>
      <c r="AB556" s="6"/>
      <c r="AC556" s="6"/>
    </row>
    <row r="557" spans="1:29" ht="13.95" customHeight="1" x14ac:dyDescent="0.25">
      <c r="A557" s="228" t="s">
        <v>308</v>
      </c>
      <c r="B557" s="204" t="s">
        <v>305</v>
      </c>
      <c r="C557" s="139" t="s">
        <v>89</v>
      </c>
      <c r="D557" s="2"/>
      <c r="I557" s="203"/>
      <c r="J557" s="230"/>
      <c r="K557" s="8"/>
      <c r="L557" s="13">
        <f>+SUM(L558:L559)</f>
        <v>12.05</v>
      </c>
      <c r="P557" s="2"/>
      <c r="AA557" s="6"/>
      <c r="AB557" s="6"/>
      <c r="AC557" s="6"/>
    </row>
    <row r="558" spans="1:29" ht="13.95" customHeight="1" x14ac:dyDescent="0.25">
      <c r="B558" s="138" t="s">
        <v>450</v>
      </c>
      <c r="C558" s="142"/>
      <c r="I558" s="344">
        <v>12.05</v>
      </c>
      <c r="J558" s="336"/>
      <c r="K558" s="241">
        <v>1</v>
      </c>
      <c r="L558" s="4">
        <f>+I558*K558</f>
        <v>12.05</v>
      </c>
      <c r="P558" s="2"/>
      <c r="AA558" s="6"/>
      <c r="AB558" s="6"/>
      <c r="AC558" s="6"/>
    </row>
    <row r="559" spans="1:29" ht="13.95" customHeight="1" x14ac:dyDescent="0.25">
      <c r="B559" s="138"/>
      <c r="C559" s="142"/>
      <c r="I559" s="344"/>
      <c r="J559" s="336"/>
      <c r="K559" s="241"/>
      <c r="P559" s="2"/>
      <c r="AA559" s="6"/>
      <c r="AB559" s="6"/>
      <c r="AC559" s="6"/>
    </row>
    <row r="560" spans="1:29" ht="13.95" customHeight="1" x14ac:dyDescent="0.25">
      <c r="B560" s="141"/>
      <c r="C560" s="139"/>
      <c r="D560" s="2"/>
      <c r="I560" s="203"/>
      <c r="J560" s="230"/>
      <c r="K560" s="8"/>
      <c r="L560" s="241"/>
      <c r="P560" s="2"/>
      <c r="AA560" s="6"/>
      <c r="AB560" s="6"/>
      <c r="AC560" s="6"/>
    </row>
    <row r="561" spans="1:29" ht="13.95" customHeight="1" x14ac:dyDescent="0.25">
      <c r="A561" s="228" t="s">
        <v>312</v>
      </c>
      <c r="B561" s="141" t="s">
        <v>309</v>
      </c>
      <c r="C561" s="139"/>
      <c r="D561" s="2"/>
      <c r="I561" s="203"/>
      <c r="J561" s="230"/>
      <c r="K561" s="8"/>
      <c r="L561" s="241"/>
      <c r="P561" s="2"/>
      <c r="AA561" s="6"/>
      <c r="AB561" s="6"/>
      <c r="AC561" s="6"/>
    </row>
    <row r="562" spans="1:29" ht="13.95" customHeight="1" x14ac:dyDescent="0.25">
      <c r="A562" s="228" t="s">
        <v>313</v>
      </c>
      <c r="B562" s="141" t="s">
        <v>310</v>
      </c>
      <c r="C562" s="139"/>
      <c r="D562" s="2"/>
      <c r="I562" s="203"/>
      <c r="J562" s="230"/>
      <c r="K562" s="8"/>
      <c r="L562" s="241"/>
      <c r="P562" s="2"/>
      <c r="AA562" s="6"/>
      <c r="AB562" s="6"/>
      <c r="AC562" s="6"/>
    </row>
    <row r="563" spans="1:29" ht="13.95" customHeight="1" x14ac:dyDescent="0.25">
      <c r="A563" s="228" t="s">
        <v>314</v>
      </c>
      <c r="B563" s="141" t="s">
        <v>311</v>
      </c>
      <c r="C563" s="139" t="s">
        <v>89</v>
      </c>
      <c r="D563" s="2"/>
      <c r="I563" s="203"/>
      <c r="J563" s="230"/>
      <c r="K563" s="8"/>
      <c r="L563" s="13">
        <f>+SUM(L564:L573)</f>
        <v>21.524999999999999</v>
      </c>
      <c r="P563" s="2"/>
      <c r="AA563" s="6"/>
      <c r="AB563" s="6"/>
      <c r="AC563" s="6"/>
    </row>
    <row r="564" spans="1:29" ht="13.95" customHeight="1" x14ac:dyDescent="0.25">
      <c r="B564" s="141" t="s">
        <v>449</v>
      </c>
      <c r="C564" s="142"/>
      <c r="D564" s="2"/>
      <c r="I564" s="234"/>
      <c r="J564" s="235"/>
      <c r="K564" s="241"/>
      <c r="L564" s="241"/>
      <c r="P564" s="2"/>
      <c r="AA564" s="6"/>
      <c r="AB564" s="6"/>
      <c r="AC564" s="6"/>
    </row>
    <row r="565" spans="1:29" ht="13.95" customHeight="1" x14ac:dyDescent="0.25">
      <c r="B565" s="141" t="s">
        <v>426</v>
      </c>
      <c r="C565" s="142"/>
      <c r="D565" s="2"/>
      <c r="I565" s="240">
        <v>1.05</v>
      </c>
      <c r="J565" s="240">
        <v>1.5</v>
      </c>
      <c r="K565" s="241">
        <v>1</v>
      </c>
      <c r="L565" s="241">
        <f>+I565*J565*K565</f>
        <v>1.5750000000000002</v>
      </c>
      <c r="P565" s="2"/>
      <c r="AA565" s="6"/>
      <c r="AB565" s="6"/>
      <c r="AC565" s="6"/>
    </row>
    <row r="566" spans="1:29" ht="13.95" customHeight="1" x14ac:dyDescent="0.25">
      <c r="B566" s="141" t="s">
        <v>428</v>
      </c>
      <c r="C566" s="142"/>
      <c r="D566" s="2"/>
      <c r="I566" s="240">
        <v>2.1</v>
      </c>
      <c r="J566" s="240">
        <v>1.5</v>
      </c>
      <c r="K566" s="241">
        <v>1</v>
      </c>
      <c r="L566" s="241">
        <f>+I566*J566*K566</f>
        <v>3.1500000000000004</v>
      </c>
      <c r="P566" s="2"/>
      <c r="AA566" s="6"/>
      <c r="AB566" s="6"/>
      <c r="AC566" s="6"/>
    </row>
    <row r="567" spans="1:29" ht="13.95" customHeight="1" x14ac:dyDescent="0.25">
      <c r="B567" s="141" t="s">
        <v>425</v>
      </c>
      <c r="C567" s="142"/>
      <c r="D567" s="2"/>
      <c r="I567" s="240">
        <v>1.65</v>
      </c>
      <c r="J567" s="240">
        <v>1.5</v>
      </c>
      <c r="K567" s="241">
        <v>1</v>
      </c>
      <c r="L567" s="241">
        <f>+I567*J567*K567</f>
        <v>2.4749999999999996</v>
      </c>
      <c r="P567" s="2"/>
      <c r="AA567" s="6"/>
      <c r="AB567" s="6"/>
      <c r="AC567" s="6"/>
    </row>
    <row r="568" spans="1:29" ht="13.95" customHeight="1" x14ac:dyDescent="0.25">
      <c r="B568" s="141"/>
      <c r="C568" s="142"/>
      <c r="D568" s="2"/>
      <c r="I568" s="240">
        <v>1.5</v>
      </c>
      <c r="J568" s="240">
        <v>1.5</v>
      </c>
      <c r="K568" s="241">
        <v>1</v>
      </c>
      <c r="L568" s="241">
        <f>+I568*J568*K568</f>
        <v>2.25</v>
      </c>
      <c r="P568" s="2"/>
      <c r="AA568" s="6"/>
      <c r="AB568" s="6"/>
      <c r="AC568" s="6"/>
    </row>
    <row r="569" spans="1:29" ht="13.95" customHeight="1" x14ac:dyDescent="0.25">
      <c r="B569" s="141" t="s">
        <v>433</v>
      </c>
      <c r="C569" s="142"/>
      <c r="D569" s="2"/>
      <c r="I569" s="234"/>
      <c r="J569" s="235"/>
      <c r="K569" s="241"/>
      <c r="L569" s="241"/>
      <c r="P569" s="2"/>
      <c r="AA569" s="6"/>
      <c r="AB569" s="6"/>
      <c r="AC569" s="6"/>
    </row>
    <row r="570" spans="1:29" ht="13.95" customHeight="1" x14ac:dyDescent="0.25">
      <c r="B570" s="141" t="s">
        <v>426</v>
      </c>
      <c r="C570" s="142"/>
      <c r="D570" s="2"/>
      <c r="I570" s="240">
        <v>1.8</v>
      </c>
      <c r="J570" s="240">
        <v>1.5</v>
      </c>
      <c r="K570" s="241">
        <v>1</v>
      </c>
      <c r="L570" s="241">
        <f>+I570*J570*K570</f>
        <v>2.7</v>
      </c>
      <c r="P570" s="2"/>
      <c r="AA570" s="6"/>
      <c r="AB570" s="6"/>
      <c r="AC570" s="6"/>
    </row>
    <row r="571" spans="1:29" ht="13.95" customHeight="1" x14ac:dyDescent="0.25">
      <c r="B571" s="141" t="s">
        <v>428</v>
      </c>
      <c r="C571" s="142"/>
      <c r="D571" s="2"/>
      <c r="I571" s="240">
        <v>3.1</v>
      </c>
      <c r="J571" s="240">
        <v>1.5</v>
      </c>
      <c r="K571" s="241">
        <v>1</v>
      </c>
      <c r="L571" s="241">
        <f>+I571*J571*K571</f>
        <v>4.6500000000000004</v>
      </c>
      <c r="P571" s="2"/>
      <c r="AA571" s="6"/>
      <c r="AB571" s="6"/>
      <c r="AC571" s="6"/>
    </row>
    <row r="572" spans="1:29" ht="13.95" customHeight="1" x14ac:dyDescent="0.25">
      <c r="B572" s="141" t="s">
        <v>383</v>
      </c>
      <c r="C572" s="142"/>
      <c r="D572" s="2"/>
      <c r="I572" s="240">
        <v>1.65</v>
      </c>
      <c r="J572" s="240">
        <v>1.5</v>
      </c>
      <c r="K572" s="241">
        <v>1</v>
      </c>
      <c r="L572" s="241">
        <f>+I572*J572*K572</f>
        <v>2.4749999999999996</v>
      </c>
      <c r="P572" s="2"/>
      <c r="AA572" s="6"/>
      <c r="AB572" s="6"/>
      <c r="AC572" s="6"/>
    </row>
    <row r="573" spans="1:29" ht="13.95" customHeight="1" x14ac:dyDescent="0.25">
      <c r="B573" s="141"/>
      <c r="C573" s="142"/>
      <c r="D573" s="2"/>
      <c r="I573" s="240">
        <v>1.5</v>
      </c>
      <c r="J573" s="240">
        <v>1.5</v>
      </c>
      <c r="K573" s="241">
        <v>1</v>
      </c>
      <c r="L573" s="241">
        <f>+I573*J573*K573</f>
        <v>2.25</v>
      </c>
      <c r="P573" s="2"/>
      <c r="AA573" s="6"/>
      <c r="AB573" s="6"/>
      <c r="AC573" s="6"/>
    </row>
    <row r="574" spans="1:29" ht="13.95" customHeight="1" x14ac:dyDescent="0.25">
      <c r="B574" s="141"/>
      <c r="C574" s="139"/>
      <c r="D574" s="2"/>
      <c r="I574" s="203"/>
      <c r="J574" s="230"/>
      <c r="K574" s="8"/>
      <c r="L574" s="241"/>
      <c r="P574" s="2"/>
      <c r="AA574" s="6"/>
      <c r="AB574" s="6"/>
      <c r="AC574" s="6"/>
    </row>
    <row r="575" spans="1:29" ht="13.95" customHeight="1" x14ac:dyDescent="0.25">
      <c r="A575" s="228" t="s">
        <v>318</v>
      </c>
      <c r="B575" s="141" t="s">
        <v>315</v>
      </c>
      <c r="C575" s="139"/>
      <c r="D575" s="2"/>
      <c r="I575" s="203"/>
      <c r="J575" s="230"/>
      <c r="K575" s="8"/>
      <c r="L575" s="241"/>
      <c r="P575" s="2"/>
      <c r="AA575" s="6"/>
      <c r="AB575" s="6"/>
      <c r="AC575" s="6"/>
    </row>
    <row r="576" spans="1:29" ht="13.95" customHeight="1" x14ac:dyDescent="0.25">
      <c r="A576" s="228" t="s">
        <v>319</v>
      </c>
      <c r="B576" s="141" t="s">
        <v>316</v>
      </c>
      <c r="C576" s="139" t="s">
        <v>104</v>
      </c>
      <c r="D576" s="2"/>
      <c r="I576" s="203"/>
      <c r="J576" s="230"/>
      <c r="K576" s="8"/>
      <c r="L576" s="241"/>
      <c r="P576" s="2"/>
      <c r="AA576" s="6"/>
      <c r="AB576" s="6"/>
      <c r="AC576" s="6"/>
    </row>
    <row r="577" spans="1:29" ht="13.95" customHeight="1" x14ac:dyDescent="0.25">
      <c r="C577" s="142"/>
      <c r="D577" s="14"/>
      <c r="E577" s="240"/>
      <c r="F577" s="240"/>
      <c r="G577" s="22"/>
      <c r="H577" s="240"/>
      <c r="I577" s="205"/>
      <c r="J577" s="235"/>
      <c r="K577" s="22"/>
      <c r="L577" s="241"/>
      <c r="M577" s="240"/>
      <c r="N577" s="240"/>
      <c r="O577" s="20">
        <f>+SUM(O578:O582)</f>
        <v>32.5</v>
      </c>
      <c r="P577" s="2"/>
      <c r="AA577" s="6"/>
      <c r="AB577" s="6"/>
      <c r="AC577" s="6"/>
    </row>
    <row r="578" spans="1:29" ht="13.95" customHeight="1" x14ac:dyDescent="0.25">
      <c r="B578" s="138" t="s">
        <v>148</v>
      </c>
      <c r="C578" s="142"/>
      <c r="D578" s="14"/>
      <c r="E578" s="240"/>
      <c r="F578" s="240"/>
      <c r="G578" s="22"/>
      <c r="H578" s="240"/>
      <c r="I578" s="205"/>
      <c r="J578" s="235"/>
      <c r="K578" s="22"/>
      <c r="L578" s="241"/>
      <c r="M578" s="240">
        <v>13</v>
      </c>
      <c r="N578" s="240">
        <v>1</v>
      </c>
      <c r="O578" s="240">
        <f>+M578*N578</f>
        <v>13</v>
      </c>
      <c r="P578" s="2"/>
      <c r="AA578" s="6"/>
      <c r="AB578" s="6"/>
      <c r="AC578" s="6"/>
    </row>
    <row r="579" spans="1:29" ht="13.95" customHeight="1" x14ac:dyDescent="0.25">
      <c r="B579" s="138" t="s">
        <v>450</v>
      </c>
      <c r="C579" s="142"/>
      <c r="D579" s="14"/>
      <c r="E579" s="240"/>
      <c r="F579" s="240"/>
      <c r="G579" s="22"/>
      <c r="H579" s="240"/>
      <c r="I579" s="205"/>
      <c r="J579" s="235"/>
      <c r="K579" s="22"/>
      <c r="L579" s="241"/>
      <c r="M579" s="240">
        <v>12.9</v>
      </c>
      <c r="N579" s="240">
        <v>1</v>
      </c>
      <c r="O579" s="240">
        <f>+M579*N579</f>
        <v>12.9</v>
      </c>
      <c r="P579" s="2"/>
      <c r="AA579" s="6"/>
      <c r="AB579" s="6"/>
      <c r="AC579" s="6"/>
    </row>
    <row r="580" spans="1:29" ht="13.95" customHeight="1" x14ac:dyDescent="0.25">
      <c r="B580" s="138" t="s">
        <v>453</v>
      </c>
      <c r="C580" s="142"/>
      <c r="D580" s="14"/>
      <c r="E580" s="240"/>
      <c r="F580" s="240"/>
      <c r="G580" s="22"/>
      <c r="H580" s="240"/>
      <c r="I580" s="205"/>
      <c r="J580" s="235"/>
      <c r="K580" s="22"/>
      <c r="L580" s="241"/>
      <c r="M580" s="240">
        <v>6.6</v>
      </c>
      <c r="N580" s="240">
        <v>1</v>
      </c>
      <c r="O580" s="240">
        <f>+M580*N580</f>
        <v>6.6</v>
      </c>
      <c r="P580" s="2"/>
      <c r="AA580" s="6"/>
      <c r="AB580" s="6"/>
      <c r="AC580" s="6"/>
    </row>
    <row r="581" spans="1:29" ht="13.95" customHeight="1" x14ac:dyDescent="0.25">
      <c r="B581" s="138"/>
      <c r="C581" s="142"/>
      <c r="D581" s="14"/>
      <c r="E581" s="240"/>
      <c r="F581" s="240"/>
      <c r="G581" s="22"/>
      <c r="H581" s="240"/>
      <c r="I581" s="205"/>
      <c r="J581" s="235"/>
      <c r="K581" s="22"/>
      <c r="L581" s="241"/>
      <c r="M581" s="240"/>
      <c r="N581" s="240"/>
      <c r="O581" s="240"/>
      <c r="P581" s="2"/>
      <c r="AA581" s="6"/>
      <c r="AB581" s="6"/>
      <c r="AC581" s="6"/>
    </row>
    <row r="582" spans="1:29" s="14" customFormat="1" ht="13.95" customHeight="1" x14ac:dyDescent="0.25">
      <c r="A582" s="238"/>
      <c r="B582" s="138"/>
      <c r="C582" s="142"/>
      <c r="E582" s="240"/>
      <c r="F582" s="240"/>
      <c r="G582" s="22"/>
      <c r="H582" s="240"/>
      <c r="I582" s="205"/>
      <c r="J582" s="235"/>
      <c r="K582" s="22"/>
      <c r="L582" s="241"/>
      <c r="M582" s="240"/>
      <c r="N582" s="240"/>
      <c r="O582" s="240"/>
      <c r="Q582" s="240"/>
      <c r="R582" s="240"/>
      <c r="S582" s="240"/>
      <c r="T582" s="240"/>
      <c r="U582" s="240"/>
      <c r="V582" s="240"/>
      <c r="W582" s="240"/>
      <c r="X582" s="240"/>
      <c r="Y582" s="240"/>
      <c r="Z582" s="240"/>
      <c r="AA582" s="57"/>
      <c r="AB582" s="57"/>
      <c r="AC582" s="57"/>
    </row>
    <row r="583" spans="1:29" s="14" customFormat="1" ht="13.95" customHeight="1" x14ac:dyDescent="0.25">
      <c r="A583" s="238"/>
      <c r="B583" s="138"/>
      <c r="C583" s="142"/>
      <c r="E583" s="240"/>
      <c r="F583" s="240"/>
      <c r="G583" s="22"/>
      <c r="H583" s="240"/>
      <c r="I583" s="205"/>
      <c r="J583" s="235"/>
      <c r="K583" s="22"/>
      <c r="L583" s="241"/>
      <c r="M583" s="240"/>
      <c r="N583" s="240"/>
      <c r="O583" s="240"/>
      <c r="Q583" s="240"/>
      <c r="R583" s="240"/>
      <c r="S583" s="240"/>
      <c r="T583" s="240"/>
      <c r="U583" s="240"/>
      <c r="V583" s="240"/>
      <c r="W583" s="240"/>
      <c r="X583" s="240"/>
      <c r="Y583" s="240"/>
      <c r="Z583" s="240"/>
      <c r="AA583" s="57"/>
      <c r="AB583" s="57"/>
      <c r="AC583" s="57"/>
    </row>
    <row r="584" spans="1:29" ht="13.95" customHeight="1" x14ac:dyDescent="0.25">
      <c r="A584" s="228" t="s">
        <v>320</v>
      </c>
      <c r="B584" s="141" t="s">
        <v>317</v>
      </c>
      <c r="C584" s="139" t="s">
        <v>104</v>
      </c>
      <c r="D584" s="2"/>
      <c r="I584" s="203"/>
      <c r="J584" s="230"/>
      <c r="K584" s="8"/>
      <c r="L584" s="241"/>
      <c r="O584" s="20">
        <f>+SUM(O585:O588)</f>
        <v>21.9</v>
      </c>
      <c r="P584" s="2"/>
      <c r="AA584" s="6"/>
      <c r="AB584" s="6"/>
      <c r="AC584" s="6"/>
    </row>
    <row r="585" spans="1:29" s="14" customFormat="1" ht="13.95" customHeight="1" x14ac:dyDescent="0.25">
      <c r="A585" s="238"/>
      <c r="B585" s="138" t="s">
        <v>425</v>
      </c>
      <c r="C585" s="142"/>
      <c r="E585" s="240"/>
      <c r="F585" s="240"/>
      <c r="G585" s="22"/>
      <c r="H585" s="240"/>
      <c r="I585" s="205"/>
      <c r="J585" s="235"/>
      <c r="K585" s="22"/>
      <c r="L585" s="241"/>
      <c r="M585" s="240">
        <v>5.9</v>
      </c>
      <c r="N585" s="240">
        <v>1</v>
      </c>
      <c r="O585" s="240">
        <f>+M585*N585</f>
        <v>5.9</v>
      </c>
      <c r="Q585" s="240"/>
      <c r="R585" s="240"/>
      <c r="S585" s="240"/>
      <c r="T585" s="240"/>
      <c r="U585" s="240"/>
      <c r="V585" s="240"/>
      <c r="W585" s="240"/>
      <c r="X585" s="240"/>
      <c r="Y585" s="240"/>
      <c r="Z585" s="240"/>
      <c r="AA585" s="57"/>
      <c r="AB585" s="57"/>
      <c r="AC585" s="57"/>
    </row>
    <row r="586" spans="1:29" s="14" customFormat="1" ht="13.95" customHeight="1" x14ac:dyDescent="0.25">
      <c r="A586" s="238"/>
      <c r="B586" s="138" t="s">
        <v>383</v>
      </c>
      <c r="C586" s="142"/>
      <c r="E586" s="240"/>
      <c r="F586" s="240"/>
      <c r="G586" s="22"/>
      <c r="H586" s="240"/>
      <c r="I586" s="205"/>
      <c r="J586" s="235"/>
      <c r="K586" s="22"/>
      <c r="L586" s="241"/>
      <c r="M586" s="240">
        <v>5</v>
      </c>
      <c r="N586" s="240">
        <v>1</v>
      </c>
      <c r="O586" s="240">
        <f t="shared" ref="O586:O588" si="57">+M586*N586</f>
        <v>5</v>
      </c>
      <c r="Q586" s="240"/>
      <c r="R586" s="240"/>
      <c r="S586" s="240"/>
      <c r="T586" s="240"/>
      <c r="U586" s="240"/>
      <c r="V586" s="240"/>
      <c r="W586" s="240"/>
      <c r="X586" s="240"/>
      <c r="Y586" s="240"/>
      <c r="Z586" s="240"/>
      <c r="AA586" s="57"/>
      <c r="AB586" s="57"/>
      <c r="AC586" s="57"/>
    </row>
    <row r="587" spans="1:29" s="14" customFormat="1" ht="13.95" customHeight="1" x14ac:dyDescent="0.25">
      <c r="A587" s="238"/>
      <c r="B587" s="138" t="s">
        <v>427</v>
      </c>
      <c r="C587" s="142"/>
      <c r="E587" s="240"/>
      <c r="F587" s="240"/>
      <c r="G587" s="22"/>
      <c r="H587" s="240"/>
      <c r="I587" s="205"/>
      <c r="J587" s="235"/>
      <c r="K587" s="22"/>
      <c r="L587" s="241"/>
      <c r="M587" s="240">
        <v>6.9</v>
      </c>
      <c r="N587" s="240">
        <v>1</v>
      </c>
      <c r="O587" s="240">
        <f t="shared" si="57"/>
        <v>6.9</v>
      </c>
      <c r="Q587" s="240"/>
      <c r="R587" s="240"/>
      <c r="S587" s="240"/>
      <c r="T587" s="240"/>
      <c r="U587" s="240"/>
      <c r="V587" s="240"/>
      <c r="W587" s="240"/>
      <c r="X587" s="240"/>
      <c r="Y587" s="240"/>
      <c r="Z587" s="240"/>
      <c r="AA587" s="57"/>
      <c r="AB587" s="57"/>
      <c r="AC587" s="57"/>
    </row>
    <row r="588" spans="1:29" s="14" customFormat="1" ht="13.95" customHeight="1" x14ac:dyDescent="0.25">
      <c r="A588" s="238"/>
      <c r="B588" s="138" t="s">
        <v>426</v>
      </c>
      <c r="C588" s="142"/>
      <c r="E588" s="240"/>
      <c r="F588" s="240"/>
      <c r="G588" s="22"/>
      <c r="H588" s="240"/>
      <c r="I588" s="205"/>
      <c r="J588" s="235"/>
      <c r="K588" s="22"/>
      <c r="L588" s="241"/>
      <c r="M588" s="240">
        <v>4.0999999999999996</v>
      </c>
      <c r="N588" s="240">
        <v>1</v>
      </c>
      <c r="O588" s="240">
        <f t="shared" si="57"/>
        <v>4.0999999999999996</v>
      </c>
      <c r="Q588" s="240"/>
      <c r="R588" s="240"/>
      <c r="S588" s="240"/>
      <c r="T588" s="240"/>
      <c r="U588" s="240"/>
      <c r="V588" s="240"/>
      <c r="W588" s="240"/>
      <c r="X588" s="240"/>
      <c r="Y588" s="240"/>
      <c r="Z588" s="240"/>
      <c r="AA588" s="57"/>
      <c r="AB588" s="57"/>
      <c r="AC588" s="57"/>
    </row>
    <row r="589" spans="1:29" s="14" customFormat="1" ht="13.95" customHeight="1" x14ac:dyDescent="0.25">
      <c r="A589" s="238"/>
      <c r="B589" s="138"/>
      <c r="C589" s="142"/>
      <c r="E589" s="240"/>
      <c r="F589" s="240"/>
      <c r="G589" s="22"/>
      <c r="H589" s="240"/>
      <c r="I589" s="205"/>
      <c r="J589" s="235"/>
      <c r="K589" s="22"/>
      <c r="L589" s="241"/>
      <c r="M589" s="240"/>
      <c r="N589" s="240"/>
      <c r="O589" s="240"/>
      <c r="Q589" s="240"/>
      <c r="R589" s="240"/>
      <c r="S589" s="240"/>
      <c r="T589" s="240"/>
      <c r="U589" s="240"/>
      <c r="V589" s="240"/>
      <c r="W589" s="240"/>
      <c r="X589" s="240"/>
      <c r="Y589" s="240"/>
      <c r="Z589" s="240"/>
      <c r="AA589" s="57"/>
      <c r="AB589" s="57"/>
      <c r="AC589" s="57"/>
    </row>
    <row r="590" spans="1:29" s="14" customFormat="1" ht="13.95" customHeight="1" x14ac:dyDescent="0.25">
      <c r="A590" s="228" t="s">
        <v>322</v>
      </c>
      <c r="B590" s="141" t="s">
        <v>321</v>
      </c>
      <c r="C590" s="139"/>
      <c r="E590" s="240"/>
      <c r="F590" s="240"/>
      <c r="G590" s="22"/>
      <c r="H590" s="240"/>
      <c r="I590" s="205"/>
      <c r="J590" s="235"/>
      <c r="K590" s="22"/>
      <c r="L590" s="241"/>
      <c r="M590" s="240"/>
      <c r="N590" s="240"/>
      <c r="O590" s="240"/>
      <c r="Q590" s="240"/>
      <c r="R590" s="240"/>
      <c r="S590" s="240"/>
      <c r="T590" s="240"/>
      <c r="U590" s="240"/>
      <c r="V590" s="240"/>
      <c r="W590" s="240"/>
      <c r="X590" s="240"/>
      <c r="Y590" s="240"/>
      <c r="Z590" s="240"/>
      <c r="AA590" s="57"/>
      <c r="AB590" s="57"/>
      <c r="AC590" s="57"/>
    </row>
    <row r="591" spans="1:29" s="14" customFormat="1" ht="13.95" customHeight="1" x14ac:dyDescent="0.25">
      <c r="A591" s="228" t="s">
        <v>323</v>
      </c>
      <c r="B591" s="141" t="s">
        <v>324</v>
      </c>
      <c r="C591" s="139" t="s">
        <v>89</v>
      </c>
      <c r="E591" s="240"/>
      <c r="F591" s="240"/>
      <c r="G591" s="22"/>
      <c r="H591" s="240"/>
      <c r="I591" s="205"/>
      <c r="J591" s="235"/>
      <c r="K591" s="22"/>
      <c r="L591" s="13">
        <f>+L592</f>
        <v>82.36</v>
      </c>
      <c r="M591" s="240"/>
      <c r="N591" s="240"/>
      <c r="O591" s="240"/>
      <c r="Q591" s="240"/>
      <c r="R591" s="240"/>
      <c r="S591" s="240"/>
      <c r="T591" s="240"/>
      <c r="U591" s="240"/>
      <c r="V591" s="240"/>
      <c r="W591" s="240"/>
      <c r="X591" s="240"/>
      <c r="Y591" s="240"/>
      <c r="Z591" s="240"/>
      <c r="AA591" s="57"/>
      <c r="AB591" s="57"/>
      <c r="AC591" s="57"/>
    </row>
    <row r="592" spans="1:29" s="14" customFormat="1" ht="13.95" customHeight="1" x14ac:dyDescent="0.25">
      <c r="A592" s="238"/>
      <c r="B592" s="138"/>
      <c r="C592" s="142"/>
      <c r="E592" s="240"/>
      <c r="F592" s="240"/>
      <c r="G592" s="22"/>
      <c r="H592" s="240"/>
      <c r="I592" s="205">
        <v>5.8</v>
      </c>
      <c r="J592" s="235">
        <v>7.1</v>
      </c>
      <c r="K592" s="22">
        <v>2</v>
      </c>
      <c r="L592" s="241">
        <f>+I592*J592*K592</f>
        <v>82.36</v>
      </c>
      <c r="M592" s="240"/>
      <c r="N592" s="240"/>
      <c r="O592" s="240"/>
      <c r="Q592" s="240"/>
      <c r="R592" s="240"/>
      <c r="S592" s="240"/>
      <c r="T592" s="240"/>
      <c r="U592" s="240"/>
      <c r="V592" s="240"/>
      <c r="W592" s="240"/>
      <c r="X592" s="240"/>
      <c r="Y592" s="240"/>
      <c r="Z592" s="240"/>
      <c r="AA592" s="57"/>
      <c r="AB592" s="57"/>
      <c r="AC592" s="57"/>
    </row>
    <row r="593" spans="1:29" ht="13.95" customHeight="1" x14ac:dyDescent="0.25">
      <c r="A593" s="228" t="s">
        <v>325</v>
      </c>
      <c r="B593" s="141" t="s">
        <v>326</v>
      </c>
      <c r="C593" s="139" t="s">
        <v>104</v>
      </c>
      <c r="D593" s="2"/>
      <c r="I593" s="203"/>
      <c r="J593" s="230"/>
      <c r="K593" s="8"/>
      <c r="O593" s="20">
        <f>+O594</f>
        <v>7.1</v>
      </c>
      <c r="P593" s="2"/>
      <c r="AA593" s="6"/>
      <c r="AB593" s="6"/>
      <c r="AC593" s="6"/>
    </row>
    <row r="594" spans="1:29" s="14" customFormat="1" ht="13.95" customHeight="1" x14ac:dyDescent="0.25">
      <c r="A594" s="238"/>
      <c r="B594" s="138"/>
      <c r="C594" s="142"/>
      <c r="E594" s="240"/>
      <c r="F594" s="240"/>
      <c r="G594" s="22"/>
      <c r="H594" s="240"/>
      <c r="I594" s="205"/>
      <c r="J594" s="235"/>
      <c r="K594" s="22"/>
      <c r="L594" s="241"/>
      <c r="M594" s="240">
        <v>7.1</v>
      </c>
      <c r="N594" s="240">
        <v>1</v>
      </c>
      <c r="O594" s="240">
        <f>+M594*N594</f>
        <v>7.1</v>
      </c>
      <c r="Q594" s="240"/>
      <c r="R594" s="240"/>
      <c r="S594" s="240"/>
      <c r="T594" s="240"/>
      <c r="U594" s="240"/>
      <c r="V594" s="240"/>
      <c r="W594" s="240"/>
      <c r="X594" s="240"/>
      <c r="Y594" s="240"/>
      <c r="Z594" s="240"/>
      <c r="AA594" s="57"/>
      <c r="AB594" s="57"/>
      <c r="AC594" s="57"/>
    </row>
    <row r="595" spans="1:29" ht="13.95" customHeight="1" x14ac:dyDescent="0.25">
      <c r="A595" s="228" t="s">
        <v>327</v>
      </c>
      <c r="B595" s="141" t="s">
        <v>328</v>
      </c>
      <c r="C595" s="139"/>
      <c r="D595" s="2"/>
      <c r="I595" s="203"/>
      <c r="J595" s="230"/>
      <c r="K595" s="8"/>
      <c r="P595" s="2"/>
      <c r="AA595" s="6"/>
      <c r="AB595" s="6"/>
      <c r="AC595" s="6"/>
    </row>
    <row r="596" spans="1:29" ht="13.95" customHeight="1" x14ac:dyDescent="0.25">
      <c r="A596" s="228" t="s">
        <v>330</v>
      </c>
      <c r="B596" s="141" t="s">
        <v>329</v>
      </c>
      <c r="C596" s="139" t="s">
        <v>89</v>
      </c>
      <c r="D596" s="2"/>
      <c r="I596" s="203"/>
      <c r="J596" s="230"/>
      <c r="K596" s="8"/>
      <c r="L596" s="13">
        <f>+SUM(L597:L599)</f>
        <v>12.180000000000001</v>
      </c>
      <c r="P596" s="2"/>
      <c r="AA596" s="6"/>
      <c r="AB596" s="6"/>
      <c r="AC596" s="6"/>
    </row>
    <row r="597" spans="1:29" s="14" customFormat="1" ht="13.95" customHeight="1" x14ac:dyDescent="0.25">
      <c r="A597" s="238"/>
      <c r="B597" s="138" t="s">
        <v>331</v>
      </c>
      <c r="C597" s="142"/>
      <c r="E597" s="240"/>
      <c r="F597" s="240"/>
      <c r="G597" s="22"/>
      <c r="H597" s="240"/>
      <c r="I597" s="205">
        <v>1.1000000000000001</v>
      </c>
      <c r="J597" s="235">
        <v>2.1</v>
      </c>
      <c r="K597" s="22">
        <v>2</v>
      </c>
      <c r="L597" s="241">
        <f>+I597*J597*K597</f>
        <v>4.620000000000001</v>
      </c>
      <c r="M597" s="240"/>
      <c r="N597" s="240"/>
      <c r="O597" s="240"/>
      <c r="Q597" s="240"/>
      <c r="R597" s="240"/>
      <c r="S597" s="240"/>
      <c r="T597" s="240"/>
      <c r="U597" s="240"/>
      <c r="V597" s="240"/>
      <c r="W597" s="240"/>
      <c r="X597" s="240"/>
      <c r="Y597" s="240"/>
      <c r="Z597" s="240"/>
      <c r="AA597" s="57"/>
      <c r="AB597" s="57"/>
      <c r="AC597" s="57"/>
    </row>
    <row r="598" spans="1:29" s="14" customFormat="1" ht="13.95" customHeight="1" x14ac:dyDescent="0.25">
      <c r="A598" s="238"/>
      <c r="B598" s="138" t="s">
        <v>332</v>
      </c>
      <c r="C598" s="142"/>
      <c r="E598" s="240"/>
      <c r="F598" s="240"/>
      <c r="G598" s="22"/>
      <c r="H598" s="240"/>
      <c r="I598" s="205">
        <v>0.9</v>
      </c>
      <c r="J598" s="235">
        <v>2.1</v>
      </c>
      <c r="K598" s="22">
        <v>3</v>
      </c>
      <c r="L598" s="241">
        <f>+I598*J598*K598</f>
        <v>5.67</v>
      </c>
      <c r="M598" s="240"/>
      <c r="N598" s="240"/>
      <c r="O598" s="240"/>
      <c r="Q598" s="240"/>
      <c r="R598" s="240"/>
      <c r="S598" s="240"/>
      <c r="T598" s="240"/>
      <c r="U598" s="240"/>
      <c r="V598" s="240"/>
      <c r="W598" s="240"/>
      <c r="X598" s="240"/>
      <c r="Y598" s="240"/>
      <c r="Z598" s="240"/>
      <c r="AA598" s="57"/>
      <c r="AB598" s="57"/>
      <c r="AC598" s="57"/>
    </row>
    <row r="599" spans="1:29" s="14" customFormat="1" ht="13.95" customHeight="1" x14ac:dyDescent="0.25">
      <c r="A599" s="238"/>
      <c r="B599" s="138" t="s">
        <v>454</v>
      </c>
      <c r="C599" s="142"/>
      <c r="E599" s="240"/>
      <c r="F599" s="240"/>
      <c r="G599" s="22"/>
      <c r="H599" s="240"/>
      <c r="I599" s="205">
        <v>0.9</v>
      </c>
      <c r="J599" s="235">
        <v>2.1</v>
      </c>
      <c r="K599" s="22">
        <v>1</v>
      </c>
      <c r="L599" s="241">
        <f>+I599*J599*K599</f>
        <v>1.8900000000000001</v>
      </c>
      <c r="M599" s="240"/>
      <c r="N599" s="240"/>
      <c r="O599" s="240"/>
      <c r="Q599" s="240"/>
      <c r="R599" s="240"/>
      <c r="S599" s="240"/>
      <c r="T599" s="240"/>
      <c r="U599" s="240"/>
      <c r="V599" s="240"/>
      <c r="W599" s="240"/>
      <c r="X599" s="240"/>
      <c r="Y599" s="240"/>
      <c r="Z599" s="240"/>
      <c r="AA599" s="57"/>
      <c r="AB599" s="57"/>
      <c r="AC599" s="57"/>
    </row>
    <row r="600" spans="1:29" s="14" customFormat="1" ht="13.95" customHeight="1" x14ac:dyDescent="0.25">
      <c r="A600" s="238"/>
      <c r="B600" s="138"/>
      <c r="C600" s="142"/>
      <c r="E600" s="240"/>
      <c r="F600" s="240"/>
      <c r="G600" s="22"/>
      <c r="H600" s="240"/>
      <c r="I600" s="205"/>
      <c r="J600" s="235"/>
      <c r="K600" s="22"/>
      <c r="L600" s="241"/>
      <c r="M600" s="240"/>
      <c r="N600" s="240"/>
      <c r="O600" s="240"/>
      <c r="Q600" s="240"/>
      <c r="R600" s="240"/>
      <c r="S600" s="240"/>
      <c r="T600" s="240"/>
      <c r="U600" s="240"/>
      <c r="V600" s="240"/>
      <c r="W600" s="240"/>
      <c r="X600" s="240"/>
      <c r="Y600" s="240"/>
      <c r="Z600" s="240"/>
      <c r="AA600" s="57"/>
      <c r="AB600" s="57"/>
      <c r="AC600" s="57"/>
    </row>
    <row r="601" spans="1:29" ht="13.95" customHeight="1" x14ac:dyDescent="0.25">
      <c r="A601" s="228" t="s">
        <v>336</v>
      </c>
      <c r="B601" s="141" t="s">
        <v>333</v>
      </c>
      <c r="C601" s="139"/>
      <c r="D601" s="2"/>
      <c r="I601" s="203"/>
      <c r="J601" s="230"/>
      <c r="K601" s="8"/>
      <c r="P601" s="2"/>
      <c r="AA601" s="6"/>
      <c r="AB601" s="6"/>
      <c r="AC601" s="6"/>
    </row>
    <row r="602" spans="1:29" ht="13.95" customHeight="1" x14ac:dyDescent="0.25">
      <c r="A602" s="228" t="s">
        <v>334</v>
      </c>
      <c r="B602" s="141" t="s">
        <v>335</v>
      </c>
      <c r="C602" s="139" t="s">
        <v>104</v>
      </c>
      <c r="D602" s="2"/>
      <c r="I602" s="203"/>
      <c r="J602" s="230"/>
      <c r="K602" s="8"/>
      <c r="O602" s="20">
        <f>+O603</f>
        <v>14.2</v>
      </c>
      <c r="P602" s="2"/>
      <c r="AA602" s="6"/>
      <c r="AB602" s="6"/>
      <c r="AC602" s="6"/>
    </row>
    <row r="603" spans="1:29" s="14" customFormat="1" ht="13.95" customHeight="1" x14ac:dyDescent="0.25">
      <c r="A603" s="238"/>
      <c r="B603" s="138"/>
      <c r="C603" s="142"/>
      <c r="E603" s="240"/>
      <c r="F603" s="240"/>
      <c r="G603" s="22"/>
      <c r="H603" s="240"/>
      <c r="I603" s="205"/>
      <c r="J603" s="235"/>
      <c r="K603" s="22"/>
      <c r="L603" s="241"/>
      <c r="M603" s="240">
        <v>7.1</v>
      </c>
      <c r="N603" s="240">
        <v>2</v>
      </c>
      <c r="O603" s="240">
        <f>+M603*N603</f>
        <v>14.2</v>
      </c>
      <c r="Q603" s="240"/>
      <c r="R603" s="240"/>
      <c r="S603" s="240"/>
      <c r="T603" s="240"/>
      <c r="U603" s="240"/>
      <c r="V603" s="240"/>
      <c r="W603" s="240"/>
      <c r="X603" s="240"/>
      <c r="Y603" s="240"/>
      <c r="Z603" s="240"/>
      <c r="AA603" s="57"/>
      <c r="AB603" s="57"/>
      <c r="AC603" s="57"/>
    </row>
    <row r="604" spans="1:29" s="14" customFormat="1" ht="13.95" customHeight="1" x14ac:dyDescent="0.25">
      <c r="A604" s="238"/>
      <c r="B604" s="138"/>
      <c r="C604" s="142"/>
      <c r="E604" s="240"/>
      <c r="F604" s="240"/>
      <c r="G604" s="22"/>
      <c r="H604" s="240"/>
      <c r="I604" s="205"/>
      <c r="J604" s="235"/>
      <c r="K604" s="22"/>
      <c r="L604" s="241"/>
      <c r="M604" s="240"/>
      <c r="N604" s="240"/>
      <c r="O604" s="240"/>
      <c r="Q604" s="240"/>
      <c r="R604" s="240"/>
      <c r="S604" s="240"/>
      <c r="T604" s="240"/>
      <c r="U604" s="240"/>
      <c r="V604" s="240"/>
      <c r="W604" s="240"/>
      <c r="X604" s="240"/>
      <c r="Y604" s="240"/>
      <c r="Z604" s="240"/>
      <c r="AA604" s="57"/>
      <c r="AB604" s="57"/>
      <c r="AC604" s="57"/>
    </row>
    <row r="605" spans="1:29" s="14" customFormat="1" ht="13.95" customHeight="1" x14ac:dyDescent="0.25">
      <c r="A605" s="238"/>
      <c r="B605" s="138"/>
      <c r="C605" s="142"/>
      <c r="E605" s="240"/>
      <c r="F605" s="240"/>
      <c r="G605" s="22"/>
      <c r="H605" s="240"/>
      <c r="I605" s="205"/>
      <c r="J605" s="235"/>
      <c r="K605" s="22"/>
      <c r="L605" s="241"/>
      <c r="M605" s="240"/>
      <c r="N605" s="240"/>
      <c r="O605" s="240"/>
      <c r="Q605" s="240"/>
      <c r="R605" s="240"/>
      <c r="S605" s="240"/>
      <c r="T605" s="240"/>
      <c r="U605" s="240"/>
      <c r="V605" s="240"/>
      <c r="W605" s="240"/>
      <c r="X605" s="240"/>
      <c r="Y605" s="240"/>
      <c r="Z605" s="240"/>
      <c r="AA605" s="57"/>
      <c r="AB605" s="57"/>
      <c r="AC605" s="57"/>
    </row>
    <row r="606" spans="1:29" ht="13.95" customHeight="1" x14ac:dyDescent="0.25">
      <c r="A606" s="228" t="s">
        <v>337</v>
      </c>
      <c r="B606" s="141" t="s">
        <v>338</v>
      </c>
      <c r="C606" s="141"/>
      <c r="D606" s="2"/>
      <c r="I606" s="203"/>
      <c r="J606" s="230"/>
      <c r="K606" s="8"/>
      <c r="P606" s="2"/>
      <c r="AA606" s="6"/>
      <c r="AB606" s="6"/>
      <c r="AC606" s="6"/>
    </row>
    <row r="607" spans="1:29" ht="13.95" customHeight="1" x14ac:dyDescent="0.25">
      <c r="A607" s="228" t="s">
        <v>340</v>
      </c>
      <c r="B607" s="141" t="s">
        <v>339</v>
      </c>
      <c r="C607" s="141" t="s">
        <v>89</v>
      </c>
      <c r="D607" s="2"/>
      <c r="I607" s="203"/>
      <c r="J607" s="230"/>
      <c r="K607" s="8"/>
      <c r="L607" s="13">
        <f>+SUM(L608:L611)</f>
        <v>21.195000000000004</v>
      </c>
      <c r="P607" s="2"/>
      <c r="AA607" s="6"/>
      <c r="AB607" s="6"/>
      <c r="AC607" s="6"/>
    </row>
    <row r="608" spans="1:29" s="14" customFormat="1" ht="13.95" customHeight="1" x14ac:dyDescent="0.25">
      <c r="A608" s="238"/>
      <c r="B608" s="138" t="s">
        <v>455</v>
      </c>
      <c r="C608" s="142"/>
      <c r="E608" s="240"/>
      <c r="F608" s="240"/>
      <c r="G608" s="22"/>
      <c r="H608" s="240"/>
      <c r="I608" s="205">
        <v>3.2</v>
      </c>
      <c r="J608" s="235">
        <v>1.5</v>
      </c>
      <c r="K608" s="22">
        <v>2</v>
      </c>
      <c r="L608" s="241">
        <f>+I608*J608*K608</f>
        <v>9.6000000000000014</v>
      </c>
      <c r="M608" s="240"/>
      <c r="N608" s="240"/>
      <c r="O608" s="240"/>
      <c r="Q608" s="240"/>
      <c r="R608" s="240"/>
      <c r="S608" s="240"/>
      <c r="T608" s="240"/>
      <c r="U608" s="240"/>
      <c r="V608" s="240"/>
      <c r="W608" s="240"/>
      <c r="X608" s="240"/>
      <c r="Y608" s="240"/>
      <c r="Z608" s="240"/>
      <c r="AA608" s="57"/>
      <c r="AB608" s="57"/>
      <c r="AC608" s="57"/>
    </row>
    <row r="609" spans="1:29" s="14" customFormat="1" ht="13.95" customHeight="1" x14ac:dyDescent="0.25">
      <c r="A609" s="238"/>
      <c r="B609" s="138" t="s">
        <v>456</v>
      </c>
      <c r="C609" s="142"/>
      <c r="E609" s="240"/>
      <c r="F609" s="240"/>
      <c r="G609" s="22"/>
      <c r="H609" s="240"/>
      <c r="I609" s="205">
        <v>3.2</v>
      </c>
      <c r="J609" s="235">
        <v>1.5</v>
      </c>
      <c r="K609" s="22">
        <v>2</v>
      </c>
      <c r="L609" s="241">
        <f t="shared" ref="L609:L610" si="58">+I609*J609*K609</f>
        <v>9.6000000000000014</v>
      </c>
      <c r="M609" s="240"/>
      <c r="N609" s="240"/>
      <c r="O609" s="240"/>
      <c r="Q609" s="240"/>
      <c r="R609" s="240"/>
      <c r="S609" s="240"/>
      <c r="T609" s="240"/>
      <c r="U609" s="240"/>
      <c r="V609" s="240"/>
      <c r="W609" s="240"/>
      <c r="X609" s="240"/>
      <c r="Y609" s="240"/>
      <c r="Z609" s="240"/>
      <c r="AA609" s="57"/>
      <c r="AB609" s="57"/>
      <c r="AC609" s="57"/>
    </row>
    <row r="610" spans="1:29" s="14" customFormat="1" ht="13.95" customHeight="1" x14ac:dyDescent="0.25">
      <c r="A610" s="238"/>
      <c r="B610" s="138" t="s">
        <v>457</v>
      </c>
      <c r="C610" s="142"/>
      <c r="E610" s="240"/>
      <c r="F610" s="240"/>
      <c r="G610" s="22"/>
      <c r="H610" s="240"/>
      <c r="I610" s="205">
        <v>1.05</v>
      </c>
      <c r="J610" s="235">
        <v>0.95</v>
      </c>
      <c r="K610" s="22">
        <v>2</v>
      </c>
      <c r="L610" s="241">
        <f t="shared" si="58"/>
        <v>1.9949999999999999</v>
      </c>
      <c r="M610" s="240"/>
      <c r="N610" s="240"/>
      <c r="O610" s="240"/>
      <c r="Q610" s="240"/>
      <c r="R610" s="240"/>
      <c r="S610" s="240"/>
      <c r="T610" s="240"/>
      <c r="U610" s="240"/>
      <c r="V610" s="240"/>
      <c r="W610" s="240"/>
      <c r="X610" s="240"/>
      <c r="Y610" s="240"/>
      <c r="Z610" s="240"/>
      <c r="AA610" s="57"/>
      <c r="AB610" s="57"/>
      <c r="AC610" s="57"/>
    </row>
    <row r="611" spans="1:29" s="14" customFormat="1" ht="13.95" customHeight="1" x14ac:dyDescent="0.25">
      <c r="A611" s="238"/>
      <c r="B611" s="138"/>
      <c r="C611" s="142"/>
      <c r="E611" s="240"/>
      <c r="F611" s="240"/>
      <c r="G611" s="22"/>
      <c r="H611" s="240"/>
      <c r="I611" s="205"/>
      <c r="J611" s="235"/>
      <c r="K611" s="22"/>
      <c r="L611" s="241"/>
      <c r="M611" s="240"/>
      <c r="N611" s="240"/>
      <c r="O611" s="240"/>
      <c r="Q611" s="240"/>
      <c r="R611" s="240"/>
      <c r="S611" s="240"/>
      <c r="T611" s="240"/>
      <c r="U611" s="240"/>
      <c r="V611" s="240"/>
      <c r="W611" s="240"/>
      <c r="X611" s="240"/>
      <c r="Y611" s="240"/>
      <c r="Z611" s="240"/>
      <c r="AA611" s="57"/>
      <c r="AB611" s="57"/>
      <c r="AC611" s="57"/>
    </row>
    <row r="612" spans="1:29" s="14" customFormat="1" ht="13.95" customHeight="1" x14ac:dyDescent="0.25">
      <c r="A612" s="238"/>
      <c r="B612" s="138"/>
      <c r="C612" s="142"/>
      <c r="E612" s="240"/>
      <c r="F612" s="240"/>
      <c r="G612" s="22"/>
      <c r="H612" s="240"/>
      <c r="I612" s="205"/>
      <c r="J612" s="235"/>
      <c r="K612" s="22"/>
      <c r="L612" s="241"/>
      <c r="M612" s="240"/>
      <c r="N612" s="240"/>
      <c r="O612" s="240"/>
      <c r="Q612" s="240"/>
      <c r="R612" s="240"/>
      <c r="S612" s="240"/>
      <c r="T612" s="240"/>
      <c r="U612" s="240"/>
      <c r="V612" s="240"/>
      <c r="W612" s="240"/>
      <c r="X612" s="240"/>
      <c r="Y612" s="240"/>
      <c r="Z612" s="240"/>
      <c r="AA612" s="57"/>
      <c r="AB612" s="57"/>
      <c r="AC612" s="57"/>
    </row>
    <row r="613" spans="1:29" ht="13.95" customHeight="1" x14ac:dyDescent="0.25">
      <c r="A613" s="228" t="s">
        <v>345</v>
      </c>
      <c r="B613" s="141" t="s">
        <v>346</v>
      </c>
      <c r="C613" s="139"/>
      <c r="D613" s="2"/>
      <c r="I613" s="203"/>
      <c r="J613" s="230"/>
      <c r="K613" s="8"/>
      <c r="P613" s="2"/>
      <c r="AA613" s="6"/>
      <c r="AB613" s="6"/>
      <c r="AC613" s="6"/>
    </row>
    <row r="614" spans="1:29" ht="13.95" customHeight="1" x14ac:dyDescent="0.25">
      <c r="A614" s="228" t="s">
        <v>349</v>
      </c>
      <c r="B614" s="141" t="s">
        <v>347</v>
      </c>
      <c r="C614" s="139" t="s">
        <v>4</v>
      </c>
      <c r="D614" s="2"/>
      <c r="I614" s="203"/>
      <c r="J614" s="230"/>
      <c r="K614" s="8"/>
      <c r="P614" s="210">
        <f>+SUM(P615:P617)</f>
        <v>18</v>
      </c>
      <c r="AA614" s="6"/>
      <c r="AB614" s="6"/>
      <c r="AC614" s="6"/>
    </row>
    <row r="615" spans="1:29" s="14" customFormat="1" ht="13.95" customHeight="1" x14ac:dyDescent="0.25">
      <c r="A615" s="238"/>
      <c r="B615" s="138" t="s">
        <v>331</v>
      </c>
      <c r="C615" s="142"/>
      <c r="E615" s="240"/>
      <c r="F615" s="240"/>
      <c r="G615" s="22"/>
      <c r="H615" s="240"/>
      <c r="I615" s="205"/>
      <c r="J615" s="235"/>
      <c r="K615" s="22"/>
      <c r="L615" s="241"/>
      <c r="M615" s="240"/>
      <c r="N615" s="240"/>
      <c r="O615" s="240"/>
      <c r="P615" s="200">
        <f>3*2</f>
        <v>6</v>
      </c>
      <c r="Q615" s="240"/>
      <c r="R615" s="240"/>
      <c r="S615" s="240"/>
      <c r="T615" s="240"/>
      <c r="U615" s="240"/>
      <c r="V615" s="240"/>
      <c r="W615" s="240"/>
      <c r="X615" s="240"/>
      <c r="Y615" s="240"/>
      <c r="Z615" s="240"/>
      <c r="AA615" s="57"/>
      <c r="AB615" s="57"/>
      <c r="AC615" s="57"/>
    </row>
    <row r="616" spans="1:29" s="14" customFormat="1" ht="13.95" customHeight="1" x14ac:dyDescent="0.25">
      <c r="A616" s="238"/>
      <c r="B616" s="138" t="s">
        <v>332</v>
      </c>
      <c r="C616" s="142"/>
      <c r="E616" s="240"/>
      <c r="F616" s="240"/>
      <c r="G616" s="22"/>
      <c r="H616" s="240"/>
      <c r="I616" s="205"/>
      <c r="J616" s="235"/>
      <c r="K616" s="22"/>
      <c r="L616" s="241"/>
      <c r="M616" s="240"/>
      <c r="N616" s="240"/>
      <c r="O616" s="240"/>
      <c r="P616" s="200">
        <f>3*3</f>
        <v>9</v>
      </c>
      <c r="Q616" s="240"/>
      <c r="R616" s="240"/>
      <c r="S616" s="240"/>
      <c r="T616" s="240"/>
      <c r="U616" s="240"/>
      <c r="V616" s="240"/>
      <c r="W616" s="240"/>
      <c r="X616" s="240"/>
      <c r="Y616" s="240"/>
      <c r="Z616" s="240"/>
      <c r="AA616" s="57"/>
      <c r="AB616" s="57"/>
      <c r="AC616" s="57"/>
    </row>
    <row r="617" spans="1:29" s="14" customFormat="1" ht="13.95" customHeight="1" x14ac:dyDescent="0.25">
      <c r="A617" s="238"/>
      <c r="B617" s="138" t="s">
        <v>454</v>
      </c>
      <c r="C617" s="142"/>
      <c r="E617" s="240"/>
      <c r="F617" s="240"/>
      <c r="G617" s="22"/>
      <c r="H617" s="240"/>
      <c r="I617" s="205"/>
      <c r="J617" s="235"/>
      <c r="K617" s="22"/>
      <c r="L617" s="241"/>
      <c r="M617" s="240"/>
      <c r="N617" s="240"/>
      <c r="O617" s="240"/>
      <c r="P617" s="200">
        <v>3</v>
      </c>
      <c r="Q617" s="240"/>
      <c r="R617" s="240"/>
      <c r="S617" s="240"/>
      <c r="T617" s="240"/>
      <c r="U617" s="240"/>
      <c r="V617" s="240"/>
      <c r="W617" s="240"/>
      <c r="X617" s="240"/>
      <c r="Y617" s="240"/>
      <c r="Z617" s="240"/>
      <c r="AA617" s="57"/>
      <c r="AB617" s="57"/>
      <c r="AC617" s="57"/>
    </row>
    <row r="618" spans="1:29" s="14" customFormat="1" ht="13.95" customHeight="1" x14ac:dyDescent="0.25">
      <c r="A618" s="238"/>
      <c r="B618" s="138"/>
      <c r="C618" s="142"/>
      <c r="E618" s="240"/>
      <c r="F618" s="240"/>
      <c r="G618" s="22"/>
      <c r="H618" s="240"/>
      <c r="I618" s="205"/>
      <c r="J618" s="235"/>
      <c r="K618" s="22"/>
      <c r="L618" s="241"/>
      <c r="M618" s="240"/>
      <c r="N618" s="240"/>
      <c r="O618" s="240"/>
      <c r="Q618" s="240"/>
      <c r="R618" s="240"/>
      <c r="S618" s="240"/>
      <c r="T618" s="240"/>
      <c r="U618" s="240"/>
      <c r="V618" s="240"/>
      <c r="W618" s="240"/>
      <c r="X618" s="240"/>
      <c r="Y618" s="240"/>
      <c r="Z618" s="240"/>
      <c r="AA618" s="57"/>
      <c r="AB618" s="57"/>
      <c r="AC618" s="57"/>
    </row>
    <row r="619" spans="1:29" ht="13.95" customHeight="1" x14ac:dyDescent="0.25">
      <c r="A619" s="228" t="s">
        <v>350</v>
      </c>
      <c r="B619" s="141" t="s">
        <v>348</v>
      </c>
      <c r="C619" s="139" t="s">
        <v>4</v>
      </c>
      <c r="D619" s="2"/>
      <c r="I619" s="203"/>
      <c r="J619" s="230"/>
      <c r="K619" s="8"/>
      <c r="O619" s="182"/>
      <c r="P619" s="181">
        <f>+SUM(P620:P622)</f>
        <v>6</v>
      </c>
      <c r="AA619" s="6"/>
      <c r="AB619" s="6"/>
      <c r="AC619" s="6"/>
    </row>
    <row r="620" spans="1:29" s="14" customFormat="1" ht="13.95" customHeight="1" x14ac:dyDescent="0.25">
      <c r="A620" s="238"/>
      <c r="B620" s="138" t="s">
        <v>331</v>
      </c>
      <c r="C620" s="142"/>
      <c r="E620" s="240"/>
      <c r="F620" s="240"/>
      <c r="G620" s="22"/>
      <c r="H620" s="240"/>
      <c r="I620" s="205"/>
      <c r="J620" s="235"/>
      <c r="K620" s="22"/>
      <c r="L620" s="241"/>
      <c r="M620" s="240"/>
      <c r="N620" s="240"/>
      <c r="O620" s="183"/>
      <c r="P620" s="200">
        <v>2</v>
      </c>
      <c r="Q620" s="240"/>
      <c r="R620" s="240"/>
      <c r="S620" s="240"/>
      <c r="T620" s="240"/>
      <c r="U620" s="240"/>
      <c r="V620" s="240"/>
      <c r="W620" s="240"/>
      <c r="X620" s="240"/>
      <c r="Y620" s="240"/>
      <c r="Z620" s="240"/>
      <c r="AA620" s="57"/>
      <c r="AB620" s="57"/>
      <c r="AC620" s="57"/>
    </row>
    <row r="621" spans="1:29" s="14" customFormat="1" ht="13.95" customHeight="1" x14ac:dyDescent="0.25">
      <c r="A621" s="238"/>
      <c r="B621" s="138" t="s">
        <v>332</v>
      </c>
      <c r="C621" s="142"/>
      <c r="E621" s="240"/>
      <c r="F621" s="240"/>
      <c r="G621" s="22"/>
      <c r="H621" s="240"/>
      <c r="I621" s="205"/>
      <c r="J621" s="235"/>
      <c r="K621" s="22"/>
      <c r="L621" s="241"/>
      <c r="M621" s="240"/>
      <c r="N621" s="240"/>
      <c r="O621" s="183"/>
      <c r="P621" s="200">
        <v>3</v>
      </c>
      <c r="Q621" s="240"/>
      <c r="R621" s="240"/>
      <c r="S621" s="240"/>
      <c r="T621" s="240"/>
      <c r="U621" s="240"/>
      <c r="V621" s="240"/>
      <c r="W621" s="240"/>
      <c r="X621" s="240"/>
      <c r="Y621" s="240"/>
      <c r="Z621" s="240"/>
      <c r="AA621" s="57"/>
      <c r="AB621" s="57"/>
      <c r="AC621" s="57"/>
    </row>
    <row r="622" spans="1:29" s="14" customFormat="1" ht="13.95" customHeight="1" x14ac:dyDescent="0.25">
      <c r="A622" s="238"/>
      <c r="B622" s="138" t="s">
        <v>454</v>
      </c>
      <c r="C622" s="142"/>
      <c r="E622" s="240"/>
      <c r="F622" s="240"/>
      <c r="G622" s="22"/>
      <c r="H622" s="240"/>
      <c r="I622" s="205"/>
      <c r="J622" s="235"/>
      <c r="K622" s="22"/>
      <c r="L622" s="241"/>
      <c r="M622" s="240"/>
      <c r="N622" s="240"/>
      <c r="O622" s="183"/>
      <c r="P622" s="200">
        <v>1</v>
      </c>
      <c r="Q622" s="240"/>
      <c r="R622" s="240"/>
      <c r="S622" s="240"/>
      <c r="T622" s="240"/>
      <c r="U622" s="240"/>
      <c r="V622" s="240"/>
      <c r="W622" s="240"/>
      <c r="X622" s="240"/>
      <c r="Y622" s="240"/>
      <c r="Z622" s="240"/>
      <c r="AA622" s="57"/>
      <c r="AB622" s="57"/>
      <c r="AC622" s="57"/>
    </row>
    <row r="623" spans="1:29" s="14" customFormat="1" ht="13.95" customHeight="1" x14ac:dyDescent="0.25">
      <c r="A623" s="238"/>
      <c r="B623" s="138"/>
      <c r="C623" s="142"/>
      <c r="E623" s="240"/>
      <c r="F623" s="240"/>
      <c r="G623" s="22"/>
      <c r="H623" s="240"/>
      <c r="I623" s="205"/>
      <c r="J623" s="235"/>
      <c r="K623" s="22"/>
      <c r="L623" s="241"/>
      <c r="M623" s="240"/>
      <c r="N623" s="240"/>
      <c r="O623" s="183"/>
      <c r="P623" s="200"/>
      <c r="Q623" s="240"/>
      <c r="R623" s="240"/>
      <c r="S623" s="240"/>
      <c r="T623" s="240"/>
      <c r="U623" s="240"/>
      <c r="V623" s="240"/>
      <c r="W623" s="240"/>
      <c r="X623" s="240"/>
      <c r="Y623" s="240"/>
      <c r="Z623" s="240"/>
      <c r="AA623" s="57"/>
      <c r="AB623" s="57"/>
      <c r="AC623" s="57"/>
    </row>
    <row r="624" spans="1:29" ht="13.95" customHeight="1" x14ac:dyDescent="0.25">
      <c r="A624" s="228" t="s">
        <v>352</v>
      </c>
      <c r="B624" s="141" t="s">
        <v>351</v>
      </c>
      <c r="C624" s="139"/>
      <c r="D624" s="2"/>
      <c r="I624" s="203"/>
      <c r="J624" s="230"/>
      <c r="K624" s="8"/>
      <c r="O624" s="182"/>
      <c r="P624" s="181"/>
      <c r="AA624" s="6"/>
      <c r="AB624" s="6"/>
      <c r="AC624" s="6"/>
    </row>
    <row r="625" spans="1:29" ht="13.95" customHeight="1" x14ac:dyDescent="0.25">
      <c r="A625" s="228" t="s">
        <v>357</v>
      </c>
      <c r="B625" s="141" t="s">
        <v>353</v>
      </c>
      <c r="C625" s="139" t="s">
        <v>89</v>
      </c>
      <c r="D625" s="2"/>
      <c r="I625" s="203"/>
      <c r="J625" s="230"/>
      <c r="K625" s="8"/>
      <c r="L625" s="13">
        <f>+L469+L457+L431</f>
        <v>217.1705</v>
      </c>
      <c r="O625" s="182"/>
      <c r="P625" s="181"/>
      <c r="AA625" s="6"/>
      <c r="AB625" s="6"/>
      <c r="AC625" s="6"/>
    </row>
    <row r="626" spans="1:29" ht="13.95" customHeight="1" x14ac:dyDescent="0.25">
      <c r="A626" s="228" t="s">
        <v>358</v>
      </c>
      <c r="B626" s="141" t="s">
        <v>354</v>
      </c>
      <c r="C626" s="139" t="s">
        <v>89</v>
      </c>
      <c r="D626" s="2"/>
      <c r="I626" s="203"/>
      <c r="J626" s="230"/>
      <c r="K626" s="8"/>
      <c r="L626" s="13">
        <f>+L535+L483</f>
        <v>140.9178</v>
      </c>
      <c r="O626" s="182"/>
      <c r="P626" s="181"/>
      <c r="AA626" s="6"/>
      <c r="AB626" s="6"/>
      <c r="AC626" s="6"/>
    </row>
    <row r="627" spans="1:29" ht="13.95" customHeight="1" x14ac:dyDescent="0.25">
      <c r="A627" s="228" t="s">
        <v>359</v>
      </c>
      <c r="B627" s="141" t="s">
        <v>355</v>
      </c>
      <c r="C627" s="139" t="s">
        <v>104</v>
      </c>
      <c r="D627" s="2"/>
      <c r="I627" s="203"/>
      <c r="J627" s="230"/>
      <c r="K627" s="8"/>
      <c r="L627" s="13">
        <f>+O584</f>
        <v>21.9</v>
      </c>
      <c r="P627" s="2"/>
      <c r="AA627" s="6"/>
      <c r="AB627" s="6"/>
      <c r="AC627" s="6"/>
    </row>
    <row r="628" spans="1:29" ht="13.95" customHeight="1" x14ac:dyDescent="0.25">
      <c r="B628" s="141"/>
      <c r="C628" s="139"/>
      <c r="D628" s="2"/>
      <c r="I628" s="203"/>
      <c r="J628" s="230"/>
      <c r="K628" s="8"/>
      <c r="L628" s="13"/>
      <c r="P628" s="2"/>
      <c r="AA628" s="6"/>
      <c r="AB628" s="6"/>
      <c r="AC628" s="6"/>
    </row>
    <row r="629" spans="1:29" ht="13.95" customHeight="1" x14ac:dyDescent="0.25">
      <c r="A629" s="228" t="s">
        <v>360</v>
      </c>
      <c r="B629" s="141" t="s">
        <v>356</v>
      </c>
      <c r="C629" s="139"/>
      <c r="D629" s="2"/>
      <c r="I629" s="203"/>
      <c r="J629" s="230"/>
      <c r="K629" s="8"/>
      <c r="P629" s="2"/>
      <c r="AA629" s="6"/>
      <c r="AB629" s="6"/>
      <c r="AC629" s="6"/>
    </row>
    <row r="630" spans="1:29" s="151" customFormat="1" ht="13.95" customHeight="1" x14ac:dyDescent="0.25">
      <c r="A630" s="68" t="s">
        <v>361</v>
      </c>
      <c r="B630" s="139" t="s">
        <v>362</v>
      </c>
      <c r="C630" s="139" t="s">
        <v>104</v>
      </c>
      <c r="E630" s="20"/>
      <c r="F630" s="20"/>
      <c r="G630" s="206"/>
      <c r="H630" s="20"/>
      <c r="I630" s="207"/>
      <c r="J630" s="208"/>
      <c r="K630" s="206"/>
      <c r="L630" s="13"/>
      <c r="M630" s="20"/>
      <c r="N630" s="20"/>
      <c r="O630" s="20">
        <f>+SUM(O631:O634)</f>
        <v>15.6</v>
      </c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9"/>
      <c r="AB630" s="209"/>
      <c r="AC630" s="209"/>
    </row>
    <row r="631" spans="1:29" s="14" customFormat="1" ht="13.95" customHeight="1" x14ac:dyDescent="0.25">
      <c r="A631" s="238"/>
      <c r="B631" s="138" t="s">
        <v>425</v>
      </c>
      <c r="C631" s="142"/>
      <c r="E631" s="240"/>
      <c r="F631" s="240"/>
      <c r="G631" s="22"/>
      <c r="H631" s="240"/>
      <c r="I631" s="205"/>
      <c r="J631" s="235"/>
      <c r="K631" s="22"/>
      <c r="L631" s="241"/>
      <c r="M631" s="240">
        <v>0.95</v>
      </c>
      <c r="N631" s="240">
        <v>4</v>
      </c>
      <c r="O631" s="240">
        <f>+M631*N631</f>
        <v>3.8</v>
      </c>
      <c r="Q631" s="240"/>
      <c r="R631" s="240"/>
      <c r="S631" s="240"/>
      <c r="T631" s="240"/>
      <c r="U631" s="240"/>
      <c r="V631" s="240"/>
      <c r="W631" s="240"/>
      <c r="X631" s="240"/>
      <c r="Y631" s="240"/>
      <c r="Z631" s="240"/>
      <c r="AA631" s="57"/>
      <c r="AB631" s="57"/>
      <c r="AC631" s="57"/>
    </row>
    <row r="632" spans="1:29" s="14" customFormat="1" ht="13.95" customHeight="1" x14ac:dyDescent="0.25">
      <c r="A632" s="238"/>
      <c r="B632" s="138"/>
      <c r="C632" s="142"/>
      <c r="E632" s="240"/>
      <c r="F632" s="240"/>
      <c r="G632" s="22"/>
      <c r="H632" s="240"/>
      <c r="I632" s="205"/>
      <c r="J632" s="235"/>
      <c r="K632" s="22"/>
      <c r="L632" s="241"/>
      <c r="M632" s="240">
        <v>2</v>
      </c>
      <c r="N632" s="240">
        <v>2</v>
      </c>
      <c r="O632" s="240">
        <f>+M632*N632</f>
        <v>4</v>
      </c>
      <c r="Q632" s="240"/>
      <c r="R632" s="240"/>
      <c r="S632" s="240"/>
      <c r="T632" s="240"/>
      <c r="U632" s="240"/>
      <c r="V632" s="240"/>
      <c r="W632" s="240"/>
      <c r="X632" s="240"/>
      <c r="Y632" s="240"/>
      <c r="Z632" s="240"/>
      <c r="AA632" s="57"/>
      <c r="AB632" s="57"/>
      <c r="AC632" s="57"/>
    </row>
    <row r="633" spans="1:29" s="14" customFormat="1" ht="13.95" customHeight="1" x14ac:dyDescent="0.25">
      <c r="A633" s="238"/>
      <c r="B633" s="138" t="s">
        <v>383</v>
      </c>
      <c r="C633" s="142"/>
      <c r="E633" s="240"/>
      <c r="F633" s="240"/>
      <c r="G633" s="22"/>
      <c r="H633" s="240"/>
      <c r="I633" s="205"/>
      <c r="J633" s="235"/>
      <c r="K633" s="22"/>
      <c r="L633" s="241"/>
      <c r="M633" s="240">
        <v>0.95</v>
      </c>
      <c r="N633" s="240">
        <v>4</v>
      </c>
      <c r="O633" s="240">
        <f>+M633*N633</f>
        <v>3.8</v>
      </c>
      <c r="Q633" s="240"/>
      <c r="R633" s="240"/>
      <c r="S633" s="240"/>
      <c r="T633" s="240"/>
      <c r="U633" s="240"/>
      <c r="V633" s="240"/>
      <c r="W633" s="240"/>
      <c r="X633" s="240"/>
      <c r="Y633" s="240"/>
      <c r="Z633" s="240"/>
      <c r="AA633" s="57"/>
      <c r="AB633" s="57"/>
      <c r="AC633" s="57"/>
    </row>
    <row r="634" spans="1:29" s="14" customFormat="1" ht="13.95" customHeight="1" x14ac:dyDescent="0.25">
      <c r="A634" s="238"/>
      <c r="B634" s="138"/>
      <c r="C634" s="142"/>
      <c r="E634" s="240"/>
      <c r="F634" s="240"/>
      <c r="G634" s="22"/>
      <c r="H634" s="240"/>
      <c r="I634" s="205"/>
      <c r="J634" s="235"/>
      <c r="K634" s="22"/>
      <c r="L634" s="241"/>
      <c r="M634" s="240">
        <v>2</v>
      </c>
      <c r="N634" s="240">
        <v>2</v>
      </c>
      <c r="O634" s="240">
        <f>+M634*N634</f>
        <v>4</v>
      </c>
      <c r="Q634" s="240"/>
      <c r="R634" s="240"/>
      <c r="S634" s="240"/>
      <c r="T634" s="240"/>
      <c r="U634" s="240"/>
      <c r="V634" s="240"/>
      <c r="W634" s="240"/>
      <c r="X634" s="240"/>
      <c r="Y634" s="240"/>
      <c r="Z634" s="240"/>
      <c r="AA634" s="57"/>
      <c r="AB634" s="57"/>
      <c r="AC634" s="57"/>
    </row>
    <row r="635" spans="1:29" s="14" customFormat="1" ht="13.95" customHeight="1" x14ac:dyDescent="0.25">
      <c r="A635" s="238"/>
      <c r="B635" s="138"/>
      <c r="C635" s="142"/>
      <c r="E635" s="240"/>
      <c r="F635" s="240"/>
      <c r="G635" s="22"/>
      <c r="H635" s="240"/>
      <c r="I635" s="205"/>
      <c r="J635" s="235"/>
      <c r="K635" s="22"/>
      <c r="L635" s="241"/>
      <c r="M635" s="240"/>
      <c r="N635" s="240"/>
      <c r="O635" s="240"/>
      <c r="Q635" s="240"/>
      <c r="R635" s="240"/>
      <c r="S635" s="240"/>
      <c r="T635" s="240"/>
      <c r="U635" s="240"/>
      <c r="V635" s="240"/>
      <c r="W635" s="240"/>
      <c r="X635" s="240"/>
      <c r="Y635" s="240"/>
      <c r="Z635" s="240"/>
      <c r="AA635" s="57"/>
      <c r="AB635" s="57"/>
      <c r="AC635" s="57"/>
    </row>
    <row r="636" spans="1:29" ht="13.95" customHeight="1" x14ac:dyDescent="0.25">
      <c r="A636" s="228" t="s">
        <v>364</v>
      </c>
      <c r="B636" s="141" t="s">
        <v>108</v>
      </c>
      <c r="C636" s="139"/>
      <c r="D636" s="2"/>
      <c r="I636" s="203"/>
      <c r="J636" s="230"/>
      <c r="K636" s="8"/>
      <c r="P636" s="2"/>
      <c r="AA636" s="6"/>
      <c r="AB636" s="6"/>
      <c r="AC636" s="6"/>
    </row>
    <row r="637" spans="1:29" ht="13.95" customHeight="1" x14ac:dyDescent="0.25">
      <c r="A637" s="228" t="s">
        <v>365</v>
      </c>
      <c r="B637" s="141" t="s">
        <v>363</v>
      </c>
      <c r="C637" s="139" t="s">
        <v>89</v>
      </c>
      <c r="D637" s="2"/>
      <c r="I637" s="203"/>
      <c r="J637" s="230"/>
      <c r="K637" s="8"/>
      <c r="L637" s="4">
        <f>+L350+L318+L266+L235+L140</f>
        <v>304.15180000000004</v>
      </c>
      <c r="P637" s="2"/>
      <c r="AA637" s="6"/>
      <c r="AB637" s="6"/>
      <c r="AC637" s="6"/>
    </row>
    <row r="638" spans="1:29" ht="13.95" customHeight="1" x14ac:dyDescent="0.25">
      <c r="B638" s="141"/>
      <c r="C638" s="139"/>
      <c r="D638" s="2"/>
      <c r="I638" s="203"/>
      <c r="J638" s="230"/>
      <c r="K638" s="8"/>
      <c r="L638" s="241"/>
      <c r="P638" s="2"/>
      <c r="AA638" s="6"/>
      <c r="AB638" s="6"/>
      <c r="AC638" s="6"/>
    </row>
    <row r="639" spans="1:29" ht="13.95" customHeight="1" x14ac:dyDescent="0.25">
      <c r="B639" s="141"/>
      <c r="C639" s="139"/>
      <c r="D639" s="2"/>
      <c r="I639" s="203"/>
      <c r="J639" s="230"/>
      <c r="K639" s="8"/>
      <c r="L639" s="241"/>
      <c r="P639" s="2"/>
      <c r="AA639" s="6"/>
      <c r="AB639" s="6"/>
      <c r="AC639" s="6"/>
    </row>
    <row r="640" spans="1:29" ht="13.95" customHeight="1" x14ac:dyDescent="0.25">
      <c r="B640" s="141"/>
      <c r="C640" s="139"/>
      <c r="D640" s="2"/>
      <c r="I640" s="201"/>
      <c r="J640" s="202"/>
      <c r="K640" s="241"/>
      <c r="L640" s="241"/>
      <c r="P640" s="2"/>
      <c r="AA640" s="6"/>
      <c r="AB640" s="6"/>
      <c r="AC640" s="6"/>
    </row>
    <row r="641" spans="2:29" ht="13.95" customHeight="1" x14ac:dyDescent="0.25">
      <c r="B641" s="141"/>
      <c r="C641" s="139"/>
      <c r="D641" s="2"/>
      <c r="I641" s="201"/>
      <c r="J641" s="202"/>
      <c r="K641" s="241"/>
      <c r="L641" s="241"/>
      <c r="P641" s="2"/>
      <c r="AA641" s="6"/>
      <c r="AB641" s="6"/>
      <c r="AC641" s="6"/>
    </row>
    <row r="642" spans="2:29" ht="13.95" customHeight="1" x14ac:dyDescent="0.25">
      <c r="B642" s="141"/>
      <c r="C642" s="139"/>
      <c r="D642" s="2"/>
      <c r="I642" s="201"/>
      <c r="J642" s="202"/>
      <c r="K642" s="241"/>
      <c r="L642" s="241"/>
      <c r="P642" s="2"/>
      <c r="AA642" s="6"/>
      <c r="AB642" s="6"/>
      <c r="AC642" s="6"/>
    </row>
    <row r="643" spans="2:29" ht="13.95" customHeight="1" x14ac:dyDescent="0.25">
      <c r="B643" s="141"/>
      <c r="C643" s="139"/>
      <c r="D643" s="2"/>
      <c r="I643" s="201"/>
      <c r="J643" s="202"/>
      <c r="K643" s="241"/>
      <c r="L643" s="241"/>
      <c r="P643" s="2"/>
      <c r="AA643" s="6"/>
      <c r="AB643" s="6"/>
      <c r="AC643" s="6"/>
    </row>
    <row r="644" spans="2:29" ht="13.95" customHeight="1" x14ac:dyDescent="0.25">
      <c r="B644" s="141"/>
      <c r="C644" s="139"/>
      <c r="D644" s="2"/>
      <c r="I644" s="201"/>
      <c r="J644" s="202"/>
      <c r="K644" s="241"/>
      <c r="L644" s="241"/>
      <c r="P644" s="2"/>
      <c r="AA644" s="6"/>
      <c r="AB644" s="6"/>
      <c r="AC644" s="6"/>
    </row>
    <row r="645" spans="2:29" ht="13.95" customHeight="1" x14ac:dyDescent="0.25">
      <c r="B645" s="141"/>
      <c r="C645" s="139"/>
      <c r="D645" s="2"/>
      <c r="I645" s="201"/>
      <c r="J645" s="202"/>
      <c r="K645" s="241"/>
      <c r="L645" s="241"/>
      <c r="P645" s="2"/>
      <c r="AA645" s="6"/>
      <c r="AB645" s="6"/>
      <c r="AC645" s="6"/>
    </row>
    <row r="646" spans="2:29" ht="13.95" customHeight="1" x14ac:dyDescent="0.25">
      <c r="B646" s="141"/>
      <c r="C646" s="139"/>
      <c r="D646" s="2"/>
      <c r="I646" s="201"/>
      <c r="J646" s="202"/>
      <c r="K646" s="241"/>
      <c r="L646" s="241"/>
      <c r="P646" s="2"/>
      <c r="AA646" s="6"/>
      <c r="AB646" s="6"/>
      <c r="AC646" s="6"/>
    </row>
    <row r="647" spans="2:29" ht="13.95" customHeight="1" x14ac:dyDescent="0.25">
      <c r="B647" s="141"/>
      <c r="C647" s="139"/>
      <c r="D647" s="2"/>
      <c r="I647" s="201"/>
      <c r="J647" s="202"/>
      <c r="K647" s="241"/>
      <c r="L647" s="241"/>
      <c r="P647" s="2"/>
      <c r="AA647" s="6"/>
      <c r="AB647" s="6"/>
      <c r="AC647" s="6"/>
    </row>
    <row r="648" spans="2:29" ht="13.95" customHeight="1" x14ac:dyDescent="0.25">
      <c r="B648" s="141"/>
      <c r="C648" s="139"/>
      <c r="D648" s="2"/>
      <c r="I648" s="201"/>
      <c r="J648" s="202"/>
      <c r="K648" s="241"/>
      <c r="L648" s="241"/>
      <c r="P648" s="2"/>
      <c r="AA648" s="6"/>
      <c r="AB648" s="6"/>
      <c r="AC648" s="6"/>
    </row>
    <row r="649" spans="2:29" ht="13.95" customHeight="1" x14ac:dyDescent="0.25">
      <c r="B649" s="141"/>
      <c r="C649" s="139"/>
      <c r="D649" s="2"/>
      <c r="I649" s="201"/>
      <c r="J649" s="202"/>
      <c r="K649" s="241"/>
      <c r="L649" s="241"/>
      <c r="P649" s="2"/>
      <c r="AA649" s="6"/>
      <c r="AB649" s="6"/>
      <c r="AC649" s="6"/>
    </row>
    <row r="650" spans="2:29" ht="13.95" customHeight="1" x14ac:dyDescent="0.25">
      <c r="B650" s="141"/>
      <c r="C650" s="139"/>
      <c r="D650" s="2"/>
      <c r="I650" s="201"/>
      <c r="J650" s="202"/>
      <c r="K650" s="241"/>
      <c r="L650" s="241"/>
      <c r="P650" s="2"/>
      <c r="AA650" s="6"/>
      <c r="AB650" s="6"/>
      <c r="AC650" s="6"/>
    </row>
    <row r="651" spans="2:29" ht="13.95" customHeight="1" x14ac:dyDescent="0.25">
      <c r="B651" s="141"/>
      <c r="C651" s="139"/>
      <c r="D651" s="2"/>
      <c r="I651" s="201"/>
      <c r="J651" s="202"/>
      <c r="K651" s="241"/>
      <c r="L651" s="241"/>
      <c r="P651" s="2"/>
      <c r="AA651" s="6"/>
      <c r="AB651" s="6"/>
      <c r="AC651" s="6"/>
    </row>
    <row r="652" spans="2:29" ht="13.95" customHeight="1" x14ac:dyDescent="0.25">
      <c r="B652" s="141"/>
      <c r="C652" s="139"/>
      <c r="D652" s="2"/>
      <c r="I652" s="201"/>
      <c r="J652" s="202"/>
      <c r="K652" s="241"/>
      <c r="L652" s="241"/>
      <c r="P652" s="2"/>
      <c r="AA652" s="6"/>
      <c r="AB652" s="6"/>
      <c r="AC652" s="6"/>
    </row>
    <row r="653" spans="2:29" ht="13.95" customHeight="1" x14ac:dyDescent="0.25">
      <c r="B653" s="141"/>
      <c r="C653" s="139"/>
      <c r="D653" s="2"/>
      <c r="I653" s="201"/>
      <c r="J653" s="202"/>
      <c r="K653" s="241"/>
      <c r="L653" s="241"/>
      <c r="P653" s="2"/>
      <c r="AA653" s="6"/>
      <c r="AB653" s="6"/>
      <c r="AC653" s="6"/>
    </row>
    <row r="654" spans="2:29" ht="13.95" customHeight="1" x14ac:dyDescent="0.25">
      <c r="B654" s="141"/>
      <c r="C654" s="139"/>
      <c r="D654" s="2"/>
      <c r="I654" s="201"/>
      <c r="J654" s="202"/>
      <c r="K654" s="241"/>
      <c r="L654" s="241"/>
      <c r="P654" s="2"/>
      <c r="AA654" s="6"/>
      <c r="AB654" s="6"/>
      <c r="AC654" s="6"/>
    </row>
    <row r="655" spans="2:29" ht="13.95" customHeight="1" x14ac:dyDescent="0.25">
      <c r="B655" s="141"/>
      <c r="C655" s="139"/>
      <c r="D655" s="2"/>
      <c r="I655" s="201"/>
      <c r="J655" s="202"/>
      <c r="K655" s="241"/>
      <c r="L655" s="241"/>
      <c r="P655" s="2"/>
      <c r="AA655" s="6"/>
      <c r="AB655" s="6"/>
      <c r="AC655" s="6"/>
    </row>
    <row r="656" spans="2:29" ht="13.95" customHeight="1" x14ac:dyDescent="0.25">
      <c r="B656" s="141"/>
      <c r="C656" s="139"/>
      <c r="D656" s="2"/>
      <c r="I656" s="201"/>
      <c r="J656" s="202"/>
      <c r="K656" s="241"/>
      <c r="L656" s="241"/>
      <c r="P656" s="2"/>
      <c r="AA656" s="6"/>
      <c r="AB656" s="6"/>
      <c r="AC656" s="6"/>
    </row>
    <row r="657" spans="2:29" ht="13.95" customHeight="1" x14ac:dyDescent="0.25">
      <c r="B657" s="141"/>
      <c r="C657" s="139"/>
      <c r="D657" s="2"/>
      <c r="I657" s="201"/>
      <c r="J657" s="202"/>
      <c r="K657" s="241"/>
      <c r="L657" s="241"/>
      <c r="P657" s="2"/>
      <c r="AA657" s="6"/>
      <c r="AB657" s="6"/>
      <c r="AC657" s="6"/>
    </row>
    <row r="658" spans="2:29" ht="13.95" customHeight="1" x14ac:dyDescent="0.25">
      <c r="B658" s="141"/>
      <c r="C658" s="139"/>
      <c r="D658" s="2"/>
      <c r="I658" s="201"/>
      <c r="J658" s="202"/>
      <c r="K658" s="241"/>
      <c r="L658" s="241"/>
      <c r="P658" s="2"/>
      <c r="AA658" s="6"/>
      <c r="AB658" s="6"/>
      <c r="AC658" s="6"/>
    </row>
    <row r="659" spans="2:29" ht="13.95" customHeight="1" x14ac:dyDescent="0.25">
      <c r="B659" s="141"/>
      <c r="C659" s="139"/>
      <c r="D659" s="2"/>
      <c r="I659" s="201"/>
      <c r="J659" s="202"/>
      <c r="K659" s="241"/>
      <c r="L659" s="241"/>
      <c r="P659" s="2"/>
      <c r="AA659" s="6"/>
      <c r="AB659" s="6"/>
      <c r="AC659" s="6"/>
    </row>
    <row r="660" spans="2:29" ht="13.95" customHeight="1" x14ac:dyDescent="0.25">
      <c r="B660" s="138"/>
      <c r="C660" s="142"/>
      <c r="D660" s="2"/>
      <c r="I660" s="201"/>
      <c r="J660" s="202"/>
      <c r="K660" s="241"/>
      <c r="L660" s="241"/>
      <c r="P660" s="2"/>
      <c r="AA660" s="6"/>
      <c r="AB660" s="6"/>
      <c r="AC660" s="6"/>
    </row>
    <row r="661" spans="2:29" ht="13.95" customHeight="1" x14ac:dyDescent="0.25">
      <c r="B661" s="138"/>
      <c r="C661" s="142"/>
      <c r="D661" s="2"/>
      <c r="I661" s="201"/>
      <c r="J661" s="202"/>
      <c r="K661" s="241"/>
      <c r="L661" s="241"/>
      <c r="P661" s="2"/>
      <c r="AA661" s="6"/>
      <c r="AB661" s="6"/>
      <c r="AC661" s="6"/>
    </row>
    <row r="662" spans="2:29" ht="13.95" customHeight="1" x14ac:dyDescent="0.25">
      <c r="B662" s="138"/>
      <c r="C662" s="142"/>
      <c r="D662" s="2"/>
      <c r="I662" s="241"/>
      <c r="J662" s="241"/>
      <c r="K662" s="241"/>
      <c r="L662" s="241"/>
      <c r="P662" s="2"/>
      <c r="AA662" s="6"/>
      <c r="AB662" s="6"/>
      <c r="AC662" s="6"/>
    </row>
    <row r="663" spans="2:29" ht="13.95" customHeight="1" x14ac:dyDescent="0.25">
      <c r="B663" s="138"/>
      <c r="C663" s="142"/>
      <c r="D663" s="2"/>
      <c r="I663" s="333"/>
      <c r="J663" s="334"/>
      <c r="K663" s="241"/>
      <c r="L663" s="241"/>
      <c r="P663" s="2"/>
      <c r="AA663" s="6"/>
      <c r="AB663" s="6"/>
      <c r="AC663" s="6"/>
    </row>
    <row r="664" spans="2:29" ht="13.95" customHeight="1" x14ac:dyDescent="0.25">
      <c r="B664" s="138"/>
      <c r="C664" s="142"/>
      <c r="D664" s="2"/>
      <c r="I664" s="333"/>
      <c r="J664" s="334"/>
      <c r="K664" s="241"/>
      <c r="L664" s="241"/>
      <c r="P664" s="2"/>
      <c r="AA664" s="6"/>
      <c r="AB664" s="6"/>
      <c r="AC664" s="6"/>
    </row>
    <row r="665" spans="2:29" ht="13.95" customHeight="1" x14ac:dyDescent="0.25">
      <c r="B665" s="138"/>
      <c r="C665" s="142"/>
      <c r="D665" s="2"/>
      <c r="I665" s="201"/>
      <c r="J665" s="202"/>
      <c r="K665" s="241"/>
      <c r="L665" s="241"/>
      <c r="P665" s="2"/>
      <c r="AA665" s="6"/>
      <c r="AB665" s="6"/>
      <c r="AC665" s="6"/>
    </row>
    <row r="666" spans="2:29" ht="13.95" customHeight="1" x14ac:dyDescent="0.25">
      <c r="B666" s="138"/>
      <c r="C666" s="142"/>
      <c r="D666" s="2"/>
      <c r="I666" s="201"/>
      <c r="J666" s="202"/>
      <c r="K666" s="241"/>
      <c r="L666" s="241"/>
      <c r="P666" s="2"/>
      <c r="AA666" s="6"/>
      <c r="AB666" s="6"/>
      <c r="AC666" s="6"/>
    </row>
    <row r="667" spans="2:29" ht="13.95" customHeight="1" x14ac:dyDescent="0.25">
      <c r="B667" s="138"/>
      <c r="C667" s="142"/>
      <c r="D667" s="2"/>
      <c r="I667" s="241"/>
      <c r="J667" s="241"/>
      <c r="K667" s="241"/>
      <c r="L667" s="241"/>
      <c r="P667" s="2"/>
      <c r="AA667" s="6"/>
      <c r="AB667" s="6"/>
      <c r="AC667" s="6"/>
    </row>
    <row r="668" spans="2:29" ht="13.95" customHeight="1" x14ac:dyDescent="0.25">
      <c r="B668" s="138"/>
      <c r="C668" s="142"/>
      <c r="D668" s="2"/>
      <c r="I668" s="201"/>
      <c r="J668" s="202"/>
      <c r="K668" s="241"/>
      <c r="L668" s="241"/>
      <c r="P668" s="2"/>
      <c r="AA668" s="6"/>
      <c r="AB668" s="6"/>
      <c r="AC668" s="6"/>
    </row>
    <row r="669" spans="2:29" ht="13.95" customHeight="1" x14ac:dyDescent="0.25">
      <c r="B669" s="138"/>
      <c r="C669" s="142"/>
      <c r="D669" s="2"/>
      <c r="I669" s="201"/>
      <c r="J669" s="202"/>
      <c r="K669" s="241"/>
      <c r="L669" s="241"/>
      <c r="P669" s="2"/>
      <c r="AA669" s="6"/>
      <c r="AB669" s="6"/>
      <c r="AC669" s="6"/>
    </row>
    <row r="670" spans="2:29" ht="13.95" customHeight="1" x14ac:dyDescent="0.25">
      <c r="B670" s="138"/>
      <c r="C670" s="142"/>
      <c r="D670" s="2"/>
      <c r="I670" s="241"/>
      <c r="J670" s="241"/>
      <c r="K670" s="241"/>
      <c r="L670" s="241"/>
      <c r="P670" s="2"/>
      <c r="AA670" s="6"/>
      <c r="AB670" s="6"/>
      <c r="AC670" s="6"/>
    </row>
    <row r="671" spans="2:29" ht="13.95" customHeight="1" x14ac:dyDescent="0.25">
      <c r="B671" s="138"/>
      <c r="C671" s="142"/>
      <c r="D671" s="2"/>
      <c r="I671" s="333"/>
      <c r="J671" s="334"/>
      <c r="K671" s="241"/>
      <c r="L671" s="241"/>
      <c r="P671" s="2"/>
      <c r="AA671" s="6"/>
      <c r="AB671" s="6"/>
      <c r="AC671" s="6"/>
    </row>
    <row r="672" spans="2:29" ht="13.95" customHeight="1" x14ac:dyDescent="0.25">
      <c r="B672" s="138"/>
      <c r="C672" s="142"/>
      <c r="D672" s="2"/>
      <c r="I672" s="333"/>
      <c r="J672" s="334"/>
      <c r="K672" s="241"/>
      <c r="L672" s="241"/>
      <c r="P672" s="2"/>
      <c r="AA672" s="6"/>
      <c r="AB672" s="6"/>
      <c r="AC672" s="6"/>
    </row>
    <row r="673" spans="2:29" ht="13.95" customHeight="1" x14ac:dyDescent="0.25">
      <c r="B673" s="138"/>
      <c r="C673" s="142"/>
      <c r="D673" s="2"/>
      <c r="I673" s="333"/>
      <c r="J673" s="334"/>
      <c r="K673" s="241"/>
      <c r="L673" s="241"/>
      <c r="P673" s="2"/>
      <c r="AA673" s="6"/>
      <c r="AB673" s="6"/>
      <c r="AC673" s="6"/>
    </row>
    <row r="674" spans="2:29" ht="13.95" customHeight="1" x14ac:dyDescent="0.25">
      <c r="B674" s="138"/>
      <c r="C674" s="142"/>
      <c r="D674" s="2"/>
      <c r="I674" s="241"/>
      <c r="J674" s="241"/>
      <c r="K674" s="241"/>
      <c r="L674" s="241"/>
      <c r="P674" s="2"/>
      <c r="AA674" s="6"/>
      <c r="AB674" s="6"/>
      <c r="AC674" s="6"/>
    </row>
    <row r="675" spans="2:29" ht="13.95" customHeight="1" x14ac:dyDescent="0.25">
      <c r="B675" s="138"/>
      <c r="C675" s="142"/>
      <c r="D675" s="2"/>
      <c r="I675" s="333"/>
      <c r="J675" s="334"/>
      <c r="K675" s="241"/>
      <c r="L675" s="241"/>
      <c r="P675" s="2"/>
      <c r="AA675" s="6"/>
      <c r="AB675" s="6"/>
      <c r="AC675" s="6"/>
    </row>
    <row r="676" spans="2:29" ht="13.95" customHeight="1" x14ac:dyDescent="0.25">
      <c r="B676" s="138"/>
      <c r="C676" s="142"/>
      <c r="D676" s="2"/>
      <c r="I676" s="333"/>
      <c r="J676" s="334"/>
      <c r="K676" s="241"/>
      <c r="L676" s="241"/>
      <c r="P676" s="2"/>
      <c r="AA676" s="6"/>
      <c r="AB676" s="6"/>
      <c r="AC676" s="6"/>
    </row>
    <row r="677" spans="2:29" ht="13.95" customHeight="1" x14ac:dyDescent="0.25">
      <c r="B677" s="138"/>
      <c r="C677" s="142"/>
      <c r="D677" s="2"/>
      <c r="I677" s="333"/>
      <c r="J677" s="334"/>
      <c r="K677" s="241"/>
      <c r="L677" s="241"/>
      <c r="P677" s="2"/>
      <c r="AA677" s="6"/>
      <c r="AB677" s="6"/>
      <c r="AC677" s="6"/>
    </row>
    <row r="678" spans="2:29" ht="13.95" customHeight="1" x14ac:dyDescent="0.25">
      <c r="B678" s="138"/>
      <c r="C678" s="142"/>
      <c r="D678" s="2"/>
      <c r="I678" s="333"/>
      <c r="J678" s="334"/>
      <c r="K678" s="241"/>
      <c r="L678" s="241"/>
      <c r="P678" s="2"/>
      <c r="AA678" s="6"/>
      <c r="AB678" s="6"/>
      <c r="AC678" s="6"/>
    </row>
    <row r="679" spans="2:29" ht="13.95" customHeight="1" x14ac:dyDescent="0.25">
      <c r="B679" s="138"/>
      <c r="C679" s="142"/>
      <c r="D679" s="2"/>
      <c r="I679" s="241"/>
      <c r="J679" s="241"/>
      <c r="K679" s="241"/>
      <c r="L679" s="241"/>
      <c r="P679" s="2"/>
      <c r="AA679" s="6"/>
      <c r="AB679" s="6"/>
      <c r="AC679" s="6"/>
    </row>
    <row r="680" spans="2:29" ht="13.95" customHeight="1" x14ac:dyDescent="0.25">
      <c r="B680" s="138"/>
      <c r="C680" s="142"/>
      <c r="D680" s="2"/>
      <c r="I680" s="333"/>
      <c r="J680" s="334"/>
      <c r="K680" s="241"/>
      <c r="L680" s="241"/>
      <c r="P680" s="2"/>
      <c r="AA680" s="6"/>
      <c r="AB680" s="6"/>
      <c r="AC680" s="6"/>
    </row>
    <row r="681" spans="2:29" ht="13.95" customHeight="1" x14ac:dyDescent="0.25">
      <c r="B681" s="138"/>
      <c r="C681" s="142"/>
      <c r="D681" s="2"/>
      <c r="I681" s="333"/>
      <c r="J681" s="334"/>
      <c r="K681" s="241"/>
      <c r="L681" s="241"/>
      <c r="P681" s="2"/>
      <c r="AA681" s="6"/>
      <c r="AB681" s="6"/>
      <c r="AC681" s="6"/>
    </row>
    <row r="682" spans="2:29" ht="13.95" customHeight="1" x14ac:dyDescent="0.25">
      <c r="B682" s="138"/>
      <c r="C682" s="142"/>
      <c r="D682" s="2"/>
      <c r="I682" s="241"/>
      <c r="J682" s="241"/>
      <c r="K682" s="241"/>
      <c r="L682" s="241"/>
      <c r="P682" s="2"/>
      <c r="AA682" s="6"/>
      <c r="AB682" s="6"/>
      <c r="AC682" s="6"/>
    </row>
    <row r="683" spans="2:29" ht="13.95" customHeight="1" x14ac:dyDescent="0.25">
      <c r="B683" s="138"/>
      <c r="C683" s="142"/>
      <c r="D683" s="2"/>
      <c r="I683" s="333"/>
      <c r="J683" s="334"/>
      <c r="K683" s="241"/>
      <c r="L683" s="241"/>
      <c r="P683" s="2"/>
      <c r="AA683" s="6"/>
      <c r="AB683" s="6"/>
      <c r="AC683" s="6"/>
    </row>
    <row r="684" spans="2:29" ht="13.95" customHeight="1" x14ac:dyDescent="0.25">
      <c r="B684" s="138"/>
      <c r="C684" s="142"/>
      <c r="D684" s="2"/>
      <c r="I684" s="333"/>
      <c r="J684" s="334"/>
      <c r="K684" s="241"/>
      <c r="L684" s="241"/>
      <c r="P684" s="2"/>
      <c r="AA684" s="6"/>
      <c r="AB684" s="6"/>
      <c r="AC684" s="6"/>
    </row>
    <row r="685" spans="2:29" ht="13.95" customHeight="1" x14ac:dyDescent="0.25">
      <c r="B685" s="139"/>
      <c r="C685" s="142"/>
      <c r="D685" s="2"/>
      <c r="I685" s="241"/>
      <c r="J685" s="241"/>
      <c r="K685" s="241"/>
      <c r="L685" s="241"/>
      <c r="P685" s="2"/>
      <c r="AA685" s="6"/>
      <c r="AB685" s="6"/>
      <c r="AC685" s="6"/>
    </row>
    <row r="686" spans="2:29" ht="13.95" customHeight="1" x14ac:dyDescent="0.25">
      <c r="B686" s="142"/>
      <c r="C686" s="142"/>
      <c r="D686" s="2"/>
      <c r="I686" s="241"/>
      <c r="J686" s="241"/>
      <c r="K686" s="241"/>
      <c r="L686" s="241"/>
      <c r="P686" s="2"/>
      <c r="AA686" s="6"/>
      <c r="AB686" s="6"/>
      <c r="AC686" s="6"/>
    </row>
    <row r="687" spans="2:29" ht="13.95" customHeight="1" x14ac:dyDescent="0.25">
      <c r="B687" s="138"/>
      <c r="C687" s="142"/>
      <c r="D687" s="2"/>
      <c r="I687" s="241"/>
      <c r="J687" s="241"/>
      <c r="K687" s="241"/>
      <c r="L687" s="241"/>
      <c r="P687" s="2"/>
      <c r="AA687" s="6"/>
      <c r="AB687" s="6"/>
      <c r="AC687" s="6"/>
    </row>
    <row r="688" spans="2:29" ht="13.95" customHeight="1" x14ac:dyDescent="0.25">
      <c r="B688" s="138"/>
      <c r="C688" s="142"/>
      <c r="D688" s="2"/>
      <c r="I688" s="333"/>
      <c r="J688" s="334"/>
      <c r="K688" s="241"/>
      <c r="L688" s="241"/>
      <c r="P688" s="2"/>
      <c r="AA688" s="6"/>
      <c r="AB688" s="6"/>
      <c r="AC688" s="6"/>
    </row>
    <row r="689" spans="2:29" ht="13.95" customHeight="1" x14ac:dyDescent="0.25">
      <c r="B689" s="139"/>
      <c r="C689" s="142"/>
      <c r="D689" s="2"/>
      <c r="I689" s="241"/>
      <c r="J689" s="241"/>
      <c r="K689" s="241"/>
      <c r="L689" s="241"/>
      <c r="P689" s="2"/>
      <c r="AA689" s="6"/>
      <c r="AB689" s="6"/>
      <c r="AC689" s="6"/>
    </row>
    <row r="690" spans="2:29" ht="13.95" customHeight="1" x14ac:dyDescent="0.25">
      <c r="B690" s="142"/>
      <c r="C690" s="142"/>
      <c r="D690" s="2"/>
      <c r="I690" s="241"/>
      <c r="J690" s="241"/>
      <c r="K690" s="241"/>
      <c r="L690" s="241"/>
      <c r="P690" s="2"/>
      <c r="AA690" s="6"/>
      <c r="AB690" s="6"/>
      <c r="AC690" s="6"/>
    </row>
    <row r="691" spans="2:29" ht="13.95" customHeight="1" x14ac:dyDescent="0.25">
      <c r="B691" s="138"/>
      <c r="C691" s="142"/>
      <c r="D691" s="2"/>
      <c r="I691" s="241"/>
      <c r="J691" s="241"/>
      <c r="K691" s="241"/>
      <c r="L691" s="241"/>
      <c r="P691" s="2"/>
      <c r="AA691" s="6"/>
      <c r="AB691" s="6"/>
      <c r="AC691" s="6"/>
    </row>
    <row r="692" spans="2:29" ht="13.95" customHeight="1" x14ac:dyDescent="0.25">
      <c r="B692" s="138"/>
      <c r="C692" s="142"/>
      <c r="D692" s="2"/>
      <c r="I692" s="333"/>
      <c r="J692" s="334"/>
      <c r="K692" s="241"/>
      <c r="L692" s="241"/>
      <c r="P692" s="2"/>
      <c r="AA692" s="6"/>
      <c r="AB692" s="6"/>
      <c r="AC692" s="6"/>
    </row>
    <row r="693" spans="2:29" ht="13.95" customHeight="1" x14ac:dyDescent="0.25">
      <c r="B693" s="138"/>
      <c r="C693" s="142"/>
      <c r="D693" s="2"/>
      <c r="I693" s="333"/>
      <c r="J693" s="334"/>
      <c r="K693" s="241"/>
      <c r="L693" s="241"/>
      <c r="P693" s="2"/>
      <c r="AA693" s="6"/>
      <c r="AB693" s="6"/>
      <c r="AC693" s="6"/>
    </row>
    <row r="694" spans="2:29" ht="13.95" customHeight="1" x14ac:dyDescent="0.25">
      <c r="B694" s="138"/>
      <c r="C694" s="142"/>
      <c r="D694" s="2"/>
      <c r="I694" s="241"/>
      <c r="J694" s="241"/>
      <c r="K694" s="241"/>
      <c r="L694" s="241"/>
      <c r="P694" s="2"/>
      <c r="AA694" s="6"/>
      <c r="AB694" s="6"/>
      <c r="AC694" s="6"/>
    </row>
    <row r="695" spans="2:29" ht="13.95" customHeight="1" x14ac:dyDescent="0.25">
      <c r="B695" s="138"/>
      <c r="C695" s="142"/>
      <c r="D695" s="2"/>
      <c r="I695" s="333"/>
      <c r="J695" s="334"/>
      <c r="K695" s="241"/>
      <c r="L695" s="241"/>
      <c r="P695" s="2"/>
      <c r="AA695" s="6"/>
      <c r="AB695" s="6"/>
      <c r="AC695" s="6"/>
    </row>
    <row r="696" spans="2:29" ht="13.95" customHeight="1" x14ac:dyDescent="0.25">
      <c r="B696" s="138"/>
      <c r="C696" s="142"/>
      <c r="D696" s="2"/>
      <c r="I696" s="333"/>
      <c r="J696" s="334"/>
      <c r="K696" s="241"/>
      <c r="L696" s="241"/>
      <c r="P696" s="2"/>
      <c r="AA696" s="6"/>
      <c r="AB696" s="6"/>
      <c r="AC696" s="6"/>
    </row>
    <row r="697" spans="2:29" ht="13.95" customHeight="1" x14ac:dyDescent="0.25">
      <c r="B697" s="138"/>
      <c r="C697" s="142"/>
      <c r="D697" s="2"/>
      <c r="I697" s="333"/>
      <c r="J697" s="334"/>
      <c r="K697" s="241"/>
      <c r="L697" s="241"/>
      <c r="P697" s="2"/>
      <c r="AA697" s="6"/>
      <c r="AB697" s="6"/>
      <c r="AC697" s="6"/>
    </row>
    <row r="698" spans="2:29" ht="13.95" customHeight="1" x14ac:dyDescent="0.25">
      <c r="B698" s="138"/>
      <c r="C698" s="142"/>
      <c r="D698" s="2"/>
      <c r="I698" s="241"/>
      <c r="J698" s="241"/>
      <c r="K698" s="241"/>
      <c r="L698" s="241"/>
      <c r="P698" s="2"/>
      <c r="AA698" s="6"/>
      <c r="AB698" s="6"/>
      <c r="AC698" s="6"/>
    </row>
    <row r="699" spans="2:29" ht="13.95" customHeight="1" x14ac:dyDescent="0.25">
      <c r="B699" s="138"/>
      <c r="C699" s="142"/>
      <c r="D699" s="2"/>
      <c r="I699" s="333"/>
      <c r="J699" s="334"/>
      <c r="K699" s="241"/>
      <c r="L699" s="241"/>
      <c r="P699" s="2"/>
      <c r="AA699" s="6"/>
      <c r="AB699" s="6"/>
      <c r="AC699" s="6"/>
    </row>
    <row r="700" spans="2:29" ht="13.95" customHeight="1" x14ac:dyDescent="0.25">
      <c r="B700" s="138"/>
      <c r="C700" s="142"/>
      <c r="D700" s="2"/>
      <c r="I700" s="333"/>
      <c r="J700" s="334"/>
      <c r="K700" s="241"/>
      <c r="L700" s="241"/>
      <c r="P700" s="2"/>
      <c r="AA700" s="6"/>
      <c r="AB700" s="6"/>
      <c r="AC700" s="6"/>
    </row>
    <row r="701" spans="2:29" ht="13.95" customHeight="1" x14ac:dyDescent="0.25">
      <c r="B701" s="138"/>
      <c r="C701" s="142"/>
      <c r="D701" s="2"/>
      <c r="I701" s="241"/>
      <c r="J701" s="241"/>
      <c r="K701" s="241"/>
      <c r="L701" s="241"/>
      <c r="P701" s="2"/>
      <c r="AA701" s="6"/>
      <c r="AB701" s="6"/>
      <c r="AC701" s="6"/>
    </row>
    <row r="702" spans="2:29" ht="13.95" customHeight="1" x14ac:dyDescent="0.25">
      <c r="B702" s="138"/>
      <c r="C702" s="142"/>
      <c r="D702" s="2"/>
      <c r="I702" s="333"/>
      <c r="J702" s="334"/>
      <c r="K702" s="241"/>
      <c r="L702" s="241"/>
      <c r="P702" s="2"/>
      <c r="AA702" s="6"/>
      <c r="AB702" s="6"/>
      <c r="AC702" s="6"/>
    </row>
    <row r="703" spans="2:29" ht="13.95" customHeight="1" x14ac:dyDescent="0.25">
      <c r="B703" s="138"/>
      <c r="C703" s="142"/>
      <c r="D703" s="2"/>
      <c r="I703" s="333"/>
      <c r="J703" s="334"/>
      <c r="K703" s="241"/>
      <c r="L703" s="241"/>
      <c r="P703" s="2"/>
      <c r="AA703" s="6"/>
      <c r="AB703" s="6"/>
      <c r="AC703" s="6"/>
    </row>
    <row r="704" spans="2:29" ht="13.95" customHeight="1" x14ac:dyDescent="0.25">
      <c r="B704" s="138"/>
      <c r="C704" s="142"/>
      <c r="D704" s="2"/>
      <c r="I704" s="333"/>
      <c r="J704" s="334"/>
      <c r="K704" s="241"/>
      <c r="L704" s="241"/>
      <c r="P704" s="2"/>
      <c r="AA704" s="6"/>
      <c r="AB704" s="6"/>
      <c r="AC704" s="6"/>
    </row>
    <row r="705" spans="2:29" ht="13.95" customHeight="1" x14ac:dyDescent="0.25">
      <c r="B705" s="138"/>
      <c r="C705" s="142"/>
      <c r="D705" s="2"/>
      <c r="I705" s="333"/>
      <c r="J705" s="334"/>
      <c r="K705" s="241"/>
      <c r="L705" s="241"/>
      <c r="P705" s="2"/>
      <c r="AA705" s="6"/>
      <c r="AB705" s="6"/>
      <c r="AC705" s="6"/>
    </row>
    <row r="706" spans="2:29" ht="13.95" customHeight="1" x14ac:dyDescent="0.25">
      <c r="B706" s="138"/>
      <c r="C706" s="142"/>
      <c r="D706" s="2"/>
      <c r="I706" s="241"/>
      <c r="J706" s="241"/>
      <c r="K706" s="241"/>
      <c r="L706" s="241"/>
      <c r="P706" s="2"/>
      <c r="AA706" s="6"/>
      <c r="AB706" s="6"/>
      <c r="AC706" s="6"/>
    </row>
    <row r="707" spans="2:29" ht="13.95" customHeight="1" x14ac:dyDescent="0.25">
      <c r="B707" s="138"/>
      <c r="C707" s="142"/>
      <c r="D707" s="2"/>
      <c r="I707" s="333"/>
      <c r="J707" s="334"/>
      <c r="K707" s="241"/>
      <c r="L707" s="241"/>
      <c r="P707" s="2"/>
      <c r="AA707" s="6"/>
      <c r="AB707" s="6"/>
      <c r="AC707" s="6"/>
    </row>
    <row r="708" spans="2:29" ht="13.95" customHeight="1" x14ac:dyDescent="0.25">
      <c r="B708" s="138"/>
      <c r="C708" s="142"/>
      <c r="D708" s="2"/>
      <c r="I708" s="333"/>
      <c r="J708" s="334"/>
      <c r="K708" s="241"/>
      <c r="L708" s="241"/>
      <c r="P708" s="2"/>
      <c r="AA708" s="6"/>
      <c r="AB708" s="6"/>
      <c r="AC708" s="6"/>
    </row>
    <row r="709" spans="2:29" ht="13.95" customHeight="1" x14ac:dyDescent="0.25">
      <c r="B709" s="138"/>
      <c r="C709" s="142"/>
      <c r="D709" s="2"/>
      <c r="I709" s="241"/>
      <c r="J709" s="241"/>
      <c r="K709" s="241"/>
      <c r="L709" s="241"/>
      <c r="P709" s="2"/>
      <c r="AA709" s="6"/>
      <c r="AB709" s="6"/>
      <c r="AC709" s="6"/>
    </row>
    <row r="710" spans="2:29" ht="13.95" customHeight="1" x14ac:dyDescent="0.25">
      <c r="B710" s="138"/>
      <c r="C710" s="142"/>
      <c r="D710" s="2"/>
      <c r="I710" s="333"/>
      <c r="J710" s="334"/>
      <c r="K710" s="241"/>
      <c r="L710" s="241"/>
      <c r="P710" s="2"/>
      <c r="AA710" s="6"/>
      <c r="AB710" s="6"/>
      <c r="AC710" s="6"/>
    </row>
    <row r="711" spans="2:29" ht="13.95" customHeight="1" x14ac:dyDescent="0.25">
      <c r="B711" s="138"/>
      <c r="C711" s="142"/>
      <c r="D711" s="2"/>
      <c r="I711" s="333"/>
      <c r="J711" s="334"/>
      <c r="K711" s="241"/>
      <c r="L711" s="241"/>
      <c r="P711" s="2"/>
      <c r="AA711" s="6"/>
      <c r="AB711" s="6"/>
      <c r="AC711" s="6"/>
    </row>
    <row r="712" spans="2:29" ht="13.95" customHeight="1" x14ac:dyDescent="0.25">
      <c r="B712" s="138"/>
      <c r="C712" s="142"/>
      <c r="D712" s="2"/>
      <c r="I712" s="333"/>
      <c r="J712" s="334"/>
      <c r="K712" s="241"/>
      <c r="L712" s="241"/>
      <c r="P712" s="2"/>
      <c r="AA712" s="6"/>
      <c r="AB712" s="6"/>
      <c r="AC712" s="6"/>
    </row>
    <row r="713" spans="2:29" ht="13.95" customHeight="1" x14ac:dyDescent="0.25">
      <c r="B713" s="138"/>
      <c r="C713" s="142"/>
      <c r="D713" s="2"/>
      <c r="I713" s="333"/>
      <c r="J713" s="334"/>
      <c r="K713" s="241"/>
      <c r="L713" s="241"/>
      <c r="P713" s="2"/>
      <c r="AA713" s="6"/>
      <c r="AB713" s="6"/>
      <c r="AC713" s="6"/>
    </row>
    <row r="714" spans="2:29" ht="13.95" customHeight="1" x14ac:dyDescent="0.25">
      <c r="B714" s="138"/>
      <c r="C714" s="142"/>
      <c r="D714" s="2"/>
      <c r="I714" s="241"/>
      <c r="J714" s="241"/>
      <c r="K714" s="241"/>
      <c r="L714" s="241"/>
      <c r="P714" s="2"/>
      <c r="AA714" s="6"/>
      <c r="AB714" s="6"/>
      <c r="AC714" s="6"/>
    </row>
    <row r="715" spans="2:29" ht="13.95" customHeight="1" x14ac:dyDescent="0.25">
      <c r="B715" s="138"/>
      <c r="C715" s="142"/>
      <c r="D715" s="2"/>
      <c r="I715" s="333"/>
      <c r="J715" s="334"/>
      <c r="K715" s="241"/>
      <c r="L715" s="241"/>
      <c r="P715" s="2"/>
      <c r="AA715" s="6"/>
      <c r="AB715" s="6"/>
      <c r="AC715" s="6"/>
    </row>
    <row r="716" spans="2:29" ht="13.95" customHeight="1" x14ac:dyDescent="0.25">
      <c r="B716" s="138"/>
      <c r="C716" s="142"/>
      <c r="D716" s="2"/>
      <c r="I716" s="333"/>
      <c r="J716" s="334"/>
      <c r="K716" s="241"/>
      <c r="L716" s="241"/>
      <c r="P716" s="2"/>
      <c r="AA716" s="6"/>
      <c r="AB716" s="6"/>
      <c r="AC716" s="6"/>
    </row>
    <row r="717" spans="2:29" ht="13.95" customHeight="1" x14ac:dyDescent="0.25">
      <c r="B717" s="138"/>
      <c r="C717" s="142"/>
      <c r="D717" s="2"/>
      <c r="I717" s="333"/>
      <c r="J717" s="334"/>
      <c r="K717" s="241"/>
      <c r="L717" s="241"/>
      <c r="P717" s="2"/>
      <c r="AA717" s="6"/>
      <c r="AB717" s="6"/>
      <c r="AC717" s="6"/>
    </row>
    <row r="718" spans="2:29" ht="13.95" customHeight="1" x14ac:dyDescent="0.25">
      <c r="B718" s="138"/>
      <c r="C718" s="142"/>
      <c r="D718" s="2"/>
      <c r="I718" s="333"/>
      <c r="J718" s="334"/>
      <c r="K718" s="241"/>
      <c r="L718" s="241"/>
      <c r="P718" s="2"/>
      <c r="AA718" s="6"/>
      <c r="AB718" s="6"/>
      <c r="AC718" s="6"/>
    </row>
    <row r="719" spans="2:29" ht="13.95" customHeight="1" x14ac:dyDescent="0.25">
      <c r="B719" s="138"/>
      <c r="C719" s="142"/>
      <c r="D719" s="2"/>
      <c r="I719" s="333"/>
      <c r="J719" s="334"/>
      <c r="K719" s="241"/>
      <c r="L719" s="241"/>
      <c r="P719" s="2"/>
      <c r="AA719" s="6"/>
      <c r="AB719" s="6"/>
      <c r="AC719" s="6"/>
    </row>
    <row r="720" spans="2:29" ht="13.95" customHeight="1" x14ac:dyDescent="0.25">
      <c r="B720" s="138"/>
      <c r="C720" s="142"/>
      <c r="D720" s="2"/>
      <c r="I720" s="333"/>
      <c r="J720" s="334"/>
      <c r="K720" s="241"/>
      <c r="L720" s="241"/>
      <c r="P720" s="2"/>
      <c r="AA720" s="6"/>
      <c r="AB720" s="6"/>
      <c r="AC720" s="6"/>
    </row>
    <row r="721" spans="2:29" ht="13.95" customHeight="1" x14ac:dyDescent="0.25">
      <c r="B721" s="138"/>
      <c r="C721" s="142"/>
      <c r="D721" s="2"/>
      <c r="I721" s="241"/>
      <c r="J721" s="241"/>
      <c r="K721" s="241"/>
      <c r="L721" s="241"/>
      <c r="P721" s="2"/>
      <c r="AA721" s="6"/>
      <c r="AB721" s="6"/>
      <c r="AC721" s="6"/>
    </row>
    <row r="722" spans="2:29" ht="13.95" customHeight="1" x14ac:dyDescent="0.25">
      <c r="B722" s="138"/>
      <c r="C722" s="142"/>
      <c r="D722" s="2"/>
      <c r="I722" s="333"/>
      <c r="J722" s="334"/>
      <c r="K722" s="241"/>
      <c r="L722" s="241"/>
      <c r="P722" s="2"/>
      <c r="AA722" s="6"/>
      <c r="AB722" s="6"/>
      <c r="AC722" s="6"/>
    </row>
    <row r="723" spans="2:29" ht="13.95" customHeight="1" x14ac:dyDescent="0.25">
      <c r="B723" s="138"/>
      <c r="C723" s="142"/>
      <c r="D723" s="2"/>
      <c r="I723" s="333"/>
      <c r="J723" s="334"/>
      <c r="K723" s="241"/>
      <c r="L723" s="241"/>
      <c r="P723" s="2"/>
      <c r="AA723" s="6"/>
      <c r="AB723" s="6"/>
      <c r="AC723" s="6"/>
    </row>
    <row r="724" spans="2:29" ht="13.95" customHeight="1" x14ac:dyDescent="0.25">
      <c r="B724" s="138"/>
      <c r="C724" s="142"/>
      <c r="D724" s="2"/>
      <c r="I724" s="333"/>
      <c r="J724" s="334"/>
      <c r="K724" s="241"/>
      <c r="L724" s="241"/>
      <c r="P724" s="2"/>
      <c r="AA724" s="6"/>
      <c r="AB724" s="6"/>
      <c r="AC724" s="6"/>
    </row>
    <row r="725" spans="2:29" ht="13.95" customHeight="1" x14ac:dyDescent="0.25">
      <c r="B725" s="138"/>
      <c r="C725" s="142"/>
      <c r="D725" s="2"/>
      <c r="I725" s="333"/>
      <c r="J725" s="334"/>
      <c r="K725" s="241"/>
      <c r="L725" s="241"/>
      <c r="P725" s="2"/>
      <c r="AA725" s="6"/>
      <c r="AB725" s="6"/>
      <c r="AC725" s="6"/>
    </row>
    <row r="726" spans="2:29" ht="13.95" customHeight="1" x14ac:dyDescent="0.25">
      <c r="B726" s="138"/>
      <c r="C726" s="142"/>
      <c r="D726" s="2"/>
      <c r="I726" s="241"/>
      <c r="J726" s="241"/>
      <c r="K726" s="241"/>
      <c r="L726" s="241"/>
      <c r="P726" s="2"/>
      <c r="AA726" s="6"/>
      <c r="AB726" s="6"/>
      <c r="AC726" s="6"/>
    </row>
    <row r="727" spans="2:29" ht="13.95" customHeight="1" x14ac:dyDescent="0.25">
      <c r="B727" s="138"/>
      <c r="C727" s="142"/>
      <c r="D727" s="2"/>
      <c r="I727" s="333"/>
      <c r="J727" s="334"/>
      <c r="K727" s="241"/>
      <c r="L727" s="241"/>
      <c r="P727" s="2"/>
      <c r="AA727" s="6"/>
      <c r="AB727" s="6"/>
      <c r="AC727" s="6"/>
    </row>
    <row r="728" spans="2:29" ht="13.95" customHeight="1" x14ac:dyDescent="0.25">
      <c r="B728" s="138"/>
      <c r="C728" s="142"/>
      <c r="D728" s="2"/>
      <c r="I728" s="333"/>
      <c r="J728" s="334"/>
      <c r="K728" s="241"/>
      <c r="L728" s="241"/>
      <c r="P728" s="2"/>
      <c r="AA728" s="6"/>
      <c r="AB728" s="6"/>
      <c r="AC728" s="6"/>
    </row>
    <row r="729" spans="2:29" ht="13.95" customHeight="1" x14ac:dyDescent="0.25">
      <c r="B729" s="138"/>
      <c r="C729" s="142"/>
      <c r="D729" s="2"/>
      <c r="I729" s="333"/>
      <c r="J729" s="334"/>
      <c r="K729" s="241"/>
      <c r="L729" s="241"/>
      <c r="P729" s="2"/>
      <c r="AA729" s="6"/>
      <c r="AB729" s="6"/>
      <c r="AC729" s="6"/>
    </row>
    <row r="730" spans="2:29" ht="13.95" customHeight="1" x14ac:dyDescent="0.25">
      <c r="B730" s="138"/>
      <c r="C730" s="142"/>
      <c r="D730" s="2"/>
      <c r="I730" s="333"/>
      <c r="J730" s="334"/>
      <c r="K730" s="241"/>
      <c r="L730" s="241"/>
      <c r="P730" s="2"/>
      <c r="AA730" s="6"/>
      <c r="AB730" s="6"/>
      <c r="AC730" s="6"/>
    </row>
    <row r="731" spans="2:29" ht="13.95" customHeight="1" x14ac:dyDescent="0.25">
      <c r="B731" s="138"/>
      <c r="C731" s="142"/>
      <c r="D731" s="2"/>
      <c r="I731" s="241"/>
      <c r="J731" s="241"/>
      <c r="K731" s="241"/>
      <c r="L731" s="241"/>
      <c r="P731" s="2"/>
      <c r="AA731" s="6"/>
      <c r="AB731" s="6"/>
      <c r="AC731" s="6"/>
    </row>
    <row r="732" spans="2:29" ht="13.95" customHeight="1" x14ac:dyDescent="0.25">
      <c r="B732" s="138"/>
      <c r="C732" s="142"/>
      <c r="D732" s="2"/>
      <c r="I732" s="333"/>
      <c r="J732" s="334"/>
      <c r="K732" s="241"/>
      <c r="L732" s="241"/>
      <c r="P732" s="2"/>
      <c r="AA732" s="6"/>
      <c r="AB732" s="6"/>
      <c r="AC732" s="6"/>
    </row>
    <row r="733" spans="2:29" ht="13.95" customHeight="1" x14ac:dyDescent="0.25">
      <c r="B733" s="138"/>
      <c r="C733" s="142"/>
      <c r="D733" s="2"/>
      <c r="I733" s="333"/>
      <c r="J733" s="334"/>
      <c r="K733" s="241"/>
      <c r="L733" s="241"/>
      <c r="P733" s="2"/>
      <c r="AA733" s="6"/>
      <c r="AB733" s="6"/>
      <c r="AC733" s="6"/>
    </row>
    <row r="734" spans="2:29" ht="13.95" customHeight="1" x14ac:dyDescent="0.25">
      <c r="B734" s="138"/>
      <c r="C734" s="142"/>
      <c r="D734" s="2"/>
      <c r="I734" s="333"/>
      <c r="J734" s="334"/>
      <c r="K734" s="241"/>
      <c r="L734" s="241"/>
      <c r="P734" s="2"/>
      <c r="AA734" s="6"/>
      <c r="AB734" s="6"/>
      <c r="AC734" s="6"/>
    </row>
    <row r="735" spans="2:29" ht="13.95" customHeight="1" x14ac:dyDescent="0.25">
      <c r="B735" s="138"/>
      <c r="C735" s="142"/>
      <c r="D735" s="2"/>
      <c r="I735" s="333"/>
      <c r="J735" s="334"/>
      <c r="K735" s="241"/>
      <c r="L735" s="241"/>
      <c r="P735" s="2"/>
      <c r="AA735" s="6"/>
      <c r="AB735" s="6"/>
      <c r="AC735" s="6"/>
    </row>
    <row r="736" spans="2:29" ht="13.95" customHeight="1" x14ac:dyDescent="0.25">
      <c r="B736" s="138"/>
      <c r="C736" s="142"/>
      <c r="D736" s="2"/>
      <c r="I736" s="241"/>
      <c r="J736" s="241"/>
      <c r="K736" s="241"/>
      <c r="L736" s="241"/>
      <c r="P736" s="2"/>
      <c r="AA736" s="6"/>
      <c r="AB736" s="6"/>
      <c r="AC736" s="6"/>
    </row>
    <row r="737" spans="2:29" ht="13.95" customHeight="1" x14ac:dyDescent="0.25">
      <c r="B737" s="138"/>
      <c r="C737" s="142"/>
      <c r="D737" s="2"/>
      <c r="I737" s="333"/>
      <c r="J737" s="334"/>
      <c r="K737" s="241"/>
      <c r="L737" s="241"/>
      <c r="P737" s="2"/>
      <c r="AA737" s="6"/>
      <c r="AB737" s="6"/>
      <c r="AC737" s="6"/>
    </row>
    <row r="738" spans="2:29" ht="13.95" customHeight="1" x14ac:dyDescent="0.25">
      <c r="B738" s="138"/>
      <c r="C738" s="142"/>
      <c r="D738" s="2"/>
      <c r="I738" s="333"/>
      <c r="J738" s="334"/>
      <c r="K738" s="241"/>
      <c r="L738" s="241"/>
      <c r="P738" s="2"/>
      <c r="AA738" s="6"/>
      <c r="AB738" s="6"/>
      <c r="AC738" s="6"/>
    </row>
    <row r="739" spans="2:29" ht="13.95" customHeight="1" x14ac:dyDescent="0.25">
      <c r="B739" s="138"/>
      <c r="C739" s="142"/>
      <c r="D739" s="2"/>
      <c r="I739" s="333"/>
      <c r="J739" s="334"/>
      <c r="K739" s="241"/>
      <c r="L739" s="241"/>
      <c r="P739" s="2"/>
      <c r="AA739" s="6"/>
      <c r="AB739" s="6"/>
      <c r="AC739" s="6"/>
    </row>
    <row r="740" spans="2:29" ht="13.95" customHeight="1" x14ac:dyDescent="0.25">
      <c r="B740" s="138"/>
      <c r="C740" s="142"/>
      <c r="D740" s="2"/>
      <c r="I740" s="333"/>
      <c r="J740" s="334"/>
      <c r="K740" s="241"/>
      <c r="L740" s="241"/>
      <c r="P740" s="2"/>
      <c r="AA740" s="6"/>
      <c r="AB740" s="6"/>
      <c r="AC740" s="6"/>
    </row>
    <row r="741" spans="2:29" ht="13.95" customHeight="1" x14ac:dyDescent="0.25">
      <c r="B741" s="138"/>
      <c r="C741" s="142"/>
      <c r="D741" s="2"/>
      <c r="I741" s="241"/>
      <c r="J741" s="241"/>
      <c r="K741" s="241"/>
      <c r="L741" s="241"/>
      <c r="P741" s="2"/>
      <c r="AA741" s="6"/>
      <c r="AB741" s="6"/>
      <c r="AC741" s="6"/>
    </row>
    <row r="742" spans="2:29" ht="13.95" customHeight="1" x14ac:dyDescent="0.25">
      <c r="B742" s="138"/>
      <c r="C742" s="142"/>
      <c r="D742" s="2"/>
      <c r="I742" s="333"/>
      <c r="J742" s="334"/>
      <c r="K742" s="241"/>
      <c r="L742" s="241"/>
      <c r="P742" s="2"/>
      <c r="AA742" s="6"/>
      <c r="AB742" s="6"/>
      <c r="AC742" s="6"/>
    </row>
    <row r="743" spans="2:29" ht="13.95" customHeight="1" x14ac:dyDescent="0.25">
      <c r="B743" s="138"/>
      <c r="C743" s="142"/>
      <c r="D743" s="2"/>
      <c r="I743" s="333"/>
      <c r="J743" s="334"/>
      <c r="K743" s="241"/>
      <c r="L743" s="241"/>
      <c r="P743" s="2"/>
      <c r="AA743" s="6"/>
      <c r="AB743" s="6"/>
      <c r="AC743" s="6"/>
    </row>
    <row r="744" spans="2:29" ht="13.95" customHeight="1" x14ac:dyDescent="0.25">
      <c r="B744" s="138"/>
      <c r="C744" s="142"/>
      <c r="D744" s="2"/>
      <c r="I744" s="333"/>
      <c r="J744" s="334"/>
      <c r="K744" s="241"/>
      <c r="L744" s="241"/>
      <c r="P744" s="2"/>
      <c r="AA744" s="6"/>
      <c r="AB744" s="6"/>
      <c r="AC744" s="6"/>
    </row>
    <row r="745" spans="2:29" ht="13.95" customHeight="1" x14ac:dyDescent="0.25">
      <c r="B745" s="138"/>
      <c r="C745" s="142"/>
      <c r="D745" s="2"/>
      <c r="I745" s="333"/>
      <c r="J745" s="334"/>
      <c r="K745" s="241"/>
      <c r="L745" s="241"/>
      <c r="P745" s="2"/>
      <c r="AA745" s="6"/>
      <c r="AB745" s="6"/>
      <c r="AC745" s="6"/>
    </row>
    <row r="746" spans="2:29" ht="13.95" customHeight="1" x14ac:dyDescent="0.25">
      <c r="B746" s="138"/>
      <c r="C746" s="142"/>
      <c r="D746" s="2"/>
      <c r="I746" s="241"/>
      <c r="J746" s="241"/>
      <c r="K746" s="241"/>
      <c r="L746" s="241"/>
      <c r="P746" s="2"/>
      <c r="AA746" s="6"/>
      <c r="AB746" s="6"/>
      <c r="AC746" s="6"/>
    </row>
    <row r="747" spans="2:29" ht="13.95" customHeight="1" x14ac:dyDescent="0.25">
      <c r="B747" s="138"/>
      <c r="C747" s="142"/>
      <c r="D747" s="2"/>
      <c r="I747" s="333"/>
      <c r="J747" s="334"/>
      <c r="K747" s="241"/>
      <c r="L747" s="241"/>
      <c r="P747" s="2"/>
      <c r="AA747" s="6"/>
      <c r="AB747" s="6"/>
      <c r="AC747" s="6"/>
    </row>
    <row r="748" spans="2:29" ht="13.95" customHeight="1" x14ac:dyDescent="0.25">
      <c r="B748" s="138"/>
      <c r="C748" s="142"/>
      <c r="D748" s="2"/>
      <c r="I748" s="333"/>
      <c r="J748" s="334"/>
      <c r="K748" s="241"/>
      <c r="L748" s="241"/>
      <c r="P748" s="2"/>
      <c r="AA748" s="6"/>
      <c r="AB748" s="6"/>
      <c r="AC748" s="6"/>
    </row>
    <row r="749" spans="2:29" ht="13.95" customHeight="1" x14ac:dyDescent="0.25">
      <c r="B749" s="138"/>
      <c r="C749" s="142"/>
      <c r="D749" s="2"/>
      <c r="I749" s="333"/>
      <c r="J749" s="334"/>
      <c r="K749" s="241"/>
      <c r="L749" s="241"/>
      <c r="P749" s="2"/>
      <c r="AA749" s="6"/>
      <c r="AB749" s="6"/>
      <c r="AC749" s="6"/>
    </row>
    <row r="750" spans="2:29" ht="13.95" customHeight="1" x14ac:dyDescent="0.25">
      <c r="B750" s="138"/>
      <c r="C750" s="142"/>
      <c r="D750" s="2"/>
      <c r="I750" s="333"/>
      <c r="J750" s="334"/>
      <c r="K750" s="241"/>
      <c r="L750" s="241"/>
      <c r="P750" s="2"/>
      <c r="AA750" s="6"/>
      <c r="AB750" s="6"/>
      <c r="AC750" s="6"/>
    </row>
    <row r="751" spans="2:29" ht="13.95" customHeight="1" x14ac:dyDescent="0.25">
      <c r="B751" s="138"/>
      <c r="C751" s="142"/>
      <c r="D751" s="2"/>
      <c r="I751" s="241"/>
      <c r="J751" s="241"/>
      <c r="K751" s="241"/>
      <c r="L751" s="241"/>
      <c r="P751" s="2"/>
      <c r="AA751" s="6"/>
      <c r="AB751" s="6"/>
      <c r="AC751" s="6"/>
    </row>
    <row r="752" spans="2:29" ht="13.95" customHeight="1" x14ac:dyDescent="0.25">
      <c r="B752" s="138"/>
      <c r="C752" s="142"/>
      <c r="D752" s="2"/>
      <c r="I752" s="333"/>
      <c r="J752" s="334"/>
      <c r="K752" s="241"/>
      <c r="L752" s="241"/>
      <c r="P752" s="2"/>
      <c r="AA752" s="6"/>
      <c r="AB752" s="6"/>
      <c r="AC752" s="6"/>
    </row>
    <row r="753" spans="2:29" ht="13.95" customHeight="1" x14ac:dyDescent="0.25">
      <c r="B753" s="138"/>
      <c r="C753" s="142"/>
      <c r="D753" s="2"/>
      <c r="I753" s="333"/>
      <c r="J753" s="334"/>
      <c r="K753" s="241"/>
      <c r="L753" s="241"/>
      <c r="P753" s="2"/>
      <c r="AA753" s="6"/>
      <c r="AB753" s="6"/>
      <c r="AC753" s="6"/>
    </row>
    <row r="754" spans="2:29" ht="13.95" customHeight="1" x14ac:dyDescent="0.25">
      <c r="B754" s="138"/>
      <c r="C754" s="142"/>
      <c r="D754" s="2"/>
      <c r="I754" s="333"/>
      <c r="J754" s="334"/>
      <c r="K754" s="241"/>
      <c r="L754" s="241"/>
      <c r="P754" s="2"/>
      <c r="AA754" s="6"/>
      <c r="AB754" s="6"/>
      <c r="AC754" s="6"/>
    </row>
    <row r="755" spans="2:29" ht="13.95" customHeight="1" x14ac:dyDescent="0.25">
      <c r="B755" s="138"/>
      <c r="C755" s="142"/>
      <c r="D755" s="2"/>
      <c r="I755" s="333"/>
      <c r="J755" s="334"/>
      <c r="K755" s="241"/>
      <c r="L755" s="241"/>
      <c r="P755" s="2"/>
      <c r="AA755" s="6"/>
      <c r="AB755" s="6"/>
      <c r="AC755" s="6"/>
    </row>
    <row r="756" spans="2:29" ht="13.95" customHeight="1" x14ac:dyDescent="0.25">
      <c r="B756" s="138"/>
      <c r="C756" s="142"/>
      <c r="D756" s="2"/>
      <c r="I756" s="241"/>
      <c r="J756" s="241"/>
      <c r="K756" s="241"/>
      <c r="L756" s="241"/>
      <c r="P756" s="2"/>
      <c r="AA756" s="6"/>
      <c r="AB756" s="6"/>
      <c r="AC756" s="6"/>
    </row>
    <row r="757" spans="2:29" ht="13.95" customHeight="1" x14ac:dyDescent="0.25">
      <c r="B757" s="138"/>
      <c r="C757" s="142"/>
      <c r="D757" s="2"/>
      <c r="I757" s="333"/>
      <c r="J757" s="334"/>
      <c r="K757" s="241"/>
      <c r="L757" s="241"/>
      <c r="P757" s="2"/>
      <c r="AA757" s="6"/>
      <c r="AB757" s="6"/>
      <c r="AC757" s="6"/>
    </row>
    <row r="758" spans="2:29" ht="13.95" customHeight="1" x14ac:dyDescent="0.25">
      <c r="B758" s="138"/>
      <c r="C758" s="142"/>
      <c r="D758" s="2"/>
      <c r="I758" s="333"/>
      <c r="J758" s="334"/>
      <c r="K758" s="241"/>
      <c r="L758" s="241"/>
      <c r="P758" s="2"/>
      <c r="AA758" s="6"/>
      <c r="AB758" s="6"/>
      <c r="AC758" s="6"/>
    </row>
    <row r="759" spans="2:29" ht="13.95" customHeight="1" x14ac:dyDescent="0.25">
      <c r="B759" s="138"/>
      <c r="C759" s="142"/>
      <c r="D759" s="2"/>
      <c r="I759" s="333"/>
      <c r="J759" s="334"/>
      <c r="K759" s="241"/>
      <c r="L759" s="241"/>
      <c r="P759" s="2"/>
      <c r="AA759" s="6"/>
      <c r="AB759" s="6"/>
      <c r="AC759" s="6"/>
    </row>
    <row r="760" spans="2:29" ht="13.95" customHeight="1" x14ac:dyDescent="0.25">
      <c r="B760" s="138"/>
      <c r="C760" s="142"/>
      <c r="D760" s="2"/>
      <c r="I760" s="333"/>
      <c r="J760" s="334"/>
      <c r="K760" s="241"/>
      <c r="L760" s="241"/>
      <c r="P760" s="2"/>
      <c r="AA760" s="6"/>
      <c r="AB760" s="6"/>
      <c r="AC760" s="6"/>
    </row>
    <row r="761" spans="2:29" ht="13.95" customHeight="1" x14ac:dyDescent="0.25">
      <c r="B761" s="138"/>
      <c r="C761" s="142"/>
      <c r="D761" s="2"/>
      <c r="I761" s="241"/>
      <c r="J761" s="241"/>
      <c r="K761" s="241"/>
      <c r="L761" s="241"/>
      <c r="P761" s="2"/>
      <c r="AA761" s="6"/>
      <c r="AB761" s="6"/>
      <c r="AC761" s="6"/>
    </row>
    <row r="762" spans="2:29" ht="13.95" customHeight="1" x14ac:dyDescent="0.25">
      <c r="B762" s="138"/>
      <c r="C762" s="142"/>
      <c r="D762" s="2"/>
      <c r="I762" s="333"/>
      <c r="J762" s="334"/>
      <c r="K762" s="241"/>
      <c r="L762" s="241"/>
      <c r="P762" s="2"/>
      <c r="AA762" s="6"/>
      <c r="AB762" s="6"/>
      <c r="AC762" s="6"/>
    </row>
    <row r="763" spans="2:29" ht="13.95" customHeight="1" x14ac:dyDescent="0.25">
      <c r="B763" s="138"/>
      <c r="C763" s="142"/>
      <c r="D763" s="2"/>
      <c r="I763" s="333"/>
      <c r="J763" s="334"/>
      <c r="K763" s="241"/>
      <c r="L763" s="241"/>
      <c r="P763" s="2"/>
      <c r="AA763" s="6"/>
      <c r="AB763" s="6"/>
      <c r="AC763" s="6"/>
    </row>
    <row r="764" spans="2:29" ht="13.95" customHeight="1" x14ac:dyDescent="0.25">
      <c r="B764" s="138"/>
      <c r="C764" s="142"/>
      <c r="D764" s="2"/>
      <c r="I764" s="333"/>
      <c r="J764" s="334"/>
      <c r="K764" s="241"/>
      <c r="L764" s="241"/>
      <c r="P764" s="2"/>
      <c r="AA764" s="6"/>
      <c r="AB764" s="6"/>
      <c r="AC764" s="6"/>
    </row>
    <row r="765" spans="2:29" ht="13.95" customHeight="1" x14ac:dyDescent="0.25">
      <c r="B765" s="138"/>
      <c r="C765" s="142"/>
      <c r="D765" s="2"/>
      <c r="I765" s="241"/>
      <c r="J765" s="241"/>
      <c r="K765" s="241"/>
      <c r="L765" s="241"/>
      <c r="P765" s="2"/>
      <c r="AA765" s="6"/>
      <c r="AB765" s="6"/>
      <c r="AC765" s="6"/>
    </row>
    <row r="766" spans="2:29" ht="13.95" customHeight="1" x14ac:dyDescent="0.25">
      <c r="B766" s="138"/>
      <c r="C766" s="142"/>
      <c r="D766" s="2"/>
      <c r="I766" s="333"/>
      <c r="J766" s="334"/>
      <c r="K766" s="241"/>
      <c r="L766" s="241"/>
      <c r="P766" s="2"/>
      <c r="AA766" s="6"/>
      <c r="AB766" s="6"/>
      <c r="AC766" s="6"/>
    </row>
    <row r="767" spans="2:29" ht="13.95" customHeight="1" x14ac:dyDescent="0.25">
      <c r="B767" s="138"/>
      <c r="C767" s="142"/>
      <c r="D767" s="2"/>
      <c r="I767" s="333"/>
      <c r="J767" s="334"/>
      <c r="K767" s="241"/>
      <c r="L767" s="241"/>
      <c r="P767" s="2"/>
      <c r="AA767" s="6"/>
      <c r="AB767" s="6"/>
      <c r="AC767" s="6"/>
    </row>
    <row r="768" spans="2:29" ht="13.95" customHeight="1" x14ac:dyDescent="0.25">
      <c r="B768" s="138"/>
      <c r="C768" s="142"/>
      <c r="D768" s="2"/>
      <c r="I768" s="333"/>
      <c r="J768" s="334"/>
      <c r="K768" s="241"/>
      <c r="L768" s="241"/>
      <c r="P768" s="2"/>
      <c r="AA768" s="6"/>
      <c r="AB768" s="6"/>
      <c r="AC768" s="6"/>
    </row>
    <row r="769" spans="2:29" ht="13.95" customHeight="1" x14ac:dyDescent="0.25">
      <c r="B769" s="138"/>
      <c r="C769" s="142"/>
      <c r="D769" s="2"/>
      <c r="I769" s="241"/>
      <c r="J769" s="241"/>
      <c r="K769" s="241"/>
      <c r="L769" s="241"/>
      <c r="P769" s="2"/>
      <c r="AA769" s="6"/>
      <c r="AB769" s="6"/>
      <c r="AC769" s="6"/>
    </row>
    <row r="770" spans="2:29" ht="13.95" customHeight="1" x14ac:dyDescent="0.25">
      <c r="B770" s="138"/>
      <c r="C770" s="142"/>
      <c r="D770" s="2"/>
      <c r="I770" s="333"/>
      <c r="J770" s="334"/>
      <c r="K770" s="241"/>
      <c r="L770" s="241"/>
      <c r="P770" s="2"/>
      <c r="AA770" s="6"/>
      <c r="AB770" s="6"/>
      <c r="AC770" s="6"/>
    </row>
    <row r="771" spans="2:29" ht="13.95" customHeight="1" x14ac:dyDescent="0.25">
      <c r="B771" s="138"/>
      <c r="C771" s="142"/>
      <c r="D771" s="2"/>
      <c r="I771" s="333"/>
      <c r="J771" s="334"/>
      <c r="K771" s="241"/>
      <c r="L771" s="241"/>
      <c r="P771" s="2"/>
      <c r="AA771" s="6"/>
      <c r="AB771" s="6"/>
      <c r="AC771" s="6"/>
    </row>
    <row r="772" spans="2:29" ht="13.95" customHeight="1" x14ac:dyDescent="0.25">
      <c r="B772" s="139"/>
      <c r="C772" s="142"/>
      <c r="D772" s="2"/>
      <c r="I772" s="231"/>
      <c r="J772" s="231"/>
      <c r="K772" s="241"/>
      <c r="L772" s="241"/>
      <c r="P772" s="2"/>
      <c r="AA772" s="6"/>
      <c r="AB772" s="6"/>
      <c r="AC772" s="6"/>
    </row>
    <row r="773" spans="2:29" ht="13.95" customHeight="1" x14ac:dyDescent="0.25">
      <c r="B773" s="142"/>
      <c r="C773" s="142"/>
      <c r="D773" s="2"/>
      <c r="I773" s="231"/>
      <c r="J773" s="231"/>
      <c r="K773" s="241"/>
      <c r="L773" s="241"/>
      <c r="P773" s="2"/>
      <c r="AA773" s="6"/>
      <c r="AB773" s="6"/>
      <c r="AC773" s="6"/>
    </row>
    <row r="774" spans="2:29" ht="13.95" customHeight="1" x14ac:dyDescent="0.25">
      <c r="B774" s="138"/>
      <c r="C774" s="142"/>
      <c r="D774" s="2"/>
      <c r="I774" s="231"/>
      <c r="J774" s="231"/>
      <c r="K774" s="241"/>
      <c r="L774" s="241"/>
      <c r="P774" s="2"/>
      <c r="AA774" s="6"/>
      <c r="AB774" s="6"/>
      <c r="AC774" s="6"/>
    </row>
    <row r="775" spans="2:29" ht="13.95" customHeight="1" x14ac:dyDescent="0.25">
      <c r="B775" s="138"/>
      <c r="C775" s="142"/>
      <c r="D775" s="2"/>
      <c r="I775" s="241"/>
      <c r="J775" s="241"/>
      <c r="K775" s="241"/>
      <c r="L775" s="241"/>
      <c r="P775" s="2"/>
      <c r="AA775" s="6"/>
      <c r="AB775" s="6"/>
      <c r="AC775" s="6"/>
    </row>
    <row r="776" spans="2:29" ht="13.95" customHeight="1" x14ac:dyDescent="0.25">
      <c r="B776" s="138"/>
      <c r="C776" s="142"/>
      <c r="D776" s="2"/>
      <c r="I776" s="241"/>
      <c r="J776" s="241"/>
      <c r="K776" s="241"/>
      <c r="L776" s="241"/>
      <c r="P776" s="2"/>
      <c r="AA776" s="6"/>
      <c r="AB776" s="6"/>
      <c r="AC776" s="6"/>
    </row>
    <row r="777" spans="2:29" ht="13.95" customHeight="1" x14ac:dyDescent="0.25">
      <c r="B777" s="138"/>
      <c r="C777" s="142"/>
      <c r="D777" s="2"/>
      <c r="I777" s="231"/>
      <c r="J777" s="231"/>
      <c r="K777" s="241"/>
      <c r="L777" s="241"/>
      <c r="P777" s="2"/>
      <c r="AA777" s="6"/>
      <c r="AB777" s="6"/>
      <c r="AC777" s="6"/>
    </row>
    <row r="778" spans="2:29" ht="13.95" customHeight="1" x14ac:dyDescent="0.25">
      <c r="B778" s="138"/>
      <c r="C778" s="142"/>
      <c r="D778" s="2"/>
      <c r="I778" s="241"/>
      <c r="J778" s="241"/>
      <c r="K778" s="241"/>
      <c r="L778" s="241"/>
      <c r="P778" s="2"/>
      <c r="AA778" s="6"/>
      <c r="AB778" s="6"/>
      <c r="AC778" s="6"/>
    </row>
    <row r="779" spans="2:29" ht="13.95" customHeight="1" x14ac:dyDescent="0.25">
      <c r="B779" s="138"/>
      <c r="C779" s="142"/>
      <c r="D779" s="2"/>
      <c r="I779" s="241"/>
      <c r="J779" s="241"/>
      <c r="K779" s="241"/>
      <c r="L779" s="241"/>
      <c r="P779" s="2"/>
      <c r="AA779" s="6"/>
      <c r="AB779" s="6"/>
      <c r="AC779" s="6"/>
    </row>
    <row r="780" spans="2:29" ht="13.95" customHeight="1" x14ac:dyDescent="0.25">
      <c r="B780" s="138"/>
      <c r="C780" s="142"/>
      <c r="D780" s="2"/>
      <c r="I780" s="241"/>
      <c r="J780" s="241"/>
      <c r="K780" s="241"/>
      <c r="L780" s="241"/>
      <c r="P780" s="2"/>
      <c r="AA780" s="6"/>
      <c r="AB780" s="6"/>
      <c r="AC780" s="6"/>
    </row>
    <row r="781" spans="2:29" ht="13.95" customHeight="1" x14ac:dyDescent="0.25">
      <c r="B781" s="138"/>
      <c r="C781" s="142"/>
      <c r="D781" s="2"/>
      <c r="I781" s="241"/>
      <c r="J781" s="241"/>
      <c r="K781" s="241"/>
      <c r="L781" s="241"/>
      <c r="P781" s="2"/>
      <c r="AA781" s="6"/>
      <c r="AB781" s="6"/>
      <c r="AC781" s="6"/>
    </row>
    <row r="782" spans="2:29" ht="13.95" customHeight="1" x14ac:dyDescent="0.25">
      <c r="B782" s="138"/>
      <c r="C782" s="142"/>
      <c r="D782" s="2"/>
      <c r="I782" s="241"/>
      <c r="J782" s="241"/>
      <c r="K782" s="241"/>
      <c r="L782" s="241"/>
      <c r="P782" s="2"/>
      <c r="AA782" s="6"/>
      <c r="AB782" s="6"/>
      <c r="AC782" s="6"/>
    </row>
    <row r="783" spans="2:29" ht="13.95" customHeight="1" x14ac:dyDescent="0.25">
      <c r="B783" s="138"/>
      <c r="C783" s="142"/>
      <c r="D783" s="2"/>
      <c r="I783" s="241"/>
      <c r="J783" s="241"/>
      <c r="K783" s="241"/>
      <c r="L783" s="241"/>
      <c r="P783" s="2"/>
      <c r="AA783" s="6"/>
      <c r="AB783" s="6"/>
      <c r="AC783" s="6"/>
    </row>
    <row r="784" spans="2:29" ht="13.95" customHeight="1" x14ac:dyDescent="0.25">
      <c r="B784" s="138"/>
      <c r="C784" s="142"/>
      <c r="D784" s="2"/>
      <c r="I784" s="241"/>
      <c r="J784" s="241"/>
      <c r="K784" s="241"/>
      <c r="L784" s="241"/>
      <c r="P784" s="2"/>
      <c r="AA784" s="6"/>
      <c r="AB784" s="6"/>
      <c r="AC784" s="6"/>
    </row>
    <row r="785" spans="2:29" ht="13.95" customHeight="1" x14ac:dyDescent="0.25">
      <c r="B785" s="138"/>
      <c r="C785" s="142"/>
      <c r="D785" s="2"/>
      <c r="I785" s="241"/>
      <c r="J785" s="241"/>
      <c r="K785" s="241"/>
      <c r="L785" s="241"/>
      <c r="P785" s="2"/>
      <c r="AA785" s="6"/>
      <c r="AB785" s="6"/>
      <c r="AC785" s="6"/>
    </row>
    <row r="786" spans="2:29" ht="13.95" customHeight="1" x14ac:dyDescent="0.25">
      <c r="B786" s="138"/>
      <c r="C786" s="142"/>
      <c r="D786" s="2"/>
      <c r="I786" s="241"/>
      <c r="J786" s="241"/>
      <c r="K786" s="241"/>
      <c r="L786" s="241"/>
      <c r="P786" s="2"/>
      <c r="AA786" s="6"/>
      <c r="AB786" s="6"/>
      <c r="AC786" s="6"/>
    </row>
    <row r="787" spans="2:29" ht="13.95" customHeight="1" x14ac:dyDescent="0.25">
      <c r="B787" s="138"/>
      <c r="C787" s="142"/>
      <c r="D787" s="2"/>
      <c r="I787" s="241"/>
      <c r="J787" s="241"/>
      <c r="K787" s="241"/>
      <c r="L787" s="241"/>
      <c r="P787" s="2"/>
      <c r="AA787" s="6"/>
      <c r="AB787" s="6"/>
      <c r="AC787" s="6"/>
    </row>
    <row r="788" spans="2:29" ht="13.95" customHeight="1" x14ac:dyDescent="0.25">
      <c r="B788" s="138"/>
      <c r="C788" s="142"/>
      <c r="D788" s="2"/>
      <c r="I788" s="241"/>
      <c r="J788" s="241"/>
      <c r="K788" s="241"/>
      <c r="L788" s="241"/>
      <c r="P788" s="2"/>
      <c r="AA788" s="6"/>
      <c r="AB788" s="6"/>
      <c r="AC788" s="6"/>
    </row>
    <row r="789" spans="2:29" ht="13.95" customHeight="1" x14ac:dyDescent="0.25">
      <c r="B789" s="138"/>
      <c r="C789" s="142"/>
      <c r="D789" s="2"/>
      <c r="I789" s="241"/>
      <c r="J789" s="241"/>
      <c r="K789" s="241"/>
      <c r="L789" s="241"/>
      <c r="P789" s="2"/>
      <c r="AA789" s="6"/>
      <c r="AB789" s="6"/>
      <c r="AC789" s="6"/>
    </row>
    <row r="790" spans="2:29" ht="13.95" customHeight="1" x14ac:dyDescent="0.25">
      <c r="B790" s="138"/>
      <c r="C790" s="142"/>
      <c r="D790" s="2"/>
      <c r="I790" s="241"/>
      <c r="J790" s="241"/>
      <c r="K790" s="241"/>
      <c r="L790" s="241"/>
      <c r="P790" s="2"/>
      <c r="AA790" s="6"/>
      <c r="AB790" s="6"/>
      <c r="AC790" s="6"/>
    </row>
    <row r="791" spans="2:29" ht="13.95" customHeight="1" x14ac:dyDescent="0.25">
      <c r="B791" s="138"/>
      <c r="C791" s="142"/>
      <c r="D791" s="2"/>
      <c r="I791" s="241"/>
      <c r="J791" s="241"/>
      <c r="K791" s="241"/>
      <c r="L791" s="241"/>
      <c r="P791" s="2"/>
      <c r="AA791" s="6"/>
      <c r="AB791" s="6"/>
      <c r="AC791" s="6"/>
    </row>
    <row r="792" spans="2:29" ht="13.95" customHeight="1" x14ac:dyDescent="0.25">
      <c r="B792" s="138"/>
      <c r="C792" s="142"/>
      <c r="D792" s="2"/>
      <c r="I792" s="241"/>
      <c r="J792" s="241"/>
      <c r="K792" s="241"/>
      <c r="L792" s="241"/>
      <c r="P792" s="2"/>
      <c r="AA792" s="6"/>
      <c r="AB792" s="6"/>
      <c r="AC792" s="6"/>
    </row>
    <row r="793" spans="2:29" ht="13.95" customHeight="1" x14ac:dyDescent="0.25">
      <c r="B793" s="138"/>
      <c r="C793" s="142"/>
      <c r="D793" s="2"/>
      <c r="I793" s="241"/>
      <c r="J793" s="241"/>
      <c r="K793" s="241"/>
      <c r="L793" s="241"/>
      <c r="P793" s="2"/>
      <c r="AA793" s="6"/>
      <c r="AB793" s="6"/>
      <c r="AC793" s="6"/>
    </row>
    <row r="794" spans="2:29" ht="13.95" customHeight="1" x14ac:dyDescent="0.25">
      <c r="B794" s="138"/>
      <c r="C794" s="142"/>
      <c r="D794" s="2"/>
      <c r="I794" s="241"/>
      <c r="J794" s="241"/>
      <c r="K794" s="241"/>
      <c r="L794" s="241"/>
      <c r="P794" s="2"/>
      <c r="AA794" s="6"/>
      <c r="AB794" s="6"/>
      <c r="AC794" s="6"/>
    </row>
    <row r="795" spans="2:29" ht="13.95" customHeight="1" x14ac:dyDescent="0.25">
      <c r="B795" s="138"/>
      <c r="C795" s="142"/>
      <c r="D795" s="2"/>
      <c r="I795" s="241"/>
      <c r="J795" s="241"/>
      <c r="K795" s="241"/>
      <c r="L795" s="241"/>
      <c r="P795" s="2"/>
      <c r="AA795" s="6"/>
      <c r="AB795" s="6"/>
      <c r="AC795" s="6"/>
    </row>
    <row r="796" spans="2:29" ht="13.95" customHeight="1" x14ac:dyDescent="0.25">
      <c r="B796" s="138"/>
      <c r="C796" s="142"/>
      <c r="D796" s="2"/>
      <c r="I796" s="241"/>
      <c r="J796" s="241"/>
      <c r="K796" s="241"/>
      <c r="L796" s="241"/>
      <c r="P796" s="2"/>
      <c r="AA796" s="6"/>
      <c r="AB796" s="6"/>
      <c r="AC796" s="6"/>
    </row>
    <row r="797" spans="2:29" ht="13.95" customHeight="1" x14ac:dyDescent="0.25">
      <c r="B797" s="138"/>
      <c r="C797" s="142"/>
      <c r="D797" s="2"/>
      <c r="I797" s="241"/>
      <c r="J797" s="241"/>
      <c r="K797" s="241"/>
      <c r="L797" s="241"/>
      <c r="P797" s="2"/>
      <c r="AA797" s="6"/>
      <c r="AB797" s="6"/>
      <c r="AC797" s="6"/>
    </row>
    <row r="798" spans="2:29" ht="13.95" customHeight="1" x14ac:dyDescent="0.25">
      <c r="B798" s="138"/>
      <c r="C798" s="142"/>
      <c r="D798" s="2"/>
      <c r="I798" s="241"/>
      <c r="J798" s="241"/>
      <c r="K798" s="241"/>
      <c r="L798" s="241"/>
      <c r="P798" s="2"/>
      <c r="AA798" s="6"/>
      <c r="AB798" s="6"/>
      <c r="AC798" s="6"/>
    </row>
    <row r="799" spans="2:29" ht="13.95" customHeight="1" x14ac:dyDescent="0.25">
      <c r="B799" s="138"/>
      <c r="C799" s="142"/>
      <c r="D799" s="2"/>
      <c r="I799" s="241"/>
      <c r="J799" s="241"/>
      <c r="K799" s="241"/>
      <c r="L799" s="241"/>
      <c r="P799" s="2"/>
      <c r="AA799" s="6"/>
      <c r="AB799" s="6"/>
      <c r="AC799" s="6"/>
    </row>
    <row r="800" spans="2:29" ht="13.95" customHeight="1" x14ac:dyDescent="0.25">
      <c r="B800" s="138"/>
      <c r="C800" s="142"/>
      <c r="D800" s="2"/>
      <c r="I800" s="241"/>
      <c r="J800" s="241"/>
      <c r="K800" s="241"/>
      <c r="L800" s="241"/>
      <c r="P800" s="2"/>
      <c r="AA800" s="6"/>
      <c r="AB800" s="6"/>
      <c r="AC800" s="6"/>
    </row>
    <row r="801" spans="2:29" ht="13.95" customHeight="1" x14ac:dyDescent="0.25">
      <c r="B801" s="138"/>
      <c r="C801" s="142"/>
      <c r="D801" s="2"/>
      <c r="I801" s="241"/>
      <c r="J801" s="241"/>
      <c r="K801" s="241"/>
      <c r="L801" s="241"/>
      <c r="P801" s="2"/>
      <c r="AA801" s="6"/>
      <c r="AB801" s="6"/>
      <c r="AC801" s="6"/>
    </row>
    <row r="802" spans="2:29" ht="13.95" customHeight="1" x14ac:dyDescent="0.25">
      <c r="B802" s="138"/>
      <c r="C802" s="142"/>
      <c r="D802" s="2"/>
      <c r="I802" s="241"/>
      <c r="J802" s="241"/>
      <c r="K802" s="241"/>
      <c r="L802" s="241"/>
      <c r="P802" s="2"/>
      <c r="AA802" s="6"/>
      <c r="AB802" s="6"/>
      <c r="AC802" s="6"/>
    </row>
    <row r="803" spans="2:29" ht="13.95" customHeight="1" x14ac:dyDescent="0.25">
      <c r="B803" s="138"/>
      <c r="C803" s="142"/>
      <c r="D803" s="2"/>
      <c r="I803" s="241"/>
      <c r="J803" s="241"/>
      <c r="K803" s="241"/>
      <c r="L803" s="241"/>
      <c r="P803" s="2"/>
      <c r="AA803" s="6"/>
      <c r="AB803" s="6"/>
      <c r="AC803" s="6"/>
    </row>
    <row r="804" spans="2:29" ht="13.95" customHeight="1" x14ac:dyDescent="0.25">
      <c r="B804" s="138"/>
      <c r="C804" s="142"/>
      <c r="D804" s="2"/>
      <c r="I804" s="241"/>
      <c r="J804" s="241"/>
      <c r="K804" s="241"/>
      <c r="L804" s="241"/>
      <c r="P804" s="2"/>
      <c r="AA804" s="6"/>
      <c r="AB804" s="6"/>
      <c r="AC804" s="6"/>
    </row>
    <row r="805" spans="2:29" ht="13.95" customHeight="1" x14ac:dyDescent="0.25">
      <c r="B805" s="138"/>
      <c r="C805" s="142"/>
      <c r="D805" s="2"/>
      <c r="I805" s="241"/>
      <c r="J805" s="241"/>
      <c r="K805" s="241"/>
      <c r="L805" s="241"/>
      <c r="P805" s="2"/>
      <c r="AA805" s="6"/>
      <c r="AB805" s="6"/>
      <c r="AC805" s="6"/>
    </row>
    <row r="806" spans="2:29" ht="13.95" customHeight="1" x14ac:dyDescent="0.25">
      <c r="B806" s="138"/>
      <c r="C806" s="142"/>
      <c r="D806" s="2"/>
      <c r="I806" s="241"/>
      <c r="J806" s="241"/>
      <c r="K806" s="241"/>
      <c r="L806" s="241"/>
      <c r="P806" s="2"/>
      <c r="AA806" s="6"/>
      <c r="AB806" s="6"/>
      <c r="AC806" s="6"/>
    </row>
    <row r="807" spans="2:29" ht="13.95" customHeight="1" x14ac:dyDescent="0.25">
      <c r="B807" s="138"/>
      <c r="C807" s="142"/>
      <c r="D807" s="2"/>
      <c r="I807" s="241"/>
      <c r="J807" s="241"/>
      <c r="K807" s="241"/>
      <c r="L807" s="241"/>
      <c r="P807" s="2"/>
      <c r="AA807" s="6"/>
      <c r="AB807" s="6"/>
      <c r="AC807" s="6"/>
    </row>
    <row r="808" spans="2:29" ht="13.95" customHeight="1" x14ac:dyDescent="0.25">
      <c r="B808" s="138"/>
      <c r="C808" s="142"/>
      <c r="D808" s="2"/>
      <c r="I808" s="241"/>
      <c r="J808" s="241"/>
      <c r="K808" s="241"/>
      <c r="L808" s="241"/>
      <c r="P808" s="2"/>
      <c r="AA808" s="6"/>
      <c r="AB808" s="6"/>
      <c r="AC808" s="6"/>
    </row>
    <row r="809" spans="2:29" ht="13.95" customHeight="1" x14ac:dyDescent="0.25">
      <c r="B809" s="138"/>
      <c r="C809" s="142"/>
      <c r="D809" s="2"/>
      <c r="I809" s="241"/>
      <c r="J809" s="241"/>
      <c r="K809" s="241"/>
      <c r="L809" s="241"/>
      <c r="P809" s="2"/>
      <c r="AA809" s="6"/>
      <c r="AB809" s="6"/>
      <c r="AC809" s="6"/>
    </row>
    <row r="810" spans="2:29" ht="13.95" customHeight="1" x14ac:dyDescent="0.25">
      <c r="B810" s="138"/>
      <c r="C810" s="142"/>
      <c r="D810" s="2"/>
      <c r="I810" s="241"/>
      <c r="J810" s="241"/>
      <c r="K810" s="241"/>
      <c r="L810" s="241"/>
      <c r="P810" s="2"/>
      <c r="AA810" s="6"/>
      <c r="AB810" s="6"/>
      <c r="AC810" s="6"/>
    </row>
    <row r="811" spans="2:29" ht="13.95" customHeight="1" x14ac:dyDescent="0.25">
      <c r="B811" s="138"/>
      <c r="C811" s="142"/>
      <c r="D811" s="2"/>
      <c r="I811" s="241"/>
      <c r="J811" s="241"/>
      <c r="K811" s="241"/>
      <c r="L811" s="241"/>
      <c r="P811" s="2"/>
      <c r="AA811" s="6"/>
      <c r="AB811" s="6"/>
      <c r="AC811" s="6"/>
    </row>
    <row r="812" spans="2:29" ht="13.95" customHeight="1" x14ac:dyDescent="0.25">
      <c r="B812" s="138"/>
      <c r="C812" s="142"/>
      <c r="D812" s="2"/>
      <c r="I812" s="241"/>
      <c r="J812" s="241"/>
      <c r="K812" s="241"/>
      <c r="L812" s="241"/>
      <c r="P812" s="2"/>
      <c r="AA812" s="6"/>
      <c r="AB812" s="6"/>
      <c r="AC812" s="6"/>
    </row>
    <row r="813" spans="2:29" ht="13.95" customHeight="1" x14ac:dyDescent="0.25">
      <c r="B813" s="138"/>
      <c r="C813" s="142"/>
      <c r="D813" s="2"/>
      <c r="I813" s="241"/>
      <c r="J813" s="241"/>
      <c r="K813" s="241"/>
      <c r="L813" s="241"/>
      <c r="P813" s="2"/>
      <c r="AA813" s="6"/>
      <c r="AB813" s="6"/>
      <c r="AC813" s="6"/>
    </row>
    <row r="814" spans="2:29" ht="13.95" customHeight="1" x14ac:dyDescent="0.25">
      <c r="B814" s="138"/>
      <c r="C814" s="142"/>
      <c r="D814" s="2"/>
      <c r="I814" s="241"/>
      <c r="J814" s="241"/>
      <c r="K814" s="241"/>
      <c r="L814" s="241"/>
      <c r="P814" s="2"/>
      <c r="AA814" s="6"/>
      <c r="AB814" s="6"/>
      <c r="AC814" s="6"/>
    </row>
    <row r="815" spans="2:29" ht="13.95" customHeight="1" x14ac:dyDescent="0.25">
      <c r="B815" s="138"/>
      <c r="C815" s="142"/>
      <c r="D815" s="2"/>
      <c r="I815" s="241"/>
      <c r="J815" s="241"/>
      <c r="K815" s="241"/>
      <c r="L815" s="241"/>
      <c r="P815" s="2"/>
      <c r="AA815" s="6"/>
      <c r="AB815" s="6"/>
      <c r="AC815" s="6"/>
    </row>
    <row r="816" spans="2:29" ht="13.95" customHeight="1" x14ac:dyDescent="0.25">
      <c r="B816" s="138"/>
      <c r="C816" s="142"/>
      <c r="D816" s="2"/>
      <c r="I816" s="241"/>
      <c r="J816" s="241"/>
      <c r="K816" s="241"/>
      <c r="L816" s="241"/>
      <c r="P816" s="2"/>
      <c r="AA816" s="6"/>
      <c r="AB816" s="6"/>
      <c r="AC816" s="6"/>
    </row>
    <row r="817" spans="1:29" ht="13.95" customHeight="1" x14ac:dyDescent="0.25">
      <c r="A817" s="11"/>
      <c r="B817" s="137"/>
      <c r="C817" s="141"/>
      <c r="D817" s="2"/>
      <c r="L817" s="13"/>
      <c r="P817" s="2"/>
      <c r="AA817" s="6"/>
      <c r="AB817" s="6"/>
      <c r="AC817" s="6"/>
    </row>
    <row r="818" spans="1:29" ht="13.95" customHeight="1" x14ac:dyDescent="0.25">
      <c r="A818" s="11"/>
      <c r="B818" s="134"/>
      <c r="C818" s="142"/>
      <c r="D818" s="2"/>
      <c r="L818" s="13"/>
      <c r="P818" s="2"/>
      <c r="AA818" s="6"/>
      <c r="AB818" s="6"/>
      <c r="AC818" s="6"/>
    </row>
    <row r="819" spans="1:29" ht="13.95" customHeight="1" x14ac:dyDescent="0.25">
      <c r="B819" s="142"/>
      <c r="C819" s="142"/>
      <c r="D819" s="2"/>
      <c r="L819" s="13"/>
      <c r="P819" s="2"/>
      <c r="AA819" s="6"/>
      <c r="AB819" s="6"/>
      <c r="AC819" s="6"/>
    </row>
    <row r="820" spans="1:29" ht="13.95" customHeight="1" x14ac:dyDescent="0.25">
      <c r="B820" s="138"/>
      <c r="C820" s="142"/>
      <c r="D820" s="2"/>
      <c r="I820" s="331"/>
      <c r="J820" s="332"/>
      <c r="K820" s="241"/>
      <c r="L820" s="241"/>
      <c r="P820" s="2"/>
      <c r="AA820" s="6"/>
      <c r="AB820" s="6"/>
      <c r="AC820" s="6"/>
    </row>
    <row r="821" spans="1:29" ht="13.95" customHeight="1" x14ac:dyDescent="0.25">
      <c r="B821" s="138"/>
      <c r="C821" s="142"/>
      <c r="D821" s="2"/>
      <c r="I821" s="331"/>
      <c r="J821" s="332"/>
      <c r="K821" s="241"/>
      <c r="L821" s="241"/>
      <c r="P821" s="2"/>
      <c r="AA821" s="6"/>
      <c r="AB821" s="6"/>
      <c r="AC821" s="6"/>
    </row>
    <row r="822" spans="1:29" ht="13.95" customHeight="1" x14ac:dyDescent="0.25">
      <c r="B822" s="138"/>
      <c r="C822" s="142"/>
      <c r="D822" s="2"/>
      <c r="I822" s="331"/>
      <c r="J822" s="332"/>
      <c r="K822" s="241"/>
      <c r="L822" s="241"/>
      <c r="P822" s="2"/>
      <c r="AA822" s="6"/>
      <c r="AB822" s="6"/>
      <c r="AC822" s="6"/>
    </row>
    <row r="823" spans="1:29" ht="13.95" customHeight="1" x14ac:dyDescent="0.25">
      <c r="B823" s="138"/>
      <c r="C823" s="142"/>
      <c r="D823" s="2"/>
      <c r="I823" s="331"/>
      <c r="J823" s="332"/>
      <c r="K823" s="241"/>
      <c r="L823" s="241"/>
      <c r="P823" s="2"/>
      <c r="AA823" s="6"/>
      <c r="AB823" s="6"/>
      <c r="AC823" s="6"/>
    </row>
    <row r="824" spans="1:29" ht="13.95" customHeight="1" x14ac:dyDescent="0.25">
      <c r="B824" s="138"/>
      <c r="C824" s="142"/>
      <c r="D824" s="2"/>
      <c r="I824" s="331"/>
      <c r="J824" s="332"/>
      <c r="K824" s="241"/>
      <c r="L824" s="241"/>
      <c r="P824" s="2"/>
      <c r="AA824" s="6"/>
      <c r="AB824" s="6"/>
      <c r="AC824" s="6"/>
    </row>
    <row r="825" spans="1:29" ht="13.95" customHeight="1" x14ac:dyDescent="0.25">
      <c r="B825" s="138"/>
      <c r="C825" s="142"/>
      <c r="D825" s="2"/>
      <c r="I825" s="331"/>
      <c r="J825" s="332"/>
      <c r="K825" s="241"/>
      <c r="L825" s="241"/>
      <c r="P825" s="2"/>
      <c r="AA825" s="6"/>
      <c r="AB825" s="6"/>
      <c r="AC825" s="6"/>
    </row>
    <row r="826" spans="1:29" ht="13.95" customHeight="1" x14ac:dyDescent="0.25">
      <c r="B826" s="138"/>
      <c r="C826" s="142"/>
      <c r="D826" s="2"/>
      <c r="I826" s="331"/>
      <c r="J826" s="332"/>
      <c r="K826" s="241"/>
      <c r="L826" s="241"/>
      <c r="P826" s="2"/>
      <c r="AA826" s="6"/>
      <c r="AB826" s="6"/>
      <c r="AC826" s="6"/>
    </row>
    <row r="827" spans="1:29" ht="13.95" customHeight="1" x14ac:dyDescent="0.25">
      <c r="B827" s="138"/>
      <c r="C827" s="142"/>
      <c r="D827" s="2"/>
      <c r="I827" s="331"/>
      <c r="J827" s="332"/>
      <c r="K827" s="241"/>
      <c r="L827" s="241"/>
      <c r="P827" s="2"/>
      <c r="AA827" s="6"/>
      <c r="AB827" s="6"/>
      <c r="AC827" s="6"/>
    </row>
    <row r="828" spans="1:29" ht="13.95" customHeight="1" x14ac:dyDescent="0.25">
      <c r="B828" s="138"/>
      <c r="C828" s="142"/>
      <c r="D828" s="2"/>
      <c r="I828" s="331"/>
      <c r="J828" s="332"/>
      <c r="K828" s="241"/>
      <c r="L828" s="241"/>
      <c r="P828" s="2"/>
      <c r="AA828" s="6"/>
      <c r="AB828" s="6"/>
      <c r="AC828" s="6"/>
    </row>
    <row r="829" spans="1:29" ht="13.95" customHeight="1" x14ac:dyDescent="0.25">
      <c r="B829" s="138"/>
      <c r="C829" s="142"/>
      <c r="D829" s="2"/>
      <c r="I829" s="331"/>
      <c r="J829" s="332"/>
      <c r="K829" s="241"/>
      <c r="L829" s="241"/>
      <c r="P829" s="2"/>
      <c r="AA829" s="6"/>
      <c r="AB829" s="6"/>
      <c r="AC829" s="6"/>
    </row>
    <row r="830" spans="1:29" ht="13.95" customHeight="1" x14ac:dyDescent="0.25">
      <c r="B830" s="138"/>
      <c r="C830" s="142"/>
      <c r="D830" s="2"/>
      <c r="I830" s="331"/>
      <c r="J830" s="332"/>
      <c r="K830" s="241"/>
      <c r="L830" s="241"/>
      <c r="P830" s="2"/>
      <c r="AA830" s="6"/>
      <c r="AB830" s="6"/>
      <c r="AC830" s="6"/>
    </row>
    <row r="831" spans="1:29" ht="13.95" customHeight="1" x14ac:dyDescent="0.25">
      <c r="B831" s="138"/>
      <c r="C831" s="142"/>
      <c r="D831" s="2"/>
      <c r="I831" s="331"/>
      <c r="J831" s="332"/>
      <c r="K831" s="241"/>
      <c r="L831" s="241"/>
      <c r="P831" s="2"/>
      <c r="AA831" s="6"/>
      <c r="AB831" s="6"/>
      <c r="AC831" s="6"/>
    </row>
    <row r="832" spans="1:29" ht="13.95" customHeight="1" x14ac:dyDescent="0.25">
      <c r="B832" s="138"/>
      <c r="C832" s="142"/>
      <c r="D832" s="2"/>
      <c r="I832" s="331"/>
      <c r="J832" s="332"/>
      <c r="K832" s="241"/>
      <c r="L832" s="241"/>
      <c r="P832" s="2"/>
      <c r="AA832" s="6"/>
      <c r="AB832" s="6"/>
      <c r="AC832" s="6"/>
    </row>
    <row r="833" spans="2:29" ht="13.95" customHeight="1" x14ac:dyDescent="0.25">
      <c r="B833" s="138"/>
      <c r="C833" s="142"/>
      <c r="D833" s="2"/>
      <c r="I833" s="331"/>
      <c r="J833" s="332"/>
      <c r="K833" s="241"/>
      <c r="L833" s="241"/>
      <c r="P833" s="2"/>
      <c r="AA833" s="6"/>
      <c r="AB833" s="6"/>
      <c r="AC833" s="6"/>
    </row>
    <row r="834" spans="2:29" ht="13.95" customHeight="1" x14ac:dyDescent="0.25">
      <c r="B834" s="139"/>
      <c r="C834" s="142"/>
      <c r="D834" s="2"/>
      <c r="I834" s="241"/>
      <c r="J834" s="241"/>
      <c r="K834" s="241"/>
      <c r="L834" s="241"/>
      <c r="P834" s="2"/>
      <c r="AA834" s="6"/>
      <c r="AB834" s="6"/>
      <c r="AC834" s="6"/>
    </row>
    <row r="835" spans="2:29" ht="13.95" customHeight="1" x14ac:dyDescent="0.25">
      <c r="B835" s="142"/>
      <c r="C835" s="142"/>
      <c r="D835" s="2"/>
      <c r="I835" s="241"/>
      <c r="J835" s="241"/>
      <c r="K835" s="241"/>
      <c r="L835" s="241"/>
      <c r="P835" s="2"/>
      <c r="AA835" s="6"/>
      <c r="AB835" s="6"/>
      <c r="AC835" s="6"/>
    </row>
    <row r="836" spans="2:29" ht="13.95" customHeight="1" x14ac:dyDescent="0.25">
      <c r="B836" s="138"/>
      <c r="C836" s="142"/>
      <c r="D836" s="2"/>
      <c r="I836" s="241"/>
      <c r="J836" s="241"/>
      <c r="K836" s="241"/>
      <c r="L836" s="241"/>
      <c r="P836" s="2"/>
      <c r="AA836" s="6"/>
      <c r="AB836" s="6"/>
      <c r="AC836" s="6"/>
    </row>
    <row r="837" spans="2:29" ht="13.95" customHeight="1" x14ac:dyDescent="0.25">
      <c r="B837" s="138"/>
      <c r="C837" s="142"/>
      <c r="D837" s="2"/>
      <c r="I837" s="333"/>
      <c r="J837" s="334"/>
      <c r="K837" s="241"/>
      <c r="L837" s="241"/>
      <c r="P837" s="2"/>
      <c r="AA837" s="6"/>
      <c r="AB837" s="6"/>
      <c r="AC837" s="6"/>
    </row>
    <row r="838" spans="2:29" ht="13.95" customHeight="1" x14ac:dyDescent="0.25">
      <c r="B838" s="138"/>
      <c r="C838" s="142"/>
      <c r="D838" s="2"/>
      <c r="I838" s="333"/>
      <c r="J838" s="334"/>
      <c r="K838" s="241"/>
      <c r="L838" s="241"/>
      <c r="P838" s="2"/>
      <c r="AA838" s="6"/>
      <c r="AB838" s="6"/>
      <c r="AC838" s="6"/>
    </row>
    <row r="839" spans="2:29" ht="13.95" customHeight="1" x14ac:dyDescent="0.25">
      <c r="B839" s="138"/>
      <c r="C839" s="142"/>
      <c r="D839" s="2"/>
      <c r="I839" s="241"/>
      <c r="J839" s="241"/>
      <c r="K839" s="241"/>
      <c r="L839" s="241"/>
      <c r="P839" s="2"/>
      <c r="AA839" s="6"/>
      <c r="AB839" s="6"/>
      <c r="AC839" s="6"/>
    </row>
    <row r="840" spans="2:29" ht="13.95" customHeight="1" x14ac:dyDescent="0.25">
      <c r="B840" s="138"/>
      <c r="C840" s="142"/>
      <c r="D840" s="2"/>
      <c r="I840" s="333"/>
      <c r="J840" s="334"/>
      <c r="K840" s="241"/>
      <c r="L840" s="241"/>
      <c r="P840" s="2"/>
      <c r="AA840" s="6"/>
      <c r="AB840" s="6"/>
      <c r="AC840" s="6"/>
    </row>
    <row r="841" spans="2:29" ht="13.95" customHeight="1" x14ac:dyDescent="0.25">
      <c r="B841" s="138"/>
      <c r="C841" s="142"/>
      <c r="D841" s="2"/>
      <c r="I841" s="333"/>
      <c r="J841" s="334"/>
      <c r="K841" s="241"/>
      <c r="L841" s="241"/>
      <c r="P841" s="2"/>
      <c r="AA841" s="6"/>
      <c r="AB841" s="6"/>
      <c r="AC841" s="6"/>
    </row>
    <row r="842" spans="2:29" ht="13.95" customHeight="1" x14ac:dyDescent="0.25">
      <c r="B842" s="138"/>
      <c r="C842" s="142"/>
      <c r="D842" s="2"/>
      <c r="I842" s="241"/>
      <c r="J842" s="241"/>
      <c r="K842" s="241"/>
      <c r="L842" s="241"/>
      <c r="P842" s="2"/>
      <c r="AA842" s="6"/>
      <c r="AB842" s="6"/>
      <c r="AC842" s="6"/>
    </row>
    <row r="843" spans="2:29" ht="13.95" customHeight="1" x14ac:dyDescent="0.25">
      <c r="B843" s="138"/>
      <c r="C843" s="142"/>
      <c r="D843" s="2"/>
      <c r="I843" s="333"/>
      <c r="J843" s="334"/>
      <c r="K843" s="241"/>
      <c r="L843" s="241"/>
      <c r="P843" s="2"/>
      <c r="AA843" s="6"/>
      <c r="AB843" s="6"/>
      <c r="AC843" s="6"/>
    </row>
    <row r="844" spans="2:29" ht="13.95" customHeight="1" x14ac:dyDescent="0.25">
      <c r="B844" s="138"/>
      <c r="C844" s="142"/>
      <c r="D844" s="2"/>
      <c r="I844" s="333"/>
      <c r="J844" s="334"/>
      <c r="K844" s="241"/>
      <c r="L844" s="241"/>
      <c r="P844" s="2"/>
      <c r="AA844" s="6"/>
      <c r="AB844" s="6"/>
      <c r="AC844" s="6"/>
    </row>
    <row r="845" spans="2:29" ht="13.95" customHeight="1" x14ac:dyDescent="0.25">
      <c r="B845" s="138"/>
      <c r="C845" s="142"/>
      <c r="D845" s="2"/>
      <c r="I845" s="241"/>
      <c r="J845" s="241"/>
      <c r="K845" s="241"/>
      <c r="L845" s="241"/>
      <c r="P845" s="2"/>
      <c r="AA845" s="6"/>
      <c r="AB845" s="6"/>
      <c r="AC845" s="6"/>
    </row>
    <row r="846" spans="2:29" ht="13.95" customHeight="1" x14ac:dyDescent="0.25">
      <c r="B846" s="138"/>
      <c r="C846" s="142"/>
      <c r="D846" s="2"/>
      <c r="I846" s="333"/>
      <c r="J846" s="334"/>
      <c r="K846" s="241"/>
      <c r="L846" s="241"/>
      <c r="P846" s="2"/>
      <c r="AA846" s="6"/>
      <c r="AB846" s="6"/>
      <c r="AC846" s="6"/>
    </row>
    <row r="847" spans="2:29" ht="13.95" customHeight="1" x14ac:dyDescent="0.25">
      <c r="B847" s="138"/>
      <c r="C847" s="142"/>
      <c r="D847" s="2"/>
      <c r="I847" s="241"/>
      <c r="J847" s="241"/>
      <c r="K847" s="241"/>
      <c r="L847" s="241"/>
      <c r="P847" s="2"/>
      <c r="AA847" s="6"/>
      <c r="AB847" s="6"/>
      <c r="AC847" s="6"/>
    </row>
    <row r="848" spans="2:29" ht="13.95" customHeight="1" x14ac:dyDescent="0.25">
      <c r="B848" s="138"/>
      <c r="C848" s="142"/>
      <c r="D848" s="2"/>
      <c r="I848" s="333"/>
      <c r="J848" s="334"/>
      <c r="K848" s="241"/>
      <c r="L848" s="241"/>
      <c r="P848" s="2"/>
      <c r="AA848" s="6"/>
      <c r="AB848" s="6"/>
      <c r="AC848" s="6"/>
    </row>
    <row r="849" spans="2:29" ht="13.95" customHeight="1" x14ac:dyDescent="0.25">
      <c r="B849" s="138"/>
      <c r="C849" s="142"/>
      <c r="D849" s="2"/>
      <c r="I849" s="333"/>
      <c r="J849" s="334"/>
      <c r="K849" s="241"/>
      <c r="L849" s="241"/>
      <c r="P849" s="2"/>
      <c r="AA849" s="6"/>
      <c r="AB849" s="6"/>
      <c r="AC849" s="6"/>
    </row>
    <row r="850" spans="2:29" ht="13.95" customHeight="1" x14ac:dyDescent="0.25">
      <c r="B850" s="138"/>
      <c r="C850" s="142"/>
      <c r="D850" s="2"/>
      <c r="I850" s="241"/>
      <c r="J850" s="241"/>
      <c r="K850" s="241"/>
      <c r="L850" s="241"/>
      <c r="P850" s="2"/>
      <c r="AA850" s="6"/>
      <c r="AB850" s="6"/>
      <c r="AC850" s="6"/>
    </row>
    <row r="851" spans="2:29" ht="13.95" customHeight="1" x14ac:dyDescent="0.25">
      <c r="B851" s="138"/>
      <c r="C851" s="142"/>
      <c r="D851" s="2"/>
      <c r="I851" s="333"/>
      <c r="J851" s="334"/>
      <c r="K851" s="241"/>
      <c r="L851" s="241"/>
      <c r="P851" s="2"/>
      <c r="AA851" s="6"/>
      <c r="AB851" s="6"/>
      <c r="AC851" s="6"/>
    </row>
    <row r="852" spans="2:29" ht="13.95" customHeight="1" x14ac:dyDescent="0.25">
      <c r="B852" s="138"/>
      <c r="C852" s="142"/>
      <c r="D852" s="2"/>
      <c r="I852" s="333"/>
      <c r="J852" s="334"/>
      <c r="K852" s="241"/>
      <c r="L852" s="241"/>
      <c r="P852" s="2"/>
      <c r="AA852" s="6"/>
      <c r="AB852" s="6"/>
      <c r="AC852" s="6"/>
    </row>
    <row r="853" spans="2:29" ht="13.95" customHeight="1" x14ac:dyDescent="0.25">
      <c r="B853" s="138"/>
      <c r="C853" s="142"/>
      <c r="D853" s="2"/>
      <c r="I853" s="241"/>
      <c r="J853" s="241"/>
      <c r="K853" s="241"/>
      <c r="L853" s="241"/>
      <c r="P853" s="2"/>
      <c r="AA853" s="6"/>
      <c r="AB853" s="6"/>
      <c r="AC853" s="6"/>
    </row>
    <row r="854" spans="2:29" ht="13.95" customHeight="1" x14ac:dyDescent="0.25">
      <c r="B854" s="138"/>
      <c r="C854" s="142"/>
      <c r="D854" s="2"/>
      <c r="I854" s="333"/>
      <c r="J854" s="334"/>
      <c r="K854" s="241"/>
      <c r="L854" s="241"/>
      <c r="P854" s="2"/>
      <c r="AA854" s="6"/>
      <c r="AB854" s="6"/>
      <c r="AC854" s="6"/>
    </row>
    <row r="855" spans="2:29" ht="13.95" customHeight="1" x14ac:dyDescent="0.25">
      <c r="B855" s="138"/>
      <c r="C855" s="142"/>
      <c r="D855" s="2"/>
      <c r="I855" s="333"/>
      <c r="J855" s="334"/>
      <c r="K855" s="241"/>
      <c r="L855" s="241"/>
      <c r="P855" s="2"/>
      <c r="AA855" s="6"/>
      <c r="AB855" s="6"/>
      <c r="AC855" s="6"/>
    </row>
    <row r="856" spans="2:29" ht="13.95" customHeight="1" x14ac:dyDescent="0.25">
      <c r="B856" s="138"/>
      <c r="C856" s="142"/>
      <c r="D856" s="2"/>
      <c r="I856" s="241"/>
      <c r="J856" s="241"/>
      <c r="K856" s="241"/>
      <c r="L856" s="241"/>
      <c r="P856" s="2"/>
      <c r="AA856" s="6"/>
      <c r="AB856" s="6"/>
      <c r="AC856" s="6"/>
    </row>
    <row r="857" spans="2:29" ht="13.95" customHeight="1" x14ac:dyDescent="0.25">
      <c r="B857" s="138"/>
      <c r="C857" s="142"/>
      <c r="D857" s="2"/>
      <c r="I857" s="333"/>
      <c r="J857" s="334"/>
      <c r="K857" s="241"/>
      <c r="L857" s="241"/>
      <c r="P857" s="2"/>
      <c r="AA857" s="6"/>
      <c r="AB857" s="6"/>
      <c r="AC857" s="6"/>
    </row>
    <row r="858" spans="2:29" ht="13.95" customHeight="1" x14ac:dyDescent="0.25">
      <c r="B858" s="138"/>
      <c r="C858" s="142"/>
      <c r="D858" s="2"/>
      <c r="I858" s="333"/>
      <c r="J858" s="334"/>
      <c r="K858" s="241"/>
      <c r="L858" s="241"/>
      <c r="P858" s="2"/>
      <c r="AA858" s="6"/>
      <c r="AB858" s="6"/>
      <c r="AC858" s="6"/>
    </row>
    <row r="859" spans="2:29" ht="13.95" customHeight="1" x14ac:dyDescent="0.25">
      <c r="B859" s="138"/>
      <c r="C859" s="142"/>
      <c r="D859" s="2"/>
      <c r="I859" s="241"/>
      <c r="J859" s="241"/>
      <c r="K859" s="241"/>
      <c r="L859" s="241"/>
      <c r="P859" s="2"/>
      <c r="AA859" s="6"/>
      <c r="AB859" s="6"/>
      <c r="AC859" s="6"/>
    </row>
    <row r="860" spans="2:29" ht="13.95" customHeight="1" x14ac:dyDescent="0.25">
      <c r="B860" s="138"/>
      <c r="C860" s="142"/>
      <c r="D860" s="2"/>
      <c r="I860" s="333"/>
      <c r="J860" s="334"/>
      <c r="K860" s="241"/>
      <c r="L860" s="241"/>
      <c r="P860" s="2"/>
      <c r="AA860" s="6"/>
      <c r="AB860" s="6"/>
      <c r="AC860" s="6"/>
    </row>
    <row r="861" spans="2:29" ht="13.95" customHeight="1" x14ac:dyDescent="0.25">
      <c r="B861" s="138"/>
      <c r="C861" s="142"/>
      <c r="D861" s="2"/>
      <c r="I861" s="333"/>
      <c r="J861" s="334"/>
      <c r="K861" s="241"/>
      <c r="L861" s="241"/>
      <c r="P861" s="2"/>
      <c r="AA861" s="6"/>
      <c r="AB861" s="6"/>
      <c r="AC861" s="6"/>
    </row>
    <row r="862" spans="2:29" ht="13.95" customHeight="1" x14ac:dyDescent="0.25">
      <c r="B862" s="138"/>
      <c r="C862" s="142"/>
      <c r="D862" s="2"/>
      <c r="I862" s="241"/>
      <c r="J862" s="241"/>
      <c r="K862" s="241"/>
      <c r="L862" s="241"/>
      <c r="P862" s="2"/>
      <c r="AA862" s="6"/>
      <c r="AB862" s="6"/>
      <c r="AC862" s="6"/>
    </row>
    <row r="863" spans="2:29" ht="13.95" customHeight="1" x14ac:dyDescent="0.25">
      <c r="B863" s="138"/>
      <c r="C863" s="142"/>
      <c r="D863" s="2"/>
      <c r="I863" s="333"/>
      <c r="J863" s="334"/>
      <c r="K863" s="241"/>
      <c r="L863" s="241"/>
      <c r="P863" s="2"/>
      <c r="AA863" s="6"/>
      <c r="AB863" s="6"/>
      <c r="AC863" s="6"/>
    </row>
    <row r="864" spans="2:29" ht="13.95" customHeight="1" x14ac:dyDescent="0.25">
      <c r="B864" s="138"/>
      <c r="C864" s="142"/>
      <c r="D864" s="2"/>
      <c r="I864" s="333"/>
      <c r="J864" s="334"/>
      <c r="K864" s="241"/>
      <c r="L864" s="241"/>
      <c r="P864" s="2"/>
      <c r="AA864" s="6"/>
      <c r="AB864" s="6"/>
      <c r="AC864" s="6"/>
    </row>
    <row r="865" spans="2:29" ht="13.95" customHeight="1" x14ac:dyDescent="0.25">
      <c r="B865" s="138"/>
      <c r="C865" s="142"/>
      <c r="D865" s="2"/>
      <c r="I865" s="241"/>
      <c r="J865" s="241"/>
      <c r="K865" s="241"/>
      <c r="L865" s="140"/>
      <c r="P865" s="2"/>
      <c r="AA865" s="6"/>
      <c r="AB865" s="6"/>
      <c r="AC865" s="6"/>
    </row>
    <row r="866" spans="2:29" ht="13.95" customHeight="1" x14ac:dyDescent="0.25">
      <c r="B866" s="138"/>
      <c r="C866" s="142"/>
      <c r="D866" s="2"/>
      <c r="I866" s="333"/>
      <c r="J866" s="334"/>
      <c r="K866" s="241"/>
      <c r="L866" s="241"/>
      <c r="P866" s="2"/>
      <c r="AA866" s="6"/>
      <c r="AB866" s="6"/>
      <c r="AC866" s="6"/>
    </row>
    <row r="867" spans="2:29" ht="13.95" customHeight="1" x14ac:dyDescent="0.25">
      <c r="B867" s="138"/>
      <c r="C867" s="142"/>
      <c r="D867" s="2"/>
      <c r="I867" s="333"/>
      <c r="J867" s="334"/>
      <c r="K867" s="241"/>
      <c r="L867" s="241"/>
      <c r="P867" s="2"/>
      <c r="AA867" s="6"/>
      <c r="AB867" s="6"/>
      <c r="AC867" s="6"/>
    </row>
    <row r="868" spans="2:29" ht="13.95" customHeight="1" x14ac:dyDescent="0.25">
      <c r="B868" s="138"/>
      <c r="C868" s="142"/>
      <c r="D868" s="2"/>
      <c r="I868" s="241"/>
      <c r="J868" s="241"/>
      <c r="K868" s="241"/>
      <c r="L868" s="241"/>
      <c r="P868" s="2"/>
      <c r="AA868" s="6"/>
      <c r="AB868" s="6"/>
      <c r="AC868" s="6"/>
    </row>
    <row r="869" spans="2:29" ht="13.95" customHeight="1" x14ac:dyDescent="0.25">
      <c r="B869" s="138"/>
      <c r="C869" s="142"/>
      <c r="D869" s="2"/>
      <c r="I869" s="333"/>
      <c r="J869" s="334"/>
      <c r="K869" s="241"/>
      <c r="L869" s="241"/>
      <c r="P869" s="2"/>
      <c r="AA869" s="6"/>
      <c r="AB869" s="6"/>
      <c r="AC869" s="6"/>
    </row>
    <row r="870" spans="2:29" ht="13.95" customHeight="1" x14ac:dyDescent="0.25">
      <c r="B870" s="138"/>
      <c r="C870" s="142"/>
      <c r="D870" s="2"/>
      <c r="I870" s="333"/>
      <c r="J870" s="334"/>
      <c r="K870" s="241"/>
      <c r="L870" s="241"/>
      <c r="P870" s="2"/>
      <c r="AA870" s="6"/>
      <c r="AB870" s="6"/>
      <c r="AC870" s="6"/>
    </row>
    <row r="871" spans="2:29" ht="13.95" customHeight="1" x14ac:dyDescent="0.25">
      <c r="B871" s="138"/>
      <c r="C871" s="142"/>
      <c r="D871" s="2"/>
      <c r="I871" s="241"/>
      <c r="J871" s="241"/>
      <c r="K871" s="241"/>
      <c r="L871" s="241"/>
      <c r="P871" s="2"/>
      <c r="AA871" s="6"/>
      <c r="AB871" s="6"/>
      <c r="AC871" s="6"/>
    </row>
    <row r="872" spans="2:29" ht="13.95" customHeight="1" x14ac:dyDescent="0.25">
      <c r="B872" s="138"/>
      <c r="C872" s="142"/>
      <c r="D872" s="2"/>
      <c r="I872" s="333"/>
      <c r="J872" s="334"/>
      <c r="K872" s="241"/>
      <c r="L872" s="241"/>
      <c r="P872" s="2"/>
      <c r="AA872" s="6"/>
      <c r="AB872" s="6"/>
      <c r="AC872" s="6"/>
    </row>
    <row r="873" spans="2:29" ht="13.95" customHeight="1" x14ac:dyDescent="0.25">
      <c r="B873" s="138"/>
      <c r="C873" s="142"/>
      <c r="D873" s="2"/>
      <c r="I873" s="333"/>
      <c r="J873" s="334"/>
      <c r="K873" s="241"/>
      <c r="L873" s="241"/>
      <c r="P873" s="2"/>
      <c r="AA873" s="6"/>
      <c r="AB873" s="6"/>
      <c r="AC873" s="6"/>
    </row>
    <row r="874" spans="2:29" ht="13.95" customHeight="1" x14ac:dyDescent="0.25">
      <c r="B874" s="138"/>
      <c r="C874" s="142"/>
      <c r="D874" s="2"/>
      <c r="I874" s="241"/>
      <c r="J874" s="241"/>
      <c r="K874" s="241"/>
      <c r="L874" s="241"/>
      <c r="P874" s="2"/>
      <c r="AA874" s="6"/>
      <c r="AB874" s="6"/>
      <c r="AC874" s="6"/>
    </row>
    <row r="875" spans="2:29" ht="13.95" customHeight="1" x14ac:dyDescent="0.25">
      <c r="B875" s="138"/>
      <c r="C875" s="142"/>
      <c r="D875" s="2"/>
      <c r="I875" s="333"/>
      <c r="J875" s="334"/>
      <c r="K875" s="241"/>
      <c r="L875" s="241"/>
      <c r="P875" s="2"/>
      <c r="AA875" s="6"/>
      <c r="AB875" s="6"/>
      <c r="AC875" s="6"/>
    </row>
    <row r="876" spans="2:29" ht="13.95" customHeight="1" x14ac:dyDescent="0.25">
      <c r="B876" s="138"/>
      <c r="C876" s="142"/>
      <c r="D876" s="2"/>
      <c r="I876" s="333"/>
      <c r="J876" s="334"/>
      <c r="K876" s="241"/>
      <c r="L876" s="241"/>
      <c r="P876" s="2"/>
      <c r="AA876" s="6"/>
      <c r="AB876" s="6"/>
      <c r="AC876" s="6"/>
    </row>
    <row r="877" spans="2:29" ht="13.95" customHeight="1" x14ac:dyDescent="0.25">
      <c r="B877" s="139"/>
      <c r="C877" s="142"/>
      <c r="D877" s="2"/>
      <c r="I877" s="241"/>
      <c r="J877" s="241"/>
      <c r="K877" s="241"/>
      <c r="L877" s="241"/>
      <c r="P877" s="2"/>
      <c r="AA877" s="6"/>
      <c r="AB877" s="6"/>
      <c r="AC877" s="6"/>
    </row>
    <row r="878" spans="2:29" ht="13.95" customHeight="1" x14ac:dyDescent="0.25">
      <c r="B878" s="142"/>
      <c r="C878" s="142"/>
      <c r="D878" s="2"/>
      <c r="I878" s="241"/>
      <c r="J878" s="241"/>
      <c r="K878" s="241"/>
      <c r="L878" s="241"/>
      <c r="P878" s="2"/>
      <c r="AA878" s="6"/>
      <c r="AB878" s="6"/>
      <c r="AC878" s="6"/>
    </row>
    <row r="879" spans="2:29" ht="13.95" customHeight="1" x14ac:dyDescent="0.25">
      <c r="B879" s="138"/>
      <c r="C879" s="142"/>
      <c r="D879" s="2"/>
      <c r="I879" s="241"/>
      <c r="J879" s="241"/>
      <c r="K879" s="241"/>
      <c r="L879" s="241"/>
      <c r="P879" s="2"/>
      <c r="AA879" s="6"/>
      <c r="AB879" s="6"/>
      <c r="AC879" s="6"/>
    </row>
    <row r="880" spans="2:29" ht="13.95" customHeight="1" x14ac:dyDescent="0.25">
      <c r="B880" s="138"/>
      <c r="C880" s="142"/>
      <c r="D880" s="2"/>
      <c r="I880" s="333"/>
      <c r="J880" s="334"/>
      <c r="K880" s="241"/>
      <c r="L880" s="241"/>
      <c r="P880" s="2"/>
      <c r="AA880" s="6"/>
      <c r="AB880" s="6"/>
      <c r="AC880" s="6"/>
    </row>
    <row r="881" spans="2:29" ht="13.95" customHeight="1" x14ac:dyDescent="0.25">
      <c r="B881" s="138"/>
      <c r="C881" s="142"/>
      <c r="D881" s="2"/>
      <c r="I881" s="333"/>
      <c r="J881" s="334"/>
      <c r="K881" s="241"/>
      <c r="L881" s="241"/>
      <c r="P881" s="2"/>
      <c r="AA881" s="6"/>
      <c r="AB881" s="6"/>
      <c r="AC881" s="6"/>
    </row>
    <row r="882" spans="2:29" ht="13.95" customHeight="1" x14ac:dyDescent="0.25">
      <c r="B882" s="138"/>
      <c r="C882" s="142"/>
      <c r="D882" s="2"/>
      <c r="I882" s="241"/>
      <c r="J882" s="241"/>
      <c r="K882" s="241"/>
      <c r="L882" s="241"/>
      <c r="P882" s="2"/>
      <c r="AA882" s="6"/>
      <c r="AB882" s="6"/>
      <c r="AC882" s="6"/>
    </row>
    <row r="883" spans="2:29" ht="13.95" customHeight="1" x14ac:dyDescent="0.25">
      <c r="B883" s="138"/>
      <c r="C883" s="142"/>
      <c r="D883" s="2"/>
      <c r="I883" s="333"/>
      <c r="J883" s="334"/>
      <c r="K883" s="241"/>
      <c r="L883" s="241"/>
      <c r="P883" s="2"/>
      <c r="AA883" s="6"/>
      <c r="AB883" s="6"/>
      <c r="AC883" s="6"/>
    </row>
    <row r="884" spans="2:29" ht="13.95" customHeight="1" x14ac:dyDescent="0.25">
      <c r="B884" s="138"/>
      <c r="C884" s="142"/>
      <c r="D884" s="2"/>
      <c r="I884" s="333"/>
      <c r="J884" s="334"/>
      <c r="K884" s="241"/>
      <c r="L884" s="241"/>
      <c r="P884" s="2"/>
      <c r="AA884" s="6"/>
      <c r="AB884" s="6"/>
      <c r="AC884" s="6"/>
    </row>
    <row r="885" spans="2:29" ht="13.95" customHeight="1" x14ac:dyDescent="0.25">
      <c r="B885" s="138"/>
      <c r="C885" s="142"/>
      <c r="D885" s="2"/>
      <c r="I885" s="241"/>
      <c r="J885" s="241"/>
      <c r="K885" s="241"/>
      <c r="L885" s="241"/>
      <c r="P885" s="2"/>
      <c r="AA885" s="6"/>
      <c r="AB885" s="6"/>
      <c r="AC885" s="6"/>
    </row>
    <row r="886" spans="2:29" ht="13.95" customHeight="1" x14ac:dyDescent="0.25">
      <c r="B886" s="138"/>
      <c r="C886" s="142"/>
      <c r="D886" s="2"/>
      <c r="I886" s="333"/>
      <c r="J886" s="334"/>
      <c r="K886" s="241"/>
      <c r="L886" s="241"/>
      <c r="P886" s="2"/>
      <c r="AA886" s="6"/>
      <c r="AB886" s="6"/>
      <c r="AC886" s="6"/>
    </row>
    <row r="887" spans="2:29" ht="13.95" customHeight="1" x14ac:dyDescent="0.25">
      <c r="B887" s="138"/>
      <c r="C887" s="142"/>
      <c r="D887" s="2"/>
      <c r="I887" s="333"/>
      <c r="J887" s="334"/>
      <c r="K887" s="241"/>
      <c r="L887" s="241"/>
      <c r="P887" s="2"/>
      <c r="AA887" s="6"/>
      <c r="AB887" s="6"/>
      <c r="AC887" s="6"/>
    </row>
    <row r="888" spans="2:29" ht="13.95" customHeight="1" x14ac:dyDescent="0.25">
      <c r="B888" s="138"/>
      <c r="C888" s="142"/>
      <c r="D888" s="2"/>
      <c r="I888" s="241"/>
      <c r="J888" s="241"/>
      <c r="K888" s="241"/>
      <c r="L888" s="241"/>
      <c r="P888" s="2"/>
      <c r="AA888" s="6"/>
      <c r="AB888" s="6"/>
      <c r="AC888" s="6"/>
    </row>
    <row r="889" spans="2:29" ht="13.95" customHeight="1" x14ac:dyDescent="0.25">
      <c r="B889" s="138"/>
      <c r="C889" s="142"/>
      <c r="D889" s="2"/>
      <c r="I889" s="333"/>
      <c r="J889" s="334"/>
      <c r="K889" s="241"/>
      <c r="L889" s="241"/>
      <c r="P889" s="2"/>
      <c r="AA889" s="6"/>
      <c r="AB889" s="6"/>
      <c r="AC889" s="6"/>
    </row>
    <row r="890" spans="2:29" ht="13.95" customHeight="1" x14ac:dyDescent="0.25">
      <c r="B890" s="138"/>
      <c r="C890" s="142"/>
      <c r="D890" s="2"/>
      <c r="I890" s="333"/>
      <c r="J890" s="334"/>
      <c r="K890" s="241"/>
      <c r="L890" s="241"/>
      <c r="P890" s="2"/>
      <c r="AA890" s="6"/>
      <c r="AB890" s="6"/>
      <c r="AC890" s="6"/>
    </row>
    <row r="891" spans="2:29" ht="13.95" customHeight="1" x14ac:dyDescent="0.25">
      <c r="B891" s="138"/>
      <c r="C891" s="142"/>
      <c r="D891" s="2"/>
      <c r="I891" s="333"/>
      <c r="J891" s="334"/>
      <c r="K891" s="241"/>
      <c r="L891" s="241"/>
      <c r="P891" s="2"/>
      <c r="AA891" s="6"/>
      <c r="AB891" s="6"/>
      <c r="AC891" s="6"/>
    </row>
    <row r="892" spans="2:29" ht="13.95" customHeight="1" x14ac:dyDescent="0.25">
      <c r="B892" s="138"/>
      <c r="C892" s="142"/>
      <c r="D892" s="2"/>
      <c r="I892" s="333"/>
      <c r="J892" s="334"/>
      <c r="K892" s="241"/>
      <c r="L892" s="241"/>
      <c r="P892" s="2"/>
      <c r="AA892" s="6"/>
      <c r="AB892" s="6"/>
      <c r="AC892" s="6"/>
    </row>
    <row r="893" spans="2:29" ht="13.95" customHeight="1" x14ac:dyDescent="0.25">
      <c r="B893" s="138"/>
      <c r="C893" s="142"/>
      <c r="D893" s="2"/>
      <c r="I893" s="241"/>
      <c r="J893" s="241"/>
      <c r="K893" s="241"/>
      <c r="L893" s="241"/>
      <c r="P893" s="2"/>
      <c r="AA893" s="6"/>
      <c r="AB893" s="6"/>
      <c r="AC893" s="6"/>
    </row>
    <row r="894" spans="2:29" ht="13.95" customHeight="1" x14ac:dyDescent="0.25">
      <c r="B894" s="138"/>
      <c r="C894" s="142"/>
      <c r="D894" s="2"/>
      <c r="I894" s="333"/>
      <c r="J894" s="334"/>
      <c r="K894" s="241"/>
      <c r="L894" s="241"/>
      <c r="P894" s="2"/>
      <c r="AA894" s="6"/>
      <c r="AB894" s="6"/>
      <c r="AC894" s="6"/>
    </row>
    <row r="895" spans="2:29" ht="13.95" customHeight="1" x14ac:dyDescent="0.25">
      <c r="B895" s="138"/>
      <c r="C895" s="142"/>
      <c r="D895" s="2"/>
      <c r="I895" s="333"/>
      <c r="J895" s="334"/>
      <c r="K895" s="241"/>
      <c r="L895" s="241"/>
      <c r="P895" s="2"/>
      <c r="AA895" s="6"/>
      <c r="AB895" s="6"/>
      <c r="AC895" s="6"/>
    </row>
    <row r="896" spans="2:29" ht="13.95" customHeight="1" x14ac:dyDescent="0.25">
      <c r="B896" s="138"/>
      <c r="C896" s="142"/>
      <c r="D896" s="2"/>
      <c r="I896" s="241"/>
      <c r="J896" s="241"/>
      <c r="K896" s="241"/>
      <c r="L896" s="241"/>
      <c r="P896" s="2"/>
      <c r="AA896" s="6"/>
      <c r="AB896" s="6"/>
      <c r="AC896" s="6"/>
    </row>
    <row r="897" spans="2:29" ht="13.95" customHeight="1" x14ac:dyDescent="0.25">
      <c r="B897" s="138"/>
      <c r="C897" s="142"/>
      <c r="D897" s="2"/>
      <c r="I897" s="333"/>
      <c r="J897" s="334"/>
      <c r="K897" s="241"/>
      <c r="L897" s="241"/>
      <c r="P897" s="2"/>
      <c r="AA897" s="6"/>
      <c r="AB897" s="6"/>
      <c r="AC897" s="6"/>
    </row>
    <row r="898" spans="2:29" ht="13.95" customHeight="1" x14ac:dyDescent="0.25">
      <c r="B898" s="138"/>
      <c r="C898" s="142"/>
      <c r="D898" s="2"/>
      <c r="I898" s="333"/>
      <c r="J898" s="334"/>
      <c r="K898" s="241"/>
      <c r="L898" s="241"/>
      <c r="P898" s="2"/>
      <c r="AA898" s="6"/>
      <c r="AB898" s="6"/>
      <c r="AC898" s="6"/>
    </row>
    <row r="899" spans="2:29" ht="13.95" customHeight="1" x14ac:dyDescent="0.25">
      <c r="B899" s="138"/>
      <c r="C899" s="142"/>
      <c r="D899" s="2"/>
      <c r="I899" s="333"/>
      <c r="J899" s="334"/>
      <c r="K899" s="241"/>
      <c r="L899" s="241"/>
      <c r="P899" s="2"/>
      <c r="AA899" s="6"/>
      <c r="AB899" s="6"/>
      <c r="AC899" s="6"/>
    </row>
    <row r="900" spans="2:29" ht="13.95" customHeight="1" x14ac:dyDescent="0.25">
      <c r="B900" s="138"/>
      <c r="C900" s="142"/>
      <c r="D900" s="2"/>
      <c r="I900" s="333"/>
      <c r="J900" s="334"/>
      <c r="K900" s="241"/>
      <c r="L900" s="241"/>
      <c r="P900" s="2"/>
      <c r="AA900" s="6"/>
      <c r="AB900" s="6"/>
      <c r="AC900" s="6"/>
    </row>
    <row r="901" spans="2:29" ht="13.95" customHeight="1" x14ac:dyDescent="0.25">
      <c r="B901" s="138"/>
      <c r="C901" s="142"/>
      <c r="D901" s="2"/>
      <c r="I901" s="241"/>
      <c r="J901" s="241"/>
      <c r="K901" s="241"/>
      <c r="L901" s="241"/>
      <c r="P901" s="2"/>
      <c r="AA901" s="6"/>
      <c r="AB901" s="6"/>
      <c r="AC901" s="6"/>
    </row>
    <row r="902" spans="2:29" ht="13.95" customHeight="1" x14ac:dyDescent="0.25">
      <c r="B902" s="138"/>
      <c r="C902" s="142"/>
      <c r="D902" s="2"/>
      <c r="I902" s="333"/>
      <c r="J902" s="334"/>
      <c r="K902" s="241"/>
      <c r="L902" s="241"/>
      <c r="P902" s="2"/>
      <c r="AA902" s="6"/>
      <c r="AB902" s="6"/>
      <c r="AC902" s="6"/>
    </row>
    <row r="903" spans="2:29" ht="13.95" customHeight="1" x14ac:dyDescent="0.25">
      <c r="B903" s="138"/>
      <c r="C903" s="142"/>
      <c r="D903" s="2"/>
      <c r="I903" s="333"/>
      <c r="J903" s="334"/>
      <c r="K903" s="241"/>
      <c r="L903" s="241"/>
      <c r="P903" s="2"/>
      <c r="AA903" s="6"/>
      <c r="AB903" s="6"/>
      <c r="AC903" s="6"/>
    </row>
    <row r="904" spans="2:29" ht="13.95" customHeight="1" x14ac:dyDescent="0.25">
      <c r="B904" s="138"/>
      <c r="C904" s="142"/>
      <c r="D904" s="2"/>
      <c r="I904" s="333"/>
      <c r="J904" s="334"/>
      <c r="K904" s="241"/>
      <c r="L904" s="241"/>
      <c r="P904" s="2"/>
      <c r="AA904" s="6"/>
      <c r="AB904" s="6"/>
      <c r="AC904" s="6"/>
    </row>
    <row r="905" spans="2:29" ht="13.95" customHeight="1" x14ac:dyDescent="0.25">
      <c r="B905" s="138"/>
      <c r="C905" s="142"/>
      <c r="D905" s="2"/>
      <c r="I905" s="333"/>
      <c r="J905" s="334"/>
      <c r="K905" s="241"/>
      <c r="L905" s="241"/>
      <c r="P905" s="2"/>
      <c r="AA905" s="6"/>
      <c r="AB905" s="6"/>
      <c r="AC905" s="6"/>
    </row>
    <row r="906" spans="2:29" ht="13.95" customHeight="1" x14ac:dyDescent="0.25">
      <c r="B906" s="138"/>
      <c r="C906" s="142"/>
      <c r="D906" s="2"/>
      <c r="I906" s="241"/>
      <c r="J906" s="241"/>
      <c r="K906" s="241"/>
      <c r="L906" s="241"/>
      <c r="P906" s="2"/>
      <c r="AA906" s="6"/>
      <c r="AB906" s="6"/>
      <c r="AC906" s="6"/>
    </row>
    <row r="907" spans="2:29" ht="13.95" customHeight="1" x14ac:dyDescent="0.25">
      <c r="B907" s="138"/>
      <c r="C907" s="142"/>
      <c r="D907" s="2"/>
      <c r="I907" s="333"/>
      <c r="J907" s="334"/>
      <c r="K907" s="241"/>
      <c r="L907" s="241"/>
      <c r="P907" s="2"/>
      <c r="AA907" s="6"/>
      <c r="AB907" s="6"/>
      <c r="AC907" s="6"/>
    </row>
    <row r="908" spans="2:29" ht="13.95" customHeight="1" x14ac:dyDescent="0.25">
      <c r="B908" s="138"/>
      <c r="C908" s="142"/>
      <c r="D908" s="2"/>
      <c r="I908" s="333"/>
      <c r="J908" s="334"/>
      <c r="K908" s="241"/>
      <c r="L908" s="241"/>
      <c r="P908" s="2"/>
      <c r="AA908" s="6"/>
      <c r="AB908" s="6"/>
      <c r="AC908" s="6"/>
    </row>
    <row r="909" spans="2:29" ht="13.95" customHeight="1" x14ac:dyDescent="0.25">
      <c r="B909" s="138"/>
      <c r="C909" s="142"/>
      <c r="D909" s="2"/>
      <c r="I909" s="333"/>
      <c r="J909" s="334"/>
      <c r="K909" s="241"/>
      <c r="L909" s="241"/>
      <c r="P909" s="2"/>
      <c r="AA909" s="6"/>
      <c r="AB909" s="6"/>
      <c r="AC909" s="6"/>
    </row>
    <row r="910" spans="2:29" ht="13.95" customHeight="1" x14ac:dyDescent="0.25">
      <c r="B910" s="138"/>
      <c r="C910" s="142"/>
      <c r="D910" s="2"/>
      <c r="I910" s="333"/>
      <c r="J910" s="334"/>
      <c r="K910" s="241"/>
      <c r="L910" s="241"/>
      <c r="P910" s="2"/>
      <c r="AA910" s="6"/>
      <c r="AB910" s="6"/>
      <c r="AC910" s="6"/>
    </row>
    <row r="911" spans="2:29" ht="13.95" customHeight="1" x14ac:dyDescent="0.25">
      <c r="B911" s="138"/>
      <c r="C911" s="142"/>
      <c r="D911" s="2"/>
      <c r="I911" s="241"/>
      <c r="J911" s="241"/>
      <c r="K911" s="241"/>
      <c r="L911" s="241"/>
      <c r="P911" s="2"/>
      <c r="AA911" s="6"/>
      <c r="AB911" s="6"/>
      <c r="AC911" s="6"/>
    </row>
    <row r="912" spans="2:29" ht="13.95" customHeight="1" x14ac:dyDescent="0.25">
      <c r="B912" s="138"/>
      <c r="C912" s="142"/>
      <c r="D912" s="2"/>
      <c r="I912" s="333"/>
      <c r="J912" s="334"/>
      <c r="K912" s="241"/>
      <c r="L912" s="241"/>
      <c r="P912" s="2"/>
      <c r="AA912" s="6"/>
      <c r="AB912" s="6"/>
      <c r="AC912" s="6"/>
    </row>
    <row r="913" spans="2:29" ht="13.95" customHeight="1" x14ac:dyDescent="0.25">
      <c r="B913" s="138"/>
      <c r="C913" s="142"/>
      <c r="D913" s="2"/>
      <c r="I913" s="333"/>
      <c r="J913" s="334"/>
      <c r="K913" s="241"/>
      <c r="L913" s="241"/>
      <c r="P913" s="2"/>
      <c r="AA913" s="6"/>
      <c r="AB913" s="6"/>
      <c r="AC913" s="6"/>
    </row>
    <row r="914" spans="2:29" ht="13.95" customHeight="1" x14ac:dyDescent="0.25">
      <c r="B914" s="138"/>
      <c r="C914" s="142"/>
      <c r="D914" s="2"/>
      <c r="I914" s="333"/>
      <c r="J914" s="334"/>
      <c r="K914" s="241"/>
      <c r="L914" s="241"/>
      <c r="P914" s="2"/>
      <c r="AA914" s="6"/>
      <c r="AB914" s="6"/>
      <c r="AC914" s="6"/>
    </row>
    <row r="915" spans="2:29" ht="13.95" customHeight="1" x14ac:dyDescent="0.25">
      <c r="B915" s="138"/>
      <c r="C915" s="142"/>
      <c r="D915" s="2"/>
      <c r="I915" s="333"/>
      <c r="J915" s="334"/>
      <c r="K915" s="241"/>
      <c r="L915" s="241"/>
      <c r="P915" s="2"/>
      <c r="AA915" s="6"/>
      <c r="AB915" s="6"/>
      <c r="AC915" s="6"/>
    </row>
    <row r="916" spans="2:29" ht="13.95" customHeight="1" x14ac:dyDescent="0.25">
      <c r="B916" s="138"/>
      <c r="C916" s="142"/>
      <c r="D916" s="2"/>
      <c r="I916" s="241"/>
      <c r="J916" s="241"/>
      <c r="K916" s="241"/>
      <c r="L916" s="241"/>
      <c r="P916" s="2"/>
      <c r="AA916" s="6"/>
      <c r="AB916" s="6"/>
      <c r="AC916" s="6"/>
    </row>
    <row r="917" spans="2:29" ht="13.95" customHeight="1" x14ac:dyDescent="0.25">
      <c r="B917" s="138"/>
      <c r="C917" s="142"/>
      <c r="D917" s="2"/>
      <c r="I917" s="333"/>
      <c r="J917" s="334"/>
      <c r="K917" s="241"/>
      <c r="L917" s="241"/>
      <c r="P917" s="2"/>
      <c r="AA917" s="6"/>
      <c r="AB917" s="6"/>
      <c r="AC917" s="6"/>
    </row>
    <row r="918" spans="2:29" ht="13.95" customHeight="1" x14ac:dyDescent="0.25">
      <c r="B918" s="138"/>
      <c r="C918" s="142"/>
      <c r="D918" s="2"/>
      <c r="I918" s="333"/>
      <c r="J918" s="334"/>
      <c r="K918" s="241"/>
      <c r="L918" s="241"/>
      <c r="P918" s="2"/>
      <c r="AA918" s="6"/>
      <c r="AB918" s="6"/>
      <c r="AC918" s="6"/>
    </row>
    <row r="919" spans="2:29" ht="13.95" customHeight="1" x14ac:dyDescent="0.25">
      <c r="B919" s="138"/>
      <c r="C919" s="142"/>
      <c r="D919" s="2"/>
      <c r="I919" s="333"/>
      <c r="J919" s="334"/>
      <c r="K919" s="241"/>
      <c r="L919" s="241"/>
      <c r="P919" s="2"/>
      <c r="AA919" s="6"/>
      <c r="AB919" s="6"/>
      <c r="AC919" s="6"/>
    </row>
    <row r="920" spans="2:29" ht="13.95" customHeight="1" x14ac:dyDescent="0.25">
      <c r="B920" s="138"/>
      <c r="C920" s="142"/>
      <c r="D920" s="2"/>
      <c r="I920" s="333"/>
      <c r="J920" s="334"/>
      <c r="K920" s="241"/>
      <c r="L920" s="241"/>
      <c r="P920" s="2"/>
      <c r="AA920" s="6"/>
      <c r="AB920" s="6"/>
      <c r="AC920" s="6"/>
    </row>
    <row r="921" spans="2:29" ht="13.95" customHeight="1" x14ac:dyDescent="0.25">
      <c r="B921" s="138"/>
      <c r="C921" s="142"/>
      <c r="D921" s="2"/>
      <c r="I921" s="241"/>
      <c r="J921" s="241"/>
      <c r="K921" s="241"/>
      <c r="L921" s="241"/>
      <c r="P921" s="2"/>
      <c r="AA921" s="6"/>
      <c r="AB921" s="6"/>
      <c r="AC921" s="6"/>
    </row>
    <row r="922" spans="2:29" ht="13.95" customHeight="1" x14ac:dyDescent="0.25">
      <c r="B922" s="138"/>
      <c r="C922" s="142"/>
      <c r="D922" s="2"/>
      <c r="I922" s="333"/>
      <c r="J922" s="334"/>
      <c r="K922" s="241"/>
      <c r="L922" s="241"/>
      <c r="P922" s="2"/>
      <c r="AA922" s="6"/>
      <c r="AB922" s="6"/>
      <c r="AC922" s="6"/>
    </row>
    <row r="923" spans="2:29" ht="13.95" customHeight="1" x14ac:dyDescent="0.25">
      <c r="B923" s="138"/>
      <c r="C923" s="142"/>
      <c r="D923" s="2"/>
      <c r="I923" s="333"/>
      <c r="J923" s="334"/>
      <c r="K923" s="241"/>
      <c r="L923" s="241"/>
      <c r="P923" s="2"/>
      <c r="AA923" s="6"/>
      <c r="AB923" s="6"/>
      <c r="AC923" s="6"/>
    </row>
    <row r="924" spans="2:29" ht="13.95" customHeight="1" x14ac:dyDescent="0.25">
      <c r="B924" s="138"/>
      <c r="C924" s="142"/>
      <c r="D924" s="2"/>
      <c r="I924" s="333"/>
      <c r="J924" s="334"/>
      <c r="K924" s="241"/>
      <c r="L924" s="241"/>
      <c r="P924" s="2"/>
      <c r="AA924" s="6"/>
      <c r="AB924" s="6"/>
      <c r="AC924" s="6"/>
    </row>
    <row r="925" spans="2:29" ht="13.95" customHeight="1" x14ac:dyDescent="0.25">
      <c r="B925" s="138"/>
      <c r="C925" s="142"/>
      <c r="D925" s="2"/>
      <c r="I925" s="333"/>
      <c r="J925" s="334"/>
      <c r="K925" s="241"/>
      <c r="L925" s="241"/>
      <c r="P925" s="2"/>
      <c r="AA925" s="6"/>
      <c r="AB925" s="6"/>
      <c r="AC925" s="6"/>
    </row>
    <row r="926" spans="2:29" ht="13.95" customHeight="1" x14ac:dyDescent="0.25">
      <c r="B926" s="138"/>
      <c r="C926" s="142"/>
      <c r="D926" s="2"/>
      <c r="I926" s="241"/>
      <c r="J926" s="241"/>
      <c r="K926" s="241"/>
      <c r="L926" s="241"/>
      <c r="P926" s="2"/>
      <c r="AA926" s="6"/>
      <c r="AB926" s="6"/>
      <c r="AC926" s="6"/>
    </row>
    <row r="927" spans="2:29" ht="13.95" customHeight="1" x14ac:dyDescent="0.25">
      <c r="B927" s="138"/>
      <c r="C927" s="142"/>
      <c r="D927" s="2"/>
      <c r="I927" s="333"/>
      <c r="J927" s="334"/>
      <c r="K927" s="241"/>
      <c r="L927" s="241"/>
      <c r="P927" s="2"/>
      <c r="AA927" s="6"/>
      <c r="AB927" s="6"/>
      <c r="AC927" s="6"/>
    </row>
    <row r="928" spans="2:29" ht="13.95" customHeight="1" x14ac:dyDescent="0.25">
      <c r="B928" s="138"/>
      <c r="C928" s="142"/>
      <c r="D928" s="2"/>
      <c r="I928" s="333"/>
      <c r="J928" s="334"/>
      <c r="K928" s="241"/>
      <c r="L928" s="241"/>
      <c r="P928" s="2"/>
      <c r="AA928" s="6"/>
      <c r="AB928" s="6"/>
      <c r="AC928" s="6"/>
    </row>
    <row r="929" spans="2:29" ht="13.95" customHeight="1" x14ac:dyDescent="0.25">
      <c r="B929" s="138"/>
      <c r="C929" s="142"/>
      <c r="D929" s="2"/>
      <c r="I929" s="333"/>
      <c r="J929" s="334"/>
      <c r="K929" s="241"/>
      <c r="L929" s="241"/>
      <c r="P929" s="2"/>
      <c r="AA929" s="6"/>
      <c r="AB929" s="6"/>
      <c r="AC929" s="6"/>
    </row>
    <row r="930" spans="2:29" ht="13.95" customHeight="1" x14ac:dyDescent="0.25">
      <c r="B930" s="138"/>
      <c r="C930" s="142"/>
      <c r="D930" s="2"/>
      <c r="I930" s="333"/>
      <c r="J930" s="334"/>
      <c r="K930" s="241"/>
      <c r="L930" s="241"/>
      <c r="P930" s="2"/>
      <c r="AA930" s="6"/>
      <c r="AB930" s="6"/>
      <c r="AC930" s="6"/>
    </row>
    <row r="931" spans="2:29" ht="13.95" customHeight="1" x14ac:dyDescent="0.25">
      <c r="B931" s="138"/>
      <c r="C931" s="142"/>
      <c r="D931" s="2"/>
      <c r="I931" s="241"/>
      <c r="J931" s="241"/>
      <c r="K931" s="241"/>
      <c r="L931" s="241"/>
      <c r="P931" s="2"/>
      <c r="AA931" s="6"/>
      <c r="AB931" s="6"/>
      <c r="AC931" s="6"/>
    </row>
    <row r="932" spans="2:29" ht="13.95" customHeight="1" x14ac:dyDescent="0.25">
      <c r="B932" s="138"/>
      <c r="C932" s="142"/>
      <c r="D932" s="2"/>
      <c r="I932" s="333"/>
      <c r="J932" s="334"/>
      <c r="K932" s="241"/>
      <c r="L932" s="241"/>
      <c r="P932" s="2"/>
      <c r="AA932" s="6"/>
      <c r="AB932" s="6"/>
      <c r="AC932" s="6"/>
    </row>
    <row r="933" spans="2:29" ht="13.95" customHeight="1" x14ac:dyDescent="0.25">
      <c r="B933" s="138"/>
      <c r="C933" s="142"/>
      <c r="D933" s="2"/>
      <c r="I933" s="333"/>
      <c r="J933" s="334"/>
      <c r="K933" s="241"/>
      <c r="L933" s="241"/>
      <c r="P933" s="2"/>
      <c r="AA933" s="6"/>
      <c r="AB933" s="6"/>
      <c r="AC933" s="6"/>
    </row>
    <row r="934" spans="2:29" ht="13.95" customHeight="1" x14ac:dyDescent="0.25">
      <c r="B934" s="138"/>
      <c r="C934" s="142"/>
      <c r="D934" s="2"/>
      <c r="I934" s="241"/>
      <c r="J934" s="241"/>
      <c r="K934" s="241"/>
      <c r="L934" s="241"/>
      <c r="P934" s="2"/>
      <c r="AA934" s="6"/>
      <c r="AB934" s="6"/>
      <c r="AC934" s="6"/>
    </row>
    <row r="935" spans="2:29" ht="13.95" customHeight="1" x14ac:dyDescent="0.25">
      <c r="B935" s="138"/>
      <c r="C935" s="142"/>
      <c r="D935" s="2"/>
      <c r="I935" s="333"/>
      <c r="J935" s="334"/>
      <c r="K935" s="241"/>
      <c r="L935" s="241"/>
      <c r="P935" s="2"/>
      <c r="AA935" s="6"/>
      <c r="AB935" s="6"/>
      <c r="AC935" s="6"/>
    </row>
    <row r="936" spans="2:29" ht="13.95" customHeight="1" x14ac:dyDescent="0.25">
      <c r="B936" s="138"/>
      <c r="C936" s="142"/>
      <c r="D936" s="2"/>
      <c r="I936" s="333"/>
      <c r="J936" s="334"/>
      <c r="K936" s="241"/>
      <c r="L936" s="241"/>
      <c r="P936" s="2"/>
      <c r="AA936" s="6"/>
      <c r="AB936" s="6"/>
      <c r="AC936" s="6"/>
    </row>
    <row r="937" spans="2:29" ht="13.95" customHeight="1" x14ac:dyDescent="0.25">
      <c r="B937" s="138"/>
      <c r="C937" s="142"/>
      <c r="D937" s="2"/>
      <c r="I937" s="333"/>
      <c r="J937" s="334"/>
      <c r="K937" s="241"/>
      <c r="L937" s="241"/>
      <c r="P937" s="2"/>
      <c r="AA937" s="6"/>
      <c r="AB937" s="6"/>
      <c r="AC937" s="6"/>
    </row>
    <row r="938" spans="2:29" ht="13.95" customHeight="1" x14ac:dyDescent="0.25">
      <c r="B938" s="138"/>
      <c r="C938" s="142"/>
      <c r="D938" s="2"/>
      <c r="I938" s="241"/>
      <c r="J938" s="241"/>
      <c r="K938" s="241"/>
      <c r="L938" s="241"/>
      <c r="P938" s="2"/>
      <c r="AA938" s="6"/>
      <c r="AB938" s="6"/>
      <c r="AC938" s="6"/>
    </row>
    <row r="939" spans="2:29" ht="13.95" customHeight="1" x14ac:dyDescent="0.25">
      <c r="B939" s="138"/>
      <c r="C939" s="142"/>
      <c r="D939" s="2"/>
      <c r="I939" s="333"/>
      <c r="J939" s="334"/>
      <c r="K939" s="241"/>
      <c r="L939" s="241"/>
      <c r="P939" s="2"/>
      <c r="AA939" s="6"/>
      <c r="AB939" s="6"/>
      <c r="AC939" s="6"/>
    </row>
    <row r="940" spans="2:29" ht="13.95" customHeight="1" x14ac:dyDescent="0.25">
      <c r="B940" s="138"/>
      <c r="C940" s="142"/>
      <c r="D940" s="2"/>
      <c r="I940" s="333"/>
      <c r="J940" s="334"/>
      <c r="K940" s="241"/>
      <c r="L940" s="241"/>
      <c r="P940" s="2"/>
      <c r="AA940" s="6"/>
      <c r="AB940" s="6"/>
      <c r="AC940" s="6"/>
    </row>
    <row r="941" spans="2:29" ht="13.95" customHeight="1" x14ac:dyDescent="0.25">
      <c r="B941" s="138"/>
      <c r="C941" s="142"/>
      <c r="D941" s="2"/>
      <c r="I941" s="333"/>
      <c r="J941" s="334"/>
      <c r="K941" s="241"/>
      <c r="L941" s="241"/>
      <c r="P941" s="2"/>
      <c r="AA941" s="6"/>
      <c r="AB941" s="6"/>
      <c r="AC941" s="6"/>
    </row>
    <row r="942" spans="2:29" ht="13.95" customHeight="1" x14ac:dyDescent="0.25">
      <c r="B942" s="138"/>
      <c r="C942" s="142"/>
      <c r="D942" s="2"/>
      <c r="I942" s="333"/>
      <c r="J942" s="334"/>
      <c r="K942" s="241"/>
      <c r="L942" s="241"/>
      <c r="P942" s="2"/>
      <c r="AA942" s="6"/>
      <c r="AB942" s="6"/>
      <c r="AC942" s="6"/>
    </row>
    <row r="943" spans="2:29" ht="13.95" customHeight="1" x14ac:dyDescent="0.25">
      <c r="B943" s="138"/>
      <c r="C943" s="142"/>
      <c r="D943" s="2"/>
      <c r="I943" s="241"/>
      <c r="J943" s="241"/>
      <c r="K943" s="241"/>
      <c r="L943" s="241"/>
      <c r="P943" s="2"/>
      <c r="AA943" s="6"/>
      <c r="AB943" s="6"/>
      <c r="AC943" s="6"/>
    </row>
    <row r="944" spans="2:29" ht="13.95" customHeight="1" x14ac:dyDescent="0.25">
      <c r="B944" s="138"/>
      <c r="C944" s="142"/>
      <c r="D944" s="2"/>
      <c r="I944" s="333"/>
      <c r="J944" s="334"/>
      <c r="K944" s="241"/>
      <c r="L944" s="241"/>
      <c r="P944" s="2"/>
      <c r="AA944" s="6"/>
      <c r="AB944" s="6"/>
      <c r="AC944" s="6"/>
    </row>
    <row r="945" spans="2:29" ht="13.95" customHeight="1" x14ac:dyDescent="0.25">
      <c r="B945" s="138"/>
      <c r="C945" s="142"/>
      <c r="D945" s="2"/>
      <c r="I945" s="333"/>
      <c r="J945" s="334"/>
      <c r="K945" s="241"/>
      <c r="L945" s="241"/>
      <c r="P945" s="2"/>
      <c r="AA945" s="6"/>
      <c r="AB945" s="6"/>
      <c r="AC945" s="6"/>
    </row>
    <row r="946" spans="2:29" ht="13.95" customHeight="1" x14ac:dyDescent="0.25">
      <c r="B946" s="138"/>
      <c r="C946" s="142"/>
      <c r="D946" s="2"/>
      <c r="I946" s="241"/>
      <c r="J946" s="241"/>
      <c r="K946" s="241"/>
      <c r="L946" s="241"/>
      <c r="P946" s="2"/>
      <c r="AA946" s="6"/>
      <c r="AB946" s="6"/>
      <c r="AC946" s="6"/>
    </row>
    <row r="947" spans="2:29" ht="13.95" customHeight="1" x14ac:dyDescent="0.25">
      <c r="B947" s="138"/>
      <c r="C947" s="142"/>
      <c r="D947" s="2"/>
      <c r="I947" s="333"/>
      <c r="J947" s="334"/>
      <c r="K947" s="241"/>
      <c r="L947" s="241"/>
      <c r="P947" s="2"/>
      <c r="AA947" s="6"/>
      <c r="AB947" s="6"/>
      <c r="AC947" s="6"/>
    </row>
    <row r="948" spans="2:29" ht="13.95" customHeight="1" x14ac:dyDescent="0.25">
      <c r="B948" s="138"/>
      <c r="C948" s="142"/>
      <c r="D948" s="2"/>
      <c r="I948" s="333"/>
      <c r="J948" s="334"/>
      <c r="K948" s="241"/>
      <c r="L948" s="241"/>
      <c r="P948" s="2"/>
      <c r="AA948" s="6"/>
      <c r="AB948" s="6"/>
      <c r="AC948" s="6"/>
    </row>
    <row r="949" spans="2:29" ht="13.95" customHeight="1" x14ac:dyDescent="0.25">
      <c r="B949" s="139"/>
      <c r="C949" s="142"/>
      <c r="D949" s="2"/>
      <c r="I949" s="241"/>
      <c r="J949" s="241"/>
      <c r="K949" s="241"/>
      <c r="L949" s="241"/>
      <c r="P949" s="2"/>
      <c r="AA949" s="6"/>
      <c r="AB949" s="6"/>
      <c r="AC949" s="6"/>
    </row>
    <row r="950" spans="2:29" ht="13.95" customHeight="1" x14ac:dyDescent="0.25">
      <c r="B950" s="142"/>
      <c r="C950" s="142"/>
      <c r="D950" s="2"/>
      <c r="I950" s="241"/>
      <c r="J950" s="241"/>
      <c r="K950" s="241"/>
      <c r="L950" s="241"/>
      <c r="P950" s="2"/>
      <c r="AA950" s="6"/>
      <c r="AB950" s="6"/>
      <c r="AC950" s="6"/>
    </row>
    <row r="951" spans="2:29" ht="13.95" customHeight="1" x14ac:dyDescent="0.25">
      <c r="B951" s="138"/>
      <c r="C951" s="142"/>
      <c r="D951" s="2"/>
      <c r="I951" s="241"/>
      <c r="J951" s="241"/>
      <c r="K951" s="241"/>
      <c r="L951" s="241"/>
      <c r="P951" s="2"/>
      <c r="AA951" s="6"/>
      <c r="AB951" s="6"/>
      <c r="AC951" s="6"/>
    </row>
    <row r="952" spans="2:29" ht="13.95" customHeight="1" x14ac:dyDescent="0.25">
      <c r="B952" s="138"/>
      <c r="C952" s="142"/>
      <c r="D952" s="2"/>
      <c r="I952" s="333"/>
      <c r="J952" s="334"/>
      <c r="K952" s="241"/>
      <c r="L952" s="241"/>
      <c r="P952" s="2"/>
      <c r="AA952" s="6"/>
      <c r="AB952" s="6"/>
      <c r="AC952" s="6"/>
    </row>
    <row r="953" spans="2:29" ht="13.95" customHeight="1" x14ac:dyDescent="0.25">
      <c r="B953" s="139"/>
      <c r="C953" s="142"/>
      <c r="D953" s="2"/>
      <c r="I953" s="241"/>
      <c r="J953" s="241"/>
      <c r="K953" s="241"/>
      <c r="L953" s="241"/>
      <c r="P953" s="2"/>
      <c r="AA953" s="6"/>
      <c r="AB953" s="6"/>
      <c r="AC953" s="6"/>
    </row>
    <row r="954" spans="2:29" ht="13.95" customHeight="1" x14ac:dyDescent="0.25">
      <c r="B954" s="142"/>
      <c r="C954" s="142"/>
      <c r="D954" s="2"/>
      <c r="I954" s="241"/>
      <c r="J954" s="241"/>
      <c r="K954" s="241"/>
      <c r="L954" s="241"/>
      <c r="P954" s="2"/>
      <c r="AA954" s="6"/>
      <c r="AB954" s="6"/>
      <c r="AC954" s="6"/>
    </row>
    <row r="955" spans="2:29" ht="13.95" customHeight="1" x14ac:dyDescent="0.25">
      <c r="B955" s="138"/>
      <c r="C955" s="142"/>
      <c r="D955" s="2"/>
      <c r="I955" s="241"/>
      <c r="J955" s="241"/>
      <c r="K955" s="241"/>
      <c r="L955" s="241"/>
      <c r="P955" s="2"/>
      <c r="AA955" s="6"/>
      <c r="AB955" s="6"/>
      <c r="AC955" s="6"/>
    </row>
    <row r="956" spans="2:29" ht="13.95" customHeight="1" x14ac:dyDescent="0.25">
      <c r="B956" s="138"/>
      <c r="C956" s="142"/>
      <c r="D956" s="2"/>
      <c r="I956" s="333"/>
      <c r="J956" s="334"/>
      <c r="K956" s="241"/>
      <c r="L956" s="241"/>
      <c r="P956" s="2"/>
      <c r="AA956" s="6"/>
      <c r="AB956" s="6"/>
      <c r="AC956" s="6"/>
    </row>
    <row r="957" spans="2:29" ht="13.95" customHeight="1" x14ac:dyDescent="0.25">
      <c r="B957" s="138"/>
      <c r="C957" s="142"/>
      <c r="D957" s="2"/>
      <c r="I957" s="333"/>
      <c r="J957" s="334"/>
      <c r="K957" s="241"/>
      <c r="L957" s="241"/>
      <c r="P957" s="2"/>
      <c r="AA957" s="6"/>
      <c r="AB957" s="6"/>
      <c r="AC957" s="6"/>
    </row>
    <row r="958" spans="2:29" ht="13.95" customHeight="1" x14ac:dyDescent="0.25">
      <c r="B958" s="138"/>
      <c r="C958" s="142"/>
      <c r="D958" s="2"/>
      <c r="I958" s="241"/>
      <c r="J958" s="241"/>
      <c r="K958" s="241"/>
      <c r="L958" s="241"/>
      <c r="P958" s="2"/>
      <c r="AA958" s="6"/>
      <c r="AB958" s="6"/>
      <c r="AC958" s="6"/>
    </row>
    <row r="959" spans="2:29" ht="13.95" customHeight="1" x14ac:dyDescent="0.25">
      <c r="B959" s="138"/>
      <c r="C959" s="142"/>
      <c r="D959" s="2"/>
      <c r="I959" s="333"/>
      <c r="J959" s="334"/>
      <c r="K959" s="241"/>
      <c r="L959" s="241"/>
      <c r="P959" s="2"/>
      <c r="AA959" s="6"/>
      <c r="AB959" s="6"/>
      <c r="AC959" s="6"/>
    </row>
    <row r="960" spans="2:29" ht="13.95" customHeight="1" x14ac:dyDescent="0.25">
      <c r="B960" s="138"/>
      <c r="C960" s="142"/>
      <c r="D960" s="2"/>
      <c r="I960" s="333"/>
      <c r="J960" s="334"/>
      <c r="K960" s="241"/>
      <c r="L960" s="241"/>
      <c r="P960" s="2"/>
      <c r="AA960" s="6"/>
      <c r="AB960" s="6"/>
      <c r="AC960" s="6"/>
    </row>
    <row r="961" spans="2:29" ht="13.95" customHeight="1" x14ac:dyDescent="0.25">
      <c r="B961" s="138"/>
      <c r="C961" s="142"/>
      <c r="D961" s="2"/>
      <c r="I961" s="333"/>
      <c r="J961" s="334"/>
      <c r="K961" s="241"/>
      <c r="L961" s="241"/>
      <c r="P961" s="2"/>
      <c r="AA961" s="6"/>
      <c r="AB961" s="6"/>
      <c r="AC961" s="6"/>
    </row>
    <row r="962" spans="2:29" ht="13.95" customHeight="1" x14ac:dyDescent="0.25">
      <c r="B962" s="138"/>
      <c r="C962" s="142"/>
      <c r="D962" s="2"/>
      <c r="I962" s="241"/>
      <c r="J962" s="241"/>
      <c r="K962" s="241"/>
      <c r="L962" s="241"/>
      <c r="P962" s="2"/>
      <c r="AA962" s="6"/>
      <c r="AB962" s="6"/>
      <c r="AC962" s="6"/>
    </row>
    <row r="963" spans="2:29" ht="13.95" customHeight="1" x14ac:dyDescent="0.25">
      <c r="B963" s="138"/>
      <c r="C963" s="142"/>
      <c r="D963" s="2"/>
      <c r="I963" s="333"/>
      <c r="J963" s="334"/>
      <c r="K963" s="241"/>
      <c r="L963" s="241"/>
      <c r="P963" s="2"/>
      <c r="AA963" s="6"/>
      <c r="AB963" s="6"/>
      <c r="AC963" s="6"/>
    </row>
    <row r="964" spans="2:29" ht="13.95" customHeight="1" x14ac:dyDescent="0.25">
      <c r="B964" s="138"/>
      <c r="C964" s="142"/>
      <c r="D964" s="2"/>
      <c r="I964" s="333"/>
      <c r="J964" s="334"/>
      <c r="K964" s="241"/>
      <c r="L964" s="241"/>
      <c r="P964" s="2"/>
      <c r="AA964" s="6"/>
      <c r="AB964" s="6"/>
      <c r="AC964" s="6"/>
    </row>
    <row r="965" spans="2:29" ht="13.95" customHeight="1" x14ac:dyDescent="0.25">
      <c r="B965" s="138"/>
      <c r="C965" s="142"/>
      <c r="D965" s="2"/>
      <c r="I965" s="241"/>
      <c r="J965" s="241"/>
      <c r="K965" s="241"/>
      <c r="L965" s="241"/>
      <c r="P965" s="2"/>
      <c r="AA965" s="6"/>
      <c r="AB965" s="6"/>
      <c r="AC965" s="6"/>
    </row>
    <row r="966" spans="2:29" ht="13.95" customHeight="1" x14ac:dyDescent="0.25">
      <c r="B966" s="138"/>
      <c r="C966" s="142"/>
      <c r="D966" s="2"/>
      <c r="I966" s="333"/>
      <c r="J966" s="334"/>
      <c r="K966" s="241"/>
      <c r="L966" s="241"/>
      <c r="P966" s="2"/>
      <c r="AA966" s="6"/>
      <c r="AB966" s="6"/>
      <c r="AC966" s="6"/>
    </row>
    <row r="967" spans="2:29" ht="13.95" customHeight="1" x14ac:dyDescent="0.25">
      <c r="B967" s="138"/>
      <c r="C967" s="142"/>
      <c r="D967" s="2"/>
      <c r="I967" s="333"/>
      <c r="J967" s="334"/>
      <c r="K967" s="241"/>
      <c r="L967" s="241"/>
      <c r="P967" s="2"/>
      <c r="AA967" s="6"/>
      <c r="AB967" s="6"/>
      <c r="AC967" s="6"/>
    </row>
    <row r="968" spans="2:29" ht="13.95" customHeight="1" x14ac:dyDescent="0.25">
      <c r="B968" s="138"/>
      <c r="C968" s="142"/>
      <c r="D968" s="2"/>
      <c r="I968" s="333"/>
      <c r="J968" s="334"/>
      <c r="K968" s="241"/>
      <c r="L968" s="241"/>
      <c r="P968" s="2"/>
      <c r="AA968" s="6"/>
      <c r="AB968" s="6"/>
      <c r="AC968" s="6"/>
    </row>
    <row r="969" spans="2:29" ht="13.95" customHeight="1" x14ac:dyDescent="0.25">
      <c r="B969" s="138"/>
      <c r="C969" s="142"/>
      <c r="D969" s="2"/>
      <c r="I969" s="333"/>
      <c r="J969" s="334"/>
      <c r="K969" s="241"/>
      <c r="L969" s="241"/>
      <c r="P969" s="2"/>
      <c r="AA969" s="6"/>
      <c r="AB969" s="6"/>
      <c r="AC969" s="6"/>
    </row>
    <row r="970" spans="2:29" ht="13.95" customHeight="1" x14ac:dyDescent="0.25">
      <c r="B970" s="138"/>
      <c r="C970" s="142"/>
      <c r="D970" s="2"/>
      <c r="I970" s="241"/>
      <c r="J970" s="241"/>
      <c r="K970" s="241"/>
      <c r="L970" s="241"/>
      <c r="P970" s="2"/>
      <c r="AA970" s="6"/>
      <c r="AB970" s="6"/>
      <c r="AC970" s="6"/>
    </row>
    <row r="971" spans="2:29" ht="13.95" customHeight="1" x14ac:dyDescent="0.25">
      <c r="B971" s="138"/>
      <c r="C971" s="142"/>
      <c r="D971" s="2"/>
      <c r="I971" s="333"/>
      <c r="J971" s="334"/>
      <c r="K971" s="241"/>
      <c r="L971" s="241"/>
      <c r="P971" s="2"/>
      <c r="AA971" s="6"/>
      <c r="AB971" s="6"/>
      <c r="AC971" s="6"/>
    </row>
    <row r="972" spans="2:29" ht="13.95" customHeight="1" x14ac:dyDescent="0.25">
      <c r="B972" s="138"/>
      <c r="C972" s="142"/>
      <c r="D972" s="2"/>
      <c r="I972" s="333"/>
      <c r="J972" s="334"/>
      <c r="K972" s="241"/>
      <c r="L972" s="241"/>
      <c r="P972" s="2"/>
      <c r="AA972" s="6"/>
      <c r="AB972" s="6"/>
      <c r="AC972" s="6"/>
    </row>
    <row r="973" spans="2:29" ht="13.95" customHeight="1" x14ac:dyDescent="0.25">
      <c r="B973" s="138"/>
      <c r="C973" s="142"/>
      <c r="D973" s="2"/>
      <c r="I973" s="241"/>
      <c r="J973" s="241"/>
      <c r="K973" s="241"/>
      <c r="L973" s="241"/>
      <c r="P973" s="2"/>
      <c r="AA973" s="6"/>
      <c r="AB973" s="6"/>
      <c r="AC973" s="6"/>
    </row>
    <row r="974" spans="2:29" ht="13.95" customHeight="1" x14ac:dyDescent="0.25">
      <c r="B974" s="138"/>
      <c r="C974" s="142"/>
      <c r="D974" s="2"/>
      <c r="I974" s="333"/>
      <c r="J974" s="334"/>
      <c r="K974" s="241"/>
      <c r="L974" s="241"/>
      <c r="P974" s="2"/>
      <c r="AA974" s="6"/>
      <c r="AB974" s="6"/>
      <c r="AC974" s="6"/>
    </row>
    <row r="975" spans="2:29" ht="13.95" customHeight="1" x14ac:dyDescent="0.25">
      <c r="B975" s="138"/>
      <c r="C975" s="142"/>
      <c r="D975" s="2"/>
      <c r="I975" s="333"/>
      <c r="J975" s="334"/>
      <c r="K975" s="241"/>
      <c r="L975" s="241"/>
      <c r="P975" s="2"/>
      <c r="AA975" s="6"/>
      <c r="AB975" s="6"/>
      <c r="AC975" s="6"/>
    </row>
    <row r="976" spans="2:29" ht="13.95" customHeight="1" x14ac:dyDescent="0.25">
      <c r="B976" s="138"/>
      <c r="C976" s="142"/>
      <c r="D976" s="2"/>
      <c r="I976" s="333"/>
      <c r="J976" s="334"/>
      <c r="K976" s="241"/>
      <c r="L976" s="241"/>
      <c r="P976" s="2"/>
      <c r="AA976" s="6"/>
      <c r="AB976" s="6"/>
      <c r="AC976" s="6"/>
    </row>
    <row r="977" spans="2:29" ht="13.95" customHeight="1" x14ac:dyDescent="0.25">
      <c r="B977" s="138"/>
      <c r="C977" s="142"/>
      <c r="D977" s="2"/>
      <c r="I977" s="333"/>
      <c r="J977" s="334"/>
      <c r="K977" s="241"/>
      <c r="L977" s="241"/>
      <c r="P977" s="2"/>
      <c r="AA977" s="6"/>
      <c r="AB977" s="6"/>
      <c r="AC977" s="6"/>
    </row>
    <row r="978" spans="2:29" ht="13.95" customHeight="1" x14ac:dyDescent="0.25">
      <c r="B978" s="138"/>
      <c r="C978" s="142"/>
      <c r="D978" s="2"/>
      <c r="I978" s="241"/>
      <c r="J978" s="241"/>
      <c r="K978" s="241"/>
      <c r="L978" s="241"/>
      <c r="P978" s="2"/>
      <c r="AA978" s="6"/>
      <c r="AB978" s="6"/>
      <c r="AC978" s="6"/>
    </row>
    <row r="979" spans="2:29" ht="13.95" customHeight="1" x14ac:dyDescent="0.25">
      <c r="B979" s="138"/>
      <c r="C979" s="142"/>
      <c r="D979" s="2"/>
      <c r="I979" s="333"/>
      <c r="J979" s="334"/>
      <c r="K979" s="241"/>
      <c r="L979" s="241"/>
      <c r="P979" s="2"/>
      <c r="AA979" s="6"/>
      <c r="AB979" s="6"/>
      <c r="AC979" s="6"/>
    </row>
    <row r="980" spans="2:29" ht="13.95" customHeight="1" x14ac:dyDescent="0.25">
      <c r="B980" s="138"/>
      <c r="C980" s="142"/>
      <c r="D980" s="2"/>
      <c r="I980" s="333"/>
      <c r="J980" s="334"/>
      <c r="K980" s="241"/>
      <c r="L980" s="241"/>
      <c r="P980" s="2"/>
      <c r="AA980" s="6"/>
      <c r="AB980" s="6"/>
      <c r="AC980" s="6"/>
    </row>
    <row r="981" spans="2:29" ht="13.95" customHeight="1" x14ac:dyDescent="0.25">
      <c r="B981" s="138"/>
      <c r="C981" s="142"/>
      <c r="D981" s="2"/>
      <c r="I981" s="333"/>
      <c r="J981" s="334"/>
      <c r="K981" s="241"/>
      <c r="L981" s="241"/>
      <c r="P981" s="2"/>
      <c r="AA981" s="6"/>
      <c r="AB981" s="6"/>
      <c r="AC981" s="6"/>
    </row>
    <row r="982" spans="2:29" ht="13.95" customHeight="1" x14ac:dyDescent="0.25">
      <c r="B982" s="138"/>
      <c r="C982" s="142"/>
      <c r="D982" s="2"/>
      <c r="I982" s="333"/>
      <c r="J982" s="334"/>
      <c r="K982" s="241"/>
      <c r="L982" s="241"/>
      <c r="P982" s="2"/>
      <c r="AA982" s="6"/>
      <c r="AB982" s="6"/>
      <c r="AC982" s="6"/>
    </row>
    <row r="983" spans="2:29" ht="13.95" customHeight="1" x14ac:dyDescent="0.25">
      <c r="B983" s="138"/>
      <c r="C983" s="142"/>
      <c r="D983" s="2"/>
      <c r="I983" s="333"/>
      <c r="J983" s="334"/>
      <c r="K983" s="241"/>
      <c r="L983" s="241"/>
      <c r="P983" s="2"/>
      <c r="AA983" s="6"/>
      <c r="AB983" s="6"/>
      <c r="AC983" s="6"/>
    </row>
    <row r="984" spans="2:29" ht="13.95" customHeight="1" x14ac:dyDescent="0.25">
      <c r="B984" s="138"/>
      <c r="C984" s="142"/>
      <c r="D984" s="2"/>
      <c r="I984" s="333"/>
      <c r="J984" s="334"/>
      <c r="K984" s="241"/>
      <c r="L984" s="241"/>
      <c r="P984" s="2"/>
      <c r="AA984" s="6"/>
      <c r="AB984" s="6"/>
      <c r="AC984" s="6"/>
    </row>
    <row r="985" spans="2:29" ht="13.95" customHeight="1" x14ac:dyDescent="0.25">
      <c r="B985" s="138"/>
      <c r="C985" s="142"/>
      <c r="D985" s="2"/>
      <c r="I985" s="241"/>
      <c r="J985" s="241"/>
      <c r="K985" s="241"/>
      <c r="L985" s="241"/>
      <c r="P985" s="2"/>
      <c r="AA985" s="6"/>
      <c r="AB985" s="6"/>
      <c r="AC985" s="6"/>
    </row>
    <row r="986" spans="2:29" ht="13.95" customHeight="1" x14ac:dyDescent="0.25">
      <c r="B986" s="138"/>
      <c r="C986" s="142"/>
      <c r="D986" s="2"/>
      <c r="I986" s="333"/>
      <c r="J986" s="334"/>
      <c r="K986" s="241"/>
      <c r="L986" s="241"/>
      <c r="P986" s="2"/>
      <c r="AA986" s="6"/>
      <c r="AB986" s="6"/>
      <c r="AC986" s="6"/>
    </row>
    <row r="987" spans="2:29" ht="13.95" customHeight="1" x14ac:dyDescent="0.25">
      <c r="B987" s="138"/>
      <c r="C987" s="142"/>
      <c r="D987" s="2"/>
      <c r="I987" s="333"/>
      <c r="J987" s="334"/>
      <c r="K987" s="241"/>
      <c r="L987" s="241"/>
      <c r="P987" s="2"/>
      <c r="AA987" s="6"/>
      <c r="AB987" s="6"/>
      <c r="AC987" s="6"/>
    </row>
    <row r="988" spans="2:29" ht="13.95" customHeight="1" x14ac:dyDescent="0.25">
      <c r="B988" s="138"/>
      <c r="C988" s="142"/>
      <c r="D988" s="2"/>
      <c r="I988" s="333"/>
      <c r="J988" s="334"/>
      <c r="K988" s="241"/>
      <c r="L988" s="241"/>
      <c r="P988" s="2"/>
      <c r="AA988" s="6"/>
      <c r="AB988" s="6"/>
      <c r="AC988" s="6"/>
    </row>
    <row r="989" spans="2:29" ht="13.95" customHeight="1" x14ac:dyDescent="0.25">
      <c r="B989" s="138"/>
      <c r="C989" s="142"/>
      <c r="D989" s="2"/>
      <c r="I989" s="333"/>
      <c r="J989" s="334"/>
      <c r="K989" s="241"/>
      <c r="L989" s="241"/>
      <c r="P989" s="2"/>
      <c r="AA989" s="6"/>
      <c r="AB989" s="6"/>
      <c r="AC989" s="6"/>
    </row>
    <row r="990" spans="2:29" ht="13.95" customHeight="1" x14ac:dyDescent="0.25">
      <c r="B990" s="138"/>
      <c r="C990" s="142"/>
      <c r="D990" s="2"/>
      <c r="I990" s="241"/>
      <c r="J990" s="241"/>
      <c r="K990" s="241"/>
      <c r="L990" s="241"/>
      <c r="P990" s="2"/>
      <c r="AA990" s="6"/>
      <c r="AB990" s="6"/>
      <c r="AC990" s="6"/>
    </row>
    <row r="991" spans="2:29" ht="13.95" customHeight="1" x14ac:dyDescent="0.25">
      <c r="B991" s="138"/>
      <c r="C991" s="142"/>
      <c r="D991" s="2"/>
      <c r="I991" s="333"/>
      <c r="J991" s="334"/>
      <c r="K991" s="241"/>
      <c r="L991" s="241"/>
      <c r="P991" s="2"/>
      <c r="AA991" s="6"/>
      <c r="AB991" s="6"/>
      <c r="AC991" s="6"/>
    </row>
    <row r="992" spans="2:29" ht="13.95" customHeight="1" x14ac:dyDescent="0.25">
      <c r="B992" s="138"/>
      <c r="C992" s="142"/>
      <c r="D992" s="2"/>
      <c r="I992" s="333"/>
      <c r="J992" s="334"/>
      <c r="K992" s="241"/>
      <c r="L992" s="241"/>
      <c r="P992" s="2"/>
      <c r="AA992" s="6"/>
      <c r="AB992" s="6"/>
      <c r="AC992" s="6"/>
    </row>
    <row r="993" spans="2:29" ht="13.95" customHeight="1" x14ac:dyDescent="0.25">
      <c r="B993" s="138"/>
      <c r="C993" s="142"/>
      <c r="D993" s="2"/>
      <c r="I993" s="333"/>
      <c r="J993" s="334"/>
      <c r="K993" s="241"/>
      <c r="L993" s="241"/>
      <c r="P993" s="2"/>
      <c r="AA993" s="6"/>
      <c r="AB993" s="6"/>
      <c r="AC993" s="6"/>
    </row>
    <row r="994" spans="2:29" ht="13.95" customHeight="1" x14ac:dyDescent="0.25">
      <c r="B994" s="138"/>
      <c r="C994" s="142"/>
      <c r="D994" s="2"/>
      <c r="I994" s="333"/>
      <c r="J994" s="334"/>
      <c r="K994" s="241"/>
      <c r="L994" s="241"/>
      <c r="P994" s="2"/>
      <c r="AA994" s="6"/>
      <c r="AB994" s="6"/>
      <c r="AC994" s="6"/>
    </row>
    <row r="995" spans="2:29" ht="13.95" customHeight="1" x14ac:dyDescent="0.25">
      <c r="B995" s="138"/>
      <c r="C995" s="142"/>
      <c r="D995" s="2"/>
      <c r="I995" s="241"/>
      <c r="J995" s="241"/>
      <c r="K995" s="241"/>
      <c r="L995" s="241"/>
      <c r="P995" s="2"/>
      <c r="AA995" s="6"/>
      <c r="AB995" s="6"/>
      <c r="AC995" s="6"/>
    </row>
    <row r="996" spans="2:29" ht="13.95" customHeight="1" x14ac:dyDescent="0.25">
      <c r="B996" s="138"/>
      <c r="C996" s="142"/>
      <c r="D996" s="2"/>
      <c r="I996" s="333"/>
      <c r="J996" s="334"/>
      <c r="K996" s="241"/>
      <c r="L996" s="241"/>
      <c r="P996" s="2"/>
      <c r="AA996" s="6"/>
      <c r="AB996" s="6"/>
      <c r="AC996" s="6"/>
    </row>
    <row r="997" spans="2:29" ht="13.95" customHeight="1" x14ac:dyDescent="0.25">
      <c r="B997" s="138"/>
      <c r="C997" s="142"/>
      <c r="D997" s="2"/>
      <c r="I997" s="333"/>
      <c r="J997" s="334"/>
      <c r="K997" s="241"/>
      <c r="L997" s="241"/>
      <c r="P997" s="2"/>
      <c r="AA997" s="6"/>
      <c r="AB997" s="6"/>
      <c r="AC997" s="6"/>
    </row>
    <row r="998" spans="2:29" ht="13.95" customHeight="1" x14ac:dyDescent="0.25">
      <c r="B998" s="138"/>
      <c r="C998" s="142"/>
      <c r="D998" s="2"/>
      <c r="I998" s="333"/>
      <c r="J998" s="334"/>
      <c r="K998" s="241"/>
      <c r="L998" s="241"/>
      <c r="P998" s="2"/>
      <c r="AA998" s="6"/>
      <c r="AB998" s="6"/>
      <c r="AC998" s="6"/>
    </row>
    <row r="999" spans="2:29" ht="13.95" customHeight="1" x14ac:dyDescent="0.25">
      <c r="B999" s="138"/>
      <c r="C999" s="142"/>
      <c r="D999" s="2"/>
      <c r="I999" s="333"/>
      <c r="J999" s="334"/>
      <c r="K999" s="241"/>
      <c r="L999" s="241"/>
      <c r="P999" s="2"/>
      <c r="AA999" s="6"/>
      <c r="AB999" s="6"/>
      <c r="AC999" s="6"/>
    </row>
    <row r="1000" spans="2:29" ht="13.95" customHeight="1" x14ac:dyDescent="0.25">
      <c r="B1000" s="138"/>
      <c r="C1000" s="142"/>
      <c r="D1000" s="2"/>
      <c r="I1000" s="241"/>
      <c r="J1000" s="241"/>
      <c r="K1000" s="241"/>
      <c r="L1000" s="241"/>
      <c r="P1000" s="2"/>
      <c r="AA1000" s="6"/>
      <c r="AB1000" s="6"/>
      <c r="AC1000" s="6"/>
    </row>
    <row r="1001" spans="2:29" ht="13.95" customHeight="1" x14ac:dyDescent="0.25">
      <c r="B1001" s="138"/>
      <c r="C1001" s="142"/>
      <c r="D1001" s="2"/>
      <c r="I1001" s="333"/>
      <c r="J1001" s="334"/>
      <c r="K1001" s="241"/>
      <c r="L1001" s="241"/>
      <c r="P1001" s="2"/>
      <c r="AA1001" s="6"/>
      <c r="AB1001" s="6"/>
      <c r="AC1001" s="6"/>
    </row>
    <row r="1002" spans="2:29" ht="13.95" customHeight="1" x14ac:dyDescent="0.25">
      <c r="B1002" s="138"/>
      <c r="C1002" s="142"/>
      <c r="D1002" s="2"/>
      <c r="I1002" s="333"/>
      <c r="J1002" s="334"/>
      <c r="K1002" s="241"/>
      <c r="L1002" s="241"/>
      <c r="P1002" s="2"/>
      <c r="AA1002" s="6"/>
      <c r="AB1002" s="6"/>
      <c r="AC1002" s="6"/>
    </row>
    <row r="1003" spans="2:29" ht="13.95" customHeight="1" x14ac:dyDescent="0.25">
      <c r="B1003" s="138"/>
      <c r="C1003" s="142"/>
      <c r="D1003" s="2"/>
      <c r="I1003" s="333"/>
      <c r="J1003" s="334"/>
      <c r="K1003" s="241"/>
      <c r="L1003" s="241"/>
      <c r="P1003" s="2"/>
      <c r="AA1003" s="6"/>
      <c r="AB1003" s="6"/>
      <c r="AC1003" s="6"/>
    </row>
    <row r="1004" spans="2:29" ht="13.95" customHeight="1" x14ac:dyDescent="0.25">
      <c r="B1004" s="138"/>
      <c r="C1004" s="142"/>
      <c r="D1004" s="2"/>
      <c r="I1004" s="333"/>
      <c r="J1004" s="334"/>
      <c r="K1004" s="241"/>
      <c r="L1004" s="241"/>
      <c r="P1004" s="2"/>
      <c r="AA1004" s="6"/>
      <c r="AB1004" s="6"/>
      <c r="AC1004" s="6"/>
    </row>
    <row r="1005" spans="2:29" ht="13.95" customHeight="1" x14ac:dyDescent="0.25">
      <c r="B1005" s="138"/>
      <c r="C1005" s="142"/>
      <c r="D1005" s="2"/>
      <c r="I1005" s="241"/>
      <c r="J1005" s="241"/>
      <c r="K1005" s="241"/>
      <c r="L1005" s="241"/>
      <c r="P1005" s="2"/>
      <c r="AA1005" s="6"/>
      <c r="AB1005" s="6"/>
      <c r="AC1005" s="6"/>
    </row>
    <row r="1006" spans="2:29" ht="13.95" customHeight="1" x14ac:dyDescent="0.25">
      <c r="B1006" s="138"/>
      <c r="C1006" s="142"/>
      <c r="D1006" s="2"/>
      <c r="I1006" s="333"/>
      <c r="J1006" s="334"/>
      <c r="K1006" s="241"/>
      <c r="L1006" s="241"/>
      <c r="P1006" s="2"/>
      <c r="AA1006" s="6"/>
      <c r="AB1006" s="6"/>
      <c r="AC1006" s="6"/>
    </row>
    <row r="1007" spans="2:29" ht="13.95" customHeight="1" x14ac:dyDescent="0.25">
      <c r="B1007" s="138"/>
      <c r="C1007" s="142"/>
      <c r="D1007" s="2"/>
      <c r="I1007" s="333"/>
      <c r="J1007" s="334"/>
      <c r="K1007" s="241"/>
      <c r="L1007" s="241"/>
      <c r="P1007" s="2"/>
      <c r="AA1007" s="6"/>
      <c r="AB1007" s="6"/>
      <c r="AC1007" s="6"/>
    </row>
    <row r="1008" spans="2:29" ht="13.95" customHeight="1" x14ac:dyDescent="0.25">
      <c r="B1008" s="138"/>
      <c r="C1008" s="142"/>
      <c r="D1008" s="2"/>
      <c r="I1008" s="333"/>
      <c r="J1008" s="334"/>
      <c r="K1008" s="241"/>
      <c r="L1008" s="241"/>
      <c r="P1008" s="2"/>
      <c r="AA1008" s="6"/>
      <c r="AB1008" s="6"/>
      <c r="AC1008" s="6"/>
    </row>
    <row r="1009" spans="2:29" ht="13.95" customHeight="1" x14ac:dyDescent="0.25">
      <c r="B1009" s="138"/>
      <c r="C1009" s="142"/>
      <c r="D1009" s="2"/>
      <c r="I1009" s="333"/>
      <c r="J1009" s="334"/>
      <c r="K1009" s="241"/>
      <c r="L1009" s="241"/>
      <c r="P1009" s="2"/>
      <c r="AA1009" s="6"/>
      <c r="AB1009" s="6"/>
      <c r="AC1009" s="6"/>
    </row>
    <row r="1010" spans="2:29" ht="13.95" customHeight="1" x14ac:dyDescent="0.25">
      <c r="B1010" s="138"/>
      <c r="C1010" s="142"/>
      <c r="D1010" s="2"/>
      <c r="I1010" s="241"/>
      <c r="J1010" s="241"/>
      <c r="K1010" s="241"/>
      <c r="L1010" s="241"/>
      <c r="P1010" s="2"/>
      <c r="AA1010" s="6"/>
      <c r="AB1010" s="6"/>
      <c r="AC1010" s="6"/>
    </row>
    <row r="1011" spans="2:29" ht="13.95" customHeight="1" x14ac:dyDescent="0.25">
      <c r="B1011" s="138"/>
      <c r="C1011" s="142"/>
      <c r="D1011" s="2"/>
      <c r="I1011" s="333"/>
      <c r="J1011" s="334"/>
      <c r="K1011" s="241"/>
      <c r="L1011" s="241"/>
      <c r="P1011" s="2"/>
      <c r="AA1011" s="6"/>
      <c r="AB1011" s="6"/>
      <c r="AC1011" s="6"/>
    </row>
    <row r="1012" spans="2:29" ht="13.95" customHeight="1" x14ac:dyDescent="0.25">
      <c r="B1012" s="138"/>
      <c r="C1012" s="142"/>
      <c r="D1012" s="2"/>
      <c r="I1012" s="333"/>
      <c r="J1012" s="334"/>
      <c r="K1012" s="241"/>
      <c r="L1012" s="241"/>
      <c r="P1012" s="2"/>
      <c r="AA1012" s="6"/>
      <c r="AB1012" s="6"/>
      <c r="AC1012" s="6"/>
    </row>
    <row r="1013" spans="2:29" ht="13.95" customHeight="1" x14ac:dyDescent="0.25">
      <c r="B1013" s="138"/>
      <c r="C1013" s="142"/>
      <c r="D1013" s="2"/>
      <c r="I1013" s="333"/>
      <c r="J1013" s="334"/>
      <c r="K1013" s="241"/>
      <c r="L1013" s="241"/>
      <c r="P1013" s="2"/>
      <c r="AA1013" s="6"/>
      <c r="AB1013" s="6"/>
      <c r="AC1013" s="6"/>
    </row>
    <row r="1014" spans="2:29" ht="13.95" customHeight="1" x14ac:dyDescent="0.25">
      <c r="B1014" s="138"/>
      <c r="C1014" s="142"/>
      <c r="D1014" s="2"/>
      <c r="I1014" s="333"/>
      <c r="J1014" s="334"/>
      <c r="K1014" s="241"/>
      <c r="L1014" s="241"/>
      <c r="P1014" s="2"/>
      <c r="AA1014" s="6"/>
      <c r="AB1014" s="6"/>
      <c r="AC1014" s="6"/>
    </row>
    <row r="1015" spans="2:29" ht="13.95" customHeight="1" x14ac:dyDescent="0.25">
      <c r="B1015" s="138"/>
      <c r="C1015" s="142"/>
      <c r="D1015" s="2"/>
      <c r="I1015" s="241"/>
      <c r="J1015" s="241"/>
      <c r="K1015" s="241"/>
      <c r="L1015" s="241"/>
      <c r="P1015" s="2"/>
      <c r="AA1015" s="6"/>
      <c r="AB1015" s="6"/>
      <c r="AC1015" s="6"/>
    </row>
    <row r="1016" spans="2:29" ht="13.95" customHeight="1" x14ac:dyDescent="0.25">
      <c r="B1016" s="138"/>
      <c r="C1016" s="142"/>
      <c r="D1016" s="2"/>
      <c r="I1016" s="333"/>
      <c r="J1016" s="334"/>
      <c r="K1016" s="241"/>
      <c r="L1016" s="241"/>
      <c r="P1016" s="2"/>
      <c r="AA1016" s="6"/>
      <c r="AB1016" s="6"/>
      <c r="AC1016" s="6"/>
    </row>
    <row r="1017" spans="2:29" ht="13.95" customHeight="1" x14ac:dyDescent="0.25">
      <c r="B1017" s="138"/>
      <c r="C1017" s="142"/>
      <c r="D1017" s="2"/>
      <c r="I1017" s="333"/>
      <c r="J1017" s="334"/>
      <c r="K1017" s="241"/>
      <c r="L1017" s="241"/>
      <c r="P1017" s="2"/>
      <c r="AA1017" s="6"/>
      <c r="AB1017" s="6"/>
      <c r="AC1017" s="6"/>
    </row>
    <row r="1018" spans="2:29" ht="13.95" customHeight="1" x14ac:dyDescent="0.25">
      <c r="B1018" s="138"/>
      <c r="C1018" s="142"/>
      <c r="D1018" s="2"/>
      <c r="I1018" s="333"/>
      <c r="J1018" s="334"/>
      <c r="K1018" s="241"/>
      <c r="L1018" s="241"/>
      <c r="P1018" s="2"/>
      <c r="AA1018" s="6"/>
      <c r="AB1018" s="6"/>
      <c r="AC1018" s="6"/>
    </row>
    <row r="1019" spans="2:29" ht="13.95" customHeight="1" x14ac:dyDescent="0.25">
      <c r="B1019" s="138"/>
      <c r="C1019" s="142"/>
      <c r="D1019" s="2"/>
      <c r="I1019" s="333"/>
      <c r="J1019" s="334"/>
      <c r="K1019" s="241"/>
      <c r="L1019" s="241"/>
      <c r="P1019" s="2"/>
      <c r="AA1019" s="6"/>
      <c r="AB1019" s="6"/>
      <c r="AC1019" s="6"/>
    </row>
    <row r="1020" spans="2:29" ht="13.95" customHeight="1" x14ac:dyDescent="0.25">
      <c r="B1020" s="138"/>
      <c r="C1020" s="142"/>
      <c r="D1020" s="2"/>
      <c r="I1020" s="241"/>
      <c r="J1020" s="241"/>
      <c r="K1020" s="241"/>
      <c r="L1020" s="241"/>
      <c r="P1020" s="2"/>
      <c r="AA1020" s="6"/>
      <c r="AB1020" s="6"/>
      <c r="AC1020" s="6"/>
    </row>
    <row r="1021" spans="2:29" ht="13.95" customHeight="1" x14ac:dyDescent="0.25">
      <c r="B1021" s="138"/>
      <c r="C1021" s="142"/>
      <c r="D1021" s="2"/>
      <c r="I1021" s="333"/>
      <c r="J1021" s="334"/>
      <c r="K1021" s="241"/>
      <c r="L1021" s="241"/>
      <c r="P1021" s="2"/>
      <c r="AA1021" s="6"/>
      <c r="AB1021" s="6"/>
      <c r="AC1021" s="6"/>
    </row>
    <row r="1022" spans="2:29" ht="13.95" customHeight="1" x14ac:dyDescent="0.25">
      <c r="B1022" s="138"/>
      <c r="C1022" s="142"/>
      <c r="D1022" s="2"/>
      <c r="I1022" s="333"/>
      <c r="J1022" s="334"/>
      <c r="K1022" s="241"/>
      <c r="L1022" s="241"/>
      <c r="P1022" s="2"/>
      <c r="AA1022" s="6"/>
      <c r="AB1022" s="6"/>
      <c r="AC1022" s="6"/>
    </row>
    <row r="1023" spans="2:29" ht="13.95" customHeight="1" x14ac:dyDescent="0.25">
      <c r="B1023" s="138"/>
      <c r="C1023" s="142"/>
      <c r="D1023" s="2"/>
      <c r="I1023" s="333"/>
      <c r="J1023" s="334"/>
      <c r="K1023" s="241"/>
      <c r="L1023" s="241"/>
      <c r="P1023" s="2"/>
      <c r="AA1023" s="6"/>
      <c r="AB1023" s="6"/>
      <c r="AC1023" s="6"/>
    </row>
    <row r="1024" spans="2:29" ht="13.95" customHeight="1" x14ac:dyDescent="0.25">
      <c r="B1024" s="138"/>
      <c r="C1024" s="142"/>
      <c r="D1024" s="2"/>
      <c r="I1024" s="333"/>
      <c r="J1024" s="334"/>
      <c r="K1024" s="241"/>
      <c r="L1024" s="241"/>
      <c r="P1024" s="2"/>
      <c r="AA1024" s="6"/>
      <c r="AB1024" s="6"/>
      <c r="AC1024" s="6"/>
    </row>
    <row r="1025" spans="2:29" ht="13.95" customHeight="1" x14ac:dyDescent="0.25">
      <c r="B1025" s="138"/>
      <c r="C1025" s="142"/>
      <c r="D1025" s="2"/>
      <c r="I1025" s="241"/>
      <c r="J1025" s="241"/>
      <c r="K1025" s="241"/>
      <c r="L1025" s="241"/>
      <c r="P1025" s="2"/>
      <c r="AA1025" s="6"/>
      <c r="AB1025" s="6"/>
      <c r="AC1025" s="6"/>
    </row>
    <row r="1026" spans="2:29" ht="13.95" customHeight="1" x14ac:dyDescent="0.25">
      <c r="B1026" s="138"/>
      <c r="C1026" s="142"/>
      <c r="D1026" s="2"/>
      <c r="I1026" s="333"/>
      <c r="J1026" s="334"/>
      <c r="K1026" s="241"/>
      <c r="L1026" s="241"/>
      <c r="P1026" s="2"/>
      <c r="AA1026" s="6"/>
      <c r="AB1026" s="6"/>
      <c r="AC1026" s="6"/>
    </row>
    <row r="1027" spans="2:29" ht="13.95" customHeight="1" x14ac:dyDescent="0.25">
      <c r="B1027" s="138"/>
      <c r="C1027" s="142"/>
      <c r="D1027" s="2"/>
      <c r="I1027" s="333"/>
      <c r="J1027" s="334"/>
      <c r="K1027" s="241"/>
      <c r="L1027" s="241"/>
      <c r="P1027" s="2"/>
      <c r="AA1027" s="6"/>
      <c r="AB1027" s="6"/>
      <c r="AC1027" s="6"/>
    </row>
    <row r="1028" spans="2:29" ht="13.95" customHeight="1" x14ac:dyDescent="0.25">
      <c r="B1028" s="138"/>
      <c r="C1028" s="142"/>
      <c r="D1028" s="2"/>
      <c r="I1028" s="333"/>
      <c r="J1028" s="334"/>
      <c r="K1028" s="241"/>
      <c r="L1028" s="241"/>
      <c r="P1028" s="2"/>
      <c r="AA1028" s="6"/>
      <c r="AB1028" s="6"/>
      <c r="AC1028" s="6"/>
    </row>
    <row r="1029" spans="2:29" ht="13.95" customHeight="1" x14ac:dyDescent="0.25">
      <c r="B1029" s="138"/>
      <c r="C1029" s="142"/>
      <c r="D1029" s="2"/>
      <c r="I1029" s="241"/>
      <c r="J1029" s="241"/>
      <c r="K1029" s="241"/>
      <c r="L1029" s="241"/>
      <c r="P1029" s="2"/>
      <c r="AA1029" s="6"/>
      <c r="AB1029" s="6"/>
      <c r="AC1029" s="6"/>
    </row>
    <row r="1030" spans="2:29" ht="13.95" customHeight="1" x14ac:dyDescent="0.25">
      <c r="B1030" s="138"/>
      <c r="C1030" s="142"/>
      <c r="D1030" s="2"/>
      <c r="I1030" s="333"/>
      <c r="J1030" s="334"/>
      <c r="K1030" s="241"/>
      <c r="L1030" s="241"/>
      <c r="P1030" s="2"/>
      <c r="AA1030" s="6"/>
      <c r="AB1030" s="6"/>
      <c r="AC1030" s="6"/>
    </row>
    <row r="1031" spans="2:29" ht="13.95" customHeight="1" x14ac:dyDescent="0.25">
      <c r="B1031" s="138"/>
      <c r="C1031" s="142"/>
      <c r="D1031" s="2"/>
      <c r="I1031" s="333"/>
      <c r="J1031" s="334"/>
      <c r="K1031" s="241"/>
      <c r="L1031" s="241"/>
      <c r="P1031" s="2"/>
      <c r="AA1031" s="6"/>
      <c r="AB1031" s="6"/>
      <c r="AC1031" s="6"/>
    </row>
    <row r="1032" spans="2:29" ht="13.95" customHeight="1" x14ac:dyDescent="0.25">
      <c r="B1032" s="138"/>
      <c r="C1032" s="142"/>
      <c r="D1032" s="2"/>
      <c r="I1032" s="333"/>
      <c r="J1032" s="334"/>
      <c r="K1032" s="241"/>
      <c r="L1032" s="241"/>
      <c r="P1032" s="2"/>
      <c r="AA1032" s="6"/>
      <c r="AB1032" s="6"/>
      <c r="AC1032" s="6"/>
    </row>
    <row r="1033" spans="2:29" ht="13.95" customHeight="1" x14ac:dyDescent="0.25">
      <c r="B1033" s="138"/>
      <c r="C1033" s="142"/>
      <c r="D1033" s="2"/>
      <c r="I1033" s="241"/>
      <c r="J1033" s="241"/>
      <c r="K1033" s="241"/>
      <c r="L1033" s="241"/>
      <c r="P1033" s="2"/>
      <c r="AA1033" s="6"/>
      <c r="AB1033" s="6"/>
      <c r="AC1033" s="6"/>
    </row>
    <row r="1034" spans="2:29" ht="13.95" customHeight="1" x14ac:dyDescent="0.25">
      <c r="B1034" s="138"/>
      <c r="C1034" s="142"/>
      <c r="D1034" s="2"/>
      <c r="I1034" s="333"/>
      <c r="J1034" s="334"/>
      <c r="K1034" s="241"/>
      <c r="L1034" s="241"/>
      <c r="P1034" s="2"/>
      <c r="AA1034" s="6"/>
      <c r="AB1034" s="6"/>
      <c r="AC1034" s="6"/>
    </row>
    <row r="1035" spans="2:29" ht="13.95" customHeight="1" x14ac:dyDescent="0.25">
      <c r="B1035" s="138"/>
      <c r="C1035" s="142"/>
      <c r="D1035" s="2"/>
      <c r="I1035" s="333"/>
      <c r="J1035" s="334"/>
      <c r="K1035" s="241"/>
      <c r="L1035" s="241"/>
      <c r="P1035" s="2"/>
      <c r="AA1035" s="6"/>
      <c r="AB1035" s="6"/>
      <c r="AC1035" s="6"/>
    </row>
    <row r="1036" spans="2:29" ht="9.9" customHeight="1" x14ac:dyDescent="0.25">
      <c r="B1036" s="139"/>
      <c r="C1036" s="142"/>
      <c r="D1036" s="2"/>
      <c r="I1036" s="231"/>
      <c r="J1036" s="231"/>
      <c r="K1036" s="241"/>
      <c r="L1036" s="241"/>
      <c r="P1036" s="2"/>
      <c r="AA1036" s="6"/>
      <c r="AB1036" s="6"/>
      <c r="AC1036" s="6"/>
    </row>
    <row r="1037" spans="2:29" ht="9.9" customHeight="1" x14ac:dyDescent="0.25">
      <c r="B1037" s="142"/>
      <c r="C1037" s="142"/>
      <c r="D1037" s="2"/>
      <c r="I1037" s="231"/>
      <c r="J1037" s="231"/>
      <c r="K1037" s="241"/>
      <c r="L1037" s="241"/>
      <c r="P1037" s="2"/>
      <c r="AA1037" s="6"/>
      <c r="AB1037" s="6"/>
      <c r="AC1037" s="6"/>
    </row>
    <row r="1038" spans="2:29" ht="9.9" customHeight="1" x14ac:dyDescent="0.25">
      <c r="B1038" s="138"/>
      <c r="C1038" s="142"/>
      <c r="D1038" s="2"/>
      <c r="I1038" s="231"/>
      <c r="J1038" s="231"/>
      <c r="K1038" s="241"/>
      <c r="L1038" s="241"/>
      <c r="P1038" s="2"/>
      <c r="AA1038" s="6"/>
      <c r="AB1038" s="6"/>
      <c r="AC1038" s="6"/>
    </row>
    <row r="1039" spans="2:29" ht="9.9" customHeight="1" x14ac:dyDescent="0.25">
      <c r="B1039" s="138"/>
      <c r="C1039" s="142"/>
      <c r="D1039" s="2"/>
      <c r="I1039" s="241"/>
      <c r="J1039" s="241"/>
      <c r="K1039" s="241"/>
      <c r="L1039" s="241"/>
      <c r="P1039" s="2"/>
      <c r="AA1039" s="6"/>
      <c r="AB1039" s="6"/>
      <c r="AC1039" s="6"/>
    </row>
    <row r="1040" spans="2:29" ht="9.9" customHeight="1" x14ac:dyDescent="0.25">
      <c r="B1040" s="138"/>
      <c r="C1040" s="142"/>
      <c r="D1040" s="2"/>
      <c r="I1040" s="241"/>
      <c r="J1040" s="241"/>
      <c r="K1040" s="241"/>
      <c r="L1040" s="241"/>
      <c r="P1040" s="2"/>
      <c r="AA1040" s="6"/>
      <c r="AB1040" s="6"/>
      <c r="AC1040" s="6"/>
    </row>
    <row r="1041" spans="2:29" ht="9.9" customHeight="1" x14ac:dyDescent="0.25">
      <c r="B1041" s="138"/>
      <c r="C1041" s="142"/>
      <c r="D1041" s="2"/>
      <c r="I1041" s="231"/>
      <c r="J1041" s="231"/>
      <c r="K1041" s="241"/>
      <c r="L1041" s="241"/>
      <c r="P1041" s="2"/>
      <c r="AA1041" s="6"/>
      <c r="AB1041" s="6"/>
      <c r="AC1041" s="6"/>
    </row>
    <row r="1042" spans="2:29" ht="9.9" customHeight="1" x14ac:dyDescent="0.25">
      <c r="B1042" s="138"/>
      <c r="C1042" s="142"/>
      <c r="D1042" s="2"/>
      <c r="I1042" s="241"/>
      <c r="J1042" s="241"/>
      <c r="K1042" s="241"/>
      <c r="L1042" s="241"/>
      <c r="P1042" s="2"/>
      <c r="AA1042" s="6"/>
      <c r="AB1042" s="6"/>
      <c r="AC1042" s="6"/>
    </row>
    <row r="1043" spans="2:29" ht="9.9" customHeight="1" x14ac:dyDescent="0.25">
      <c r="B1043" s="138"/>
      <c r="C1043" s="142"/>
      <c r="D1043" s="2"/>
      <c r="I1043" s="241"/>
      <c r="J1043" s="241"/>
      <c r="K1043" s="241"/>
      <c r="L1043" s="241"/>
      <c r="P1043" s="2"/>
      <c r="AA1043" s="6"/>
      <c r="AB1043" s="6"/>
      <c r="AC1043" s="6"/>
    </row>
    <row r="1044" spans="2:29" ht="9.9" customHeight="1" x14ac:dyDescent="0.25">
      <c r="B1044" s="138"/>
      <c r="C1044" s="142"/>
      <c r="D1044" s="2"/>
      <c r="I1044" s="241"/>
      <c r="J1044" s="241"/>
      <c r="K1044" s="241"/>
      <c r="L1044" s="241"/>
      <c r="P1044" s="2"/>
      <c r="AA1044" s="6"/>
      <c r="AB1044" s="6"/>
      <c r="AC1044" s="6"/>
    </row>
    <row r="1045" spans="2:29" ht="9.9" customHeight="1" x14ac:dyDescent="0.25">
      <c r="B1045" s="138"/>
      <c r="C1045" s="142"/>
      <c r="D1045" s="2"/>
      <c r="I1045" s="241"/>
      <c r="J1045" s="241"/>
      <c r="K1045" s="241"/>
      <c r="L1045" s="241"/>
      <c r="P1045" s="2"/>
      <c r="AA1045" s="6"/>
      <c r="AB1045" s="6"/>
      <c r="AC1045" s="6"/>
    </row>
    <row r="1046" spans="2:29" ht="9.9" customHeight="1" x14ac:dyDescent="0.25">
      <c r="B1046" s="138"/>
      <c r="C1046" s="142"/>
      <c r="D1046" s="2"/>
      <c r="I1046" s="241"/>
      <c r="J1046" s="241"/>
      <c r="K1046" s="241"/>
      <c r="L1046" s="241"/>
      <c r="P1046" s="2"/>
      <c r="AA1046" s="6"/>
      <c r="AB1046" s="6"/>
      <c r="AC1046" s="6"/>
    </row>
    <row r="1047" spans="2:29" ht="9.9" customHeight="1" x14ac:dyDescent="0.25">
      <c r="B1047" s="138"/>
      <c r="C1047" s="142"/>
      <c r="D1047" s="2"/>
      <c r="I1047" s="241"/>
      <c r="J1047" s="241"/>
      <c r="K1047" s="241"/>
      <c r="L1047" s="241"/>
      <c r="P1047" s="2"/>
      <c r="AA1047" s="6"/>
      <c r="AB1047" s="6"/>
      <c r="AC1047" s="6"/>
    </row>
    <row r="1048" spans="2:29" ht="9.9" customHeight="1" x14ac:dyDescent="0.25">
      <c r="B1048" s="138"/>
      <c r="C1048" s="142"/>
      <c r="D1048" s="2"/>
      <c r="I1048" s="241"/>
      <c r="J1048" s="241"/>
      <c r="K1048" s="241"/>
      <c r="L1048" s="241"/>
      <c r="P1048" s="2"/>
      <c r="AA1048" s="6"/>
      <c r="AB1048" s="6"/>
      <c r="AC1048" s="6"/>
    </row>
    <row r="1049" spans="2:29" ht="9.9" customHeight="1" x14ac:dyDescent="0.25">
      <c r="B1049" s="138"/>
      <c r="C1049" s="142"/>
      <c r="D1049" s="2"/>
      <c r="I1049" s="241"/>
      <c r="J1049" s="241"/>
      <c r="K1049" s="241"/>
      <c r="L1049" s="241"/>
      <c r="P1049" s="2"/>
      <c r="AA1049" s="6"/>
      <c r="AB1049" s="6"/>
      <c r="AC1049" s="6"/>
    </row>
    <row r="1050" spans="2:29" ht="9.9" customHeight="1" x14ac:dyDescent="0.25">
      <c r="B1050" s="138"/>
      <c r="C1050" s="142"/>
      <c r="D1050" s="2"/>
      <c r="I1050" s="241"/>
      <c r="J1050" s="241"/>
      <c r="K1050" s="241"/>
      <c r="L1050" s="241"/>
      <c r="P1050" s="2"/>
      <c r="AA1050" s="6"/>
      <c r="AB1050" s="6"/>
      <c r="AC1050" s="6"/>
    </row>
    <row r="1051" spans="2:29" ht="9.9" customHeight="1" x14ac:dyDescent="0.25">
      <c r="B1051" s="138"/>
      <c r="C1051" s="142"/>
      <c r="D1051" s="2"/>
      <c r="I1051" s="241"/>
      <c r="J1051" s="241"/>
      <c r="K1051" s="241"/>
      <c r="L1051" s="241"/>
      <c r="P1051" s="2"/>
      <c r="AA1051" s="6"/>
      <c r="AB1051" s="6"/>
      <c r="AC1051" s="6"/>
    </row>
    <row r="1052" spans="2:29" ht="9.9" customHeight="1" x14ac:dyDescent="0.25">
      <c r="B1052" s="138"/>
      <c r="C1052" s="142"/>
      <c r="D1052" s="2"/>
      <c r="I1052" s="241"/>
      <c r="J1052" s="241"/>
      <c r="K1052" s="241"/>
      <c r="L1052" s="241"/>
      <c r="P1052" s="2"/>
      <c r="AA1052" s="6"/>
      <c r="AB1052" s="6"/>
      <c r="AC1052" s="6"/>
    </row>
    <row r="1053" spans="2:29" ht="9.9" customHeight="1" x14ac:dyDescent="0.25">
      <c r="B1053" s="138"/>
      <c r="C1053" s="142"/>
      <c r="D1053" s="2"/>
      <c r="I1053" s="241"/>
      <c r="J1053" s="241"/>
      <c r="K1053" s="241"/>
      <c r="L1053" s="241"/>
      <c r="P1053" s="2"/>
      <c r="AA1053" s="6"/>
      <c r="AB1053" s="6"/>
      <c r="AC1053" s="6"/>
    </row>
    <row r="1054" spans="2:29" ht="9.9" customHeight="1" x14ac:dyDescent="0.25">
      <c r="B1054" s="138"/>
      <c r="C1054" s="142"/>
      <c r="D1054" s="2"/>
      <c r="I1054" s="241"/>
      <c r="J1054" s="241"/>
      <c r="K1054" s="241"/>
      <c r="L1054" s="241"/>
      <c r="P1054" s="2"/>
      <c r="AA1054" s="6"/>
      <c r="AB1054" s="6"/>
      <c r="AC1054" s="6"/>
    </row>
    <row r="1055" spans="2:29" ht="9.9" customHeight="1" x14ac:dyDescent="0.25">
      <c r="B1055" s="138"/>
      <c r="C1055" s="142"/>
      <c r="D1055" s="2"/>
      <c r="I1055" s="241"/>
      <c r="J1055" s="241"/>
      <c r="K1055" s="241"/>
      <c r="L1055" s="241"/>
      <c r="P1055" s="2"/>
      <c r="AA1055" s="6"/>
      <c r="AB1055" s="6"/>
      <c r="AC1055" s="6"/>
    </row>
    <row r="1056" spans="2:29" ht="9.9" customHeight="1" x14ac:dyDescent="0.25">
      <c r="B1056" s="138"/>
      <c r="C1056" s="142"/>
      <c r="D1056" s="2"/>
      <c r="I1056" s="241"/>
      <c r="J1056" s="241"/>
      <c r="K1056" s="241"/>
      <c r="L1056" s="241"/>
      <c r="P1056" s="2"/>
      <c r="AA1056" s="6"/>
      <c r="AB1056" s="6"/>
      <c r="AC1056" s="6"/>
    </row>
    <row r="1057" spans="2:29" ht="9.9" customHeight="1" x14ac:dyDescent="0.25">
      <c r="B1057" s="138"/>
      <c r="C1057" s="142"/>
      <c r="D1057" s="2"/>
      <c r="I1057" s="241"/>
      <c r="J1057" s="241"/>
      <c r="K1057" s="241"/>
      <c r="L1057" s="241"/>
      <c r="P1057" s="2"/>
      <c r="AA1057" s="6"/>
      <c r="AB1057" s="6"/>
      <c r="AC1057" s="6"/>
    </row>
    <row r="1058" spans="2:29" ht="9.9" customHeight="1" x14ac:dyDescent="0.25">
      <c r="B1058" s="138"/>
      <c r="C1058" s="142"/>
      <c r="D1058" s="2"/>
      <c r="I1058" s="241"/>
      <c r="J1058" s="241"/>
      <c r="K1058" s="241"/>
      <c r="L1058" s="241"/>
      <c r="P1058" s="2"/>
      <c r="AA1058" s="6"/>
      <c r="AB1058" s="6"/>
      <c r="AC1058" s="6"/>
    </row>
    <row r="1059" spans="2:29" ht="9.9" customHeight="1" x14ac:dyDescent="0.25">
      <c r="B1059" s="138"/>
      <c r="C1059" s="142"/>
      <c r="D1059" s="2"/>
      <c r="I1059" s="241"/>
      <c r="J1059" s="241"/>
      <c r="K1059" s="241"/>
      <c r="L1059" s="241"/>
      <c r="P1059" s="2"/>
      <c r="AA1059" s="6"/>
      <c r="AB1059" s="6"/>
      <c r="AC1059" s="6"/>
    </row>
    <row r="1060" spans="2:29" ht="9.9" customHeight="1" x14ac:dyDescent="0.25">
      <c r="B1060" s="138"/>
      <c r="C1060" s="142"/>
      <c r="D1060" s="2"/>
      <c r="I1060" s="241"/>
      <c r="J1060" s="241"/>
      <c r="K1060" s="241"/>
      <c r="L1060" s="241"/>
      <c r="P1060" s="2"/>
      <c r="AA1060" s="6"/>
      <c r="AB1060" s="6"/>
      <c r="AC1060" s="6"/>
    </row>
    <row r="1061" spans="2:29" ht="9.9" customHeight="1" x14ac:dyDescent="0.25">
      <c r="B1061" s="138"/>
      <c r="C1061" s="142"/>
      <c r="D1061" s="2"/>
      <c r="I1061" s="241"/>
      <c r="J1061" s="241"/>
      <c r="K1061" s="241"/>
      <c r="L1061" s="241"/>
      <c r="P1061" s="2"/>
      <c r="AA1061" s="6"/>
      <c r="AB1061" s="6"/>
      <c r="AC1061" s="6"/>
    </row>
    <row r="1062" spans="2:29" ht="9.9" customHeight="1" x14ac:dyDescent="0.25">
      <c r="B1062" s="138"/>
      <c r="C1062" s="142"/>
      <c r="D1062" s="2"/>
      <c r="I1062" s="241"/>
      <c r="J1062" s="241"/>
      <c r="K1062" s="241"/>
      <c r="L1062" s="241"/>
      <c r="P1062" s="2"/>
      <c r="AA1062" s="6"/>
      <c r="AB1062" s="6"/>
      <c r="AC1062" s="6"/>
    </row>
    <row r="1063" spans="2:29" ht="9.9" customHeight="1" x14ac:dyDescent="0.25">
      <c r="B1063" s="138"/>
      <c r="C1063" s="142"/>
      <c r="D1063" s="2"/>
      <c r="I1063" s="241"/>
      <c r="J1063" s="241"/>
      <c r="K1063" s="241"/>
      <c r="L1063" s="241"/>
      <c r="P1063" s="2"/>
      <c r="AA1063" s="6"/>
      <c r="AB1063" s="6"/>
      <c r="AC1063" s="6"/>
    </row>
    <row r="1064" spans="2:29" ht="9.9" customHeight="1" x14ac:dyDescent="0.25">
      <c r="B1064" s="138"/>
      <c r="C1064" s="142"/>
      <c r="D1064" s="2"/>
      <c r="I1064" s="241"/>
      <c r="J1064" s="241"/>
      <c r="K1064" s="241"/>
      <c r="L1064" s="241"/>
      <c r="P1064" s="2"/>
      <c r="AA1064" s="6"/>
      <c r="AB1064" s="6"/>
      <c r="AC1064" s="6"/>
    </row>
    <row r="1065" spans="2:29" ht="9.9" customHeight="1" x14ac:dyDescent="0.25">
      <c r="B1065" s="138"/>
      <c r="C1065" s="142"/>
      <c r="D1065" s="2"/>
      <c r="I1065" s="241"/>
      <c r="J1065" s="241"/>
      <c r="K1065" s="241"/>
      <c r="L1065" s="241"/>
      <c r="P1065" s="2"/>
      <c r="AA1065" s="6"/>
      <c r="AB1065" s="6"/>
      <c r="AC1065" s="6"/>
    </row>
    <row r="1066" spans="2:29" ht="9.9" customHeight="1" x14ac:dyDescent="0.25">
      <c r="B1066" s="138"/>
      <c r="C1066" s="142"/>
      <c r="D1066" s="2"/>
      <c r="I1066" s="241"/>
      <c r="J1066" s="241"/>
      <c r="K1066" s="241"/>
      <c r="L1066" s="241"/>
      <c r="P1066" s="2"/>
      <c r="AA1066" s="6"/>
      <c r="AB1066" s="6"/>
      <c r="AC1066" s="6"/>
    </row>
    <row r="1067" spans="2:29" ht="9.9" customHeight="1" x14ac:dyDescent="0.25">
      <c r="B1067" s="138"/>
      <c r="C1067" s="142"/>
      <c r="D1067" s="2"/>
      <c r="I1067" s="241"/>
      <c r="J1067" s="241"/>
      <c r="K1067" s="241"/>
      <c r="L1067" s="241"/>
      <c r="P1067" s="2"/>
      <c r="AA1067" s="6"/>
      <c r="AB1067" s="6"/>
      <c r="AC1067" s="6"/>
    </row>
    <row r="1068" spans="2:29" ht="9.9" customHeight="1" x14ac:dyDescent="0.25">
      <c r="B1068" s="138"/>
      <c r="C1068" s="142"/>
      <c r="D1068" s="2"/>
      <c r="I1068" s="241"/>
      <c r="J1068" s="241"/>
      <c r="K1068" s="241"/>
      <c r="L1068" s="241"/>
      <c r="P1068" s="2"/>
      <c r="AA1068" s="6"/>
      <c r="AB1068" s="6"/>
      <c r="AC1068" s="6"/>
    </row>
    <row r="1069" spans="2:29" ht="9.9" customHeight="1" x14ac:dyDescent="0.25">
      <c r="B1069" s="138"/>
      <c r="C1069" s="142"/>
      <c r="D1069" s="2"/>
      <c r="I1069" s="241"/>
      <c r="J1069" s="241"/>
      <c r="K1069" s="241"/>
      <c r="L1069" s="241"/>
      <c r="P1069" s="2"/>
      <c r="AA1069" s="6"/>
      <c r="AB1069" s="6"/>
      <c r="AC1069" s="6"/>
    </row>
    <row r="1070" spans="2:29" ht="9.9" customHeight="1" x14ac:dyDescent="0.25">
      <c r="B1070" s="138"/>
      <c r="C1070" s="142"/>
      <c r="D1070" s="2"/>
      <c r="I1070" s="241"/>
      <c r="J1070" s="241"/>
      <c r="K1070" s="241"/>
      <c r="L1070" s="241"/>
      <c r="P1070" s="2"/>
      <c r="AA1070" s="6"/>
      <c r="AB1070" s="6"/>
      <c r="AC1070" s="6"/>
    </row>
    <row r="1071" spans="2:29" ht="9.9" customHeight="1" x14ac:dyDescent="0.25">
      <c r="B1071" s="138"/>
      <c r="C1071" s="142"/>
      <c r="D1071" s="2"/>
      <c r="I1071" s="241"/>
      <c r="J1071" s="241"/>
      <c r="K1071" s="241"/>
      <c r="L1071" s="241"/>
      <c r="P1071" s="2"/>
      <c r="AA1071" s="6"/>
      <c r="AB1071" s="6"/>
      <c r="AC1071" s="6"/>
    </row>
    <row r="1072" spans="2:29" ht="9.9" customHeight="1" x14ac:dyDescent="0.25">
      <c r="B1072" s="138"/>
      <c r="C1072" s="142"/>
      <c r="D1072" s="2"/>
      <c r="I1072" s="241"/>
      <c r="J1072" s="241"/>
      <c r="K1072" s="241"/>
      <c r="L1072" s="241"/>
      <c r="P1072" s="2"/>
      <c r="AA1072" s="6"/>
      <c r="AB1072" s="6"/>
      <c r="AC1072" s="6"/>
    </row>
    <row r="1073" spans="1:29" ht="9.9" customHeight="1" x14ac:dyDescent="0.25">
      <c r="B1073" s="138"/>
      <c r="C1073" s="142"/>
      <c r="D1073" s="2"/>
      <c r="I1073" s="241"/>
      <c r="J1073" s="241"/>
      <c r="K1073" s="241"/>
      <c r="L1073" s="241"/>
      <c r="P1073" s="2"/>
      <c r="AA1073" s="6"/>
      <c r="AB1073" s="6"/>
      <c r="AC1073" s="6"/>
    </row>
    <row r="1074" spans="1:29" ht="9.9" customHeight="1" x14ac:dyDescent="0.25">
      <c r="B1074" s="138"/>
      <c r="C1074" s="142"/>
      <c r="D1074" s="2"/>
      <c r="I1074" s="241"/>
      <c r="J1074" s="241"/>
      <c r="K1074" s="241"/>
      <c r="L1074" s="241"/>
      <c r="P1074" s="2"/>
      <c r="AA1074" s="6"/>
      <c r="AB1074" s="6"/>
      <c r="AC1074" s="6"/>
    </row>
    <row r="1075" spans="1:29" ht="9.9" customHeight="1" x14ac:dyDescent="0.25">
      <c r="B1075" s="138"/>
      <c r="C1075" s="142"/>
      <c r="D1075" s="2"/>
      <c r="I1075" s="241"/>
      <c r="J1075" s="241"/>
      <c r="K1075" s="241"/>
      <c r="L1075" s="241"/>
      <c r="P1075" s="2"/>
      <c r="AA1075" s="6"/>
      <c r="AB1075" s="6"/>
      <c r="AC1075" s="6"/>
    </row>
    <row r="1076" spans="1:29" ht="9.9" customHeight="1" x14ac:dyDescent="0.25">
      <c r="B1076" s="138"/>
      <c r="C1076" s="142"/>
      <c r="D1076" s="2"/>
      <c r="I1076" s="241"/>
      <c r="J1076" s="241"/>
      <c r="K1076" s="241"/>
      <c r="L1076" s="241"/>
      <c r="P1076" s="2"/>
      <c r="AA1076" s="6"/>
      <c r="AB1076" s="6"/>
      <c r="AC1076" s="6"/>
    </row>
    <row r="1077" spans="1:29" ht="9.9" customHeight="1" x14ac:dyDescent="0.25">
      <c r="B1077" s="138"/>
      <c r="C1077" s="142"/>
      <c r="D1077" s="2"/>
      <c r="I1077" s="241"/>
      <c r="J1077" s="241"/>
      <c r="K1077" s="241"/>
      <c r="L1077" s="241"/>
      <c r="P1077" s="2"/>
      <c r="AA1077" s="6"/>
      <c r="AB1077" s="6"/>
      <c r="AC1077" s="6"/>
    </row>
    <row r="1078" spans="1:29" ht="9.9" customHeight="1" x14ac:dyDescent="0.25">
      <c r="B1078" s="138"/>
      <c r="C1078" s="142"/>
      <c r="D1078" s="2"/>
      <c r="I1078" s="241"/>
      <c r="J1078" s="241"/>
      <c r="K1078" s="241"/>
      <c r="L1078" s="241"/>
      <c r="P1078" s="2"/>
      <c r="AA1078" s="6"/>
      <c r="AB1078" s="6"/>
      <c r="AC1078" s="6"/>
    </row>
    <row r="1079" spans="1:29" ht="9.9" customHeight="1" x14ac:dyDescent="0.25">
      <c r="B1079" s="138"/>
      <c r="C1079" s="142"/>
      <c r="D1079" s="2"/>
      <c r="I1079" s="241"/>
      <c r="J1079" s="241"/>
      <c r="K1079" s="241"/>
      <c r="L1079" s="241"/>
      <c r="P1079" s="2"/>
      <c r="AA1079" s="6"/>
      <c r="AB1079" s="6"/>
      <c r="AC1079" s="6"/>
    </row>
    <row r="1080" spans="1:29" ht="9.9" customHeight="1" x14ac:dyDescent="0.25">
      <c r="B1080" s="138"/>
      <c r="C1080" s="142"/>
      <c r="D1080" s="2"/>
      <c r="I1080" s="241"/>
      <c r="J1080" s="241"/>
      <c r="K1080" s="241"/>
      <c r="L1080" s="241"/>
      <c r="P1080" s="2"/>
      <c r="AA1080" s="6"/>
      <c r="AB1080" s="6"/>
      <c r="AC1080" s="6"/>
    </row>
    <row r="1081" spans="1:29" ht="9.9" customHeight="1" x14ac:dyDescent="0.25">
      <c r="A1081" s="10"/>
      <c r="B1081" s="67"/>
      <c r="C1081" s="142"/>
      <c r="D1081" s="2"/>
      <c r="I1081" s="241"/>
      <c r="J1081" s="241"/>
      <c r="K1081" s="241"/>
      <c r="L1081" s="140"/>
      <c r="P1081" s="2"/>
      <c r="AA1081" s="6"/>
      <c r="AB1081" s="6"/>
      <c r="AC1081" s="6"/>
    </row>
    <row r="1082" spans="1:29" ht="9.9" customHeight="1" x14ac:dyDescent="0.25">
      <c r="A1082" s="10"/>
      <c r="B1082" s="67"/>
      <c r="C1082" s="142"/>
      <c r="D1082" s="2"/>
      <c r="I1082" s="241"/>
      <c r="J1082" s="241"/>
      <c r="K1082" s="241"/>
      <c r="L1082" s="140"/>
      <c r="P1082" s="2"/>
      <c r="AA1082" s="6"/>
      <c r="AB1082" s="6"/>
      <c r="AC1082" s="6"/>
    </row>
    <row r="1083" spans="1:29" ht="9.9" customHeight="1" x14ac:dyDescent="0.25">
      <c r="A1083" s="10"/>
      <c r="B1083" s="67"/>
      <c r="C1083" s="142"/>
      <c r="D1083" s="2"/>
      <c r="I1083" s="241"/>
      <c r="J1083" s="241"/>
      <c r="K1083" s="241"/>
      <c r="L1083" s="13"/>
      <c r="P1083" s="2"/>
      <c r="AA1083" s="6"/>
      <c r="AB1083" s="6"/>
      <c r="AC1083" s="6"/>
    </row>
    <row r="1084" spans="1:29" ht="9.9" customHeight="1" x14ac:dyDescent="0.25">
      <c r="A1084" s="10"/>
      <c r="B1084" s="67"/>
      <c r="C1084" s="142"/>
      <c r="D1084" s="2"/>
      <c r="I1084" s="241"/>
      <c r="J1084" s="241"/>
      <c r="K1084" s="241"/>
      <c r="L1084" s="13"/>
      <c r="P1084" s="2"/>
      <c r="AA1084" s="6"/>
      <c r="AB1084" s="6"/>
      <c r="AC1084" s="6"/>
    </row>
    <row r="1085" spans="1:29" ht="9.9" customHeight="1" x14ac:dyDescent="0.25">
      <c r="A1085" s="10"/>
      <c r="B1085" s="67"/>
      <c r="C1085" s="142"/>
      <c r="D1085" s="2"/>
      <c r="H1085" s="20"/>
      <c r="I1085" s="241"/>
      <c r="J1085" s="241"/>
      <c r="K1085" s="241"/>
      <c r="L1085" s="13"/>
      <c r="P1085" s="2"/>
      <c r="AA1085" s="6"/>
      <c r="AB1085" s="6"/>
      <c r="AC1085" s="6"/>
    </row>
    <row r="1086" spans="1:29" ht="9.9" customHeight="1" x14ac:dyDescent="0.25">
      <c r="A1086" s="10"/>
      <c r="B1086" s="67"/>
      <c r="C1086" s="142"/>
      <c r="D1086" s="2"/>
      <c r="H1086" s="20"/>
      <c r="I1086" s="241"/>
      <c r="J1086" s="241"/>
      <c r="K1086" s="241"/>
      <c r="L1086" s="13"/>
      <c r="P1086" s="2"/>
      <c r="AA1086" s="6"/>
      <c r="AB1086" s="6"/>
      <c r="AC1086" s="6"/>
    </row>
    <row r="1087" spans="1:29" ht="9.9" customHeight="1" x14ac:dyDescent="0.25">
      <c r="A1087" s="10"/>
      <c r="B1087" s="67"/>
      <c r="C1087" s="142"/>
      <c r="D1087" s="2"/>
      <c r="H1087" s="20"/>
      <c r="I1087" s="241"/>
      <c r="J1087" s="241"/>
      <c r="K1087" s="241"/>
      <c r="L1087" s="13"/>
      <c r="P1087" s="2"/>
      <c r="AA1087" s="6"/>
      <c r="AB1087" s="6"/>
      <c r="AC1087" s="6"/>
    </row>
    <row r="1088" spans="1:29" ht="9.9" customHeight="1" x14ac:dyDescent="0.25">
      <c r="A1088" s="10"/>
      <c r="B1088" s="67"/>
      <c r="C1088" s="142"/>
      <c r="D1088" s="2"/>
      <c r="I1088" s="241"/>
      <c r="J1088" s="241"/>
      <c r="K1088" s="241"/>
      <c r="L1088" s="13"/>
      <c r="P1088" s="2"/>
      <c r="AA1088" s="6"/>
      <c r="AB1088" s="6"/>
      <c r="AC1088" s="6"/>
    </row>
    <row r="1089" spans="1:29" ht="9.9" customHeight="1" x14ac:dyDescent="0.25">
      <c r="A1089" s="10"/>
      <c r="B1089" s="67"/>
      <c r="C1089" s="142"/>
      <c r="D1089" s="2"/>
      <c r="H1089" s="2"/>
      <c r="I1089" s="241"/>
      <c r="J1089" s="241"/>
      <c r="K1089" s="241"/>
      <c r="L1089" s="20"/>
      <c r="P1089" s="2"/>
      <c r="AA1089" s="6"/>
      <c r="AB1089" s="6"/>
      <c r="AC1089" s="6"/>
    </row>
    <row r="1090" spans="1:29" ht="9.9" customHeight="1" x14ac:dyDescent="0.25">
      <c r="A1090" s="10"/>
      <c r="B1090" s="142"/>
      <c r="C1090" s="142"/>
      <c r="D1090" s="2"/>
      <c r="L1090" s="13"/>
      <c r="P1090" s="2"/>
      <c r="AA1090" s="6"/>
      <c r="AB1090" s="6"/>
      <c r="AC1090" s="6"/>
    </row>
    <row r="1091" spans="1:29" ht="9.9" customHeight="1" x14ac:dyDescent="0.25">
      <c r="A1091" s="10"/>
      <c r="B1091" s="138"/>
      <c r="C1091" s="142"/>
      <c r="D1091" s="2"/>
      <c r="I1091" s="331"/>
      <c r="J1091" s="332"/>
      <c r="K1091" s="241"/>
      <c r="L1091" s="241"/>
      <c r="P1091" s="2"/>
      <c r="AA1091" s="6"/>
      <c r="AB1091" s="6"/>
      <c r="AC1091" s="6"/>
    </row>
    <row r="1092" spans="1:29" ht="9.9" customHeight="1" x14ac:dyDescent="0.25">
      <c r="A1092" s="10"/>
      <c r="B1092" s="138"/>
      <c r="C1092" s="142"/>
      <c r="D1092" s="2"/>
      <c r="I1092" s="331"/>
      <c r="J1092" s="332"/>
      <c r="K1092" s="241"/>
      <c r="L1092" s="241"/>
      <c r="P1092" s="2"/>
      <c r="AA1092" s="6"/>
      <c r="AB1092" s="6"/>
      <c r="AC1092" s="6"/>
    </row>
    <row r="1093" spans="1:29" ht="9.9" customHeight="1" x14ac:dyDescent="0.25">
      <c r="A1093" s="10"/>
      <c r="B1093" s="138"/>
      <c r="C1093" s="142"/>
      <c r="D1093" s="2"/>
      <c r="I1093" s="331"/>
      <c r="J1093" s="332"/>
      <c r="K1093" s="241"/>
      <c r="L1093" s="241"/>
      <c r="P1093" s="2"/>
      <c r="AA1093" s="6"/>
      <c r="AB1093" s="6"/>
      <c r="AC1093" s="6"/>
    </row>
    <row r="1094" spans="1:29" ht="9.9" customHeight="1" x14ac:dyDescent="0.25">
      <c r="A1094" s="10"/>
      <c r="B1094" s="138"/>
      <c r="C1094" s="142"/>
      <c r="D1094" s="2"/>
      <c r="I1094" s="331"/>
      <c r="J1094" s="332"/>
      <c r="K1094" s="241"/>
      <c r="L1094" s="241"/>
      <c r="P1094" s="2"/>
      <c r="AA1094" s="6"/>
      <c r="AB1094" s="6"/>
      <c r="AC1094" s="6"/>
    </row>
    <row r="1095" spans="1:29" ht="9.9" customHeight="1" x14ac:dyDescent="0.25">
      <c r="A1095" s="10"/>
      <c r="B1095" s="138"/>
      <c r="C1095" s="142"/>
      <c r="D1095" s="2"/>
      <c r="I1095" s="331"/>
      <c r="J1095" s="332"/>
      <c r="K1095" s="241"/>
      <c r="L1095" s="241"/>
      <c r="P1095" s="2"/>
      <c r="AA1095" s="6"/>
      <c r="AB1095" s="6"/>
      <c r="AC1095" s="6"/>
    </row>
    <row r="1096" spans="1:29" ht="9.9" customHeight="1" x14ac:dyDescent="0.25">
      <c r="A1096" s="10"/>
      <c r="B1096" s="138"/>
      <c r="C1096" s="142"/>
      <c r="D1096" s="2"/>
      <c r="I1096" s="331"/>
      <c r="J1096" s="332"/>
      <c r="K1096" s="241"/>
      <c r="L1096" s="241"/>
      <c r="P1096" s="2"/>
      <c r="AA1096" s="6"/>
      <c r="AB1096" s="6"/>
      <c r="AC1096" s="6"/>
    </row>
    <row r="1097" spans="1:29" ht="9.9" customHeight="1" x14ac:dyDescent="0.25">
      <c r="A1097" s="10"/>
      <c r="B1097" s="138"/>
      <c r="C1097" s="142"/>
      <c r="D1097" s="2"/>
      <c r="I1097" s="331"/>
      <c r="J1097" s="332"/>
      <c r="K1097" s="241"/>
      <c r="L1097" s="241"/>
      <c r="P1097" s="2"/>
      <c r="AA1097" s="6"/>
      <c r="AB1097" s="6"/>
      <c r="AC1097" s="6"/>
    </row>
    <row r="1098" spans="1:29" ht="9.9" customHeight="1" x14ac:dyDescent="0.25">
      <c r="A1098" s="10"/>
      <c r="B1098" s="138"/>
      <c r="C1098" s="142"/>
      <c r="D1098" s="2"/>
      <c r="I1098" s="331"/>
      <c r="J1098" s="332"/>
      <c r="K1098" s="241"/>
      <c r="L1098" s="241"/>
      <c r="P1098" s="2"/>
      <c r="AA1098" s="6"/>
      <c r="AB1098" s="6"/>
      <c r="AC1098" s="6"/>
    </row>
    <row r="1099" spans="1:29" ht="9.9" customHeight="1" x14ac:dyDescent="0.25">
      <c r="A1099" s="10"/>
      <c r="B1099" s="138"/>
      <c r="C1099" s="142"/>
      <c r="D1099" s="2"/>
      <c r="I1099" s="331"/>
      <c r="J1099" s="332"/>
      <c r="K1099" s="241"/>
      <c r="L1099" s="241"/>
      <c r="P1099" s="2"/>
      <c r="AA1099" s="6"/>
      <c r="AB1099" s="6"/>
      <c r="AC1099" s="6"/>
    </row>
    <row r="1100" spans="1:29" ht="9.9" customHeight="1" x14ac:dyDescent="0.25">
      <c r="A1100" s="10"/>
      <c r="B1100" s="138"/>
      <c r="C1100" s="142"/>
      <c r="D1100" s="2"/>
      <c r="I1100" s="331"/>
      <c r="J1100" s="332"/>
      <c r="K1100" s="241"/>
      <c r="L1100" s="241"/>
      <c r="P1100" s="2"/>
      <c r="AA1100" s="6"/>
      <c r="AB1100" s="6"/>
      <c r="AC1100" s="6"/>
    </row>
    <row r="1101" spans="1:29" ht="9.9" customHeight="1" x14ac:dyDescent="0.25">
      <c r="A1101" s="10"/>
      <c r="B1101" s="138"/>
      <c r="C1101" s="142"/>
      <c r="D1101" s="2"/>
      <c r="I1101" s="331"/>
      <c r="J1101" s="332"/>
      <c r="K1101" s="241"/>
      <c r="L1101" s="241"/>
      <c r="P1101" s="2"/>
      <c r="AA1101" s="6"/>
      <c r="AB1101" s="6"/>
      <c r="AC1101" s="6"/>
    </row>
    <row r="1102" spans="1:29" ht="9.9" customHeight="1" x14ac:dyDescent="0.25">
      <c r="A1102" s="10"/>
      <c r="B1102" s="138"/>
      <c r="C1102" s="142"/>
      <c r="D1102" s="2"/>
      <c r="I1102" s="331"/>
      <c r="J1102" s="332"/>
      <c r="K1102" s="241"/>
      <c r="L1102" s="241"/>
      <c r="P1102" s="2"/>
      <c r="AA1102" s="6"/>
      <c r="AB1102" s="6"/>
      <c r="AC1102" s="6"/>
    </row>
    <row r="1103" spans="1:29" ht="9.9" customHeight="1" x14ac:dyDescent="0.25">
      <c r="A1103" s="10"/>
      <c r="B1103" s="138"/>
      <c r="C1103" s="142"/>
      <c r="D1103" s="2"/>
      <c r="I1103" s="331"/>
      <c r="J1103" s="332"/>
      <c r="K1103" s="241"/>
      <c r="L1103" s="241"/>
      <c r="P1103" s="2"/>
      <c r="AA1103" s="6"/>
      <c r="AB1103" s="6"/>
      <c r="AC1103" s="6"/>
    </row>
    <row r="1104" spans="1:29" ht="9.9" customHeight="1" x14ac:dyDescent="0.25">
      <c r="A1104" s="10"/>
      <c r="B1104" s="138"/>
      <c r="C1104" s="142"/>
      <c r="D1104" s="2"/>
      <c r="I1104" s="331"/>
      <c r="J1104" s="332"/>
      <c r="K1104" s="241"/>
      <c r="L1104" s="241"/>
      <c r="P1104" s="2"/>
      <c r="AA1104" s="6"/>
      <c r="AB1104" s="6"/>
      <c r="AC1104" s="6"/>
    </row>
    <row r="1105" spans="1:29" ht="9.9" customHeight="1" x14ac:dyDescent="0.25">
      <c r="A1105" s="10"/>
      <c r="B1105" s="67"/>
      <c r="C1105" s="142"/>
      <c r="D1105" s="2"/>
      <c r="I1105" s="241"/>
      <c r="J1105" s="241"/>
      <c r="K1105" s="241"/>
      <c r="L1105" s="13"/>
      <c r="P1105" s="2"/>
      <c r="AA1105" s="6"/>
      <c r="AB1105" s="6"/>
      <c r="AC1105" s="6"/>
    </row>
    <row r="1106" spans="1:29" ht="9.9" customHeight="1" x14ac:dyDescent="0.25">
      <c r="A1106" s="10"/>
      <c r="B1106" s="67"/>
      <c r="C1106" s="142"/>
      <c r="D1106" s="2"/>
      <c r="H1106" s="2"/>
      <c r="I1106" s="241"/>
      <c r="J1106" s="241"/>
      <c r="K1106" s="241"/>
      <c r="L1106" s="20"/>
      <c r="P1106" s="2"/>
      <c r="AA1106" s="6"/>
      <c r="AB1106" s="6"/>
      <c r="AC1106" s="6"/>
    </row>
    <row r="1107" spans="1:29" ht="9.9" customHeight="1" x14ac:dyDescent="0.25">
      <c r="A1107" s="10"/>
      <c r="B1107" s="142"/>
      <c r="C1107" s="142"/>
      <c r="D1107" s="2"/>
      <c r="L1107" s="13"/>
      <c r="P1107" s="2"/>
      <c r="AA1107" s="6"/>
      <c r="AB1107" s="6"/>
      <c r="AC1107" s="6"/>
    </row>
    <row r="1108" spans="1:29" ht="9.9" customHeight="1" x14ac:dyDescent="0.25">
      <c r="A1108" s="10"/>
      <c r="B1108" s="138"/>
      <c r="C1108" s="142"/>
      <c r="D1108" s="2"/>
      <c r="I1108" s="331"/>
      <c r="J1108" s="332"/>
      <c r="K1108" s="241"/>
      <c r="L1108" s="241"/>
      <c r="P1108" s="2"/>
      <c r="AA1108" s="6"/>
      <c r="AB1108" s="6"/>
      <c r="AC1108" s="6"/>
    </row>
    <row r="1109" spans="1:29" ht="9.9" customHeight="1" x14ac:dyDescent="0.25">
      <c r="A1109" s="10"/>
      <c r="B1109" s="138"/>
      <c r="C1109" s="142"/>
      <c r="D1109" s="2"/>
      <c r="I1109" s="331"/>
      <c r="J1109" s="332"/>
      <c r="K1109" s="241"/>
      <c r="L1109" s="241"/>
      <c r="P1109" s="2"/>
      <c r="AA1109" s="6"/>
      <c r="AB1109" s="6"/>
      <c r="AC1109" s="6"/>
    </row>
    <row r="1110" spans="1:29" ht="9.9" customHeight="1" x14ac:dyDescent="0.25">
      <c r="A1110" s="10"/>
      <c r="B1110" s="138"/>
      <c r="C1110" s="142"/>
      <c r="D1110" s="2"/>
      <c r="I1110" s="331"/>
      <c r="J1110" s="332"/>
      <c r="K1110" s="241"/>
      <c r="L1110" s="241"/>
      <c r="P1110" s="2"/>
      <c r="AA1110" s="6"/>
      <c r="AB1110" s="6"/>
      <c r="AC1110" s="6"/>
    </row>
    <row r="1111" spans="1:29" ht="9.9" customHeight="1" x14ac:dyDescent="0.25">
      <c r="A1111" s="10"/>
      <c r="B1111" s="138"/>
      <c r="C1111" s="142"/>
      <c r="D1111" s="2"/>
      <c r="I1111" s="331"/>
      <c r="J1111" s="332"/>
      <c r="K1111" s="241"/>
      <c r="L1111" s="241"/>
      <c r="P1111" s="2"/>
      <c r="AA1111" s="6"/>
      <c r="AB1111" s="6"/>
      <c r="AC1111" s="6"/>
    </row>
    <row r="1112" spans="1:29" ht="9.9" customHeight="1" x14ac:dyDescent="0.25">
      <c r="A1112" s="10"/>
      <c r="B1112" s="138"/>
      <c r="C1112" s="142"/>
      <c r="D1112" s="2"/>
      <c r="I1112" s="331"/>
      <c r="J1112" s="332"/>
      <c r="K1112" s="241"/>
      <c r="L1112" s="241"/>
      <c r="P1112" s="2"/>
      <c r="AA1112" s="6"/>
      <c r="AB1112" s="6"/>
      <c r="AC1112" s="6"/>
    </row>
    <row r="1113" spans="1:29" ht="9.9" customHeight="1" x14ac:dyDescent="0.25">
      <c r="A1113" s="10"/>
      <c r="B1113" s="138"/>
      <c r="C1113" s="142"/>
      <c r="D1113" s="2"/>
      <c r="I1113" s="331"/>
      <c r="J1113" s="332"/>
      <c r="K1113" s="241"/>
      <c r="L1113" s="241"/>
      <c r="P1113" s="2"/>
      <c r="AA1113" s="6"/>
      <c r="AB1113" s="6"/>
      <c r="AC1113" s="6"/>
    </row>
    <row r="1114" spans="1:29" ht="9.9" customHeight="1" x14ac:dyDescent="0.25">
      <c r="A1114" s="10"/>
      <c r="B1114" s="138"/>
      <c r="C1114" s="142"/>
      <c r="D1114" s="2"/>
      <c r="I1114" s="331"/>
      <c r="J1114" s="332"/>
      <c r="K1114" s="241"/>
      <c r="L1114" s="241"/>
      <c r="P1114" s="2"/>
      <c r="AA1114" s="6"/>
      <c r="AB1114" s="6"/>
      <c r="AC1114" s="6"/>
    </row>
    <row r="1115" spans="1:29" ht="9.9" customHeight="1" x14ac:dyDescent="0.25">
      <c r="A1115" s="10"/>
      <c r="B1115" s="138"/>
      <c r="C1115" s="142"/>
      <c r="D1115" s="2"/>
      <c r="I1115" s="331"/>
      <c r="J1115" s="332"/>
      <c r="K1115" s="241"/>
      <c r="L1115" s="241"/>
      <c r="P1115" s="2"/>
      <c r="AA1115" s="6"/>
      <c r="AB1115" s="6"/>
      <c r="AC1115" s="6"/>
    </row>
    <row r="1116" spans="1:29" ht="9.9" customHeight="1" x14ac:dyDescent="0.25">
      <c r="A1116" s="10"/>
      <c r="B1116" s="138"/>
      <c r="C1116" s="142"/>
      <c r="D1116" s="2"/>
      <c r="I1116" s="331"/>
      <c r="J1116" s="332"/>
      <c r="K1116" s="241"/>
      <c r="L1116" s="241"/>
      <c r="P1116" s="2"/>
      <c r="AA1116" s="6"/>
      <c r="AB1116" s="6"/>
      <c r="AC1116" s="6"/>
    </row>
    <row r="1117" spans="1:29" ht="9.9" customHeight="1" x14ac:dyDescent="0.25">
      <c r="A1117" s="10"/>
      <c r="B1117" s="138"/>
      <c r="C1117" s="142"/>
      <c r="D1117" s="2"/>
      <c r="I1117" s="331"/>
      <c r="J1117" s="332"/>
      <c r="K1117" s="241"/>
      <c r="L1117" s="241"/>
      <c r="P1117" s="2"/>
      <c r="AA1117" s="6"/>
      <c r="AB1117" s="6"/>
      <c r="AC1117" s="6"/>
    </row>
    <row r="1118" spans="1:29" ht="9.9" customHeight="1" x14ac:dyDescent="0.25">
      <c r="A1118" s="10"/>
      <c r="B1118" s="138"/>
      <c r="C1118" s="142"/>
      <c r="D1118" s="2"/>
      <c r="I1118" s="331"/>
      <c r="J1118" s="332"/>
      <c r="K1118" s="241"/>
      <c r="L1118" s="241"/>
      <c r="P1118" s="2"/>
      <c r="AA1118" s="6"/>
      <c r="AB1118" s="6"/>
      <c r="AC1118" s="6"/>
    </row>
    <row r="1119" spans="1:29" ht="9.9" customHeight="1" x14ac:dyDescent="0.25">
      <c r="A1119" s="10"/>
      <c r="B1119" s="138"/>
      <c r="C1119" s="142"/>
      <c r="D1119" s="2"/>
      <c r="I1119" s="331"/>
      <c r="J1119" s="332"/>
      <c r="K1119" s="241"/>
      <c r="L1119" s="241"/>
      <c r="P1119" s="2"/>
      <c r="AA1119" s="6"/>
      <c r="AB1119" s="6"/>
      <c r="AC1119" s="6"/>
    </row>
    <row r="1120" spans="1:29" ht="9.9" customHeight="1" x14ac:dyDescent="0.25">
      <c r="A1120" s="10"/>
      <c r="B1120" s="138"/>
      <c r="C1120" s="142"/>
      <c r="D1120" s="2"/>
      <c r="I1120" s="331"/>
      <c r="J1120" s="332"/>
      <c r="K1120" s="241"/>
      <c r="L1120" s="241"/>
      <c r="P1120" s="2"/>
      <c r="AA1120" s="6"/>
      <c r="AB1120" s="6"/>
      <c r="AC1120" s="6"/>
    </row>
    <row r="1121" spans="1:29" ht="9.9" customHeight="1" x14ac:dyDescent="0.25">
      <c r="A1121" s="10"/>
      <c r="B1121" s="138"/>
      <c r="C1121" s="142"/>
      <c r="D1121" s="2"/>
      <c r="I1121" s="331"/>
      <c r="J1121" s="332"/>
      <c r="K1121" s="241"/>
      <c r="L1121" s="241"/>
      <c r="P1121" s="2"/>
      <c r="AA1121" s="6"/>
      <c r="AB1121" s="6"/>
      <c r="AC1121" s="6"/>
    </row>
    <row r="1122" spans="1:29" ht="9.9" customHeight="1" x14ac:dyDescent="0.25">
      <c r="A1122" s="10"/>
      <c r="B1122" s="67"/>
      <c r="C1122" s="142"/>
      <c r="D1122" s="2"/>
      <c r="I1122" s="241"/>
      <c r="J1122" s="241"/>
      <c r="K1122" s="241"/>
      <c r="L1122" s="13"/>
      <c r="P1122" s="2"/>
      <c r="AA1122" s="6"/>
      <c r="AB1122" s="6"/>
      <c r="AC1122" s="6"/>
    </row>
    <row r="1123" spans="1:29" ht="9.9" hidden="1" customHeight="1" x14ac:dyDescent="0.25">
      <c r="A1123" s="10"/>
      <c r="B1123" s="67"/>
      <c r="C1123" s="142"/>
      <c r="D1123" s="2"/>
      <c r="H1123" s="2"/>
      <c r="I1123" s="241"/>
      <c r="J1123" s="241"/>
      <c r="K1123" s="241"/>
      <c r="L1123" s="20"/>
      <c r="P1123" s="2"/>
      <c r="AA1123" s="6"/>
      <c r="AB1123" s="6"/>
      <c r="AC1123" s="6"/>
    </row>
    <row r="1124" spans="1:29" ht="9.9" hidden="1" customHeight="1" x14ac:dyDescent="0.25">
      <c r="A1124" s="10"/>
      <c r="B1124" s="142"/>
      <c r="C1124" s="142"/>
      <c r="D1124" s="2"/>
      <c r="L1124" s="13"/>
      <c r="P1124" s="2"/>
      <c r="AA1124" s="6"/>
      <c r="AB1124" s="6"/>
      <c r="AC1124" s="6"/>
    </row>
    <row r="1125" spans="1:29" ht="9.9" hidden="1" customHeight="1" x14ac:dyDescent="0.25">
      <c r="A1125" s="10"/>
      <c r="B1125" s="138"/>
      <c r="C1125" s="142"/>
      <c r="D1125" s="2"/>
      <c r="I1125" s="331"/>
      <c r="J1125" s="332"/>
      <c r="K1125" s="241"/>
      <c r="L1125" s="241"/>
      <c r="P1125" s="2"/>
      <c r="AA1125" s="6"/>
      <c r="AB1125" s="6"/>
      <c r="AC1125" s="6"/>
    </row>
    <row r="1126" spans="1:29" ht="9.9" hidden="1" customHeight="1" x14ac:dyDescent="0.25">
      <c r="A1126" s="10"/>
      <c r="B1126" s="138"/>
      <c r="C1126" s="142"/>
      <c r="D1126" s="2"/>
      <c r="I1126" s="331"/>
      <c r="J1126" s="332"/>
      <c r="K1126" s="241"/>
      <c r="L1126" s="241"/>
      <c r="P1126" s="2"/>
      <c r="AA1126" s="6"/>
      <c r="AB1126" s="6"/>
      <c r="AC1126" s="6"/>
    </row>
    <row r="1127" spans="1:29" ht="9.9" hidden="1" customHeight="1" x14ac:dyDescent="0.25">
      <c r="A1127" s="10"/>
      <c r="B1127" s="138"/>
      <c r="C1127" s="142"/>
      <c r="D1127" s="2"/>
      <c r="I1127" s="331"/>
      <c r="J1127" s="332"/>
      <c r="K1127" s="241"/>
      <c r="L1127" s="241"/>
      <c r="P1127" s="2"/>
      <c r="AA1127" s="6"/>
      <c r="AB1127" s="6"/>
      <c r="AC1127" s="6"/>
    </row>
    <row r="1128" spans="1:29" ht="9.9" hidden="1" customHeight="1" x14ac:dyDescent="0.25">
      <c r="A1128" s="10"/>
      <c r="B1128" s="138"/>
      <c r="C1128" s="142"/>
      <c r="D1128" s="2"/>
      <c r="I1128" s="331"/>
      <c r="J1128" s="332"/>
      <c r="K1128" s="241"/>
      <c r="L1128" s="241"/>
      <c r="P1128" s="2"/>
      <c r="AA1128" s="6"/>
      <c r="AB1128" s="6"/>
      <c r="AC1128" s="6"/>
    </row>
    <row r="1129" spans="1:29" ht="9.9" hidden="1" customHeight="1" x14ac:dyDescent="0.25">
      <c r="A1129" s="10"/>
      <c r="B1129" s="138"/>
      <c r="C1129" s="142"/>
      <c r="D1129" s="2"/>
      <c r="I1129" s="331"/>
      <c r="J1129" s="332"/>
      <c r="K1129" s="241"/>
      <c r="L1129" s="241"/>
      <c r="P1129" s="2"/>
      <c r="AA1129" s="6"/>
      <c r="AB1129" s="6"/>
      <c r="AC1129" s="6"/>
    </row>
    <row r="1130" spans="1:29" ht="9.9" hidden="1" customHeight="1" x14ac:dyDescent="0.25">
      <c r="A1130" s="10"/>
      <c r="B1130" s="138"/>
      <c r="C1130" s="142"/>
      <c r="D1130" s="2"/>
      <c r="I1130" s="331"/>
      <c r="J1130" s="332"/>
      <c r="K1130" s="241"/>
      <c r="L1130" s="241"/>
      <c r="P1130" s="2"/>
      <c r="AA1130" s="6"/>
      <c r="AB1130" s="6"/>
      <c r="AC1130" s="6"/>
    </row>
    <row r="1131" spans="1:29" ht="9.9" hidden="1" customHeight="1" x14ac:dyDescent="0.25">
      <c r="A1131" s="10"/>
      <c r="B1131" s="138"/>
      <c r="C1131" s="142"/>
      <c r="D1131" s="2"/>
      <c r="I1131" s="331"/>
      <c r="J1131" s="332"/>
      <c r="K1131" s="241"/>
      <c r="L1131" s="241"/>
      <c r="P1131" s="2"/>
      <c r="AA1131" s="6"/>
      <c r="AB1131" s="6"/>
      <c r="AC1131" s="6"/>
    </row>
    <row r="1132" spans="1:29" ht="9.9" hidden="1" customHeight="1" x14ac:dyDescent="0.25">
      <c r="A1132" s="10"/>
      <c r="B1132" s="138"/>
      <c r="C1132" s="142"/>
      <c r="D1132" s="2"/>
      <c r="I1132" s="331"/>
      <c r="J1132" s="332"/>
      <c r="K1132" s="241"/>
      <c r="L1132" s="241"/>
      <c r="P1132" s="2"/>
      <c r="AA1132" s="6"/>
      <c r="AB1132" s="6"/>
      <c r="AC1132" s="6"/>
    </row>
    <row r="1133" spans="1:29" ht="9.9" hidden="1" customHeight="1" x14ac:dyDescent="0.25">
      <c r="A1133" s="10"/>
      <c r="B1133" s="138"/>
      <c r="C1133" s="142"/>
      <c r="D1133" s="2"/>
      <c r="I1133" s="331"/>
      <c r="J1133" s="332"/>
      <c r="K1133" s="241"/>
      <c r="L1133" s="241"/>
      <c r="P1133" s="2"/>
      <c r="AA1133" s="6"/>
      <c r="AB1133" s="6"/>
      <c r="AC1133" s="6"/>
    </row>
    <row r="1134" spans="1:29" ht="9.9" hidden="1" customHeight="1" x14ac:dyDescent="0.25">
      <c r="A1134" s="10"/>
      <c r="B1134" s="138"/>
      <c r="C1134" s="142"/>
      <c r="D1134" s="2"/>
      <c r="I1134" s="331"/>
      <c r="J1134" s="332"/>
      <c r="K1134" s="241"/>
      <c r="L1134" s="241"/>
      <c r="P1134" s="2"/>
      <c r="AA1134" s="6"/>
      <c r="AB1134" s="6"/>
      <c r="AC1134" s="6"/>
    </row>
    <row r="1135" spans="1:29" ht="9.9" hidden="1" customHeight="1" x14ac:dyDescent="0.25">
      <c r="A1135" s="10"/>
      <c r="B1135" s="138"/>
      <c r="C1135" s="142"/>
      <c r="D1135" s="2"/>
      <c r="I1135" s="331"/>
      <c r="J1135" s="332"/>
      <c r="K1135" s="241"/>
      <c r="L1135" s="241"/>
      <c r="P1135" s="2"/>
      <c r="AA1135" s="6"/>
      <c r="AB1135" s="6"/>
      <c r="AC1135" s="6"/>
    </row>
    <row r="1136" spans="1:29" ht="9.9" hidden="1" customHeight="1" x14ac:dyDescent="0.25">
      <c r="A1136" s="10"/>
      <c r="B1136" s="138"/>
      <c r="C1136" s="142"/>
      <c r="D1136" s="2"/>
      <c r="I1136" s="331"/>
      <c r="J1136" s="332"/>
      <c r="K1136" s="241"/>
      <c r="L1136" s="241"/>
      <c r="P1136" s="2"/>
      <c r="AA1136" s="6"/>
      <c r="AB1136" s="6"/>
      <c r="AC1136" s="6"/>
    </row>
    <row r="1137" spans="1:29" ht="9.9" hidden="1" customHeight="1" x14ac:dyDescent="0.25">
      <c r="A1137" s="10"/>
      <c r="B1137" s="138"/>
      <c r="C1137" s="142"/>
      <c r="D1137" s="2"/>
      <c r="I1137" s="331"/>
      <c r="J1137" s="332"/>
      <c r="K1137" s="241"/>
      <c r="L1137" s="241"/>
      <c r="P1137" s="2"/>
      <c r="AA1137" s="6"/>
      <c r="AB1137" s="6"/>
      <c r="AC1137" s="6"/>
    </row>
    <row r="1138" spans="1:29" ht="9.9" hidden="1" customHeight="1" x14ac:dyDescent="0.25">
      <c r="A1138" s="10"/>
      <c r="B1138" s="138"/>
      <c r="C1138" s="142"/>
      <c r="D1138" s="2"/>
      <c r="I1138" s="331"/>
      <c r="J1138" s="332"/>
      <c r="K1138" s="241"/>
      <c r="L1138" s="241"/>
      <c r="P1138" s="2"/>
      <c r="AA1138" s="6"/>
      <c r="AB1138" s="6"/>
      <c r="AC1138" s="6"/>
    </row>
    <row r="1139" spans="1:29" ht="9.9" hidden="1" customHeight="1" x14ac:dyDescent="0.25">
      <c r="A1139" s="10"/>
      <c r="B1139" s="67"/>
      <c r="C1139" s="142"/>
      <c r="D1139" s="2"/>
      <c r="I1139" s="241"/>
      <c r="J1139" s="241"/>
      <c r="K1139" s="241"/>
      <c r="L1139" s="13"/>
      <c r="P1139" s="2"/>
      <c r="AA1139" s="6"/>
      <c r="AB1139" s="6"/>
      <c r="AC1139" s="6"/>
    </row>
    <row r="1140" spans="1:29" ht="9.9" customHeight="1" x14ac:dyDescent="0.25">
      <c r="A1140" s="10"/>
      <c r="B1140" s="137"/>
      <c r="C1140" s="141"/>
      <c r="D1140" s="2"/>
      <c r="I1140" s="241"/>
      <c r="J1140" s="241"/>
      <c r="K1140" s="241"/>
      <c r="L1140" s="13"/>
      <c r="P1140" s="2"/>
      <c r="AA1140" s="6"/>
      <c r="AB1140" s="6"/>
      <c r="AC1140" s="6"/>
    </row>
    <row r="1141" spans="1:29" ht="9.9" customHeight="1" x14ac:dyDescent="0.25">
      <c r="A1141" s="10"/>
      <c r="B1141" s="67"/>
      <c r="C1141" s="142"/>
      <c r="D1141" s="337"/>
      <c r="E1141" s="340"/>
      <c r="F1141" s="341"/>
      <c r="I1141" s="241"/>
      <c r="J1141" s="241"/>
      <c r="K1141" s="241"/>
      <c r="L1141" s="13"/>
      <c r="P1141" s="2"/>
      <c r="AA1141" s="6"/>
      <c r="AB1141" s="6"/>
      <c r="AC1141" s="6"/>
    </row>
    <row r="1142" spans="1:29" ht="9.9" customHeight="1" x14ac:dyDescent="0.25">
      <c r="A1142" s="10"/>
      <c r="B1142" s="67"/>
      <c r="C1142" s="142"/>
      <c r="D1142" s="337"/>
      <c r="E1142" s="340"/>
      <c r="F1142" s="341"/>
      <c r="I1142" s="241"/>
      <c r="J1142" s="241"/>
      <c r="K1142" s="241"/>
      <c r="L1142" s="13"/>
      <c r="P1142" s="2"/>
      <c r="AA1142" s="6"/>
      <c r="AB1142" s="6"/>
      <c r="AC1142" s="6"/>
    </row>
    <row r="1143" spans="1:29" ht="9.9" customHeight="1" x14ac:dyDescent="0.25">
      <c r="A1143" s="10"/>
      <c r="B1143" s="67"/>
      <c r="C1143" s="142"/>
      <c r="D1143" s="2"/>
      <c r="I1143" s="241"/>
      <c r="J1143" s="241"/>
      <c r="K1143" s="241"/>
      <c r="L1143" s="13"/>
      <c r="P1143" s="2"/>
      <c r="AA1143" s="6"/>
      <c r="AB1143" s="6"/>
      <c r="AC1143" s="6"/>
    </row>
    <row r="1144" spans="1:29" ht="9.9" customHeight="1" x14ac:dyDescent="0.25">
      <c r="A1144" s="10"/>
      <c r="B1144" s="67"/>
      <c r="C1144" s="142"/>
      <c r="D1144" s="2"/>
      <c r="I1144" s="241"/>
      <c r="J1144" s="241"/>
      <c r="K1144" s="241"/>
      <c r="L1144" s="140"/>
      <c r="P1144" s="2"/>
      <c r="AA1144" s="6"/>
      <c r="AB1144" s="6"/>
      <c r="AC1144" s="6"/>
    </row>
    <row r="1145" spans="1:29" ht="9.9" customHeight="1" x14ac:dyDescent="0.25">
      <c r="A1145" s="10"/>
      <c r="B1145" s="67"/>
      <c r="C1145" s="142"/>
      <c r="D1145" s="2"/>
      <c r="H1145" s="2"/>
      <c r="I1145" s="241"/>
      <c r="J1145" s="241"/>
      <c r="K1145" s="241"/>
      <c r="L1145" s="20"/>
      <c r="P1145" s="2"/>
      <c r="AA1145" s="6"/>
      <c r="AB1145" s="6"/>
      <c r="AC1145" s="6"/>
    </row>
    <row r="1146" spans="1:29" ht="9.9" customHeight="1" x14ac:dyDescent="0.25">
      <c r="A1146" s="10"/>
      <c r="B1146" s="138"/>
      <c r="C1146" s="142"/>
      <c r="D1146" s="2"/>
      <c r="I1146" s="241"/>
      <c r="J1146" s="241"/>
      <c r="K1146" s="241"/>
      <c r="L1146" s="241"/>
      <c r="P1146" s="2"/>
      <c r="AA1146" s="6"/>
      <c r="AB1146" s="6"/>
      <c r="AC1146" s="6"/>
    </row>
    <row r="1147" spans="1:29" ht="9.9" customHeight="1" x14ac:dyDescent="0.25">
      <c r="A1147" s="10"/>
      <c r="B1147" s="138"/>
      <c r="C1147" s="142"/>
      <c r="D1147" s="2"/>
      <c r="I1147" s="333"/>
      <c r="J1147" s="334"/>
      <c r="K1147" s="241"/>
      <c r="L1147" s="241"/>
      <c r="P1147" s="2"/>
      <c r="AA1147" s="6"/>
      <c r="AB1147" s="6"/>
      <c r="AC1147" s="6"/>
    </row>
    <row r="1148" spans="1:29" ht="9.9" customHeight="1" x14ac:dyDescent="0.25">
      <c r="A1148" s="10"/>
      <c r="B1148" s="67"/>
      <c r="C1148" s="142"/>
      <c r="D1148" s="2"/>
      <c r="I1148" s="241"/>
      <c r="J1148" s="241"/>
      <c r="K1148" s="241"/>
      <c r="L1148" s="140"/>
      <c r="P1148" s="2"/>
      <c r="AA1148" s="6"/>
      <c r="AB1148" s="6"/>
      <c r="AC1148" s="6"/>
    </row>
    <row r="1149" spans="1:29" ht="9.9" customHeight="1" x14ac:dyDescent="0.25">
      <c r="A1149" s="10"/>
      <c r="B1149" s="67"/>
      <c r="C1149" s="142"/>
      <c r="D1149" s="2"/>
      <c r="H1149" s="2"/>
      <c r="I1149" s="241"/>
      <c r="J1149" s="241"/>
      <c r="K1149" s="241"/>
      <c r="L1149" s="20"/>
      <c r="P1149" s="2"/>
      <c r="AA1149" s="6"/>
      <c r="AB1149" s="6"/>
      <c r="AC1149" s="6"/>
    </row>
    <row r="1150" spans="1:29" ht="9.9" customHeight="1" x14ac:dyDescent="0.25">
      <c r="A1150" s="10"/>
      <c r="B1150" s="138"/>
      <c r="C1150" s="142"/>
      <c r="D1150" s="2"/>
      <c r="I1150" s="241"/>
      <c r="J1150" s="241"/>
      <c r="K1150" s="241"/>
      <c r="L1150" s="241"/>
      <c r="P1150" s="2"/>
      <c r="AA1150" s="6"/>
      <c r="AB1150" s="6"/>
      <c r="AC1150" s="6"/>
    </row>
    <row r="1151" spans="1:29" ht="9.9" customHeight="1" x14ac:dyDescent="0.25">
      <c r="A1151" s="10"/>
      <c r="B1151" s="138"/>
      <c r="C1151" s="142"/>
      <c r="D1151" s="2"/>
      <c r="I1151" s="333"/>
      <c r="J1151" s="334"/>
      <c r="K1151" s="241"/>
      <c r="L1151" s="241"/>
      <c r="P1151" s="2"/>
      <c r="AA1151" s="6"/>
      <c r="AB1151" s="6"/>
      <c r="AC1151" s="6"/>
    </row>
    <row r="1152" spans="1:29" ht="9.9" customHeight="1" x14ac:dyDescent="0.25">
      <c r="A1152" s="10"/>
      <c r="B1152" s="67"/>
      <c r="C1152" s="142"/>
      <c r="D1152" s="2"/>
      <c r="I1152" s="241"/>
      <c r="J1152" s="241"/>
      <c r="K1152" s="241"/>
      <c r="L1152" s="140"/>
      <c r="P1152" s="2"/>
      <c r="AA1152" s="6"/>
      <c r="AB1152" s="6"/>
      <c r="AC1152" s="6"/>
    </row>
    <row r="1153" spans="1:29" ht="9.9" customHeight="1" x14ac:dyDescent="0.25">
      <c r="A1153" s="10"/>
      <c r="B1153" s="67"/>
      <c r="C1153" s="142"/>
      <c r="D1153" s="2"/>
      <c r="H1153" s="2"/>
      <c r="I1153" s="241"/>
      <c r="J1153" s="241"/>
      <c r="K1153" s="241"/>
      <c r="L1153" s="20"/>
      <c r="P1153" s="2"/>
      <c r="AA1153" s="6"/>
      <c r="AB1153" s="6"/>
      <c r="AC1153" s="6"/>
    </row>
    <row r="1154" spans="1:29" ht="9.9" customHeight="1" x14ac:dyDescent="0.25">
      <c r="A1154" s="10"/>
      <c r="B1154" s="138"/>
      <c r="C1154" s="142"/>
      <c r="D1154" s="2"/>
      <c r="I1154" s="241"/>
      <c r="J1154" s="241"/>
      <c r="K1154" s="241"/>
      <c r="L1154" s="241"/>
      <c r="P1154" s="2"/>
      <c r="AA1154" s="6"/>
      <c r="AB1154" s="6"/>
      <c r="AC1154" s="6"/>
    </row>
    <row r="1155" spans="1:29" ht="9.9" customHeight="1" x14ac:dyDescent="0.25">
      <c r="A1155" s="10"/>
      <c r="B1155" s="138"/>
      <c r="C1155" s="142"/>
      <c r="D1155" s="2"/>
      <c r="I1155" s="333"/>
      <c r="J1155" s="334"/>
      <c r="K1155" s="241"/>
      <c r="L1155" s="241"/>
      <c r="P1155" s="2"/>
      <c r="AA1155" s="6"/>
      <c r="AB1155" s="6"/>
      <c r="AC1155" s="6"/>
    </row>
    <row r="1156" spans="1:29" ht="9.9" customHeight="1" x14ac:dyDescent="0.25">
      <c r="A1156" s="10"/>
      <c r="B1156" s="67"/>
      <c r="C1156" s="142"/>
      <c r="D1156" s="2"/>
      <c r="I1156" s="241"/>
      <c r="J1156" s="241"/>
      <c r="K1156" s="241"/>
      <c r="L1156" s="140"/>
      <c r="P1156" s="2"/>
      <c r="AA1156" s="6"/>
      <c r="AB1156" s="6"/>
      <c r="AC1156" s="6"/>
    </row>
    <row r="1157" spans="1:29" ht="9.9" customHeight="1" x14ac:dyDescent="0.25">
      <c r="A1157" s="10"/>
      <c r="B1157" s="67"/>
      <c r="C1157" s="142"/>
      <c r="D1157" s="2"/>
      <c r="I1157" s="241"/>
      <c r="J1157" s="241"/>
      <c r="K1157" s="241"/>
      <c r="L1157" s="140"/>
      <c r="P1157" s="2"/>
      <c r="AA1157" s="6"/>
      <c r="AB1157" s="6"/>
      <c r="AC1157" s="6"/>
    </row>
    <row r="1158" spans="1:29" ht="9.9" customHeight="1" x14ac:dyDescent="0.25">
      <c r="B1158" s="139"/>
      <c r="C1158" s="142"/>
      <c r="D1158" s="2"/>
      <c r="H1158" s="20"/>
      <c r="I1158" s="241"/>
      <c r="J1158" s="241"/>
      <c r="K1158" s="241"/>
      <c r="L1158" s="140"/>
      <c r="P1158" s="2"/>
      <c r="AA1158" s="6"/>
      <c r="AB1158" s="6"/>
      <c r="AC1158" s="6"/>
    </row>
    <row r="1159" spans="1:29" ht="9.9" customHeight="1" x14ac:dyDescent="0.25">
      <c r="B1159" s="134"/>
      <c r="C1159" s="142"/>
      <c r="D1159" s="2"/>
      <c r="I1159" s="241"/>
      <c r="J1159" s="241"/>
      <c r="K1159" s="241"/>
      <c r="L1159" s="140"/>
      <c r="P1159" s="2"/>
      <c r="AA1159" s="6"/>
      <c r="AB1159" s="6"/>
      <c r="AC1159" s="6"/>
    </row>
    <row r="1160" spans="1:29" ht="9.9" customHeight="1" x14ac:dyDescent="0.25">
      <c r="B1160" s="134"/>
      <c r="C1160" s="142"/>
      <c r="D1160" s="2"/>
      <c r="H1160" s="20"/>
      <c r="I1160" s="241"/>
      <c r="J1160" s="241"/>
      <c r="K1160" s="241"/>
      <c r="L1160" s="140"/>
      <c r="P1160" s="2"/>
      <c r="AA1160" s="6"/>
      <c r="AB1160" s="6"/>
      <c r="AC1160" s="6"/>
    </row>
    <row r="1161" spans="1:29" ht="9.9" customHeight="1" x14ac:dyDescent="0.25">
      <c r="B1161" s="134"/>
      <c r="C1161" s="142"/>
      <c r="D1161" s="2"/>
      <c r="I1161" s="241"/>
      <c r="J1161" s="241"/>
      <c r="K1161" s="241"/>
      <c r="L1161" s="140"/>
      <c r="P1161" s="2"/>
      <c r="AA1161" s="6"/>
      <c r="AB1161" s="6"/>
      <c r="AC1161" s="6"/>
    </row>
    <row r="1162" spans="1:29" ht="9.9" customHeight="1" x14ac:dyDescent="0.25">
      <c r="A1162" s="10"/>
      <c r="B1162" s="67"/>
      <c r="C1162" s="142"/>
      <c r="D1162" s="2"/>
      <c r="I1162" s="241"/>
      <c r="J1162" s="241"/>
      <c r="K1162" s="241"/>
      <c r="L1162" s="140"/>
      <c r="P1162" s="2"/>
      <c r="AA1162" s="6"/>
      <c r="AB1162" s="6"/>
      <c r="AC1162" s="6"/>
    </row>
    <row r="1163" spans="1:29" ht="9.9" customHeight="1" x14ac:dyDescent="0.25">
      <c r="B1163" s="139"/>
      <c r="C1163" s="142"/>
      <c r="D1163" s="2"/>
      <c r="I1163" s="241"/>
      <c r="J1163" s="241"/>
      <c r="K1163" s="241"/>
      <c r="L1163" s="241"/>
      <c r="P1163" s="2"/>
      <c r="AA1163" s="6"/>
      <c r="AB1163" s="6"/>
      <c r="AC1163" s="6"/>
    </row>
    <row r="1164" spans="1:29" ht="9.9" customHeight="1" x14ac:dyDescent="0.25">
      <c r="B1164" s="142"/>
      <c r="C1164" s="142"/>
      <c r="D1164" s="2"/>
      <c r="I1164" s="241"/>
      <c r="J1164" s="241"/>
      <c r="K1164" s="241"/>
      <c r="L1164" s="241"/>
      <c r="P1164" s="2"/>
      <c r="AA1164" s="6"/>
      <c r="AB1164" s="6"/>
      <c r="AC1164" s="6"/>
    </row>
    <row r="1165" spans="1:29" ht="9.9" customHeight="1" x14ac:dyDescent="0.25">
      <c r="B1165" s="138"/>
      <c r="C1165" s="142"/>
      <c r="D1165" s="2"/>
      <c r="I1165" s="241"/>
      <c r="J1165" s="241"/>
      <c r="K1165" s="241"/>
      <c r="L1165" s="241"/>
      <c r="P1165" s="2"/>
      <c r="AA1165" s="6"/>
      <c r="AB1165" s="6"/>
      <c r="AC1165" s="6"/>
    </row>
    <row r="1166" spans="1:29" ht="9.9" customHeight="1" x14ac:dyDescent="0.25">
      <c r="B1166" s="138"/>
      <c r="C1166" s="142"/>
      <c r="D1166" s="2"/>
      <c r="I1166" s="333"/>
      <c r="J1166" s="334"/>
      <c r="K1166" s="241"/>
      <c r="L1166" s="241"/>
      <c r="P1166" s="2"/>
      <c r="AA1166" s="6"/>
      <c r="AB1166" s="6"/>
      <c r="AC1166" s="6"/>
    </row>
    <row r="1167" spans="1:29" ht="9.9" customHeight="1" x14ac:dyDescent="0.25">
      <c r="B1167" s="138"/>
      <c r="C1167" s="142"/>
      <c r="D1167" s="2"/>
      <c r="I1167" s="333"/>
      <c r="J1167" s="334"/>
      <c r="K1167" s="241"/>
      <c r="L1167" s="241"/>
      <c r="P1167" s="2"/>
      <c r="AA1167" s="6"/>
      <c r="AB1167" s="6"/>
      <c r="AC1167" s="6"/>
    </row>
    <row r="1168" spans="1:29" ht="9.9" customHeight="1" x14ac:dyDescent="0.25">
      <c r="B1168" s="138"/>
      <c r="C1168" s="142"/>
      <c r="D1168" s="2"/>
      <c r="I1168" s="241"/>
      <c r="J1168" s="241"/>
      <c r="K1168" s="241"/>
      <c r="L1168" s="241"/>
      <c r="P1168" s="2"/>
      <c r="AA1168" s="6"/>
      <c r="AB1168" s="6"/>
      <c r="AC1168" s="6"/>
    </row>
    <row r="1169" spans="2:29" ht="9.9" customHeight="1" x14ac:dyDescent="0.25">
      <c r="B1169" s="138"/>
      <c r="C1169" s="142"/>
      <c r="D1169" s="2"/>
      <c r="I1169" s="333"/>
      <c r="J1169" s="334"/>
      <c r="K1169" s="241"/>
      <c r="L1169" s="241"/>
      <c r="P1169" s="2"/>
      <c r="AA1169" s="6"/>
      <c r="AB1169" s="6"/>
      <c r="AC1169" s="6"/>
    </row>
    <row r="1170" spans="2:29" ht="9.9" customHeight="1" x14ac:dyDescent="0.25">
      <c r="B1170" s="138"/>
      <c r="C1170" s="142"/>
      <c r="D1170" s="2"/>
      <c r="I1170" s="333"/>
      <c r="J1170" s="334"/>
      <c r="K1170" s="241"/>
      <c r="L1170" s="241"/>
      <c r="P1170" s="2"/>
      <c r="AA1170" s="6"/>
      <c r="AB1170" s="6"/>
      <c r="AC1170" s="6"/>
    </row>
    <row r="1171" spans="2:29" ht="9.9" customHeight="1" x14ac:dyDescent="0.25">
      <c r="B1171" s="138"/>
      <c r="C1171" s="142"/>
      <c r="D1171" s="2"/>
      <c r="I1171" s="241"/>
      <c r="J1171" s="241"/>
      <c r="K1171" s="241"/>
      <c r="L1171" s="241"/>
      <c r="P1171" s="2"/>
      <c r="AA1171" s="6"/>
      <c r="AB1171" s="6"/>
      <c r="AC1171" s="6"/>
    </row>
    <row r="1172" spans="2:29" ht="9.9" customHeight="1" x14ac:dyDescent="0.25">
      <c r="B1172" s="138"/>
      <c r="C1172" s="142"/>
      <c r="D1172" s="2"/>
      <c r="I1172" s="333"/>
      <c r="J1172" s="334"/>
      <c r="K1172" s="241"/>
      <c r="L1172" s="241"/>
      <c r="P1172" s="2"/>
      <c r="AA1172" s="6"/>
      <c r="AB1172" s="6"/>
      <c r="AC1172" s="6"/>
    </row>
    <row r="1173" spans="2:29" ht="9.9" customHeight="1" x14ac:dyDescent="0.25">
      <c r="B1173" s="138"/>
      <c r="C1173" s="142"/>
      <c r="D1173" s="2"/>
      <c r="I1173" s="333"/>
      <c r="J1173" s="334"/>
      <c r="K1173" s="241"/>
      <c r="L1173" s="241"/>
      <c r="P1173" s="2"/>
      <c r="AA1173" s="6"/>
      <c r="AB1173" s="6"/>
      <c r="AC1173" s="6"/>
    </row>
    <row r="1174" spans="2:29" ht="9.9" customHeight="1" x14ac:dyDescent="0.25">
      <c r="B1174" s="138"/>
      <c r="C1174" s="142"/>
      <c r="D1174" s="2"/>
      <c r="I1174" s="241"/>
      <c r="J1174" s="241"/>
      <c r="K1174" s="241"/>
      <c r="L1174" s="241"/>
      <c r="P1174" s="2"/>
      <c r="AA1174" s="6"/>
      <c r="AB1174" s="6"/>
      <c r="AC1174" s="6"/>
    </row>
    <row r="1175" spans="2:29" ht="9.9" customHeight="1" x14ac:dyDescent="0.25">
      <c r="B1175" s="138"/>
      <c r="C1175" s="142"/>
      <c r="D1175" s="2"/>
      <c r="I1175" s="333"/>
      <c r="J1175" s="334"/>
      <c r="K1175" s="241"/>
      <c r="L1175" s="241"/>
      <c r="P1175" s="2"/>
      <c r="AA1175" s="6"/>
      <c r="AB1175" s="6"/>
      <c r="AC1175" s="6"/>
    </row>
    <row r="1176" spans="2:29" ht="9.9" customHeight="1" x14ac:dyDescent="0.25">
      <c r="B1176" s="138"/>
      <c r="C1176" s="142"/>
      <c r="D1176" s="2"/>
      <c r="I1176" s="241"/>
      <c r="J1176" s="241"/>
      <c r="K1176" s="241"/>
      <c r="L1176" s="241"/>
      <c r="P1176" s="2"/>
      <c r="AA1176" s="6"/>
      <c r="AB1176" s="6"/>
      <c r="AC1176" s="6"/>
    </row>
    <row r="1177" spans="2:29" ht="9.9" customHeight="1" x14ac:dyDescent="0.25">
      <c r="B1177" s="138"/>
      <c r="C1177" s="142"/>
      <c r="D1177" s="2"/>
      <c r="I1177" s="333"/>
      <c r="J1177" s="334"/>
      <c r="K1177" s="241"/>
      <c r="L1177" s="241"/>
      <c r="P1177" s="2"/>
      <c r="AA1177" s="6"/>
      <c r="AB1177" s="6"/>
      <c r="AC1177" s="6"/>
    </row>
    <row r="1178" spans="2:29" ht="9.9" customHeight="1" x14ac:dyDescent="0.25">
      <c r="B1178" s="138"/>
      <c r="C1178" s="142"/>
      <c r="D1178" s="2"/>
      <c r="I1178" s="333"/>
      <c r="J1178" s="334"/>
      <c r="K1178" s="241"/>
      <c r="L1178" s="241"/>
      <c r="P1178" s="2"/>
      <c r="AA1178" s="6"/>
      <c r="AB1178" s="6"/>
      <c r="AC1178" s="6"/>
    </row>
    <row r="1179" spans="2:29" ht="9.9" customHeight="1" x14ac:dyDescent="0.25">
      <c r="B1179" s="138"/>
      <c r="C1179" s="142"/>
      <c r="D1179" s="2"/>
      <c r="I1179" s="241"/>
      <c r="J1179" s="241"/>
      <c r="K1179" s="241"/>
      <c r="L1179" s="241"/>
      <c r="P1179" s="2"/>
      <c r="AA1179" s="6"/>
      <c r="AB1179" s="6"/>
      <c r="AC1179" s="6"/>
    </row>
    <row r="1180" spans="2:29" ht="9.9" customHeight="1" x14ac:dyDescent="0.25">
      <c r="B1180" s="138"/>
      <c r="C1180" s="142"/>
      <c r="D1180" s="2"/>
      <c r="I1180" s="333"/>
      <c r="J1180" s="334"/>
      <c r="K1180" s="241"/>
      <c r="L1180" s="241"/>
      <c r="P1180" s="2"/>
      <c r="AA1180" s="6"/>
      <c r="AB1180" s="6"/>
      <c r="AC1180" s="6"/>
    </row>
    <row r="1181" spans="2:29" ht="9.9" customHeight="1" x14ac:dyDescent="0.25">
      <c r="B1181" s="138"/>
      <c r="C1181" s="142"/>
      <c r="D1181" s="2"/>
      <c r="I1181" s="333"/>
      <c r="J1181" s="334"/>
      <c r="K1181" s="241"/>
      <c r="L1181" s="241"/>
      <c r="P1181" s="2"/>
      <c r="AA1181" s="6"/>
      <c r="AB1181" s="6"/>
      <c r="AC1181" s="6"/>
    </row>
    <row r="1182" spans="2:29" ht="9.9" customHeight="1" x14ac:dyDescent="0.25">
      <c r="B1182" s="138"/>
      <c r="C1182" s="142"/>
      <c r="D1182" s="2"/>
      <c r="I1182" s="241"/>
      <c r="J1182" s="241"/>
      <c r="K1182" s="241"/>
      <c r="L1182" s="241"/>
      <c r="P1182" s="2"/>
      <c r="AA1182" s="6"/>
      <c r="AB1182" s="6"/>
      <c r="AC1182" s="6"/>
    </row>
    <row r="1183" spans="2:29" ht="9.9" customHeight="1" x14ac:dyDescent="0.25">
      <c r="B1183" s="138"/>
      <c r="C1183" s="142"/>
      <c r="D1183" s="2"/>
      <c r="I1183" s="333"/>
      <c r="J1183" s="334"/>
      <c r="K1183" s="241"/>
      <c r="L1183" s="241"/>
      <c r="P1183" s="2"/>
      <c r="AA1183" s="6"/>
      <c r="AB1183" s="6"/>
      <c r="AC1183" s="6"/>
    </row>
    <row r="1184" spans="2:29" ht="9.9" customHeight="1" x14ac:dyDescent="0.25">
      <c r="B1184" s="138"/>
      <c r="C1184" s="142"/>
      <c r="D1184" s="2"/>
      <c r="I1184" s="333"/>
      <c r="J1184" s="334"/>
      <c r="K1184" s="241"/>
      <c r="L1184" s="241"/>
      <c r="P1184" s="2"/>
      <c r="AA1184" s="6"/>
      <c r="AB1184" s="6"/>
      <c r="AC1184" s="6"/>
    </row>
    <row r="1185" spans="2:29" ht="9.9" customHeight="1" x14ac:dyDescent="0.25">
      <c r="B1185" s="138"/>
      <c r="C1185" s="142"/>
      <c r="D1185" s="2"/>
      <c r="I1185" s="241"/>
      <c r="J1185" s="241"/>
      <c r="K1185" s="241"/>
      <c r="L1185" s="241"/>
      <c r="P1185" s="2"/>
      <c r="AA1185" s="6"/>
      <c r="AB1185" s="6"/>
      <c r="AC1185" s="6"/>
    </row>
    <row r="1186" spans="2:29" ht="9.9" customHeight="1" x14ac:dyDescent="0.25">
      <c r="B1186" s="138"/>
      <c r="C1186" s="142"/>
      <c r="D1186" s="2"/>
      <c r="I1186" s="333"/>
      <c r="J1186" s="334"/>
      <c r="K1186" s="241"/>
      <c r="L1186" s="241"/>
      <c r="P1186" s="2"/>
      <c r="AA1186" s="6"/>
      <c r="AB1186" s="6"/>
      <c r="AC1186" s="6"/>
    </row>
    <row r="1187" spans="2:29" ht="9.9" customHeight="1" x14ac:dyDescent="0.25">
      <c r="B1187" s="138"/>
      <c r="C1187" s="142"/>
      <c r="D1187" s="2"/>
      <c r="I1187" s="333"/>
      <c r="J1187" s="334"/>
      <c r="K1187" s="241"/>
      <c r="L1187" s="241"/>
      <c r="P1187" s="2"/>
      <c r="AA1187" s="6"/>
      <c r="AB1187" s="6"/>
      <c r="AC1187" s="6"/>
    </row>
    <row r="1188" spans="2:29" ht="9.9" customHeight="1" x14ac:dyDescent="0.25">
      <c r="B1188" s="138"/>
      <c r="C1188" s="142"/>
      <c r="D1188" s="2"/>
      <c r="I1188" s="241"/>
      <c r="J1188" s="241"/>
      <c r="K1188" s="241"/>
      <c r="L1188" s="241"/>
      <c r="P1188" s="2"/>
      <c r="AA1188" s="6"/>
      <c r="AB1188" s="6"/>
      <c r="AC1188" s="6"/>
    </row>
    <row r="1189" spans="2:29" ht="9.9" customHeight="1" x14ac:dyDescent="0.25">
      <c r="B1189" s="138"/>
      <c r="C1189" s="142"/>
      <c r="D1189" s="2"/>
      <c r="I1189" s="333"/>
      <c r="J1189" s="334"/>
      <c r="K1189" s="241"/>
      <c r="L1189" s="241"/>
      <c r="P1189" s="2"/>
      <c r="AA1189" s="6"/>
      <c r="AB1189" s="6"/>
      <c r="AC1189" s="6"/>
    </row>
    <row r="1190" spans="2:29" ht="9.9" customHeight="1" x14ac:dyDescent="0.25">
      <c r="B1190" s="138"/>
      <c r="C1190" s="142"/>
      <c r="D1190" s="2"/>
      <c r="I1190" s="333"/>
      <c r="J1190" s="334"/>
      <c r="K1190" s="241"/>
      <c r="L1190" s="241"/>
      <c r="P1190" s="2"/>
      <c r="AA1190" s="6"/>
      <c r="AB1190" s="6"/>
      <c r="AC1190" s="6"/>
    </row>
    <row r="1191" spans="2:29" ht="9.9" customHeight="1" x14ac:dyDescent="0.25">
      <c r="B1191" s="138"/>
      <c r="C1191" s="142"/>
      <c r="D1191" s="2"/>
      <c r="I1191" s="241"/>
      <c r="J1191" s="241"/>
      <c r="K1191" s="241"/>
      <c r="L1191" s="241"/>
      <c r="P1191" s="2"/>
      <c r="AA1191" s="6"/>
      <c r="AB1191" s="6"/>
      <c r="AC1191" s="6"/>
    </row>
    <row r="1192" spans="2:29" ht="9.9" customHeight="1" x14ac:dyDescent="0.25">
      <c r="B1192" s="138"/>
      <c r="C1192" s="142"/>
      <c r="D1192" s="2"/>
      <c r="I1192" s="333"/>
      <c r="J1192" s="334"/>
      <c r="K1192" s="241"/>
      <c r="L1192" s="241"/>
      <c r="P1192" s="2"/>
      <c r="AA1192" s="6"/>
      <c r="AB1192" s="6"/>
      <c r="AC1192" s="6"/>
    </row>
    <row r="1193" spans="2:29" ht="9.9" customHeight="1" x14ac:dyDescent="0.25">
      <c r="B1193" s="138"/>
      <c r="C1193" s="142"/>
      <c r="D1193" s="2"/>
      <c r="I1193" s="333"/>
      <c r="J1193" s="334"/>
      <c r="K1193" s="241"/>
      <c r="L1193" s="241"/>
      <c r="P1193" s="2"/>
      <c r="AA1193" s="6"/>
      <c r="AB1193" s="6"/>
      <c r="AC1193" s="6"/>
    </row>
    <row r="1194" spans="2:29" ht="9.9" customHeight="1" x14ac:dyDescent="0.25">
      <c r="B1194" s="138"/>
      <c r="C1194" s="142"/>
      <c r="D1194" s="2"/>
      <c r="I1194" s="241"/>
      <c r="J1194" s="241"/>
      <c r="K1194" s="241"/>
      <c r="L1194" s="140"/>
      <c r="P1194" s="2"/>
      <c r="AA1194" s="6"/>
      <c r="AB1194" s="6"/>
      <c r="AC1194" s="6"/>
    </row>
    <row r="1195" spans="2:29" ht="9.9" customHeight="1" x14ac:dyDescent="0.25">
      <c r="B1195" s="138"/>
      <c r="C1195" s="142"/>
      <c r="D1195" s="2"/>
      <c r="I1195" s="333"/>
      <c r="J1195" s="334"/>
      <c r="K1195" s="241"/>
      <c r="L1195" s="241"/>
      <c r="P1195" s="2"/>
      <c r="AA1195" s="6"/>
      <c r="AB1195" s="6"/>
      <c r="AC1195" s="6"/>
    </row>
    <row r="1196" spans="2:29" ht="9.9" customHeight="1" x14ac:dyDescent="0.25">
      <c r="B1196" s="138"/>
      <c r="C1196" s="142"/>
      <c r="D1196" s="2"/>
      <c r="I1196" s="333"/>
      <c r="J1196" s="334"/>
      <c r="K1196" s="241"/>
      <c r="L1196" s="241"/>
      <c r="P1196" s="2"/>
      <c r="AA1196" s="6"/>
      <c r="AB1196" s="6"/>
      <c r="AC1196" s="6"/>
    </row>
    <row r="1197" spans="2:29" ht="9.9" customHeight="1" x14ac:dyDescent="0.25">
      <c r="B1197" s="138"/>
      <c r="C1197" s="142"/>
      <c r="D1197" s="2"/>
      <c r="I1197" s="241"/>
      <c r="J1197" s="241"/>
      <c r="K1197" s="241"/>
      <c r="L1197" s="241"/>
      <c r="P1197" s="2"/>
      <c r="AA1197" s="6"/>
      <c r="AB1197" s="6"/>
      <c r="AC1197" s="6"/>
    </row>
    <row r="1198" spans="2:29" ht="9.9" customHeight="1" x14ac:dyDescent="0.25">
      <c r="B1198" s="138"/>
      <c r="C1198" s="142"/>
      <c r="D1198" s="2"/>
      <c r="I1198" s="333"/>
      <c r="J1198" s="334"/>
      <c r="K1198" s="241"/>
      <c r="L1198" s="241"/>
      <c r="P1198" s="2"/>
      <c r="AA1198" s="6"/>
      <c r="AB1198" s="6"/>
      <c r="AC1198" s="6"/>
    </row>
    <row r="1199" spans="2:29" ht="9.9" customHeight="1" x14ac:dyDescent="0.25">
      <c r="B1199" s="138"/>
      <c r="C1199" s="142"/>
      <c r="D1199" s="2"/>
      <c r="I1199" s="333"/>
      <c r="J1199" s="334"/>
      <c r="K1199" s="241"/>
      <c r="L1199" s="241"/>
      <c r="P1199" s="2"/>
      <c r="AA1199" s="6"/>
      <c r="AB1199" s="6"/>
      <c r="AC1199" s="6"/>
    </row>
    <row r="1200" spans="2:29" ht="9.9" customHeight="1" x14ac:dyDescent="0.25">
      <c r="B1200" s="138"/>
      <c r="C1200" s="142"/>
      <c r="D1200" s="2"/>
      <c r="I1200" s="241"/>
      <c r="J1200" s="241"/>
      <c r="K1200" s="241"/>
      <c r="L1200" s="241"/>
      <c r="P1200" s="2"/>
      <c r="AA1200" s="6"/>
      <c r="AB1200" s="6"/>
      <c r="AC1200" s="6"/>
    </row>
    <row r="1201" spans="2:29" ht="9.9" customHeight="1" x14ac:dyDescent="0.25">
      <c r="B1201" s="138"/>
      <c r="C1201" s="142"/>
      <c r="D1201" s="2"/>
      <c r="I1201" s="333"/>
      <c r="J1201" s="334"/>
      <c r="K1201" s="241"/>
      <c r="L1201" s="241"/>
      <c r="P1201" s="2"/>
      <c r="AA1201" s="6"/>
      <c r="AB1201" s="6"/>
      <c r="AC1201" s="6"/>
    </row>
    <row r="1202" spans="2:29" ht="9.9" customHeight="1" x14ac:dyDescent="0.25">
      <c r="B1202" s="138"/>
      <c r="C1202" s="142"/>
      <c r="D1202" s="2"/>
      <c r="I1202" s="333"/>
      <c r="J1202" s="334"/>
      <c r="K1202" s="241"/>
      <c r="L1202" s="241"/>
      <c r="P1202" s="2"/>
      <c r="AA1202" s="6"/>
      <c r="AB1202" s="6"/>
      <c r="AC1202" s="6"/>
    </row>
    <row r="1203" spans="2:29" ht="9.9" customHeight="1" x14ac:dyDescent="0.25">
      <c r="B1203" s="138"/>
      <c r="C1203" s="142"/>
      <c r="D1203" s="2"/>
      <c r="I1203" s="241"/>
      <c r="J1203" s="241"/>
      <c r="K1203" s="241"/>
      <c r="L1203" s="241"/>
      <c r="P1203" s="2"/>
      <c r="AA1203" s="6"/>
      <c r="AB1203" s="6"/>
      <c r="AC1203" s="6"/>
    </row>
    <row r="1204" spans="2:29" ht="9.9" customHeight="1" x14ac:dyDescent="0.25">
      <c r="B1204" s="138"/>
      <c r="C1204" s="142"/>
      <c r="D1204" s="2"/>
      <c r="I1204" s="333"/>
      <c r="J1204" s="334"/>
      <c r="K1204" s="241"/>
      <c r="L1204" s="241"/>
      <c r="P1204" s="2"/>
      <c r="AA1204" s="6"/>
      <c r="AB1204" s="6"/>
      <c r="AC1204" s="6"/>
    </row>
    <row r="1205" spans="2:29" ht="9.9" customHeight="1" x14ac:dyDescent="0.25">
      <c r="B1205" s="138"/>
      <c r="C1205" s="142"/>
      <c r="D1205" s="2"/>
      <c r="I1205" s="333"/>
      <c r="J1205" s="334"/>
      <c r="K1205" s="241"/>
      <c r="L1205" s="241"/>
      <c r="P1205" s="2"/>
      <c r="AA1205" s="6"/>
      <c r="AB1205" s="6"/>
      <c r="AC1205" s="6"/>
    </row>
    <row r="1206" spans="2:29" ht="9.9" customHeight="1" x14ac:dyDescent="0.25">
      <c r="B1206" s="139"/>
      <c r="C1206" s="142"/>
      <c r="D1206" s="2"/>
      <c r="I1206" s="241"/>
      <c r="J1206" s="241"/>
      <c r="K1206" s="241"/>
      <c r="L1206" s="241"/>
      <c r="P1206" s="2"/>
      <c r="AA1206" s="6"/>
      <c r="AB1206" s="6"/>
      <c r="AC1206" s="6"/>
    </row>
    <row r="1207" spans="2:29" ht="9.9" customHeight="1" x14ac:dyDescent="0.25">
      <c r="B1207" s="142"/>
      <c r="C1207" s="142"/>
      <c r="D1207" s="2"/>
      <c r="I1207" s="241"/>
      <c r="J1207" s="241"/>
      <c r="K1207" s="241"/>
      <c r="L1207" s="241"/>
      <c r="P1207" s="2"/>
      <c r="AA1207" s="6"/>
      <c r="AB1207" s="6"/>
      <c r="AC1207" s="6"/>
    </row>
    <row r="1208" spans="2:29" ht="9.9" customHeight="1" x14ac:dyDescent="0.25">
      <c r="B1208" s="138"/>
      <c r="C1208" s="142"/>
      <c r="D1208" s="2"/>
      <c r="I1208" s="241"/>
      <c r="J1208" s="241"/>
      <c r="K1208" s="241"/>
      <c r="L1208" s="241"/>
      <c r="P1208" s="2"/>
      <c r="AA1208" s="6"/>
      <c r="AB1208" s="6"/>
      <c r="AC1208" s="6"/>
    </row>
    <row r="1209" spans="2:29" ht="9.9" customHeight="1" x14ac:dyDescent="0.25">
      <c r="B1209" s="138"/>
      <c r="C1209" s="142"/>
      <c r="D1209" s="2"/>
      <c r="I1209" s="333"/>
      <c r="J1209" s="334"/>
      <c r="K1209" s="241"/>
      <c r="L1209" s="241"/>
      <c r="P1209" s="2"/>
      <c r="AA1209" s="6"/>
      <c r="AB1209" s="6"/>
      <c r="AC1209" s="6"/>
    </row>
    <row r="1210" spans="2:29" ht="9.9" customHeight="1" x14ac:dyDescent="0.25">
      <c r="B1210" s="138"/>
      <c r="C1210" s="142"/>
      <c r="D1210" s="2"/>
      <c r="I1210" s="333"/>
      <c r="J1210" s="334"/>
      <c r="K1210" s="241"/>
      <c r="L1210" s="241"/>
      <c r="P1210" s="2"/>
      <c r="AA1210" s="6"/>
      <c r="AB1210" s="6"/>
      <c r="AC1210" s="6"/>
    </row>
    <row r="1211" spans="2:29" ht="9.9" customHeight="1" x14ac:dyDescent="0.25">
      <c r="B1211" s="138"/>
      <c r="C1211" s="142"/>
      <c r="D1211" s="2"/>
      <c r="I1211" s="241"/>
      <c r="J1211" s="241"/>
      <c r="K1211" s="241"/>
      <c r="L1211" s="241"/>
      <c r="P1211" s="2"/>
      <c r="AA1211" s="6"/>
      <c r="AB1211" s="6"/>
      <c r="AC1211" s="6"/>
    </row>
    <row r="1212" spans="2:29" ht="9.9" customHeight="1" x14ac:dyDescent="0.25">
      <c r="B1212" s="138"/>
      <c r="C1212" s="142"/>
      <c r="D1212" s="2"/>
      <c r="I1212" s="333"/>
      <c r="J1212" s="334"/>
      <c r="K1212" s="241"/>
      <c r="L1212" s="241"/>
      <c r="P1212" s="2"/>
      <c r="AA1212" s="6"/>
      <c r="AB1212" s="6"/>
      <c r="AC1212" s="6"/>
    </row>
    <row r="1213" spans="2:29" ht="9.9" customHeight="1" x14ac:dyDescent="0.25">
      <c r="B1213" s="138"/>
      <c r="C1213" s="142"/>
      <c r="D1213" s="2"/>
      <c r="I1213" s="333"/>
      <c r="J1213" s="334"/>
      <c r="K1213" s="241"/>
      <c r="L1213" s="241"/>
      <c r="P1213" s="2"/>
      <c r="AA1213" s="6"/>
      <c r="AB1213" s="6"/>
      <c r="AC1213" s="6"/>
    </row>
    <row r="1214" spans="2:29" ht="9.9" customHeight="1" x14ac:dyDescent="0.25">
      <c r="B1214" s="138"/>
      <c r="C1214" s="142"/>
      <c r="D1214" s="2"/>
      <c r="I1214" s="241"/>
      <c r="J1214" s="241"/>
      <c r="K1214" s="241"/>
      <c r="L1214" s="241"/>
      <c r="P1214" s="2"/>
      <c r="AA1214" s="6"/>
      <c r="AB1214" s="6"/>
      <c r="AC1214" s="6"/>
    </row>
    <row r="1215" spans="2:29" ht="9.9" customHeight="1" x14ac:dyDescent="0.25">
      <c r="B1215" s="138"/>
      <c r="C1215" s="142"/>
      <c r="D1215" s="2"/>
      <c r="I1215" s="333"/>
      <c r="J1215" s="334"/>
      <c r="K1215" s="241"/>
      <c r="L1215" s="241"/>
      <c r="P1215" s="2"/>
      <c r="AA1215" s="6"/>
      <c r="AB1215" s="6"/>
      <c r="AC1215" s="6"/>
    </row>
    <row r="1216" spans="2:29" ht="9.9" customHeight="1" x14ac:dyDescent="0.25">
      <c r="B1216" s="138"/>
      <c r="C1216" s="142"/>
      <c r="D1216" s="2"/>
      <c r="I1216" s="333"/>
      <c r="J1216" s="334"/>
      <c r="K1216" s="241"/>
      <c r="L1216" s="241"/>
      <c r="P1216" s="2"/>
      <c r="AA1216" s="6"/>
      <c r="AB1216" s="6"/>
      <c r="AC1216" s="6"/>
    </row>
    <row r="1217" spans="2:29" ht="9.9" customHeight="1" x14ac:dyDescent="0.25">
      <c r="B1217" s="138"/>
      <c r="C1217" s="142"/>
      <c r="D1217" s="2"/>
      <c r="I1217" s="241"/>
      <c r="J1217" s="241"/>
      <c r="K1217" s="241"/>
      <c r="L1217" s="241"/>
      <c r="P1217" s="2"/>
      <c r="AA1217" s="6"/>
      <c r="AB1217" s="6"/>
      <c r="AC1217" s="6"/>
    </row>
    <row r="1218" spans="2:29" ht="9.9" customHeight="1" x14ac:dyDescent="0.25">
      <c r="B1218" s="138"/>
      <c r="C1218" s="142"/>
      <c r="D1218" s="2"/>
      <c r="I1218" s="333"/>
      <c r="J1218" s="334"/>
      <c r="K1218" s="241"/>
      <c r="L1218" s="241"/>
      <c r="P1218" s="2"/>
      <c r="AA1218" s="6"/>
      <c r="AB1218" s="6"/>
      <c r="AC1218" s="6"/>
    </row>
    <row r="1219" spans="2:29" ht="9.9" customHeight="1" x14ac:dyDescent="0.25">
      <c r="B1219" s="138"/>
      <c r="C1219" s="142"/>
      <c r="D1219" s="2"/>
      <c r="I1219" s="333"/>
      <c r="J1219" s="334"/>
      <c r="K1219" s="241"/>
      <c r="L1219" s="241"/>
      <c r="P1219" s="2"/>
      <c r="AA1219" s="6"/>
      <c r="AB1219" s="6"/>
      <c r="AC1219" s="6"/>
    </row>
    <row r="1220" spans="2:29" ht="9.9" customHeight="1" x14ac:dyDescent="0.25">
      <c r="B1220" s="138"/>
      <c r="C1220" s="142"/>
      <c r="D1220" s="2"/>
      <c r="I1220" s="333"/>
      <c r="J1220" s="334"/>
      <c r="K1220" s="241"/>
      <c r="L1220" s="241"/>
      <c r="P1220" s="2"/>
      <c r="AA1220" s="6"/>
      <c r="AB1220" s="6"/>
      <c r="AC1220" s="6"/>
    </row>
    <row r="1221" spans="2:29" ht="9.9" customHeight="1" x14ac:dyDescent="0.25">
      <c r="B1221" s="138"/>
      <c r="C1221" s="142"/>
      <c r="D1221" s="2"/>
      <c r="I1221" s="333"/>
      <c r="J1221" s="334"/>
      <c r="K1221" s="241"/>
      <c r="L1221" s="241"/>
      <c r="P1221" s="2"/>
      <c r="AA1221" s="6"/>
      <c r="AB1221" s="6"/>
      <c r="AC1221" s="6"/>
    </row>
    <row r="1222" spans="2:29" ht="9.9" customHeight="1" x14ac:dyDescent="0.25">
      <c r="B1222" s="138"/>
      <c r="C1222" s="142"/>
      <c r="D1222" s="2"/>
      <c r="I1222" s="241"/>
      <c r="J1222" s="241"/>
      <c r="K1222" s="241"/>
      <c r="L1222" s="241"/>
      <c r="P1222" s="2"/>
      <c r="AA1222" s="6"/>
      <c r="AB1222" s="6"/>
      <c r="AC1222" s="6"/>
    </row>
    <row r="1223" spans="2:29" ht="9.9" customHeight="1" x14ac:dyDescent="0.25">
      <c r="B1223" s="138"/>
      <c r="C1223" s="142"/>
      <c r="D1223" s="2"/>
      <c r="I1223" s="333"/>
      <c r="J1223" s="334"/>
      <c r="K1223" s="241"/>
      <c r="L1223" s="241"/>
      <c r="P1223" s="2"/>
      <c r="AA1223" s="6"/>
      <c r="AB1223" s="6"/>
      <c r="AC1223" s="6"/>
    </row>
    <row r="1224" spans="2:29" ht="9.9" customHeight="1" x14ac:dyDescent="0.25">
      <c r="B1224" s="138"/>
      <c r="C1224" s="142"/>
      <c r="D1224" s="2"/>
      <c r="I1224" s="333"/>
      <c r="J1224" s="334"/>
      <c r="K1224" s="241"/>
      <c r="L1224" s="241"/>
      <c r="P1224" s="2"/>
      <c r="AA1224" s="6"/>
      <c r="AB1224" s="6"/>
      <c r="AC1224" s="6"/>
    </row>
    <row r="1225" spans="2:29" ht="9.9" customHeight="1" x14ac:dyDescent="0.25">
      <c r="B1225" s="138"/>
      <c r="C1225" s="142"/>
      <c r="D1225" s="2"/>
      <c r="I1225" s="241"/>
      <c r="J1225" s="241"/>
      <c r="K1225" s="241"/>
      <c r="L1225" s="241"/>
      <c r="P1225" s="2"/>
      <c r="AA1225" s="6"/>
      <c r="AB1225" s="6"/>
      <c r="AC1225" s="6"/>
    </row>
    <row r="1226" spans="2:29" ht="9.9" customHeight="1" x14ac:dyDescent="0.25">
      <c r="B1226" s="138"/>
      <c r="C1226" s="142"/>
      <c r="D1226" s="2"/>
      <c r="I1226" s="333"/>
      <c r="J1226" s="334"/>
      <c r="K1226" s="241"/>
      <c r="L1226" s="241"/>
      <c r="P1226" s="2"/>
      <c r="AA1226" s="6"/>
      <c r="AB1226" s="6"/>
      <c r="AC1226" s="6"/>
    </row>
    <row r="1227" spans="2:29" ht="9.9" customHeight="1" x14ac:dyDescent="0.25">
      <c r="B1227" s="138"/>
      <c r="C1227" s="142"/>
      <c r="D1227" s="2"/>
      <c r="I1227" s="333"/>
      <c r="J1227" s="334"/>
      <c r="K1227" s="241"/>
      <c r="L1227" s="241"/>
      <c r="P1227" s="2"/>
      <c r="AA1227" s="6"/>
      <c r="AB1227" s="6"/>
      <c r="AC1227" s="6"/>
    </row>
    <row r="1228" spans="2:29" ht="9.9" customHeight="1" x14ac:dyDescent="0.25">
      <c r="B1228" s="138"/>
      <c r="C1228" s="142"/>
      <c r="D1228" s="2"/>
      <c r="I1228" s="333"/>
      <c r="J1228" s="334"/>
      <c r="K1228" s="241"/>
      <c r="L1228" s="241"/>
      <c r="P1228" s="2"/>
      <c r="AA1228" s="6"/>
      <c r="AB1228" s="6"/>
      <c r="AC1228" s="6"/>
    </row>
    <row r="1229" spans="2:29" ht="9.9" customHeight="1" x14ac:dyDescent="0.25">
      <c r="B1229" s="138"/>
      <c r="C1229" s="142"/>
      <c r="D1229" s="2"/>
      <c r="I1229" s="333"/>
      <c r="J1229" s="334"/>
      <c r="K1229" s="241"/>
      <c r="L1229" s="241"/>
      <c r="P1229" s="2"/>
      <c r="AA1229" s="6"/>
      <c r="AB1229" s="6"/>
      <c r="AC1229" s="6"/>
    </row>
    <row r="1230" spans="2:29" ht="9.9" customHeight="1" x14ac:dyDescent="0.25">
      <c r="B1230" s="138"/>
      <c r="C1230" s="142"/>
      <c r="D1230" s="2"/>
      <c r="I1230" s="241"/>
      <c r="J1230" s="241"/>
      <c r="K1230" s="241"/>
      <c r="L1230" s="241"/>
      <c r="P1230" s="2"/>
      <c r="AA1230" s="6"/>
      <c r="AB1230" s="6"/>
      <c r="AC1230" s="6"/>
    </row>
    <row r="1231" spans="2:29" ht="9.9" customHeight="1" x14ac:dyDescent="0.25">
      <c r="B1231" s="138"/>
      <c r="C1231" s="142"/>
      <c r="D1231" s="2"/>
      <c r="I1231" s="333"/>
      <c r="J1231" s="334"/>
      <c r="K1231" s="241"/>
      <c r="L1231" s="241"/>
      <c r="P1231" s="2"/>
      <c r="AA1231" s="6"/>
      <c r="AB1231" s="6"/>
      <c r="AC1231" s="6"/>
    </row>
    <row r="1232" spans="2:29" ht="9.9" customHeight="1" x14ac:dyDescent="0.25">
      <c r="B1232" s="138"/>
      <c r="C1232" s="142"/>
      <c r="D1232" s="2"/>
      <c r="I1232" s="333"/>
      <c r="J1232" s="334"/>
      <c r="K1232" s="241"/>
      <c r="L1232" s="241"/>
      <c r="P1232" s="2"/>
      <c r="AA1232" s="6"/>
      <c r="AB1232" s="6"/>
      <c r="AC1232" s="6"/>
    </row>
    <row r="1233" spans="2:29" ht="9.9" customHeight="1" x14ac:dyDescent="0.25">
      <c r="B1233" s="138"/>
      <c r="C1233" s="142"/>
      <c r="D1233" s="2"/>
      <c r="I1233" s="333"/>
      <c r="J1233" s="334"/>
      <c r="K1233" s="241"/>
      <c r="L1233" s="241"/>
      <c r="P1233" s="2"/>
      <c r="AA1233" s="6"/>
      <c r="AB1233" s="6"/>
      <c r="AC1233" s="6"/>
    </row>
    <row r="1234" spans="2:29" ht="9.9" customHeight="1" x14ac:dyDescent="0.25">
      <c r="B1234" s="138"/>
      <c r="C1234" s="142"/>
      <c r="D1234" s="2"/>
      <c r="I1234" s="333"/>
      <c r="J1234" s="334"/>
      <c r="K1234" s="241"/>
      <c r="L1234" s="241"/>
      <c r="P1234" s="2"/>
      <c r="AA1234" s="6"/>
      <c r="AB1234" s="6"/>
      <c r="AC1234" s="6"/>
    </row>
    <row r="1235" spans="2:29" ht="9.9" customHeight="1" x14ac:dyDescent="0.25">
      <c r="B1235" s="138"/>
      <c r="C1235" s="142"/>
      <c r="D1235" s="2"/>
      <c r="I1235" s="241"/>
      <c r="J1235" s="241"/>
      <c r="K1235" s="241"/>
      <c r="L1235" s="241"/>
      <c r="P1235" s="2"/>
      <c r="AA1235" s="6"/>
      <c r="AB1235" s="6"/>
      <c r="AC1235" s="6"/>
    </row>
    <row r="1236" spans="2:29" ht="9.9" customHeight="1" x14ac:dyDescent="0.25">
      <c r="B1236" s="138"/>
      <c r="C1236" s="142"/>
      <c r="D1236" s="2"/>
      <c r="I1236" s="333"/>
      <c r="J1236" s="334"/>
      <c r="K1236" s="241"/>
      <c r="L1236" s="241"/>
      <c r="P1236" s="2"/>
      <c r="AA1236" s="6"/>
      <c r="AB1236" s="6"/>
      <c r="AC1236" s="6"/>
    </row>
    <row r="1237" spans="2:29" ht="9.9" customHeight="1" x14ac:dyDescent="0.25">
      <c r="B1237" s="138"/>
      <c r="C1237" s="142"/>
      <c r="D1237" s="2"/>
      <c r="I1237" s="333"/>
      <c r="J1237" s="334"/>
      <c r="K1237" s="241"/>
      <c r="L1237" s="241"/>
      <c r="P1237" s="2"/>
      <c r="AA1237" s="6"/>
      <c r="AB1237" s="6"/>
      <c r="AC1237" s="6"/>
    </row>
    <row r="1238" spans="2:29" ht="9.9" customHeight="1" x14ac:dyDescent="0.25">
      <c r="B1238" s="138"/>
      <c r="C1238" s="142"/>
      <c r="D1238" s="2"/>
      <c r="I1238" s="333"/>
      <c r="J1238" s="334"/>
      <c r="K1238" s="241"/>
      <c r="L1238" s="241"/>
      <c r="P1238" s="2"/>
      <c r="AA1238" s="6"/>
      <c r="AB1238" s="6"/>
      <c r="AC1238" s="6"/>
    </row>
    <row r="1239" spans="2:29" ht="9.9" customHeight="1" x14ac:dyDescent="0.25">
      <c r="B1239" s="138"/>
      <c r="C1239" s="142"/>
      <c r="D1239" s="2"/>
      <c r="I1239" s="333"/>
      <c r="J1239" s="334"/>
      <c r="K1239" s="241"/>
      <c r="L1239" s="241"/>
      <c r="P1239" s="2"/>
      <c r="AA1239" s="6"/>
      <c r="AB1239" s="6"/>
      <c r="AC1239" s="6"/>
    </row>
    <row r="1240" spans="2:29" ht="9.9" customHeight="1" x14ac:dyDescent="0.25">
      <c r="B1240" s="138"/>
      <c r="C1240" s="142"/>
      <c r="D1240" s="2"/>
      <c r="I1240" s="241"/>
      <c r="J1240" s="241"/>
      <c r="K1240" s="241"/>
      <c r="L1240" s="241"/>
      <c r="P1240" s="2"/>
      <c r="AA1240" s="6"/>
      <c r="AB1240" s="6"/>
      <c r="AC1240" s="6"/>
    </row>
    <row r="1241" spans="2:29" ht="9.9" customHeight="1" x14ac:dyDescent="0.25">
      <c r="B1241" s="138"/>
      <c r="C1241" s="142"/>
      <c r="D1241" s="2"/>
      <c r="I1241" s="333"/>
      <c r="J1241" s="334"/>
      <c r="K1241" s="241"/>
      <c r="L1241" s="241"/>
      <c r="P1241" s="2"/>
      <c r="AA1241" s="6"/>
      <c r="AB1241" s="6"/>
      <c r="AC1241" s="6"/>
    </row>
    <row r="1242" spans="2:29" ht="9.9" customHeight="1" x14ac:dyDescent="0.25">
      <c r="B1242" s="138"/>
      <c r="C1242" s="142"/>
      <c r="D1242" s="2"/>
      <c r="I1242" s="333"/>
      <c r="J1242" s="334"/>
      <c r="K1242" s="241"/>
      <c r="L1242" s="241"/>
      <c r="P1242" s="2"/>
      <c r="AA1242" s="6"/>
      <c r="AB1242" s="6"/>
      <c r="AC1242" s="6"/>
    </row>
    <row r="1243" spans="2:29" ht="9.9" customHeight="1" x14ac:dyDescent="0.25">
      <c r="B1243" s="138"/>
      <c r="C1243" s="142"/>
      <c r="D1243" s="2"/>
      <c r="I1243" s="333"/>
      <c r="J1243" s="334"/>
      <c r="K1243" s="241"/>
      <c r="L1243" s="241"/>
      <c r="P1243" s="2"/>
      <c r="AA1243" s="6"/>
      <c r="AB1243" s="6"/>
      <c r="AC1243" s="6"/>
    </row>
    <row r="1244" spans="2:29" ht="9.9" customHeight="1" x14ac:dyDescent="0.25">
      <c r="B1244" s="138"/>
      <c r="C1244" s="142"/>
      <c r="D1244" s="2"/>
      <c r="I1244" s="333"/>
      <c r="J1244" s="334"/>
      <c r="K1244" s="241"/>
      <c r="L1244" s="241"/>
      <c r="P1244" s="2"/>
      <c r="AA1244" s="6"/>
      <c r="AB1244" s="6"/>
      <c r="AC1244" s="6"/>
    </row>
    <row r="1245" spans="2:29" ht="9.9" customHeight="1" x14ac:dyDescent="0.25">
      <c r="B1245" s="138"/>
      <c r="C1245" s="142"/>
      <c r="D1245" s="2"/>
      <c r="I1245" s="241"/>
      <c r="J1245" s="241"/>
      <c r="K1245" s="241"/>
      <c r="L1245" s="241"/>
      <c r="P1245" s="2"/>
      <c r="AA1245" s="6"/>
      <c r="AB1245" s="6"/>
      <c r="AC1245" s="6"/>
    </row>
    <row r="1246" spans="2:29" ht="9.9" customHeight="1" x14ac:dyDescent="0.25">
      <c r="B1246" s="138"/>
      <c r="C1246" s="142"/>
      <c r="D1246" s="2"/>
      <c r="I1246" s="333"/>
      <c r="J1246" s="334"/>
      <c r="K1246" s="241"/>
      <c r="L1246" s="241"/>
      <c r="P1246" s="2"/>
      <c r="AA1246" s="6"/>
      <c r="AB1246" s="6"/>
      <c r="AC1246" s="6"/>
    </row>
    <row r="1247" spans="2:29" ht="9.9" customHeight="1" x14ac:dyDescent="0.25">
      <c r="B1247" s="138"/>
      <c r="C1247" s="142"/>
      <c r="D1247" s="2"/>
      <c r="I1247" s="333"/>
      <c r="J1247" s="334"/>
      <c r="K1247" s="241"/>
      <c r="L1247" s="241"/>
      <c r="P1247" s="2"/>
      <c r="AA1247" s="6"/>
      <c r="AB1247" s="6"/>
      <c r="AC1247" s="6"/>
    </row>
    <row r="1248" spans="2:29" ht="9.9" customHeight="1" x14ac:dyDescent="0.25">
      <c r="B1248" s="138"/>
      <c r="C1248" s="142"/>
      <c r="D1248" s="2"/>
      <c r="I1248" s="333"/>
      <c r="J1248" s="334"/>
      <c r="K1248" s="241"/>
      <c r="L1248" s="241"/>
      <c r="P1248" s="2"/>
      <c r="AA1248" s="6"/>
      <c r="AB1248" s="6"/>
      <c r="AC1248" s="6"/>
    </row>
    <row r="1249" spans="2:29" ht="9.9" customHeight="1" x14ac:dyDescent="0.25">
      <c r="B1249" s="138"/>
      <c r="C1249" s="142"/>
      <c r="D1249" s="2"/>
      <c r="I1249" s="333"/>
      <c r="J1249" s="334"/>
      <c r="K1249" s="241"/>
      <c r="L1249" s="241"/>
      <c r="P1249" s="2"/>
      <c r="AA1249" s="6"/>
      <c r="AB1249" s="6"/>
      <c r="AC1249" s="6"/>
    </row>
    <row r="1250" spans="2:29" ht="9.9" customHeight="1" x14ac:dyDescent="0.25">
      <c r="B1250" s="138"/>
      <c r="C1250" s="142"/>
      <c r="D1250" s="2"/>
      <c r="I1250" s="241"/>
      <c r="J1250" s="241"/>
      <c r="K1250" s="241"/>
      <c r="L1250" s="241"/>
      <c r="P1250" s="2"/>
      <c r="AA1250" s="6"/>
      <c r="AB1250" s="6"/>
      <c r="AC1250" s="6"/>
    </row>
    <row r="1251" spans="2:29" ht="9.9" customHeight="1" x14ac:dyDescent="0.25">
      <c r="B1251" s="138"/>
      <c r="C1251" s="142"/>
      <c r="D1251" s="2"/>
      <c r="I1251" s="333"/>
      <c r="J1251" s="334"/>
      <c r="K1251" s="241"/>
      <c r="L1251" s="241"/>
      <c r="P1251" s="2"/>
      <c r="AA1251" s="6"/>
      <c r="AB1251" s="6"/>
      <c r="AC1251" s="6"/>
    </row>
    <row r="1252" spans="2:29" ht="9.9" customHeight="1" x14ac:dyDescent="0.25">
      <c r="B1252" s="138"/>
      <c r="C1252" s="142"/>
      <c r="D1252" s="2"/>
      <c r="I1252" s="333"/>
      <c r="J1252" s="334"/>
      <c r="K1252" s="241"/>
      <c r="L1252" s="241"/>
      <c r="P1252" s="2"/>
      <c r="AA1252" s="6"/>
      <c r="AB1252" s="6"/>
      <c r="AC1252" s="6"/>
    </row>
    <row r="1253" spans="2:29" ht="9.9" customHeight="1" x14ac:dyDescent="0.25">
      <c r="B1253" s="138"/>
      <c r="C1253" s="142"/>
      <c r="D1253" s="2"/>
      <c r="I1253" s="333"/>
      <c r="J1253" s="334"/>
      <c r="K1253" s="241"/>
      <c r="L1253" s="241"/>
      <c r="P1253" s="2"/>
      <c r="AA1253" s="6"/>
      <c r="AB1253" s="6"/>
      <c r="AC1253" s="6"/>
    </row>
    <row r="1254" spans="2:29" ht="9.9" customHeight="1" x14ac:dyDescent="0.25">
      <c r="B1254" s="138"/>
      <c r="C1254" s="142"/>
      <c r="D1254" s="2"/>
      <c r="I1254" s="333"/>
      <c r="J1254" s="334"/>
      <c r="K1254" s="241"/>
      <c r="L1254" s="241"/>
      <c r="P1254" s="2"/>
      <c r="AA1254" s="6"/>
      <c r="AB1254" s="6"/>
      <c r="AC1254" s="6"/>
    </row>
    <row r="1255" spans="2:29" ht="9.9" customHeight="1" x14ac:dyDescent="0.25">
      <c r="B1255" s="138"/>
      <c r="C1255" s="142"/>
      <c r="D1255" s="2"/>
      <c r="I1255" s="241"/>
      <c r="J1255" s="241"/>
      <c r="K1255" s="241"/>
      <c r="L1255" s="241"/>
      <c r="P1255" s="2"/>
      <c r="AA1255" s="6"/>
      <c r="AB1255" s="6"/>
      <c r="AC1255" s="6"/>
    </row>
    <row r="1256" spans="2:29" ht="9.9" customHeight="1" x14ac:dyDescent="0.25">
      <c r="B1256" s="138"/>
      <c r="C1256" s="142"/>
      <c r="D1256" s="2"/>
      <c r="I1256" s="333"/>
      <c r="J1256" s="334"/>
      <c r="K1256" s="241"/>
      <c r="L1256" s="241"/>
      <c r="P1256" s="2"/>
      <c r="AA1256" s="6"/>
      <c r="AB1256" s="6"/>
      <c r="AC1256" s="6"/>
    </row>
    <row r="1257" spans="2:29" ht="9.9" customHeight="1" x14ac:dyDescent="0.25">
      <c r="B1257" s="138"/>
      <c r="C1257" s="142"/>
      <c r="D1257" s="2"/>
      <c r="I1257" s="333"/>
      <c r="J1257" s="334"/>
      <c r="K1257" s="241"/>
      <c r="L1257" s="241"/>
      <c r="P1257" s="2"/>
      <c r="AA1257" s="6"/>
      <c r="AB1257" s="6"/>
      <c r="AC1257" s="6"/>
    </row>
    <row r="1258" spans="2:29" ht="9.9" customHeight="1" x14ac:dyDescent="0.25">
      <c r="B1258" s="138"/>
      <c r="C1258" s="142"/>
      <c r="D1258" s="2"/>
      <c r="I1258" s="333"/>
      <c r="J1258" s="334"/>
      <c r="K1258" s="241"/>
      <c r="L1258" s="241"/>
      <c r="P1258" s="2"/>
      <c r="AA1258" s="6"/>
      <c r="AB1258" s="6"/>
      <c r="AC1258" s="6"/>
    </row>
    <row r="1259" spans="2:29" ht="9.9" customHeight="1" x14ac:dyDescent="0.25">
      <c r="B1259" s="138"/>
      <c r="C1259" s="142"/>
      <c r="D1259" s="2"/>
      <c r="I1259" s="333"/>
      <c r="J1259" s="334"/>
      <c r="K1259" s="241"/>
      <c r="L1259" s="241"/>
      <c r="P1259" s="2"/>
      <c r="AA1259" s="6"/>
      <c r="AB1259" s="6"/>
      <c r="AC1259" s="6"/>
    </row>
    <row r="1260" spans="2:29" ht="9.9" customHeight="1" x14ac:dyDescent="0.25">
      <c r="B1260" s="138"/>
      <c r="C1260" s="142"/>
      <c r="D1260" s="2"/>
      <c r="I1260" s="241"/>
      <c r="J1260" s="241"/>
      <c r="K1260" s="241"/>
      <c r="L1260" s="241"/>
      <c r="P1260" s="2"/>
      <c r="AA1260" s="6"/>
      <c r="AB1260" s="6"/>
      <c r="AC1260" s="6"/>
    </row>
    <row r="1261" spans="2:29" ht="9.9" customHeight="1" x14ac:dyDescent="0.25">
      <c r="B1261" s="138"/>
      <c r="C1261" s="142"/>
      <c r="D1261" s="2"/>
      <c r="I1261" s="333"/>
      <c r="J1261" s="334"/>
      <c r="K1261" s="241"/>
      <c r="L1261" s="241"/>
      <c r="P1261" s="2"/>
      <c r="AA1261" s="6"/>
      <c r="AB1261" s="6"/>
      <c r="AC1261" s="6"/>
    </row>
    <row r="1262" spans="2:29" ht="9.9" customHeight="1" x14ac:dyDescent="0.25">
      <c r="B1262" s="138"/>
      <c r="C1262" s="142"/>
      <c r="D1262" s="2"/>
      <c r="I1262" s="333"/>
      <c r="J1262" s="334"/>
      <c r="K1262" s="241"/>
      <c r="L1262" s="241"/>
      <c r="P1262" s="2"/>
      <c r="AA1262" s="6"/>
      <c r="AB1262" s="6"/>
      <c r="AC1262" s="6"/>
    </row>
    <row r="1263" spans="2:29" ht="9.9" customHeight="1" x14ac:dyDescent="0.25">
      <c r="B1263" s="138"/>
      <c r="C1263" s="142"/>
      <c r="D1263" s="2"/>
      <c r="I1263" s="241"/>
      <c r="J1263" s="241"/>
      <c r="K1263" s="241"/>
      <c r="L1263" s="241"/>
      <c r="P1263" s="2"/>
      <c r="AA1263" s="6"/>
      <c r="AB1263" s="6"/>
      <c r="AC1263" s="6"/>
    </row>
    <row r="1264" spans="2:29" ht="9.9" customHeight="1" x14ac:dyDescent="0.25">
      <c r="B1264" s="138"/>
      <c r="C1264" s="142"/>
      <c r="D1264" s="2"/>
      <c r="I1264" s="333"/>
      <c r="J1264" s="334"/>
      <c r="K1264" s="241"/>
      <c r="L1264" s="241"/>
      <c r="P1264" s="2"/>
      <c r="AA1264" s="6"/>
      <c r="AB1264" s="6"/>
      <c r="AC1264" s="6"/>
    </row>
    <row r="1265" spans="1:29" ht="9.9" customHeight="1" x14ac:dyDescent="0.25">
      <c r="B1265" s="138"/>
      <c r="C1265" s="142"/>
      <c r="D1265" s="2"/>
      <c r="I1265" s="333"/>
      <c r="J1265" s="334"/>
      <c r="K1265" s="241"/>
      <c r="L1265" s="241"/>
      <c r="P1265" s="2"/>
      <c r="AA1265" s="6"/>
      <c r="AB1265" s="6"/>
      <c r="AC1265" s="6"/>
    </row>
    <row r="1266" spans="1:29" ht="9.9" customHeight="1" x14ac:dyDescent="0.25">
      <c r="B1266" s="138"/>
      <c r="C1266" s="142"/>
      <c r="D1266" s="2"/>
      <c r="I1266" s="333"/>
      <c r="J1266" s="334"/>
      <c r="K1266" s="241"/>
      <c r="L1266" s="241"/>
      <c r="P1266" s="2"/>
      <c r="AA1266" s="6"/>
      <c r="AB1266" s="6"/>
      <c r="AC1266" s="6"/>
    </row>
    <row r="1267" spans="1:29" ht="9.9" customHeight="1" x14ac:dyDescent="0.25">
      <c r="B1267" s="138"/>
      <c r="C1267" s="142"/>
      <c r="D1267" s="2"/>
      <c r="I1267" s="241"/>
      <c r="J1267" s="241"/>
      <c r="K1267" s="241"/>
      <c r="L1267" s="241"/>
      <c r="P1267" s="2"/>
      <c r="AA1267" s="6"/>
      <c r="AB1267" s="6"/>
      <c r="AC1267" s="6"/>
    </row>
    <row r="1268" spans="1:29" ht="9.9" customHeight="1" x14ac:dyDescent="0.25">
      <c r="B1268" s="138"/>
      <c r="C1268" s="142"/>
      <c r="D1268" s="2"/>
      <c r="I1268" s="333"/>
      <c r="J1268" s="334"/>
      <c r="K1268" s="241"/>
      <c r="L1268" s="241"/>
      <c r="P1268" s="2"/>
      <c r="AA1268" s="6"/>
      <c r="AB1268" s="6"/>
      <c r="AC1268" s="6"/>
    </row>
    <row r="1269" spans="1:29" ht="9.9" customHeight="1" x14ac:dyDescent="0.25">
      <c r="B1269" s="138"/>
      <c r="C1269" s="142"/>
      <c r="D1269" s="2"/>
      <c r="I1269" s="333"/>
      <c r="J1269" s="334"/>
      <c r="K1269" s="241"/>
      <c r="L1269" s="241"/>
      <c r="P1269" s="2"/>
      <c r="AA1269" s="6"/>
      <c r="AB1269" s="6"/>
      <c r="AC1269" s="6"/>
    </row>
    <row r="1270" spans="1:29" ht="9.9" customHeight="1" x14ac:dyDescent="0.25">
      <c r="B1270" s="138"/>
      <c r="C1270" s="142"/>
      <c r="D1270" s="2"/>
      <c r="I1270" s="333"/>
      <c r="J1270" s="334"/>
      <c r="K1270" s="241"/>
      <c r="L1270" s="241"/>
      <c r="P1270" s="2"/>
      <c r="AA1270" s="6"/>
      <c r="AB1270" s="6"/>
      <c r="AC1270" s="6"/>
    </row>
    <row r="1271" spans="1:29" ht="9.9" customHeight="1" x14ac:dyDescent="0.25">
      <c r="B1271" s="138"/>
      <c r="C1271" s="142"/>
      <c r="D1271" s="2"/>
      <c r="I1271" s="333"/>
      <c r="J1271" s="334"/>
      <c r="K1271" s="241"/>
      <c r="L1271" s="241"/>
      <c r="P1271" s="2"/>
      <c r="AA1271" s="6"/>
      <c r="AB1271" s="6"/>
      <c r="AC1271" s="6"/>
    </row>
    <row r="1272" spans="1:29" ht="9.9" customHeight="1" x14ac:dyDescent="0.25">
      <c r="B1272" s="138"/>
      <c r="C1272" s="142"/>
      <c r="D1272" s="2"/>
      <c r="I1272" s="241"/>
      <c r="J1272" s="241"/>
      <c r="K1272" s="241"/>
      <c r="L1272" s="241"/>
      <c r="P1272" s="2"/>
      <c r="AA1272" s="6"/>
      <c r="AB1272" s="6"/>
      <c r="AC1272" s="6"/>
    </row>
    <row r="1273" spans="1:29" ht="9.9" customHeight="1" x14ac:dyDescent="0.25">
      <c r="B1273" s="138"/>
      <c r="C1273" s="142"/>
      <c r="D1273" s="2"/>
      <c r="I1273" s="333"/>
      <c r="J1273" s="334"/>
      <c r="K1273" s="241"/>
      <c r="L1273" s="241"/>
      <c r="P1273" s="2"/>
      <c r="AA1273" s="6"/>
      <c r="AB1273" s="6"/>
      <c r="AC1273" s="6"/>
    </row>
    <row r="1274" spans="1:29" ht="9.9" customHeight="1" x14ac:dyDescent="0.25">
      <c r="B1274" s="138"/>
      <c r="C1274" s="142"/>
      <c r="D1274" s="2"/>
      <c r="I1274" s="333"/>
      <c r="J1274" s="334"/>
      <c r="K1274" s="241"/>
      <c r="L1274" s="241"/>
      <c r="P1274" s="2"/>
      <c r="AA1274" s="6"/>
      <c r="AB1274" s="6"/>
      <c r="AC1274" s="6"/>
    </row>
    <row r="1275" spans="1:29" ht="9.9" customHeight="1" x14ac:dyDescent="0.25">
      <c r="B1275" s="138"/>
      <c r="C1275" s="142"/>
      <c r="D1275" s="2"/>
      <c r="I1275" s="241"/>
      <c r="J1275" s="241"/>
      <c r="K1275" s="241"/>
      <c r="L1275" s="241"/>
      <c r="P1275" s="2"/>
      <c r="AA1275" s="6"/>
      <c r="AB1275" s="6"/>
      <c r="AC1275" s="6"/>
    </row>
    <row r="1276" spans="1:29" ht="9.9" customHeight="1" x14ac:dyDescent="0.25">
      <c r="B1276" s="138"/>
      <c r="C1276" s="142"/>
      <c r="D1276" s="2"/>
      <c r="I1276" s="333"/>
      <c r="J1276" s="334"/>
      <c r="K1276" s="241"/>
      <c r="L1276" s="241"/>
      <c r="P1276" s="2"/>
      <c r="AA1276" s="6"/>
      <c r="AB1276" s="6"/>
      <c r="AC1276" s="6"/>
    </row>
    <row r="1277" spans="1:29" ht="9.9" customHeight="1" x14ac:dyDescent="0.25">
      <c r="B1277" s="138"/>
      <c r="C1277" s="142"/>
      <c r="D1277" s="2"/>
      <c r="I1277" s="333"/>
      <c r="J1277" s="334"/>
      <c r="K1277" s="241"/>
      <c r="L1277" s="241"/>
      <c r="P1277" s="2"/>
      <c r="AA1277" s="6"/>
      <c r="AB1277" s="6"/>
      <c r="AC1277" s="6"/>
    </row>
    <row r="1278" spans="1:29" ht="9.9" customHeight="1" x14ac:dyDescent="0.25">
      <c r="B1278" s="138"/>
      <c r="C1278" s="142"/>
      <c r="D1278" s="2"/>
      <c r="I1278" s="234"/>
      <c r="J1278" s="235"/>
      <c r="K1278" s="241"/>
      <c r="L1278" s="241"/>
      <c r="P1278" s="2"/>
      <c r="AA1278" s="6"/>
      <c r="AB1278" s="6"/>
      <c r="AC1278" s="6"/>
    </row>
    <row r="1279" spans="1:29" ht="9.9" customHeight="1" x14ac:dyDescent="0.25">
      <c r="A1279" s="10"/>
      <c r="B1279" s="137"/>
      <c r="C1279" s="141"/>
      <c r="D1279" s="2"/>
      <c r="I1279" s="241"/>
      <c r="J1279" s="241"/>
      <c r="K1279" s="241"/>
      <c r="L1279" s="140"/>
      <c r="P1279" s="2"/>
      <c r="AA1279" s="6"/>
      <c r="AB1279" s="6"/>
      <c r="AC1279" s="6"/>
    </row>
    <row r="1280" spans="1:29" ht="9.9" customHeight="1" x14ac:dyDescent="0.25">
      <c r="A1280" s="10"/>
      <c r="B1280" s="67"/>
      <c r="C1280" s="142"/>
      <c r="D1280" s="337"/>
      <c r="E1280" s="338"/>
      <c r="F1280" s="339"/>
      <c r="I1280" s="241"/>
      <c r="J1280" s="241"/>
      <c r="K1280" s="241"/>
      <c r="L1280" s="140"/>
      <c r="P1280" s="2"/>
      <c r="AA1280" s="6"/>
      <c r="AB1280" s="6"/>
      <c r="AC1280" s="6"/>
    </row>
    <row r="1281" spans="1:29" ht="9.9" customHeight="1" x14ac:dyDescent="0.25">
      <c r="B1281" s="138"/>
      <c r="C1281" s="142"/>
      <c r="D1281" s="337"/>
      <c r="E1281" s="338"/>
      <c r="F1281" s="339"/>
      <c r="H1281" s="240"/>
      <c r="I1281" s="241"/>
      <c r="J1281" s="241"/>
      <c r="K1281" s="241"/>
      <c r="L1281" s="140"/>
      <c r="P1281" s="2"/>
      <c r="AA1281" s="6"/>
      <c r="AB1281" s="6"/>
      <c r="AC1281" s="6"/>
    </row>
    <row r="1282" spans="1:29" ht="9.9" customHeight="1" x14ac:dyDescent="0.25">
      <c r="B1282" s="138"/>
      <c r="C1282" s="142"/>
      <c r="D1282" s="2"/>
      <c r="E1282" s="241"/>
      <c r="F1282" s="241"/>
      <c r="G1282" s="241"/>
      <c r="H1282" s="240"/>
      <c r="I1282" s="241"/>
      <c r="J1282" s="241"/>
      <c r="K1282" s="241"/>
      <c r="L1282" s="140"/>
      <c r="P1282" s="2"/>
      <c r="AA1282" s="6"/>
      <c r="AB1282" s="6"/>
      <c r="AC1282" s="6"/>
    </row>
    <row r="1283" spans="1:29" ht="9.9" customHeight="1" x14ac:dyDescent="0.25">
      <c r="A1283" s="10"/>
      <c r="B1283" s="67"/>
      <c r="C1283" s="142"/>
      <c r="D1283" s="2"/>
      <c r="E1283" s="241"/>
      <c r="F1283" s="241"/>
      <c r="G1283" s="241"/>
      <c r="H1283" s="240"/>
      <c r="I1283" s="241"/>
      <c r="J1283" s="241"/>
      <c r="K1283" s="241"/>
      <c r="L1283" s="140"/>
      <c r="P1283" s="2"/>
      <c r="AA1283" s="6"/>
      <c r="AB1283" s="6"/>
      <c r="AC1283" s="6"/>
    </row>
    <row r="1284" spans="1:29" ht="9.9" customHeight="1" x14ac:dyDescent="0.25">
      <c r="B1284" s="141"/>
      <c r="C1284" s="139"/>
      <c r="D1284" s="2"/>
      <c r="E1284" s="241"/>
      <c r="F1284" s="241"/>
      <c r="G1284" s="241"/>
      <c r="I1284" s="241"/>
      <c r="J1284" s="241"/>
      <c r="K1284" s="241"/>
      <c r="L1284" s="13"/>
      <c r="P1284" s="2"/>
      <c r="AA1284" s="6"/>
      <c r="AB1284" s="6"/>
      <c r="AC1284" s="6"/>
    </row>
    <row r="1285" spans="1:29" ht="9.9" customHeight="1" x14ac:dyDescent="0.25">
      <c r="B1285" s="139"/>
      <c r="C1285" s="142"/>
      <c r="D1285" s="2"/>
      <c r="I1285" s="241"/>
      <c r="J1285" s="241"/>
      <c r="K1285" s="241"/>
      <c r="L1285" s="241"/>
      <c r="P1285" s="2"/>
      <c r="AA1285" s="6"/>
      <c r="AB1285" s="6"/>
      <c r="AC1285" s="6"/>
    </row>
    <row r="1286" spans="1:29" ht="9.9" customHeight="1" x14ac:dyDescent="0.25">
      <c r="B1286" s="142"/>
      <c r="C1286" s="142"/>
      <c r="D1286" s="2"/>
      <c r="I1286" s="241"/>
      <c r="J1286" s="241"/>
      <c r="K1286" s="241"/>
      <c r="L1286" s="241"/>
      <c r="P1286" s="2"/>
      <c r="AA1286" s="6"/>
      <c r="AB1286" s="6"/>
      <c r="AC1286" s="6"/>
    </row>
    <row r="1287" spans="1:29" ht="9.9" customHeight="1" x14ac:dyDescent="0.25">
      <c r="B1287" s="138"/>
      <c r="C1287" s="142"/>
      <c r="D1287" s="2"/>
      <c r="I1287" s="241"/>
      <c r="J1287" s="241"/>
      <c r="K1287" s="241"/>
      <c r="L1287" s="241"/>
      <c r="P1287" s="2"/>
      <c r="AA1287" s="6"/>
      <c r="AB1287" s="6"/>
      <c r="AC1287" s="6"/>
    </row>
    <row r="1288" spans="1:29" ht="9.9" customHeight="1" x14ac:dyDescent="0.25">
      <c r="B1288" s="138"/>
      <c r="C1288" s="142"/>
      <c r="D1288" s="333"/>
      <c r="E1288" s="334"/>
      <c r="F1288" s="241"/>
      <c r="G1288" s="241"/>
      <c r="I1288" s="2"/>
      <c r="J1288" s="2"/>
      <c r="K1288" s="2"/>
      <c r="L1288" s="241"/>
      <c r="P1288" s="2"/>
      <c r="AA1288" s="6"/>
      <c r="AB1288" s="6"/>
      <c r="AC1288" s="6"/>
    </row>
    <row r="1289" spans="1:29" ht="9.9" customHeight="1" x14ac:dyDescent="0.25">
      <c r="B1289" s="138"/>
      <c r="C1289" s="142"/>
      <c r="D1289" s="333"/>
      <c r="E1289" s="334"/>
      <c r="F1289" s="241"/>
      <c r="G1289" s="241"/>
      <c r="I1289" s="2"/>
      <c r="J1289" s="2"/>
      <c r="K1289" s="2"/>
      <c r="L1289" s="241"/>
      <c r="P1289" s="2"/>
      <c r="AA1289" s="6"/>
      <c r="AB1289" s="6"/>
      <c r="AC1289" s="6"/>
    </row>
    <row r="1290" spans="1:29" ht="9.9" customHeight="1" x14ac:dyDescent="0.25">
      <c r="B1290" s="138"/>
      <c r="C1290" s="142"/>
      <c r="D1290" s="241"/>
      <c r="E1290" s="241"/>
      <c r="F1290" s="241"/>
      <c r="G1290" s="241"/>
      <c r="I1290" s="2"/>
      <c r="J1290" s="2"/>
      <c r="K1290" s="2"/>
      <c r="L1290" s="241"/>
      <c r="P1290" s="2"/>
      <c r="AA1290" s="6"/>
      <c r="AB1290" s="6"/>
      <c r="AC1290" s="6"/>
    </row>
    <row r="1291" spans="1:29" ht="9.9" customHeight="1" x14ac:dyDescent="0.25">
      <c r="B1291" s="138"/>
      <c r="C1291" s="142"/>
      <c r="D1291" s="333"/>
      <c r="E1291" s="334"/>
      <c r="F1291" s="241"/>
      <c r="G1291" s="241"/>
      <c r="I1291" s="2"/>
      <c r="J1291" s="2"/>
      <c r="K1291" s="2"/>
      <c r="L1291" s="241"/>
      <c r="P1291" s="2"/>
      <c r="AA1291" s="6"/>
      <c r="AB1291" s="6"/>
      <c r="AC1291" s="6"/>
    </row>
    <row r="1292" spans="1:29" ht="9.9" customHeight="1" x14ac:dyDescent="0.25">
      <c r="B1292" s="138"/>
      <c r="C1292" s="142"/>
      <c r="D1292" s="333"/>
      <c r="E1292" s="334"/>
      <c r="F1292" s="241"/>
      <c r="G1292" s="241"/>
      <c r="I1292" s="2"/>
      <c r="J1292" s="2"/>
      <c r="K1292" s="2"/>
      <c r="L1292" s="241"/>
      <c r="P1292" s="2"/>
      <c r="AA1292" s="6"/>
      <c r="AB1292" s="6"/>
      <c r="AC1292" s="6"/>
    </row>
    <row r="1293" spans="1:29" ht="9.9" customHeight="1" x14ac:dyDescent="0.25">
      <c r="B1293" s="138"/>
      <c r="C1293" s="142"/>
      <c r="D1293" s="333"/>
      <c r="E1293" s="334"/>
      <c r="F1293" s="241"/>
      <c r="G1293" s="241"/>
      <c r="I1293" s="2"/>
      <c r="J1293" s="2"/>
      <c r="K1293" s="2"/>
      <c r="L1293" s="241"/>
      <c r="P1293" s="2"/>
      <c r="AA1293" s="6"/>
      <c r="AB1293" s="6"/>
      <c r="AC1293" s="6"/>
    </row>
    <row r="1294" spans="1:29" ht="9.9" customHeight="1" x14ac:dyDescent="0.25">
      <c r="B1294" s="138"/>
      <c r="C1294" s="142"/>
      <c r="D1294" s="241"/>
      <c r="E1294" s="241"/>
      <c r="F1294" s="241"/>
      <c r="G1294" s="241"/>
      <c r="I1294" s="2"/>
      <c r="J1294" s="2"/>
      <c r="K1294" s="2"/>
      <c r="L1294" s="241"/>
      <c r="P1294" s="2"/>
      <c r="AA1294" s="6"/>
      <c r="AB1294" s="6"/>
      <c r="AC1294" s="6"/>
    </row>
    <row r="1295" spans="1:29" ht="9.9" customHeight="1" x14ac:dyDescent="0.25">
      <c r="B1295" s="138"/>
      <c r="C1295" s="142"/>
      <c r="D1295" s="333"/>
      <c r="E1295" s="334"/>
      <c r="F1295" s="241"/>
      <c r="G1295" s="241"/>
      <c r="I1295" s="2"/>
      <c r="J1295" s="2"/>
      <c r="K1295" s="2"/>
      <c r="L1295" s="241"/>
      <c r="P1295" s="2"/>
      <c r="AA1295" s="6"/>
      <c r="AB1295" s="6"/>
      <c r="AC1295" s="6"/>
    </row>
    <row r="1296" spans="1:29" ht="9.9" customHeight="1" x14ac:dyDescent="0.25">
      <c r="B1296" s="138"/>
      <c r="C1296" s="142"/>
      <c r="D1296" s="333"/>
      <c r="E1296" s="334"/>
      <c r="F1296" s="241"/>
      <c r="G1296" s="241"/>
      <c r="I1296" s="2"/>
      <c r="J1296" s="2"/>
      <c r="K1296" s="2"/>
      <c r="L1296" s="241"/>
      <c r="P1296" s="2"/>
      <c r="AA1296" s="6"/>
      <c r="AB1296" s="6"/>
      <c r="AC1296" s="6"/>
    </row>
    <row r="1297" spans="2:29" ht="9.9" customHeight="1" x14ac:dyDescent="0.25">
      <c r="B1297" s="138"/>
      <c r="C1297" s="142"/>
      <c r="D1297" s="241"/>
      <c r="E1297" s="241"/>
      <c r="F1297" s="241"/>
      <c r="G1297" s="241"/>
      <c r="I1297" s="2"/>
      <c r="J1297" s="2"/>
      <c r="K1297" s="2"/>
      <c r="L1297" s="241"/>
      <c r="P1297" s="2"/>
      <c r="AA1297" s="6"/>
      <c r="AB1297" s="6"/>
      <c r="AC1297" s="6"/>
    </row>
    <row r="1298" spans="2:29" ht="9.9" customHeight="1" x14ac:dyDescent="0.25">
      <c r="B1298" s="138"/>
      <c r="C1298" s="142"/>
      <c r="D1298" s="333"/>
      <c r="E1298" s="334"/>
      <c r="F1298" s="241"/>
      <c r="G1298" s="241"/>
      <c r="I1298" s="2"/>
      <c r="J1298" s="2"/>
      <c r="K1298" s="2"/>
      <c r="L1298" s="241"/>
      <c r="P1298" s="2"/>
      <c r="AA1298" s="6"/>
      <c r="AB1298" s="6"/>
      <c r="AC1298" s="6"/>
    </row>
    <row r="1299" spans="2:29" ht="9.9" customHeight="1" x14ac:dyDescent="0.25">
      <c r="B1299" s="138"/>
      <c r="C1299" s="142"/>
      <c r="D1299" s="333"/>
      <c r="E1299" s="334"/>
      <c r="F1299" s="241"/>
      <c r="G1299" s="241"/>
      <c r="I1299" s="2"/>
      <c r="J1299" s="2"/>
      <c r="K1299" s="2"/>
      <c r="L1299" s="241"/>
      <c r="P1299" s="2"/>
      <c r="AA1299" s="6"/>
      <c r="AB1299" s="6"/>
      <c r="AC1299" s="6"/>
    </row>
    <row r="1300" spans="2:29" ht="9.9" customHeight="1" x14ac:dyDescent="0.25">
      <c r="B1300" s="138"/>
      <c r="C1300" s="142"/>
      <c r="D1300" s="333"/>
      <c r="E1300" s="334"/>
      <c r="F1300" s="241"/>
      <c r="G1300" s="241"/>
      <c r="I1300" s="2"/>
      <c r="J1300" s="2"/>
      <c r="K1300" s="2"/>
      <c r="L1300" s="241"/>
      <c r="P1300" s="2"/>
      <c r="AA1300" s="6"/>
      <c r="AB1300" s="6"/>
      <c r="AC1300" s="6"/>
    </row>
    <row r="1301" spans="2:29" ht="9.9" customHeight="1" x14ac:dyDescent="0.25">
      <c r="B1301" s="138"/>
      <c r="C1301" s="142"/>
      <c r="D1301" s="333"/>
      <c r="E1301" s="334"/>
      <c r="F1301" s="241"/>
      <c r="G1301" s="241"/>
      <c r="I1301" s="2"/>
      <c r="J1301" s="2"/>
      <c r="K1301" s="2"/>
      <c r="L1301" s="241"/>
      <c r="P1301" s="2"/>
      <c r="AA1301" s="6"/>
      <c r="AB1301" s="6"/>
      <c r="AC1301" s="6"/>
    </row>
    <row r="1302" spans="2:29" ht="9.9" customHeight="1" x14ac:dyDescent="0.25">
      <c r="B1302" s="138"/>
      <c r="C1302" s="142"/>
      <c r="D1302" s="241"/>
      <c r="E1302" s="241"/>
      <c r="F1302" s="241"/>
      <c r="G1302" s="241"/>
      <c r="I1302" s="2"/>
      <c r="J1302" s="2"/>
      <c r="K1302" s="2"/>
      <c r="L1302" s="241"/>
      <c r="P1302" s="2"/>
      <c r="AA1302" s="6"/>
      <c r="AB1302" s="6"/>
      <c r="AC1302" s="6"/>
    </row>
    <row r="1303" spans="2:29" ht="9.9" customHeight="1" x14ac:dyDescent="0.25">
      <c r="B1303" s="138"/>
      <c r="C1303" s="142"/>
      <c r="D1303" s="333"/>
      <c r="E1303" s="334"/>
      <c r="F1303" s="241"/>
      <c r="G1303" s="241"/>
      <c r="I1303" s="2"/>
      <c r="J1303" s="2"/>
      <c r="K1303" s="2"/>
      <c r="L1303" s="241"/>
      <c r="P1303" s="2"/>
      <c r="AA1303" s="6"/>
      <c r="AB1303" s="6"/>
      <c r="AC1303" s="6"/>
    </row>
    <row r="1304" spans="2:29" ht="9.9" customHeight="1" x14ac:dyDescent="0.25">
      <c r="B1304" s="138"/>
      <c r="C1304" s="142"/>
      <c r="D1304" s="333"/>
      <c r="E1304" s="334"/>
      <c r="F1304" s="241"/>
      <c r="G1304" s="241"/>
      <c r="I1304" s="2"/>
      <c r="J1304" s="2"/>
      <c r="K1304" s="2"/>
      <c r="L1304" s="241"/>
      <c r="P1304" s="2"/>
      <c r="AA1304" s="6"/>
      <c r="AB1304" s="6"/>
      <c r="AC1304" s="6"/>
    </row>
    <row r="1305" spans="2:29" ht="9.9" customHeight="1" x14ac:dyDescent="0.25">
      <c r="B1305" s="138"/>
      <c r="C1305" s="142"/>
      <c r="D1305" s="241"/>
      <c r="E1305" s="241"/>
      <c r="F1305" s="241"/>
      <c r="G1305" s="241"/>
      <c r="I1305" s="2"/>
      <c r="J1305" s="2"/>
      <c r="K1305" s="2"/>
      <c r="L1305" s="241"/>
      <c r="P1305" s="2"/>
      <c r="AA1305" s="6"/>
      <c r="AB1305" s="6"/>
      <c r="AC1305" s="6"/>
    </row>
    <row r="1306" spans="2:29" ht="9.9" customHeight="1" x14ac:dyDescent="0.25">
      <c r="B1306" s="138"/>
      <c r="C1306" s="142"/>
      <c r="D1306" s="333"/>
      <c r="E1306" s="334"/>
      <c r="F1306" s="241"/>
      <c r="G1306" s="241"/>
      <c r="I1306" s="2"/>
      <c r="J1306" s="2"/>
      <c r="K1306" s="2"/>
      <c r="L1306" s="241"/>
      <c r="P1306" s="2"/>
      <c r="AA1306" s="6"/>
      <c r="AB1306" s="6"/>
      <c r="AC1306" s="6"/>
    </row>
    <row r="1307" spans="2:29" ht="9.9" customHeight="1" x14ac:dyDescent="0.25">
      <c r="B1307" s="138"/>
      <c r="C1307" s="142"/>
      <c r="D1307" s="333"/>
      <c r="E1307" s="334"/>
      <c r="F1307" s="241"/>
      <c r="G1307" s="241"/>
      <c r="I1307" s="2"/>
      <c r="J1307" s="2"/>
      <c r="K1307" s="2"/>
      <c r="L1307" s="241"/>
      <c r="P1307" s="2"/>
      <c r="AA1307" s="6"/>
      <c r="AB1307" s="6"/>
      <c r="AC1307" s="6"/>
    </row>
    <row r="1308" spans="2:29" ht="9.9" customHeight="1" x14ac:dyDescent="0.25">
      <c r="B1308" s="138"/>
      <c r="C1308" s="142"/>
      <c r="D1308" s="333"/>
      <c r="E1308" s="334"/>
      <c r="F1308" s="241"/>
      <c r="G1308" s="241"/>
      <c r="I1308" s="2"/>
      <c r="J1308" s="2"/>
      <c r="K1308" s="2"/>
      <c r="L1308" s="241"/>
      <c r="P1308" s="2"/>
      <c r="AA1308" s="6"/>
      <c r="AB1308" s="6"/>
      <c r="AC1308" s="6"/>
    </row>
    <row r="1309" spans="2:29" ht="9.9" customHeight="1" x14ac:dyDescent="0.25">
      <c r="B1309" s="138"/>
      <c r="C1309" s="142"/>
      <c r="D1309" s="333"/>
      <c r="E1309" s="334"/>
      <c r="F1309" s="241"/>
      <c r="G1309" s="241"/>
      <c r="I1309" s="2"/>
      <c r="J1309" s="2"/>
      <c r="K1309" s="2"/>
      <c r="L1309" s="241"/>
      <c r="P1309" s="2"/>
      <c r="AA1309" s="6"/>
      <c r="AB1309" s="6"/>
      <c r="AC1309" s="6"/>
    </row>
    <row r="1310" spans="2:29" ht="9.9" customHeight="1" x14ac:dyDescent="0.25">
      <c r="B1310" s="138"/>
      <c r="C1310" s="142"/>
      <c r="D1310" s="241"/>
      <c r="E1310" s="241"/>
      <c r="F1310" s="241"/>
      <c r="G1310" s="241"/>
      <c r="I1310" s="2"/>
      <c r="J1310" s="2"/>
      <c r="K1310" s="2"/>
      <c r="L1310" s="241"/>
      <c r="P1310" s="2"/>
      <c r="AA1310" s="6"/>
      <c r="AB1310" s="6"/>
      <c r="AC1310" s="6"/>
    </row>
    <row r="1311" spans="2:29" ht="9.9" customHeight="1" x14ac:dyDescent="0.25">
      <c r="B1311" s="138"/>
      <c r="C1311" s="142"/>
      <c r="D1311" s="333"/>
      <c r="E1311" s="334"/>
      <c r="F1311" s="241"/>
      <c r="G1311" s="241"/>
      <c r="I1311" s="2"/>
      <c r="J1311" s="2"/>
      <c r="K1311" s="2"/>
      <c r="L1311" s="241"/>
      <c r="P1311" s="2"/>
      <c r="AA1311" s="6"/>
      <c r="AB1311" s="6"/>
      <c r="AC1311" s="6"/>
    </row>
    <row r="1312" spans="2:29" ht="9.9" customHeight="1" x14ac:dyDescent="0.25">
      <c r="B1312" s="138"/>
      <c r="C1312" s="142"/>
      <c r="D1312" s="333"/>
      <c r="E1312" s="334"/>
      <c r="F1312" s="241"/>
      <c r="G1312" s="241"/>
      <c r="I1312" s="2"/>
      <c r="J1312" s="2"/>
      <c r="K1312" s="2"/>
      <c r="L1312" s="241"/>
      <c r="P1312" s="2"/>
      <c r="AA1312" s="6"/>
      <c r="AB1312" s="6"/>
      <c r="AC1312" s="6"/>
    </row>
    <row r="1313" spans="2:29" ht="9.9" customHeight="1" x14ac:dyDescent="0.25">
      <c r="B1313" s="138"/>
      <c r="C1313" s="142"/>
      <c r="D1313" s="333"/>
      <c r="E1313" s="334"/>
      <c r="F1313" s="241"/>
      <c r="G1313" s="241"/>
      <c r="I1313" s="2"/>
      <c r="J1313" s="2"/>
      <c r="K1313" s="2"/>
      <c r="L1313" s="241"/>
      <c r="P1313" s="2"/>
      <c r="AA1313" s="6"/>
      <c r="AB1313" s="6"/>
      <c r="AC1313" s="6"/>
    </row>
    <row r="1314" spans="2:29" ht="9.9" customHeight="1" x14ac:dyDescent="0.25">
      <c r="B1314" s="138"/>
      <c r="C1314" s="142"/>
      <c r="D1314" s="333"/>
      <c r="E1314" s="334"/>
      <c r="F1314" s="241"/>
      <c r="G1314" s="241"/>
      <c r="I1314" s="2"/>
      <c r="J1314" s="2"/>
      <c r="K1314" s="2"/>
      <c r="L1314" s="241"/>
      <c r="P1314" s="2"/>
      <c r="AA1314" s="6"/>
      <c r="AB1314" s="6"/>
      <c r="AC1314" s="6"/>
    </row>
    <row r="1315" spans="2:29" ht="9.9" customHeight="1" x14ac:dyDescent="0.25">
      <c r="B1315" s="138"/>
      <c r="C1315" s="142"/>
      <c r="D1315" s="333"/>
      <c r="E1315" s="334"/>
      <c r="F1315" s="241"/>
      <c r="G1315" s="241"/>
      <c r="I1315" s="2"/>
      <c r="J1315" s="2"/>
      <c r="K1315" s="2"/>
      <c r="L1315" s="241"/>
      <c r="P1315" s="2"/>
      <c r="AA1315" s="6"/>
      <c r="AB1315" s="6"/>
      <c r="AC1315" s="6"/>
    </row>
    <row r="1316" spans="2:29" ht="9.9" customHeight="1" x14ac:dyDescent="0.25">
      <c r="B1316" s="138"/>
      <c r="C1316" s="142"/>
      <c r="D1316" s="333"/>
      <c r="E1316" s="334"/>
      <c r="F1316" s="241"/>
      <c r="G1316" s="241"/>
      <c r="I1316" s="2"/>
      <c r="J1316" s="2"/>
      <c r="K1316" s="2"/>
      <c r="L1316" s="241"/>
      <c r="P1316" s="2"/>
      <c r="AA1316" s="6"/>
      <c r="AB1316" s="6"/>
      <c r="AC1316" s="6"/>
    </row>
    <row r="1317" spans="2:29" ht="9.9" customHeight="1" x14ac:dyDescent="0.25">
      <c r="B1317" s="138"/>
      <c r="C1317" s="142"/>
      <c r="D1317" s="241"/>
      <c r="E1317" s="241"/>
      <c r="F1317" s="241"/>
      <c r="G1317" s="241"/>
      <c r="I1317" s="2"/>
      <c r="J1317" s="2"/>
      <c r="K1317" s="2"/>
      <c r="L1317" s="241"/>
      <c r="P1317" s="2"/>
      <c r="AA1317" s="6"/>
      <c r="AB1317" s="6"/>
      <c r="AC1317" s="6"/>
    </row>
    <row r="1318" spans="2:29" ht="9.9" customHeight="1" x14ac:dyDescent="0.25">
      <c r="B1318" s="138"/>
      <c r="C1318" s="142"/>
      <c r="D1318" s="333"/>
      <c r="E1318" s="334"/>
      <c r="F1318" s="241"/>
      <c r="G1318" s="241"/>
      <c r="I1318" s="2"/>
      <c r="J1318" s="2"/>
      <c r="K1318" s="2"/>
      <c r="L1318" s="241"/>
      <c r="P1318" s="2"/>
      <c r="AA1318" s="6"/>
      <c r="AB1318" s="6"/>
      <c r="AC1318" s="6"/>
    </row>
    <row r="1319" spans="2:29" ht="9.9" customHeight="1" x14ac:dyDescent="0.25">
      <c r="B1319" s="138"/>
      <c r="C1319" s="142"/>
      <c r="D1319" s="333"/>
      <c r="E1319" s="334"/>
      <c r="F1319" s="241"/>
      <c r="G1319" s="241"/>
      <c r="I1319" s="2"/>
      <c r="J1319" s="2"/>
      <c r="K1319" s="2"/>
      <c r="L1319" s="241"/>
      <c r="P1319" s="2"/>
      <c r="AA1319" s="6"/>
      <c r="AB1319" s="6"/>
      <c r="AC1319" s="6"/>
    </row>
    <row r="1320" spans="2:29" ht="9.9" customHeight="1" x14ac:dyDescent="0.25">
      <c r="B1320" s="138"/>
      <c r="C1320" s="142"/>
      <c r="D1320" s="333"/>
      <c r="E1320" s="334"/>
      <c r="F1320" s="241"/>
      <c r="G1320" s="241"/>
      <c r="I1320" s="2"/>
      <c r="J1320" s="2"/>
      <c r="K1320" s="2"/>
      <c r="L1320" s="241"/>
      <c r="P1320" s="2"/>
      <c r="AA1320" s="6"/>
      <c r="AB1320" s="6"/>
      <c r="AC1320" s="6"/>
    </row>
    <row r="1321" spans="2:29" ht="9.9" customHeight="1" x14ac:dyDescent="0.25">
      <c r="B1321" s="138"/>
      <c r="C1321" s="142"/>
      <c r="D1321" s="333"/>
      <c r="E1321" s="334"/>
      <c r="F1321" s="241"/>
      <c r="G1321" s="241"/>
      <c r="I1321" s="2"/>
      <c r="J1321" s="2"/>
      <c r="K1321" s="2"/>
      <c r="L1321" s="241"/>
      <c r="P1321" s="2"/>
      <c r="AA1321" s="6"/>
      <c r="AB1321" s="6"/>
      <c r="AC1321" s="6"/>
    </row>
    <row r="1322" spans="2:29" ht="9.9" customHeight="1" x14ac:dyDescent="0.25">
      <c r="B1322" s="138"/>
      <c r="C1322" s="142"/>
      <c r="D1322" s="241"/>
      <c r="E1322" s="241"/>
      <c r="F1322" s="241"/>
      <c r="G1322" s="241"/>
      <c r="I1322" s="2"/>
      <c r="J1322" s="2"/>
      <c r="K1322" s="2"/>
      <c r="L1322" s="241"/>
      <c r="P1322" s="2"/>
      <c r="AA1322" s="6"/>
      <c r="AB1322" s="6"/>
      <c r="AC1322" s="6"/>
    </row>
    <row r="1323" spans="2:29" ht="9.9" customHeight="1" x14ac:dyDescent="0.25">
      <c r="B1323" s="138"/>
      <c r="C1323" s="142"/>
      <c r="D1323" s="333"/>
      <c r="E1323" s="334"/>
      <c r="F1323" s="241"/>
      <c r="G1323" s="241"/>
      <c r="I1323" s="2"/>
      <c r="J1323" s="2"/>
      <c r="K1323" s="2"/>
      <c r="L1323" s="241"/>
      <c r="P1323" s="2"/>
      <c r="AA1323" s="6"/>
      <c r="AB1323" s="6"/>
      <c r="AC1323" s="6"/>
    </row>
    <row r="1324" spans="2:29" ht="9.9" customHeight="1" x14ac:dyDescent="0.25">
      <c r="B1324" s="138"/>
      <c r="C1324" s="142"/>
      <c r="D1324" s="333"/>
      <c r="E1324" s="334"/>
      <c r="F1324" s="241"/>
      <c r="G1324" s="241"/>
      <c r="I1324" s="2"/>
      <c r="J1324" s="2"/>
      <c r="K1324" s="2"/>
      <c r="L1324" s="241"/>
      <c r="P1324" s="2"/>
      <c r="AA1324" s="6"/>
      <c r="AB1324" s="6"/>
      <c r="AC1324" s="6"/>
    </row>
    <row r="1325" spans="2:29" ht="9.9" customHeight="1" x14ac:dyDescent="0.25">
      <c r="B1325" s="138"/>
      <c r="C1325" s="142"/>
      <c r="D1325" s="333"/>
      <c r="E1325" s="334"/>
      <c r="F1325" s="241"/>
      <c r="G1325" s="241"/>
      <c r="I1325" s="2"/>
      <c r="J1325" s="2"/>
      <c r="K1325" s="2"/>
      <c r="L1325" s="241"/>
      <c r="P1325" s="2"/>
      <c r="AA1325" s="6"/>
      <c r="AB1325" s="6"/>
      <c r="AC1325" s="6"/>
    </row>
    <row r="1326" spans="2:29" ht="9.9" customHeight="1" x14ac:dyDescent="0.25">
      <c r="B1326" s="138"/>
      <c r="C1326" s="142"/>
      <c r="D1326" s="333"/>
      <c r="E1326" s="334"/>
      <c r="F1326" s="241"/>
      <c r="G1326" s="241"/>
      <c r="I1326" s="2"/>
      <c r="J1326" s="2"/>
      <c r="K1326" s="2"/>
      <c r="L1326" s="241"/>
      <c r="P1326" s="2"/>
      <c r="AA1326" s="6"/>
      <c r="AB1326" s="6"/>
      <c r="AC1326" s="6"/>
    </row>
    <row r="1327" spans="2:29" ht="9.9" customHeight="1" x14ac:dyDescent="0.25">
      <c r="B1327" s="138"/>
      <c r="C1327" s="142"/>
      <c r="D1327" s="241"/>
      <c r="E1327" s="241"/>
      <c r="F1327" s="241"/>
      <c r="G1327" s="241"/>
      <c r="I1327" s="2"/>
      <c r="J1327" s="2"/>
      <c r="K1327" s="2"/>
      <c r="L1327" s="241"/>
      <c r="P1327" s="2"/>
      <c r="AA1327" s="6"/>
      <c r="AB1327" s="6"/>
      <c r="AC1327" s="6"/>
    </row>
    <row r="1328" spans="2:29" ht="9.9" customHeight="1" x14ac:dyDescent="0.25">
      <c r="B1328" s="138"/>
      <c r="C1328" s="142"/>
      <c r="D1328" s="333"/>
      <c r="E1328" s="334"/>
      <c r="F1328" s="241"/>
      <c r="G1328" s="241"/>
      <c r="I1328" s="2"/>
      <c r="J1328" s="2"/>
      <c r="K1328" s="2"/>
      <c r="L1328" s="241"/>
      <c r="P1328" s="2"/>
      <c r="AA1328" s="6"/>
      <c r="AB1328" s="6"/>
      <c r="AC1328" s="6"/>
    </row>
    <row r="1329" spans="2:29" ht="9.9" customHeight="1" x14ac:dyDescent="0.25">
      <c r="B1329" s="138"/>
      <c r="C1329" s="142"/>
      <c r="D1329" s="333"/>
      <c r="E1329" s="334"/>
      <c r="F1329" s="241"/>
      <c r="G1329" s="241"/>
      <c r="I1329" s="2"/>
      <c r="J1329" s="2"/>
      <c r="K1329" s="2"/>
      <c r="L1329" s="241"/>
      <c r="P1329" s="2"/>
      <c r="AA1329" s="6"/>
      <c r="AB1329" s="6"/>
      <c r="AC1329" s="6"/>
    </row>
    <row r="1330" spans="2:29" ht="9.9" customHeight="1" x14ac:dyDescent="0.25">
      <c r="B1330" s="138"/>
      <c r="C1330" s="142"/>
      <c r="D1330" s="333"/>
      <c r="E1330" s="334"/>
      <c r="F1330" s="241"/>
      <c r="G1330" s="241"/>
      <c r="I1330" s="2"/>
      <c r="J1330" s="2"/>
      <c r="K1330" s="2"/>
      <c r="L1330" s="241"/>
      <c r="P1330" s="2"/>
      <c r="AA1330" s="6"/>
      <c r="AB1330" s="6"/>
      <c r="AC1330" s="6"/>
    </row>
    <row r="1331" spans="2:29" ht="9.9" customHeight="1" x14ac:dyDescent="0.25">
      <c r="B1331" s="138"/>
      <c r="C1331" s="142"/>
      <c r="D1331" s="333"/>
      <c r="E1331" s="334"/>
      <c r="F1331" s="241"/>
      <c r="G1331" s="241"/>
      <c r="I1331" s="2"/>
      <c r="J1331" s="2"/>
      <c r="K1331" s="2"/>
      <c r="L1331" s="241"/>
      <c r="P1331" s="2"/>
      <c r="AA1331" s="6"/>
      <c r="AB1331" s="6"/>
      <c r="AC1331" s="6"/>
    </row>
    <row r="1332" spans="2:29" ht="9.9" customHeight="1" x14ac:dyDescent="0.25">
      <c r="B1332" s="138"/>
      <c r="C1332" s="142"/>
      <c r="D1332" s="241"/>
      <c r="E1332" s="241"/>
      <c r="F1332" s="241"/>
      <c r="G1332" s="241"/>
      <c r="I1332" s="2"/>
      <c r="J1332" s="2"/>
      <c r="K1332" s="2"/>
      <c r="L1332" s="241"/>
      <c r="P1332" s="2"/>
      <c r="AA1332" s="6"/>
      <c r="AB1332" s="6"/>
      <c r="AC1332" s="6"/>
    </row>
    <row r="1333" spans="2:29" ht="9.9" customHeight="1" x14ac:dyDescent="0.25">
      <c r="B1333" s="138"/>
      <c r="C1333" s="142"/>
      <c r="D1333" s="333"/>
      <c r="E1333" s="334"/>
      <c r="F1333" s="241"/>
      <c r="G1333" s="241"/>
      <c r="I1333" s="2"/>
      <c r="J1333" s="2"/>
      <c r="K1333" s="2"/>
      <c r="L1333" s="241"/>
      <c r="P1333" s="2"/>
      <c r="AA1333" s="6"/>
      <c r="AB1333" s="6"/>
      <c r="AC1333" s="6"/>
    </row>
    <row r="1334" spans="2:29" ht="9.9" customHeight="1" x14ac:dyDescent="0.25">
      <c r="B1334" s="138"/>
      <c r="C1334" s="142"/>
      <c r="D1334" s="333"/>
      <c r="E1334" s="334"/>
      <c r="F1334" s="241"/>
      <c r="G1334" s="241"/>
      <c r="I1334" s="2"/>
      <c r="J1334" s="2"/>
      <c r="K1334" s="2"/>
      <c r="L1334" s="241"/>
      <c r="P1334" s="2"/>
      <c r="AA1334" s="6"/>
      <c r="AB1334" s="6"/>
      <c r="AC1334" s="6"/>
    </row>
    <row r="1335" spans="2:29" ht="9.9" customHeight="1" x14ac:dyDescent="0.25">
      <c r="B1335" s="138"/>
      <c r="C1335" s="142"/>
      <c r="D1335" s="333"/>
      <c r="E1335" s="334"/>
      <c r="F1335" s="241"/>
      <c r="G1335" s="241"/>
      <c r="I1335" s="2"/>
      <c r="J1335" s="2"/>
      <c r="K1335" s="2"/>
      <c r="L1335" s="241"/>
      <c r="P1335" s="2"/>
      <c r="AA1335" s="6"/>
      <c r="AB1335" s="6"/>
      <c r="AC1335" s="6"/>
    </row>
    <row r="1336" spans="2:29" ht="9.9" customHeight="1" x14ac:dyDescent="0.25">
      <c r="B1336" s="138"/>
      <c r="C1336" s="142"/>
      <c r="D1336" s="333"/>
      <c r="E1336" s="334"/>
      <c r="F1336" s="241"/>
      <c r="G1336" s="241"/>
      <c r="I1336" s="2"/>
      <c r="J1336" s="2"/>
      <c r="K1336" s="2"/>
      <c r="L1336" s="241"/>
      <c r="P1336" s="2"/>
      <c r="AA1336" s="6"/>
      <c r="AB1336" s="6"/>
      <c r="AC1336" s="6"/>
    </row>
    <row r="1337" spans="2:29" ht="9.9" customHeight="1" x14ac:dyDescent="0.25">
      <c r="B1337" s="138"/>
      <c r="C1337" s="142"/>
      <c r="D1337" s="241"/>
      <c r="E1337" s="241"/>
      <c r="F1337" s="241"/>
      <c r="G1337" s="241"/>
      <c r="I1337" s="2"/>
      <c r="J1337" s="2"/>
      <c r="K1337" s="2"/>
      <c r="L1337" s="241"/>
      <c r="P1337" s="2"/>
      <c r="AA1337" s="6"/>
      <c r="AB1337" s="6"/>
      <c r="AC1337" s="6"/>
    </row>
    <row r="1338" spans="2:29" ht="9.9" customHeight="1" x14ac:dyDescent="0.25">
      <c r="B1338" s="138"/>
      <c r="C1338" s="142"/>
      <c r="D1338" s="333"/>
      <c r="E1338" s="334"/>
      <c r="F1338" s="241"/>
      <c r="G1338" s="241"/>
      <c r="I1338" s="2"/>
      <c r="J1338" s="2"/>
      <c r="K1338" s="2"/>
      <c r="L1338" s="241"/>
      <c r="P1338" s="2"/>
      <c r="AA1338" s="6"/>
      <c r="AB1338" s="6"/>
      <c r="AC1338" s="6"/>
    </row>
    <row r="1339" spans="2:29" ht="9.9" customHeight="1" x14ac:dyDescent="0.25">
      <c r="B1339" s="138"/>
      <c r="C1339" s="142"/>
      <c r="D1339" s="333"/>
      <c r="E1339" s="334"/>
      <c r="F1339" s="241"/>
      <c r="G1339" s="241"/>
      <c r="I1339" s="2"/>
      <c r="J1339" s="2"/>
      <c r="K1339" s="2"/>
      <c r="L1339" s="241"/>
      <c r="P1339" s="2"/>
      <c r="AA1339" s="6"/>
      <c r="AB1339" s="6"/>
      <c r="AC1339" s="6"/>
    </row>
    <row r="1340" spans="2:29" ht="9.9" customHeight="1" x14ac:dyDescent="0.25">
      <c r="B1340" s="138"/>
      <c r="C1340" s="142"/>
      <c r="D1340" s="333"/>
      <c r="E1340" s="334"/>
      <c r="F1340" s="241"/>
      <c r="G1340" s="241"/>
      <c r="I1340" s="2"/>
      <c r="J1340" s="2"/>
      <c r="K1340" s="2"/>
      <c r="L1340" s="241"/>
      <c r="P1340" s="2"/>
      <c r="AA1340" s="6"/>
      <c r="AB1340" s="6"/>
      <c r="AC1340" s="6"/>
    </row>
    <row r="1341" spans="2:29" ht="9.9" customHeight="1" x14ac:dyDescent="0.25">
      <c r="B1341" s="138"/>
      <c r="C1341" s="142"/>
      <c r="D1341" s="333"/>
      <c r="E1341" s="334"/>
      <c r="F1341" s="241"/>
      <c r="G1341" s="241"/>
      <c r="I1341" s="2"/>
      <c r="J1341" s="2"/>
      <c r="K1341" s="2"/>
      <c r="L1341" s="241"/>
      <c r="P1341" s="2"/>
      <c r="AA1341" s="6"/>
      <c r="AB1341" s="6"/>
      <c r="AC1341" s="6"/>
    </row>
    <row r="1342" spans="2:29" ht="9.9" customHeight="1" x14ac:dyDescent="0.25">
      <c r="B1342" s="138"/>
      <c r="C1342" s="142"/>
      <c r="D1342" s="241"/>
      <c r="E1342" s="241"/>
      <c r="F1342" s="241"/>
      <c r="G1342" s="241"/>
      <c r="I1342" s="2"/>
      <c r="J1342" s="2"/>
      <c r="K1342" s="2"/>
      <c r="L1342" s="241"/>
      <c r="P1342" s="2"/>
      <c r="AA1342" s="6"/>
      <c r="AB1342" s="6"/>
      <c r="AC1342" s="6"/>
    </row>
    <row r="1343" spans="2:29" ht="9.9" customHeight="1" x14ac:dyDescent="0.25">
      <c r="B1343" s="138"/>
      <c r="C1343" s="142"/>
      <c r="D1343" s="333"/>
      <c r="E1343" s="334"/>
      <c r="F1343" s="241"/>
      <c r="G1343" s="241"/>
      <c r="I1343" s="2"/>
      <c r="J1343" s="2"/>
      <c r="K1343" s="2"/>
      <c r="L1343" s="241"/>
      <c r="P1343" s="2"/>
      <c r="AA1343" s="6"/>
      <c r="AB1343" s="6"/>
      <c r="AC1343" s="6"/>
    </row>
    <row r="1344" spans="2:29" ht="9.9" customHeight="1" x14ac:dyDescent="0.25">
      <c r="B1344" s="138"/>
      <c r="C1344" s="142"/>
      <c r="D1344" s="333"/>
      <c r="E1344" s="334"/>
      <c r="F1344" s="241"/>
      <c r="G1344" s="241"/>
      <c r="I1344" s="2"/>
      <c r="J1344" s="2"/>
      <c r="K1344" s="2"/>
      <c r="L1344" s="241"/>
      <c r="P1344" s="2"/>
      <c r="AA1344" s="6"/>
      <c r="AB1344" s="6"/>
      <c r="AC1344" s="6"/>
    </row>
    <row r="1345" spans="2:29" ht="9.9" customHeight="1" x14ac:dyDescent="0.25">
      <c r="B1345" s="138"/>
      <c r="C1345" s="142"/>
      <c r="D1345" s="333"/>
      <c r="E1345" s="334"/>
      <c r="F1345" s="241"/>
      <c r="G1345" s="241"/>
      <c r="I1345" s="2"/>
      <c r="J1345" s="2"/>
      <c r="K1345" s="2"/>
      <c r="L1345" s="241"/>
      <c r="P1345" s="2"/>
      <c r="AA1345" s="6"/>
      <c r="AB1345" s="6"/>
      <c r="AC1345" s="6"/>
    </row>
    <row r="1346" spans="2:29" ht="9.9" customHeight="1" x14ac:dyDescent="0.25">
      <c r="B1346" s="138"/>
      <c r="C1346" s="142"/>
      <c r="D1346" s="333"/>
      <c r="E1346" s="334"/>
      <c r="F1346" s="241"/>
      <c r="G1346" s="241"/>
      <c r="I1346" s="2"/>
      <c r="J1346" s="2"/>
      <c r="K1346" s="2"/>
      <c r="L1346" s="241"/>
      <c r="P1346" s="2"/>
      <c r="AA1346" s="6"/>
      <c r="AB1346" s="6"/>
      <c r="AC1346" s="6"/>
    </row>
    <row r="1347" spans="2:29" ht="9.9" customHeight="1" x14ac:dyDescent="0.25">
      <c r="B1347" s="138"/>
      <c r="C1347" s="142"/>
      <c r="D1347" s="241"/>
      <c r="E1347" s="241"/>
      <c r="F1347" s="241"/>
      <c r="G1347" s="241"/>
      <c r="I1347" s="2"/>
      <c r="J1347" s="2"/>
      <c r="K1347" s="2"/>
      <c r="L1347" s="241"/>
      <c r="P1347" s="2"/>
      <c r="AA1347" s="6"/>
      <c r="AB1347" s="6"/>
      <c r="AC1347" s="6"/>
    </row>
    <row r="1348" spans="2:29" ht="9.9" customHeight="1" x14ac:dyDescent="0.25">
      <c r="B1348" s="138"/>
      <c r="C1348" s="142"/>
      <c r="D1348" s="333"/>
      <c r="E1348" s="334"/>
      <c r="F1348" s="241"/>
      <c r="G1348" s="241"/>
      <c r="I1348" s="2"/>
      <c r="J1348" s="2"/>
      <c r="K1348" s="2"/>
      <c r="L1348" s="241"/>
      <c r="P1348" s="2"/>
      <c r="AA1348" s="6"/>
      <c r="AB1348" s="6"/>
      <c r="AC1348" s="6"/>
    </row>
    <row r="1349" spans="2:29" ht="9.9" customHeight="1" x14ac:dyDescent="0.25">
      <c r="B1349" s="138"/>
      <c r="C1349" s="142"/>
      <c r="D1349" s="333"/>
      <c r="E1349" s="334"/>
      <c r="F1349" s="241"/>
      <c r="G1349" s="241"/>
      <c r="I1349" s="2"/>
      <c r="J1349" s="2"/>
      <c r="K1349" s="2"/>
      <c r="L1349" s="241"/>
      <c r="P1349" s="2"/>
      <c r="AA1349" s="6"/>
      <c r="AB1349" s="6"/>
      <c r="AC1349" s="6"/>
    </row>
    <row r="1350" spans="2:29" ht="9.9" customHeight="1" x14ac:dyDescent="0.25">
      <c r="B1350" s="138"/>
      <c r="C1350" s="142"/>
      <c r="D1350" s="333"/>
      <c r="E1350" s="334"/>
      <c r="F1350" s="241"/>
      <c r="G1350" s="241"/>
      <c r="I1350" s="2"/>
      <c r="J1350" s="2"/>
      <c r="K1350" s="2"/>
      <c r="L1350" s="241"/>
      <c r="P1350" s="2"/>
      <c r="AA1350" s="6"/>
      <c r="AB1350" s="6"/>
      <c r="AC1350" s="6"/>
    </row>
    <row r="1351" spans="2:29" ht="9.9" customHeight="1" x14ac:dyDescent="0.25">
      <c r="B1351" s="138"/>
      <c r="C1351" s="142"/>
      <c r="D1351" s="333"/>
      <c r="E1351" s="334"/>
      <c r="F1351" s="241"/>
      <c r="G1351" s="241"/>
      <c r="I1351" s="2"/>
      <c r="J1351" s="2"/>
      <c r="K1351" s="2"/>
      <c r="L1351" s="241"/>
      <c r="P1351" s="2"/>
      <c r="AA1351" s="6"/>
      <c r="AB1351" s="6"/>
      <c r="AC1351" s="6"/>
    </row>
    <row r="1352" spans="2:29" ht="9.9" customHeight="1" x14ac:dyDescent="0.25">
      <c r="B1352" s="138"/>
      <c r="C1352" s="142"/>
      <c r="D1352" s="241"/>
      <c r="E1352" s="241"/>
      <c r="F1352" s="241"/>
      <c r="G1352" s="241"/>
      <c r="I1352" s="2"/>
      <c r="J1352" s="2"/>
      <c r="K1352" s="2"/>
      <c r="L1352" s="241"/>
      <c r="P1352" s="2"/>
      <c r="AA1352" s="6"/>
      <c r="AB1352" s="6"/>
      <c r="AC1352" s="6"/>
    </row>
    <row r="1353" spans="2:29" ht="9.9" customHeight="1" x14ac:dyDescent="0.25">
      <c r="B1353" s="138"/>
      <c r="C1353" s="142"/>
      <c r="D1353" s="333"/>
      <c r="E1353" s="334"/>
      <c r="F1353" s="241"/>
      <c r="G1353" s="241"/>
      <c r="I1353" s="2"/>
      <c r="J1353" s="2"/>
      <c r="K1353" s="2"/>
      <c r="L1353" s="241"/>
      <c r="P1353" s="2"/>
      <c r="AA1353" s="6"/>
      <c r="AB1353" s="6"/>
      <c r="AC1353" s="6"/>
    </row>
    <row r="1354" spans="2:29" ht="9.9" customHeight="1" x14ac:dyDescent="0.25">
      <c r="B1354" s="138"/>
      <c r="C1354" s="142"/>
      <c r="D1354" s="333"/>
      <c r="E1354" s="334"/>
      <c r="F1354" s="241"/>
      <c r="G1354" s="241"/>
      <c r="I1354" s="2"/>
      <c r="J1354" s="2"/>
      <c r="K1354" s="2"/>
      <c r="L1354" s="241"/>
      <c r="P1354" s="2"/>
      <c r="AA1354" s="6"/>
      <c r="AB1354" s="6"/>
      <c r="AC1354" s="6"/>
    </row>
    <row r="1355" spans="2:29" ht="9.9" customHeight="1" x14ac:dyDescent="0.25">
      <c r="B1355" s="138"/>
      <c r="C1355" s="142"/>
      <c r="D1355" s="333"/>
      <c r="E1355" s="334"/>
      <c r="F1355" s="241"/>
      <c r="G1355" s="241"/>
      <c r="I1355" s="2"/>
      <c r="J1355" s="2"/>
      <c r="K1355" s="2"/>
      <c r="L1355" s="241"/>
      <c r="P1355" s="2"/>
      <c r="AA1355" s="6"/>
      <c r="AB1355" s="6"/>
      <c r="AC1355" s="6"/>
    </row>
    <row r="1356" spans="2:29" ht="9.9" customHeight="1" x14ac:dyDescent="0.25">
      <c r="B1356" s="138"/>
      <c r="C1356" s="142"/>
      <c r="D1356" s="333"/>
      <c r="E1356" s="334"/>
      <c r="F1356" s="241"/>
      <c r="G1356" s="241"/>
      <c r="I1356" s="2"/>
      <c r="J1356" s="2"/>
      <c r="K1356" s="2"/>
      <c r="L1356" s="241"/>
      <c r="P1356" s="2"/>
      <c r="AA1356" s="6"/>
      <c r="AB1356" s="6"/>
      <c r="AC1356" s="6"/>
    </row>
    <row r="1357" spans="2:29" ht="9.9" customHeight="1" x14ac:dyDescent="0.25">
      <c r="B1357" s="138"/>
      <c r="C1357" s="142"/>
      <c r="D1357" s="241"/>
      <c r="E1357" s="241"/>
      <c r="F1357" s="241"/>
      <c r="G1357" s="241"/>
      <c r="I1357" s="2"/>
      <c r="J1357" s="2"/>
      <c r="K1357" s="2"/>
      <c r="L1357" s="241"/>
      <c r="P1357" s="2"/>
      <c r="AA1357" s="6"/>
      <c r="AB1357" s="6"/>
      <c r="AC1357" s="6"/>
    </row>
    <row r="1358" spans="2:29" ht="9.9" customHeight="1" x14ac:dyDescent="0.25">
      <c r="B1358" s="138"/>
      <c r="C1358" s="142"/>
      <c r="D1358" s="333"/>
      <c r="E1358" s="334"/>
      <c r="F1358" s="241"/>
      <c r="G1358" s="241"/>
      <c r="I1358" s="2"/>
      <c r="J1358" s="2"/>
      <c r="K1358" s="2"/>
      <c r="L1358" s="241"/>
      <c r="P1358" s="2"/>
      <c r="AA1358" s="6"/>
      <c r="AB1358" s="6"/>
      <c r="AC1358" s="6"/>
    </row>
    <row r="1359" spans="2:29" ht="9.9" customHeight="1" x14ac:dyDescent="0.25">
      <c r="B1359" s="138"/>
      <c r="C1359" s="142"/>
      <c r="D1359" s="333"/>
      <c r="E1359" s="334"/>
      <c r="F1359" s="241"/>
      <c r="G1359" s="241"/>
      <c r="I1359" s="2"/>
      <c r="J1359" s="2"/>
      <c r="K1359" s="2"/>
      <c r="L1359" s="241"/>
      <c r="P1359" s="2"/>
      <c r="AA1359" s="6"/>
      <c r="AB1359" s="6"/>
      <c r="AC1359" s="6"/>
    </row>
    <row r="1360" spans="2:29" ht="9.9" customHeight="1" x14ac:dyDescent="0.25">
      <c r="B1360" s="138"/>
      <c r="C1360" s="142"/>
      <c r="D1360" s="333"/>
      <c r="E1360" s="334"/>
      <c r="F1360" s="241"/>
      <c r="G1360" s="241"/>
      <c r="I1360" s="2"/>
      <c r="J1360" s="2"/>
      <c r="K1360" s="2"/>
      <c r="L1360" s="241"/>
      <c r="P1360" s="2"/>
      <c r="AA1360" s="6"/>
      <c r="AB1360" s="6"/>
      <c r="AC1360" s="6"/>
    </row>
    <row r="1361" spans="1:29" ht="9.9" customHeight="1" x14ac:dyDescent="0.25">
      <c r="B1361" s="138"/>
      <c r="C1361" s="142"/>
      <c r="D1361" s="241"/>
      <c r="E1361" s="241"/>
      <c r="F1361" s="241"/>
      <c r="G1361" s="241"/>
      <c r="I1361" s="2"/>
      <c r="J1361" s="2"/>
      <c r="K1361" s="2"/>
      <c r="L1361" s="241"/>
      <c r="P1361" s="2"/>
      <c r="AA1361" s="6"/>
      <c r="AB1361" s="6"/>
      <c r="AC1361" s="6"/>
    </row>
    <row r="1362" spans="1:29" ht="9.9" customHeight="1" x14ac:dyDescent="0.25">
      <c r="B1362" s="138"/>
      <c r="C1362" s="142"/>
      <c r="D1362" s="333"/>
      <c r="E1362" s="334"/>
      <c r="F1362" s="241"/>
      <c r="G1362" s="241"/>
      <c r="I1362" s="2"/>
      <c r="J1362" s="2"/>
      <c r="K1362" s="2"/>
      <c r="L1362" s="241"/>
      <c r="P1362" s="2"/>
      <c r="AA1362" s="6"/>
      <c r="AB1362" s="6"/>
      <c r="AC1362" s="6"/>
    </row>
    <row r="1363" spans="1:29" ht="9.9" customHeight="1" x14ac:dyDescent="0.25">
      <c r="B1363" s="138"/>
      <c r="C1363" s="142"/>
      <c r="D1363" s="333"/>
      <c r="E1363" s="334"/>
      <c r="F1363" s="241"/>
      <c r="G1363" s="241"/>
      <c r="I1363" s="2"/>
      <c r="J1363" s="2"/>
      <c r="K1363" s="2"/>
      <c r="L1363" s="241"/>
      <c r="P1363" s="2"/>
      <c r="AA1363" s="6"/>
      <c r="AB1363" s="6"/>
      <c r="AC1363" s="6"/>
    </row>
    <row r="1364" spans="1:29" ht="9.9" customHeight="1" x14ac:dyDescent="0.25">
      <c r="B1364" s="138"/>
      <c r="C1364" s="142"/>
      <c r="D1364" s="333"/>
      <c r="E1364" s="334"/>
      <c r="F1364" s="241"/>
      <c r="G1364" s="241"/>
      <c r="I1364" s="2"/>
      <c r="J1364" s="2"/>
      <c r="K1364" s="2"/>
      <c r="L1364" s="241"/>
      <c r="P1364" s="2"/>
      <c r="AA1364" s="6"/>
      <c r="AB1364" s="6"/>
      <c r="AC1364" s="6"/>
    </row>
    <row r="1365" spans="1:29" ht="9.9" customHeight="1" x14ac:dyDescent="0.25">
      <c r="B1365" s="138"/>
      <c r="C1365" s="142"/>
      <c r="D1365" s="241"/>
      <c r="E1365" s="241"/>
      <c r="F1365" s="241"/>
      <c r="G1365" s="241"/>
      <c r="I1365" s="2"/>
      <c r="J1365" s="2"/>
      <c r="K1365" s="2"/>
      <c r="L1365" s="241"/>
      <c r="P1365" s="2"/>
      <c r="AA1365" s="6"/>
      <c r="AB1365" s="6"/>
      <c r="AC1365" s="6"/>
    </row>
    <row r="1366" spans="1:29" ht="9.9" customHeight="1" x14ac:dyDescent="0.25">
      <c r="B1366" s="138"/>
      <c r="C1366" s="142"/>
      <c r="D1366" s="333"/>
      <c r="E1366" s="334"/>
      <c r="F1366" s="241"/>
      <c r="G1366" s="241"/>
      <c r="I1366" s="2"/>
      <c r="J1366" s="2"/>
      <c r="K1366" s="2"/>
      <c r="L1366" s="241"/>
      <c r="P1366" s="2"/>
      <c r="AA1366" s="6"/>
      <c r="AB1366" s="6"/>
      <c r="AC1366" s="6"/>
    </row>
    <row r="1367" spans="1:29" ht="9.9" customHeight="1" x14ac:dyDescent="0.25">
      <c r="B1367" s="138"/>
      <c r="C1367" s="142"/>
      <c r="D1367" s="333"/>
      <c r="E1367" s="334"/>
      <c r="F1367" s="241"/>
      <c r="G1367" s="241"/>
      <c r="I1367" s="2"/>
      <c r="J1367" s="2"/>
      <c r="K1367" s="2"/>
      <c r="L1367" s="241"/>
      <c r="P1367" s="2"/>
      <c r="AA1367" s="6"/>
      <c r="AB1367" s="6"/>
      <c r="AC1367" s="6"/>
    </row>
    <row r="1368" spans="1:29" ht="9.9" customHeight="1" x14ac:dyDescent="0.25">
      <c r="A1368" s="10"/>
      <c r="B1368" s="67"/>
      <c r="C1368" s="142"/>
      <c r="D1368" s="2"/>
      <c r="E1368" s="241"/>
      <c r="F1368" s="241"/>
      <c r="G1368" s="241"/>
      <c r="H1368" s="240"/>
      <c r="I1368" s="241"/>
      <c r="J1368" s="241"/>
      <c r="K1368" s="241"/>
      <c r="L1368" s="140"/>
      <c r="P1368" s="2"/>
      <c r="AA1368" s="6"/>
      <c r="AB1368" s="6"/>
      <c r="AC1368" s="6"/>
    </row>
    <row r="1369" spans="1:29" ht="9.9" customHeight="1" x14ac:dyDescent="0.25">
      <c r="A1369" s="10"/>
      <c r="B1369" s="67"/>
      <c r="C1369" s="142"/>
      <c r="D1369" s="2"/>
      <c r="E1369" s="241"/>
      <c r="F1369" s="241"/>
      <c r="G1369" s="241"/>
      <c r="H1369" s="240"/>
      <c r="I1369" s="241"/>
      <c r="J1369" s="241"/>
      <c r="K1369" s="241"/>
      <c r="L1369" s="140"/>
      <c r="P1369" s="2"/>
      <c r="AA1369" s="6"/>
      <c r="AB1369" s="6"/>
      <c r="AC1369" s="6"/>
    </row>
    <row r="1370" spans="1:29" ht="9.9" customHeight="1" x14ac:dyDescent="0.25">
      <c r="A1370" s="10"/>
      <c r="B1370" s="67"/>
      <c r="C1370" s="142"/>
      <c r="D1370" s="2"/>
      <c r="E1370" s="241"/>
      <c r="F1370" s="241"/>
      <c r="G1370" s="241"/>
      <c r="H1370" s="240"/>
      <c r="I1370" s="241"/>
      <c r="J1370" s="241"/>
      <c r="K1370" s="241"/>
      <c r="L1370" s="140"/>
      <c r="P1370" s="2"/>
      <c r="AA1370" s="6"/>
      <c r="AB1370" s="6"/>
      <c r="AC1370" s="6"/>
    </row>
    <row r="1371" spans="1:29" ht="9.9" customHeight="1" x14ac:dyDescent="0.25">
      <c r="B1371" s="141"/>
      <c r="C1371" s="142"/>
      <c r="D1371" s="2"/>
      <c r="E1371" s="241"/>
      <c r="F1371" s="241"/>
      <c r="G1371" s="241"/>
      <c r="H1371" s="240"/>
      <c r="I1371" s="241"/>
      <c r="J1371" s="241"/>
      <c r="K1371" s="241"/>
      <c r="L1371" s="13"/>
      <c r="P1371" s="2"/>
      <c r="AA1371" s="6"/>
      <c r="AB1371" s="6"/>
      <c r="AC1371" s="6"/>
    </row>
    <row r="1372" spans="1:29" ht="9.9" customHeight="1" x14ac:dyDescent="0.25">
      <c r="B1372" s="139"/>
      <c r="C1372" s="142"/>
      <c r="D1372" s="2"/>
      <c r="I1372" s="241"/>
      <c r="J1372" s="241"/>
      <c r="K1372" s="241"/>
      <c r="L1372" s="241"/>
      <c r="P1372" s="2"/>
      <c r="AA1372" s="6"/>
      <c r="AB1372" s="6"/>
      <c r="AC1372" s="6"/>
    </row>
    <row r="1373" spans="1:29" ht="9.9" customHeight="1" x14ac:dyDescent="0.25">
      <c r="B1373" s="142"/>
      <c r="C1373" s="142"/>
      <c r="D1373" s="2"/>
      <c r="I1373" s="241"/>
      <c r="J1373" s="241"/>
      <c r="K1373" s="241"/>
      <c r="L1373" s="241"/>
      <c r="P1373" s="2"/>
      <c r="AA1373" s="6"/>
      <c r="AB1373" s="6"/>
      <c r="AC1373" s="6"/>
    </row>
    <row r="1374" spans="1:29" ht="9.9" customHeight="1" x14ac:dyDescent="0.25">
      <c r="B1374" s="138"/>
      <c r="C1374" s="142"/>
      <c r="D1374" s="2"/>
      <c r="I1374" s="241"/>
      <c r="J1374" s="241"/>
      <c r="K1374" s="241"/>
      <c r="L1374" s="241"/>
      <c r="P1374" s="2"/>
      <c r="AA1374" s="6"/>
      <c r="AB1374" s="6"/>
      <c r="AC1374" s="6"/>
    </row>
    <row r="1375" spans="1:29" ht="9.9" customHeight="1" x14ac:dyDescent="0.25">
      <c r="B1375" s="138"/>
      <c r="C1375" s="142"/>
      <c r="D1375" s="2"/>
      <c r="I1375" s="333"/>
      <c r="J1375" s="334"/>
      <c r="K1375" s="241"/>
      <c r="L1375" s="241"/>
      <c r="P1375" s="2"/>
      <c r="AA1375" s="6"/>
      <c r="AB1375" s="6"/>
      <c r="AC1375" s="6"/>
    </row>
    <row r="1376" spans="1:29" ht="9.9" customHeight="1" x14ac:dyDescent="0.25">
      <c r="B1376" s="138"/>
      <c r="C1376" s="142"/>
      <c r="D1376" s="2"/>
      <c r="I1376" s="333"/>
      <c r="J1376" s="334"/>
      <c r="K1376" s="241"/>
      <c r="L1376" s="241"/>
      <c r="P1376" s="2"/>
      <c r="AA1376" s="6"/>
      <c r="AB1376" s="6"/>
      <c r="AC1376" s="6"/>
    </row>
    <row r="1377" spans="2:29" ht="9.9" customHeight="1" x14ac:dyDescent="0.25">
      <c r="B1377" s="138"/>
      <c r="C1377" s="142"/>
      <c r="D1377" s="2"/>
      <c r="I1377" s="241"/>
      <c r="J1377" s="241"/>
      <c r="K1377" s="241"/>
      <c r="L1377" s="241"/>
      <c r="P1377" s="2"/>
      <c r="AA1377" s="6"/>
      <c r="AB1377" s="6"/>
      <c r="AC1377" s="6"/>
    </row>
    <row r="1378" spans="2:29" ht="9.9" customHeight="1" x14ac:dyDescent="0.25">
      <c r="B1378" s="138"/>
      <c r="C1378" s="142"/>
      <c r="D1378" s="2"/>
      <c r="I1378" s="333"/>
      <c r="J1378" s="334"/>
      <c r="K1378" s="241"/>
      <c r="L1378" s="241"/>
      <c r="P1378" s="2"/>
      <c r="AA1378" s="6"/>
      <c r="AB1378" s="6"/>
      <c r="AC1378" s="6"/>
    </row>
    <row r="1379" spans="2:29" ht="9.9" customHeight="1" x14ac:dyDescent="0.25">
      <c r="B1379" s="138"/>
      <c r="C1379" s="142"/>
      <c r="D1379" s="2"/>
      <c r="I1379" s="333"/>
      <c r="J1379" s="334"/>
      <c r="K1379" s="241"/>
      <c r="L1379" s="241"/>
      <c r="P1379" s="2"/>
      <c r="AA1379" s="6"/>
      <c r="AB1379" s="6"/>
      <c r="AC1379" s="6"/>
    </row>
    <row r="1380" spans="2:29" ht="9.9" customHeight="1" x14ac:dyDescent="0.25">
      <c r="B1380" s="138"/>
      <c r="C1380" s="142"/>
      <c r="D1380" s="2"/>
      <c r="I1380" s="333"/>
      <c r="J1380" s="334"/>
      <c r="K1380" s="241"/>
      <c r="L1380" s="241"/>
      <c r="P1380" s="2"/>
      <c r="AA1380" s="6"/>
      <c r="AB1380" s="6"/>
      <c r="AC1380" s="6"/>
    </row>
    <row r="1381" spans="2:29" ht="9.9" customHeight="1" x14ac:dyDescent="0.25">
      <c r="B1381" s="138"/>
      <c r="C1381" s="142"/>
      <c r="D1381" s="2"/>
      <c r="I1381" s="241"/>
      <c r="J1381" s="241"/>
      <c r="K1381" s="241"/>
      <c r="L1381" s="241"/>
      <c r="P1381" s="2"/>
      <c r="AA1381" s="6"/>
      <c r="AB1381" s="6"/>
      <c r="AC1381" s="6"/>
    </row>
    <row r="1382" spans="2:29" ht="9.9" customHeight="1" x14ac:dyDescent="0.25">
      <c r="B1382" s="138"/>
      <c r="C1382" s="142"/>
      <c r="D1382" s="2"/>
      <c r="I1382" s="333"/>
      <c r="J1382" s="334"/>
      <c r="K1382" s="241"/>
      <c r="L1382" s="241"/>
      <c r="P1382" s="2"/>
      <c r="AA1382" s="6"/>
      <c r="AB1382" s="6"/>
      <c r="AC1382" s="6"/>
    </row>
    <row r="1383" spans="2:29" ht="9.9" customHeight="1" x14ac:dyDescent="0.25">
      <c r="B1383" s="138"/>
      <c r="C1383" s="142"/>
      <c r="D1383" s="2"/>
      <c r="I1383" s="333"/>
      <c r="J1383" s="334"/>
      <c r="K1383" s="241"/>
      <c r="L1383" s="241"/>
      <c r="P1383" s="2"/>
      <c r="AA1383" s="6"/>
      <c r="AB1383" s="6"/>
      <c r="AC1383" s="6"/>
    </row>
    <row r="1384" spans="2:29" ht="9.9" customHeight="1" x14ac:dyDescent="0.25">
      <c r="B1384" s="138"/>
      <c r="C1384" s="142"/>
      <c r="D1384" s="2"/>
      <c r="I1384" s="241"/>
      <c r="J1384" s="241"/>
      <c r="K1384" s="241"/>
      <c r="L1384" s="241"/>
      <c r="P1384" s="2"/>
      <c r="AA1384" s="6"/>
      <c r="AB1384" s="6"/>
      <c r="AC1384" s="6"/>
    </row>
    <row r="1385" spans="2:29" ht="9.9" customHeight="1" x14ac:dyDescent="0.25">
      <c r="B1385" s="138"/>
      <c r="C1385" s="142"/>
      <c r="D1385" s="2"/>
      <c r="I1385" s="333"/>
      <c r="J1385" s="334"/>
      <c r="K1385" s="241"/>
      <c r="L1385" s="241"/>
      <c r="P1385" s="2"/>
      <c r="AA1385" s="6"/>
      <c r="AB1385" s="6"/>
      <c r="AC1385" s="6"/>
    </row>
    <row r="1386" spans="2:29" ht="9.9" customHeight="1" x14ac:dyDescent="0.25">
      <c r="B1386" s="138"/>
      <c r="C1386" s="142"/>
      <c r="D1386" s="2"/>
      <c r="I1386" s="333"/>
      <c r="J1386" s="334"/>
      <c r="K1386" s="241"/>
      <c r="L1386" s="241"/>
      <c r="P1386" s="2"/>
      <c r="AA1386" s="6"/>
      <c r="AB1386" s="6"/>
      <c r="AC1386" s="6"/>
    </row>
    <row r="1387" spans="2:29" ht="9.9" customHeight="1" x14ac:dyDescent="0.25">
      <c r="B1387" s="138"/>
      <c r="C1387" s="142"/>
      <c r="D1387" s="2"/>
      <c r="I1387" s="333"/>
      <c r="J1387" s="334"/>
      <c r="K1387" s="241"/>
      <c r="L1387" s="241"/>
      <c r="P1387" s="2"/>
      <c r="AA1387" s="6"/>
      <c r="AB1387" s="6"/>
      <c r="AC1387" s="6"/>
    </row>
    <row r="1388" spans="2:29" ht="9.9" customHeight="1" x14ac:dyDescent="0.25">
      <c r="B1388" s="138"/>
      <c r="C1388" s="142"/>
      <c r="D1388" s="2"/>
      <c r="I1388" s="333"/>
      <c r="J1388" s="334"/>
      <c r="K1388" s="241"/>
      <c r="L1388" s="241"/>
      <c r="P1388" s="2"/>
      <c r="AA1388" s="6"/>
      <c r="AB1388" s="6"/>
      <c r="AC1388" s="6"/>
    </row>
    <row r="1389" spans="2:29" ht="9.9" customHeight="1" x14ac:dyDescent="0.25">
      <c r="B1389" s="138"/>
      <c r="C1389" s="142"/>
      <c r="D1389" s="2"/>
      <c r="I1389" s="241"/>
      <c r="J1389" s="241"/>
      <c r="K1389" s="241"/>
      <c r="L1389" s="241"/>
      <c r="P1389" s="2"/>
      <c r="AA1389" s="6"/>
      <c r="AB1389" s="6"/>
      <c r="AC1389" s="6"/>
    </row>
    <row r="1390" spans="2:29" ht="9.9" customHeight="1" x14ac:dyDescent="0.25">
      <c r="B1390" s="138"/>
      <c r="C1390" s="142"/>
      <c r="D1390" s="2"/>
      <c r="I1390" s="333"/>
      <c r="J1390" s="334"/>
      <c r="K1390" s="241"/>
      <c r="L1390" s="241"/>
      <c r="P1390" s="2"/>
      <c r="AA1390" s="6"/>
      <c r="AB1390" s="6"/>
      <c r="AC1390" s="6"/>
    </row>
    <row r="1391" spans="2:29" ht="9.9" customHeight="1" x14ac:dyDescent="0.25">
      <c r="B1391" s="138"/>
      <c r="C1391" s="142"/>
      <c r="D1391" s="2"/>
      <c r="I1391" s="333"/>
      <c r="J1391" s="334"/>
      <c r="K1391" s="241"/>
      <c r="L1391" s="241"/>
      <c r="P1391" s="2"/>
      <c r="AA1391" s="6"/>
      <c r="AB1391" s="6"/>
      <c r="AC1391" s="6"/>
    </row>
    <row r="1392" spans="2:29" ht="9.9" customHeight="1" x14ac:dyDescent="0.25">
      <c r="B1392" s="138"/>
      <c r="C1392" s="142"/>
      <c r="D1392" s="2"/>
      <c r="I1392" s="241"/>
      <c r="J1392" s="241"/>
      <c r="K1392" s="241"/>
      <c r="L1392" s="241"/>
      <c r="P1392" s="2"/>
      <c r="AA1392" s="6"/>
      <c r="AB1392" s="6"/>
      <c r="AC1392" s="6"/>
    </row>
    <row r="1393" spans="2:29" ht="9.9" customHeight="1" x14ac:dyDescent="0.25">
      <c r="B1393" s="138"/>
      <c r="C1393" s="142"/>
      <c r="D1393" s="2"/>
      <c r="I1393" s="333"/>
      <c r="J1393" s="334"/>
      <c r="K1393" s="241"/>
      <c r="L1393" s="241"/>
      <c r="P1393" s="2"/>
      <c r="AA1393" s="6"/>
      <c r="AB1393" s="6"/>
      <c r="AC1393" s="6"/>
    </row>
    <row r="1394" spans="2:29" ht="9.9" customHeight="1" x14ac:dyDescent="0.25">
      <c r="B1394" s="138"/>
      <c r="C1394" s="142"/>
      <c r="D1394" s="2"/>
      <c r="I1394" s="333"/>
      <c r="J1394" s="334"/>
      <c r="K1394" s="241"/>
      <c r="L1394" s="241"/>
      <c r="P1394" s="2"/>
      <c r="AA1394" s="6"/>
      <c r="AB1394" s="6"/>
      <c r="AC1394" s="6"/>
    </row>
    <row r="1395" spans="2:29" ht="9.9" customHeight="1" x14ac:dyDescent="0.25">
      <c r="B1395" s="138"/>
      <c r="C1395" s="142"/>
      <c r="D1395" s="2"/>
      <c r="I1395" s="333"/>
      <c r="J1395" s="334"/>
      <c r="K1395" s="241"/>
      <c r="L1395" s="241"/>
      <c r="P1395" s="2"/>
      <c r="AA1395" s="6"/>
      <c r="AB1395" s="6"/>
      <c r="AC1395" s="6"/>
    </row>
    <row r="1396" spans="2:29" ht="9.9" customHeight="1" x14ac:dyDescent="0.25">
      <c r="B1396" s="138"/>
      <c r="C1396" s="142"/>
      <c r="D1396" s="2"/>
      <c r="I1396" s="333"/>
      <c r="J1396" s="334"/>
      <c r="K1396" s="241"/>
      <c r="L1396" s="241"/>
      <c r="P1396" s="2"/>
      <c r="AA1396" s="6"/>
      <c r="AB1396" s="6"/>
      <c r="AC1396" s="6"/>
    </row>
    <row r="1397" spans="2:29" ht="9.9" customHeight="1" x14ac:dyDescent="0.25">
      <c r="B1397" s="138"/>
      <c r="C1397" s="142"/>
      <c r="D1397" s="2"/>
      <c r="I1397" s="241"/>
      <c r="J1397" s="241"/>
      <c r="K1397" s="241"/>
      <c r="L1397" s="241"/>
      <c r="P1397" s="2"/>
      <c r="AA1397" s="6"/>
      <c r="AB1397" s="6"/>
      <c r="AC1397" s="6"/>
    </row>
    <row r="1398" spans="2:29" ht="9.9" customHeight="1" x14ac:dyDescent="0.25">
      <c r="B1398" s="138"/>
      <c r="C1398" s="142"/>
      <c r="D1398" s="2"/>
      <c r="I1398" s="333"/>
      <c r="J1398" s="334"/>
      <c r="K1398" s="241"/>
      <c r="L1398" s="241"/>
      <c r="P1398" s="2"/>
      <c r="AA1398" s="6"/>
      <c r="AB1398" s="6"/>
      <c r="AC1398" s="6"/>
    </row>
    <row r="1399" spans="2:29" ht="9.9" customHeight="1" x14ac:dyDescent="0.25">
      <c r="B1399" s="138"/>
      <c r="C1399" s="142"/>
      <c r="D1399" s="2"/>
      <c r="I1399" s="333"/>
      <c r="J1399" s="334"/>
      <c r="K1399" s="241"/>
      <c r="L1399" s="241"/>
      <c r="P1399" s="2"/>
      <c r="AA1399" s="6"/>
      <c r="AB1399" s="6"/>
      <c r="AC1399" s="6"/>
    </row>
    <row r="1400" spans="2:29" ht="9.9" customHeight="1" x14ac:dyDescent="0.25">
      <c r="B1400" s="138"/>
      <c r="C1400" s="142"/>
      <c r="D1400" s="2"/>
      <c r="I1400" s="333"/>
      <c r="J1400" s="334"/>
      <c r="K1400" s="241"/>
      <c r="L1400" s="241"/>
      <c r="P1400" s="2"/>
      <c r="AA1400" s="6"/>
      <c r="AB1400" s="6"/>
      <c r="AC1400" s="6"/>
    </row>
    <row r="1401" spans="2:29" ht="9.9" customHeight="1" x14ac:dyDescent="0.25">
      <c r="B1401" s="138"/>
      <c r="C1401" s="142"/>
      <c r="D1401" s="2"/>
      <c r="I1401" s="333"/>
      <c r="J1401" s="334"/>
      <c r="K1401" s="241"/>
      <c r="L1401" s="241"/>
      <c r="P1401" s="2"/>
      <c r="AA1401" s="6"/>
      <c r="AB1401" s="6"/>
      <c r="AC1401" s="6"/>
    </row>
    <row r="1402" spans="2:29" ht="9.9" customHeight="1" x14ac:dyDescent="0.25">
      <c r="B1402" s="138"/>
      <c r="C1402" s="142"/>
      <c r="D1402" s="2"/>
      <c r="I1402" s="333"/>
      <c r="J1402" s="334"/>
      <c r="K1402" s="241"/>
      <c r="L1402" s="241"/>
      <c r="P1402" s="2"/>
      <c r="AA1402" s="6"/>
      <c r="AB1402" s="6"/>
      <c r="AC1402" s="6"/>
    </row>
    <row r="1403" spans="2:29" ht="9.9" customHeight="1" x14ac:dyDescent="0.25">
      <c r="B1403" s="138"/>
      <c r="C1403" s="142"/>
      <c r="D1403" s="2"/>
      <c r="I1403" s="333"/>
      <c r="J1403" s="334"/>
      <c r="K1403" s="241"/>
      <c r="L1403" s="241"/>
      <c r="P1403" s="2"/>
      <c r="AA1403" s="6"/>
      <c r="AB1403" s="6"/>
      <c r="AC1403" s="6"/>
    </row>
    <row r="1404" spans="2:29" ht="9.9" customHeight="1" x14ac:dyDescent="0.25">
      <c r="B1404" s="138"/>
      <c r="C1404" s="142"/>
      <c r="D1404" s="2"/>
      <c r="I1404" s="241"/>
      <c r="J1404" s="241"/>
      <c r="K1404" s="241"/>
      <c r="L1404" s="241"/>
      <c r="P1404" s="2"/>
      <c r="AA1404" s="6"/>
      <c r="AB1404" s="6"/>
      <c r="AC1404" s="6"/>
    </row>
    <row r="1405" spans="2:29" ht="9.9" customHeight="1" x14ac:dyDescent="0.25">
      <c r="B1405" s="138"/>
      <c r="C1405" s="142"/>
      <c r="D1405" s="2"/>
      <c r="I1405" s="333"/>
      <c r="J1405" s="334"/>
      <c r="K1405" s="241"/>
      <c r="L1405" s="241"/>
      <c r="P1405" s="2"/>
      <c r="AA1405" s="6"/>
      <c r="AB1405" s="6"/>
      <c r="AC1405" s="6"/>
    </row>
    <row r="1406" spans="2:29" ht="9.9" customHeight="1" x14ac:dyDescent="0.25">
      <c r="B1406" s="138"/>
      <c r="C1406" s="142"/>
      <c r="D1406" s="2"/>
      <c r="I1406" s="333"/>
      <c r="J1406" s="334"/>
      <c r="K1406" s="241"/>
      <c r="L1406" s="241"/>
      <c r="P1406" s="2"/>
      <c r="AA1406" s="6"/>
      <c r="AB1406" s="6"/>
      <c r="AC1406" s="6"/>
    </row>
    <row r="1407" spans="2:29" ht="9.9" customHeight="1" x14ac:dyDescent="0.25">
      <c r="B1407" s="138"/>
      <c r="C1407" s="142"/>
      <c r="D1407" s="2"/>
      <c r="I1407" s="333"/>
      <c r="J1407" s="334"/>
      <c r="K1407" s="241"/>
      <c r="L1407" s="241"/>
      <c r="P1407" s="2"/>
      <c r="AA1407" s="6"/>
      <c r="AB1407" s="6"/>
      <c r="AC1407" s="6"/>
    </row>
    <row r="1408" spans="2:29" ht="9.9" customHeight="1" x14ac:dyDescent="0.25">
      <c r="B1408" s="138"/>
      <c r="C1408" s="142"/>
      <c r="D1408" s="2"/>
      <c r="I1408" s="333"/>
      <c r="J1408" s="334"/>
      <c r="K1408" s="241"/>
      <c r="L1408" s="241"/>
      <c r="P1408" s="2"/>
      <c r="AA1408" s="6"/>
      <c r="AB1408" s="6"/>
      <c r="AC1408" s="6"/>
    </row>
    <row r="1409" spans="2:29" ht="9.9" customHeight="1" x14ac:dyDescent="0.25">
      <c r="B1409" s="138"/>
      <c r="C1409" s="142"/>
      <c r="D1409" s="2"/>
      <c r="I1409" s="241"/>
      <c r="J1409" s="241"/>
      <c r="K1409" s="241"/>
      <c r="L1409" s="241"/>
      <c r="P1409" s="2"/>
      <c r="AA1409" s="6"/>
      <c r="AB1409" s="6"/>
      <c r="AC1409" s="6"/>
    </row>
    <row r="1410" spans="2:29" ht="9.9" customHeight="1" x14ac:dyDescent="0.25">
      <c r="B1410" s="138"/>
      <c r="C1410" s="142"/>
      <c r="D1410" s="2"/>
      <c r="I1410" s="333"/>
      <c r="J1410" s="334"/>
      <c r="K1410" s="241"/>
      <c r="L1410" s="241"/>
      <c r="P1410" s="2"/>
      <c r="AA1410" s="6"/>
      <c r="AB1410" s="6"/>
      <c r="AC1410" s="6"/>
    </row>
    <row r="1411" spans="2:29" ht="9.9" customHeight="1" x14ac:dyDescent="0.25">
      <c r="B1411" s="138"/>
      <c r="C1411" s="142"/>
      <c r="D1411" s="2"/>
      <c r="I1411" s="333"/>
      <c r="J1411" s="334"/>
      <c r="K1411" s="241"/>
      <c r="L1411" s="241"/>
      <c r="P1411" s="2"/>
      <c r="AA1411" s="6"/>
      <c r="AB1411" s="6"/>
      <c r="AC1411" s="6"/>
    </row>
    <row r="1412" spans="2:29" ht="9.9" customHeight="1" x14ac:dyDescent="0.25">
      <c r="B1412" s="138"/>
      <c r="C1412" s="142"/>
      <c r="D1412" s="2"/>
      <c r="I1412" s="333"/>
      <c r="J1412" s="334"/>
      <c r="K1412" s="241"/>
      <c r="L1412" s="241"/>
      <c r="P1412" s="2"/>
      <c r="AA1412" s="6"/>
      <c r="AB1412" s="6"/>
      <c r="AC1412" s="6"/>
    </row>
    <row r="1413" spans="2:29" ht="9.9" customHeight="1" x14ac:dyDescent="0.25">
      <c r="B1413" s="138"/>
      <c r="C1413" s="142"/>
      <c r="D1413" s="2"/>
      <c r="I1413" s="333"/>
      <c r="J1413" s="334"/>
      <c r="K1413" s="241"/>
      <c r="L1413" s="241"/>
      <c r="P1413" s="2"/>
      <c r="AA1413" s="6"/>
      <c r="AB1413" s="6"/>
      <c r="AC1413" s="6"/>
    </row>
    <row r="1414" spans="2:29" ht="9.9" customHeight="1" x14ac:dyDescent="0.25">
      <c r="B1414" s="138"/>
      <c r="C1414" s="142"/>
      <c r="D1414" s="2"/>
      <c r="I1414" s="241"/>
      <c r="J1414" s="241"/>
      <c r="K1414" s="241"/>
      <c r="L1414" s="241"/>
      <c r="P1414" s="2"/>
      <c r="AA1414" s="6"/>
      <c r="AB1414" s="6"/>
      <c r="AC1414" s="6"/>
    </row>
    <row r="1415" spans="2:29" ht="9.9" customHeight="1" x14ac:dyDescent="0.25">
      <c r="B1415" s="138"/>
      <c r="C1415" s="142"/>
      <c r="D1415" s="2"/>
      <c r="I1415" s="333"/>
      <c r="J1415" s="334"/>
      <c r="K1415" s="241"/>
      <c r="L1415" s="241"/>
      <c r="P1415" s="2"/>
      <c r="AA1415" s="6"/>
      <c r="AB1415" s="6"/>
      <c r="AC1415" s="6"/>
    </row>
    <row r="1416" spans="2:29" ht="9.9" customHeight="1" x14ac:dyDescent="0.25">
      <c r="B1416" s="138"/>
      <c r="C1416" s="142"/>
      <c r="D1416" s="2"/>
      <c r="I1416" s="333"/>
      <c r="J1416" s="334"/>
      <c r="K1416" s="241"/>
      <c r="L1416" s="241"/>
      <c r="P1416" s="2"/>
      <c r="AA1416" s="6"/>
      <c r="AB1416" s="6"/>
      <c r="AC1416" s="6"/>
    </row>
    <row r="1417" spans="2:29" ht="9.9" customHeight="1" x14ac:dyDescent="0.25">
      <c r="B1417" s="138"/>
      <c r="C1417" s="142"/>
      <c r="D1417" s="2"/>
      <c r="I1417" s="333"/>
      <c r="J1417" s="334"/>
      <c r="K1417" s="241"/>
      <c r="L1417" s="241"/>
      <c r="P1417" s="2"/>
      <c r="AA1417" s="6"/>
      <c r="AB1417" s="6"/>
      <c r="AC1417" s="6"/>
    </row>
    <row r="1418" spans="2:29" ht="9.9" customHeight="1" x14ac:dyDescent="0.25">
      <c r="B1418" s="138"/>
      <c r="C1418" s="142"/>
      <c r="D1418" s="2"/>
      <c r="I1418" s="333"/>
      <c r="J1418" s="334"/>
      <c r="K1418" s="241"/>
      <c r="L1418" s="241"/>
      <c r="P1418" s="2"/>
      <c r="AA1418" s="6"/>
      <c r="AB1418" s="6"/>
      <c r="AC1418" s="6"/>
    </row>
    <row r="1419" spans="2:29" ht="9.9" customHeight="1" x14ac:dyDescent="0.25">
      <c r="B1419" s="138"/>
      <c r="C1419" s="142"/>
      <c r="D1419" s="2"/>
      <c r="I1419" s="241"/>
      <c r="J1419" s="241"/>
      <c r="K1419" s="241"/>
      <c r="L1419" s="241"/>
      <c r="P1419" s="2"/>
      <c r="AA1419" s="6"/>
      <c r="AB1419" s="6"/>
      <c r="AC1419" s="6"/>
    </row>
    <row r="1420" spans="2:29" ht="9.9" customHeight="1" x14ac:dyDescent="0.25">
      <c r="B1420" s="138"/>
      <c r="C1420" s="142"/>
      <c r="D1420" s="2"/>
      <c r="I1420" s="333"/>
      <c r="J1420" s="334"/>
      <c r="K1420" s="241"/>
      <c r="L1420" s="241"/>
      <c r="P1420" s="2"/>
      <c r="AA1420" s="6"/>
      <c r="AB1420" s="6"/>
      <c r="AC1420" s="6"/>
    </row>
    <row r="1421" spans="2:29" ht="9.9" customHeight="1" x14ac:dyDescent="0.25">
      <c r="B1421" s="138"/>
      <c r="C1421" s="142"/>
      <c r="D1421" s="2"/>
      <c r="I1421" s="333"/>
      <c r="J1421" s="334"/>
      <c r="K1421" s="241"/>
      <c r="L1421" s="241"/>
      <c r="P1421" s="2"/>
      <c r="AA1421" s="6"/>
      <c r="AB1421" s="6"/>
      <c r="AC1421" s="6"/>
    </row>
    <row r="1422" spans="2:29" ht="9.9" customHeight="1" x14ac:dyDescent="0.25">
      <c r="B1422" s="138"/>
      <c r="C1422" s="142"/>
      <c r="D1422" s="2"/>
      <c r="I1422" s="333"/>
      <c r="J1422" s="334"/>
      <c r="K1422" s="241"/>
      <c r="L1422" s="241"/>
      <c r="P1422" s="2"/>
      <c r="AA1422" s="6"/>
      <c r="AB1422" s="6"/>
      <c r="AC1422" s="6"/>
    </row>
    <row r="1423" spans="2:29" ht="9.9" customHeight="1" x14ac:dyDescent="0.25">
      <c r="B1423" s="138"/>
      <c r="C1423" s="142"/>
      <c r="D1423" s="2"/>
      <c r="I1423" s="333"/>
      <c r="J1423" s="334"/>
      <c r="K1423" s="241"/>
      <c r="L1423" s="241"/>
      <c r="P1423" s="2"/>
      <c r="AA1423" s="6"/>
      <c r="AB1423" s="6"/>
      <c r="AC1423" s="6"/>
    </row>
    <row r="1424" spans="2:29" ht="9.9" customHeight="1" x14ac:dyDescent="0.25">
      <c r="B1424" s="138"/>
      <c r="C1424" s="142"/>
      <c r="D1424" s="2"/>
      <c r="I1424" s="241"/>
      <c r="J1424" s="241"/>
      <c r="K1424" s="241"/>
      <c r="L1424" s="241"/>
      <c r="P1424" s="2"/>
      <c r="AA1424" s="6"/>
      <c r="AB1424" s="6"/>
      <c r="AC1424" s="6"/>
    </row>
    <row r="1425" spans="2:29" ht="9.9" customHeight="1" x14ac:dyDescent="0.25">
      <c r="B1425" s="138"/>
      <c r="C1425" s="142"/>
      <c r="D1425" s="2"/>
      <c r="I1425" s="333"/>
      <c r="J1425" s="334"/>
      <c r="K1425" s="241"/>
      <c r="L1425" s="241"/>
      <c r="P1425" s="2"/>
      <c r="AA1425" s="6"/>
      <c r="AB1425" s="6"/>
      <c r="AC1425" s="6"/>
    </row>
    <row r="1426" spans="2:29" ht="9.9" customHeight="1" x14ac:dyDescent="0.25">
      <c r="B1426" s="138"/>
      <c r="C1426" s="142"/>
      <c r="D1426" s="2"/>
      <c r="I1426" s="333"/>
      <c r="J1426" s="334"/>
      <c r="K1426" s="241"/>
      <c r="L1426" s="241"/>
      <c r="P1426" s="2"/>
      <c r="AA1426" s="6"/>
      <c r="AB1426" s="6"/>
      <c r="AC1426" s="6"/>
    </row>
    <row r="1427" spans="2:29" ht="9.9" customHeight="1" x14ac:dyDescent="0.25">
      <c r="B1427" s="138"/>
      <c r="C1427" s="142"/>
      <c r="D1427" s="2"/>
      <c r="I1427" s="333"/>
      <c r="J1427" s="334"/>
      <c r="K1427" s="241"/>
      <c r="L1427" s="241"/>
      <c r="P1427" s="2"/>
      <c r="AA1427" s="6"/>
      <c r="AB1427" s="6"/>
      <c r="AC1427" s="6"/>
    </row>
    <row r="1428" spans="2:29" ht="9.9" customHeight="1" x14ac:dyDescent="0.25">
      <c r="B1428" s="138"/>
      <c r="C1428" s="142"/>
      <c r="D1428" s="2"/>
      <c r="I1428" s="333"/>
      <c r="J1428" s="334"/>
      <c r="K1428" s="241"/>
      <c r="L1428" s="241"/>
      <c r="P1428" s="2"/>
      <c r="AA1428" s="6"/>
      <c r="AB1428" s="6"/>
      <c r="AC1428" s="6"/>
    </row>
    <row r="1429" spans="2:29" ht="9.9" customHeight="1" x14ac:dyDescent="0.25">
      <c r="B1429" s="138"/>
      <c r="C1429" s="142"/>
      <c r="D1429" s="2"/>
      <c r="I1429" s="241"/>
      <c r="J1429" s="241"/>
      <c r="K1429" s="241"/>
      <c r="L1429" s="241"/>
      <c r="P1429" s="2"/>
      <c r="AA1429" s="6"/>
      <c r="AB1429" s="6"/>
      <c r="AC1429" s="6"/>
    </row>
    <row r="1430" spans="2:29" ht="9.9" customHeight="1" x14ac:dyDescent="0.25">
      <c r="B1430" s="138"/>
      <c r="C1430" s="142"/>
      <c r="D1430" s="2"/>
      <c r="I1430" s="333"/>
      <c r="J1430" s="334"/>
      <c r="K1430" s="241"/>
      <c r="L1430" s="241"/>
      <c r="P1430" s="2"/>
      <c r="AA1430" s="6"/>
      <c r="AB1430" s="6"/>
      <c r="AC1430" s="6"/>
    </row>
    <row r="1431" spans="2:29" ht="9.9" customHeight="1" x14ac:dyDescent="0.25">
      <c r="B1431" s="138"/>
      <c r="C1431" s="142"/>
      <c r="D1431" s="2"/>
      <c r="I1431" s="333"/>
      <c r="J1431" s="334"/>
      <c r="K1431" s="241"/>
      <c r="L1431" s="241"/>
      <c r="P1431" s="2"/>
      <c r="AA1431" s="6"/>
      <c r="AB1431" s="6"/>
      <c r="AC1431" s="6"/>
    </row>
    <row r="1432" spans="2:29" ht="9.9" customHeight="1" x14ac:dyDescent="0.25">
      <c r="B1432" s="138"/>
      <c r="C1432" s="142"/>
      <c r="D1432" s="2"/>
      <c r="I1432" s="333"/>
      <c r="J1432" s="334"/>
      <c r="K1432" s="241"/>
      <c r="L1432" s="241"/>
      <c r="P1432" s="2"/>
      <c r="AA1432" s="6"/>
      <c r="AB1432" s="6"/>
      <c r="AC1432" s="6"/>
    </row>
    <row r="1433" spans="2:29" ht="9.9" customHeight="1" x14ac:dyDescent="0.25">
      <c r="B1433" s="138"/>
      <c r="C1433" s="142"/>
      <c r="D1433" s="2"/>
      <c r="I1433" s="333"/>
      <c r="J1433" s="334"/>
      <c r="K1433" s="241"/>
      <c r="L1433" s="241"/>
      <c r="P1433" s="2"/>
      <c r="AA1433" s="6"/>
      <c r="AB1433" s="6"/>
      <c r="AC1433" s="6"/>
    </row>
    <row r="1434" spans="2:29" ht="9.9" customHeight="1" x14ac:dyDescent="0.25">
      <c r="B1434" s="138"/>
      <c r="C1434" s="142"/>
      <c r="D1434" s="2"/>
      <c r="I1434" s="241"/>
      <c r="J1434" s="241"/>
      <c r="K1434" s="241"/>
      <c r="L1434" s="241"/>
      <c r="P1434" s="2"/>
      <c r="AA1434" s="6"/>
      <c r="AB1434" s="6"/>
      <c r="AC1434" s="6"/>
    </row>
    <row r="1435" spans="2:29" ht="9.9" customHeight="1" x14ac:dyDescent="0.25">
      <c r="B1435" s="138"/>
      <c r="C1435" s="142"/>
      <c r="D1435" s="2"/>
      <c r="I1435" s="333"/>
      <c r="J1435" s="334"/>
      <c r="K1435" s="241"/>
      <c r="L1435" s="241"/>
      <c r="P1435" s="2"/>
      <c r="AA1435" s="6"/>
      <c r="AB1435" s="6"/>
      <c r="AC1435" s="6"/>
    </row>
    <row r="1436" spans="2:29" ht="9.9" customHeight="1" x14ac:dyDescent="0.25">
      <c r="B1436" s="138"/>
      <c r="C1436" s="142"/>
      <c r="D1436" s="2"/>
      <c r="I1436" s="333"/>
      <c r="J1436" s="334"/>
      <c r="K1436" s="241"/>
      <c r="L1436" s="241"/>
      <c r="P1436" s="2"/>
      <c r="AA1436" s="6"/>
      <c r="AB1436" s="6"/>
      <c r="AC1436" s="6"/>
    </row>
    <row r="1437" spans="2:29" ht="9.9" customHeight="1" x14ac:dyDescent="0.25">
      <c r="B1437" s="138"/>
      <c r="C1437" s="142"/>
      <c r="D1437" s="2"/>
      <c r="I1437" s="333"/>
      <c r="J1437" s="334"/>
      <c r="K1437" s="241"/>
      <c r="L1437" s="241"/>
      <c r="P1437" s="2"/>
      <c r="AA1437" s="6"/>
      <c r="AB1437" s="6"/>
      <c r="AC1437" s="6"/>
    </row>
    <row r="1438" spans="2:29" ht="9.9" customHeight="1" x14ac:dyDescent="0.25">
      <c r="B1438" s="138"/>
      <c r="C1438" s="142"/>
      <c r="D1438" s="2"/>
      <c r="I1438" s="333"/>
      <c r="J1438" s="334"/>
      <c r="K1438" s="241"/>
      <c r="L1438" s="241"/>
      <c r="P1438" s="2"/>
      <c r="AA1438" s="6"/>
      <c r="AB1438" s="6"/>
      <c r="AC1438" s="6"/>
    </row>
    <row r="1439" spans="2:29" ht="9.9" customHeight="1" x14ac:dyDescent="0.25">
      <c r="B1439" s="138"/>
      <c r="C1439" s="142"/>
      <c r="D1439" s="2"/>
      <c r="I1439" s="241"/>
      <c r="J1439" s="241"/>
      <c r="K1439" s="241"/>
      <c r="L1439" s="241"/>
      <c r="P1439" s="2"/>
      <c r="AA1439" s="6"/>
      <c r="AB1439" s="6"/>
      <c r="AC1439" s="6"/>
    </row>
    <row r="1440" spans="2:29" ht="9.9" customHeight="1" x14ac:dyDescent="0.25">
      <c r="B1440" s="138"/>
      <c r="C1440" s="142"/>
      <c r="D1440" s="2"/>
      <c r="I1440" s="333"/>
      <c r="J1440" s="334"/>
      <c r="K1440" s="241"/>
      <c r="L1440" s="241"/>
      <c r="P1440" s="2"/>
      <c r="AA1440" s="6"/>
      <c r="AB1440" s="6"/>
      <c r="AC1440" s="6"/>
    </row>
    <row r="1441" spans="1:29" ht="9.9" customHeight="1" x14ac:dyDescent="0.25">
      <c r="B1441" s="138"/>
      <c r="C1441" s="142"/>
      <c r="D1441" s="2"/>
      <c r="I1441" s="333"/>
      <c r="J1441" s="334"/>
      <c r="K1441" s="241"/>
      <c r="L1441" s="241"/>
      <c r="P1441" s="2"/>
      <c r="AA1441" s="6"/>
      <c r="AB1441" s="6"/>
      <c r="AC1441" s="6"/>
    </row>
    <row r="1442" spans="1:29" ht="9.9" customHeight="1" x14ac:dyDescent="0.25">
      <c r="B1442" s="138"/>
      <c r="C1442" s="142"/>
      <c r="D1442" s="2"/>
      <c r="I1442" s="333"/>
      <c r="J1442" s="334"/>
      <c r="K1442" s="241"/>
      <c r="L1442" s="241"/>
      <c r="P1442" s="2"/>
      <c r="AA1442" s="6"/>
      <c r="AB1442" s="6"/>
      <c r="AC1442" s="6"/>
    </row>
    <row r="1443" spans="1:29" ht="9.9" customHeight="1" x14ac:dyDescent="0.25">
      <c r="B1443" s="138"/>
      <c r="C1443" s="142"/>
      <c r="D1443" s="2"/>
      <c r="I1443" s="333"/>
      <c r="J1443" s="334"/>
      <c r="K1443" s="241"/>
      <c r="L1443" s="241"/>
      <c r="P1443" s="2"/>
      <c r="AA1443" s="6"/>
      <c r="AB1443" s="6"/>
      <c r="AC1443" s="6"/>
    </row>
    <row r="1444" spans="1:29" ht="9.9" customHeight="1" x14ac:dyDescent="0.25">
      <c r="B1444" s="138"/>
      <c r="C1444" s="142"/>
      <c r="D1444" s="2"/>
      <c r="I1444" s="241"/>
      <c r="J1444" s="241"/>
      <c r="K1444" s="241"/>
      <c r="L1444" s="241"/>
      <c r="P1444" s="2"/>
      <c r="AA1444" s="6"/>
      <c r="AB1444" s="6"/>
      <c r="AC1444" s="6"/>
    </row>
    <row r="1445" spans="1:29" ht="9.9" customHeight="1" x14ac:dyDescent="0.25">
      <c r="B1445" s="138"/>
      <c r="C1445" s="142"/>
      <c r="D1445" s="2"/>
      <c r="I1445" s="333"/>
      <c r="J1445" s="334"/>
      <c r="K1445" s="241"/>
      <c r="L1445" s="241"/>
      <c r="P1445" s="2"/>
      <c r="AA1445" s="6"/>
      <c r="AB1445" s="6"/>
      <c r="AC1445" s="6"/>
    </row>
    <row r="1446" spans="1:29" ht="9.9" customHeight="1" x14ac:dyDescent="0.25">
      <c r="B1446" s="138"/>
      <c r="C1446" s="142"/>
      <c r="D1446" s="2"/>
      <c r="I1446" s="333"/>
      <c r="J1446" s="334"/>
      <c r="K1446" s="241"/>
      <c r="L1446" s="241"/>
      <c r="P1446" s="2"/>
      <c r="AA1446" s="6"/>
      <c r="AB1446" s="6"/>
      <c r="AC1446" s="6"/>
    </row>
    <row r="1447" spans="1:29" ht="9.9" customHeight="1" x14ac:dyDescent="0.25">
      <c r="B1447" s="138"/>
      <c r="C1447" s="142"/>
      <c r="D1447" s="2"/>
      <c r="I1447" s="333"/>
      <c r="J1447" s="334"/>
      <c r="K1447" s="241"/>
      <c r="L1447" s="241"/>
      <c r="P1447" s="2"/>
      <c r="AA1447" s="6"/>
      <c r="AB1447" s="6"/>
      <c r="AC1447" s="6"/>
    </row>
    <row r="1448" spans="1:29" ht="9.9" customHeight="1" x14ac:dyDescent="0.25">
      <c r="B1448" s="138"/>
      <c r="C1448" s="142"/>
      <c r="D1448" s="2"/>
      <c r="I1448" s="241"/>
      <c r="J1448" s="241"/>
      <c r="K1448" s="241"/>
      <c r="L1448" s="241"/>
      <c r="P1448" s="2"/>
      <c r="AA1448" s="6"/>
      <c r="AB1448" s="6"/>
      <c r="AC1448" s="6"/>
    </row>
    <row r="1449" spans="1:29" ht="9.9" customHeight="1" x14ac:dyDescent="0.25">
      <c r="B1449" s="138"/>
      <c r="C1449" s="142"/>
      <c r="D1449" s="2"/>
      <c r="I1449" s="333"/>
      <c r="J1449" s="334"/>
      <c r="K1449" s="241"/>
      <c r="L1449" s="241"/>
      <c r="P1449" s="2"/>
      <c r="AA1449" s="6"/>
      <c r="AB1449" s="6"/>
      <c r="AC1449" s="6"/>
    </row>
    <row r="1450" spans="1:29" ht="9.9" customHeight="1" x14ac:dyDescent="0.25">
      <c r="B1450" s="138"/>
      <c r="C1450" s="142"/>
      <c r="D1450" s="2"/>
      <c r="I1450" s="333"/>
      <c r="J1450" s="334"/>
      <c r="K1450" s="241"/>
      <c r="L1450" s="241"/>
      <c r="P1450" s="2"/>
      <c r="AA1450" s="6"/>
      <c r="AB1450" s="6"/>
      <c r="AC1450" s="6"/>
    </row>
    <row r="1451" spans="1:29" ht="9.9" customHeight="1" x14ac:dyDescent="0.25">
      <c r="B1451" s="138"/>
      <c r="C1451" s="142"/>
      <c r="D1451" s="2"/>
      <c r="I1451" s="333"/>
      <c r="J1451" s="334"/>
      <c r="K1451" s="241"/>
      <c r="L1451" s="241"/>
      <c r="P1451" s="2"/>
      <c r="AA1451" s="6"/>
      <c r="AB1451" s="6"/>
      <c r="AC1451" s="6"/>
    </row>
    <row r="1452" spans="1:29" ht="9.9" customHeight="1" x14ac:dyDescent="0.25">
      <c r="B1452" s="138"/>
      <c r="C1452" s="142"/>
      <c r="D1452" s="2"/>
      <c r="I1452" s="241"/>
      <c r="J1452" s="241"/>
      <c r="K1452" s="241"/>
      <c r="L1452" s="241"/>
      <c r="P1452" s="2"/>
      <c r="AA1452" s="6"/>
      <c r="AB1452" s="6"/>
      <c r="AC1452" s="6"/>
    </row>
    <row r="1453" spans="1:29" ht="9.9" customHeight="1" x14ac:dyDescent="0.25">
      <c r="B1453" s="138"/>
      <c r="C1453" s="142"/>
      <c r="D1453" s="2"/>
      <c r="I1453" s="333"/>
      <c r="J1453" s="334"/>
      <c r="K1453" s="241"/>
      <c r="L1453" s="241"/>
      <c r="P1453" s="2"/>
      <c r="AA1453" s="6"/>
      <c r="AB1453" s="6"/>
      <c r="AC1453" s="6"/>
    </row>
    <row r="1454" spans="1:29" ht="9.9" customHeight="1" x14ac:dyDescent="0.25">
      <c r="B1454" s="138"/>
      <c r="C1454" s="142"/>
      <c r="D1454" s="2"/>
      <c r="I1454" s="333"/>
      <c r="J1454" s="334"/>
      <c r="K1454" s="241"/>
      <c r="L1454" s="241"/>
      <c r="P1454" s="2"/>
      <c r="AA1454" s="6"/>
      <c r="AB1454" s="6"/>
      <c r="AC1454" s="6"/>
    </row>
    <row r="1455" spans="1:29" ht="9.9" customHeight="1" x14ac:dyDescent="0.25">
      <c r="B1455" s="138"/>
      <c r="C1455" s="142"/>
      <c r="D1455" s="2"/>
      <c r="I1455" s="234"/>
      <c r="J1455" s="235"/>
      <c r="K1455" s="241"/>
      <c r="L1455" s="241"/>
      <c r="P1455" s="2"/>
      <c r="AA1455" s="6"/>
      <c r="AB1455" s="6"/>
      <c r="AC1455" s="6"/>
    </row>
    <row r="1456" spans="1:29" ht="9.9" customHeight="1" x14ac:dyDescent="0.25">
      <c r="A1456" s="10"/>
      <c r="B1456" s="67"/>
      <c r="C1456" s="142"/>
      <c r="D1456" s="2"/>
      <c r="E1456" s="241"/>
      <c r="F1456" s="241"/>
      <c r="G1456" s="241"/>
      <c r="H1456" s="20"/>
      <c r="I1456" s="241"/>
      <c r="J1456" s="241"/>
      <c r="K1456" s="241"/>
      <c r="L1456" s="241"/>
      <c r="P1456" s="2"/>
      <c r="AA1456" s="6"/>
      <c r="AB1456" s="6"/>
      <c r="AC1456" s="6"/>
    </row>
    <row r="1457" spans="1:29" ht="9.9" customHeight="1" x14ac:dyDescent="0.25">
      <c r="A1457" s="10"/>
      <c r="B1457" s="67"/>
      <c r="C1457" s="142"/>
      <c r="D1457" s="333"/>
      <c r="E1457" s="335"/>
      <c r="F1457" s="336"/>
      <c r="G1457" s="241"/>
      <c r="H1457" s="240"/>
      <c r="I1457" s="241"/>
      <c r="J1457" s="241"/>
      <c r="K1457" s="241"/>
      <c r="L1457" s="241"/>
      <c r="P1457" s="2"/>
      <c r="AA1457" s="6"/>
      <c r="AB1457" s="6"/>
      <c r="AC1457" s="6"/>
    </row>
    <row r="1458" spans="1:29" ht="9.9" customHeight="1" x14ac:dyDescent="0.25">
      <c r="B1458" s="138"/>
      <c r="C1458" s="142"/>
      <c r="D1458" s="2"/>
      <c r="I1458" s="241"/>
      <c r="J1458" s="241"/>
      <c r="K1458" s="241"/>
      <c r="L1458" s="241"/>
      <c r="P1458" s="2"/>
      <c r="AA1458" s="6"/>
      <c r="AB1458" s="6"/>
      <c r="AC1458" s="6"/>
    </row>
    <row r="1459" spans="1:29" ht="9.9" customHeight="1" x14ac:dyDescent="0.25">
      <c r="B1459" s="138"/>
      <c r="C1459" s="142"/>
      <c r="D1459" s="2"/>
      <c r="I1459" s="241"/>
      <c r="J1459" s="241"/>
      <c r="K1459" s="241"/>
      <c r="L1459" s="241"/>
      <c r="P1459" s="2"/>
      <c r="AA1459" s="6"/>
      <c r="AB1459" s="6"/>
      <c r="AC1459" s="6"/>
    </row>
    <row r="1460" spans="1:29" ht="9.9" customHeight="1" x14ac:dyDescent="0.25">
      <c r="B1460" s="142"/>
      <c r="C1460" s="142"/>
      <c r="D1460" s="2"/>
      <c r="I1460" s="241"/>
      <c r="J1460" s="241"/>
      <c r="K1460" s="241"/>
      <c r="L1460" s="241"/>
      <c r="P1460" s="2"/>
      <c r="AA1460" s="6"/>
      <c r="AB1460" s="6"/>
      <c r="AC1460" s="6"/>
    </row>
    <row r="1461" spans="1:29" ht="9.9" customHeight="1" x14ac:dyDescent="0.25">
      <c r="A1461" s="10"/>
      <c r="B1461" s="67"/>
      <c r="C1461" s="142"/>
      <c r="D1461" s="2"/>
      <c r="I1461" s="241"/>
      <c r="J1461" s="241"/>
      <c r="K1461" s="241"/>
      <c r="L1461" s="241"/>
      <c r="P1461" s="2"/>
      <c r="AA1461" s="6"/>
      <c r="AB1461" s="6"/>
      <c r="AC1461" s="6"/>
    </row>
    <row r="1462" spans="1:29" ht="9.9" customHeight="1" x14ac:dyDescent="0.25">
      <c r="B1462" s="141"/>
      <c r="C1462" s="142"/>
      <c r="D1462" s="2"/>
      <c r="I1462" s="241"/>
      <c r="J1462" s="241"/>
      <c r="K1462" s="241"/>
      <c r="L1462" s="13"/>
      <c r="P1462" s="2"/>
      <c r="AA1462" s="6"/>
      <c r="AB1462" s="6"/>
      <c r="AC1462" s="6"/>
    </row>
    <row r="1463" spans="1:29" ht="9.9" customHeight="1" x14ac:dyDescent="0.25">
      <c r="B1463" s="142"/>
      <c r="C1463" s="142"/>
      <c r="D1463" s="2"/>
      <c r="L1463" s="13"/>
      <c r="P1463" s="2"/>
      <c r="AA1463" s="6"/>
      <c r="AB1463" s="6"/>
      <c r="AC1463" s="6"/>
    </row>
    <row r="1464" spans="1:29" ht="9.9" customHeight="1" x14ac:dyDescent="0.25">
      <c r="B1464" s="138"/>
      <c r="C1464" s="142"/>
      <c r="D1464" s="2"/>
      <c r="I1464" s="331"/>
      <c r="J1464" s="332"/>
      <c r="K1464" s="241"/>
      <c r="L1464" s="241"/>
      <c r="P1464" s="2"/>
      <c r="AA1464" s="6"/>
      <c r="AB1464" s="6"/>
      <c r="AC1464" s="6"/>
    </row>
    <row r="1465" spans="1:29" ht="9.9" customHeight="1" x14ac:dyDescent="0.25">
      <c r="B1465" s="138"/>
      <c r="C1465" s="142"/>
      <c r="D1465" s="2"/>
      <c r="I1465" s="331"/>
      <c r="J1465" s="332"/>
      <c r="K1465" s="241"/>
      <c r="L1465" s="241"/>
      <c r="P1465" s="2"/>
      <c r="AA1465" s="6"/>
      <c r="AB1465" s="6"/>
      <c r="AC1465" s="6"/>
    </row>
    <row r="1466" spans="1:29" ht="9.9" customHeight="1" x14ac:dyDescent="0.25">
      <c r="B1466" s="138"/>
      <c r="C1466" s="142"/>
      <c r="D1466" s="2"/>
      <c r="I1466" s="331"/>
      <c r="J1466" s="332"/>
      <c r="K1466" s="241"/>
      <c r="L1466" s="241"/>
      <c r="P1466" s="2"/>
      <c r="AA1466" s="6"/>
      <c r="AB1466" s="6"/>
      <c r="AC1466" s="6"/>
    </row>
    <row r="1467" spans="1:29" ht="9.9" customHeight="1" x14ac:dyDescent="0.25">
      <c r="B1467" s="138"/>
      <c r="C1467" s="142"/>
      <c r="D1467" s="2"/>
      <c r="I1467" s="331"/>
      <c r="J1467" s="332"/>
      <c r="K1467" s="241"/>
      <c r="L1467" s="241"/>
      <c r="P1467" s="2"/>
      <c r="AA1467" s="6"/>
      <c r="AB1467" s="6"/>
      <c r="AC1467" s="6"/>
    </row>
    <row r="1468" spans="1:29" ht="9.9" customHeight="1" x14ac:dyDescent="0.25">
      <c r="B1468" s="138"/>
      <c r="C1468" s="142"/>
      <c r="D1468" s="2"/>
      <c r="I1468" s="331"/>
      <c r="J1468" s="332"/>
      <c r="K1468" s="241"/>
      <c r="L1468" s="241"/>
      <c r="P1468" s="2"/>
      <c r="AA1468" s="6"/>
      <c r="AB1468" s="6"/>
      <c r="AC1468" s="6"/>
    </row>
    <row r="1469" spans="1:29" ht="9.9" customHeight="1" x14ac:dyDescent="0.25">
      <c r="B1469" s="138"/>
      <c r="C1469" s="142"/>
      <c r="D1469" s="2"/>
      <c r="I1469" s="331"/>
      <c r="J1469" s="332"/>
      <c r="K1469" s="241"/>
      <c r="L1469" s="241"/>
      <c r="P1469" s="2"/>
      <c r="AA1469" s="6"/>
      <c r="AB1469" s="6"/>
      <c r="AC1469" s="6"/>
    </row>
    <row r="1470" spans="1:29" ht="9.9" customHeight="1" x14ac:dyDescent="0.25">
      <c r="B1470" s="138"/>
      <c r="C1470" s="142"/>
      <c r="D1470" s="2"/>
      <c r="I1470" s="331"/>
      <c r="J1470" s="332"/>
      <c r="K1470" s="241"/>
      <c r="L1470" s="241"/>
      <c r="P1470" s="2"/>
      <c r="AA1470" s="6"/>
      <c r="AB1470" s="6"/>
      <c r="AC1470" s="6"/>
    </row>
    <row r="1471" spans="1:29" ht="9.9" customHeight="1" x14ac:dyDescent="0.25">
      <c r="B1471" s="138"/>
      <c r="C1471" s="142"/>
      <c r="D1471" s="2"/>
      <c r="I1471" s="331"/>
      <c r="J1471" s="332"/>
      <c r="K1471" s="241"/>
      <c r="L1471" s="241"/>
      <c r="P1471" s="2"/>
      <c r="AA1471" s="6"/>
      <c r="AB1471" s="6"/>
      <c r="AC1471" s="6"/>
    </row>
    <row r="1472" spans="1:29" ht="9.9" customHeight="1" x14ac:dyDescent="0.25">
      <c r="B1472" s="138"/>
      <c r="C1472" s="142"/>
      <c r="D1472" s="2"/>
      <c r="I1472" s="331"/>
      <c r="J1472" s="332"/>
      <c r="K1472" s="241"/>
      <c r="L1472" s="241"/>
      <c r="P1472" s="2"/>
      <c r="AA1472" s="6"/>
      <c r="AB1472" s="6"/>
      <c r="AC1472" s="6"/>
    </row>
    <row r="1473" spans="2:29" ht="9.9" customHeight="1" x14ac:dyDescent="0.25">
      <c r="B1473" s="138"/>
      <c r="C1473" s="142"/>
      <c r="D1473" s="2"/>
      <c r="I1473" s="331"/>
      <c r="J1473" s="332"/>
      <c r="K1473" s="241"/>
      <c r="L1473" s="241"/>
      <c r="P1473" s="2"/>
      <c r="AA1473" s="6"/>
      <c r="AB1473" s="6"/>
      <c r="AC1473" s="6"/>
    </row>
    <row r="1474" spans="2:29" ht="9.9" customHeight="1" x14ac:dyDescent="0.25">
      <c r="B1474" s="138"/>
      <c r="C1474" s="142"/>
      <c r="D1474" s="2"/>
      <c r="I1474" s="331"/>
      <c r="J1474" s="332"/>
      <c r="K1474" s="241"/>
      <c r="L1474" s="241"/>
      <c r="P1474" s="2"/>
      <c r="AA1474" s="6"/>
      <c r="AB1474" s="6"/>
      <c r="AC1474" s="6"/>
    </row>
    <row r="1475" spans="2:29" ht="9.9" customHeight="1" x14ac:dyDescent="0.25">
      <c r="B1475" s="138"/>
      <c r="C1475" s="142"/>
      <c r="D1475" s="2"/>
      <c r="I1475" s="331"/>
      <c r="J1475" s="332"/>
      <c r="K1475" s="241"/>
      <c r="L1475" s="241"/>
      <c r="P1475" s="2"/>
      <c r="AA1475" s="6"/>
      <c r="AB1475" s="6"/>
      <c r="AC1475" s="6"/>
    </row>
    <row r="1476" spans="2:29" ht="9.9" customHeight="1" x14ac:dyDescent="0.25">
      <c r="B1476" s="138"/>
      <c r="C1476" s="142"/>
      <c r="D1476" s="2"/>
      <c r="I1476" s="331"/>
      <c r="J1476" s="332"/>
      <c r="K1476" s="241"/>
      <c r="L1476" s="241"/>
      <c r="P1476" s="2"/>
      <c r="AA1476" s="6"/>
      <c r="AB1476" s="6"/>
      <c r="AC1476" s="6"/>
    </row>
    <row r="1477" spans="2:29" ht="9.9" customHeight="1" x14ac:dyDescent="0.25">
      <c r="B1477" s="138"/>
      <c r="C1477" s="142"/>
      <c r="D1477" s="2"/>
      <c r="I1477" s="331"/>
      <c r="J1477" s="332"/>
      <c r="K1477" s="241"/>
      <c r="L1477" s="241"/>
      <c r="P1477" s="2"/>
      <c r="AA1477" s="6"/>
      <c r="AB1477" s="6"/>
      <c r="AC1477" s="6"/>
    </row>
    <row r="1478" spans="2:29" ht="9.9" customHeight="1" x14ac:dyDescent="0.25">
      <c r="B1478" s="138"/>
      <c r="C1478" s="142"/>
      <c r="D1478" s="2"/>
      <c r="I1478" s="241"/>
      <c r="J1478" s="241"/>
      <c r="K1478" s="241"/>
      <c r="L1478" s="241"/>
      <c r="P1478" s="2"/>
      <c r="AA1478" s="6"/>
      <c r="AB1478" s="6"/>
      <c r="AC1478" s="6"/>
    </row>
    <row r="1479" spans="2:29" ht="9.9" customHeight="1" x14ac:dyDescent="0.25">
      <c r="B1479" s="141"/>
      <c r="C1479" s="142"/>
      <c r="D1479" s="2"/>
      <c r="H1479" s="20"/>
      <c r="I1479" s="241"/>
      <c r="J1479" s="241"/>
      <c r="K1479" s="241"/>
      <c r="L1479" s="241"/>
      <c r="P1479" s="2"/>
      <c r="AA1479" s="6"/>
      <c r="AB1479" s="6"/>
      <c r="AC1479" s="6"/>
    </row>
    <row r="1480" spans="2:29" ht="9.9" customHeight="1" x14ac:dyDescent="0.25">
      <c r="B1480" s="142"/>
      <c r="C1480" s="142"/>
      <c r="D1480" s="2"/>
      <c r="I1480" s="241"/>
      <c r="J1480" s="241"/>
      <c r="K1480" s="241"/>
      <c r="L1480" s="241"/>
      <c r="P1480" s="2"/>
      <c r="AA1480" s="6"/>
      <c r="AB1480" s="6"/>
      <c r="AC1480" s="6"/>
    </row>
    <row r="1481" spans="2:29" ht="9.9" customHeight="1" x14ac:dyDescent="0.25">
      <c r="B1481" s="138"/>
      <c r="C1481" s="142"/>
      <c r="D1481" s="150"/>
      <c r="E1481" s="241"/>
      <c r="F1481" s="241"/>
      <c r="G1481" s="241"/>
      <c r="H1481" s="241"/>
      <c r="I1481" s="241"/>
      <c r="J1481" s="241"/>
      <c r="K1481" s="241"/>
      <c r="L1481" s="241"/>
      <c r="P1481" s="2"/>
      <c r="AA1481" s="6"/>
      <c r="AB1481" s="6"/>
      <c r="AC1481" s="6"/>
    </row>
    <row r="1482" spans="2:29" ht="9.9" customHeight="1" x14ac:dyDescent="0.25">
      <c r="B1482" s="138"/>
      <c r="C1482" s="142"/>
      <c r="D1482" s="241"/>
      <c r="E1482" s="241"/>
      <c r="F1482" s="241"/>
      <c r="G1482" s="241"/>
      <c r="H1482" s="241"/>
      <c r="I1482" s="2"/>
      <c r="J1482" s="241"/>
      <c r="K1482" s="241"/>
      <c r="L1482" s="241"/>
      <c r="P1482" s="2"/>
      <c r="AA1482" s="6"/>
      <c r="AB1482" s="6"/>
      <c r="AC1482" s="6"/>
    </row>
    <row r="1483" spans="2:29" ht="9.9" customHeight="1" x14ac:dyDescent="0.25">
      <c r="B1483" s="138"/>
      <c r="C1483" s="142"/>
      <c r="D1483" s="241"/>
      <c r="E1483" s="241"/>
      <c r="F1483" s="241"/>
      <c r="G1483" s="241"/>
      <c r="H1483" s="241"/>
      <c r="I1483" s="2"/>
      <c r="J1483" s="241"/>
      <c r="K1483" s="241"/>
      <c r="L1483" s="241"/>
      <c r="P1483" s="2"/>
      <c r="AA1483" s="6"/>
      <c r="AB1483" s="6"/>
      <c r="AC1483" s="6"/>
    </row>
    <row r="1484" spans="2:29" ht="9.9" customHeight="1" x14ac:dyDescent="0.25">
      <c r="B1484" s="138"/>
      <c r="C1484" s="142"/>
      <c r="D1484" s="241"/>
      <c r="E1484" s="241"/>
      <c r="F1484" s="241"/>
      <c r="G1484" s="241"/>
      <c r="H1484" s="241"/>
      <c r="I1484" s="2"/>
      <c r="J1484" s="241"/>
      <c r="K1484" s="241"/>
      <c r="L1484" s="241"/>
      <c r="P1484" s="2"/>
      <c r="AA1484" s="6"/>
      <c r="AB1484" s="6"/>
      <c r="AC1484" s="6"/>
    </row>
    <row r="1485" spans="2:29" ht="9.9" customHeight="1" x14ac:dyDescent="0.25">
      <c r="B1485" s="138"/>
      <c r="C1485" s="142"/>
      <c r="D1485" s="241"/>
      <c r="E1485" s="241"/>
      <c r="F1485" s="241"/>
      <c r="G1485" s="241"/>
      <c r="H1485" s="241"/>
      <c r="I1485" s="2"/>
      <c r="J1485" s="241"/>
      <c r="K1485" s="241"/>
      <c r="L1485" s="241"/>
      <c r="P1485" s="2"/>
      <c r="AA1485" s="6"/>
      <c r="AB1485" s="6"/>
      <c r="AC1485" s="6"/>
    </row>
    <row r="1486" spans="2:29" ht="9.9" customHeight="1" x14ac:dyDescent="0.25">
      <c r="B1486" s="138"/>
      <c r="C1486" s="142"/>
      <c r="D1486" s="241"/>
      <c r="E1486" s="241"/>
      <c r="F1486" s="241"/>
      <c r="G1486" s="241"/>
      <c r="H1486" s="241"/>
      <c r="I1486" s="2"/>
      <c r="J1486" s="241"/>
      <c r="K1486" s="241"/>
      <c r="L1486" s="241"/>
      <c r="P1486" s="2"/>
      <c r="AA1486" s="6"/>
      <c r="AB1486" s="6"/>
      <c r="AC1486" s="6"/>
    </row>
    <row r="1487" spans="2:29" ht="9.9" customHeight="1" x14ac:dyDescent="0.25">
      <c r="B1487" s="138"/>
      <c r="C1487" s="142"/>
      <c r="D1487" s="241"/>
      <c r="E1487" s="241"/>
      <c r="F1487" s="241"/>
      <c r="G1487" s="241"/>
      <c r="H1487" s="241"/>
      <c r="I1487" s="2"/>
      <c r="J1487" s="241"/>
      <c r="K1487" s="241"/>
      <c r="L1487" s="241"/>
      <c r="P1487" s="2"/>
      <c r="AA1487" s="6"/>
      <c r="AB1487" s="6"/>
      <c r="AC1487" s="6"/>
    </row>
    <row r="1488" spans="2:29" ht="9.9" customHeight="1" x14ac:dyDescent="0.25">
      <c r="B1488" s="138"/>
      <c r="C1488" s="142"/>
      <c r="D1488" s="241"/>
      <c r="E1488" s="241"/>
      <c r="F1488" s="241"/>
      <c r="G1488" s="241"/>
      <c r="H1488" s="241"/>
      <c r="I1488" s="2"/>
      <c r="J1488" s="241"/>
      <c r="K1488" s="241"/>
      <c r="L1488" s="241"/>
      <c r="P1488" s="2"/>
      <c r="AA1488" s="6"/>
      <c r="AB1488" s="6"/>
      <c r="AC1488" s="6"/>
    </row>
    <row r="1489" spans="2:29" ht="9.9" customHeight="1" x14ac:dyDescent="0.25">
      <c r="B1489" s="138"/>
      <c r="C1489" s="142"/>
      <c r="D1489" s="241"/>
      <c r="E1489" s="241"/>
      <c r="F1489" s="241"/>
      <c r="G1489" s="241"/>
      <c r="H1489" s="241"/>
      <c r="I1489" s="2"/>
      <c r="J1489" s="241"/>
      <c r="K1489" s="241"/>
      <c r="L1489" s="241"/>
      <c r="P1489" s="2"/>
      <c r="AA1489" s="6"/>
      <c r="AB1489" s="6"/>
      <c r="AC1489" s="6"/>
    </row>
    <row r="1490" spans="2:29" ht="9.9" customHeight="1" x14ac:dyDescent="0.25">
      <c r="B1490" s="138"/>
      <c r="C1490" s="142"/>
      <c r="D1490" s="241"/>
      <c r="E1490" s="241"/>
      <c r="F1490" s="241"/>
      <c r="G1490" s="241"/>
      <c r="H1490" s="241"/>
      <c r="I1490" s="2"/>
      <c r="J1490" s="241"/>
      <c r="K1490" s="241"/>
      <c r="L1490" s="241"/>
      <c r="P1490" s="2"/>
      <c r="AA1490" s="6"/>
      <c r="AB1490" s="6"/>
      <c r="AC1490" s="6"/>
    </row>
    <row r="1491" spans="2:29" ht="9.9" customHeight="1" x14ac:dyDescent="0.25">
      <c r="B1491" s="138"/>
      <c r="C1491" s="142"/>
      <c r="D1491" s="241"/>
      <c r="E1491" s="241"/>
      <c r="F1491" s="241"/>
      <c r="G1491" s="241"/>
      <c r="H1491" s="241"/>
      <c r="I1491" s="2"/>
      <c r="J1491" s="241"/>
      <c r="K1491" s="241"/>
      <c r="L1491" s="241"/>
      <c r="P1491" s="2"/>
      <c r="AA1491" s="6"/>
      <c r="AB1491" s="6"/>
      <c r="AC1491" s="6"/>
    </row>
    <row r="1492" spans="2:29" ht="9.9" customHeight="1" x14ac:dyDescent="0.25">
      <c r="B1492" s="138"/>
      <c r="C1492" s="142"/>
      <c r="D1492" s="241"/>
      <c r="E1492" s="241"/>
      <c r="F1492" s="241"/>
      <c r="G1492" s="241"/>
      <c r="H1492" s="241"/>
      <c r="I1492" s="2"/>
      <c r="J1492" s="241"/>
      <c r="K1492" s="241"/>
      <c r="L1492" s="241"/>
      <c r="P1492" s="2"/>
      <c r="AA1492" s="6"/>
      <c r="AB1492" s="6"/>
      <c r="AC1492" s="6"/>
    </row>
    <row r="1493" spans="2:29" ht="9.9" customHeight="1" x14ac:dyDescent="0.25">
      <c r="B1493" s="138"/>
      <c r="C1493" s="142"/>
      <c r="D1493" s="241"/>
      <c r="E1493" s="241"/>
      <c r="F1493" s="241"/>
      <c r="G1493" s="241"/>
      <c r="H1493" s="241"/>
      <c r="I1493" s="2"/>
      <c r="J1493" s="241"/>
      <c r="K1493" s="241"/>
      <c r="L1493" s="241"/>
      <c r="P1493" s="2"/>
      <c r="AA1493" s="6"/>
      <c r="AB1493" s="6"/>
      <c r="AC1493" s="6"/>
    </row>
    <row r="1494" spans="2:29" ht="9.9" customHeight="1" x14ac:dyDescent="0.25">
      <c r="B1494" s="138"/>
      <c r="C1494" s="142"/>
      <c r="D1494" s="241"/>
      <c r="E1494" s="241"/>
      <c r="F1494" s="241"/>
      <c r="G1494" s="241"/>
      <c r="H1494" s="241"/>
      <c r="I1494" s="2"/>
      <c r="J1494" s="241"/>
      <c r="K1494" s="241"/>
      <c r="L1494" s="241"/>
      <c r="P1494" s="2"/>
      <c r="AA1494" s="6"/>
      <c r="AB1494" s="6"/>
      <c r="AC1494" s="6"/>
    </row>
    <row r="1495" spans="2:29" ht="9.9" customHeight="1" x14ac:dyDescent="0.25">
      <c r="B1495" s="138"/>
      <c r="C1495" s="142"/>
      <c r="D1495" s="241"/>
      <c r="E1495" s="241"/>
      <c r="F1495" s="241"/>
      <c r="G1495" s="241"/>
      <c r="H1495" s="241"/>
      <c r="I1495" s="2"/>
      <c r="J1495" s="241"/>
      <c r="K1495" s="241"/>
      <c r="L1495" s="241"/>
      <c r="P1495" s="2"/>
      <c r="AA1495" s="6"/>
      <c r="AB1495" s="6"/>
      <c r="AC1495" s="6"/>
    </row>
    <row r="1496" spans="2:29" ht="9.9" customHeight="1" x14ac:dyDescent="0.25">
      <c r="B1496" s="138"/>
      <c r="C1496" s="142"/>
      <c r="D1496" s="241"/>
      <c r="E1496" s="241"/>
      <c r="F1496" s="241"/>
      <c r="G1496" s="241"/>
      <c r="H1496" s="241"/>
      <c r="I1496" s="2"/>
      <c r="J1496" s="241"/>
      <c r="K1496" s="241"/>
      <c r="L1496" s="241"/>
      <c r="P1496" s="2"/>
      <c r="AA1496" s="6"/>
      <c r="AB1496" s="6"/>
      <c r="AC1496" s="6"/>
    </row>
    <row r="1497" spans="2:29" ht="9.9" customHeight="1" x14ac:dyDescent="0.25">
      <c r="B1497" s="138"/>
      <c r="C1497" s="142"/>
      <c r="D1497" s="241"/>
      <c r="E1497" s="241"/>
      <c r="F1497" s="241"/>
      <c r="G1497" s="241"/>
      <c r="H1497" s="241"/>
      <c r="I1497" s="2"/>
      <c r="J1497" s="241"/>
      <c r="K1497" s="241"/>
      <c r="L1497" s="241"/>
      <c r="P1497" s="2"/>
      <c r="AA1497" s="6"/>
      <c r="AB1497" s="6"/>
      <c r="AC1497" s="6"/>
    </row>
    <row r="1498" spans="2:29" ht="9.9" customHeight="1" x14ac:dyDescent="0.25">
      <c r="B1498" s="138"/>
      <c r="C1498" s="142"/>
      <c r="D1498" s="241"/>
      <c r="E1498" s="241"/>
      <c r="F1498" s="241"/>
      <c r="G1498" s="241"/>
      <c r="H1498" s="241"/>
      <c r="I1498" s="2"/>
      <c r="J1498" s="241"/>
      <c r="K1498" s="241"/>
      <c r="L1498" s="241"/>
      <c r="P1498" s="2"/>
      <c r="AA1498" s="6"/>
      <c r="AB1498" s="6"/>
      <c r="AC1498" s="6"/>
    </row>
    <row r="1499" spans="2:29" ht="9.9" customHeight="1" x14ac:dyDescent="0.25">
      <c r="B1499" s="138"/>
      <c r="C1499" s="142"/>
      <c r="D1499" s="241"/>
      <c r="E1499" s="241"/>
      <c r="F1499" s="241"/>
      <c r="G1499" s="241"/>
      <c r="H1499" s="241"/>
      <c r="I1499" s="2"/>
      <c r="J1499" s="241"/>
      <c r="K1499" s="241"/>
      <c r="L1499" s="241"/>
      <c r="P1499" s="2"/>
      <c r="AA1499" s="6"/>
      <c r="AB1499" s="6"/>
      <c r="AC1499" s="6"/>
    </row>
    <row r="1500" spans="2:29" ht="9.9" customHeight="1" x14ac:dyDescent="0.25">
      <c r="B1500" s="138"/>
      <c r="C1500" s="142"/>
      <c r="D1500" s="74"/>
      <c r="E1500" s="4"/>
      <c r="F1500" s="4"/>
      <c r="G1500" s="4"/>
      <c r="H1500" s="4"/>
      <c r="I1500" s="241"/>
      <c r="J1500" s="241"/>
      <c r="K1500" s="241"/>
      <c r="L1500" s="241"/>
      <c r="P1500" s="2"/>
      <c r="AA1500" s="6"/>
      <c r="AB1500" s="6"/>
      <c r="AC1500" s="6"/>
    </row>
    <row r="1501" spans="2:29" ht="9.9" customHeight="1" x14ac:dyDescent="0.25">
      <c r="B1501" s="138"/>
      <c r="C1501" s="142"/>
      <c r="D1501" s="74"/>
      <c r="E1501" s="4"/>
      <c r="F1501" s="4"/>
      <c r="G1501" s="4"/>
      <c r="H1501" s="4"/>
      <c r="I1501" s="241"/>
      <c r="J1501" s="241"/>
      <c r="K1501" s="241"/>
      <c r="L1501" s="241"/>
      <c r="P1501" s="2"/>
      <c r="AA1501" s="6"/>
      <c r="AB1501" s="6"/>
      <c r="AC1501" s="6"/>
    </row>
    <row r="1502" spans="2:29" ht="9.9" customHeight="1" x14ac:dyDescent="0.25">
      <c r="B1502" s="141"/>
      <c r="C1502" s="142"/>
      <c r="D1502" s="74"/>
      <c r="E1502" s="4"/>
      <c r="F1502" s="4"/>
      <c r="G1502" s="4"/>
      <c r="H1502" s="4"/>
      <c r="I1502" s="241"/>
      <c r="J1502" s="241"/>
      <c r="K1502" s="241"/>
      <c r="L1502" s="13"/>
      <c r="P1502" s="2"/>
      <c r="AA1502" s="6"/>
      <c r="AB1502" s="6"/>
      <c r="AC1502" s="6"/>
    </row>
    <row r="1503" spans="2:29" ht="9.9" customHeight="1" x14ac:dyDescent="0.25">
      <c r="B1503" s="142"/>
      <c r="C1503" s="142"/>
      <c r="D1503" s="74"/>
      <c r="E1503" s="4"/>
      <c r="F1503" s="4"/>
      <c r="G1503" s="4"/>
      <c r="H1503" s="4"/>
      <c r="I1503" s="241"/>
      <c r="J1503" s="241"/>
      <c r="K1503" s="241"/>
      <c r="L1503" s="241"/>
      <c r="P1503" s="2"/>
      <c r="AA1503" s="6"/>
      <c r="AB1503" s="6"/>
      <c r="AC1503" s="6"/>
    </row>
    <row r="1504" spans="2:29" ht="9.9" customHeight="1" x14ac:dyDescent="0.25">
      <c r="B1504" s="138"/>
      <c r="C1504" s="142"/>
      <c r="D1504" s="74"/>
      <c r="E1504" s="4"/>
      <c r="F1504" s="4"/>
      <c r="G1504" s="4"/>
      <c r="H1504" s="4"/>
      <c r="I1504" s="241"/>
      <c r="J1504" s="241"/>
      <c r="K1504" s="241"/>
      <c r="L1504" s="241"/>
      <c r="P1504" s="2"/>
      <c r="AA1504" s="6"/>
      <c r="AB1504" s="6"/>
      <c r="AC1504" s="6"/>
    </row>
    <row r="1505" spans="2:29" ht="9.9" customHeight="1" x14ac:dyDescent="0.25">
      <c r="B1505" s="138"/>
      <c r="C1505" s="142"/>
      <c r="D1505" s="2"/>
      <c r="I1505" s="241"/>
      <c r="J1505" s="241"/>
      <c r="K1505" s="241"/>
      <c r="L1505" s="241"/>
      <c r="P1505" s="2"/>
      <c r="AA1505" s="6"/>
      <c r="AB1505" s="6"/>
      <c r="AC1505" s="6"/>
    </row>
    <row r="1506" spans="2:29" ht="9.9" customHeight="1" x14ac:dyDescent="0.25">
      <c r="B1506" s="138"/>
      <c r="C1506" s="142"/>
      <c r="D1506" s="2"/>
      <c r="I1506" s="241"/>
      <c r="J1506" s="241"/>
      <c r="K1506" s="241"/>
      <c r="L1506" s="241"/>
      <c r="P1506" s="2"/>
      <c r="AA1506" s="6"/>
      <c r="AB1506" s="6"/>
      <c r="AC1506" s="6"/>
    </row>
    <row r="1507" spans="2:29" ht="9.9" customHeight="1" x14ac:dyDescent="0.25">
      <c r="B1507" s="138"/>
      <c r="C1507" s="142"/>
      <c r="D1507" s="2"/>
      <c r="I1507" s="241"/>
      <c r="J1507" s="241"/>
      <c r="K1507" s="241"/>
      <c r="L1507" s="241"/>
      <c r="P1507" s="2"/>
      <c r="AA1507" s="6"/>
      <c r="AB1507" s="6"/>
      <c r="AC1507" s="6"/>
    </row>
    <row r="1508" spans="2:29" ht="9.9" customHeight="1" x14ac:dyDescent="0.25">
      <c r="B1508" s="138"/>
      <c r="C1508" s="142"/>
      <c r="D1508" s="2"/>
      <c r="I1508" s="241"/>
      <c r="J1508" s="241"/>
      <c r="K1508" s="241"/>
      <c r="L1508" s="241"/>
      <c r="P1508" s="2"/>
      <c r="AA1508" s="6"/>
      <c r="AB1508" s="6"/>
      <c r="AC1508" s="6"/>
    </row>
    <row r="1509" spans="2:29" ht="9.9" customHeight="1" x14ac:dyDescent="0.25">
      <c r="B1509" s="138"/>
      <c r="C1509" s="142"/>
      <c r="D1509" s="2"/>
      <c r="I1509" s="241"/>
      <c r="J1509" s="241"/>
      <c r="K1509" s="241"/>
      <c r="L1509" s="241"/>
      <c r="P1509" s="2"/>
      <c r="AA1509" s="6"/>
      <c r="AB1509" s="6"/>
      <c r="AC1509" s="6"/>
    </row>
    <row r="1510" spans="2:29" ht="9.9" customHeight="1" x14ac:dyDescent="0.25">
      <c r="B1510" s="138"/>
      <c r="C1510" s="142"/>
      <c r="D1510" s="2"/>
      <c r="I1510" s="241"/>
      <c r="J1510" s="241"/>
      <c r="K1510" s="241"/>
      <c r="L1510" s="241"/>
      <c r="P1510" s="2"/>
      <c r="AA1510" s="6"/>
      <c r="AB1510" s="6"/>
      <c r="AC1510" s="6"/>
    </row>
    <row r="1511" spans="2:29" ht="9.9" customHeight="1" x14ac:dyDescent="0.25">
      <c r="B1511" s="138"/>
      <c r="C1511" s="142"/>
      <c r="D1511" s="2"/>
      <c r="I1511" s="241"/>
      <c r="J1511" s="241"/>
      <c r="K1511" s="241"/>
      <c r="L1511" s="241"/>
      <c r="P1511" s="2"/>
      <c r="AA1511" s="6"/>
      <c r="AB1511" s="6"/>
      <c r="AC1511" s="6"/>
    </row>
    <row r="1512" spans="2:29" ht="9.9" customHeight="1" x14ac:dyDescent="0.25">
      <c r="B1512" s="138"/>
      <c r="C1512" s="142"/>
      <c r="D1512" s="2"/>
      <c r="I1512" s="241"/>
      <c r="J1512" s="241"/>
      <c r="K1512" s="241"/>
      <c r="L1512" s="241"/>
      <c r="P1512" s="2"/>
      <c r="AA1512" s="6"/>
      <c r="AB1512" s="6"/>
      <c r="AC1512" s="6"/>
    </row>
    <row r="1513" spans="2:29" ht="9.9" customHeight="1" x14ac:dyDescent="0.25">
      <c r="B1513" s="138"/>
      <c r="C1513" s="142"/>
      <c r="D1513" s="2"/>
      <c r="E1513" s="241"/>
      <c r="F1513" s="241"/>
      <c r="G1513" s="241"/>
      <c r="H1513" s="240"/>
      <c r="I1513" s="241"/>
      <c r="J1513" s="241"/>
      <c r="K1513" s="241"/>
      <c r="L1513" s="241"/>
      <c r="P1513" s="2"/>
      <c r="AA1513" s="6"/>
      <c r="AB1513" s="6"/>
      <c r="AC1513" s="6"/>
    </row>
    <row r="1514" spans="2:29" ht="9.9" customHeight="1" x14ac:dyDescent="0.25">
      <c r="B1514" s="138"/>
      <c r="C1514" s="142"/>
      <c r="D1514" s="2"/>
      <c r="E1514" s="241"/>
      <c r="F1514" s="241"/>
      <c r="G1514" s="241"/>
      <c r="H1514" s="240"/>
      <c r="I1514" s="241"/>
      <c r="J1514" s="241"/>
      <c r="K1514" s="241"/>
      <c r="L1514" s="241"/>
      <c r="P1514" s="2"/>
      <c r="AA1514" s="6"/>
      <c r="AB1514" s="6"/>
      <c r="AC1514" s="6"/>
    </row>
    <row r="1515" spans="2:29" ht="9.9" customHeight="1" x14ac:dyDescent="0.25">
      <c r="B1515" s="138"/>
      <c r="C1515" s="142"/>
      <c r="D1515" s="2"/>
      <c r="E1515" s="241"/>
      <c r="F1515" s="241"/>
      <c r="G1515" s="241"/>
      <c r="H1515" s="240"/>
      <c r="I1515" s="241"/>
      <c r="J1515" s="241"/>
      <c r="K1515" s="241"/>
      <c r="L1515" s="241"/>
      <c r="P1515" s="2"/>
      <c r="AA1515" s="6"/>
      <c r="AB1515" s="6"/>
      <c r="AC1515" s="6"/>
    </row>
    <row r="1516" spans="2:29" ht="9.9" customHeight="1" x14ac:dyDescent="0.25">
      <c r="B1516" s="138"/>
      <c r="C1516" s="142"/>
      <c r="D1516" s="2"/>
      <c r="E1516" s="241"/>
      <c r="F1516" s="241"/>
      <c r="G1516" s="241"/>
      <c r="H1516" s="240"/>
      <c r="I1516" s="241"/>
      <c r="J1516" s="241"/>
      <c r="K1516" s="241"/>
      <c r="L1516" s="241"/>
      <c r="P1516" s="2"/>
      <c r="AA1516" s="6"/>
      <c r="AB1516" s="6"/>
      <c r="AC1516" s="6"/>
    </row>
    <row r="1517" spans="2:29" ht="9.9" customHeight="1" x14ac:dyDescent="0.25">
      <c r="B1517" s="138"/>
      <c r="C1517" s="142"/>
      <c r="D1517" s="2"/>
      <c r="E1517" s="241"/>
      <c r="F1517" s="241"/>
      <c r="G1517" s="241"/>
      <c r="H1517" s="240"/>
      <c r="I1517" s="241"/>
      <c r="J1517" s="241"/>
      <c r="K1517" s="241"/>
      <c r="L1517" s="241"/>
      <c r="P1517" s="2"/>
      <c r="AA1517" s="6"/>
      <c r="AB1517" s="6"/>
      <c r="AC1517" s="6"/>
    </row>
    <row r="1518" spans="2:29" ht="9.9" customHeight="1" x14ac:dyDescent="0.25">
      <c r="B1518" s="138"/>
      <c r="C1518" s="142"/>
      <c r="D1518" s="2"/>
      <c r="E1518" s="241"/>
      <c r="F1518" s="241"/>
      <c r="G1518" s="241"/>
      <c r="H1518" s="240"/>
      <c r="I1518" s="241"/>
      <c r="J1518" s="241"/>
      <c r="K1518" s="241"/>
      <c r="L1518" s="241"/>
      <c r="P1518" s="2"/>
      <c r="AA1518" s="6"/>
      <c r="AB1518" s="6"/>
      <c r="AC1518" s="6"/>
    </row>
    <row r="1519" spans="2:29" ht="9.9" customHeight="1" x14ac:dyDescent="0.25">
      <c r="B1519" s="138"/>
      <c r="C1519" s="142"/>
      <c r="D1519" s="2"/>
      <c r="E1519" s="241"/>
      <c r="F1519" s="241"/>
      <c r="G1519" s="241"/>
      <c r="H1519" s="240"/>
      <c r="I1519" s="241"/>
      <c r="J1519" s="241"/>
      <c r="K1519" s="241"/>
      <c r="L1519" s="241"/>
      <c r="P1519" s="2"/>
      <c r="AA1519" s="6"/>
      <c r="AB1519" s="6"/>
      <c r="AC1519" s="6"/>
    </row>
    <row r="1520" spans="2:29" ht="9.9" customHeight="1" x14ac:dyDescent="0.25">
      <c r="B1520" s="138"/>
      <c r="C1520" s="142"/>
      <c r="D1520" s="2"/>
      <c r="E1520" s="241"/>
      <c r="F1520" s="241"/>
      <c r="G1520" s="241"/>
      <c r="H1520" s="240"/>
      <c r="I1520" s="241"/>
      <c r="J1520" s="241"/>
      <c r="K1520" s="241"/>
      <c r="L1520" s="241"/>
      <c r="P1520" s="2"/>
      <c r="AA1520" s="6"/>
      <c r="AB1520" s="6"/>
      <c r="AC1520" s="6"/>
    </row>
    <row r="1521" spans="2:29" ht="9.9" customHeight="1" x14ac:dyDescent="0.25">
      <c r="B1521" s="138"/>
      <c r="C1521" s="142"/>
      <c r="D1521" s="2"/>
      <c r="E1521" s="241"/>
      <c r="F1521" s="241"/>
      <c r="G1521" s="241"/>
      <c r="H1521" s="240"/>
      <c r="I1521" s="241"/>
      <c r="J1521" s="241"/>
      <c r="K1521" s="241"/>
      <c r="L1521" s="241"/>
      <c r="P1521" s="2"/>
      <c r="AA1521" s="6"/>
      <c r="AB1521" s="6"/>
      <c r="AC1521" s="6"/>
    </row>
    <row r="1522" spans="2:29" ht="9.9" customHeight="1" x14ac:dyDescent="0.25">
      <c r="B1522" s="138"/>
      <c r="C1522" s="142"/>
      <c r="D1522" s="2"/>
      <c r="E1522" s="241"/>
      <c r="F1522" s="241"/>
      <c r="G1522" s="241"/>
      <c r="H1522" s="240"/>
      <c r="I1522" s="241"/>
      <c r="J1522" s="241"/>
      <c r="K1522" s="241"/>
      <c r="L1522" s="241"/>
      <c r="P1522" s="2"/>
      <c r="AA1522" s="6"/>
      <c r="AB1522" s="6"/>
      <c r="AC1522" s="6"/>
    </row>
    <row r="1523" spans="2:29" ht="9.9" customHeight="1" x14ac:dyDescent="0.25">
      <c r="B1523" s="138"/>
      <c r="C1523" s="142"/>
      <c r="D1523" s="2"/>
      <c r="E1523" s="241"/>
      <c r="F1523" s="241"/>
      <c r="G1523" s="241"/>
      <c r="H1523" s="240"/>
      <c r="I1523" s="241"/>
      <c r="J1523" s="241"/>
      <c r="K1523" s="241"/>
      <c r="L1523" s="241"/>
      <c r="P1523" s="2"/>
      <c r="AA1523" s="6"/>
      <c r="AB1523" s="6"/>
      <c r="AC1523" s="6"/>
    </row>
    <row r="1524" spans="2:29" ht="9.9" customHeight="1" x14ac:dyDescent="0.25">
      <c r="B1524" s="138"/>
      <c r="C1524" s="142"/>
      <c r="D1524" s="2"/>
      <c r="E1524" s="241"/>
      <c r="F1524" s="241"/>
      <c r="G1524" s="241"/>
      <c r="H1524" s="240"/>
      <c r="I1524" s="241"/>
      <c r="J1524" s="241"/>
      <c r="K1524" s="241"/>
      <c r="L1524" s="241"/>
      <c r="P1524" s="2"/>
      <c r="AA1524" s="6"/>
      <c r="AB1524" s="6"/>
      <c r="AC1524" s="6"/>
    </row>
    <row r="1525" spans="2:29" ht="9.9" customHeight="1" x14ac:dyDescent="0.25">
      <c r="B1525" s="141"/>
      <c r="C1525" s="142"/>
      <c r="D1525" s="2"/>
      <c r="I1525" s="241"/>
      <c r="J1525" s="241"/>
      <c r="K1525" s="241"/>
      <c r="L1525" s="143"/>
      <c r="M1525" s="144"/>
      <c r="N1525" s="144"/>
      <c r="O1525" s="144"/>
      <c r="P1525" s="2"/>
      <c r="AA1525" s="6"/>
      <c r="AB1525" s="6"/>
      <c r="AC1525" s="6"/>
    </row>
    <row r="1526" spans="2:29" ht="9.9" customHeight="1" x14ac:dyDescent="0.25">
      <c r="B1526" s="142"/>
      <c r="C1526" s="142"/>
      <c r="D1526" s="2"/>
      <c r="H1526" s="152"/>
      <c r="I1526" s="241"/>
      <c r="J1526" s="241"/>
      <c r="K1526" s="241"/>
      <c r="L1526" s="241"/>
      <c r="M1526" s="144"/>
      <c r="N1526" s="144"/>
      <c r="O1526" s="144"/>
      <c r="P1526" s="2"/>
      <c r="Q1526" s="4"/>
      <c r="R1526" s="4"/>
      <c r="AA1526" s="6"/>
      <c r="AB1526" s="6"/>
      <c r="AC1526" s="6"/>
    </row>
    <row r="1527" spans="2:29" ht="9.9" customHeight="1" x14ac:dyDescent="0.25">
      <c r="B1527" s="138"/>
      <c r="C1527" s="142"/>
      <c r="D1527" s="2"/>
      <c r="I1527" s="241"/>
      <c r="J1527" s="241"/>
      <c r="K1527" s="241"/>
      <c r="L1527" s="241"/>
      <c r="M1527" s="146"/>
      <c r="N1527" s="146"/>
      <c r="O1527" s="146"/>
      <c r="P1527" s="2"/>
      <c r="AA1527" s="6"/>
      <c r="AB1527" s="6"/>
      <c r="AC1527" s="6"/>
    </row>
    <row r="1528" spans="2:29" ht="9.9" customHeight="1" x14ac:dyDescent="0.25">
      <c r="B1528" s="138"/>
      <c r="C1528" s="142"/>
      <c r="D1528" s="2"/>
      <c r="I1528" s="241"/>
      <c r="J1528" s="241"/>
      <c r="K1528" s="241"/>
      <c r="L1528" s="241"/>
      <c r="M1528" s="146"/>
      <c r="N1528" s="146"/>
      <c r="O1528" s="146"/>
      <c r="P1528" s="2"/>
      <c r="AA1528" s="6"/>
      <c r="AB1528" s="6"/>
      <c r="AC1528" s="6"/>
    </row>
    <row r="1529" spans="2:29" ht="9.9" customHeight="1" x14ac:dyDescent="0.25">
      <c r="B1529" s="138"/>
      <c r="C1529" s="142"/>
      <c r="D1529" s="2"/>
      <c r="E1529" s="241"/>
      <c r="F1529" s="241"/>
      <c r="G1529" s="241"/>
      <c r="H1529" s="240"/>
      <c r="I1529" s="241"/>
      <c r="J1529" s="241"/>
      <c r="K1529" s="241"/>
      <c r="L1529" s="241"/>
      <c r="M1529" s="145"/>
      <c r="N1529" s="146"/>
      <c r="O1529" s="146"/>
      <c r="P1529" s="2"/>
      <c r="AA1529" s="6"/>
      <c r="AB1529" s="6"/>
      <c r="AC1529" s="6"/>
    </row>
    <row r="1530" spans="2:29" ht="9.9" customHeight="1" x14ac:dyDescent="0.25">
      <c r="B1530" s="138"/>
      <c r="C1530" s="142"/>
      <c r="D1530" s="2"/>
      <c r="E1530" s="241"/>
      <c r="F1530" s="241"/>
      <c r="G1530" s="241"/>
      <c r="H1530" s="240"/>
      <c r="I1530" s="241"/>
      <c r="J1530" s="241"/>
      <c r="K1530" s="241"/>
      <c r="L1530" s="241"/>
      <c r="M1530" s="145"/>
      <c r="N1530" s="146"/>
      <c r="O1530" s="146"/>
      <c r="P1530" s="2"/>
      <c r="AA1530" s="6"/>
      <c r="AB1530" s="6"/>
      <c r="AC1530" s="6"/>
    </row>
    <row r="1531" spans="2:29" ht="9.9" customHeight="1" x14ac:dyDescent="0.25">
      <c r="B1531" s="138"/>
      <c r="C1531" s="142"/>
      <c r="D1531" s="2"/>
      <c r="E1531" s="241"/>
      <c r="F1531" s="241"/>
      <c r="G1531" s="241"/>
      <c r="H1531" s="240"/>
      <c r="I1531" s="241"/>
      <c r="J1531" s="241"/>
      <c r="K1531" s="241"/>
      <c r="L1531" s="241"/>
      <c r="M1531" s="145"/>
      <c r="N1531" s="146"/>
      <c r="O1531" s="146"/>
      <c r="P1531" s="2"/>
      <c r="AA1531" s="6"/>
      <c r="AB1531" s="6"/>
      <c r="AC1531" s="6"/>
    </row>
    <row r="1532" spans="2:29" ht="9.9" customHeight="1" x14ac:dyDescent="0.25">
      <c r="B1532" s="138"/>
      <c r="C1532" s="142"/>
      <c r="D1532" s="2"/>
      <c r="E1532" s="241"/>
      <c r="F1532" s="241"/>
      <c r="G1532" s="241"/>
      <c r="H1532" s="240"/>
      <c r="I1532" s="241"/>
      <c r="J1532" s="241"/>
      <c r="K1532" s="241"/>
      <c r="L1532" s="241"/>
      <c r="M1532" s="145"/>
      <c r="N1532" s="146"/>
      <c r="O1532" s="146"/>
      <c r="P1532" s="2"/>
      <c r="AA1532" s="6"/>
      <c r="AB1532" s="6"/>
      <c r="AC1532" s="6"/>
    </row>
    <row r="1533" spans="2:29" ht="9.9" customHeight="1" x14ac:dyDescent="0.25">
      <c r="B1533" s="138"/>
      <c r="C1533" s="142"/>
      <c r="D1533" s="2"/>
      <c r="E1533" s="241"/>
      <c r="F1533" s="241"/>
      <c r="G1533" s="241"/>
      <c r="H1533" s="240"/>
      <c r="I1533" s="241"/>
      <c r="J1533" s="241"/>
      <c r="K1533" s="241"/>
      <c r="L1533" s="241"/>
      <c r="M1533" s="145"/>
      <c r="N1533" s="146"/>
      <c r="O1533" s="146"/>
      <c r="P1533" s="2"/>
      <c r="AA1533" s="6"/>
      <c r="AB1533" s="6"/>
      <c r="AC1533" s="6"/>
    </row>
    <row r="1534" spans="2:29" ht="9.9" customHeight="1" x14ac:dyDescent="0.25">
      <c r="B1534" s="138"/>
      <c r="C1534" s="142"/>
      <c r="D1534" s="2"/>
      <c r="E1534" s="241"/>
      <c r="F1534" s="241"/>
      <c r="G1534" s="241"/>
      <c r="H1534" s="240"/>
      <c r="I1534" s="241"/>
      <c r="J1534" s="241"/>
      <c r="K1534" s="241"/>
      <c r="L1534" s="140"/>
      <c r="M1534" s="145"/>
      <c r="N1534" s="146"/>
      <c r="O1534" s="146"/>
      <c r="P1534" s="2"/>
      <c r="AA1534" s="6"/>
      <c r="AB1534" s="6"/>
      <c r="AC1534" s="6"/>
    </row>
    <row r="1535" spans="2:29" ht="9.9" customHeight="1" x14ac:dyDescent="0.25">
      <c r="B1535" s="138"/>
      <c r="C1535" s="142"/>
      <c r="D1535" s="2"/>
      <c r="E1535" s="241"/>
      <c r="F1535" s="241"/>
      <c r="G1535" s="241"/>
      <c r="H1535" s="240"/>
      <c r="I1535" s="241"/>
      <c r="J1535" s="241"/>
      <c r="K1535" s="241"/>
      <c r="L1535" s="140"/>
      <c r="M1535" s="145"/>
      <c r="N1535" s="146"/>
      <c r="O1535" s="146"/>
      <c r="P1535" s="2"/>
      <c r="AA1535" s="6"/>
      <c r="AB1535" s="6"/>
      <c r="AC1535" s="6"/>
    </row>
    <row r="1536" spans="2:29" ht="9.9" customHeight="1" x14ac:dyDescent="0.25">
      <c r="B1536" s="138"/>
      <c r="C1536" s="142"/>
      <c r="D1536" s="2"/>
      <c r="E1536" s="241"/>
      <c r="F1536" s="241"/>
      <c r="G1536" s="241"/>
      <c r="H1536" s="240"/>
      <c r="I1536" s="241"/>
      <c r="J1536" s="241"/>
      <c r="K1536" s="241"/>
      <c r="L1536" s="140"/>
      <c r="M1536" s="145"/>
      <c r="N1536" s="146"/>
      <c r="O1536" s="146"/>
      <c r="P1536" s="2"/>
      <c r="AA1536" s="6"/>
      <c r="AB1536" s="6"/>
      <c r="AC1536" s="6"/>
    </row>
    <row r="1537" spans="2:29" ht="9.9" customHeight="1" x14ac:dyDescent="0.25">
      <c r="B1537" s="138"/>
      <c r="C1537" s="142"/>
      <c r="D1537" s="2"/>
      <c r="E1537" s="241"/>
      <c r="F1537" s="241"/>
      <c r="G1537" s="241"/>
      <c r="H1537" s="240"/>
      <c r="I1537" s="241"/>
      <c r="J1537" s="241"/>
      <c r="K1537" s="241"/>
      <c r="L1537" s="140"/>
      <c r="M1537" s="145"/>
      <c r="N1537" s="146"/>
      <c r="O1537" s="146"/>
      <c r="P1537" s="2"/>
      <c r="AA1537" s="6"/>
      <c r="AB1537" s="6"/>
      <c r="AC1537" s="6"/>
    </row>
    <row r="1538" spans="2:29" ht="9.9" customHeight="1" x14ac:dyDescent="0.25">
      <c r="B1538" s="138"/>
      <c r="C1538" s="142"/>
      <c r="D1538" s="2"/>
      <c r="E1538" s="241"/>
      <c r="F1538" s="241"/>
      <c r="G1538" s="241"/>
      <c r="H1538" s="240"/>
      <c r="I1538" s="241"/>
      <c r="J1538" s="241"/>
      <c r="K1538" s="241"/>
      <c r="L1538" s="140"/>
      <c r="M1538" s="145"/>
      <c r="N1538" s="146"/>
      <c r="O1538" s="146"/>
      <c r="P1538" s="2"/>
      <c r="AA1538" s="6"/>
      <c r="AB1538" s="6"/>
      <c r="AC1538" s="6"/>
    </row>
    <row r="1539" spans="2:29" ht="9.9" customHeight="1" x14ac:dyDescent="0.25">
      <c r="B1539" s="138"/>
      <c r="C1539" s="142"/>
      <c r="D1539" s="2"/>
      <c r="H1539" s="20"/>
      <c r="I1539" s="241"/>
      <c r="J1539" s="241"/>
      <c r="K1539" s="241"/>
      <c r="L1539" s="140"/>
      <c r="M1539" s="145"/>
      <c r="N1539" s="146"/>
      <c r="O1539" s="146"/>
      <c r="P1539" s="2"/>
      <c r="AA1539" s="6"/>
      <c r="AB1539" s="6"/>
      <c r="AC1539" s="6"/>
    </row>
    <row r="1540" spans="2:29" ht="9.9" customHeight="1" x14ac:dyDescent="0.25">
      <c r="B1540" s="138"/>
      <c r="C1540" s="142"/>
      <c r="D1540" s="2"/>
      <c r="E1540" s="241"/>
      <c r="F1540" s="241"/>
      <c r="G1540" s="241"/>
      <c r="H1540" s="240"/>
      <c r="I1540" s="241"/>
      <c r="J1540" s="241"/>
      <c r="K1540" s="241"/>
      <c r="L1540" s="140"/>
      <c r="M1540" s="145"/>
      <c r="N1540" s="146"/>
      <c r="O1540" s="146"/>
      <c r="P1540" s="2"/>
      <c r="AA1540" s="6"/>
      <c r="AB1540" s="6"/>
      <c r="AC1540" s="6"/>
    </row>
    <row r="1541" spans="2:29" ht="9.9" customHeight="1" x14ac:dyDescent="0.25">
      <c r="B1541" s="138"/>
      <c r="C1541" s="142"/>
      <c r="D1541" s="2"/>
      <c r="E1541" s="241"/>
      <c r="F1541" s="241"/>
      <c r="G1541" s="241"/>
      <c r="H1541" s="240"/>
      <c r="I1541" s="241"/>
      <c r="J1541" s="241"/>
      <c r="K1541" s="241"/>
      <c r="L1541" s="140"/>
      <c r="M1541" s="145"/>
      <c r="N1541" s="146"/>
      <c r="O1541" s="146"/>
      <c r="P1541" s="2"/>
      <c r="AA1541" s="6"/>
      <c r="AB1541" s="6"/>
      <c r="AC1541" s="6"/>
    </row>
    <row r="1542" spans="2:29" ht="9.9" customHeight="1" x14ac:dyDescent="0.25">
      <c r="B1542" s="138"/>
      <c r="C1542" s="142"/>
      <c r="D1542" s="2"/>
      <c r="E1542" s="241"/>
      <c r="F1542" s="241"/>
      <c r="G1542" s="241"/>
      <c r="H1542" s="240"/>
      <c r="I1542" s="241"/>
      <c r="J1542" s="241"/>
      <c r="K1542" s="241"/>
      <c r="L1542" s="140"/>
      <c r="M1542" s="145"/>
      <c r="N1542" s="146"/>
      <c r="O1542" s="146"/>
      <c r="P1542" s="2"/>
      <c r="AA1542" s="6"/>
      <c r="AB1542" s="6"/>
      <c r="AC1542" s="6"/>
    </row>
    <row r="1543" spans="2:29" ht="9.9" customHeight="1" x14ac:dyDescent="0.25">
      <c r="B1543" s="138"/>
      <c r="C1543" s="142"/>
      <c r="D1543" s="2"/>
      <c r="E1543" s="241"/>
      <c r="F1543" s="241"/>
      <c r="G1543" s="241"/>
      <c r="H1543" s="240"/>
      <c r="I1543" s="241"/>
      <c r="J1543" s="241"/>
      <c r="K1543" s="241"/>
      <c r="L1543" s="140"/>
      <c r="M1543" s="145"/>
      <c r="N1543" s="146"/>
      <c r="O1543" s="146"/>
      <c r="P1543" s="2"/>
      <c r="AA1543" s="6"/>
      <c r="AB1543" s="6"/>
      <c r="AC1543" s="6"/>
    </row>
    <row r="1544" spans="2:29" ht="9.9" customHeight="1" x14ac:dyDescent="0.25">
      <c r="B1544" s="138"/>
      <c r="C1544" s="142"/>
      <c r="D1544" s="2"/>
      <c r="E1544" s="241"/>
      <c r="F1544" s="241"/>
      <c r="G1544" s="241"/>
      <c r="H1544" s="240"/>
      <c r="I1544" s="241"/>
      <c r="J1544" s="241"/>
      <c r="K1544" s="241"/>
      <c r="L1544" s="140"/>
      <c r="M1544" s="145"/>
      <c r="N1544" s="146"/>
      <c r="O1544" s="146"/>
      <c r="P1544" s="2"/>
      <c r="AA1544" s="6"/>
      <c r="AB1544" s="6"/>
      <c r="AC1544" s="6"/>
    </row>
    <row r="1545" spans="2:29" ht="9.9" customHeight="1" x14ac:dyDescent="0.25">
      <c r="B1545" s="138"/>
      <c r="C1545" s="142"/>
      <c r="D1545" s="2"/>
      <c r="E1545" s="241"/>
      <c r="F1545" s="241"/>
      <c r="G1545" s="241"/>
      <c r="H1545" s="240"/>
      <c r="I1545" s="241"/>
      <c r="J1545" s="241"/>
      <c r="K1545" s="241"/>
      <c r="L1545" s="140"/>
      <c r="M1545" s="145"/>
      <c r="N1545" s="146"/>
      <c r="O1545" s="146"/>
      <c r="P1545" s="2"/>
      <c r="AA1545" s="6"/>
      <c r="AB1545" s="6"/>
      <c r="AC1545" s="6"/>
    </row>
    <row r="1546" spans="2:29" ht="9.9" customHeight="1" x14ac:dyDescent="0.25">
      <c r="B1546" s="138"/>
      <c r="C1546" s="142"/>
      <c r="D1546" s="2"/>
      <c r="E1546" s="241"/>
      <c r="F1546" s="241"/>
      <c r="G1546" s="241"/>
      <c r="H1546" s="240"/>
      <c r="I1546" s="241"/>
      <c r="J1546" s="241"/>
      <c r="K1546" s="241"/>
      <c r="L1546" s="147"/>
      <c r="M1546" s="145"/>
      <c r="N1546" s="146"/>
      <c r="O1546" s="146"/>
      <c r="P1546" s="2"/>
      <c r="AA1546" s="6"/>
      <c r="AB1546" s="6"/>
      <c r="AC1546" s="6"/>
    </row>
    <row r="1547" spans="2:29" ht="9.9" customHeight="1" x14ac:dyDescent="0.25">
      <c r="B1547" s="138"/>
      <c r="C1547" s="142"/>
      <c r="D1547" s="2"/>
      <c r="E1547" s="241"/>
      <c r="F1547" s="241"/>
      <c r="G1547" s="241"/>
      <c r="H1547" s="240"/>
      <c r="I1547" s="241"/>
      <c r="J1547" s="241"/>
      <c r="K1547" s="241"/>
      <c r="L1547" s="145"/>
      <c r="M1547" s="145"/>
      <c r="N1547" s="144"/>
      <c r="O1547" s="144"/>
      <c r="P1547" s="2"/>
      <c r="AA1547" s="6"/>
      <c r="AB1547" s="6"/>
      <c r="AC1547" s="6"/>
    </row>
    <row r="1548" spans="2:29" ht="9.9" customHeight="1" x14ac:dyDescent="0.25">
      <c r="B1548" s="138"/>
      <c r="C1548" s="142"/>
      <c r="D1548" s="2"/>
      <c r="E1548" s="241"/>
      <c r="F1548" s="241"/>
      <c r="G1548" s="241"/>
      <c r="H1548" s="240"/>
      <c r="I1548" s="241"/>
      <c r="J1548" s="241"/>
      <c r="K1548" s="241"/>
      <c r="L1548" s="241"/>
      <c r="M1548" s="241"/>
      <c r="P1548" s="2"/>
      <c r="AA1548" s="6"/>
      <c r="AB1548" s="6"/>
      <c r="AC1548" s="6"/>
    </row>
    <row r="1549" spans="2:29" ht="9.9" customHeight="1" x14ac:dyDescent="0.25">
      <c r="B1549" s="141"/>
      <c r="C1549" s="142"/>
      <c r="D1549" s="2"/>
      <c r="E1549" s="241"/>
      <c r="F1549" s="241"/>
      <c r="G1549" s="241"/>
      <c r="H1549" s="240"/>
      <c r="I1549" s="241"/>
      <c r="J1549" s="241"/>
      <c r="K1549" s="241"/>
      <c r="L1549" s="241"/>
      <c r="P1549" s="2"/>
      <c r="AA1549" s="6"/>
      <c r="AB1549" s="6"/>
      <c r="AC1549" s="6"/>
    </row>
    <row r="1550" spans="2:29" ht="9.9" customHeight="1" x14ac:dyDescent="0.25">
      <c r="B1550" s="142"/>
      <c r="C1550" s="142"/>
      <c r="D1550" s="2"/>
      <c r="E1550" s="241"/>
      <c r="F1550" s="241"/>
      <c r="G1550" s="241"/>
      <c r="H1550" s="240"/>
      <c r="I1550" s="241"/>
      <c r="J1550" s="241"/>
      <c r="K1550" s="241"/>
      <c r="L1550" s="241"/>
      <c r="M1550" s="241"/>
      <c r="N1550" s="241"/>
      <c r="O1550" s="240"/>
      <c r="P1550" s="2"/>
      <c r="AA1550" s="6"/>
      <c r="AB1550" s="6"/>
      <c r="AC1550" s="6"/>
    </row>
    <row r="1551" spans="2:29" ht="9.9" customHeight="1" x14ac:dyDescent="0.25">
      <c r="B1551" s="138"/>
      <c r="C1551" s="142"/>
      <c r="D1551" s="2"/>
      <c r="E1551" s="241"/>
      <c r="F1551" s="241"/>
      <c r="G1551" s="241"/>
      <c r="H1551" s="240"/>
      <c r="I1551" s="241"/>
      <c r="J1551" s="241"/>
      <c r="K1551" s="241"/>
      <c r="L1551" s="241"/>
      <c r="M1551" s="241"/>
      <c r="N1551" s="240"/>
      <c r="O1551" s="240"/>
      <c r="P1551" s="2"/>
      <c r="AA1551" s="6"/>
      <c r="AB1551" s="6"/>
      <c r="AC1551" s="6"/>
    </row>
    <row r="1552" spans="2:29" ht="9.9" customHeight="1" x14ac:dyDescent="0.25">
      <c r="B1552" s="138"/>
      <c r="C1552" s="142"/>
      <c r="D1552" s="2"/>
      <c r="E1552" s="241"/>
      <c r="F1552" s="241"/>
      <c r="G1552" s="241"/>
      <c r="H1552" s="240"/>
      <c r="I1552" s="241"/>
      <c r="J1552" s="241"/>
      <c r="K1552" s="241"/>
      <c r="L1552" s="241"/>
      <c r="M1552" s="241"/>
      <c r="N1552" s="240"/>
      <c r="O1552" s="240"/>
      <c r="P1552" s="2"/>
      <c r="AA1552" s="6"/>
      <c r="AB1552" s="6"/>
      <c r="AC1552" s="6"/>
    </row>
    <row r="1553" spans="2:29" ht="9.9" customHeight="1" x14ac:dyDescent="0.25">
      <c r="B1553" s="138"/>
      <c r="C1553" s="142"/>
      <c r="D1553" s="2"/>
      <c r="E1553" s="241"/>
      <c r="F1553" s="241"/>
      <c r="G1553" s="241"/>
      <c r="H1553" s="240"/>
      <c r="I1553" s="241"/>
      <c r="J1553" s="241"/>
      <c r="K1553" s="241"/>
      <c r="L1553" s="241"/>
      <c r="M1553" s="241"/>
      <c r="N1553" s="240"/>
      <c r="O1553" s="240"/>
      <c r="P1553" s="2"/>
      <c r="AA1553" s="6"/>
      <c r="AB1553" s="6"/>
      <c r="AC1553" s="6"/>
    </row>
    <row r="1554" spans="2:29" ht="9.9" customHeight="1" x14ac:dyDescent="0.25">
      <c r="B1554" s="138"/>
      <c r="C1554" s="142"/>
      <c r="D1554" s="2"/>
      <c r="E1554" s="241"/>
      <c r="F1554" s="241"/>
      <c r="G1554" s="241"/>
      <c r="H1554" s="240"/>
      <c r="I1554" s="241"/>
      <c r="J1554" s="241"/>
      <c r="K1554" s="241"/>
      <c r="L1554" s="241"/>
      <c r="M1554" s="241"/>
      <c r="N1554" s="240"/>
      <c r="O1554" s="240"/>
      <c r="P1554" s="2"/>
      <c r="AA1554" s="6"/>
      <c r="AB1554" s="6"/>
      <c r="AC1554" s="6"/>
    </row>
    <row r="1555" spans="2:29" ht="9.9" customHeight="1" x14ac:dyDescent="0.25">
      <c r="B1555" s="138"/>
      <c r="C1555" s="142"/>
      <c r="D1555" s="2"/>
      <c r="E1555" s="241"/>
      <c r="F1555" s="241"/>
      <c r="G1555" s="241"/>
      <c r="H1555" s="240"/>
      <c r="I1555" s="241"/>
      <c r="J1555" s="241"/>
      <c r="K1555" s="241"/>
      <c r="L1555" s="241"/>
      <c r="M1555" s="241"/>
      <c r="N1555" s="240"/>
      <c r="O1555" s="240"/>
      <c r="P1555" s="2"/>
      <c r="AA1555" s="6"/>
      <c r="AB1555" s="6"/>
      <c r="AC1555" s="6"/>
    </row>
    <row r="1556" spans="2:29" ht="9.9" customHeight="1" x14ac:dyDescent="0.25">
      <c r="B1556" s="138"/>
      <c r="C1556" s="142"/>
      <c r="D1556" s="2"/>
      <c r="E1556" s="241"/>
      <c r="F1556" s="241"/>
      <c r="G1556" s="241"/>
      <c r="H1556" s="240"/>
      <c r="I1556" s="241"/>
      <c r="J1556" s="241"/>
      <c r="K1556" s="241"/>
      <c r="L1556" s="241"/>
      <c r="M1556" s="241"/>
      <c r="N1556" s="240"/>
      <c r="O1556" s="240"/>
      <c r="P1556" s="2"/>
      <c r="AA1556" s="6"/>
      <c r="AB1556" s="6"/>
      <c r="AC1556" s="6"/>
    </row>
    <row r="1557" spans="2:29" ht="9.9" customHeight="1" x14ac:dyDescent="0.25">
      <c r="B1557" s="138"/>
      <c r="C1557" s="142"/>
      <c r="D1557" s="2"/>
      <c r="E1557" s="241"/>
      <c r="F1557" s="241"/>
      <c r="G1557" s="241"/>
      <c r="H1557" s="240"/>
      <c r="I1557" s="241"/>
      <c r="J1557" s="241"/>
      <c r="K1557" s="241"/>
      <c r="L1557" s="241"/>
      <c r="M1557" s="241"/>
      <c r="N1557" s="240"/>
      <c r="O1557" s="240"/>
      <c r="P1557" s="2"/>
      <c r="AA1557" s="6"/>
      <c r="AB1557" s="6"/>
      <c r="AC1557" s="6"/>
    </row>
    <row r="1558" spans="2:29" ht="9.9" customHeight="1" x14ac:dyDescent="0.25">
      <c r="B1558" s="138"/>
      <c r="C1558" s="142"/>
      <c r="D1558" s="2"/>
      <c r="E1558" s="241"/>
      <c r="F1558" s="241"/>
      <c r="G1558" s="241"/>
      <c r="H1558" s="240"/>
      <c r="I1558" s="241"/>
      <c r="J1558" s="241"/>
      <c r="K1558" s="241"/>
      <c r="L1558" s="241"/>
      <c r="M1558" s="241"/>
      <c r="N1558" s="240"/>
      <c r="O1558" s="240"/>
      <c r="P1558" s="2"/>
      <c r="AA1558" s="6"/>
      <c r="AB1558" s="6"/>
      <c r="AC1558" s="6"/>
    </row>
    <row r="1559" spans="2:29" ht="9.9" customHeight="1" x14ac:dyDescent="0.25">
      <c r="B1559" s="138"/>
      <c r="C1559" s="142"/>
      <c r="D1559" s="2"/>
      <c r="E1559" s="241"/>
      <c r="F1559" s="241"/>
      <c r="G1559" s="241"/>
      <c r="H1559" s="240"/>
      <c r="I1559" s="241"/>
      <c r="J1559" s="241"/>
      <c r="K1559" s="241"/>
      <c r="L1559" s="241"/>
      <c r="M1559" s="241"/>
      <c r="N1559" s="240"/>
      <c r="O1559" s="240"/>
      <c r="P1559" s="2"/>
      <c r="AA1559" s="6"/>
      <c r="AB1559" s="6"/>
      <c r="AC1559" s="6"/>
    </row>
    <row r="1560" spans="2:29" ht="9.9" customHeight="1" x14ac:dyDescent="0.25">
      <c r="B1560" s="138"/>
      <c r="C1560" s="142"/>
      <c r="D1560" s="2"/>
      <c r="E1560" s="241"/>
      <c r="F1560" s="241"/>
      <c r="G1560" s="241"/>
      <c r="H1560" s="240"/>
      <c r="I1560" s="241"/>
      <c r="J1560" s="241"/>
      <c r="K1560" s="241"/>
      <c r="L1560" s="241"/>
      <c r="M1560" s="241"/>
      <c r="N1560" s="240"/>
      <c r="O1560" s="240"/>
      <c r="P1560" s="2"/>
      <c r="AA1560" s="6"/>
      <c r="AB1560" s="6"/>
      <c r="AC1560" s="6"/>
    </row>
    <row r="1561" spans="2:29" ht="9.9" customHeight="1" x14ac:dyDescent="0.25">
      <c r="B1561" s="138"/>
      <c r="C1561" s="142"/>
      <c r="D1561" s="2"/>
      <c r="E1561" s="241"/>
      <c r="F1561" s="241"/>
      <c r="G1561" s="241"/>
      <c r="H1561" s="240"/>
      <c r="I1561" s="241"/>
      <c r="J1561" s="241"/>
      <c r="K1561" s="241"/>
      <c r="L1561" s="241"/>
      <c r="M1561" s="241"/>
      <c r="N1561" s="240"/>
      <c r="O1561" s="240"/>
      <c r="P1561" s="2"/>
      <c r="AA1561" s="6"/>
      <c r="AB1561" s="6"/>
      <c r="AC1561" s="6"/>
    </row>
    <row r="1562" spans="2:29" ht="9.9" customHeight="1" x14ac:dyDescent="0.25">
      <c r="B1562" s="138"/>
      <c r="C1562" s="142"/>
      <c r="D1562" s="2"/>
      <c r="E1562" s="241"/>
      <c r="F1562" s="241"/>
      <c r="G1562" s="241"/>
      <c r="H1562" s="240"/>
      <c r="I1562" s="241"/>
      <c r="J1562" s="241"/>
      <c r="K1562" s="241"/>
      <c r="L1562" s="241"/>
      <c r="M1562" s="241"/>
      <c r="N1562" s="240"/>
      <c r="O1562" s="240"/>
      <c r="P1562" s="2"/>
      <c r="AA1562" s="6"/>
      <c r="AB1562" s="6"/>
      <c r="AC1562" s="6"/>
    </row>
    <row r="1563" spans="2:29" ht="9.9" customHeight="1" x14ac:dyDescent="0.25">
      <c r="B1563" s="138"/>
      <c r="C1563" s="142"/>
      <c r="D1563" s="2"/>
      <c r="E1563" s="241"/>
      <c r="F1563" s="241"/>
      <c r="G1563" s="241"/>
      <c r="H1563" s="240"/>
      <c r="I1563" s="241"/>
      <c r="J1563" s="241"/>
      <c r="K1563" s="241"/>
      <c r="L1563" s="241"/>
      <c r="M1563" s="241"/>
      <c r="N1563" s="240"/>
      <c r="O1563" s="240"/>
      <c r="P1563" s="2"/>
      <c r="AA1563" s="6"/>
      <c r="AB1563" s="6"/>
      <c r="AC1563" s="6"/>
    </row>
    <row r="1564" spans="2:29" ht="9.9" customHeight="1" x14ac:dyDescent="0.25">
      <c r="B1564" s="138"/>
      <c r="C1564" s="142"/>
      <c r="D1564" s="2"/>
      <c r="E1564" s="241"/>
      <c r="F1564" s="241"/>
      <c r="G1564" s="241"/>
      <c r="H1564" s="240"/>
      <c r="I1564" s="241"/>
      <c r="J1564" s="241"/>
      <c r="K1564" s="241"/>
      <c r="L1564" s="241"/>
      <c r="M1564" s="241"/>
      <c r="N1564" s="240"/>
      <c r="O1564" s="240"/>
      <c r="P1564" s="2"/>
      <c r="AA1564" s="6"/>
      <c r="AB1564" s="6"/>
      <c r="AC1564" s="6"/>
    </row>
    <row r="1565" spans="2:29" ht="9.9" customHeight="1" x14ac:dyDescent="0.25">
      <c r="B1565" s="138"/>
      <c r="C1565" s="142"/>
      <c r="D1565" s="2"/>
      <c r="E1565" s="241"/>
      <c r="F1565" s="241"/>
      <c r="G1565" s="241"/>
      <c r="H1565" s="240"/>
      <c r="I1565" s="241"/>
      <c r="J1565" s="241"/>
      <c r="K1565" s="241"/>
      <c r="L1565" s="241"/>
      <c r="M1565" s="241"/>
      <c r="N1565" s="240"/>
      <c r="O1565" s="240"/>
      <c r="P1565" s="2"/>
      <c r="AA1565" s="6"/>
      <c r="AB1565" s="6"/>
      <c r="AC1565" s="6"/>
    </row>
    <row r="1566" spans="2:29" ht="9.9" customHeight="1" x14ac:dyDescent="0.25">
      <c r="B1566" s="138"/>
      <c r="C1566" s="142"/>
      <c r="D1566" s="2"/>
      <c r="E1566" s="241"/>
      <c r="F1566" s="241"/>
      <c r="G1566" s="241"/>
      <c r="H1566" s="240"/>
      <c r="I1566" s="241"/>
      <c r="J1566" s="241"/>
      <c r="K1566" s="241"/>
      <c r="L1566" s="241"/>
      <c r="M1566" s="241"/>
      <c r="N1566" s="240"/>
      <c r="O1566" s="240"/>
      <c r="P1566" s="2"/>
      <c r="AA1566" s="6"/>
      <c r="AB1566" s="6"/>
      <c r="AC1566" s="6"/>
    </row>
    <row r="1567" spans="2:29" ht="9.9" customHeight="1" x14ac:dyDescent="0.25">
      <c r="B1567" s="138"/>
      <c r="C1567" s="142"/>
      <c r="D1567" s="2"/>
      <c r="E1567" s="241"/>
      <c r="F1567" s="241"/>
      <c r="G1567" s="241"/>
      <c r="H1567" s="240"/>
      <c r="I1567" s="241"/>
      <c r="J1567" s="241"/>
      <c r="K1567" s="241"/>
      <c r="L1567" s="241"/>
      <c r="M1567" s="241"/>
      <c r="N1567" s="240"/>
      <c r="O1567" s="240"/>
      <c r="P1567" s="2"/>
      <c r="AA1567" s="6"/>
      <c r="AB1567" s="6"/>
      <c r="AC1567" s="6"/>
    </row>
    <row r="1568" spans="2:29" ht="9.9" customHeight="1" x14ac:dyDescent="0.25">
      <c r="B1568" s="138"/>
      <c r="C1568" s="142"/>
      <c r="D1568" s="2"/>
      <c r="E1568" s="241"/>
      <c r="F1568" s="241"/>
      <c r="G1568" s="241"/>
      <c r="H1568" s="240"/>
      <c r="I1568" s="241"/>
      <c r="J1568" s="241"/>
      <c r="K1568" s="241"/>
      <c r="L1568" s="241"/>
      <c r="M1568" s="241"/>
      <c r="N1568" s="240"/>
      <c r="O1568" s="240"/>
      <c r="P1568" s="2"/>
      <c r="AA1568" s="6"/>
      <c r="AB1568" s="6"/>
      <c r="AC1568" s="6"/>
    </row>
    <row r="1569" spans="1:29" ht="9.9" customHeight="1" x14ac:dyDescent="0.25">
      <c r="B1569" s="138"/>
      <c r="C1569" s="142"/>
      <c r="D1569" s="2"/>
      <c r="E1569" s="241"/>
      <c r="F1569" s="241"/>
      <c r="G1569" s="241"/>
      <c r="H1569" s="240"/>
      <c r="I1569" s="241"/>
      <c r="J1569" s="241"/>
      <c r="K1569" s="241"/>
      <c r="L1569" s="241"/>
      <c r="M1569" s="241"/>
      <c r="N1569" s="240"/>
      <c r="O1569" s="240"/>
      <c r="P1569" s="2"/>
      <c r="AA1569" s="6"/>
      <c r="AB1569" s="6"/>
      <c r="AC1569" s="6"/>
    </row>
    <row r="1570" spans="1:29" ht="9.9" customHeight="1" x14ac:dyDescent="0.25">
      <c r="B1570" s="138"/>
      <c r="C1570" s="142"/>
      <c r="D1570" s="2"/>
      <c r="E1570" s="241"/>
      <c r="F1570" s="241"/>
      <c r="G1570" s="241"/>
      <c r="H1570" s="240"/>
      <c r="I1570" s="241"/>
      <c r="J1570" s="241"/>
      <c r="K1570" s="241"/>
      <c r="L1570" s="241"/>
      <c r="P1570" s="2"/>
      <c r="AA1570" s="6"/>
      <c r="AB1570" s="6"/>
      <c r="AC1570" s="6"/>
    </row>
    <row r="1571" spans="1:29" ht="9.9" customHeight="1" x14ac:dyDescent="0.25">
      <c r="A1571" s="11"/>
      <c r="B1571" s="24"/>
      <c r="C1571" s="142"/>
      <c r="D1571" s="2"/>
      <c r="E1571" s="241"/>
      <c r="F1571" s="241"/>
      <c r="G1571" s="241"/>
      <c r="H1571" s="240"/>
      <c r="I1571" s="241"/>
      <c r="J1571" s="241"/>
      <c r="K1571" s="241"/>
      <c r="L1571" s="241"/>
      <c r="P1571" s="2"/>
      <c r="AA1571" s="6"/>
      <c r="AB1571" s="6"/>
      <c r="AC1571" s="6"/>
    </row>
    <row r="1572" spans="1:29" ht="9.9" customHeight="1" x14ac:dyDescent="0.25">
      <c r="A1572" s="28"/>
      <c r="B1572" s="142"/>
      <c r="C1572" s="142"/>
      <c r="D1572" s="2"/>
      <c r="I1572" s="241"/>
      <c r="J1572" s="241"/>
      <c r="K1572" s="241"/>
      <c r="L1572" s="241"/>
      <c r="O1572" s="2"/>
      <c r="P1572" s="2"/>
      <c r="AA1572" s="6"/>
      <c r="AB1572" s="6"/>
      <c r="AC1572" s="6"/>
    </row>
    <row r="1573" spans="1:29" ht="9.9" customHeight="1" x14ac:dyDescent="0.25">
      <c r="A1573" s="28"/>
      <c r="B1573" s="138"/>
      <c r="C1573" s="142"/>
      <c r="D1573" s="2"/>
      <c r="I1573" s="241"/>
      <c r="J1573" s="241"/>
      <c r="K1573" s="241"/>
      <c r="L1573" s="241"/>
      <c r="M1573" s="240"/>
      <c r="N1573" s="240"/>
      <c r="O1573" s="240"/>
      <c r="P1573" s="2"/>
      <c r="AA1573" s="6"/>
      <c r="AB1573" s="6"/>
      <c r="AC1573" s="6"/>
    </row>
    <row r="1574" spans="1:29" ht="9.9" customHeight="1" x14ac:dyDescent="0.25">
      <c r="A1574" s="28"/>
      <c r="B1574" s="138"/>
      <c r="C1574" s="142"/>
      <c r="D1574" s="2"/>
      <c r="I1574" s="241"/>
      <c r="J1574" s="241"/>
      <c r="K1574" s="241"/>
      <c r="L1574" s="241"/>
      <c r="M1574" s="240"/>
      <c r="N1574" s="240"/>
      <c r="O1574" s="240"/>
      <c r="P1574" s="2"/>
      <c r="AA1574" s="6"/>
      <c r="AB1574" s="6"/>
      <c r="AC1574" s="6"/>
    </row>
    <row r="1575" spans="1:29" ht="9.9" customHeight="1" x14ac:dyDescent="0.25">
      <c r="A1575" s="28"/>
      <c r="B1575" s="138"/>
      <c r="C1575" s="142"/>
      <c r="D1575" s="2"/>
      <c r="E1575" s="241"/>
      <c r="F1575" s="241"/>
      <c r="G1575" s="241"/>
      <c r="H1575" s="240"/>
      <c r="I1575" s="241"/>
      <c r="J1575" s="241"/>
      <c r="K1575" s="241"/>
      <c r="L1575" s="241"/>
      <c r="M1575" s="241"/>
      <c r="N1575" s="240"/>
      <c r="O1575" s="240"/>
      <c r="P1575" s="2"/>
      <c r="AA1575" s="6"/>
      <c r="AB1575" s="6"/>
      <c r="AC1575" s="6"/>
    </row>
    <row r="1576" spans="1:29" ht="9.9" customHeight="1" x14ac:dyDescent="0.25">
      <c r="A1576" s="28"/>
      <c r="B1576" s="138"/>
      <c r="C1576" s="142"/>
      <c r="D1576" s="2"/>
      <c r="E1576" s="241"/>
      <c r="F1576" s="241"/>
      <c r="G1576" s="241"/>
      <c r="H1576" s="240"/>
      <c r="I1576" s="241"/>
      <c r="J1576" s="241"/>
      <c r="K1576" s="241"/>
      <c r="L1576" s="241"/>
      <c r="M1576" s="241"/>
      <c r="N1576" s="240"/>
      <c r="O1576" s="240"/>
      <c r="P1576" s="2"/>
      <c r="AA1576" s="6"/>
      <c r="AB1576" s="6"/>
      <c r="AC1576" s="6"/>
    </row>
    <row r="1577" spans="1:29" ht="9.9" customHeight="1" x14ac:dyDescent="0.25">
      <c r="A1577" s="28"/>
      <c r="B1577" s="138"/>
      <c r="C1577" s="142"/>
      <c r="D1577" s="2"/>
      <c r="E1577" s="241"/>
      <c r="F1577" s="241"/>
      <c r="G1577" s="241"/>
      <c r="H1577" s="240"/>
      <c r="I1577" s="241"/>
      <c r="J1577" s="241"/>
      <c r="K1577" s="241"/>
      <c r="L1577" s="241"/>
      <c r="M1577" s="241"/>
      <c r="N1577" s="240"/>
      <c r="O1577" s="240"/>
      <c r="P1577" s="2"/>
      <c r="AA1577" s="6"/>
      <c r="AB1577" s="6"/>
      <c r="AC1577" s="6"/>
    </row>
    <row r="1578" spans="1:29" ht="9.9" customHeight="1" x14ac:dyDescent="0.25">
      <c r="A1578" s="28"/>
      <c r="B1578" s="138"/>
      <c r="C1578" s="142"/>
      <c r="D1578" s="2"/>
      <c r="E1578" s="241"/>
      <c r="F1578" s="241"/>
      <c r="G1578" s="241"/>
      <c r="H1578" s="240"/>
      <c r="I1578" s="241"/>
      <c r="J1578" s="241"/>
      <c r="K1578" s="241"/>
      <c r="L1578" s="241"/>
      <c r="M1578" s="241"/>
      <c r="N1578" s="240"/>
      <c r="O1578" s="240"/>
      <c r="P1578" s="2"/>
      <c r="AA1578" s="6"/>
      <c r="AB1578" s="6"/>
      <c r="AC1578" s="6"/>
    </row>
    <row r="1579" spans="1:29" ht="9.9" customHeight="1" x14ac:dyDescent="0.25">
      <c r="A1579" s="10"/>
      <c r="B1579" s="138"/>
      <c r="C1579" s="142"/>
      <c r="D1579" s="2"/>
      <c r="E1579" s="241"/>
      <c r="F1579" s="241"/>
      <c r="G1579" s="241"/>
      <c r="H1579" s="240"/>
      <c r="I1579" s="241"/>
      <c r="J1579" s="241"/>
      <c r="K1579" s="241"/>
      <c r="L1579" s="241"/>
      <c r="M1579" s="241"/>
      <c r="N1579" s="240"/>
      <c r="O1579" s="240"/>
      <c r="P1579" s="2"/>
      <c r="AA1579" s="6"/>
      <c r="AB1579" s="6"/>
      <c r="AC1579" s="6"/>
    </row>
    <row r="1580" spans="1:29" ht="9.9" customHeight="1" x14ac:dyDescent="0.25">
      <c r="A1580" s="10"/>
      <c r="B1580" s="138"/>
      <c r="C1580" s="142"/>
      <c r="D1580" s="2"/>
      <c r="E1580" s="241"/>
      <c r="F1580" s="241"/>
      <c r="G1580" s="241"/>
      <c r="H1580" s="240"/>
      <c r="I1580" s="241"/>
      <c r="J1580" s="241"/>
      <c r="K1580" s="241"/>
      <c r="L1580" s="140"/>
      <c r="M1580" s="241"/>
      <c r="N1580" s="240"/>
      <c r="O1580" s="240"/>
      <c r="P1580" s="2"/>
      <c r="AA1580" s="6"/>
      <c r="AB1580" s="6"/>
      <c r="AC1580" s="6"/>
    </row>
    <row r="1581" spans="1:29" ht="9.9" customHeight="1" x14ac:dyDescent="0.25">
      <c r="A1581" s="10"/>
      <c r="B1581" s="138"/>
      <c r="C1581" s="142"/>
      <c r="D1581" s="2"/>
      <c r="E1581" s="241"/>
      <c r="F1581" s="241"/>
      <c r="G1581" s="241"/>
      <c r="H1581" s="240"/>
      <c r="I1581" s="241"/>
      <c r="J1581" s="241"/>
      <c r="K1581" s="241"/>
      <c r="L1581" s="140"/>
      <c r="M1581" s="241"/>
      <c r="N1581" s="240"/>
      <c r="O1581" s="240"/>
      <c r="P1581" s="2"/>
      <c r="AA1581" s="6"/>
      <c r="AB1581" s="6"/>
      <c r="AC1581" s="6"/>
    </row>
    <row r="1582" spans="1:29" ht="9.9" customHeight="1" x14ac:dyDescent="0.25">
      <c r="A1582" s="10"/>
      <c r="B1582" s="138"/>
      <c r="C1582" s="142"/>
      <c r="D1582" s="2"/>
      <c r="E1582" s="241"/>
      <c r="F1582" s="241"/>
      <c r="G1582" s="241"/>
      <c r="H1582" s="240"/>
      <c r="I1582" s="241"/>
      <c r="J1582" s="241"/>
      <c r="K1582" s="241"/>
      <c r="L1582" s="140"/>
      <c r="M1582" s="241"/>
      <c r="N1582" s="240"/>
      <c r="O1582" s="240"/>
      <c r="P1582" s="2"/>
      <c r="AA1582" s="6"/>
      <c r="AB1582" s="6"/>
      <c r="AC1582" s="6"/>
    </row>
    <row r="1583" spans="1:29" ht="9.9" customHeight="1" x14ac:dyDescent="0.25">
      <c r="A1583" s="10"/>
      <c r="B1583" s="138"/>
      <c r="C1583" s="142"/>
      <c r="D1583" s="2"/>
      <c r="E1583" s="241"/>
      <c r="F1583" s="241"/>
      <c r="G1583" s="241"/>
      <c r="H1583" s="240"/>
      <c r="I1583" s="241"/>
      <c r="J1583" s="241"/>
      <c r="K1583" s="241"/>
      <c r="L1583" s="140"/>
      <c r="M1583" s="241"/>
      <c r="N1583" s="240"/>
      <c r="O1583" s="240"/>
      <c r="P1583" s="2"/>
      <c r="AA1583" s="6"/>
      <c r="AB1583" s="6"/>
      <c r="AC1583" s="6"/>
    </row>
    <row r="1584" spans="1:29" ht="9.9" customHeight="1" x14ac:dyDescent="0.25">
      <c r="A1584" s="10"/>
      <c r="B1584" s="138"/>
      <c r="C1584" s="142"/>
      <c r="D1584" s="2"/>
      <c r="E1584" s="241"/>
      <c r="F1584" s="241"/>
      <c r="G1584" s="241"/>
      <c r="H1584" s="240"/>
      <c r="I1584" s="241"/>
      <c r="J1584" s="241"/>
      <c r="K1584" s="241"/>
      <c r="L1584" s="140"/>
      <c r="M1584" s="241"/>
      <c r="N1584" s="240"/>
      <c r="O1584" s="240"/>
      <c r="P1584" s="2"/>
      <c r="AA1584" s="6"/>
      <c r="AB1584" s="6"/>
      <c r="AC1584" s="6"/>
    </row>
    <row r="1585" spans="1:29" ht="9.9" customHeight="1" x14ac:dyDescent="0.25">
      <c r="A1585" s="11"/>
      <c r="B1585" s="138"/>
      <c r="C1585" s="142"/>
      <c r="D1585" s="2"/>
      <c r="H1585" s="20"/>
      <c r="I1585" s="241"/>
      <c r="J1585" s="241"/>
      <c r="K1585" s="241"/>
      <c r="L1585" s="140"/>
      <c r="M1585" s="241"/>
      <c r="N1585" s="240"/>
      <c r="O1585" s="240"/>
      <c r="P1585" s="2"/>
      <c r="AA1585" s="6"/>
      <c r="AB1585" s="6"/>
      <c r="AC1585" s="6"/>
    </row>
    <row r="1586" spans="1:29" ht="9.9" customHeight="1" x14ac:dyDescent="0.25">
      <c r="B1586" s="138"/>
      <c r="C1586" s="142"/>
      <c r="D1586" s="2"/>
      <c r="E1586" s="241"/>
      <c r="F1586" s="241"/>
      <c r="G1586" s="241"/>
      <c r="H1586" s="240"/>
      <c r="I1586" s="241"/>
      <c r="J1586" s="241"/>
      <c r="K1586" s="241"/>
      <c r="L1586" s="140"/>
      <c r="M1586" s="241"/>
      <c r="N1586" s="240"/>
      <c r="O1586" s="240"/>
      <c r="P1586" s="2"/>
      <c r="AA1586" s="6"/>
      <c r="AB1586" s="6"/>
      <c r="AC1586" s="6"/>
    </row>
    <row r="1587" spans="1:29" ht="9.9" customHeight="1" x14ac:dyDescent="0.25">
      <c r="B1587" s="138"/>
      <c r="C1587" s="142"/>
      <c r="D1587" s="2"/>
      <c r="E1587" s="241"/>
      <c r="F1587" s="241"/>
      <c r="G1587" s="241"/>
      <c r="H1587" s="240"/>
      <c r="I1587" s="241"/>
      <c r="J1587" s="241"/>
      <c r="K1587" s="241"/>
      <c r="L1587" s="140"/>
      <c r="M1587" s="241"/>
      <c r="N1587" s="240"/>
      <c r="O1587" s="240"/>
      <c r="P1587" s="2"/>
      <c r="AA1587" s="6"/>
      <c r="AB1587" s="6"/>
      <c r="AC1587" s="6"/>
    </row>
    <row r="1588" spans="1:29" ht="9.9" customHeight="1" x14ac:dyDescent="0.25">
      <c r="B1588" s="138"/>
      <c r="C1588" s="142"/>
      <c r="D1588" s="2"/>
      <c r="E1588" s="241"/>
      <c r="F1588" s="241"/>
      <c r="G1588" s="241"/>
      <c r="H1588" s="240"/>
      <c r="I1588" s="241"/>
      <c r="J1588" s="241"/>
      <c r="K1588" s="241"/>
      <c r="L1588" s="140"/>
      <c r="M1588" s="241"/>
      <c r="N1588" s="240"/>
      <c r="O1588" s="240"/>
      <c r="P1588" s="2"/>
      <c r="AA1588" s="6"/>
      <c r="AB1588" s="6"/>
      <c r="AC1588" s="6"/>
    </row>
    <row r="1589" spans="1:29" ht="9.9" customHeight="1" x14ac:dyDescent="0.25">
      <c r="B1589" s="138"/>
      <c r="C1589" s="142"/>
      <c r="D1589" s="2"/>
      <c r="E1589" s="241"/>
      <c r="F1589" s="241"/>
      <c r="G1589" s="241"/>
      <c r="H1589" s="240"/>
      <c r="I1589" s="241"/>
      <c r="J1589" s="241"/>
      <c r="K1589" s="241"/>
      <c r="L1589" s="140"/>
      <c r="M1589" s="241"/>
      <c r="N1589" s="240"/>
      <c r="O1589" s="240"/>
      <c r="P1589" s="2"/>
      <c r="AA1589" s="6"/>
      <c r="AB1589" s="6"/>
      <c r="AC1589" s="6"/>
    </row>
    <row r="1590" spans="1:29" ht="9.9" customHeight="1" x14ac:dyDescent="0.25">
      <c r="B1590" s="138"/>
      <c r="C1590" s="142"/>
      <c r="D1590" s="2"/>
      <c r="E1590" s="241"/>
      <c r="F1590" s="241"/>
      <c r="G1590" s="241"/>
      <c r="H1590" s="240"/>
      <c r="I1590" s="241"/>
      <c r="J1590" s="241"/>
      <c r="K1590" s="241"/>
      <c r="L1590" s="140"/>
      <c r="M1590" s="241"/>
      <c r="N1590" s="240"/>
      <c r="O1590" s="240"/>
      <c r="P1590" s="2"/>
      <c r="AA1590" s="6"/>
      <c r="AB1590" s="6"/>
      <c r="AC1590" s="6"/>
    </row>
    <row r="1591" spans="1:29" ht="9.9" customHeight="1" x14ac:dyDescent="0.25">
      <c r="B1591" s="138"/>
      <c r="C1591" s="142"/>
      <c r="D1591" s="2"/>
      <c r="E1591" s="241"/>
      <c r="F1591" s="241"/>
      <c r="G1591" s="241"/>
      <c r="H1591" s="240"/>
      <c r="I1591" s="241"/>
      <c r="J1591" s="241"/>
      <c r="K1591" s="241"/>
      <c r="L1591" s="140"/>
      <c r="M1591" s="241"/>
      <c r="N1591" s="240"/>
      <c r="O1591" s="240"/>
      <c r="P1591" s="2"/>
      <c r="AA1591" s="6"/>
      <c r="AB1591" s="6"/>
      <c r="AC1591" s="6"/>
    </row>
    <row r="1592" spans="1:29" ht="9.9" customHeight="1" x14ac:dyDescent="0.25">
      <c r="B1592" s="138"/>
      <c r="C1592" s="142"/>
      <c r="D1592" s="2"/>
      <c r="E1592" s="241"/>
      <c r="F1592" s="241"/>
      <c r="G1592" s="241"/>
      <c r="H1592" s="240"/>
      <c r="I1592" s="241"/>
      <c r="J1592" s="241"/>
      <c r="K1592" s="241"/>
      <c r="L1592" s="140"/>
      <c r="M1592" s="241"/>
      <c r="N1592" s="240"/>
      <c r="O1592" s="240"/>
      <c r="P1592" s="2"/>
      <c r="AA1592" s="6"/>
      <c r="AB1592" s="6"/>
      <c r="AC1592" s="6"/>
    </row>
    <row r="1593" spans="1:29" ht="9.9" customHeight="1" x14ac:dyDescent="0.25">
      <c r="B1593" s="138"/>
      <c r="C1593" s="142"/>
      <c r="D1593" s="2"/>
      <c r="E1593" s="241"/>
      <c r="F1593" s="241"/>
      <c r="G1593" s="241"/>
      <c r="H1593" s="240"/>
      <c r="I1593" s="241"/>
      <c r="J1593" s="241"/>
      <c r="K1593" s="241"/>
      <c r="L1593" s="140"/>
      <c r="M1593" s="241"/>
      <c r="N1593" s="240"/>
      <c r="O1593" s="240"/>
      <c r="P1593" s="2"/>
      <c r="AA1593" s="6"/>
      <c r="AB1593" s="6"/>
      <c r="AC1593" s="6"/>
    </row>
    <row r="1594" spans="1:29" ht="9.9" customHeight="1" x14ac:dyDescent="0.25">
      <c r="B1594" s="141"/>
      <c r="C1594" s="142"/>
      <c r="D1594" s="2"/>
      <c r="H1594" s="20"/>
      <c r="I1594" s="241"/>
      <c r="J1594" s="241"/>
      <c r="K1594" s="241"/>
      <c r="L1594" s="13"/>
      <c r="P1594" s="2"/>
      <c r="AA1594" s="6"/>
      <c r="AB1594" s="6"/>
      <c r="AC1594" s="6"/>
    </row>
    <row r="1595" spans="1:29" ht="9.9" customHeight="1" x14ac:dyDescent="0.25">
      <c r="B1595" s="142"/>
      <c r="C1595" s="142"/>
      <c r="D1595" s="2"/>
      <c r="L1595" s="13"/>
      <c r="P1595" s="2"/>
      <c r="AA1595" s="6"/>
      <c r="AB1595" s="6"/>
      <c r="AC1595" s="6"/>
    </row>
    <row r="1596" spans="1:29" ht="9.9" customHeight="1" x14ac:dyDescent="0.25">
      <c r="B1596" s="138"/>
      <c r="C1596" s="142"/>
      <c r="D1596" s="2"/>
      <c r="I1596" s="331"/>
      <c r="J1596" s="332"/>
      <c r="K1596" s="241"/>
      <c r="L1596" s="241"/>
      <c r="P1596" s="2"/>
      <c r="AA1596" s="6"/>
      <c r="AB1596" s="6"/>
      <c r="AC1596" s="6"/>
    </row>
    <row r="1597" spans="1:29" ht="9.9" customHeight="1" x14ac:dyDescent="0.25">
      <c r="B1597" s="138"/>
      <c r="C1597" s="142"/>
      <c r="D1597" s="2"/>
      <c r="I1597" s="331"/>
      <c r="J1597" s="332"/>
      <c r="K1597" s="241"/>
      <c r="L1597" s="241"/>
      <c r="P1597" s="2"/>
      <c r="AA1597" s="6"/>
      <c r="AB1597" s="6"/>
      <c r="AC1597" s="6"/>
    </row>
    <row r="1598" spans="1:29" ht="9.9" customHeight="1" x14ac:dyDescent="0.25">
      <c r="B1598" s="138"/>
      <c r="C1598" s="142"/>
      <c r="D1598" s="2"/>
      <c r="I1598" s="331"/>
      <c r="J1598" s="332"/>
      <c r="K1598" s="241"/>
      <c r="L1598" s="241"/>
      <c r="P1598" s="2"/>
      <c r="AA1598" s="6"/>
      <c r="AB1598" s="6"/>
      <c r="AC1598" s="6"/>
    </row>
    <row r="1599" spans="1:29" ht="9.9" customHeight="1" x14ac:dyDescent="0.25">
      <c r="B1599" s="138"/>
      <c r="C1599" s="142"/>
      <c r="D1599" s="2"/>
      <c r="I1599" s="331"/>
      <c r="J1599" s="332"/>
      <c r="K1599" s="241"/>
      <c r="L1599" s="241"/>
      <c r="P1599" s="2"/>
      <c r="AA1599" s="6"/>
      <c r="AB1599" s="6"/>
      <c r="AC1599" s="6"/>
    </row>
    <row r="1600" spans="1:29" ht="9.9" customHeight="1" x14ac:dyDescent="0.25">
      <c r="B1600" s="138"/>
      <c r="C1600" s="142"/>
      <c r="D1600" s="2"/>
      <c r="I1600" s="331"/>
      <c r="J1600" s="332"/>
      <c r="K1600" s="241"/>
      <c r="L1600" s="241"/>
      <c r="P1600" s="2"/>
      <c r="AA1600" s="6"/>
      <c r="AB1600" s="6"/>
      <c r="AC1600" s="6"/>
    </row>
    <row r="1601" spans="1:29" ht="9.9" customHeight="1" x14ac:dyDescent="0.25">
      <c r="B1601" s="138"/>
      <c r="C1601" s="142"/>
      <c r="D1601" s="2"/>
      <c r="I1601" s="331"/>
      <c r="J1601" s="332"/>
      <c r="K1601" s="241"/>
      <c r="L1601" s="241"/>
      <c r="P1601" s="2"/>
      <c r="AA1601" s="6"/>
      <c r="AB1601" s="6"/>
      <c r="AC1601" s="6"/>
    </row>
    <row r="1602" spans="1:29" ht="9.9" customHeight="1" x14ac:dyDescent="0.25">
      <c r="B1602" s="138"/>
      <c r="C1602" s="142"/>
      <c r="D1602" s="2"/>
      <c r="I1602" s="331"/>
      <c r="J1602" s="332"/>
      <c r="K1602" s="241"/>
      <c r="L1602" s="241"/>
      <c r="P1602" s="2"/>
      <c r="AA1602" s="6"/>
      <c r="AB1602" s="6"/>
      <c r="AC1602" s="6"/>
    </row>
    <row r="1603" spans="1:29" ht="9.9" customHeight="1" x14ac:dyDescent="0.25">
      <c r="A1603" s="10"/>
      <c r="B1603" s="138"/>
      <c r="C1603" s="142"/>
      <c r="D1603" s="2"/>
      <c r="I1603" s="331"/>
      <c r="J1603" s="332"/>
      <c r="K1603" s="241"/>
      <c r="L1603" s="241"/>
      <c r="P1603" s="2"/>
      <c r="AA1603" s="6"/>
      <c r="AB1603" s="6"/>
      <c r="AC1603" s="6"/>
    </row>
    <row r="1604" spans="1:29" ht="9.9" customHeight="1" x14ac:dyDescent="0.25">
      <c r="A1604" s="10"/>
      <c r="B1604" s="138"/>
      <c r="C1604" s="142"/>
      <c r="D1604" s="2"/>
      <c r="I1604" s="331"/>
      <c r="J1604" s="332"/>
      <c r="K1604" s="241"/>
      <c r="L1604" s="241"/>
      <c r="P1604" s="2"/>
      <c r="AA1604" s="6"/>
      <c r="AB1604" s="6"/>
      <c r="AC1604" s="6"/>
    </row>
    <row r="1605" spans="1:29" ht="9.9" customHeight="1" x14ac:dyDescent="0.25">
      <c r="A1605" s="11"/>
      <c r="B1605" s="138"/>
      <c r="C1605" s="142"/>
      <c r="D1605" s="2"/>
      <c r="I1605" s="331"/>
      <c r="J1605" s="332"/>
      <c r="K1605" s="241"/>
      <c r="L1605" s="241"/>
      <c r="P1605" s="2"/>
      <c r="AA1605" s="6"/>
      <c r="AB1605" s="6"/>
      <c r="AC1605" s="6"/>
    </row>
    <row r="1606" spans="1:29" ht="9.9" customHeight="1" x14ac:dyDescent="0.25">
      <c r="B1606" s="138"/>
      <c r="C1606" s="142"/>
      <c r="D1606" s="2"/>
      <c r="I1606" s="331"/>
      <c r="J1606" s="332"/>
      <c r="K1606" s="241"/>
      <c r="L1606" s="241"/>
      <c r="P1606" s="2"/>
      <c r="AA1606" s="6"/>
      <c r="AB1606" s="6"/>
      <c r="AC1606" s="6"/>
    </row>
    <row r="1607" spans="1:29" ht="9.9" customHeight="1" x14ac:dyDescent="0.25">
      <c r="B1607" s="138"/>
      <c r="C1607" s="142"/>
      <c r="D1607" s="2"/>
      <c r="I1607" s="331"/>
      <c r="J1607" s="332"/>
      <c r="K1607" s="241"/>
      <c r="L1607" s="241"/>
      <c r="P1607" s="2"/>
      <c r="AA1607" s="6"/>
      <c r="AB1607" s="6"/>
      <c r="AC1607" s="6"/>
    </row>
    <row r="1608" spans="1:29" ht="9.9" customHeight="1" x14ac:dyDescent="0.25">
      <c r="B1608" s="138"/>
      <c r="C1608" s="142"/>
      <c r="D1608" s="2"/>
      <c r="I1608" s="331"/>
      <c r="J1608" s="332"/>
      <c r="K1608" s="241"/>
      <c r="L1608" s="241"/>
      <c r="P1608" s="2"/>
      <c r="AA1608" s="6"/>
      <c r="AB1608" s="6"/>
      <c r="AC1608" s="6"/>
    </row>
    <row r="1609" spans="1:29" ht="9.9" customHeight="1" x14ac:dyDescent="0.25">
      <c r="B1609" s="138"/>
      <c r="C1609" s="142"/>
      <c r="D1609" s="2"/>
      <c r="I1609" s="331"/>
      <c r="J1609" s="332"/>
      <c r="K1609" s="241"/>
      <c r="L1609" s="241"/>
      <c r="P1609" s="2"/>
      <c r="AA1609" s="6"/>
      <c r="AB1609" s="6"/>
      <c r="AC1609" s="6"/>
    </row>
    <row r="1610" spans="1:29" ht="9.9" customHeight="1" x14ac:dyDescent="0.25">
      <c r="B1610" s="138"/>
      <c r="C1610" s="148"/>
      <c r="D1610" s="2"/>
      <c r="I1610" s="241"/>
      <c r="J1610" s="241"/>
      <c r="K1610" s="241"/>
      <c r="L1610" s="241"/>
      <c r="P1610" s="2"/>
      <c r="AA1610" s="6"/>
      <c r="AB1610" s="6"/>
      <c r="AC1610" s="6"/>
    </row>
    <row r="1611" spans="1:29" ht="9.9" customHeight="1" x14ac:dyDescent="0.25">
      <c r="B1611" s="141"/>
      <c r="C1611" s="148"/>
      <c r="D1611" s="2"/>
      <c r="I1611" s="241"/>
      <c r="J1611" s="241"/>
      <c r="K1611" s="241"/>
      <c r="L1611" s="241"/>
      <c r="P1611" s="2"/>
      <c r="AA1611" s="6"/>
      <c r="AB1611" s="6"/>
      <c r="AC1611" s="6"/>
    </row>
    <row r="1612" spans="1:29" ht="9.9" customHeight="1" x14ac:dyDescent="0.25">
      <c r="B1612" s="141"/>
      <c r="C1612" s="148"/>
      <c r="D1612" s="2"/>
      <c r="I1612" s="241"/>
      <c r="J1612" s="241"/>
      <c r="K1612" s="241"/>
      <c r="L1612" s="140"/>
      <c r="P1612" s="2"/>
      <c r="AA1612" s="6"/>
      <c r="AB1612" s="6"/>
      <c r="AC1612" s="6"/>
    </row>
    <row r="1613" spans="1:29" ht="9.9" customHeight="1" x14ac:dyDescent="0.25">
      <c r="B1613" s="141"/>
      <c r="C1613" s="148"/>
      <c r="D1613" s="2"/>
      <c r="I1613" s="241"/>
      <c r="J1613" s="241"/>
      <c r="K1613" s="241"/>
      <c r="L1613" s="140"/>
      <c r="P1613" s="2"/>
      <c r="AA1613" s="6"/>
      <c r="AB1613" s="6"/>
      <c r="AC1613" s="6"/>
    </row>
    <row r="1614" spans="1:29" ht="9.9" customHeight="1" x14ac:dyDescent="0.25">
      <c r="B1614" s="138"/>
      <c r="C1614" s="142"/>
      <c r="D1614" s="2"/>
      <c r="I1614" s="241"/>
      <c r="J1614" s="241"/>
      <c r="K1614" s="241"/>
      <c r="L1614" s="241"/>
      <c r="P1614" s="2"/>
      <c r="AA1614" s="6"/>
      <c r="AB1614" s="6"/>
      <c r="AC1614" s="6"/>
    </row>
    <row r="1615" spans="1:29" ht="9.9" customHeight="1" x14ac:dyDescent="0.25">
      <c r="B1615" s="138"/>
      <c r="C1615" s="142"/>
      <c r="D1615" s="2"/>
      <c r="I1615" s="333"/>
      <c r="J1615" s="334"/>
      <c r="K1615" s="241"/>
      <c r="L1615" s="241"/>
      <c r="P1615" s="2"/>
      <c r="AA1615" s="6"/>
      <c r="AB1615" s="6"/>
      <c r="AC1615" s="6"/>
    </row>
    <row r="1616" spans="1:29" ht="9.9" customHeight="1" x14ac:dyDescent="0.25">
      <c r="B1616" s="138"/>
      <c r="C1616" s="148"/>
      <c r="D1616" s="2"/>
      <c r="I1616" s="241"/>
      <c r="J1616" s="241"/>
      <c r="K1616" s="241"/>
      <c r="L1616" s="241"/>
      <c r="P1616" s="2"/>
      <c r="AA1616" s="6"/>
      <c r="AB1616" s="6"/>
      <c r="AC1616" s="6"/>
    </row>
    <row r="1617" spans="2:29" ht="9.9" customHeight="1" x14ac:dyDescent="0.25">
      <c r="B1617" s="141"/>
      <c r="C1617" s="148"/>
      <c r="D1617" s="2"/>
      <c r="I1617" s="241"/>
      <c r="J1617" s="241"/>
      <c r="K1617" s="241"/>
      <c r="L1617" s="241"/>
      <c r="P1617" s="2"/>
      <c r="AA1617" s="6"/>
      <c r="AB1617" s="6"/>
      <c r="AC1617" s="6"/>
    </row>
    <row r="1618" spans="2:29" ht="9.9" customHeight="1" x14ac:dyDescent="0.25">
      <c r="B1618" s="141"/>
      <c r="C1618" s="148"/>
      <c r="D1618" s="2"/>
      <c r="H1618" s="20"/>
      <c r="I1618" s="241"/>
      <c r="J1618" s="241"/>
      <c r="K1618" s="241"/>
      <c r="L1618" s="241"/>
      <c r="P1618" s="2"/>
      <c r="AA1618" s="6"/>
      <c r="AB1618" s="6"/>
      <c r="AC1618" s="6"/>
    </row>
    <row r="1619" spans="2:29" ht="9.9" customHeight="1" x14ac:dyDescent="0.25">
      <c r="B1619" s="139"/>
      <c r="C1619" s="142"/>
      <c r="I1619" s="231"/>
      <c r="J1619" s="231"/>
      <c r="K1619" s="241"/>
      <c r="L1619" s="241"/>
      <c r="P1619" s="2"/>
      <c r="AA1619" s="6"/>
      <c r="AB1619" s="6"/>
      <c r="AC1619" s="6"/>
    </row>
    <row r="1620" spans="2:29" ht="9.9" customHeight="1" x14ac:dyDescent="0.25">
      <c r="B1620" s="142"/>
      <c r="C1620" s="142"/>
      <c r="I1620" s="231"/>
      <c r="J1620" s="231"/>
      <c r="K1620" s="241"/>
      <c r="L1620" s="241"/>
      <c r="P1620" s="2"/>
      <c r="AA1620" s="6"/>
      <c r="AB1620" s="6"/>
      <c r="AC1620" s="6"/>
    </row>
    <row r="1621" spans="2:29" ht="9.9" customHeight="1" x14ac:dyDescent="0.25">
      <c r="B1621" s="138"/>
      <c r="C1621" s="142"/>
      <c r="I1621" s="231"/>
      <c r="J1621" s="231"/>
      <c r="K1621" s="241"/>
      <c r="L1621" s="241"/>
      <c r="P1621" s="2"/>
      <c r="AA1621" s="6"/>
      <c r="AB1621" s="6"/>
      <c r="AC1621" s="6"/>
    </row>
    <row r="1622" spans="2:29" ht="9.9" customHeight="1" x14ac:dyDescent="0.25">
      <c r="B1622" s="138"/>
      <c r="C1622" s="142"/>
      <c r="D1622" s="241"/>
      <c r="E1622" s="241"/>
      <c r="F1622" s="240"/>
      <c r="G1622" s="241"/>
      <c r="H1622" s="240"/>
      <c r="I1622" s="241"/>
      <c r="J1622" s="241"/>
      <c r="K1622" s="241"/>
      <c r="L1622" s="241"/>
      <c r="P1622" s="2"/>
      <c r="AA1622" s="6"/>
      <c r="AB1622" s="6"/>
      <c r="AC1622" s="6"/>
    </row>
    <row r="1623" spans="2:29" ht="9.9" customHeight="1" x14ac:dyDescent="0.25">
      <c r="B1623" s="138"/>
      <c r="C1623" s="142"/>
      <c r="D1623" s="241"/>
      <c r="E1623" s="241"/>
      <c r="F1623" s="240"/>
      <c r="G1623" s="241"/>
      <c r="H1623" s="240"/>
      <c r="I1623" s="241"/>
      <c r="J1623" s="241"/>
      <c r="K1623" s="241"/>
      <c r="L1623" s="241"/>
      <c r="P1623" s="2"/>
      <c r="AA1623" s="6"/>
      <c r="AB1623" s="6"/>
      <c r="AC1623" s="6"/>
    </row>
    <row r="1624" spans="2:29" ht="9.9" customHeight="1" x14ac:dyDescent="0.25">
      <c r="B1624" s="138"/>
      <c r="C1624" s="142"/>
      <c r="F1624" s="240"/>
      <c r="G1624" s="241"/>
      <c r="H1624" s="240"/>
      <c r="I1624" s="231"/>
      <c r="J1624" s="231"/>
      <c r="K1624" s="241"/>
      <c r="L1624" s="241"/>
      <c r="P1624" s="2"/>
      <c r="AA1624" s="6"/>
      <c r="AB1624" s="6"/>
      <c r="AC1624" s="6"/>
    </row>
    <row r="1625" spans="2:29" ht="9.9" customHeight="1" x14ac:dyDescent="0.25">
      <c r="B1625" s="138"/>
      <c r="C1625" s="142"/>
      <c r="D1625" s="241"/>
      <c r="E1625" s="241"/>
      <c r="F1625" s="240"/>
      <c r="G1625" s="241"/>
      <c r="H1625" s="240"/>
      <c r="I1625" s="241"/>
      <c r="J1625" s="241"/>
      <c r="K1625" s="241"/>
      <c r="L1625" s="241"/>
      <c r="P1625" s="2"/>
      <c r="AA1625" s="6"/>
      <c r="AB1625" s="6"/>
      <c r="AC1625" s="6"/>
    </row>
    <row r="1626" spans="2:29" ht="9.9" customHeight="1" x14ac:dyDescent="0.25">
      <c r="B1626" s="138"/>
      <c r="C1626" s="142"/>
      <c r="D1626" s="241"/>
      <c r="E1626" s="241"/>
      <c r="F1626" s="240"/>
      <c r="G1626" s="241"/>
      <c r="H1626" s="240"/>
      <c r="I1626" s="241"/>
      <c r="J1626" s="241"/>
      <c r="K1626" s="241"/>
      <c r="L1626" s="241"/>
      <c r="P1626" s="2"/>
      <c r="AA1626" s="6"/>
      <c r="AB1626" s="6"/>
      <c r="AC1626" s="6"/>
    </row>
    <row r="1627" spans="2:29" ht="9.9" customHeight="1" x14ac:dyDescent="0.25">
      <c r="B1627" s="138"/>
      <c r="C1627" s="142"/>
      <c r="D1627" s="241"/>
      <c r="E1627" s="241"/>
      <c r="F1627" s="240"/>
      <c r="G1627" s="241"/>
      <c r="H1627" s="240"/>
      <c r="I1627" s="241"/>
      <c r="J1627" s="241"/>
      <c r="K1627" s="241"/>
      <c r="L1627" s="241"/>
      <c r="P1627" s="2"/>
      <c r="AA1627" s="6"/>
      <c r="AB1627" s="6"/>
      <c r="AC1627" s="6"/>
    </row>
    <row r="1628" spans="2:29" ht="9.9" customHeight="1" x14ac:dyDescent="0.25">
      <c r="B1628" s="138"/>
      <c r="C1628" s="142"/>
      <c r="D1628" s="241"/>
      <c r="E1628" s="241"/>
      <c r="F1628" s="240"/>
      <c r="G1628" s="241"/>
      <c r="H1628" s="240"/>
      <c r="I1628" s="241"/>
      <c r="J1628" s="241"/>
      <c r="K1628" s="241"/>
      <c r="L1628" s="241"/>
      <c r="P1628" s="2"/>
      <c r="AA1628" s="6"/>
      <c r="AB1628" s="6"/>
      <c r="AC1628" s="6"/>
    </row>
    <row r="1629" spans="2:29" ht="9.9" customHeight="1" x14ac:dyDescent="0.25">
      <c r="B1629" s="138"/>
      <c r="C1629" s="142"/>
      <c r="D1629" s="241"/>
      <c r="E1629" s="241"/>
      <c r="F1629" s="240"/>
      <c r="G1629" s="241"/>
      <c r="H1629" s="240"/>
      <c r="I1629" s="241"/>
      <c r="J1629" s="241"/>
      <c r="K1629" s="241"/>
      <c r="L1629" s="241"/>
      <c r="P1629" s="2"/>
      <c r="AA1629" s="6"/>
      <c r="AB1629" s="6"/>
      <c r="AC1629" s="6"/>
    </row>
    <row r="1630" spans="2:29" ht="9.9" customHeight="1" x14ac:dyDescent="0.25">
      <c r="B1630" s="138"/>
      <c r="C1630" s="142"/>
      <c r="D1630" s="241"/>
      <c r="E1630" s="241"/>
      <c r="F1630" s="240"/>
      <c r="G1630" s="241"/>
      <c r="H1630" s="240"/>
      <c r="I1630" s="241"/>
      <c r="J1630" s="241"/>
      <c r="K1630" s="241"/>
      <c r="L1630" s="241"/>
      <c r="P1630" s="2"/>
      <c r="AA1630" s="6"/>
      <c r="AB1630" s="6"/>
      <c r="AC1630" s="6"/>
    </row>
    <row r="1631" spans="2:29" ht="9.9" customHeight="1" x14ac:dyDescent="0.25">
      <c r="B1631" s="138"/>
      <c r="C1631" s="142"/>
      <c r="D1631" s="241"/>
      <c r="E1631" s="241"/>
      <c r="F1631" s="240"/>
      <c r="G1631" s="241"/>
      <c r="H1631" s="240"/>
      <c r="I1631" s="241"/>
      <c r="J1631" s="241"/>
      <c r="K1631" s="241"/>
      <c r="L1631" s="241"/>
      <c r="P1631" s="2"/>
      <c r="AA1631" s="6"/>
      <c r="AB1631" s="6"/>
      <c r="AC1631" s="6"/>
    </row>
    <row r="1632" spans="2:29" ht="9.9" customHeight="1" x14ac:dyDescent="0.25">
      <c r="B1632" s="138"/>
      <c r="C1632" s="142"/>
      <c r="D1632" s="241"/>
      <c r="E1632" s="241"/>
      <c r="F1632" s="240"/>
      <c r="G1632" s="241"/>
      <c r="H1632" s="240"/>
      <c r="I1632" s="241"/>
      <c r="J1632" s="241"/>
      <c r="K1632" s="241"/>
      <c r="L1632" s="241"/>
      <c r="P1632" s="2"/>
      <c r="AA1632" s="6"/>
      <c r="AB1632" s="6"/>
      <c r="AC1632" s="6"/>
    </row>
    <row r="1633" spans="1:29" ht="9.9" customHeight="1" x14ac:dyDescent="0.25">
      <c r="B1633" s="138"/>
      <c r="C1633" s="142"/>
      <c r="D1633" s="241"/>
      <c r="E1633" s="241"/>
      <c r="F1633" s="240"/>
      <c r="G1633" s="241"/>
      <c r="H1633" s="240"/>
      <c r="I1633" s="241"/>
      <c r="J1633" s="241"/>
      <c r="K1633" s="241"/>
      <c r="L1633" s="241"/>
      <c r="P1633" s="2"/>
      <c r="AA1633" s="6"/>
      <c r="AB1633" s="6"/>
      <c r="AC1633" s="6"/>
    </row>
    <row r="1634" spans="1:29" ht="9.9" customHeight="1" x14ac:dyDescent="0.25">
      <c r="B1634" s="138"/>
      <c r="C1634" s="142"/>
      <c r="D1634" s="241"/>
      <c r="E1634" s="241"/>
      <c r="F1634" s="240"/>
      <c r="G1634" s="241"/>
      <c r="H1634" s="240"/>
      <c r="I1634" s="241"/>
      <c r="J1634" s="241"/>
      <c r="K1634" s="241"/>
      <c r="L1634" s="241"/>
      <c r="P1634" s="2"/>
      <c r="AA1634" s="6"/>
      <c r="AB1634" s="6"/>
      <c r="AC1634" s="6"/>
    </row>
    <row r="1635" spans="1:29" ht="9.9" customHeight="1" x14ac:dyDescent="0.25">
      <c r="B1635" s="138"/>
      <c r="C1635" s="142"/>
      <c r="D1635" s="241"/>
      <c r="E1635" s="241"/>
      <c r="F1635" s="240"/>
      <c r="G1635" s="241"/>
      <c r="H1635" s="240"/>
      <c r="I1635" s="241"/>
      <c r="J1635" s="241"/>
      <c r="K1635" s="241"/>
      <c r="L1635" s="241"/>
      <c r="P1635" s="2"/>
      <c r="AA1635" s="6"/>
      <c r="AB1635" s="6"/>
      <c r="AC1635" s="6"/>
    </row>
    <row r="1636" spans="1:29" ht="9.9" customHeight="1" x14ac:dyDescent="0.25">
      <c r="B1636" s="138"/>
      <c r="C1636" s="142"/>
      <c r="D1636" s="241"/>
      <c r="E1636" s="241"/>
      <c r="F1636" s="240"/>
      <c r="G1636" s="241"/>
      <c r="H1636" s="240"/>
      <c r="I1636" s="241"/>
      <c r="J1636" s="241"/>
      <c r="K1636" s="241"/>
      <c r="L1636" s="241"/>
      <c r="P1636" s="2"/>
      <c r="AA1636" s="6"/>
      <c r="AB1636" s="6"/>
      <c r="AC1636" s="6"/>
    </row>
    <row r="1637" spans="1:29" ht="9.9" customHeight="1" x14ac:dyDescent="0.25">
      <c r="B1637" s="138"/>
      <c r="C1637" s="142"/>
      <c r="D1637" s="241"/>
      <c r="E1637" s="241"/>
      <c r="F1637" s="240"/>
      <c r="G1637" s="241"/>
      <c r="H1637" s="240"/>
      <c r="I1637" s="241"/>
      <c r="J1637" s="241"/>
      <c r="K1637" s="241"/>
      <c r="L1637" s="241"/>
      <c r="P1637" s="2"/>
      <c r="AA1637" s="6"/>
      <c r="AB1637" s="6"/>
      <c r="AC1637" s="6"/>
    </row>
    <row r="1638" spans="1:29" ht="9.9" customHeight="1" x14ac:dyDescent="0.25">
      <c r="A1638" s="11"/>
      <c r="B1638" s="138"/>
      <c r="C1638" s="142"/>
      <c r="D1638" s="241"/>
      <c r="E1638" s="241"/>
      <c r="F1638" s="240"/>
      <c r="G1638" s="241"/>
      <c r="H1638" s="240"/>
      <c r="I1638" s="241"/>
      <c r="J1638" s="241"/>
      <c r="K1638" s="241"/>
      <c r="L1638" s="241"/>
      <c r="P1638" s="2"/>
      <c r="AA1638" s="6"/>
      <c r="AB1638" s="6"/>
      <c r="AC1638" s="6"/>
    </row>
    <row r="1639" spans="1:29" ht="9.9" customHeight="1" x14ac:dyDescent="0.25">
      <c r="B1639" s="138"/>
      <c r="C1639" s="142"/>
      <c r="D1639" s="241"/>
      <c r="E1639" s="241"/>
      <c r="F1639" s="240"/>
      <c r="G1639" s="241"/>
      <c r="H1639" s="240"/>
      <c r="I1639" s="241"/>
      <c r="J1639" s="241"/>
      <c r="K1639" s="241"/>
      <c r="L1639" s="241"/>
      <c r="P1639" s="2"/>
      <c r="AA1639" s="6"/>
      <c r="AB1639" s="6"/>
      <c r="AC1639" s="6"/>
    </row>
    <row r="1640" spans="1:29" ht="9.9" customHeight="1" x14ac:dyDescent="0.25">
      <c r="B1640" s="138"/>
      <c r="C1640" s="142"/>
      <c r="D1640" s="241"/>
      <c r="E1640" s="241"/>
      <c r="F1640" s="240"/>
      <c r="G1640" s="241"/>
      <c r="H1640" s="240"/>
      <c r="I1640" s="241"/>
      <c r="J1640" s="241"/>
      <c r="K1640" s="241"/>
      <c r="L1640" s="241"/>
      <c r="P1640" s="2"/>
      <c r="AA1640" s="6"/>
      <c r="AB1640" s="6"/>
      <c r="AC1640" s="6"/>
    </row>
    <row r="1641" spans="1:29" ht="9.9" customHeight="1" x14ac:dyDescent="0.25">
      <c r="B1641" s="138"/>
      <c r="C1641" s="142"/>
      <c r="D1641" s="241"/>
      <c r="E1641" s="241"/>
      <c r="F1641" s="240"/>
      <c r="G1641" s="241"/>
      <c r="H1641" s="240"/>
      <c r="I1641" s="241"/>
      <c r="J1641" s="241"/>
      <c r="K1641" s="241"/>
      <c r="L1641" s="241"/>
      <c r="P1641" s="2"/>
      <c r="AA1641" s="6"/>
      <c r="AB1641" s="6"/>
      <c r="AC1641" s="6"/>
    </row>
    <row r="1642" spans="1:29" ht="9.9" customHeight="1" x14ac:dyDescent="0.25">
      <c r="B1642" s="138"/>
      <c r="C1642" s="142"/>
      <c r="D1642" s="241"/>
      <c r="E1642" s="241"/>
      <c r="F1642" s="240"/>
      <c r="G1642" s="241"/>
      <c r="H1642" s="240"/>
      <c r="I1642" s="241"/>
      <c r="J1642" s="241"/>
      <c r="K1642" s="241"/>
      <c r="L1642" s="241"/>
      <c r="P1642" s="2"/>
      <c r="AA1642" s="6"/>
      <c r="AB1642" s="6"/>
      <c r="AC1642" s="6"/>
    </row>
    <row r="1643" spans="1:29" ht="9.9" customHeight="1" x14ac:dyDescent="0.25">
      <c r="B1643" s="138"/>
      <c r="C1643" s="142"/>
      <c r="D1643" s="241"/>
      <c r="E1643" s="241"/>
      <c r="F1643" s="240"/>
      <c r="G1643" s="241"/>
      <c r="H1643" s="240"/>
      <c r="I1643" s="241"/>
      <c r="J1643" s="241"/>
      <c r="K1643" s="241"/>
      <c r="L1643" s="241"/>
      <c r="P1643" s="2"/>
      <c r="AA1643" s="6"/>
      <c r="AB1643" s="6"/>
      <c r="AC1643" s="6"/>
    </row>
    <row r="1644" spans="1:29" ht="9.9" customHeight="1" x14ac:dyDescent="0.25">
      <c r="B1644" s="138"/>
      <c r="C1644" s="142"/>
      <c r="D1644" s="241"/>
      <c r="E1644" s="241"/>
      <c r="F1644" s="240"/>
      <c r="G1644" s="241"/>
      <c r="H1644" s="240"/>
      <c r="I1644" s="241"/>
      <c r="J1644" s="241"/>
      <c r="K1644" s="241"/>
      <c r="L1644" s="241"/>
      <c r="P1644" s="2"/>
      <c r="AA1644" s="6"/>
      <c r="AB1644" s="6"/>
      <c r="AC1644" s="6"/>
    </row>
    <row r="1645" spans="1:29" ht="9.9" customHeight="1" x14ac:dyDescent="0.25">
      <c r="B1645" s="138"/>
      <c r="C1645" s="142"/>
      <c r="D1645" s="241"/>
      <c r="E1645" s="241"/>
      <c r="F1645" s="240"/>
      <c r="G1645" s="241"/>
      <c r="H1645" s="240"/>
      <c r="I1645" s="241"/>
      <c r="J1645" s="241"/>
      <c r="K1645" s="241"/>
      <c r="L1645" s="241"/>
      <c r="P1645" s="2"/>
      <c r="AA1645" s="6"/>
      <c r="AB1645" s="6"/>
      <c r="AC1645" s="6"/>
    </row>
    <row r="1646" spans="1:29" ht="9.9" customHeight="1" x14ac:dyDescent="0.25">
      <c r="B1646" s="138"/>
      <c r="C1646" s="142"/>
      <c r="D1646" s="241"/>
      <c r="E1646" s="241"/>
      <c r="F1646" s="240"/>
      <c r="G1646" s="241"/>
      <c r="H1646" s="240"/>
      <c r="I1646" s="241"/>
      <c r="J1646" s="241"/>
      <c r="K1646" s="241"/>
      <c r="L1646" s="241"/>
      <c r="P1646" s="2"/>
      <c r="AA1646" s="6"/>
      <c r="AB1646" s="6"/>
      <c r="AC1646" s="6"/>
    </row>
    <row r="1647" spans="1:29" ht="9.9" customHeight="1" x14ac:dyDescent="0.25">
      <c r="B1647" s="138"/>
      <c r="C1647" s="142"/>
      <c r="D1647" s="241"/>
      <c r="E1647" s="241"/>
      <c r="F1647" s="240"/>
      <c r="G1647" s="241"/>
      <c r="H1647" s="240"/>
      <c r="I1647" s="241"/>
      <c r="J1647" s="241"/>
      <c r="K1647" s="241"/>
      <c r="L1647" s="241"/>
      <c r="P1647" s="2"/>
      <c r="AA1647" s="6"/>
      <c r="AB1647" s="6"/>
      <c r="AC1647" s="6"/>
    </row>
    <row r="1648" spans="1:29" ht="9.9" customHeight="1" x14ac:dyDescent="0.25">
      <c r="B1648" s="138"/>
      <c r="C1648" s="142"/>
      <c r="D1648" s="241"/>
      <c r="E1648" s="241"/>
      <c r="F1648" s="240"/>
      <c r="G1648" s="241"/>
      <c r="H1648" s="240"/>
      <c r="I1648" s="241"/>
      <c r="J1648" s="241"/>
      <c r="K1648" s="241"/>
      <c r="L1648" s="241"/>
      <c r="P1648" s="2"/>
      <c r="AA1648" s="6"/>
      <c r="AB1648" s="6"/>
      <c r="AC1648" s="6"/>
    </row>
    <row r="1649" spans="2:29" ht="9.9" customHeight="1" x14ac:dyDescent="0.25">
      <c r="B1649" s="138"/>
      <c r="C1649" s="142"/>
      <c r="D1649" s="241"/>
      <c r="E1649" s="241"/>
      <c r="F1649" s="240"/>
      <c r="G1649" s="241"/>
      <c r="H1649" s="240"/>
      <c r="I1649" s="241"/>
      <c r="J1649" s="241"/>
      <c r="K1649" s="241"/>
      <c r="L1649" s="241"/>
      <c r="P1649" s="2"/>
      <c r="AA1649" s="6"/>
      <c r="AB1649" s="6"/>
      <c r="AC1649" s="6"/>
    </row>
    <row r="1650" spans="2:29" ht="9.9" customHeight="1" x14ac:dyDescent="0.25">
      <c r="B1650" s="138"/>
      <c r="C1650" s="142"/>
      <c r="D1650" s="241"/>
      <c r="E1650" s="241"/>
      <c r="F1650" s="240"/>
      <c r="G1650" s="241"/>
      <c r="H1650" s="240"/>
      <c r="I1650" s="241"/>
      <c r="J1650" s="241"/>
      <c r="K1650" s="241"/>
      <c r="L1650" s="241"/>
      <c r="P1650" s="2"/>
      <c r="AA1650" s="6"/>
      <c r="AB1650" s="6"/>
      <c r="AC1650" s="6"/>
    </row>
    <row r="1651" spans="2:29" ht="9.9" customHeight="1" x14ac:dyDescent="0.25">
      <c r="B1651" s="138"/>
      <c r="C1651" s="142"/>
      <c r="D1651" s="241"/>
      <c r="E1651" s="241"/>
      <c r="F1651" s="240"/>
      <c r="G1651" s="241"/>
      <c r="H1651" s="240"/>
      <c r="I1651" s="241"/>
      <c r="J1651" s="241"/>
      <c r="K1651" s="241"/>
      <c r="L1651" s="241"/>
      <c r="P1651" s="2"/>
      <c r="AA1651" s="6"/>
      <c r="AB1651" s="6"/>
      <c r="AC1651" s="6"/>
    </row>
    <row r="1652" spans="2:29" ht="9.9" customHeight="1" x14ac:dyDescent="0.25">
      <c r="B1652" s="138"/>
      <c r="C1652" s="142"/>
      <c r="D1652" s="241"/>
      <c r="E1652" s="241"/>
      <c r="F1652" s="240"/>
      <c r="G1652" s="241"/>
      <c r="H1652" s="240"/>
      <c r="I1652" s="241"/>
      <c r="J1652" s="241"/>
      <c r="K1652" s="241"/>
      <c r="L1652" s="241"/>
      <c r="P1652" s="2"/>
      <c r="AA1652" s="6"/>
      <c r="AB1652" s="6"/>
      <c r="AC1652" s="6"/>
    </row>
    <row r="1653" spans="2:29" ht="9.9" customHeight="1" x14ac:dyDescent="0.25">
      <c r="B1653" s="138"/>
      <c r="C1653" s="142"/>
      <c r="D1653" s="241"/>
      <c r="E1653" s="241"/>
      <c r="F1653" s="240"/>
      <c r="G1653" s="241"/>
      <c r="H1653" s="240"/>
      <c r="I1653" s="241"/>
      <c r="J1653" s="241"/>
      <c r="K1653" s="241"/>
      <c r="L1653" s="241"/>
      <c r="P1653" s="2"/>
      <c r="AA1653" s="6"/>
      <c r="AB1653" s="6"/>
      <c r="AC1653" s="6"/>
    </row>
    <row r="1654" spans="2:29" ht="9.9" customHeight="1" x14ac:dyDescent="0.25">
      <c r="B1654" s="138"/>
      <c r="C1654" s="142"/>
      <c r="D1654" s="241"/>
      <c r="E1654" s="241"/>
      <c r="F1654" s="240"/>
      <c r="G1654" s="241"/>
      <c r="H1654" s="240"/>
      <c r="I1654" s="241"/>
      <c r="J1654" s="241"/>
      <c r="K1654" s="241"/>
      <c r="L1654" s="241"/>
      <c r="P1654" s="2"/>
      <c r="AA1654" s="6"/>
      <c r="AB1654" s="6"/>
      <c r="AC1654" s="6"/>
    </row>
    <row r="1655" spans="2:29" ht="9.9" customHeight="1" x14ac:dyDescent="0.25">
      <c r="B1655" s="138"/>
      <c r="C1655" s="142"/>
      <c r="D1655" s="241"/>
      <c r="E1655" s="241"/>
      <c r="F1655" s="240"/>
      <c r="G1655" s="241"/>
      <c r="H1655" s="240"/>
      <c r="I1655" s="241"/>
      <c r="J1655" s="241"/>
      <c r="K1655" s="241"/>
      <c r="L1655" s="241"/>
      <c r="P1655" s="2"/>
      <c r="AA1655" s="6"/>
      <c r="AB1655" s="6"/>
      <c r="AC1655" s="6"/>
    </row>
    <row r="1656" spans="2:29" ht="9.9" customHeight="1" x14ac:dyDescent="0.25">
      <c r="B1656" s="138"/>
      <c r="C1656" s="142"/>
      <c r="D1656" s="241"/>
      <c r="E1656" s="241"/>
      <c r="F1656" s="240"/>
      <c r="G1656" s="241"/>
      <c r="H1656" s="240"/>
      <c r="I1656" s="241"/>
      <c r="J1656" s="241"/>
      <c r="K1656" s="241"/>
      <c r="L1656" s="241"/>
      <c r="P1656" s="2"/>
      <c r="AA1656" s="6"/>
      <c r="AB1656" s="6"/>
      <c r="AC1656" s="6"/>
    </row>
    <row r="1657" spans="2:29" ht="9.9" customHeight="1" x14ac:dyDescent="0.25">
      <c r="B1657" s="138"/>
      <c r="C1657" s="142"/>
      <c r="D1657" s="241"/>
      <c r="E1657" s="241"/>
      <c r="F1657" s="240"/>
      <c r="G1657" s="241"/>
      <c r="H1657" s="240"/>
      <c r="I1657" s="241"/>
      <c r="J1657" s="241"/>
      <c r="K1657" s="241"/>
      <c r="L1657" s="241"/>
      <c r="P1657" s="2"/>
      <c r="AA1657" s="6"/>
      <c r="AB1657" s="6"/>
      <c r="AC1657" s="6"/>
    </row>
    <row r="1658" spans="2:29" ht="9.9" customHeight="1" x14ac:dyDescent="0.25">
      <c r="B1658" s="138"/>
      <c r="C1658" s="142"/>
      <c r="D1658" s="241"/>
      <c r="E1658" s="241"/>
      <c r="F1658" s="240"/>
      <c r="G1658" s="241"/>
      <c r="H1658" s="240"/>
      <c r="I1658" s="241"/>
      <c r="J1658" s="241"/>
      <c r="K1658" s="241"/>
      <c r="L1658" s="241"/>
      <c r="P1658" s="2"/>
      <c r="AA1658" s="6"/>
      <c r="AB1658" s="6"/>
      <c r="AC1658" s="6"/>
    </row>
    <row r="1659" spans="2:29" ht="9.9" customHeight="1" x14ac:dyDescent="0.25">
      <c r="B1659" s="138"/>
      <c r="C1659" s="142"/>
      <c r="D1659" s="241"/>
      <c r="E1659" s="241"/>
      <c r="F1659" s="240"/>
      <c r="G1659" s="241"/>
      <c r="H1659" s="240"/>
      <c r="I1659" s="241"/>
      <c r="J1659" s="241"/>
      <c r="K1659" s="241"/>
      <c r="L1659" s="241"/>
      <c r="P1659" s="2"/>
      <c r="AA1659" s="6"/>
      <c r="AB1659" s="6"/>
      <c r="AC1659" s="6"/>
    </row>
    <row r="1660" spans="2:29" ht="9.9" customHeight="1" x14ac:dyDescent="0.25">
      <c r="B1660" s="138"/>
      <c r="C1660" s="142"/>
      <c r="D1660" s="241"/>
      <c r="E1660" s="241"/>
      <c r="F1660" s="240"/>
      <c r="G1660" s="241"/>
      <c r="H1660" s="240"/>
      <c r="I1660" s="241"/>
      <c r="J1660" s="241"/>
      <c r="K1660" s="241"/>
      <c r="L1660" s="241"/>
      <c r="P1660" s="2"/>
      <c r="AA1660" s="6"/>
      <c r="AB1660" s="6"/>
      <c r="AC1660" s="6"/>
    </row>
    <row r="1661" spans="2:29" ht="9.9" customHeight="1" x14ac:dyDescent="0.25">
      <c r="B1661" s="138"/>
      <c r="C1661" s="142"/>
      <c r="D1661" s="241"/>
      <c r="E1661" s="241"/>
      <c r="F1661" s="240"/>
      <c r="G1661" s="241"/>
      <c r="H1661" s="240"/>
      <c r="I1661" s="241"/>
      <c r="J1661" s="241"/>
      <c r="K1661" s="241"/>
      <c r="L1661" s="241"/>
      <c r="P1661" s="2"/>
      <c r="AA1661" s="6"/>
      <c r="AB1661" s="6"/>
      <c r="AC1661" s="6"/>
    </row>
    <row r="1662" spans="2:29" ht="9.9" customHeight="1" x14ac:dyDescent="0.25">
      <c r="B1662" s="138"/>
      <c r="C1662" s="142"/>
      <c r="D1662" s="241"/>
      <c r="E1662" s="241"/>
      <c r="F1662" s="240"/>
      <c r="G1662" s="241"/>
      <c r="H1662" s="240"/>
      <c r="I1662" s="241"/>
      <c r="J1662" s="241"/>
      <c r="K1662" s="241"/>
      <c r="L1662" s="241"/>
      <c r="P1662" s="2"/>
      <c r="AA1662" s="6"/>
      <c r="AB1662" s="6"/>
      <c r="AC1662" s="6"/>
    </row>
    <row r="1663" spans="2:29" ht="9.9" customHeight="1" x14ac:dyDescent="0.25">
      <c r="B1663" s="138"/>
      <c r="C1663" s="148"/>
      <c r="D1663" s="241"/>
      <c r="E1663" s="241"/>
      <c r="F1663" s="241"/>
      <c r="G1663" s="241"/>
      <c r="H1663" s="240"/>
      <c r="I1663" s="241"/>
      <c r="J1663" s="241"/>
      <c r="K1663" s="241"/>
      <c r="L1663" s="140"/>
      <c r="P1663" s="2"/>
      <c r="AA1663" s="6"/>
      <c r="AB1663" s="6"/>
      <c r="AC1663" s="6"/>
    </row>
    <row r="1664" spans="2:29" ht="9.9" customHeight="1" x14ac:dyDescent="0.25">
      <c r="B1664" s="141"/>
      <c r="C1664" s="14"/>
      <c r="D1664" s="241"/>
      <c r="E1664" s="241"/>
      <c r="F1664" s="241"/>
      <c r="G1664" s="241"/>
      <c r="H1664" s="240"/>
      <c r="I1664" s="241"/>
      <c r="J1664" s="241"/>
      <c r="K1664" s="241"/>
      <c r="L1664" s="13"/>
      <c r="P1664" s="2"/>
      <c r="AA1664" s="6"/>
      <c r="AB1664" s="6"/>
      <c r="AC1664" s="6"/>
    </row>
    <row r="1665" spans="1:29" ht="9.9" customHeight="1" x14ac:dyDescent="0.25">
      <c r="B1665" s="139"/>
      <c r="C1665" s="14"/>
      <c r="D1665" s="241"/>
      <c r="E1665" s="241"/>
      <c r="F1665" s="241"/>
      <c r="G1665" s="241"/>
      <c r="H1665" s="240"/>
      <c r="I1665" s="231"/>
      <c r="J1665" s="241"/>
      <c r="K1665" s="241"/>
      <c r="L1665" s="140"/>
      <c r="P1665" s="2"/>
      <c r="AA1665" s="6"/>
      <c r="AB1665" s="6"/>
      <c r="AC1665" s="6"/>
    </row>
    <row r="1666" spans="1:29" ht="9.9" customHeight="1" x14ac:dyDescent="0.25">
      <c r="A1666" s="11"/>
      <c r="B1666" s="142"/>
      <c r="C1666" s="83"/>
      <c r="D1666" s="241"/>
      <c r="E1666" s="241"/>
      <c r="F1666" s="241"/>
      <c r="G1666" s="241"/>
      <c r="H1666" s="240"/>
      <c r="I1666" s="231"/>
      <c r="J1666" s="241"/>
      <c r="K1666" s="241"/>
      <c r="L1666" s="13"/>
      <c r="P1666" s="2"/>
      <c r="AA1666" s="6"/>
      <c r="AB1666" s="6"/>
      <c r="AC1666" s="6"/>
    </row>
    <row r="1667" spans="1:29" ht="9.9" customHeight="1" x14ac:dyDescent="0.25">
      <c r="B1667" s="138"/>
      <c r="C1667" s="148"/>
      <c r="D1667" s="4"/>
      <c r="F1667" s="240"/>
      <c r="H1667" s="2"/>
      <c r="I1667" s="231"/>
      <c r="J1667" s="241"/>
      <c r="K1667" s="241"/>
      <c r="L1667" s="140"/>
      <c r="P1667" s="2"/>
      <c r="AA1667" s="6"/>
      <c r="AB1667" s="6"/>
      <c r="AC1667" s="6"/>
    </row>
    <row r="1668" spans="1:29" ht="9.9" customHeight="1" x14ac:dyDescent="0.25">
      <c r="B1668" s="138"/>
      <c r="C1668" s="14"/>
      <c r="D1668" s="241"/>
      <c r="E1668" s="241"/>
      <c r="F1668" s="241"/>
      <c r="G1668" s="241"/>
      <c r="H1668" s="240"/>
      <c r="I1668" s="241"/>
      <c r="J1668" s="241"/>
      <c r="K1668" s="241"/>
      <c r="L1668" s="241"/>
      <c r="P1668" s="2"/>
      <c r="AA1668" s="6"/>
      <c r="AB1668" s="6"/>
      <c r="AC1668" s="6"/>
    </row>
    <row r="1669" spans="1:29" ht="9.9" customHeight="1" x14ac:dyDescent="0.25">
      <c r="B1669" s="138"/>
      <c r="C1669" s="14"/>
      <c r="D1669" s="241"/>
      <c r="E1669" s="241"/>
      <c r="F1669" s="241"/>
      <c r="G1669" s="241"/>
      <c r="H1669" s="240"/>
      <c r="I1669" s="241"/>
      <c r="J1669" s="241"/>
      <c r="K1669" s="241"/>
      <c r="L1669" s="241"/>
      <c r="P1669" s="2"/>
      <c r="AA1669" s="6"/>
      <c r="AB1669" s="6"/>
      <c r="AC1669" s="6"/>
    </row>
    <row r="1670" spans="1:29" ht="9.9" customHeight="1" x14ac:dyDescent="0.25">
      <c r="B1670" s="138"/>
      <c r="C1670" s="14"/>
      <c r="D1670" s="241"/>
      <c r="E1670" s="241"/>
      <c r="F1670" s="241"/>
      <c r="G1670" s="241"/>
      <c r="H1670" s="240"/>
      <c r="I1670" s="231"/>
      <c r="J1670" s="241"/>
      <c r="K1670" s="241"/>
      <c r="L1670" s="241"/>
      <c r="P1670" s="2"/>
      <c r="AA1670" s="6"/>
      <c r="AB1670" s="6"/>
      <c r="AC1670" s="6"/>
    </row>
    <row r="1671" spans="1:29" ht="9.9" customHeight="1" x14ac:dyDescent="0.25">
      <c r="B1671" s="138"/>
      <c r="C1671" s="14"/>
      <c r="D1671" s="241"/>
      <c r="E1671" s="241"/>
      <c r="F1671" s="241"/>
      <c r="G1671" s="241"/>
      <c r="H1671" s="240"/>
      <c r="I1671" s="241"/>
      <c r="J1671" s="241"/>
      <c r="K1671" s="241"/>
      <c r="L1671" s="241"/>
      <c r="P1671" s="2"/>
      <c r="AA1671" s="6"/>
      <c r="AB1671" s="6"/>
      <c r="AC1671" s="6"/>
    </row>
    <row r="1672" spans="1:29" ht="9.9" customHeight="1" x14ac:dyDescent="0.25">
      <c r="B1672" s="138"/>
      <c r="C1672" s="148"/>
      <c r="D1672" s="241"/>
      <c r="E1672" s="241"/>
      <c r="F1672" s="241"/>
      <c r="G1672" s="241"/>
      <c r="H1672" s="240"/>
      <c r="I1672" s="241"/>
      <c r="J1672" s="241"/>
      <c r="K1672" s="241"/>
      <c r="L1672" s="241"/>
      <c r="P1672" s="2"/>
      <c r="AA1672" s="6"/>
      <c r="AB1672" s="6"/>
      <c r="AC1672" s="6"/>
    </row>
    <row r="1673" spans="1:29" ht="9.9" customHeight="1" x14ac:dyDescent="0.25">
      <c r="B1673" s="138"/>
      <c r="C1673" s="14"/>
      <c r="D1673" s="241"/>
      <c r="E1673" s="241"/>
      <c r="F1673" s="241"/>
      <c r="G1673" s="241"/>
      <c r="H1673" s="240"/>
      <c r="I1673" s="241"/>
      <c r="J1673" s="241"/>
      <c r="K1673" s="241"/>
      <c r="L1673" s="241"/>
      <c r="P1673" s="2"/>
      <c r="AA1673" s="6"/>
      <c r="AB1673" s="6"/>
      <c r="AC1673" s="6"/>
    </row>
    <row r="1674" spans="1:29" ht="9.9" customHeight="1" x14ac:dyDescent="0.25">
      <c r="B1674" s="138"/>
      <c r="C1674" s="14"/>
      <c r="D1674" s="241"/>
      <c r="E1674" s="241"/>
      <c r="F1674" s="241"/>
      <c r="G1674" s="241"/>
      <c r="H1674" s="240"/>
      <c r="I1674" s="241"/>
      <c r="J1674" s="241"/>
      <c r="K1674" s="241"/>
      <c r="L1674" s="241"/>
      <c r="P1674" s="2"/>
      <c r="AA1674" s="6"/>
      <c r="AB1674" s="6"/>
      <c r="AC1674" s="6"/>
    </row>
    <row r="1675" spans="1:29" ht="9.9" customHeight="1" x14ac:dyDescent="0.25">
      <c r="B1675" s="138"/>
      <c r="C1675" s="14"/>
      <c r="D1675" s="241"/>
      <c r="E1675" s="241"/>
      <c r="F1675" s="241"/>
      <c r="G1675" s="241"/>
      <c r="H1675" s="240"/>
      <c r="I1675" s="241"/>
      <c r="J1675" s="241"/>
      <c r="K1675" s="241"/>
      <c r="L1675" s="241"/>
      <c r="P1675" s="2"/>
      <c r="AA1675" s="6"/>
      <c r="AB1675" s="6"/>
      <c r="AC1675" s="6"/>
    </row>
    <row r="1676" spans="1:29" ht="9.9" customHeight="1" x14ac:dyDescent="0.25">
      <c r="B1676" s="138"/>
      <c r="C1676" s="14"/>
      <c r="D1676" s="241"/>
      <c r="E1676" s="241"/>
      <c r="F1676" s="241"/>
      <c r="G1676" s="241"/>
      <c r="H1676" s="240"/>
      <c r="I1676" s="241"/>
      <c r="J1676" s="241"/>
      <c r="K1676" s="241"/>
      <c r="L1676" s="241"/>
      <c r="P1676" s="2"/>
      <c r="AA1676" s="6"/>
      <c r="AB1676" s="6"/>
      <c r="AC1676" s="6"/>
    </row>
    <row r="1677" spans="1:29" ht="9.9" customHeight="1" x14ac:dyDescent="0.25">
      <c r="B1677" s="138"/>
      <c r="C1677" s="148"/>
      <c r="D1677" s="241"/>
      <c r="E1677" s="241"/>
      <c r="F1677" s="241"/>
      <c r="G1677" s="241"/>
      <c r="H1677" s="240"/>
      <c r="I1677" s="241"/>
      <c r="J1677" s="241"/>
      <c r="K1677" s="241"/>
      <c r="L1677" s="241"/>
      <c r="P1677" s="2"/>
      <c r="AA1677" s="6"/>
      <c r="AB1677" s="6"/>
      <c r="AC1677" s="6"/>
    </row>
    <row r="1678" spans="1:29" ht="9.9" customHeight="1" x14ac:dyDescent="0.25">
      <c r="B1678" s="138"/>
      <c r="C1678" s="14"/>
      <c r="D1678" s="241"/>
      <c r="E1678" s="241"/>
      <c r="F1678" s="241"/>
      <c r="G1678" s="241"/>
      <c r="H1678" s="240"/>
      <c r="I1678" s="241"/>
      <c r="J1678" s="241"/>
      <c r="K1678" s="241"/>
      <c r="L1678" s="241"/>
      <c r="P1678" s="2"/>
      <c r="AA1678" s="6"/>
      <c r="AB1678" s="6"/>
      <c r="AC1678" s="6"/>
    </row>
    <row r="1679" spans="1:29" ht="9.9" customHeight="1" x14ac:dyDescent="0.25">
      <c r="B1679" s="138"/>
      <c r="C1679" s="14"/>
      <c r="D1679" s="241"/>
      <c r="E1679" s="241"/>
      <c r="F1679" s="241"/>
      <c r="G1679" s="241"/>
      <c r="H1679" s="240"/>
      <c r="I1679" s="241"/>
      <c r="J1679" s="241"/>
      <c r="K1679" s="241"/>
      <c r="L1679" s="241"/>
      <c r="P1679" s="2"/>
      <c r="AA1679" s="6"/>
      <c r="AB1679" s="6"/>
      <c r="AC1679" s="6"/>
    </row>
    <row r="1680" spans="1:29" ht="9.9" customHeight="1" x14ac:dyDescent="0.25">
      <c r="B1680" s="138"/>
      <c r="C1680" s="14"/>
      <c r="D1680" s="241"/>
      <c r="E1680" s="241"/>
      <c r="F1680" s="241"/>
      <c r="G1680" s="241"/>
      <c r="H1680" s="240"/>
      <c r="I1680" s="241"/>
      <c r="J1680" s="241"/>
      <c r="K1680" s="241"/>
      <c r="L1680" s="241"/>
      <c r="P1680" s="2"/>
      <c r="AA1680" s="6"/>
      <c r="AB1680" s="6"/>
      <c r="AC1680" s="6"/>
    </row>
    <row r="1681" spans="1:29" ht="9.9" customHeight="1" x14ac:dyDescent="0.25">
      <c r="B1681" s="138"/>
      <c r="C1681" s="14"/>
      <c r="D1681" s="241"/>
      <c r="E1681" s="241"/>
      <c r="F1681" s="241"/>
      <c r="G1681" s="241"/>
      <c r="H1681" s="240"/>
      <c r="I1681" s="241"/>
      <c r="J1681" s="241"/>
      <c r="K1681" s="241"/>
      <c r="L1681" s="241"/>
      <c r="P1681" s="2"/>
      <c r="AA1681" s="6"/>
      <c r="AB1681" s="6"/>
      <c r="AC1681" s="6"/>
    </row>
    <row r="1682" spans="1:29" ht="9.9" customHeight="1" x14ac:dyDescent="0.25">
      <c r="B1682" s="138"/>
      <c r="C1682" s="148"/>
      <c r="D1682" s="241"/>
      <c r="E1682" s="241"/>
      <c r="F1682" s="241"/>
      <c r="G1682" s="241"/>
      <c r="H1682" s="240"/>
      <c r="I1682" s="241"/>
      <c r="J1682" s="241"/>
      <c r="K1682" s="241"/>
      <c r="L1682" s="241"/>
      <c r="P1682" s="2"/>
      <c r="AA1682" s="6"/>
      <c r="AB1682" s="6"/>
      <c r="AC1682" s="6"/>
    </row>
    <row r="1683" spans="1:29" ht="9.9" customHeight="1" x14ac:dyDescent="0.25">
      <c r="B1683" s="138"/>
      <c r="C1683" s="14"/>
      <c r="D1683" s="241"/>
      <c r="E1683" s="241"/>
      <c r="F1683" s="241"/>
      <c r="G1683" s="241"/>
      <c r="H1683" s="240"/>
      <c r="I1683" s="241"/>
      <c r="J1683" s="241"/>
      <c r="K1683" s="241"/>
      <c r="L1683" s="241"/>
      <c r="P1683" s="2"/>
      <c r="AA1683" s="6"/>
      <c r="AB1683" s="6"/>
      <c r="AC1683" s="6"/>
    </row>
    <row r="1684" spans="1:29" ht="9.9" customHeight="1" x14ac:dyDescent="0.25">
      <c r="B1684" s="138"/>
      <c r="C1684" s="14"/>
      <c r="D1684" s="241"/>
      <c r="E1684" s="241"/>
      <c r="F1684" s="241"/>
      <c r="G1684" s="241"/>
      <c r="H1684" s="240"/>
      <c r="I1684" s="241"/>
      <c r="J1684" s="241"/>
      <c r="K1684" s="241"/>
      <c r="L1684" s="241"/>
      <c r="P1684" s="2"/>
      <c r="AA1684" s="6"/>
      <c r="AB1684" s="6"/>
      <c r="AC1684" s="6"/>
    </row>
    <row r="1685" spans="1:29" ht="9.9" customHeight="1" x14ac:dyDescent="0.25">
      <c r="B1685" s="138"/>
      <c r="C1685" s="14"/>
      <c r="D1685" s="241"/>
      <c r="E1685" s="241"/>
      <c r="F1685" s="241"/>
      <c r="G1685" s="241"/>
      <c r="H1685" s="240"/>
      <c r="I1685" s="241"/>
      <c r="J1685" s="241"/>
      <c r="K1685" s="241"/>
      <c r="L1685" s="241"/>
      <c r="P1685" s="2"/>
      <c r="AA1685" s="6"/>
      <c r="AB1685" s="6"/>
      <c r="AC1685" s="6"/>
    </row>
    <row r="1686" spans="1:29" ht="9.9" customHeight="1" x14ac:dyDescent="0.25">
      <c r="B1686" s="138"/>
      <c r="C1686" s="14"/>
      <c r="D1686" s="241"/>
      <c r="E1686" s="241"/>
      <c r="F1686" s="241"/>
      <c r="G1686" s="241"/>
      <c r="H1686" s="240"/>
      <c r="I1686" s="241"/>
      <c r="J1686" s="241"/>
      <c r="K1686" s="241"/>
      <c r="L1686" s="241"/>
      <c r="P1686" s="2"/>
      <c r="AA1686" s="6"/>
      <c r="AB1686" s="6"/>
      <c r="AC1686" s="6"/>
    </row>
    <row r="1687" spans="1:29" ht="9.9" customHeight="1" x14ac:dyDescent="0.25">
      <c r="B1687" s="138"/>
      <c r="C1687" s="148"/>
      <c r="D1687" s="241"/>
      <c r="E1687" s="241"/>
      <c r="F1687" s="241"/>
      <c r="G1687" s="241"/>
      <c r="H1687" s="240"/>
      <c r="I1687" s="241"/>
      <c r="J1687" s="241"/>
      <c r="K1687" s="241"/>
      <c r="L1687" s="241"/>
      <c r="P1687" s="2"/>
      <c r="AA1687" s="6"/>
      <c r="AB1687" s="6"/>
      <c r="AC1687" s="6"/>
    </row>
    <row r="1688" spans="1:29" ht="9.9" customHeight="1" x14ac:dyDescent="0.25">
      <c r="B1688" s="138"/>
      <c r="C1688" s="14"/>
      <c r="D1688" s="241"/>
      <c r="E1688" s="241"/>
      <c r="F1688" s="241"/>
      <c r="G1688" s="241"/>
      <c r="H1688" s="240"/>
      <c r="I1688" s="241"/>
      <c r="J1688" s="241"/>
      <c r="K1688" s="241"/>
      <c r="L1688" s="241"/>
      <c r="P1688" s="2"/>
      <c r="AA1688" s="6"/>
      <c r="AB1688" s="6"/>
      <c r="AC1688" s="6"/>
    </row>
    <row r="1689" spans="1:29" ht="9.9" customHeight="1" x14ac:dyDescent="0.25">
      <c r="B1689" s="138"/>
      <c r="C1689" s="14"/>
      <c r="D1689" s="241"/>
      <c r="E1689" s="241"/>
      <c r="F1689" s="241"/>
      <c r="G1689" s="241"/>
      <c r="H1689" s="240"/>
      <c r="I1689" s="241"/>
      <c r="J1689" s="241"/>
      <c r="K1689" s="241"/>
      <c r="L1689" s="241"/>
      <c r="P1689" s="2"/>
      <c r="AA1689" s="6"/>
      <c r="AB1689" s="6"/>
      <c r="AC1689" s="6"/>
    </row>
    <row r="1690" spans="1:29" ht="9.9" customHeight="1" x14ac:dyDescent="0.25">
      <c r="B1690" s="138"/>
      <c r="C1690" s="14"/>
      <c r="D1690" s="241"/>
      <c r="E1690" s="241"/>
      <c r="F1690" s="241"/>
      <c r="G1690" s="241"/>
      <c r="H1690" s="240"/>
      <c r="I1690" s="241"/>
      <c r="J1690" s="241"/>
      <c r="K1690" s="241"/>
      <c r="L1690" s="241"/>
      <c r="P1690" s="2"/>
      <c r="AA1690" s="6"/>
      <c r="AB1690" s="6"/>
      <c r="AC1690" s="6"/>
    </row>
    <row r="1691" spans="1:29" ht="9.9" customHeight="1" x14ac:dyDescent="0.25">
      <c r="B1691" s="138"/>
      <c r="C1691" s="14"/>
      <c r="D1691" s="241"/>
      <c r="E1691" s="241"/>
      <c r="F1691" s="241"/>
      <c r="G1691" s="241"/>
      <c r="H1691" s="240"/>
      <c r="I1691" s="241"/>
      <c r="J1691" s="241"/>
      <c r="K1691" s="241"/>
      <c r="L1691" s="241"/>
      <c r="P1691" s="2"/>
      <c r="AA1691" s="6"/>
      <c r="AB1691" s="6"/>
      <c r="AC1691" s="6"/>
    </row>
    <row r="1692" spans="1:29" ht="9.9" customHeight="1" x14ac:dyDescent="0.25">
      <c r="B1692" s="138"/>
      <c r="C1692" s="14"/>
      <c r="D1692" s="241"/>
      <c r="E1692" s="241"/>
      <c r="F1692" s="241"/>
      <c r="G1692" s="241"/>
      <c r="H1692" s="240"/>
      <c r="I1692" s="241"/>
      <c r="J1692" s="241"/>
      <c r="K1692" s="241"/>
      <c r="L1692" s="241"/>
      <c r="P1692" s="2"/>
      <c r="AA1692" s="6"/>
      <c r="AB1692" s="6"/>
      <c r="AC1692" s="6"/>
    </row>
    <row r="1693" spans="1:29" ht="9.9" customHeight="1" x14ac:dyDescent="0.25">
      <c r="A1693" s="11"/>
      <c r="B1693" s="138"/>
      <c r="C1693" s="83"/>
      <c r="D1693" s="241"/>
      <c r="E1693" s="241"/>
      <c r="F1693" s="241"/>
      <c r="G1693" s="241"/>
      <c r="H1693" s="240"/>
      <c r="I1693" s="241"/>
      <c r="J1693" s="241"/>
      <c r="K1693" s="241"/>
      <c r="L1693" s="241"/>
      <c r="P1693" s="2"/>
      <c r="AA1693" s="6"/>
      <c r="AB1693" s="6"/>
      <c r="AC1693" s="6"/>
    </row>
    <row r="1694" spans="1:29" ht="9.9" customHeight="1" x14ac:dyDescent="0.25">
      <c r="B1694" s="138"/>
      <c r="C1694" s="149"/>
      <c r="D1694" s="2"/>
      <c r="I1694" s="241"/>
      <c r="J1694" s="241"/>
      <c r="K1694" s="241"/>
      <c r="L1694" s="241"/>
      <c r="P1694" s="2"/>
      <c r="AA1694" s="6"/>
      <c r="AB1694" s="6"/>
      <c r="AC1694" s="6"/>
    </row>
    <row r="1695" spans="1:29" ht="9.9" customHeight="1" x14ac:dyDescent="0.25">
      <c r="B1695" s="138"/>
      <c r="C1695" s="148"/>
      <c r="D1695" s="2"/>
      <c r="I1695" s="241"/>
      <c r="J1695" s="241"/>
      <c r="K1695" s="241"/>
      <c r="L1695" s="241"/>
      <c r="P1695" s="2"/>
      <c r="AA1695" s="6"/>
      <c r="AB1695" s="6"/>
      <c r="AC1695" s="6"/>
    </row>
    <row r="1696" spans="1:29" ht="9.9" customHeight="1" x14ac:dyDescent="0.25">
      <c r="B1696" s="138"/>
      <c r="C1696" s="14"/>
      <c r="D1696" s="2"/>
      <c r="I1696" s="241"/>
      <c r="J1696" s="241"/>
      <c r="K1696" s="241"/>
      <c r="L1696" s="241"/>
      <c r="P1696" s="2"/>
      <c r="AA1696" s="6"/>
      <c r="AB1696" s="6"/>
      <c r="AC1696" s="6"/>
    </row>
    <row r="1697" spans="1:29" ht="9.9" customHeight="1" x14ac:dyDescent="0.25">
      <c r="B1697" s="138"/>
      <c r="C1697" s="14"/>
      <c r="D1697" s="2"/>
      <c r="I1697" s="241"/>
      <c r="J1697" s="241"/>
      <c r="K1697" s="241"/>
      <c r="L1697" s="241"/>
      <c r="P1697" s="2"/>
      <c r="AA1697" s="6"/>
      <c r="AB1697" s="6"/>
      <c r="AC1697" s="6"/>
    </row>
    <row r="1698" spans="1:29" ht="9.9" customHeight="1" x14ac:dyDescent="0.25">
      <c r="B1698" s="138"/>
      <c r="C1698" s="14"/>
      <c r="D1698" s="2"/>
      <c r="I1698" s="241"/>
      <c r="J1698" s="241"/>
      <c r="K1698" s="241"/>
      <c r="L1698" s="241"/>
      <c r="P1698" s="2"/>
      <c r="AA1698" s="6"/>
      <c r="AB1698" s="6"/>
      <c r="AC1698" s="6"/>
    </row>
    <row r="1699" spans="1:29" ht="9.9" customHeight="1" x14ac:dyDescent="0.25">
      <c r="B1699" s="138"/>
      <c r="C1699" s="14"/>
      <c r="D1699" s="2"/>
      <c r="I1699" s="241"/>
      <c r="J1699" s="241"/>
      <c r="K1699" s="241"/>
      <c r="L1699" s="241"/>
      <c r="P1699" s="2"/>
      <c r="AA1699" s="6"/>
      <c r="AB1699" s="6"/>
      <c r="AC1699" s="6"/>
    </row>
    <row r="1700" spans="1:29" ht="9.9" customHeight="1" x14ac:dyDescent="0.25">
      <c r="B1700" s="138"/>
      <c r="C1700" s="148"/>
      <c r="D1700" s="2"/>
      <c r="I1700" s="241"/>
      <c r="J1700" s="241"/>
      <c r="K1700" s="241"/>
      <c r="L1700" s="241"/>
      <c r="P1700" s="2"/>
      <c r="AA1700" s="6"/>
      <c r="AB1700" s="6"/>
      <c r="AC1700" s="6"/>
    </row>
    <row r="1701" spans="1:29" ht="9.9" customHeight="1" x14ac:dyDescent="0.25">
      <c r="B1701" s="138"/>
      <c r="C1701" s="14"/>
      <c r="D1701" s="2"/>
      <c r="I1701" s="241"/>
      <c r="J1701" s="241"/>
      <c r="K1701" s="241"/>
      <c r="L1701" s="241"/>
      <c r="P1701" s="2"/>
      <c r="AA1701" s="6"/>
      <c r="AB1701" s="6"/>
      <c r="AC1701" s="6"/>
    </row>
    <row r="1702" spans="1:29" ht="9.9" customHeight="1" x14ac:dyDescent="0.25">
      <c r="B1702" s="138"/>
      <c r="C1702" s="14"/>
      <c r="D1702" s="2"/>
      <c r="I1702" s="241"/>
      <c r="J1702" s="241"/>
      <c r="K1702" s="241"/>
      <c r="L1702" s="241"/>
      <c r="P1702" s="2"/>
      <c r="AA1702" s="6"/>
      <c r="AB1702" s="6"/>
      <c r="AC1702" s="6"/>
    </row>
    <row r="1703" spans="1:29" ht="9.9" customHeight="1" x14ac:dyDescent="0.25">
      <c r="B1703" s="138"/>
      <c r="C1703" s="14"/>
      <c r="D1703" s="2"/>
      <c r="I1703" s="241"/>
      <c r="J1703" s="241"/>
      <c r="K1703" s="241"/>
      <c r="L1703" s="241"/>
      <c r="P1703" s="2"/>
      <c r="AA1703" s="6"/>
      <c r="AB1703" s="6"/>
      <c r="AC1703" s="6"/>
    </row>
    <row r="1704" spans="1:29" ht="9.9" customHeight="1" x14ac:dyDescent="0.25">
      <c r="B1704" s="138"/>
      <c r="C1704" s="14"/>
      <c r="D1704" s="2"/>
      <c r="I1704" s="241"/>
      <c r="J1704" s="241"/>
      <c r="K1704" s="241"/>
      <c r="L1704" s="241"/>
      <c r="P1704" s="2"/>
      <c r="AA1704" s="6"/>
      <c r="AB1704" s="6"/>
      <c r="AC1704" s="6"/>
    </row>
    <row r="1705" spans="1:29" ht="9.9" customHeight="1" x14ac:dyDescent="0.25">
      <c r="B1705" s="138"/>
      <c r="C1705" s="14"/>
      <c r="D1705" s="2"/>
      <c r="I1705" s="241"/>
      <c r="J1705" s="241"/>
      <c r="K1705" s="241"/>
      <c r="L1705" s="241"/>
      <c r="P1705" s="2"/>
      <c r="AA1705" s="6"/>
      <c r="AB1705" s="6"/>
      <c r="AC1705" s="6"/>
    </row>
    <row r="1706" spans="1:29" ht="9.9" customHeight="1" x14ac:dyDescent="0.25">
      <c r="B1706" s="138"/>
      <c r="C1706" s="14"/>
      <c r="D1706" s="2"/>
      <c r="I1706" s="241"/>
      <c r="J1706" s="241"/>
      <c r="K1706" s="241"/>
      <c r="L1706" s="241"/>
      <c r="P1706" s="2"/>
      <c r="AA1706" s="6"/>
      <c r="AB1706" s="6"/>
      <c r="AC1706" s="6"/>
    </row>
    <row r="1707" spans="1:29" ht="9.9" customHeight="1" x14ac:dyDescent="0.25">
      <c r="B1707" s="138"/>
      <c r="C1707" s="148"/>
      <c r="D1707" s="2"/>
      <c r="I1707" s="241"/>
      <c r="J1707" s="241"/>
      <c r="K1707" s="241"/>
      <c r="L1707" s="241"/>
      <c r="P1707" s="2"/>
      <c r="AA1707" s="6"/>
      <c r="AB1707" s="6"/>
      <c r="AC1707" s="6"/>
    </row>
    <row r="1708" spans="1:29" ht="9.9" customHeight="1" x14ac:dyDescent="0.25">
      <c r="B1708" s="138"/>
      <c r="C1708" s="14"/>
      <c r="D1708" s="2"/>
      <c r="I1708" s="241"/>
      <c r="J1708" s="241"/>
      <c r="K1708" s="241"/>
      <c r="L1708" s="241"/>
      <c r="P1708" s="2"/>
      <c r="AA1708" s="6"/>
      <c r="AB1708" s="6"/>
      <c r="AC1708" s="6"/>
    </row>
    <row r="1709" spans="1:29" ht="9.9" customHeight="1" x14ac:dyDescent="0.25">
      <c r="B1709" s="138"/>
      <c r="C1709" s="14"/>
      <c r="D1709" s="2"/>
      <c r="I1709" s="241"/>
      <c r="J1709" s="241"/>
      <c r="K1709" s="241"/>
      <c r="L1709" s="241"/>
      <c r="P1709" s="2"/>
      <c r="AA1709" s="6"/>
      <c r="AB1709" s="6"/>
      <c r="AC1709" s="6"/>
    </row>
    <row r="1710" spans="1:29" ht="9.9" customHeight="1" x14ac:dyDescent="0.25">
      <c r="A1710" s="11"/>
      <c r="B1710" s="24"/>
      <c r="C1710" s="142"/>
      <c r="D1710" s="241"/>
      <c r="E1710" s="241"/>
      <c r="F1710" s="241"/>
      <c r="G1710" s="241"/>
      <c r="H1710" s="240"/>
      <c r="I1710" s="241"/>
      <c r="J1710" s="241"/>
      <c r="K1710" s="241"/>
      <c r="L1710" s="13"/>
      <c r="P1710" s="2"/>
      <c r="AA1710" s="6"/>
      <c r="AB1710" s="6"/>
      <c r="AC1710" s="6"/>
    </row>
    <row r="1711" spans="1:29" ht="9.9" customHeight="1" x14ac:dyDescent="0.25">
      <c r="B1711" s="139"/>
      <c r="C1711" s="14"/>
      <c r="D1711" s="2"/>
      <c r="I1711" s="241"/>
      <c r="J1711" s="241"/>
      <c r="K1711" s="241"/>
      <c r="L1711" s="241"/>
      <c r="P1711" s="2"/>
      <c r="AA1711" s="6"/>
      <c r="AB1711" s="6"/>
      <c r="AC1711" s="6"/>
    </row>
    <row r="1712" spans="1:29" ht="9.9" customHeight="1" x14ac:dyDescent="0.25">
      <c r="B1712" s="142"/>
      <c r="C1712" s="14"/>
      <c r="D1712" s="2"/>
      <c r="I1712" s="241"/>
      <c r="J1712" s="241"/>
      <c r="K1712" s="241"/>
      <c r="L1712" s="241"/>
      <c r="P1712" s="2"/>
      <c r="AA1712" s="6"/>
      <c r="AB1712" s="6"/>
      <c r="AC1712" s="6"/>
    </row>
    <row r="1713" spans="1:29" ht="9.9" customHeight="1" x14ac:dyDescent="0.25">
      <c r="B1713" s="138"/>
      <c r="C1713" s="148"/>
      <c r="D1713" s="2"/>
      <c r="I1713" s="241"/>
      <c r="J1713" s="241"/>
      <c r="K1713" s="241"/>
      <c r="L1713" s="140"/>
      <c r="M1713" s="240"/>
      <c r="P1713" s="2"/>
      <c r="AA1713" s="6"/>
      <c r="AB1713" s="6"/>
      <c r="AC1713" s="6"/>
    </row>
    <row r="1714" spans="1:29" ht="9.9" customHeight="1" x14ac:dyDescent="0.25">
      <c r="B1714" s="138"/>
      <c r="C1714" s="14"/>
      <c r="D1714" s="2"/>
      <c r="I1714" s="241"/>
      <c r="J1714" s="241"/>
      <c r="K1714" s="241"/>
      <c r="L1714" s="241"/>
      <c r="M1714" s="240"/>
      <c r="N1714" s="240"/>
      <c r="P1714" s="2"/>
      <c r="AA1714" s="6"/>
      <c r="AB1714" s="6"/>
      <c r="AC1714" s="6"/>
    </row>
    <row r="1715" spans="1:29" ht="9.9" customHeight="1" x14ac:dyDescent="0.25">
      <c r="B1715" s="138"/>
      <c r="C1715" s="14"/>
      <c r="D1715" s="2"/>
      <c r="I1715" s="241"/>
      <c r="J1715" s="241"/>
      <c r="K1715" s="241"/>
      <c r="L1715" s="241"/>
      <c r="M1715" s="240"/>
      <c r="N1715" s="240"/>
      <c r="P1715" s="2"/>
      <c r="AA1715" s="6"/>
      <c r="AB1715" s="6"/>
      <c r="AC1715" s="6"/>
    </row>
    <row r="1716" spans="1:29" ht="9.9" customHeight="1" x14ac:dyDescent="0.25">
      <c r="B1716" s="138"/>
      <c r="C1716" s="14"/>
      <c r="D1716" s="2"/>
      <c r="I1716" s="241"/>
      <c r="J1716" s="241"/>
      <c r="K1716" s="241"/>
      <c r="L1716" s="241"/>
      <c r="M1716" s="240"/>
      <c r="N1716" s="240"/>
      <c r="P1716" s="2"/>
      <c r="AA1716" s="6"/>
      <c r="AB1716" s="6"/>
      <c r="AC1716" s="6"/>
    </row>
    <row r="1717" spans="1:29" ht="9.9" customHeight="1" x14ac:dyDescent="0.25">
      <c r="B1717" s="138"/>
      <c r="C1717" s="14"/>
      <c r="D1717" s="2"/>
      <c r="I1717" s="241"/>
      <c r="J1717" s="241"/>
      <c r="K1717" s="241"/>
      <c r="L1717" s="241"/>
      <c r="M1717" s="240"/>
      <c r="N1717" s="240"/>
      <c r="P1717" s="2"/>
      <c r="AA1717" s="6"/>
      <c r="AB1717" s="6"/>
      <c r="AC1717" s="6"/>
    </row>
    <row r="1718" spans="1:29" ht="9.9" customHeight="1" x14ac:dyDescent="0.25">
      <c r="B1718" s="138"/>
      <c r="C1718" s="14"/>
      <c r="D1718" s="2"/>
      <c r="I1718" s="241"/>
      <c r="J1718" s="241"/>
      <c r="K1718" s="241"/>
      <c r="L1718" s="241"/>
      <c r="M1718" s="240"/>
      <c r="N1718" s="240"/>
      <c r="P1718" s="2"/>
      <c r="AA1718" s="6"/>
      <c r="AB1718" s="6"/>
      <c r="AC1718" s="6"/>
    </row>
    <row r="1719" spans="1:29" ht="9.9" customHeight="1" x14ac:dyDescent="0.25">
      <c r="B1719" s="138"/>
      <c r="C1719" s="148"/>
      <c r="D1719" s="2"/>
      <c r="I1719" s="241"/>
      <c r="J1719" s="241"/>
      <c r="K1719" s="241"/>
      <c r="L1719" s="140"/>
      <c r="M1719" s="240"/>
      <c r="N1719" s="240"/>
      <c r="P1719" s="2"/>
      <c r="AA1719" s="6"/>
      <c r="AB1719" s="6"/>
      <c r="AC1719" s="6"/>
    </row>
    <row r="1720" spans="1:29" ht="9.9" customHeight="1" x14ac:dyDescent="0.25">
      <c r="B1720" s="138"/>
      <c r="C1720" s="14"/>
      <c r="D1720" s="2"/>
      <c r="I1720" s="241"/>
      <c r="J1720" s="241"/>
      <c r="K1720" s="241"/>
      <c r="L1720" s="241"/>
      <c r="M1720" s="240"/>
      <c r="N1720" s="240"/>
      <c r="P1720" s="2"/>
      <c r="AA1720" s="6"/>
      <c r="AB1720" s="6"/>
      <c r="AC1720" s="6"/>
    </row>
    <row r="1721" spans="1:29" ht="9.9" customHeight="1" x14ac:dyDescent="0.25">
      <c r="B1721" s="138"/>
      <c r="C1721" s="14"/>
      <c r="D1721" s="2"/>
      <c r="I1721" s="241"/>
      <c r="J1721" s="241"/>
      <c r="K1721" s="241"/>
      <c r="L1721" s="241"/>
      <c r="M1721" s="240"/>
      <c r="N1721" s="240"/>
      <c r="P1721" s="2"/>
      <c r="AA1721" s="6"/>
      <c r="AB1721" s="6"/>
      <c r="AC1721" s="6"/>
    </row>
    <row r="1722" spans="1:29" ht="9.9" customHeight="1" x14ac:dyDescent="0.25">
      <c r="B1722" s="138"/>
      <c r="C1722" s="14"/>
      <c r="D1722" s="2"/>
      <c r="I1722" s="241"/>
      <c r="J1722" s="241"/>
      <c r="K1722" s="241"/>
      <c r="L1722" s="241"/>
      <c r="M1722" s="240"/>
      <c r="N1722" s="240"/>
      <c r="P1722" s="2"/>
      <c r="AA1722" s="6"/>
      <c r="AB1722" s="6"/>
      <c r="AC1722" s="6"/>
    </row>
    <row r="1723" spans="1:29" ht="9.9" customHeight="1" x14ac:dyDescent="0.25">
      <c r="B1723" s="138"/>
      <c r="C1723" s="14"/>
      <c r="D1723" s="2"/>
      <c r="I1723" s="241"/>
      <c r="J1723" s="241"/>
      <c r="K1723" s="241"/>
      <c r="L1723" s="241"/>
      <c r="M1723" s="240"/>
      <c r="N1723" s="240"/>
      <c r="P1723" s="2"/>
      <c r="AA1723" s="6"/>
      <c r="AB1723" s="6"/>
      <c r="AC1723" s="6"/>
    </row>
    <row r="1724" spans="1:29" ht="9.9" customHeight="1" x14ac:dyDescent="0.25">
      <c r="B1724" s="138"/>
      <c r="C1724" s="14"/>
      <c r="D1724" s="241"/>
      <c r="E1724" s="241"/>
      <c r="F1724" s="241"/>
      <c r="G1724" s="241"/>
      <c r="H1724" s="240"/>
      <c r="I1724" s="241"/>
      <c r="J1724" s="241"/>
      <c r="K1724" s="241"/>
      <c r="L1724" s="140"/>
      <c r="M1724" s="240"/>
      <c r="N1724" s="240"/>
      <c r="P1724" s="2"/>
      <c r="AA1724" s="6"/>
      <c r="AB1724" s="6"/>
      <c r="AC1724" s="6"/>
    </row>
    <row r="1725" spans="1:29" ht="9.9" customHeight="1" x14ac:dyDescent="0.25">
      <c r="A1725" s="11"/>
      <c r="B1725" s="138"/>
      <c r="C1725" s="83"/>
      <c r="D1725" s="241"/>
      <c r="E1725" s="241"/>
      <c r="F1725" s="241"/>
      <c r="G1725" s="241"/>
      <c r="H1725" s="240"/>
      <c r="I1725" s="241"/>
      <c r="J1725" s="241"/>
      <c r="K1725" s="241"/>
      <c r="L1725" s="140"/>
      <c r="M1725" s="240"/>
      <c r="N1725" s="240"/>
      <c r="P1725" s="2"/>
      <c r="AA1725" s="6"/>
      <c r="AB1725" s="6"/>
      <c r="AC1725" s="6"/>
    </row>
    <row r="1726" spans="1:29" ht="9.9" customHeight="1" x14ac:dyDescent="0.25">
      <c r="B1726" s="138"/>
      <c r="C1726" s="148"/>
      <c r="D1726" s="241"/>
      <c r="E1726" s="241"/>
      <c r="F1726" s="241"/>
      <c r="G1726" s="241"/>
      <c r="H1726" s="240"/>
      <c r="I1726" s="241"/>
      <c r="J1726" s="241"/>
      <c r="K1726" s="241"/>
      <c r="L1726" s="140"/>
      <c r="M1726" s="240"/>
      <c r="N1726" s="240"/>
      <c r="P1726" s="2"/>
      <c r="AA1726" s="6"/>
      <c r="AB1726" s="6"/>
      <c r="AC1726" s="6"/>
    </row>
    <row r="1727" spans="1:29" ht="9.9" customHeight="1" x14ac:dyDescent="0.25">
      <c r="B1727" s="138"/>
      <c r="C1727" s="14"/>
      <c r="D1727" s="241"/>
      <c r="E1727" s="241"/>
      <c r="F1727" s="241"/>
      <c r="G1727" s="241"/>
      <c r="H1727" s="240"/>
      <c r="I1727" s="241"/>
      <c r="J1727" s="241"/>
      <c r="K1727" s="241"/>
      <c r="L1727" s="140"/>
      <c r="M1727" s="240"/>
      <c r="N1727" s="240"/>
      <c r="P1727" s="2"/>
      <c r="AA1727" s="6"/>
      <c r="AB1727" s="6"/>
      <c r="AC1727" s="6"/>
    </row>
    <row r="1728" spans="1:29" ht="9.9" customHeight="1" x14ac:dyDescent="0.25">
      <c r="B1728" s="138"/>
      <c r="C1728" s="14"/>
      <c r="D1728" s="241"/>
      <c r="E1728" s="241"/>
      <c r="F1728" s="241"/>
      <c r="G1728" s="241"/>
      <c r="H1728" s="240"/>
      <c r="I1728" s="241"/>
      <c r="J1728" s="241"/>
      <c r="K1728" s="241"/>
      <c r="L1728" s="140"/>
      <c r="M1728" s="240"/>
      <c r="N1728" s="240"/>
      <c r="P1728" s="2"/>
      <c r="AA1728" s="6"/>
      <c r="AB1728" s="6"/>
      <c r="AC1728" s="6"/>
    </row>
    <row r="1729" spans="2:29" ht="9.9" customHeight="1" x14ac:dyDescent="0.25">
      <c r="B1729" s="138"/>
      <c r="C1729" s="14"/>
      <c r="D1729" s="241"/>
      <c r="E1729" s="241"/>
      <c r="F1729" s="241"/>
      <c r="G1729" s="241"/>
      <c r="H1729" s="240"/>
      <c r="I1729" s="241"/>
      <c r="J1729" s="241"/>
      <c r="K1729" s="241"/>
      <c r="L1729" s="140"/>
      <c r="M1729" s="240"/>
      <c r="N1729" s="240"/>
      <c r="P1729" s="2"/>
      <c r="AA1729" s="6"/>
      <c r="AB1729" s="6"/>
      <c r="AC1729" s="6"/>
    </row>
    <row r="1730" spans="2:29" ht="9.9" customHeight="1" x14ac:dyDescent="0.25">
      <c r="B1730" s="138"/>
      <c r="C1730" s="14"/>
      <c r="D1730" s="241"/>
      <c r="E1730" s="241"/>
      <c r="F1730" s="241"/>
      <c r="G1730" s="241"/>
      <c r="H1730" s="240"/>
      <c r="I1730" s="241"/>
      <c r="J1730" s="241"/>
      <c r="K1730" s="241"/>
      <c r="L1730" s="140"/>
      <c r="M1730" s="240"/>
      <c r="N1730" s="240"/>
      <c r="P1730" s="2"/>
      <c r="AA1730" s="6"/>
      <c r="AB1730" s="6"/>
      <c r="AC1730" s="6"/>
    </row>
    <row r="1731" spans="2:29" ht="9.9" customHeight="1" x14ac:dyDescent="0.25">
      <c r="B1731" s="138"/>
      <c r="C1731" s="14"/>
      <c r="D1731" s="241"/>
      <c r="E1731" s="241"/>
      <c r="F1731" s="241"/>
      <c r="G1731" s="241"/>
      <c r="H1731" s="240"/>
      <c r="I1731" s="241"/>
      <c r="J1731" s="241"/>
      <c r="K1731" s="241"/>
      <c r="L1731" s="140"/>
      <c r="M1731" s="240"/>
      <c r="N1731" s="240"/>
      <c r="P1731" s="2"/>
      <c r="AA1731" s="6"/>
      <c r="AB1731" s="6"/>
      <c r="AC1731" s="6"/>
    </row>
    <row r="1732" spans="2:29" ht="9.9" customHeight="1" x14ac:dyDescent="0.25">
      <c r="B1732" s="138"/>
      <c r="C1732" s="14"/>
      <c r="D1732" s="241"/>
      <c r="E1732" s="241"/>
      <c r="F1732" s="241"/>
      <c r="G1732" s="241"/>
      <c r="H1732" s="240"/>
      <c r="I1732" s="241"/>
      <c r="J1732" s="241"/>
      <c r="K1732" s="241"/>
      <c r="L1732" s="140"/>
      <c r="M1732" s="240"/>
      <c r="N1732" s="240"/>
      <c r="P1732" s="2"/>
      <c r="AA1732" s="6"/>
      <c r="AB1732" s="6"/>
      <c r="AC1732" s="6"/>
    </row>
    <row r="1733" spans="2:29" ht="9.9" customHeight="1" x14ac:dyDescent="0.25">
      <c r="B1733" s="138"/>
      <c r="C1733" s="14"/>
      <c r="D1733" s="241"/>
      <c r="E1733" s="241"/>
      <c r="F1733" s="241"/>
      <c r="G1733" s="241"/>
      <c r="H1733" s="240"/>
      <c r="I1733" s="241"/>
      <c r="J1733" s="241"/>
      <c r="K1733" s="241"/>
      <c r="L1733" s="140"/>
      <c r="M1733" s="240"/>
      <c r="N1733" s="240"/>
      <c r="P1733" s="2"/>
      <c r="AA1733" s="6"/>
      <c r="AB1733" s="6"/>
      <c r="AC1733" s="6"/>
    </row>
    <row r="1734" spans="2:29" ht="9.9" customHeight="1" x14ac:dyDescent="0.25">
      <c r="B1734" s="138"/>
      <c r="C1734" s="14"/>
      <c r="D1734" s="241"/>
      <c r="E1734" s="241"/>
      <c r="F1734" s="241"/>
      <c r="G1734" s="241"/>
      <c r="H1734" s="240"/>
      <c r="I1734" s="241"/>
      <c r="J1734" s="241"/>
      <c r="K1734" s="241"/>
      <c r="L1734" s="140"/>
      <c r="M1734" s="240"/>
      <c r="N1734" s="240"/>
      <c r="P1734" s="2"/>
      <c r="AA1734" s="6"/>
      <c r="AB1734" s="6"/>
      <c r="AC1734" s="6"/>
    </row>
    <row r="1735" spans="2:29" ht="9.9" customHeight="1" x14ac:dyDescent="0.25">
      <c r="B1735" s="138"/>
      <c r="C1735" s="14"/>
      <c r="D1735" s="241"/>
      <c r="E1735" s="241"/>
      <c r="F1735" s="241"/>
      <c r="G1735" s="241"/>
      <c r="H1735" s="240"/>
      <c r="I1735" s="241"/>
      <c r="J1735" s="241"/>
      <c r="K1735" s="241"/>
      <c r="L1735" s="140"/>
      <c r="M1735" s="240"/>
      <c r="N1735" s="240"/>
      <c r="P1735" s="2"/>
      <c r="AA1735" s="6"/>
      <c r="AB1735" s="6"/>
      <c r="AC1735" s="6"/>
    </row>
    <row r="1736" spans="2:29" ht="9.9" customHeight="1" x14ac:dyDescent="0.25">
      <c r="B1736" s="138"/>
      <c r="C1736" s="14"/>
      <c r="D1736" s="241"/>
      <c r="E1736" s="241"/>
      <c r="F1736" s="241"/>
      <c r="G1736" s="241"/>
      <c r="H1736" s="240"/>
      <c r="I1736" s="241"/>
      <c r="J1736" s="241"/>
      <c r="K1736" s="241"/>
      <c r="L1736" s="140"/>
      <c r="M1736" s="240"/>
      <c r="N1736" s="240"/>
      <c r="P1736" s="2"/>
      <c r="AA1736" s="6"/>
      <c r="AB1736" s="6"/>
      <c r="AC1736" s="6"/>
    </row>
    <row r="1737" spans="2:29" ht="9.9" customHeight="1" x14ac:dyDescent="0.25">
      <c r="B1737" s="138"/>
      <c r="C1737" s="14"/>
      <c r="D1737" s="241"/>
      <c r="E1737" s="241"/>
      <c r="F1737" s="241"/>
      <c r="G1737" s="241"/>
      <c r="H1737" s="240"/>
      <c r="I1737" s="241"/>
      <c r="J1737" s="241"/>
      <c r="K1737" s="241"/>
      <c r="L1737" s="140"/>
      <c r="M1737" s="240"/>
      <c r="N1737" s="240"/>
      <c r="P1737" s="2"/>
      <c r="AA1737" s="6"/>
      <c r="AB1737" s="6"/>
      <c r="AC1737" s="6"/>
    </row>
    <row r="1738" spans="2:29" ht="9.9" customHeight="1" x14ac:dyDescent="0.25">
      <c r="B1738" s="138"/>
      <c r="C1738" s="14"/>
      <c r="D1738" s="241"/>
      <c r="E1738" s="241"/>
      <c r="F1738" s="241"/>
      <c r="G1738" s="241"/>
      <c r="H1738" s="240"/>
      <c r="I1738" s="241"/>
      <c r="J1738" s="241"/>
      <c r="K1738" s="241"/>
      <c r="L1738" s="140"/>
      <c r="M1738" s="240"/>
      <c r="N1738" s="240"/>
      <c r="P1738" s="2"/>
      <c r="AA1738" s="6"/>
      <c r="AB1738" s="6"/>
      <c r="AC1738" s="6"/>
    </row>
    <row r="1739" spans="2:29" ht="9.9" customHeight="1" x14ac:dyDescent="0.25">
      <c r="B1739" s="138"/>
      <c r="C1739" s="148"/>
      <c r="D1739" s="241"/>
      <c r="E1739" s="241"/>
      <c r="F1739" s="241"/>
      <c r="G1739" s="241"/>
      <c r="H1739" s="240"/>
      <c r="I1739" s="241"/>
      <c r="J1739" s="241"/>
      <c r="K1739" s="241"/>
      <c r="L1739" s="140"/>
      <c r="M1739" s="240"/>
      <c r="N1739" s="240"/>
      <c r="P1739" s="2"/>
      <c r="AA1739" s="6"/>
      <c r="AB1739" s="6"/>
      <c r="AC1739" s="6"/>
    </row>
    <row r="1740" spans="2:29" ht="9.9" customHeight="1" x14ac:dyDescent="0.25">
      <c r="B1740" s="138"/>
      <c r="C1740" s="14"/>
      <c r="D1740" s="241"/>
      <c r="E1740" s="241"/>
      <c r="F1740" s="241"/>
      <c r="G1740" s="241"/>
      <c r="H1740" s="240"/>
      <c r="I1740" s="241"/>
      <c r="J1740" s="241"/>
      <c r="K1740" s="241"/>
      <c r="L1740" s="140"/>
      <c r="M1740" s="240"/>
      <c r="N1740" s="240"/>
      <c r="P1740" s="2"/>
      <c r="AA1740" s="6"/>
      <c r="AB1740" s="6"/>
      <c r="AC1740" s="6"/>
    </row>
    <row r="1741" spans="2:29" ht="9.9" customHeight="1" x14ac:dyDescent="0.25">
      <c r="B1741" s="138"/>
      <c r="C1741" s="14"/>
      <c r="D1741" s="241"/>
      <c r="E1741" s="241"/>
      <c r="F1741" s="241"/>
      <c r="G1741" s="241"/>
      <c r="H1741" s="240"/>
      <c r="I1741" s="241"/>
      <c r="J1741" s="241"/>
      <c r="K1741" s="241"/>
      <c r="L1741" s="140"/>
      <c r="M1741" s="240"/>
      <c r="N1741" s="240"/>
      <c r="P1741" s="2"/>
      <c r="AA1741" s="6"/>
      <c r="AB1741" s="6"/>
      <c r="AC1741" s="6"/>
    </row>
    <row r="1742" spans="2:29" ht="9.9" customHeight="1" x14ac:dyDescent="0.25">
      <c r="B1742" s="138"/>
      <c r="C1742" s="14"/>
      <c r="D1742" s="241"/>
      <c r="E1742" s="241"/>
      <c r="F1742" s="241"/>
      <c r="G1742" s="241"/>
      <c r="H1742" s="240"/>
      <c r="I1742" s="241"/>
      <c r="J1742" s="241"/>
      <c r="K1742" s="241"/>
      <c r="L1742" s="140"/>
      <c r="M1742" s="240"/>
      <c r="N1742" s="240"/>
      <c r="P1742" s="2"/>
      <c r="AA1742" s="6"/>
      <c r="AB1742" s="6"/>
      <c r="AC1742" s="6"/>
    </row>
    <row r="1743" spans="2:29" ht="9.9" customHeight="1" x14ac:dyDescent="0.25">
      <c r="B1743" s="138"/>
      <c r="C1743" s="14"/>
      <c r="D1743" s="241"/>
      <c r="E1743" s="241"/>
      <c r="F1743" s="241"/>
      <c r="G1743" s="241"/>
      <c r="H1743" s="240"/>
      <c r="I1743" s="241"/>
      <c r="J1743" s="241"/>
      <c r="K1743" s="241"/>
      <c r="L1743" s="140"/>
      <c r="M1743" s="240"/>
      <c r="N1743" s="240"/>
      <c r="P1743" s="2"/>
      <c r="AA1743" s="6"/>
      <c r="AB1743" s="6"/>
      <c r="AC1743" s="6"/>
    </row>
    <row r="1744" spans="2:29" ht="9.9" customHeight="1" x14ac:dyDescent="0.25">
      <c r="B1744" s="138"/>
      <c r="C1744" s="14"/>
      <c r="D1744" s="241"/>
      <c r="E1744" s="241"/>
      <c r="F1744" s="241"/>
      <c r="G1744" s="241"/>
      <c r="H1744" s="240"/>
      <c r="I1744" s="241"/>
      <c r="J1744" s="241"/>
      <c r="K1744" s="241"/>
      <c r="L1744" s="140"/>
      <c r="M1744" s="240"/>
      <c r="N1744" s="240"/>
      <c r="P1744" s="2"/>
      <c r="AA1744" s="6"/>
      <c r="AB1744" s="6"/>
      <c r="AC1744" s="6"/>
    </row>
    <row r="1745" spans="1:29" ht="9.9" customHeight="1" x14ac:dyDescent="0.25">
      <c r="B1745" s="138"/>
      <c r="C1745" s="14"/>
      <c r="D1745" s="241"/>
      <c r="E1745" s="241"/>
      <c r="F1745" s="241"/>
      <c r="G1745" s="241"/>
      <c r="H1745" s="240"/>
      <c r="I1745" s="241"/>
      <c r="J1745" s="241"/>
      <c r="K1745" s="241"/>
      <c r="L1745" s="140"/>
      <c r="M1745" s="240"/>
      <c r="N1745" s="240"/>
      <c r="P1745" s="2"/>
      <c r="AA1745" s="6"/>
      <c r="AB1745" s="6"/>
      <c r="AC1745" s="6"/>
    </row>
    <row r="1746" spans="1:29" ht="9.9" customHeight="1" x14ac:dyDescent="0.25">
      <c r="B1746" s="138"/>
      <c r="C1746" s="14"/>
      <c r="D1746" s="241"/>
      <c r="E1746" s="241"/>
      <c r="F1746" s="241"/>
      <c r="G1746" s="241"/>
      <c r="H1746" s="240"/>
      <c r="I1746" s="241"/>
      <c r="J1746" s="241"/>
      <c r="K1746" s="241"/>
      <c r="L1746" s="140"/>
      <c r="M1746" s="240"/>
      <c r="N1746" s="240"/>
      <c r="P1746" s="2"/>
      <c r="AA1746" s="6"/>
      <c r="AB1746" s="6"/>
      <c r="AC1746" s="6"/>
    </row>
    <row r="1747" spans="1:29" ht="9.9" customHeight="1" x14ac:dyDescent="0.25">
      <c r="B1747" s="138"/>
      <c r="C1747" s="14"/>
      <c r="D1747" s="241"/>
      <c r="E1747" s="241"/>
      <c r="F1747" s="241"/>
      <c r="G1747" s="241"/>
      <c r="H1747" s="240"/>
      <c r="I1747" s="241"/>
      <c r="J1747" s="241"/>
      <c r="K1747" s="241"/>
      <c r="L1747" s="140"/>
      <c r="M1747" s="240"/>
      <c r="N1747" s="240"/>
      <c r="P1747" s="2"/>
      <c r="AA1747" s="6"/>
      <c r="AB1747" s="6"/>
      <c r="AC1747" s="6"/>
    </row>
    <row r="1748" spans="1:29" ht="9.9" customHeight="1" x14ac:dyDescent="0.25">
      <c r="B1748" s="138"/>
      <c r="C1748" s="14"/>
      <c r="D1748" s="241"/>
      <c r="E1748" s="241"/>
      <c r="F1748" s="241"/>
      <c r="G1748" s="241"/>
      <c r="H1748" s="240"/>
      <c r="I1748" s="241"/>
      <c r="J1748" s="241"/>
      <c r="K1748" s="241"/>
      <c r="L1748" s="140"/>
      <c r="M1748" s="240"/>
      <c r="N1748" s="240"/>
      <c r="P1748" s="2"/>
      <c r="AA1748" s="6"/>
      <c r="AB1748" s="6"/>
      <c r="AC1748" s="6"/>
    </row>
    <row r="1749" spans="1:29" ht="9.9" customHeight="1" x14ac:dyDescent="0.25">
      <c r="B1749" s="138"/>
      <c r="C1749" s="14"/>
      <c r="D1749" s="241"/>
      <c r="E1749" s="241"/>
      <c r="F1749" s="241"/>
      <c r="G1749" s="241"/>
      <c r="H1749" s="240"/>
      <c r="I1749" s="241"/>
      <c r="J1749" s="241"/>
      <c r="K1749" s="241"/>
      <c r="L1749" s="140"/>
      <c r="M1749" s="240"/>
      <c r="N1749" s="240"/>
      <c r="P1749" s="2"/>
      <c r="AA1749" s="6"/>
      <c r="AB1749" s="6"/>
      <c r="AC1749" s="6"/>
    </row>
    <row r="1750" spans="1:29" ht="9.9" customHeight="1" x14ac:dyDescent="0.25">
      <c r="B1750" s="138"/>
      <c r="C1750" s="14"/>
      <c r="D1750" s="241"/>
      <c r="E1750" s="241"/>
      <c r="F1750" s="241"/>
      <c r="G1750" s="241"/>
      <c r="H1750" s="240"/>
      <c r="I1750" s="241"/>
      <c r="J1750" s="241"/>
      <c r="K1750" s="241"/>
      <c r="L1750" s="140"/>
      <c r="M1750" s="240"/>
      <c r="N1750" s="240"/>
      <c r="P1750" s="2"/>
      <c r="AA1750" s="6"/>
      <c r="AB1750" s="6"/>
      <c r="AC1750" s="6"/>
    </row>
    <row r="1751" spans="1:29" ht="9.9" customHeight="1" x14ac:dyDescent="0.25">
      <c r="B1751" s="138"/>
      <c r="C1751" s="148"/>
      <c r="D1751" s="241"/>
      <c r="E1751" s="241"/>
      <c r="F1751" s="241"/>
      <c r="G1751" s="241"/>
      <c r="H1751" s="240"/>
      <c r="I1751" s="241"/>
      <c r="J1751" s="241"/>
      <c r="K1751" s="241"/>
      <c r="L1751" s="140"/>
      <c r="M1751" s="240"/>
      <c r="N1751" s="240"/>
      <c r="P1751" s="2"/>
      <c r="AA1751" s="6"/>
      <c r="AB1751" s="6"/>
      <c r="AC1751" s="6"/>
    </row>
    <row r="1752" spans="1:29" ht="9.9" customHeight="1" x14ac:dyDescent="0.25">
      <c r="B1752" s="138"/>
      <c r="C1752" s="14"/>
      <c r="D1752" s="241"/>
      <c r="E1752" s="241"/>
      <c r="F1752" s="241"/>
      <c r="G1752" s="241"/>
      <c r="H1752" s="240"/>
      <c r="I1752" s="241"/>
      <c r="J1752" s="241"/>
      <c r="K1752" s="241"/>
      <c r="L1752" s="140"/>
      <c r="M1752" s="240"/>
      <c r="N1752" s="240"/>
      <c r="P1752" s="2"/>
      <c r="AA1752" s="6"/>
      <c r="AB1752" s="6"/>
      <c r="AC1752" s="6"/>
    </row>
    <row r="1753" spans="1:29" ht="9.9" customHeight="1" x14ac:dyDescent="0.25">
      <c r="B1753" s="138"/>
      <c r="C1753" s="14"/>
      <c r="D1753" s="241"/>
      <c r="E1753" s="241"/>
      <c r="F1753" s="241"/>
      <c r="G1753" s="241"/>
      <c r="H1753" s="240"/>
      <c r="I1753" s="241"/>
      <c r="J1753" s="241"/>
      <c r="K1753" s="241"/>
      <c r="L1753" s="140"/>
      <c r="M1753" s="240"/>
      <c r="N1753" s="240"/>
      <c r="P1753" s="2"/>
      <c r="AA1753" s="6"/>
      <c r="AB1753" s="6"/>
      <c r="AC1753" s="6"/>
    </row>
    <row r="1754" spans="1:29" ht="9.9" customHeight="1" x14ac:dyDescent="0.25">
      <c r="B1754" s="138"/>
      <c r="C1754" s="14"/>
      <c r="D1754" s="241"/>
      <c r="E1754" s="241"/>
      <c r="F1754" s="241"/>
      <c r="G1754" s="241"/>
      <c r="H1754" s="240"/>
      <c r="I1754" s="241"/>
      <c r="J1754" s="241"/>
      <c r="K1754" s="241"/>
      <c r="L1754" s="140"/>
      <c r="M1754" s="240"/>
      <c r="N1754" s="240"/>
      <c r="P1754" s="2"/>
      <c r="AA1754" s="6"/>
      <c r="AB1754" s="6"/>
      <c r="AC1754" s="6"/>
    </row>
    <row r="1755" spans="1:29" ht="9.9" customHeight="1" x14ac:dyDescent="0.25">
      <c r="B1755" s="138"/>
      <c r="C1755" s="14"/>
      <c r="D1755" s="241"/>
      <c r="E1755" s="241"/>
      <c r="F1755" s="241"/>
      <c r="G1755" s="241"/>
      <c r="H1755" s="240"/>
      <c r="I1755" s="241"/>
      <c r="J1755" s="241"/>
      <c r="K1755" s="241"/>
      <c r="L1755" s="140"/>
      <c r="M1755" s="241"/>
      <c r="N1755" s="241"/>
      <c r="O1755" s="240"/>
      <c r="P1755" s="2"/>
      <c r="AA1755" s="6"/>
      <c r="AB1755" s="6"/>
      <c r="AC1755" s="6"/>
    </row>
    <row r="1756" spans="1:29" ht="9.9" customHeight="1" x14ac:dyDescent="0.25">
      <c r="B1756" s="141"/>
      <c r="C1756" s="14"/>
      <c r="D1756" s="241"/>
      <c r="E1756" s="241"/>
      <c r="F1756" s="241"/>
      <c r="G1756" s="241"/>
      <c r="H1756" s="240"/>
      <c r="I1756" s="241"/>
      <c r="J1756" s="241"/>
      <c r="K1756" s="241"/>
      <c r="L1756" s="13"/>
      <c r="M1756" s="241"/>
      <c r="N1756" s="241"/>
      <c r="O1756" s="240"/>
      <c r="P1756" s="2"/>
      <c r="AA1756" s="6"/>
      <c r="AB1756" s="6"/>
      <c r="AC1756" s="6"/>
    </row>
    <row r="1757" spans="1:29" ht="9.9" customHeight="1" x14ac:dyDescent="0.25">
      <c r="B1757" s="139"/>
      <c r="C1757" s="14"/>
      <c r="D1757" s="241"/>
      <c r="E1757" s="241"/>
      <c r="F1757" s="241"/>
      <c r="G1757" s="241"/>
      <c r="H1757" s="240"/>
      <c r="I1757" s="231"/>
      <c r="J1757" s="241"/>
      <c r="K1757" s="241"/>
      <c r="L1757" s="140"/>
      <c r="M1757" s="241"/>
      <c r="N1757" s="241"/>
      <c r="O1757" s="240"/>
      <c r="P1757" s="2"/>
      <c r="AA1757" s="6"/>
      <c r="AB1757" s="6"/>
      <c r="AC1757" s="6"/>
    </row>
    <row r="1758" spans="1:29" ht="9.9" customHeight="1" x14ac:dyDescent="0.25">
      <c r="A1758" s="11"/>
      <c r="B1758" s="142"/>
      <c r="C1758" s="83"/>
      <c r="D1758" s="241"/>
      <c r="E1758" s="241"/>
      <c r="F1758" s="241"/>
      <c r="G1758" s="241"/>
      <c r="H1758" s="240"/>
      <c r="I1758" s="231"/>
      <c r="J1758" s="241"/>
      <c r="K1758" s="241"/>
      <c r="L1758" s="13"/>
      <c r="M1758" s="241"/>
      <c r="N1758" s="241"/>
      <c r="O1758" s="240"/>
      <c r="P1758" s="2"/>
      <c r="AA1758" s="6"/>
      <c r="AB1758" s="6"/>
      <c r="AC1758" s="6"/>
    </row>
    <row r="1759" spans="1:29" ht="9.9" customHeight="1" x14ac:dyDescent="0.25">
      <c r="B1759" s="138"/>
      <c r="C1759" s="148"/>
      <c r="D1759" s="4"/>
      <c r="F1759" s="240"/>
      <c r="H1759" s="2"/>
      <c r="I1759" s="231"/>
      <c r="J1759" s="241"/>
      <c r="K1759" s="241"/>
      <c r="L1759" s="140"/>
      <c r="M1759" s="241"/>
      <c r="N1759" s="241"/>
      <c r="O1759" s="240"/>
      <c r="P1759" s="2"/>
      <c r="AA1759" s="6"/>
      <c r="AB1759" s="6"/>
      <c r="AC1759" s="6"/>
    </row>
    <row r="1760" spans="1:29" ht="9.9" customHeight="1" x14ac:dyDescent="0.25">
      <c r="B1760" s="138"/>
      <c r="C1760" s="14"/>
      <c r="D1760" s="241"/>
      <c r="E1760" s="241"/>
      <c r="F1760" s="241"/>
      <c r="G1760" s="241"/>
      <c r="H1760" s="240"/>
      <c r="I1760" s="241"/>
      <c r="J1760" s="241"/>
      <c r="K1760" s="241"/>
      <c r="L1760" s="241"/>
      <c r="M1760" s="241"/>
      <c r="N1760" s="241"/>
      <c r="O1760" s="240"/>
      <c r="P1760" s="2"/>
      <c r="AA1760" s="6"/>
      <c r="AB1760" s="6"/>
      <c r="AC1760" s="6"/>
    </row>
    <row r="1761" spans="2:29" ht="9.9" customHeight="1" x14ac:dyDescent="0.25">
      <c r="B1761" s="138"/>
      <c r="C1761" s="14"/>
      <c r="D1761" s="241"/>
      <c r="E1761" s="241"/>
      <c r="F1761" s="241"/>
      <c r="G1761" s="241"/>
      <c r="H1761" s="240"/>
      <c r="I1761" s="241"/>
      <c r="J1761" s="241"/>
      <c r="K1761" s="241"/>
      <c r="L1761" s="241"/>
      <c r="M1761" s="241"/>
      <c r="N1761" s="241"/>
      <c r="O1761" s="240"/>
      <c r="P1761" s="2"/>
      <c r="AA1761" s="6"/>
      <c r="AB1761" s="6"/>
      <c r="AC1761" s="6"/>
    </row>
    <row r="1762" spans="2:29" ht="9.9" customHeight="1" x14ac:dyDescent="0.25">
      <c r="B1762" s="138"/>
      <c r="C1762" s="14"/>
      <c r="D1762" s="241"/>
      <c r="E1762" s="241"/>
      <c r="F1762" s="241"/>
      <c r="G1762" s="241"/>
      <c r="H1762" s="240"/>
      <c r="I1762" s="231"/>
      <c r="J1762" s="241"/>
      <c r="K1762" s="241"/>
      <c r="L1762" s="241"/>
      <c r="M1762" s="241"/>
      <c r="N1762" s="241"/>
      <c r="O1762" s="240"/>
      <c r="P1762" s="2"/>
      <c r="AA1762" s="6"/>
      <c r="AB1762" s="6"/>
      <c r="AC1762" s="6"/>
    </row>
    <row r="1763" spans="2:29" ht="9.9" customHeight="1" x14ac:dyDescent="0.25">
      <c r="B1763" s="138"/>
      <c r="C1763" s="14"/>
      <c r="D1763" s="241"/>
      <c r="E1763" s="241"/>
      <c r="F1763" s="241"/>
      <c r="G1763" s="241"/>
      <c r="H1763" s="240"/>
      <c r="I1763" s="241"/>
      <c r="J1763" s="241"/>
      <c r="K1763" s="241"/>
      <c r="L1763" s="241"/>
      <c r="M1763" s="241"/>
      <c r="N1763" s="241"/>
      <c r="O1763" s="240"/>
      <c r="P1763" s="2"/>
      <c r="AA1763" s="6"/>
      <c r="AB1763" s="6"/>
      <c r="AC1763" s="6"/>
    </row>
    <row r="1764" spans="2:29" ht="9.9" customHeight="1" x14ac:dyDescent="0.25">
      <c r="B1764" s="138"/>
      <c r="C1764" s="148"/>
      <c r="D1764" s="241"/>
      <c r="E1764" s="241"/>
      <c r="F1764" s="241"/>
      <c r="G1764" s="241"/>
      <c r="H1764" s="240"/>
      <c r="I1764" s="241"/>
      <c r="J1764" s="241"/>
      <c r="K1764" s="241"/>
      <c r="L1764" s="241"/>
      <c r="M1764" s="241"/>
      <c r="N1764" s="241"/>
      <c r="O1764" s="240"/>
      <c r="P1764" s="2"/>
      <c r="AA1764" s="6"/>
      <c r="AB1764" s="6"/>
      <c r="AC1764" s="6"/>
    </row>
    <row r="1765" spans="2:29" ht="9.9" customHeight="1" x14ac:dyDescent="0.25">
      <c r="B1765" s="138"/>
      <c r="C1765" s="14"/>
      <c r="D1765" s="241"/>
      <c r="E1765" s="241"/>
      <c r="F1765" s="241"/>
      <c r="G1765" s="241"/>
      <c r="H1765" s="240"/>
      <c r="I1765" s="241"/>
      <c r="J1765" s="241"/>
      <c r="K1765" s="241"/>
      <c r="L1765" s="241"/>
      <c r="M1765" s="241"/>
      <c r="N1765" s="241"/>
      <c r="O1765" s="240"/>
      <c r="P1765" s="2"/>
      <c r="AA1765" s="6"/>
      <c r="AB1765" s="6"/>
      <c r="AC1765" s="6"/>
    </row>
    <row r="1766" spans="2:29" ht="9.9" customHeight="1" x14ac:dyDescent="0.25">
      <c r="B1766" s="138"/>
      <c r="C1766" s="14"/>
      <c r="D1766" s="241"/>
      <c r="E1766" s="241"/>
      <c r="F1766" s="241"/>
      <c r="G1766" s="241"/>
      <c r="H1766" s="240"/>
      <c r="I1766" s="241"/>
      <c r="J1766" s="241"/>
      <c r="K1766" s="241"/>
      <c r="L1766" s="241"/>
      <c r="M1766" s="241"/>
      <c r="N1766" s="241"/>
      <c r="O1766" s="240"/>
      <c r="P1766" s="2"/>
      <c r="AA1766" s="6"/>
      <c r="AB1766" s="6"/>
      <c r="AC1766" s="6"/>
    </row>
    <row r="1767" spans="2:29" ht="9.9" customHeight="1" x14ac:dyDescent="0.25">
      <c r="B1767" s="138"/>
      <c r="C1767" s="14"/>
      <c r="D1767" s="241"/>
      <c r="E1767" s="241"/>
      <c r="F1767" s="241"/>
      <c r="G1767" s="241"/>
      <c r="H1767" s="240"/>
      <c r="I1767" s="241"/>
      <c r="J1767" s="241"/>
      <c r="K1767" s="241"/>
      <c r="L1767" s="241"/>
      <c r="M1767" s="241"/>
      <c r="N1767" s="241"/>
      <c r="O1767" s="240"/>
      <c r="P1767" s="2"/>
      <c r="AA1767" s="6"/>
      <c r="AB1767" s="6"/>
      <c r="AC1767" s="6"/>
    </row>
    <row r="1768" spans="2:29" ht="9.9" customHeight="1" x14ac:dyDescent="0.25">
      <c r="B1768" s="138"/>
      <c r="C1768" s="14"/>
      <c r="D1768" s="241"/>
      <c r="E1768" s="241"/>
      <c r="F1768" s="241"/>
      <c r="G1768" s="241"/>
      <c r="H1768" s="240"/>
      <c r="I1768" s="241"/>
      <c r="J1768" s="241"/>
      <c r="K1768" s="241"/>
      <c r="L1768" s="241"/>
      <c r="M1768" s="241"/>
      <c r="N1768" s="241"/>
      <c r="O1768" s="240"/>
      <c r="P1768" s="2"/>
      <c r="AA1768" s="6"/>
      <c r="AB1768" s="6"/>
      <c r="AC1768" s="6"/>
    </row>
    <row r="1769" spans="2:29" ht="9.9" customHeight="1" x14ac:dyDescent="0.25">
      <c r="B1769" s="138"/>
      <c r="C1769" s="148"/>
      <c r="D1769" s="241"/>
      <c r="E1769" s="241"/>
      <c r="F1769" s="241"/>
      <c r="G1769" s="241"/>
      <c r="H1769" s="240"/>
      <c r="I1769" s="241"/>
      <c r="J1769" s="241"/>
      <c r="K1769" s="241"/>
      <c r="L1769" s="241"/>
      <c r="M1769" s="241"/>
      <c r="N1769" s="241"/>
      <c r="O1769" s="240"/>
      <c r="P1769" s="2"/>
      <c r="AA1769" s="6"/>
      <c r="AB1769" s="6"/>
      <c r="AC1769" s="6"/>
    </row>
    <row r="1770" spans="2:29" ht="9.9" customHeight="1" x14ac:dyDescent="0.25">
      <c r="B1770" s="138"/>
      <c r="C1770" s="14"/>
      <c r="D1770" s="241"/>
      <c r="E1770" s="241"/>
      <c r="F1770" s="241"/>
      <c r="G1770" s="241"/>
      <c r="H1770" s="240"/>
      <c r="I1770" s="241"/>
      <c r="J1770" s="241"/>
      <c r="K1770" s="241"/>
      <c r="L1770" s="241"/>
      <c r="M1770" s="241"/>
      <c r="N1770" s="241"/>
      <c r="O1770" s="240"/>
      <c r="P1770" s="2"/>
      <c r="AA1770" s="6"/>
      <c r="AB1770" s="6"/>
      <c r="AC1770" s="6"/>
    </row>
    <row r="1771" spans="2:29" ht="9.9" customHeight="1" x14ac:dyDescent="0.25">
      <c r="B1771" s="138"/>
      <c r="C1771" s="14"/>
      <c r="D1771" s="241"/>
      <c r="E1771" s="241"/>
      <c r="F1771" s="241"/>
      <c r="G1771" s="241"/>
      <c r="H1771" s="240"/>
      <c r="I1771" s="241"/>
      <c r="J1771" s="241"/>
      <c r="K1771" s="241"/>
      <c r="L1771" s="241"/>
      <c r="M1771" s="241"/>
      <c r="N1771" s="241"/>
      <c r="O1771" s="240"/>
      <c r="P1771" s="2"/>
      <c r="AA1771" s="6"/>
      <c r="AB1771" s="6"/>
      <c r="AC1771" s="6"/>
    </row>
    <row r="1772" spans="2:29" ht="9.9" customHeight="1" x14ac:dyDescent="0.25">
      <c r="B1772" s="138"/>
      <c r="C1772" s="14"/>
      <c r="D1772" s="241"/>
      <c r="E1772" s="241"/>
      <c r="F1772" s="241"/>
      <c r="G1772" s="241"/>
      <c r="H1772" s="240"/>
      <c r="I1772" s="241"/>
      <c r="J1772" s="241"/>
      <c r="K1772" s="241"/>
      <c r="L1772" s="241"/>
      <c r="M1772" s="241"/>
      <c r="N1772" s="241"/>
      <c r="O1772" s="240"/>
      <c r="P1772" s="2"/>
      <c r="AA1772" s="6"/>
      <c r="AB1772" s="6"/>
      <c r="AC1772" s="6"/>
    </row>
    <row r="1773" spans="2:29" ht="9.9" customHeight="1" x14ac:dyDescent="0.25">
      <c r="B1773" s="138"/>
      <c r="C1773" s="14"/>
      <c r="D1773" s="241"/>
      <c r="E1773" s="241"/>
      <c r="F1773" s="241"/>
      <c r="G1773" s="241"/>
      <c r="H1773" s="240"/>
      <c r="I1773" s="241"/>
      <c r="J1773" s="241"/>
      <c r="K1773" s="241"/>
      <c r="L1773" s="241"/>
      <c r="M1773" s="241"/>
      <c r="N1773" s="241"/>
      <c r="O1773" s="240"/>
      <c r="P1773" s="2"/>
      <c r="AA1773" s="6"/>
      <c r="AB1773" s="6"/>
      <c r="AC1773" s="6"/>
    </row>
    <row r="1774" spans="2:29" ht="10.5" customHeight="1" x14ac:dyDescent="0.25">
      <c r="B1774" s="138"/>
      <c r="C1774" s="148"/>
      <c r="D1774" s="241"/>
      <c r="E1774" s="241"/>
      <c r="F1774" s="241"/>
      <c r="G1774" s="241"/>
      <c r="H1774" s="240"/>
      <c r="I1774" s="241"/>
      <c r="J1774" s="241"/>
      <c r="K1774" s="241"/>
      <c r="L1774" s="241"/>
      <c r="M1774" s="241"/>
      <c r="N1774" s="241"/>
      <c r="O1774" s="240"/>
      <c r="P1774" s="2"/>
      <c r="AA1774" s="6"/>
      <c r="AB1774" s="6"/>
      <c r="AC1774" s="6"/>
    </row>
    <row r="1775" spans="2:29" ht="9.9" customHeight="1" x14ac:dyDescent="0.25">
      <c r="B1775" s="138"/>
      <c r="C1775" s="14"/>
      <c r="D1775" s="241"/>
      <c r="E1775" s="241"/>
      <c r="F1775" s="241"/>
      <c r="G1775" s="241"/>
      <c r="H1775" s="240"/>
      <c r="I1775" s="241"/>
      <c r="J1775" s="241"/>
      <c r="K1775" s="241"/>
      <c r="L1775" s="241"/>
      <c r="M1775" s="241"/>
      <c r="N1775" s="241"/>
      <c r="O1775" s="240"/>
      <c r="P1775" s="2"/>
      <c r="AA1775" s="6"/>
      <c r="AB1775" s="6"/>
      <c r="AC1775" s="6"/>
    </row>
    <row r="1776" spans="2:29" ht="9.9" customHeight="1" x14ac:dyDescent="0.25">
      <c r="B1776" s="138"/>
      <c r="C1776" s="14"/>
      <c r="D1776" s="241"/>
      <c r="E1776" s="241"/>
      <c r="F1776" s="241"/>
      <c r="G1776" s="241"/>
      <c r="H1776" s="240"/>
      <c r="I1776" s="241"/>
      <c r="J1776" s="241"/>
      <c r="K1776" s="241"/>
      <c r="L1776" s="241"/>
      <c r="M1776" s="241"/>
      <c r="N1776" s="241"/>
      <c r="O1776" s="240"/>
      <c r="P1776" s="2"/>
      <c r="AA1776" s="6"/>
      <c r="AB1776" s="6"/>
      <c r="AC1776" s="6"/>
    </row>
    <row r="1777" spans="1:29" ht="9.9" customHeight="1" x14ac:dyDescent="0.25">
      <c r="B1777" s="138"/>
      <c r="C1777" s="14"/>
      <c r="D1777" s="241"/>
      <c r="E1777" s="241"/>
      <c r="F1777" s="241"/>
      <c r="G1777" s="241"/>
      <c r="H1777" s="240"/>
      <c r="I1777" s="241"/>
      <c r="J1777" s="241"/>
      <c r="K1777" s="241"/>
      <c r="L1777" s="241"/>
      <c r="M1777" s="241"/>
      <c r="N1777" s="241"/>
      <c r="O1777" s="240"/>
      <c r="P1777" s="2"/>
      <c r="AA1777" s="6"/>
      <c r="AB1777" s="6"/>
      <c r="AC1777" s="6"/>
    </row>
    <row r="1778" spans="1:29" ht="9.9" customHeight="1" x14ac:dyDescent="0.25">
      <c r="B1778" s="138"/>
      <c r="C1778" s="14"/>
      <c r="D1778" s="241"/>
      <c r="E1778" s="241"/>
      <c r="F1778" s="241"/>
      <c r="G1778" s="241"/>
      <c r="H1778" s="240"/>
      <c r="I1778" s="241"/>
      <c r="J1778" s="241"/>
      <c r="K1778" s="241"/>
      <c r="L1778" s="241"/>
      <c r="M1778" s="241"/>
      <c r="N1778" s="241"/>
      <c r="O1778" s="240"/>
      <c r="P1778" s="2"/>
      <c r="AA1778" s="6"/>
      <c r="AB1778" s="6"/>
      <c r="AC1778" s="6"/>
    </row>
    <row r="1779" spans="1:29" ht="9.9" customHeight="1" x14ac:dyDescent="0.25">
      <c r="B1779" s="138"/>
      <c r="C1779" s="148"/>
      <c r="D1779" s="241"/>
      <c r="E1779" s="241"/>
      <c r="F1779" s="241"/>
      <c r="G1779" s="241"/>
      <c r="H1779" s="240"/>
      <c r="I1779" s="241"/>
      <c r="J1779" s="241"/>
      <c r="K1779" s="241"/>
      <c r="L1779" s="241"/>
      <c r="M1779" s="241"/>
      <c r="N1779" s="241"/>
      <c r="O1779" s="240"/>
      <c r="P1779" s="2"/>
      <c r="AA1779" s="6"/>
      <c r="AB1779" s="6"/>
      <c r="AC1779" s="6"/>
    </row>
    <row r="1780" spans="1:29" ht="9.9" customHeight="1" x14ac:dyDescent="0.25">
      <c r="B1780" s="138"/>
      <c r="C1780" s="14"/>
      <c r="D1780" s="241"/>
      <c r="E1780" s="241"/>
      <c r="F1780" s="241"/>
      <c r="G1780" s="241"/>
      <c r="H1780" s="240"/>
      <c r="I1780" s="241"/>
      <c r="J1780" s="241"/>
      <c r="K1780" s="241"/>
      <c r="L1780" s="241"/>
      <c r="M1780" s="241"/>
      <c r="N1780" s="241"/>
      <c r="O1780" s="240"/>
      <c r="P1780" s="2"/>
      <c r="AA1780" s="6"/>
      <c r="AB1780" s="6"/>
      <c r="AC1780" s="6"/>
    </row>
    <row r="1781" spans="1:29" ht="9.9" customHeight="1" x14ac:dyDescent="0.25">
      <c r="B1781" s="138"/>
      <c r="C1781" s="14"/>
      <c r="D1781" s="241"/>
      <c r="E1781" s="241"/>
      <c r="F1781" s="241"/>
      <c r="G1781" s="241"/>
      <c r="H1781" s="240"/>
      <c r="I1781" s="241"/>
      <c r="J1781" s="241"/>
      <c r="K1781" s="241"/>
      <c r="L1781" s="241"/>
      <c r="M1781" s="241"/>
      <c r="N1781" s="241"/>
      <c r="O1781" s="240"/>
      <c r="P1781" s="2"/>
      <c r="AA1781" s="6"/>
      <c r="AB1781" s="6"/>
      <c r="AC1781" s="6"/>
    </row>
    <row r="1782" spans="1:29" ht="9.9" customHeight="1" x14ac:dyDescent="0.25">
      <c r="B1782" s="138"/>
      <c r="C1782" s="14"/>
      <c r="D1782" s="241"/>
      <c r="E1782" s="241"/>
      <c r="F1782" s="241"/>
      <c r="G1782" s="241"/>
      <c r="H1782" s="240"/>
      <c r="I1782" s="241"/>
      <c r="J1782" s="241"/>
      <c r="K1782" s="241"/>
      <c r="L1782" s="241"/>
      <c r="M1782" s="241"/>
      <c r="N1782" s="241"/>
      <c r="O1782" s="240"/>
      <c r="P1782" s="2"/>
      <c r="AA1782" s="6"/>
      <c r="AB1782" s="6"/>
      <c r="AC1782" s="6"/>
    </row>
    <row r="1783" spans="1:29" ht="9.9" customHeight="1" x14ac:dyDescent="0.25">
      <c r="B1783" s="138"/>
      <c r="C1783" s="14"/>
      <c r="D1783" s="241"/>
      <c r="E1783" s="241"/>
      <c r="F1783" s="241"/>
      <c r="G1783" s="241"/>
      <c r="H1783" s="240"/>
      <c r="I1783" s="241"/>
      <c r="J1783" s="241"/>
      <c r="K1783" s="241"/>
      <c r="L1783" s="241"/>
      <c r="M1783" s="241"/>
      <c r="N1783" s="241"/>
      <c r="O1783" s="240"/>
      <c r="P1783" s="2"/>
      <c r="AA1783" s="6"/>
      <c r="AB1783" s="6"/>
      <c r="AC1783" s="6"/>
    </row>
    <row r="1784" spans="1:29" ht="9.9" customHeight="1" x14ac:dyDescent="0.25">
      <c r="B1784" s="138"/>
      <c r="C1784" s="14"/>
      <c r="D1784" s="241"/>
      <c r="E1784" s="241"/>
      <c r="F1784" s="241"/>
      <c r="G1784" s="241"/>
      <c r="H1784" s="240"/>
      <c r="I1784" s="241"/>
      <c r="J1784" s="241"/>
      <c r="K1784" s="241"/>
      <c r="L1784" s="241"/>
      <c r="M1784" s="240"/>
      <c r="N1784" s="240"/>
      <c r="O1784" s="240"/>
      <c r="P1784" s="2"/>
      <c r="AA1784" s="6"/>
      <c r="AB1784" s="6"/>
      <c r="AC1784" s="6"/>
    </row>
    <row r="1785" spans="1:29" ht="9.9" customHeight="1" x14ac:dyDescent="0.25">
      <c r="A1785" s="11"/>
      <c r="B1785" s="138"/>
      <c r="C1785" s="83"/>
      <c r="D1785" s="241"/>
      <c r="E1785" s="241"/>
      <c r="F1785" s="241"/>
      <c r="G1785" s="241"/>
      <c r="H1785" s="240"/>
      <c r="I1785" s="241"/>
      <c r="J1785" s="241"/>
      <c r="K1785" s="241"/>
      <c r="L1785" s="241"/>
      <c r="M1785" s="240"/>
      <c r="N1785" s="240"/>
      <c r="O1785" s="240"/>
      <c r="P1785" s="2"/>
      <c r="AA1785" s="6"/>
      <c r="AB1785" s="6"/>
      <c r="AC1785" s="6"/>
    </row>
    <row r="1786" spans="1:29" ht="9.9" customHeight="1" x14ac:dyDescent="0.25">
      <c r="B1786" s="138"/>
      <c r="C1786" s="149"/>
      <c r="D1786" s="2"/>
      <c r="I1786" s="241"/>
      <c r="J1786" s="241"/>
      <c r="K1786" s="241"/>
      <c r="L1786" s="241"/>
      <c r="O1786" s="20"/>
      <c r="P1786" s="2"/>
      <c r="AA1786" s="6"/>
      <c r="AB1786" s="6"/>
      <c r="AC1786" s="6"/>
    </row>
    <row r="1787" spans="1:29" ht="9.9" customHeight="1" x14ac:dyDescent="0.25">
      <c r="B1787" s="138"/>
      <c r="C1787" s="148"/>
      <c r="D1787" s="2"/>
      <c r="I1787" s="241"/>
      <c r="J1787" s="241"/>
      <c r="K1787" s="241"/>
      <c r="L1787" s="241"/>
      <c r="O1787" s="20"/>
      <c r="P1787" s="2"/>
      <c r="AA1787" s="6"/>
      <c r="AB1787" s="6"/>
      <c r="AC1787" s="6"/>
    </row>
    <row r="1788" spans="1:29" ht="9.9" customHeight="1" x14ac:dyDescent="0.25">
      <c r="B1788" s="138"/>
      <c r="C1788" s="14"/>
      <c r="D1788" s="2"/>
      <c r="I1788" s="241"/>
      <c r="J1788" s="241"/>
      <c r="K1788" s="241"/>
      <c r="L1788" s="241"/>
      <c r="P1788" s="2"/>
      <c r="AA1788" s="6"/>
      <c r="AB1788" s="6"/>
      <c r="AC1788" s="6"/>
    </row>
    <row r="1789" spans="1:29" ht="9.9" customHeight="1" x14ac:dyDescent="0.25">
      <c r="B1789" s="138"/>
      <c r="C1789" s="14"/>
      <c r="D1789" s="2"/>
      <c r="I1789" s="241"/>
      <c r="J1789" s="241"/>
      <c r="K1789" s="241"/>
      <c r="L1789" s="241"/>
      <c r="P1789" s="2"/>
      <c r="AA1789" s="6"/>
      <c r="AB1789" s="6"/>
      <c r="AC1789" s="6"/>
    </row>
    <row r="1790" spans="1:29" ht="9.9" customHeight="1" x14ac:dyDescent="0.25">
      <c r="B1790" s="138"/>
      <c r="C1790" s="14"/>
      <c r="D1790" s="2"/>
      <c r="I1790" s="241"/>
      <c r="J1790" s="241"/>
      <c r="K1790" s="241"/>
      <c r="L1790" s="241"/>
      <c r="P1790" s="2"/>
      <c r="AA1790" s="6"/>
      <c r="AB1790" s="6"/>
      <c r="AC1790" s="6"/>
    </row>
    <row r="1791" spans="1:29" ht="9.9" customHeight="1" x14ac:dyDescent="0.25">
      <c r="B1791" s="138"/>
      <c r="C1791" s="14"/>
      <c r="D1791" s="2"/>
      <c r="I1791" s="241"/>
      <c r="J1791" s="241"/>
      <c r="K1791" s="241"/>
      <c r="L1791" s="241"/>
      <c r="P1791" s="2"/>
      <c r="AA1791" s="6"/>
      <c r="AB1791" s="6"/>
      <c r="AC1791" s="6"/>
    </row>
    <row r="1792" spans="1:29" ht="9.9" customHeight="1" x14ac:dyDescent="0.25">
      <c r="B1792" s="138"/>
      <c r="C1792" s="148"/>
      <c r="D1792" s="2"/>
      <c r="I1792" s="241"/>
      <c r="J1792" s="241"/>
      <c r="K1792" s="241"/>
      <c r="L1792" s="241"/>
      <c r="P1792" s="2"/>
      <c r="AA1792" s="6"/>
      <c r="AB1792" s="6"/>
      <c r="AC1792" s="6"/>
    </row>
    <row r="1793" spans="1:29" ht="9.9" customHeight="1" x14ac:dyDescent="0.25">
      <c r="B1793" s="138"/>
      <c r="C1793" s="14"/>
      <c r="D1793" s="2"/>
      <c r="I1793" s="241"/>
      <c r="J1793" s="241"/>
      <c r="K1793" s="241"/>
      <c r="L1793" s="241"/>
      <c r="P1793" s="2"/>
      <c r="AA1793" s="6"/>
      <c r="AB1793" s="6"/>
      <c r="AC1793" s="6"/>
    </row>
    <row r="1794" spans="1:29" ht="9.9" customHeight="1" x14ac:dyDescent="0.25">
      <c r="B1794" s="138"/>
      <c r="C1794" s="14"/>
      <c r="D1794" s="2"/>
      <c r="I1794" s="241"/>
      <c r="J1794" s="241"/>
      <c r="K1794" s="241"/>
      <c r="L1794" s="241"/>
      <c r="P1794" s="2"/>
      <c r="AA1794" s="6"/>
      <c r="AB1794" s="6"/>
      <c r="AC1794" s="6"/>
    </row>
    <row r="1795" spans="1:29" ht="9.9" customHeight="1" x14ac:dyDescent="0.25">
      <c r="B1795" s="138"/>
      <c r="C1795" s="14"/>
      <c r="D1795" s="2"/>
      <c r="I1795" s="241"/>
      <c r="J1795" s="241"/>
      <c r="K1795" s="241"/>
      <c r="L1795" s="241"/>
      <c r="P1795" s="2"/>
      <c r="AA1795" s="6"/>
      <c r="AB1795" s="6"/>
      <c r="AC1795" s="6"/>
    </row>
    <row r="1796" spans="1:29" ht="9.9" customHeight="1" x14ac:dyDescent="0.25">
      <c r="B1796" s="138"/>
      <c r="C1796" s="14"/>
      <c r="D1796" s="2"/>
      <c r="I1796" s="241"/>
      <c r="J1796" s="241"/>
      <c r="K1796" s="241"/>
      <c r="L1796" s="241"/>
      <c r="P1796" s="2"/>
      <c r="AA1796" s="6"/>
      <c r="AB1796" s="6"/>
      <c r="AC1796" s="6"/>
    </row>
    <row r="1797" spans="1:29" ht="9.9" customHeight="1" x14ac:dyDescent="0.25">
      <c r="B1797" s="138"/>
      <c r="C1797" s="14"/>
      <c r="D1797" s="2"/>
      <c r="I1797" s="241"/>
      <c r="J1797" s="241"/>
      <c r="K1797" s="241"/>
      <c r="L1797" s="241"/>
      <c r="P1797" s="2"/>
      <c r="AA1797" s="6"/>
      <c r="AB1797" s="6"/>
      <c r="AC1797" s="6"/>
    </row>
    <row r="1798" spans="1:29" ht="9.9" customHeight="1" x14ac:dyDescent="0.25">
      <c r="B1798" s="138"/>
      <c r="C1798" s="14"/>
      <c r="D1798" s="2"/>
      <c r="I1798" s="241"/>
      <c r="J1798" s="241"/>
      <c r="K1798" s="241"/>
      <c r="L1798" s="241"/>
      <c r="P1798" s="2"/>
      <c r="AA1798" s="6"/>
      <c r="AB1798" s="6"/>
      <c r="AC1798" s="6"/>
    </row>
    <row r="1799" spans="1:29" ht="9.9" customHeight="1" x14ac:dyDescent="0.25">
      <c r="B1799" s="138"/>
      <c r="C1799" s="148"/>
      <c r="D1799" s="2"/>
      <c r="I1799" s="241"/>
      <c r="J1799" s="241"/>
      <c r="K1799" s="241"/>
      <c r="L1799" s="241"/>
      <c r="P1799" s="2"/>
      <c r="AA1799" s="6"/>
      <c r="AB1799" s="6"/>
      <c r="AC1799" s="6"/>
    </row>
    <row r="1800" spans="1:29" ht="9.9" customHeight="1" x14ac:dyDescent="0.25">
      <c r="B1800" s="138"/>
      <c r="C1800" s="14"/>
      <c r="D1800" s="2"/>
      <c r="I1800" s="241"/>
      <c r="J1800" s="241"/>
      <c r="K1800" s="241"/>
      <c r="L1800" s="241"/>
      <c r="P1800" s="2"/>
      <c r="AA1800" s="6"/>
      <c r="AB1800" s="6"/>
      <c r="AC1800" s="6"/>
    </row>
    <row r="1801" spans="1:29" ht="9.9" customHeight="1" x14ac:dyDescent="0.25">
      <c r="B1801" s="138"/>
      <c r="C1801" s="14"/>
      <c r="D1801" s="241"/>
      <c r="E1801" s="241"/>
      <c r="F1801" s="241"/>
      <c r="G1801" s="241"/>
      <c r="H1801" s="240"/>
      <c r="I1801" s="241"/>
      <c r="J1801" s="241"/>
      <c r="K1801" s="241"/>
      <c r="L1801" s="241"/>
      <c r="P1801" s="2"/>
      <c r="AA1801" s="6"/>
      <c r="AB1801" s="6"/>
      <c r="AC1801" s="6"/>
    </row>
    <row r="1802" spans="1:29" ht="9.9" customHeight="1" x14ac:dyDescent="0.25">
      <c r="A1802" s="10"/>
      <c r="B1802" s="67"/>
      <c r="C1802" s="142"/>
      <c r="D1802" s="241"/>
      <c r="E1802" s="241"/>
      <c r="F1802" s="241"/>
      <c r="G1802" s="241"/>
      <c r="H1802" s="240"/>
      <c r="I1802" s="241"/>
      <c r="J1802" s="241"/>
      <c r="K1802" s="241"/>
      <c r="L1802" s="241"/>
      <c r="P1802" s="2"/>
      <c r="AA1802" s="6"/>
      <c r="AB1802" s="6"/>
      <c r="AC1802" s="6"/>
    </row>
    <row r="1803" spans="1:29" ht="9.9" customHeight="1" x14ac:dyDescent="0.25">
      <c r="B1803" s="141"/>
      <c r="C1803" s="142"/>
      <c r="D1803" s="241"/>
      <c r="E1803" s="241"/>
      <c r="F1803" s="241"/>
      <c r="G1803" s="241"/>
      <c r="H1803" s="240"/>
      <c r="I1803" s="241"/>
      <c r="J1803" s="241"/>
      <c r="K1803" s="241"/>
      <c r="L1803" s="13"/>
      <c r="P1803" s="2"/>
      <c r="AA1803" s="6"/>
      <c r="AB1803" s="6"/>
      <c r="AC1803" s="6"/>
    </row>
    <row r="1804" spans="1:29" ht="9.9" customHeight="1" x14ac:dyDescent="0.25">
      <c r="B1804" s="139"/>
      <c r="C1804" s="142"/>
      <c r="D1804" s="2"/>
      <c r="I1804" s="241"/>
      <c r="J1804" s="241"/>
      <c r="K1804" s="241"/>
      <c r="L1804" s="241"/>
      <c r="P1804" s="2"/>
      <c r="AA1804" s="6"/>
      <c r="AB1804" s="6"/>
      <c r="AC1804" s="6"/>
    </row>
    <row r="1805" spans="1:29" ht="9.9" customHeight="1" x14ac:dyDescent="0.25">
      <c r="B1805" s="142"/>
      <c r="C1805" s="142"/>
      <c r="D1805" s="2"/>
      <c r="I1805" s="241"/>
      <c r="J1805" s="241"/>
      <c r="K1805" s="241"/>
      <c r="L1805" s="241"/>
      <c r="P1805" s="2"/>
      <c r="AA1805" s="6"/>
      <c r="AB1805" s="6"/>
      <c r="AC1805" s="6"/>
    </row>
    <row r="1806" spans="1:29" ht="9.9" customHeight="1" x14ac:dyDescent="0.25">
      <c r="B1806" s="138"/>
      <c r="C1806" s="142"/>
      <c r="D1806" s="2"/>
      <c r="I1806" s="241"/>
      <c r="J1806" s="241"/>
      <c r="K1806" s="241"/>
      <c r="L1806" s="241"/>
      <c r="P1806" s="2"/>
      <c r="AA1806" s="6"/>
      <c r="AB1806" s="6"/>
      <c r="AC1806" s="6"/>
    </row>
    <row r="1807" spans="1:29" ht="9.9" customHeight="1" x14ac:dyDescent="0.25">
      <c r="B1807" s="138"/>
      <c r="C1807" s="142"/>
      <c r="D1807" s="2"/>
      <c r="I1807" s="333"/>
      <c r="J1807" s="334"/>
      <c r="K1807" s="241"/>
      <c r="L1807" s="241"/>
      <c r="P1807" s="2"/>
      <c r="AA1807" s="6"/>
      <c r="AB1807" s="6"/>
      <c r="AC1807" s="6"/>
    </row>
    <row r="1808" spans="1:29" ht="9.9" customHeight="1" x14ac:dyDescent="0.25">
      <c r="B1808" s="138"/>
      <c r="C1808" s="142"/>
      <c r="D1808" s="2"/>
      <c r="I1808" s="333"/>
      <c r="J1808" s="334"/>
      <c r="K1808" s="241"/>
      <c r="L1808" s="241"/>
      <c r="P1808" s="2"/>
      <c r="AA1808" s="6"/>
      <c r="AB1808" s="6"/>
      <c r="AC1808" s="6"/>
    </row>
    <row r="1809" spans="2:29" ht="9.9" customHeight="1" x14ac:dyDescent="0.25">
      <c r="B1809" s="138"/>
      <c r="C1809" s="142"/>
      <c r="D1809" s="2"/>
      <c r="I1809" s="241"/>
      <c r="J1809" s="241"/>
      <c r="K1809" s="241"/>
      <c r="L1809" s="241"/>
      <c r="P1809" s="2"/>
      <c r="AA1809" s="6"/>
      <c r="AB1809" s="6"/>
      <c r="AC1809" s="6"/>
    </row>
    <row r="1810" spans="2:29" ht="9.9" customHeight="1" x14ac:dyDescent="0.25">
      <c r="B1810" s="138"/>
      <c r="C1810" s="142"/>
      <c r="D1810" s="2"/>
      <c r="I1810" s="333"/>
      <c r="J1810" s="334"/>
      <c r="K1810" s="241"/>
      <c r="L1810" s="241"/>
      <c r="P1810" s="2"/>
      <c r="AA1810" s="6"/>
      <c r="AB1810" s="6"/>
      <c r="AC1810" s="6"/>
    </row>
    <row r="1811" spans="2:29" ht="9.9" customHeight="1" x14ac:dyDescent="0.25">
      <c r="B1811" s="138"/>
      <c r="C1811" s="142"/>
      <c r="D1811" s="2"/>
      <c r="I1811" s="333"/>
      <c r="J1811" s="334"/>
      <c r="K1811" s="241"/>
      <c r="L1811" s="241"/>
      <c r="P1811" s="2"/>
      <c r="AA1811" s="6"/>
      <c r="AB1811" s="6"/>
      <c r="AC1811" s="6"/>
    </row>
    <row r="1812" spans="2:29" ht="9.9" customHeight="1" x14ac:dyDescent="0.25">
      <c r="B1812" s="138"/>
      <c r="C1812" s="142"/>
      <c r="D1812" s="2"/>
      <c r="I1812" s="241"/>
      <c r="J1812" s="241"/>
      <c r="K1812" s="241"/>
      <c r="L1812" s="241"/>
      <c r="P1812" s="2"/>
      <c r="AA1812" s="6"/>
      <c r="AB1812" s="6"/>
      <c r="AC1812" s="6"/>
    </row>
    <row r="1813" spans="2:29" ht="9.9" customHeight="1" x14ac:dyDescent="0.25">
      <c r="B1813" s="138"/>
      <c r="C1813" s="142"/>
      <c r="D1813" s="2"/>
      <c r="I1813" s="333"/>
      <c r="J1813" s="334"/>
      <c r="K1813" s="241"/>
      <c r="L1813" s="241"/>
      <c r="P1813" s="2"/>
      <c r="AA1813" s="6"/>
      <c r="AB1813" s="6"/>
      <c r="AC1813" s="6"/>
    </row>
    <row r="1814" spans="2:29" ht="9.9" customHeight="1" x14ac:dyDescent="0.25">
      <c r="B1814" s="138"/>
      <c r="C1814" s="142"/>
      <c r="D1814" s="2"/>
      <c r="I1814" s="333"/>
      <c r="J1814" s="334"/>
      <c r="K1814" s="241"/>
      <c r="L1814" s="241"/>
      <c r="P1814" s="2"/>
      <c r="AA1814" s="6"/>
      <c r="AB1814" s="6"/>
      <c r="AC1814" s="6"/>
    </row>
    <row r="1815" spans="2:29" ht="9.9" customHeight="1" x14ac:dyDescent="0.25">
      <c r="B1815" s="138"/>
      <c r="C1815" s="142"/>
      <c r="D1815" s="2"/>
      <c r="I1815" s="241"/>
      <c r="J1815" s="241"/>
      <c r="K1815" s="241"/>
      <c r="L1815" s="241"/>
      <c r="P1815" s="2"/>
      <c r="AA1815" s="6"/>
      <c r="AB1815" s="6"/>
      <c r="AC1815" s="6"/>
    </row>
    <row r="1816" spans="2:29" ht="9.9" customHeight="1" x14ac:dyDescent="0.25">
      <c r="B1816" s="138"/>
      <c r="C1816" s="142"/>
      <c r="D1816" s="2"/>
      <c r="I1816" s="333"/>
      <c r="J1816" s="334"/>
      <c r="K1816" s="241"/>
      <c r="L1816" s="241"/>
      <c r="P1816" s="2"/>
      <c r="AA1816" s="6"/>
      <c r="AB1816" s="6"/>
      <c r="AC1816" s="6"/>
    </row>
    <row r="1817" spans="2:29" ht="9.9" customHeight="1" x14ac:dyDescent="0.25">
      <c r="B1817" s="138"/>
      <c r="C1817" s="142"/>
      <c r="D1817" s="2"/>
      <c r="I1817" s="241"/>
      <c r="J1817" s="241"/>
      <c r="K1817" s="241"/>
      <c r="L1817" s="241"/>
      <c r="P1817" s="2"/>
      <c r="AA1817" s="6"/>
      <c r="AB1817" s="6"/>
      <c r="AC1817" s="6"/>
    </row>
    <row r="1818" spans="2:29" ht="9.9" customHeight="1" x14ac:dyDescent="0.25">
      <c r="B1818" s="138"/>
      <c r="C1818" s="142"/>
      <c r="D1818" s="2"/>
      <c r="I1818" s="333"/>
      <c r="J1818" s="334"/>
      <c r="K1818" s="241"/>
      <c r="L1818" s="241"/>
      <c r="P1818" s="2"/>
      <c r="AA1818" s="6"/>
      <c r="AB1818" s="6"/>
      <c r="AC1818" s="6"/>
    </row>
    <row r="1819" spans="2:29" ht="9.9" customHeight="1" x14ac:dyDescent="0.25">
      <c r="B1819" s="138"/>
      <c r="C1819" s="142"/>
      <c r="D1819" s="2"/>
      <c r="I1819" s="333"/>
      <c r="J1819" s="334"/>
      <c r="K1819" s="241"/>
      <c r="L1819" s="241"/>
      <c r="P1819" s="2"/>
      <c r="AA1819" s="6"/>
      <c r="AB1819" s="6"/>
      <c r="AC1819" s="6"/>
    </row>
    <row r="1820" spans="2:29" ht="9.9" customHeight="1" x14ac:dyDescent="0.25">
      <c r="B1820" s="138"/>
      <c r="C1820" s="142"/>
      <c r="D1820" s="2"/>
      <c r="I1820" s="241"/>
      <c r="J1820" s="241"/>
      <c r="K1820" s="241"/>
      <c r="L1820" s="241"/>
      <c r="P1820" s="2"/>
      <c r="AA1820" s="6"/>
      <c r="AB1820" s="6"/>
      <c r="AC1820" s="6"/>
    </row>
    <row r="1821" spans="2:29" ht="9.9" customHeight="1" x14ac:dyDescent="0.25">
      <c r="B1821" s="138"/>
      <c r="C1821" s="142"/>
      <c r="D1821" s="2"/>
      <c r="I1821" s="333"/>
      <c r="J1821" s="334"/>
      <c r="K1821" s="241"/>
      <c r="L1821" s="241"/>
      <c r="P1821" s="2"/>
      <c r="AA1821" s="6"/>
      <c r="AB1821" s="6"/>
      <c r="AC1821" s="6"/>
    </row>
    <row r="1822" spans="2:29" ht="9.9" customHeight="1" x14ac:dyDescent="0.25">
      <c r="B1822" s="138"/>
      <c r="C1822" s="142"/>
      <c r="D1822" s="2"/>
      <c r="I1822" s="333"/>
      <c r="J1822" s="334"/>
      <c r="K1822" s="241"/>
      <c r="L1822" s="241"/>
      <c r="P1822" s="2"/>
      <c r="AA1822" s="6"/>
      <c r="AB1822" s="6"/>
      <c r="AC1822" s="6"/>
    </row>
    <row r="1823" spans="2:29" ht="9.9" customHeight="1" x14ac:dyDescent="0.25">
      <c r="B1823" s="138"/>
      <c r="C1823" s="142"/>
      <c r="D1823" s="2"/>
      <c r="I1823" s="241"/>
      <c r="J1823" s="241"/>
      <c r="K1823" s="241"/>
      <c r="L1823" s="241"/>
      <c r="P1823" s="2"/>
      <c r="AA1823" s="6"/>
      <c r="AB1823" s="6"/>
      <c r="AC1823" s="6"/>
    </row>
    <row r="1824" spans="2:29" ht="9.9" customHeight="1" x14ac:dyDescent="0.25">
      <c r="B1824" s="138"/>
      <c r="C1824" s="142"/>
      <c r="D1824" s="2"/>
      <c r="I1824" s="333"/>
      <c r="J1824" s="334"/>
      <c r="K1824" s="241"/>
      <c r="L1824" s="241"/>
      <c r="P1824" s="2"/>
      <c r="AA1824" s="6"/>
      <c r="AB1824" s="6"/>
      <c r="AC1824" s="6"/>
    </row>
    <row r="1825" spans="2:29" ht="9.9" customHeight="1" x14ac:dyDescent="0.25">
      <c r="B1825" s="138"/>
      <c r="C1825" s="142"/>
      <c r="D1825" s="2"/>
      <c r="I1825" s="333"/>
      <c r="J1825" s="334"/>
      <c r="K1825" s="241"/>
      <c r="L1825" s="241"/>
      <c r="P1825" s="2"/>
      <c r="AA1825" s="6"/>
      <c r="AB1825" s="6"/>
      <c r="AC1825" s="6"/>
    </row>
    <row r="1826" spans="2:29" ht="9.9" customHeight="1" x14ac:dyDescent="0.25">
      <c r="B1826" s="138"/>
      <c r="C1826" s="142"/>
      <c r="D1826" s="2"/>
      <c r="I1826" s="241"/>
      <c r="J1826" s="241"/>
      <c r="K1826" s="241"/>
      <c r="L1826" s="241"/>
      <c r="P1826" s="2"/>
      <c r="AA1826" s="6"/>
      <c r="AB1826" s="6"/>
      <c r="AC1826" s="6"/>
    </row>
    <row r="1827" spans="2:29" ht="9.9" customHeight="1" x14ac:dyDescent="0.25">
      <c r="B1827" s="138"/>
      <c r="C1827" s="142"/>
      <c r="D1827" s="2"/>
      <c r="I1827" s="333"/>
      <c r="J1827" s="334"/>
      <c r="K1827" s="241"/>
      <c r="L1827" s="241"/>
      <c r="P1827" s="2"/>
      <c r="AA1827" s="6"/>
      <c r="AB1827" s="6"/>
      <c r="AC1827" s="6"/>
    </row>
    <row r="1828" spans="2:29" ht="9.9" customHeight="1" x14ac:dyDescent="0.25">
      <c r="B1828" s="138"/>
      <c r="C1828" s="142"/>
      <c r="D1828" s="2"/>
      <c r="I1828" s="333"/>
      <c r="J1828" s="334"/>
      <c r="K1828" s="241"/>
      <c r="L1828" s="241"/>
      <c r="P1828" s="2"/>
      <c r="AA1828" s="6"/>
      <c r="AB1828" s="6"/>
      <c r="AC1828" s="6"/>
    </row>
    <row r="1829" spans="2:29" ht="9.9" customHeight="1" x14ac:dyDescent="0.25">
      <c r="B1829" s="138"/>
      <c r="C1829" s="142"/>
      <c r="D1829" s="2"/>
      <c r="I1829" s="241"/>
      <c r="J1829" s="241"/>
      <c r="K1829" s="241"/>
      <c r="L1829" s="241"/>
      <c r="P1829" s="2"/>
      <c r="AA1829" s="6"/>
      <c r="AB1829" s="6"/>
      <c r="AC1829" s="6"/>
    </row>
    <row r="1830" spans="2:29" ht="9.9" customHeight="1" x14ac:dyDescent="0.25">
      <c r="B1830" s="138"/>
      <c r="C1830" s="142"/>
      <c r="D1830" s="2"/>
      <c r="I1830" s="333"/>
      <c r="J1830" s="334"/>
      <c r="K1830" s="241"/>
      <c r="L1830" s="241"/>
      <c r="P1830" s="2"/>
      <c r="AA1830" s="6"/>
      <c r="AB1830" s="6"/>
      <c r="AC1830" s="6"/>
    </row>
    <row r="1831" spans="2:29" ht="9.9" customHeight="1" x14ac:dyDescent="0.25">
      <c r="B1831" s="138"/>
      <c r="C1831" s="142"/>
      <c r="D1831" s="2"/>
      <c r="I1831" s="333"/>
      <c r="J1831" s="334"/>
      <c r="K1831" s="241"/>
      <c r="L1831" s="241"/>
      <c r="P1831" s="2"/>
      <c r="AA1831" s="6"/>
      <c r="AB1831" s="6"/>
      <c r="AC1831" s="6"/>
    </row>
    <row r="1832" spans="2:29" ht="9.9" customHeight="1" x14ac:dyDescent="0.25">
      <c r="B1832" s="138"/>
      <c r="C1832" s="142"/>
      <c r="D1832" s="2"/>
      <c r="I1832" s="241"/>
      <c r="J1832" s="241"/>
      <c r="K1832" s="241"/>
      <c r="L1832" s="241"/>
      <c r="P1832" s="2"/>
      <c r="AA1832" s="6"/>
      <c r="AB1832" s="6"/>
      <c r="AC1832" s="6"/>
    </row>
    <row r="1833" spans="2:29" ht="9.9" customHeight="1" x14ac:dyDescent="0.25">
      <c r="B1833" s="138"/>
      <c r="C1833" s="142"/>
      <c r="D1833" s="2"/>
      <c r="I1833" s="333"/>
      <c r="J1833" s="334"/>
      <c r="K1833" s="241"/>
      <c r="L1833" s="241"/>
      <c r="P1833" s="2"/>
      <c r="AA1833" s="6"/>
      <c r="AB1833" s="6"/>
      <c r="AC1833" s="6"/>
    </row>
    <row r="1834" spans="2:29" ht="9.9" customHeight="1" x14ac:dyDescent="0.25">
      <c r="B1834" s="138"/>
      <c r="C1834" s="142"/>
      <c r="D1834" s="2"/>
      <c r="I1834" s="333"/>
      <c r="J1834" s="334"/>
      <c r="K1834" s="241"/>
      <c r="L1834" s="241"/>
      <c r="P1834" s="2"/>
      <c r="AA1834" s="6"/>
      <c r="AB1834" s="6"/>
      <c r="AC1834" s="6"/>
    </row>
    <row r="1835" spans="2:29" ht="9.9" customHeight="1" x14ac:dyDescent="0.25">
      <c r="B1835" s="138"/>
      <c r="C1835" s="142"/>
      <c r="D1835" s="2"/>
      <c r="I1835" s="241"/>
      <c r="J1835" s="241"/>
      <c r="K1835" s="241"/>
      <c r="L1835" s="140"/>
      <c r="P1835" s="2"/>
      <c r="AA1835" s="6"/>
      <c r="AB1835" s="6"/>
      <c r="AC1835" s="6"/>
    </row>
    <row r="1836" spans="2:29" ht="9.9" customHeight="1" x14ac:dyDescent="0.25">
      <c r="B1836" s="138"/>
      <c r="C1836" s="142"/>
      <c r="D1836" s="2"/>
      <c r="I1836" s="333"/>
      <c r="J1836" s="334"/>
      <c r="K1836" s="241"/>
      <c r="L1836" s="241"/>
      <c r="P1836" s="2"/>
      <c r="AA1836" s="6"/>
      <c r="AB1836" s="6"/>
      <c r="AC1836" s="6"/>
    </row>
    <row r="1837" spans="2:29" ht="9.9" customHeight="1" x14ac:dyDescent="0.25">
      <c r="B1837" s="138"/>
      <c r="C1837" s="142"/>
      <c r="D1837" s="2"/>
      <c r="I1837" s="333"/>
      <c r="J1837" s="334"/>
      <c r="K1837" s="241"/>
      <c r="L1837" s="241"/>
      <c r="P1837" s="2"/>
      <c r="AA1837" s="6"/>
      <c r="AB1837" s="6"/>
      <c r="AC1837" s="6"/>
    </row>
    <row r="1838" spans="2:29" ht="9.9" customHeight="1" x14ac:dyDescent="0.25">
      <c r="B1838" s="138"/>
      <c r="C1838" s="142"/>
      <c r="D1838" s="2"/>
      <c r="I1838" s="241"/>
      <c r="J1838" s="241"/>
      <c r="K1838" s="241"/>
      <c r="L1838" s="241"/>
      <c r="P1838" s="2"/>
      <c r="AA1838" s="6"/>
      <c r="AB1838" s="6"/>
      <c r="AC1838" s="6"/>
    </row>
    <row r="1839" spans="2:29" ht="9.9" customHeight="1" x14ac:dyDescent="0.25">
      <c r="B1839" s="138"/>
      <c r="C1839" s="142"/>
      <c r="D1839" s="2"/>
      <c r="I1839" s="333"/>
      <c r="J1839" s="334"/>
      <c r="K1839" s="241"/>
      <c r="L1839" s="241"/>
      <c r="P1839" s="2"/>
      <c r="AA1839" s="6"/>
      <c r="AB1839" s="6"/>
      <c r="AC1839" s="6"/>
    </row>
    <row r="1840" spans="2:29" ht="9.9" customHeight="1" x14ac:dyDescent="0.25">
      <c r="B1840" s="138"/>
      <c r="C1840" s="142"/>
      <c r="D1840" s="2"/>
      <c r="I1840" s="333"/>
      <c r="J1840" s="334"/>
      <c r="K1840" s="241"/>
      <c r="L1840" s="241"/>
      <c r="P1840" s="2"/>
      <c r="AA1840" s="6"/>
      <c r="AB1840" s="6"/>
      <c r="AC1840" s="6"/>
    </row>
    <row r="1841" spans="1:29" ht="9.9" customHeight="1" x14ac:dyDescent="0.25">
      <c r="B1841" s="138"/>
      <c r="C1841" s="142"/>
      <c r="D1841" s="2"/>
      <c r="I1841" s="241"/>
      <c r="J1841" s="241"/>
      <c r="K1841" s="241"/>
      <c r="L1841" s="241"/>
      <c r="P1841" s="2"/>
      <c r="AA1841" s="6"/>
      <c r="AB1841" s="6"/>
      <c r="AC1841" s="6"/>
    </row>
    <row r="1842" spans="1:29" ht="9.9" customHeight="1" x14ac:dyDescent="0.25">
      <c r="B1842" s="138"/>
      <c r="C1842" s="142"/>
      <c r="D1842" s="2"/>
      <c r="I1842" s="333"/>
      <c r="J1842" s="334"/>
      <c r="K1842" s="241"/>
      <c r="L1842" s="241"/>
      <c r="P1842" s="2"/>
      <c r="AA1842" s="6"/>
      <c r="AB1842" s="6"/>
      <c r="AC1842" s="6"/>
    </row>
    <row r="1843" spans="1:29" ht="9.9" customHeight="1" x14ac:dyDescent="0.25">
      <c r="B1843" s="138"/>
      <c r="C1843" s="142"/>
      <c r="D1843" s="2"/>
      <c r="I1843" s="333"/>
      <c r="J1843" s="334"/>
      <c r="K1843" s="241"/>
      <c r="L1843" s="241"/>
      <c r="P1843" s="2"/>
      <c r="AA1843" s="6"/>
      <c r="AB1843" s="6"/>
      <c r="AC1843" s="6"/>
    </row>
    <row r="1844" spans="1:29" ht="9.9" customHeight="1" x14ac:dyDescent="0.25">
      <c r="B1844" s="138"/>
      <c r="C1844" s="142"/>
      <c r="D1844" s="2"/>
      <c r="I1844" s="241"/>
      <c r="J1844" s="241"/>
      <c r="K1844" s="241"/>
      <c r="L1844" s="241"/>
      <c r="P1844" s="2"/>
      <c r="AA1844" s="6"/>
      <c r="AB1844" s="6"/>
      <c r="AC1844" s="6"/>
    </row>
    <row r="1845" spans="1:29" ht="9.9" customHeight="1" x14ac:dyDescent="0.25">
      <c r="B1845" s="138"/>
      <c r="C1845" s="142"/>
      <c r="D1845" s="2"/>
      <c r="I1845" s="333"/>
      <c r="J1845" s="334"/>
      <c r="K1845" s="241"/>
      <c r="L1845" s="241"/>
      <c r="P1845" s="2"/>
      <c r="AA1845" s="6"/>
      <c r="AB1845" s="6"/>
      <c r="AC1845" s="6"/>
    </row>
    <row r="1846" spans="1:29" ht="9.9" customHeight="1" x14ac:dyDescent="0.25">
      <c r="B1846" s="138"/>
      <c r="C1846" s="142"/>
      <c r="D1846" s="2"/>
      <c r="I1846" s="333"/>
      <c r="J1846" s="334"/>
      <c r="K1846" s="241"/>
      <c r="L1846" s="241"/>
      <c r="P1846" s="2"/>
      <c r="AA1846" s="6"/>
      <c r="AB1846" s="6"/>
      <c r="AC1846" s="6"/>
    </row>
    <row r="1847" spans="1:29" ht="9.9" customHeight="1" x14ac:dyDescent="0.25">
      <c r="B1847" s="139"/>
      <c r="C1847" s="142"/>
      <c r="D1847" s="2"/>
      <c r="I1847" s="241"/>
      <c r="J1847" s="241"/>
      <c r="K1847" s="241"/>
      <c r="L1847" s="241"/>
      <c r="P1847" s="2"/>
      <c r="AA1847" s="6"/>
      <c r="AB1847" s="6"/>
      <c r="AC1847" s="6"/>
    </row>
    <row r="1848" spans="1:29" ht="9.9" customHeight="1" x14ac:dyDescent="0.25">
      <c r="B1848" s="142"/>
      <c r="C1848" s="142"/>
      <c r="D1848" s="2"/>
      <c r="I1848" s="241"/>
      <c r="J1848" s="241"/>
      <c r="K1848" s="241"/>
      <c r="L1848" s="241"/>
      <c r="P1848" s="2"/>
      <c r="AA1848" s="6"/>
      <c r="AB1848" s="6"/>
      <c r="AC1848" s="6"/>
    </row>
    <row r="1849" spans="1:29" ht="9.9" customHeight="1" x14ac:dyDescent="0.25">
      <c r="B1849" s="138"/>
      <c r="C1849" s="142"/>
      <c r="D1849" s="2"/>
      <c r="I1849" s="241"/>
      <c r="J1849" s="241"/>
      <c r="K1849" s="241"/>
      <c r="L1849" s="241"/>
      <c r="P1849" s="2"/>
      <c r="AA1849" s="6"/>
      <c r="AB1849" s="6"/>
      <c r="AC1849" s="6"/>
    </row>
    <row r="1850" spans="1:29" ht="9.9" customHeight="1" x14ac:dyDescent="0.25">
      <c r="B1850" s="138"/>
      <c r="C1850" s="142"/>
      <c r="D1850" s="2"/>
      <c r="I1850" s="333"/>
      <c r="J1850" s="334"/>
      <c r="K1850" s="241"/>
      <c r="L1850" s="241"/>
      <c r="P1850" s="2"/>
      <c r="AA1850" s="6"/>
      <c r="AB1850" s="6"/>
      <c r="AC1850" s="6"/>
    </row>
    <row r="1851" spans="1:29" ht="9.9" customHeight="1" x14ac:dyDescent="0.25">
      <c r="B1851" s="138"/>
      <c r="C1851" s="142"/>
      <c r="D1851" s="2"/>
      <c r="I1851" s="333"/>
      <c r="J1851" s="334"/>
      <c r="K1851" s="241"/>
      <c r="L1851" s="241"/>
      <c r="P1851" s="2"/>
      <c r="AA1851" s="6"/>
      <c r="AB1851" s="6"/>
      <c r="AC1851" s="6"/>
    </row>
    <row r="1852" spans="1:29" ht="9.9" customHeight="1" x14ac:dyDescent="0.25">
      <c r="B1852" s="138"/>
      <c r="C1852" s="142"/>
      <c r="D1852" s="2"/>
      <c r="I1852" s="241"/>
      <c r="J1852" s="241"/>
      <c r="K1852" s="241"/>
      <c r="L1852" s="241"/>
      <c r="P1852" s="2"/>
      <c r="AA1852" s="6"/>
      <c r="AB1852" s="6"/>
      <c r="AC1852" s="6"/>
    </row>
    <row r="1853" spans="1:29" ht="9.9" customHeight="1" x14ac:dyDescent="0.25">
      <c r="A1853" s="10"/>
      <c r="B1853" s="138"/>
      <c r="C1853" s="142"/>
      <c r="D1853" s="2"/>
      <c r="I1853" s="333"/>
      <c r="J1853" s="334"/>
      <c r="K1853" s="241"/>
      <c r="L1853" s="241"/>
      <c r="P1853" s="2"/>
      <c r="AA1853" s="6"/>
      <c r="AB1853" s="6"/>
      <c r="AC1853" s="6"/>
    </row>
    <row r="1854" spans="1:29" ht="9.9" customHeight="1" x14ac:dyDescent="0.25">
      <c r="A1854" s="11"/>
      <c r="B1854" s="138"/>
      <c r="C1854" s="142"/>
      <c r="D1854" s="2"/>
      <c r="I1854" s="333"/>
      <c r="J1854" s="334"/>
      <c r="K1854" s="241"/>
      <c r="L1854" s="241"/>
      <c r="P1854" s="2"/>
      <c r="AA1854" s="6"/>
      <c r="AB1854" s="6"/>
      <c r="AC1854" s="6"/>
    </row>
    <row r="1855" spans="1:29" ht="9.9" customHeight="1" x14ac:dyDescent="0.25">
      <c r="B1855" s="138"/>
      <c r="C1855" s="142"/>
      <c r="D1855" s="2"/>
      <c r="I1855" s="241"/>
      <c r="J1855" s="241"/>
      <c r="K1855" s="241"/>
      <c r="L1855" s="241"/>
      <c r="P1855" s="2"/>
      <c r="AA1855" s="6"/>
      <c r="AB1855" s="6"/>
      <c r="AC1855" s="6"/>
    </row>
    <row r="1856" spans="1:29" ht="9.9" customHeight="1" x14ac:dyDescent="0.25">
      <c r="B1856" s="138"/>
      <c r="C1856" s="142"/>
      <c r="D1856" s="2"/>
      <c r="I1856" s="333"/>
      <c r="J1856" s="334"/>
      <c r="K1856" s="241"/>
      <c r="L1856" s="241"/>
      <c r="P1856" s="2"/>
      <c r="AA1856" s="6"/>
      <c r="AB1856" s="6"/>
      <c r="AC1856" s="6"/>
    </row>
    <row r="1857" spans="2:29" ht="9.9" customHeight="1" x14ac:dyDescent="0.25">
      <c r="B1857" s="138"/>
      <c r="C1857" s="142"/>
      <c r="D1857" s="2"/>
      <c r="I1857" s="333"/>
      <c r="J1857" s="334"/>
      <c r="K1857" s="241"/>
      <c r="L1857" s="241"/>
      <c r="P1857" s="2"/>
      <c r="AA1857" s="6"/>
      <c r="AB1857" s="6"/>
      <c r="AC1857" s="6"/>
    </row>
    <row r="1858" spans="2:29" ht="9.9" customHeight="1" x14ac:dyDescent="0.25">
      <c r="B1858" s="138"/>
      <c r="C1858" s="142"/>
      <c r="D1858" s="2"/>
      <c r="I1858" s="241"/>
      <c r="J1858" s="241"/>
      <c r="K1858" s="241"/>
      <c r="L1858" s="241"/>
      <c r="P1858" s="2"/>
      <c r="AA1858" s="6"/>
      <c r="AB1858" s="6"/>
      <c r="AC1858" s="6"/>
    </row>
    <row r="1859" spans="2:29" ht="9.9" customHeight="1" x14ac:dyDescent="0.25">
      <c r="B1859" s="138"/>
      <c r="C1859" s="142"/>
      <c r="D1859" s="2"/>
      <c r="I1859" s="333"/>
      <c r="J1859" s="334"/>
      <c r="K1859" s="241"/>
      <c r="L1859" s="241"/>
      <c r="P1859" s="2"/>
      <c r="AA1859" s="6"/>
      <c r="AB1859" s="6"/>
      <c r="AC1859" s="6"/>
    </row>
    <row r="1860" spans="2:29" ht="9.9" customHeight="1" x14ac:dyDescent="0.25">
      <c r="B1860" s="138"/>
      <c r="C1860" s="142"/>
      <c r="D1860" s="2"/>
      <c r="I1860" s="333"/>
      <c r="J1860" s="334"/>
      <c r="K1860" s="241"/>
      <c r="L1860" s="241"/>
      <c r="P1860" s="2"/>
      <c r="AA1860" s="6"/>
      <c r="AB1860" s="6"/>
      <c r="AC1860" s="6"/>
    </row>
    <row r="1861" spans="2:29" ht="9.9" customHeight="1" x14ac:dyDescent="0.25">
      <c r="B1861" s="138"/>
      <c r="C1861" s="142"/>
      <c r="D1861" s="2"/>
      <c r="I1861" s="333"/>
      <c r="J1861" s="334"/>
      <c r="K1861" s="241"/>
      <c r="L1861" s="241"/>
      <c r="P1861" s="2"/>
      <c r="AA1861" s="6"/>
      <c r="AB1861" s="6"/>
      <c r="AC1861" s="6"/>
    </row>
    <row r="1862" spans="2:29" ht="9.9" customHeight="1" x14ac:dyDescent="0.25">
      <c r="B1862" s="138"/>
      <c r="C1862" s="142"/>
      <c r="D1862" s="2"/>
      <c r="I1862" s="333"/>
      <c r="J1862" s="334"/>
      <c r="K1862" s="241"/>
      <c r="L1862" s="241"/>
      <c r="P1862" s="2"/>
      <c r="AA1862" s="6"/>
      <c r="AB1862" s="6"/>
      <c r="AC1862" s="6"/>
    </row>
    <row r="1863" spans="2:29" ht="9.9" customHeight="1" x14ac:dyDescent="0.25">
      <c r="B1863" s="138"/>
      <c r="C1863" s="142"/>
      <c r="D1863" s="2"/>
      <c r="I1863" s="241"/>
      <c r="J1863" s="241"/>
      <c r="K1863" s="241"/>
      <c r="L1863" s="241"/>
      <c r="P1863" s="2"/>
      <c r="AA1863" s="6"/>
      <c r="AB1863" s="6"/>
      <c r="AC1863" s="6"/>
    </row>
    <row r="1864" spans="2:29" ht="9.9" customHeight="1" x14ac:dyDescent="0.25">
      <c r="B1864" s="138"/>
      <c r="C1864" s="142"/>
      <c r="D1864" s="2"/>
      <c r="I1864" s="333"/>
      <c r="J1864" s="334"/>
      <c r="K1864" s="241"/>
      <c r="L1864" s="241"/>
      <c r="P1864" s="2"/>
      <c r="AA1864" s="6"/>
      <c r="AB1864" s="6"/>
      <c r="AC1864" s="6"/>
    </row>
    <row r="1865" spans="2:29" ht="9.9" customHeight="1" x14ac:dyDescent="0.25">
      <c r="B1865" s="138"/>
      <c r="C1865" s="142"/>
      <c r="D1865" s="2"/>
      <c r="I1865" s="333"/>
      <c r="J1865" s="334"/>
      <c r="K1865" s="241"/>
      <c r="L1865" s="241"/>
      <c r="P1865" s="2"/>
      <c r="AA1865" s="6"/>
      <c r="AB1865" s="6"/>
      <c r="AC1865" s="6"/>
    </row>
    <row r="1866" spans="2:29" ht="9.9" customHeight="1" x14ac:dyDescent="0.25">
      <c r="B1866" s="138"/>
      <c r="C1866" s="142"/>
      <c r="D1866" s="2"/>
      <c r="I1866" s="241"/>
      <c r="J1866" s="241"/>
      <c r="K1866" s="241"/>
      <c r="L1866" s="241"/>
      <c r="P1866" s="2"/>
      <c r="AA1866" s="6"/>
      <c r="AB1866" s="6"/>
      <c r="AC1866" s="6"/>
    </row>
    <row r="1867" spans="2:29" ht="9.9" customHeight="1" x14ac:dyDescent="0.25">
      <c r="B1867" s="138"/>
      <c r="C1867" s="142"/>
      <c r="D1867" s="2"/>
      <c r="I1867" s="333"/>
      <c r="J1867" s="334"/>
      <c r="K1867" s="241"/>
      <c r="L1867" s="241"/>
      <c r="P1867" s="2"/>
      <c r="AA1867" s="6"/>
      <c r="AB1867" s="6"/>
      <c r="AC1867" s="6"/>
    </row>
    <row r="1868" spans="2:29" ht="9.9" customHeight="1" x14ac:dyDescent="0.25">
      <c r="B1868" s="138"/>
      <c r="C1868" s="142"/>
      <c r="D1868" s="2"/>
      <c r="I1868" s="333"/>
      <c r="J1868" s="334"/>
      <c r="K1868" s="241"/>
      <c r="L1868" s="241"/>
      <c r="P1868" s="2"/>
      <c r="AA1868" s="6"/>
      <c r="AB1868" s="6"/>
      <c r="AC1868" s="6"/>
    </row>
    <row r="1869" spans="2:29" ht="9.9" customHeight="1" x14ac:dyDescent="0.25">
      <c r="B1869" s="138"/>
      <c r="C1869" s="142"/>
      <c r="D1869" s="2"/>
      <c r="I1869" s="333"/>
      <c r="J1869" s="334"/>
      <c r="K1869" s="241"/>
      <c r="L1869" s="241"/>
      <c r="P1869" s="2"/>
      <c r="AA1869" s="6"/>
      <c r="AB1869" s="6"/>
      <c r="AC1869" s="6"/>
    </row>
    <row r="1870" spans="2:29" ht="9.9" customHeight="1" x14ac:dyDescent="0.25">
      <c r="B1870" s="138"/>
      <c r="C1870" s="142"/>
      <c r="D1870" s="2"/>
      <c r="I1870" s="333"/>
      <c r="J1870" s="334"/>
      <c r="K1870" s="241"/>
      <c r="L1870" s="241"/>
      <c r="P1870" s="2"/>
      <c r="AA1870" s="6"/>
      <c r="AB1870" s="6"/>
      <c r="AC1870" s="6"/>
    </row>
    <row r="1871" spans="2:29" ht="9.9" customHeight="1" x14ac:dyDescent="0.25">
      <c r="B1871" s="138"/>
      <c r="C1871" s="142"/>
      <c r="D1871" s="2"/>
      <c r="I1871" s="241"/>
      <c r="J1871" s="241"/>
      <c r="K1871" s="241"/>
      <c r="L1871" s="241"/>
      <c r="P1871" s="2"/>
      <c r="AA1871" s="6"/>
      <c r="AB1871" s="6"/>
      <c r="AC1871" s="6"/>
    </row>
    <row r="1872" spans="2:29" ht="9.9" customHeight="1" x14ac:dyDescent="0.25">
      <c r="B1872" s="138"/>
      <c r="C1872" s="142"/>
      <c r="D1872" s="2"/>
      <c r="I1872" s="333"/>
      <c r="J1872" s="334"/>
      <c r="K1872" s="241"/>
      <c r="L1872" s="241"/>
      <c r="P1872" s="2"/>
      <c r="AA1872" s="6"/>
      <c r="AB1872" s="6"/>
      <c r="AC1872" s="6"/>
    </row>
    <row r="1873" spans="2:29" ht="9.9" customHeight="1" x14ac:dyDescent="0.25">
      <c r="B1873" s="138"/>
      <c r="C1873" s="142"/>
      <c r="D1873" s="2"/>
      <c r="I1873" s="333"/>
      <c r="J1873" s="334"/>
      <c r="K1873" s="241"/>
      <c r="L1873" s="241"/>
      <c r="P1873" s="2"/>
      <c r="AA1873" s="6"/>
      <c r="AB1873" s="6"/>
      <c r="AC1873" s="6"/>
    </row>
    <row r="1874" spans="2:29" ht="9.9" customHeight="1" x14ac:dyDescent="0.25">
      <c r="B1874" s="138"/>
      <c r="C1874" s="142"/>
      <c r="D1874" s="2"/>
      <c r="I1874" s="333"/>
      <c r="J1874" s="334"/>
      <c r="K1874" s="241"/>
      <c r="L1874" s="241"/>
      <c r="P1874" s="2"/>
      <c r="AA1874" s="6"/>
      <c r="AB1874" s="6"/>
      <c r="AC1874" s="6"/>
    </row>
    <row r="1875" spans="2:29" ht="9.9" customHeight="1" x14ac:dyDescent="0.25">
      <c r="B1875" s="138"/>
      <c r="C1875" s="142"/>
      <c r="D1875" s="2"/>
      <c r="I1875" s="333"/>
      <c r="J1875" s="334"/>
      <c r="K1875" s="241"/>
      <c r="L1875" s="241"/>
      <c r="P1875" s="2"/>
      <c r="AA1875" s="6"/>
      <c r="AB1875" s="6"/>
      <c r="AC1875" s="6"/>
    </row>
    <row r="1876" spans="2:29" ht="9.9" customHeight="1" x14ac:dyDescent="0.25">
      <c r="B1876" s="138"/>
      <c r="C1876" s="142"/>
      <c r="D1876" s="2"/>
      <c r="I1876" s="241"/>
      <c r="J1876" s="241"/>
      <c r="K1876" s="241"/>
      <c r="L1876" s="241"/>
      <c r="P1876" s="2"/>
      <c r="AA1876" s="6"/>
      <c r="AB1876" s="6"/>
      <c r="AC1876" s="6"/>
    </row>
    <row r="1877" spans="2:29" ht="9.9" customHeight="1" x14ac:dyDescent="0.25">
      <c r="B1877" s="138"/>
      <c r="C1877" s="142"/>
      <c r="D1877" s="2"/>
      <c r="I1877" s="333"/>
      <c r="J1877" s="334"/>
      <c r="K1877" s="241"/>
      <c r="L1877" s="241"/>
      <c r="P1877" s="2"/>
      <c r="AA1877" s="6"/>
      <c r="AB1877" s="6"/>
      <c r="AC1877" s="6"/>
    </row>
    <row r="1878" spans="2:29" ht="9.9" customHeight="1" x14ac:dyDescent="0.25">
      <c r="B1878" s="138"/>
      <c r="C1878" s="142"/>
      <c r="D1878" s="2"/>
      <c r="I1878" s="333"/>
      <c r="J1878" s="334"/>
      <c r="K1878" s="241"/>
      <c r="L1878" s="241"/>
      <c r="P1878" s="2"/>
      <c r="AA1878" s="6"/>
      <c r="AB1878" s="6"/>
      <c r="AC1878" s="6"/>
    </row>
    <row r="1879" spans="2:29" ht="9.9" customHeight="1" x14ac:dyDescent="0.25">
      <c r="B1879" s="138"/>
      <c r="C1879" s="142"/>
      <c r="D1879" s="2"/>
      <c r="I1879" s="333"/>
      <c r="J1879" s="334"/>
      <c r="K1879" s="241"/>
      <c r="L1879" s="241"/>
      <c r="P1879" s="2"/>
      <c r="AA1879" s="6"/>
      <c r="AB1879" s="6"/>
      <c r="AC1879" s="6"/>
    </row>
    <row r="1880" spans="2:29" ht="9.9" customHeight="1" x14ac:dyDescent="0.25">
      <c r="B1880" s="138"/>
      <c r="C1880" s="142"/>
      <c r="D1880" s="2"/>
      <c r="I1880" s="333"/>
      <c r="J1880" s="334"/>
      <c r="K1880" s="241"/>
      <c r="L1880" s="241"/>
      <c r="P1880" s="2"/>
      <c r="AA1880" s="6"/>
      <c r="AB1880" s="6"/>
      <c r="AC1880" s="6"/>
    </row>
    <row r="1881" spans="2:29" ht="9.9" customHeight="1" x14ac:dyDescent="0.25">
      <c r="B1881" s="138"/>
      <c r="C1881" s="142"/>
      <c r="D1881" s="2"/>
      <c r="I1881" s="241"/>
      <c r="J1881" s="241"/>
      <c r="K1881" s="241"/>
      <c r="L1881" s="241"/>
      <c r="P1881" s="2"/>
      <c r="AA1881" s="6"/>
      <c r="AB1881" s="6"/>
      <c r="AC1881" s="6"/>
    </row>
    <row r="1882" spans="2:29" ht="9.9" customHeight="1" x14ac:dyDescent="0.25">
      <c r="B1882" s="138"/>
      <c r="C1882" s="142"/>
      <c r="D1882" s="2"/>
      <c r="I1882" s="333"/>
      <c r="J1882" s="334"/>
      <c r="K1882" s="241"/>
      <c r="L1882" s="241"/>
      <c r="P1882" s="2"/>
      <c r="AA1882" s="6"/>
      <c r="AB1882" s="6"/>
      <c r="AC1882" s="6"/>
    </row>
    <row r="1883" spans="2:29" ht="9.9" customHeight="1" x14ac:dyDescent="0.25">
      <c r="B1883" s="138"/>
      <c r="C1883" s="142"/>
      <c r="D1883" s="2"/>
      <c r="I1883" s="333"/>
      <c r="J1883" s="334"/>
      <c r="K1883" s="241"/>
      <c r="L1883" s="241"/>
      <c r="P1883" s="2"/>
      <c r="AA1883" s="6"/>
      <c r="AB1883" s="6"/>
      <c r="AC1883" s="6"/>
    </row>
    <row r="1884" spans="2:29" ht="9.9" customHeight="1" x14ac:dyDescent="0.25">
      <c r="B1884" s="138"/>
      <c r="C1884" s="142"/>
      <c r="D1884" s="2"/>
      <c r="I1884" s="333"/>
      <c r="J1884" s="334"/>
      <c r="K1884" s="241"/>
      <c r="L1884" s="241"/>
      <c r="P1884" s="2"/>
      <c r="AA1884" s="6"/>
      <c r="AB1884" s="6"/>
      <c r="AC1884" s="6"/>
    </row>
    <row r="1885" spans="2:29" ht="9.9" customHeight="1" x14ac:dyDescent="0.25">
      <c r="B1885" s="138"/>
      <c r="C1885" s="142"/>
      <c r="D1885" s="2"/>
      <c r="I1885" s="333"/>
      <c r="J1885" s="334"/>
      <c r="K1885" s="241"/>
      <c r="L1885" s="241"/>
      <c r="P1885" s="2"/>
      <c r="AA1885" s="6"/>
      <c r="AB1885" s="6"/>
      <c r="AC1885" s="6"/>
    </row>
    <row r="1886" spans="2:29" ht="9.9" customHeight="1" x14ac:dyDescent="0.25">
      <c r="B1886" s="138"/>
      <c r="C1886" s="142"/>
      <c r="D1886" s="2"/>
      <c r="I1886" s="241"/>
      <c r="J1886" s="241"/>
      <c r="K1886" s="241"/>
      <c r="L1886" s="241"/>
      <c r="P1886" s="2"/>
      <c r="AA1886" s="6"/>
      <c r="AB1886" s="6"/>
      <c r="AC1886" s="6"/>
    </row>
    <row r="1887" spans="2:29" ht="9.9" customHeight="1" x14ac:dyDescent="0.25">
      <c r="B1887" s="138"/>
      <c r="C1887" s="142"/>
      <c r="D1887" s="2"/>
      <c r="I1887" s="333"/>
      <c r="J1887" s="334"/>
      <c r="K1887" s="241"/>
      <c r="L1887" s="241"/>
      <c r="P1887" s="2"/>
      <c r="AA1887" s="6"/>
      <c r="AB1887" s="6"/>
      <c r="AC1887" s="6"/>
    </row>
    <row r="1888" spans="2:29" ht="9.9" customHeight="1" x14ac:dyDescent="0.25">
      <c r="B1888" s="138"/>
      <c r="C1888" s="142"/>
      <c r="D1888" s="2"/>
      <c r="I1888" s="333"/>
      <c r="J1888" s="334"/>
      <c r="K1888" s="241"/>
      <c r="L1888" s="241"/>
      <c r="P1888" s="2"/>
      <c r="AA1888" s="6"/>
      <c r="AB1888" s="6"/>
      <c r="AC1888" s="6"/>
    </row>
    <row r="1889" spans="1:29" ht="9.9" customHeight="1" x14ac:dyDescent="0.25">
      <c r="B1889" s="138"/>
      <c r="C1889" s="142"/>
      <c r="D1889" s="2"/>
      <c r="I1889" s="333"/>
      <c r="J1889" s="334"/>
      <c r="K1889" s="241"/>
      <c r="L1889" s="241"/>
      <c r="P1889" s="2"/>
      <c r="AA1889" s="6"/>
      <c r="AB1889" s="6"/>
      <c r="AC1889" s="6"/>
    </row>
    <row r="1890" spans="1:29" ht="9.9" customHeight="1" x14ac:dyDescent="0.25">
      <c r="B1890" s="138"/>
      <c r="C1890" s="142"/>
      <c r="D1890" s="2"/>
      <c r="I1890" s="333"/>
      <c r="J1890" s="334"/>
      <c r="K1890" s="241"/>
      <c r="L1890" s="241"/>
      <c r="P1890" s="2"/>
      <c r="AA1890" s="6"/>
      <c r="AB1890" s="6"/>
      <c r="AC1890" s="6"/>
    </row>
    <row r="1891" spans="1:29" ht="9.9" customHeight="1" x14ac:dyDescent="0.25">
      <c r="B1891" s="138"/>
      <c r="C1891" s="142"/>
      <c r="D1891" s="2"/>
      <c r="I1891" s="241"/>
      <c r="J1891" s="241"/>
      <c r="K1891" s="241"/>
      <c r="L1891" s="241"/>
      <c r="P1891" s="2"/>
      <c r="AA1891" s="6"/>
      <c r="AB1891" s="6"/>
      <c r="AC1891" s="6"/>
    </row>
    <row r="1892" spans="1:29" ht="9.9" customHeight="1" x14ac:dyDescent="0.25">
      <c r="B1892" s="138"/>
      <c r="C1892" s="142"/>
      <c r="D1892" s="2"/>
      <c r="I1892" s="333"/>
      <c r="J1892" s="334"/>
      <c r="K1892" s="241"/>
      <c r="L1892" s="241"/>
      <c r="P1892" s="2"/>
      <c r="AA1892" s="6"/>
      <c r="AB1892" s="6"/>
      <c r="AC1892" s="6"/>
    </row>
    <row r="1893" spans="1:29" ht="9.9" customHeight="1" x14ac:dyDescent="0.25">
      <c r="B1893" s="138"/>
      <c r="C1893" s="142"/>
      <c r="D1893" s="2"/>
      <c r="I1893" s="333"/>
      <c r="J1893" s="334"/>
      <c r="K1893" s="241"/>
      <c r="L1893" s="241"/>
      <c r="P1893" s="2"/>
      <c r="AA1893" s="6"/>
      <c r="AB1893" s="6"/>
      <c r="AC1893" s="6"/>
    </row>
    <row r="1894" spans="1:29" ht="9.9" customHeight="1" x14ac:dyDescent="0.25">
      <c r="A1894" s="11"/>
      <c r="B1894" s="138"/>
      <c r="C1894" s="142"/>
      <c r="D1894" s="2"/>
      <c r="I1894" s="333"/>
      <c r="J1894" s="334"/>
      <c r="K1894" s="241"/>
      <c r="L1894" s="241"/>
      <c r="P1894" s="2"/>
      <c r="AA1894" s="6"/>
      <c r="AB1894" s="6"/>
      <c r="AC1894" s="6"/>
    </row>
    <row r="1895" spans="1:29" ht="9.9" customHeight="1" x14ac:dyDescent="0.25">
      <c r="B1895" s="138"/>
      <c r="C1895" s="142"/>
      <c r="D1895" s="2"/>
      <c r="I1895" s="333"/>
      <c r="J1895" s="334"/>
      <c r="K1895" s="241"/>
      <c r="L1895" s="241"/>
      <c r="P1895" s="2"/>
      <c r="AA1895" s="6"/>
      <c r="AB1895" s="6"/>
      <c r="AC1895" s="6"/>
    </row>
    <row r="1896" spans="1:29" ht="9.9" customHeight="1" x14ac:dyDescent="0.25">
      <c r="B1896" s="138"/>
      <c r="C1896" s="142"/>
      <c r="D1896" s="2"/>
      <c r="I1896" s="241"/>
      <c r="J1896" s="241"/>
      <c r="K1896" s="241"/>
      <c r="L1896" s="241"/>
      <c r="P1896" s="2"/>
      <c r="AA1896" s="6"/>
      <c r="AB1896" s="6"/>
      <c r="AC1896" s="6"/>
    </row>
    <row r="1897" spans="1:29" ht="9.9" customHeight="1" x14ac:dyDescent="0.25">
      <c r="B1897" s="138"/>
      <c r="C1897" s="142"/>
      <c r="D1897" s="2"/>
      <c r="I1897" s="333"/>
      <c r="J1897" s="334"/>
      <c r="K1897" s="241"/>
      <c r="L1897" s="241"/>
      <c r="P1897" s="2"/>
      <c r="AA1897" s="6"/>
      <c r="AB1897" s="6"/>
      <c r="AC1897" s="6"/>
    </row>
    <row r="1898" spans="1:29" ht="9.9" customHeight="1" x14ac:dyDescent="0.25">
      <c r="B1898" s="138"/>
      <c r="C1898" s="142"/>
      <c r="D1898" s="2"/>
      <c r="I1898" s="333"/>
      <c r="J1898" s="334"/>
      <c r="K1898" s="241"/>
      <c r="L1898" s="241"/>
      <c r="P1898" s="2"/>
      <c r="AA1898" s="6"/>
      <c r="AB1898" s="6"/>
      <c r="AC1898" s="6"/>
    </row>
    <row r="1899" spans="1:29" ht="9.9" customHeight="1" x14ac:dyDescent="0.25">
      <c r="B1899" s="138"/>
      <c r="C1899" s="142"/>
      <c r="D1899" s="2"/>
      <c r="I1899" s="333"/>
      <c r="J1899" s="334"/>
      <c r="K1899" s="241"/>
      <c r="L1899" s="241"/>
      <c r="P1899" s="2"/>
      <c r="AA1899" s="6"/>
      <c r="AB1899" s="6"/>
      <c r="AC1899" s="6"/>
    </row>
    <row r="1900" spans="1:29" ht="9.9" customHeight="1" x14ac:dyDescent="0.25">
      <c r="B1900" s="138"/>
      <c r="C1900" s="142"/>
      <c r="D1900" s="2"/>
      <c r="I1900" s="333"/>
      <c r="J1900" s="334"/>
      <c r="K1900" s="241"/>
      <c r="L1900" s="241"/>
      <c r="P1900" s="2"/>
      <c r="AA1900" s="6"/>
      <c r="AB1900" s="6"/>
      <c r="AC1900" s="6"/>
    </row>
    <row r="1901" spans="1:29" ht="9.9" customHeight="1" x14ac:dyDescent="0.25">
      <c r="B1901" s="138"/>
      <c r="C1901" s="142"/>
      <c r="D1901" s="2"/>
      <c r="I1901" s="241"/>
      <c r="J1901" s="241"/>
      <c r="K1901" s="241"/>
      <c r="L1901" s="241"/>
      <c r="P1901" s="2"/>
      <c r="AA1901" s="6"/>
      <c r="AB1901" s="6"/>
      <c r="AC1901" s="6"/>
    </row>
    <row r="1902" spans="1:29" ht="9.9" customHeight="1" x14ac:dyDescent="0.25">
      <c r="B1902" s="138"/>
      <c r="C1902" s="142"/>
      <c r="D1902" s="2"/>
      <c r="I1902" s="333"/>
      <c r="J1902" s="334"/>
      <c r="K1902" s="241"/>
      <c r="L1902" s="241"/>
      <c r="P1902" s="2"/>
      <c r="AA1902" s="6"/>
      <c r="AB1902" s="6"/>
      <c r="AC1902" s="6"/>
    </row>
    <row r="1903" spans="1:29" ht="9.9" customHeight="1" x14ac:dyDescent="0.25">
      <c r="B1903" s="138"/>
      <c r="C1903" s="142"/>
      <c r="D1903" s="2"/>
      <c r="I1903" s="333"/>
      <c r="J1903" s="334"/>
      <c r="K1903" s="241"/>
      <c r="L1903" s="241"/>
      <c r="P1903" s="2"/>
      <c r="AA1903" s="6"/>
      <c r="AB1903" s="6"/>
      <c r="AC1903" s="6"/>
    </row>
    <row r="1904" spans="1:29" ht="9.9" customHeight="1" x14ac:dyDescent="0.25">
      <c r="B1904" s="138"/>
      <c r="C1904" s="142"/>
      <c r="D1904" s="2"/>
      <c r="I1904" s="241"/>
      <c r="J1904" s="241"/>
      <c r="K1904" s="241"/>
      <c r="L1904" s="241"/>
      <c r="P1904" s="2"/>
      <c r="AA1904" s="6"/>
      <c r="AB1904" s="6"/>
      <c r="AC1904" s="6"/>
    </row>
    <row r="1905" spans="2:29" ht="9.9" customHeight="1" x14ac:dyDescent="0.25">
      <c r="B1905" s="138"/>
      <c r="C1905" s="142"/>
      <c r="D1905" s="2"/>
      <c r="I1905" s="333"/>
      <c r="J1905" s="334"/>
      <c r="K1905" s="241"/>
      <c r="L1905" s="241"/>
      <c r="P1905" s="2"/>
      <c r="AA1905" s="6"/>
      <c r="AB1905" s="6"/>
      <c r="AC1905" s="6"/>
    </row>
    <row r="1906" spans="2:29" ht="9.9" customHeight="1" x14ac:dyDescent="0.25">
      <c r="B1906" s="138"/>
      <c r="C1906" s="142"/>
      <c r="D1906" s="2"/>
      <c r="I1906" s="333"/>
      <c r="J1906" s="334"/>
      <c r="K1906" s="241"/>
      <c r="L1906" s="241"/>
      <c r="P1906" s="2"/>
      <c r="AA1906" s="6"/>
      <c r="AB1906" s="6"/>
      <c r="AC1906" s="6"/>
    </row>
    <row r="1907" spans="2:29" ht="9.9" customHeight="1" x14ac:dyDescent="0.25">
      <c r="B1907" s="138"/>
      <c r="C1907" s="142"/>
      <c r="D1907" s="2"/>
      <c r="I1907" s="333"/>
      <c r="J1907" s="334"/>
      <c r="K1907" s="241"/>
      <c r="L1907" s="241"/>
      <c r="P1907" s="2"/>
      <c r="AA1907" s="6"/>
      <c r="AB1907" s="6"/>
      <c r="AC1907" s="6"/>
    </row>
    <row r="1908" spans="2:29" ht="9.9" customHeight="1" x14ac:dyDescent="0.25">
      <c r="B1908" s="138"/>
      <c r="C1908" s="142"/>
      <c r="D1908" s="2"/>
      <c r="I1908" s="241"/>
      <c r="J1908" s="241"/>
      <c r="K1908" s="241"/>
      <c r="L1908" s="241"/>
      <c r="P1908" s="2"/>
      <c r="AA1908" s="6"/>
      <c r="AB1908" s="6"/>
      <c r="AC1908" s="6"/>
    </row>
    <row r="1909" spans="2:29" ht="9.9" customHeight="1" x14ac:dyDescent="0.25">
      <c r="B1909" s="138"/>
      <c r="C1909" s="142"/>
      <c r="D1909" s="2"/>
      <c r="I1909" s="333"/>
      <c r="J1909" s="334"/>
      <c r="K1909" s="241"/>
      <c r="L1909" s="241"/>
      <c r="P1909" s="2"/>
      <c r="AA1909" s="6"/>
      <c r="AB1909" s="6"/>
      <c r="AC1909" s="6"/>
    </row>
    <row r="1910" spans="2:29" ht="9.9" customHeight="1" x14ac:dyDescent="0.25">
      <c r="B1910" s="138"/>
      <c r="C1910" s="142"/>
      <c r="D1910" s="2"/>
      <c r="I1910" s="333"/>
      <c r="J1910" s="334"/>
      <c r="K1910" s="241"/>
      <c r="L1910" s="241"/>
      <c r="P1910" s="2"/>
      <c r="AA1910" s="6"/>
      <c r="AB1910" s="6"/>
      <c r="AC1910" s="6"/>
    </row>
    <row r="1911" spans="2:29" ht="9.9" customHeight="1" x14ac:dyDescent="0.25">
      <c r="B1911" s="138"/>
      <c r="C1911" s="142"/>
      <c r="D1911" s="2"/>
      <c r="I1911" s="333"/>
      <c r="J1911" s="334"/>
      <c r="K1911" s="241"/>
      <c r="L1911" s="241"/>
      <c r="P1911" s="2"/>
      <c r="AA1911" s="6"/>
      <c r="AB1911" s="6"/>
      <c r="AC1911" s="6"/>
    </row>
    <row r="1912" spans="2:29" ht="9.9" customHeight="1" x14ac:dyDescent="0.25">
      <c r="B1912" s="138"/>
      <c r="C1912" s="142"/>
      <c r="D1912" s="2"/>
      <c r="I1912" s="333"/>
      <c r="J1912" s="334"/>
      <c r="K1912" s="241"/>
      <c r="L1912" s="241"/>
      <c r="P1912" s="2"/>
      <c r="AA1912" s="6"/>
      <c r="AB1912" s="6"/>
      <c r="AC1912" s="6"/>
    </row>
    <row r="1913" spans="2:29" ht="9.9" customHeight="1" x14ac:dyDescent="0.25">
      <c r="B1913" s="138"/>
      <c r="C1913" s="142"/>
      <c r="D1913" s="2"/>
      <c r="I1913" s="241"/>
      <c r="J1913" s="241"/>
      <c r="K1913" s="241"/>
      <c r="L1913" s="241"/>
      <c r="P1913" s="2"/>
      <c r="AA1913" s="6"/>
      <c r="AB1913" s="6"/>
      <c r="AC1913" s="6"/>
    </row>
    <row r="1914" spans="2:29" ht="9.9" customHeight="1" x14ac:dyDescent="0.25">
      <c r="B1914" s="138"/>
      <c r="C1914" s="142"/>
      <c r="D1914" s="2"/>
      <c r="I1914" s="333"/>
      <c r="J1914" s="334"/>
      <c r="K1914" s="241"/>
      <c r="L1914" s="241"/>
      <c r="P1914" s="2"/>
      <c r="AA1914" s="6"/>
      <c r="AB1914" s="6"/>
      <c r="AC1914" s="6"/>
    </row>
    <row r="1915" spans="2:29" ht="9.9" customHeight="1" x14ac:dyDescent="0.25">
      <c r="B1915" s="138"/>
      <c r="C1915" s="142"/>
      <c r="D1915" s="2"/>
      <c r="I1915" s="333"/>
      <c r="J1915" s="334"/>
      <c r="K1915" s="241"/>
      <c r="L1915" s="241"/>
      <c r="P1915" s="2"/>
      <c r="AA1915" s="6"/>
      <c r="AB1915" s="6"/>
      <c r="AC1915" s="6"/>
    </row>
    <row r="1916" spans="2:29" ht="9.9" customHeight="1" x14ac:dyDescent="0.25">
      <c r="B1916" s="138"/>
      <c r="C1916" s="142"/>
      <c r="D1916" s="2"/>
      <c r="I1916" s="241"/>
      <c r="J1916" s="241"/>
      <c r="K1916" s="241"/>
      <c r="L1916" s="241"/>
      <c r="P1916" s="2"/>
      <c r="AA1916" s="6"/>
      <c r="AB1916" s="6"/>
      <c r="AC1916" s="6"/>
    </row>
    <row r="1917" spans="2:29" ht="9.9" customHeight="1" x14ac:dyDescent="0.25">
      <c r="B1917" s="138"/>
      <c r="C1917" s="142"/>
      <c r="D1917" s="2"/>
      <c r="I1917" s="333"/>
      <c r="J1917" s="334"/>
      <c r="K1917" s="241"/>
      <c r="L1917" s="241"/>
      <c r="P1917" s="2"/>
      <c r="AA1917" s="6"/>
      <c r="AB1917" s="6"/>
      <c r="AC1917" s="6"/>
    </row>
    <row r="1918" spans="2:29" ht="9.9" customHeight="1" x14ac:dyDescent="0.25">
      <c r="B1918" s="138"/>
      <c r="C1918" s="142"/>
      <c r="D1918" s="2"/>
      <c r="I1918" s="333"/>
      <c r="J1918" s="334"/>
      <c r="K1918" s="241"/>
      <c r="L1918" s="241"/>
      <c r="P1918" s="2"/>
      <c r="AA1918" s="6"/>
      <c r="AB1918" s="6"/>
      <c r="AC1918" s="6"/>
    </row>
    <row r="1919" spans="2:29" ht="9.9" customHeight="1" x14ac:dyDescent="0.25">
      <c r="B1919" s="138"/>
      <c r="C1919" s="14"/>
      <c r="D1919" s="241"/>
      <c r="E1919" s="241"/>
      <c r="F1919" s="241"/>
      <c r="G1919" s="241"/>
      <c r="H1919" s="240"/>
      <c r="I1919" s="241"/>
      <c r="J1919" s="241"/>
      <c r="K1919" s="241"/>
      <c r="L1919" s="140"/>
      <c r="P1919" s="2"/>
      <c r="AA1919" s="6"/>
      <c r="AB1919" s="6"/>
      <c r="AC1919" s="6"/>
    </row>
    <row r="1920" spans="2:29" ht="9.9" customHeight="1" x14ac:dyDescent="0.25">
      <c r="B1920" s="141"/>
      <c r="C1920" s="148"/>
      <c r="D1920" s="241"/>
      <c r="E1920" s="241"/>
      <c r="F1920" s="241"/>
      <c r="G1920" s="241"/>
      <c r="I1920" s="241"/>
      <c r="J1920" s="241"/>
      <c r="K1920" s="241"/>
      <c r="L1920" s="140"/>
      <c r="P1920" s="2"/>
      <c r="AA1920" s="6"/>
      <c r="AB1920" s="6"/>
      <c r="AC1920" s="6"/>
    </row>
    <row r="1921" spans="1:29" ht="9.9" customHeight="1" x14ac:dyDescent="0.25">
      <c r="B1921" s="139"/>
      <c r="C1921" s="14"/>
      <c r="D1921" s="241"/>
      <c r="E1921" s="241"/>
      <c r="F1921" s="241"/>
      <c r="G1921" s="241"/>
      <c r="H1921" s="240"/>
      <c r="I1921" s="241"/>
      <c r="J1921" s="241"/>
      <c r="K1921" s="241"/>
      <c r="L1921" s="140"/>
      <c r="P1921" s="2"/>
      <c r="AA1921" s="6"/>
      <c r="AB1921" s="6"/>
      <c r="AC1921" s="6"/>
    </row>
    <row r="1922" spans="1:29" ht="9.9" customHeight="1" x14ac:dyDescent="0.25">
      <c r="B1922" s="142"/>
      <c r="C1922" s="14"/>
      <c r="D1922" s="241"/>
      <c r="E1922" s="241"/>
      <c r="F1922" s="241"/>
      <c r="G1922" s="241"/>
      <c r="H1922" s="240"/>
      <c r="I1922" s="241"/>
      <c r="J1922" s="241"/>
      <c r="K1922" s="241"/>
      <c r="L1922" s="140"/>
      <c r="P1922" s="2"/>
      <c r="AA1922" s="6"/>
      <c r="AB1922" s="6"/>
      <c r="AC1922" s="6"/>
    </row>
    <row r="1923" spans="1:29" ht="9.9" customHeight="1" x14ac:dyDescent="0.25">
      <c r="B1923" s="138"/>
      <c r="C1923" s="14"/>
      <c r="D1923" s="241"/>
      <c r="E1923" s="241"/>
      <c r="F1923" s="241"/>
      <c r="G1923" s="241"/>
      <c r="H1923" s="240"/>
      <c r="I1923" s="241"/>
      <c r="J1923" s="241"/>
      <c r="K1923" s="241"/>
      <c r="L1923" s="140"/>
      <c r="P1923" s="2"/>
      <c r="AA1923" s="6"/>
      <c r="AB1923" s="6"/>
      <c r="AC1923" s="6"/>
    </row>
    <row r="1924" spans="1:29" ht="9.9" customHeight="1" x14ac:dyDescent="0.25">
      <c r="B1924" s="138"/>
      <c r="C1924" s="14"/>
      <c r="D1924" s="241"/>
      <c r="E1924" s="241"/>
      <c r="F1924" s="241"/>
      <c r="G1924" s="241"/>
      <c r="H1924" s="240"/>
      <c r="I1924" s="241"/>
      <c r="J1924" s="241"/>
      <c r="K1924" s="241"/>
      <c r="L1924" s="140"/>
      <c r="P1924" s="2"/>
      <c r="AA1924" s="6"/>
      <c r="AB1924" s="6"/>
      <c r="AC1924" s="6"/>
    </row>
    <row r="1925" spans="1:29" ht="9.9" customHeight="1" x14ac:dyDescent="0.25">
      <c r="B1925" s="138"/>
      <c r="C1925" s="14"/>
      <c r="D1925" s="241"/>
      <c r="E1925" s="241"/>
      <c r="F1925" s="241"/>
      <c r="G1925" s="241"/>
      <c r="H1925" s="240"/>
      <c r="I1925" s="241"/>
      <c r="J1925" s="241"/>
      <c r="K1925" s="241"/>
      <c r="L1925" s="140"/>
      <c r="P1925" s="2"/>
      <c r="AA1925" s="6"/>
      <c r="AB1925" s="6"/>
      <c r="AC1925" s="6"/>
    </row>
    <row r="1926" spans="1:29" ht="9.9" customHeight="1" x14ac:dyDescent="0.25">
      <c r="B1926" s="138"/>
      <c r="C1926" s="14"/>
      <c r="D1926" s="241"/>
      <c r="E1926" s="241"/>
      <c r="F1926" s="241"/>
      <c r="G1926" s="241"/>
      <c r="H1926" s="240"/>
      <c r="I1926" s="241"/>
      <c r="J1926" s="241"/>
      <c r="K1926" s="241"/>
      <c r="L1926" s="140"/>
      <c r="P1926" s="2"/>
      <c r="AA1926" s="6"/>
      <c r="AB1926" s="6"/>
      <c r="AC1926" s="6"/>
    </row>
    <row r="1927" spans="1:29" ht="9.9" customHeight="1" x14ac:dyDescent="0.25">
      <c r="B1927" s="138"/>
      <c r="C1927" s="14"/>
      <c r="D1927" s="241"/>
      <c r="E1927" s="241"/>
      <c r="F1927" s="241"/>
      <c r="G1927" s="241"/>
      <c r="H1927" s="240"/>
      <c r="I1927" s="241"/>
      <c r="J1927" s="241"/>
      <c r="K1927" s="241"/>
      <c r="L1927" s="140"/>
      <c r="P1927" s="2"/>
      <c r="AA1927" s="6"/>
      <c r="AB1927" s="6"/>
      <c r="AC1927" s="6"/>
    </row>
    <row r="1928" spans="1:29" ht="9.9" customHeight="1" x14ac:dyDescent="0.25">
      <c r="B1928" s="138"/>
      <c r="C1928" s="14"/>
      <c r="D1928" s="241"/>
      <c r="E1928" s="241"/>
      <c r="F1928" s="241"/>
      <c r="G1928" s="241"/>
      <c r="H1928" s="240"/>
      <c r="I1928" s="241"/>
      <c r="J1928" s="241"/>
      <c r="K1928" s="241"/>
      <c r="L1928" s="140"/>
      <c r="P1928" s="2"/>
      <c r="AA1928" s="6"/>
      <c r="AB1928" s="6"/>
      <c r="AC1928" s="6"/>
    </row>
    <row r="1929" spans="1:29" ht="9.9" customHeight="1" x14ac:dyDescent="0.25">
      <c r="B1929" s="138"/>
      <c r="C1929" s="14"/>
      <c r="D1929" s="241"/>
      <c r="E1929" s="241"/>
      <c r="F1929" s="241"/>
      <c r="G1929" s="241"/>
      <c r="H1929" s="240"/>
      <c r="I1929" s="241"/>
      <c r="J1929" s="241"/>
      <c r="K1929" s="241"/>
      <c r="L1929" s="140"/>
      <c r="P1929" s="2"/>
      <c r="AA1929" s="6"/>
      <c r="AB1929" s="6"/>
      <c r="AC1929" s="6"/>
    </row>
    <row r="1930" spans="1:29" ht="9.9" customHeight="1" x14ac:dyDescent="0.25">
      <c r="B1930" s="138"/>
      <c r="C1930" s="14"/>
      <c r="D1930" s="241"/>
      <c r="E1930" s="241"/>
      <c r="F1930" s="241"/>
      <c r="G1930" s="241"/>
      <c r="H1930" s="240"/>
      <c r="I1930" s="241"/>
      <c r="J1930" s="241"/>
      <c r="K1930" s="241"/>
      <c r="L1930" s="140"/>
      <c r="P1930" s="2"/>
      <c r="AA1930" s="6"/>
      <c r="AB1930" s="6"/>
      <c r="AC1930" s="6"/>
    </row>
    <row r="1931" spans="1:29" ht="9.9" customHeight="1" x14ac:dyDescent="0.25">
      <c r="B1931" s="138"/>
      <c r="C1931" s="14"/>
      <c r="D1931" s="241"/>
      <c r="E1931" s="241"/>
      <c r="F1931" s="241"/>
      <c r="G1931" s="241"/>
      <c r="H1931" s="240"/>
      <c r="I1931" s="241"/>
      <c r="J1931" s="241"/>
      <c r="K1931" s="241"/>
      <c r="L1931" s="140"/>
      <c r="P1931" s="2"/>
      <c r="AA1931" s="6"/>
      <c r="AB1931" s="6"/>
      <c r="AC1931" s="6"/>
    </row>
    <row r="1932" spans="1:29" ht="9.9" customHeight="1" x14ac:dyDescent="0.25">
      <c r="B1932" s="138"/>
      <c r="C1932" s="14"/>
      <c r="D1932" s="241"/>
      <c r="E1932" s="241"/>
      <c r="F1932" s="241"/>
      <c r="G1932" s="241"/>
      <c r="H1932" s="240"/>
      <c r="I1932" s="241"/>
      <c r="J1932" s="241"/>
      <c r="K1932" s="241"/>
      <c r="L1932" s="140"/>
      <c r="P1932" s="2"/>
      <c r="AA1932" s="6"/>
      <c r="AB1932" s="6"/>
      <c r="AC1932" s="6"/>
    </row>
    <row r="1933" spans="1:29" ht="9.9" customHeight="1" x14ac:dyDescent="0.25">
      <c r="B1933" s="138"/>
      <c r="C1933" s="14"/>
      <c r="D1933" s="241"/>
      <c r="E1933" s="241"/>
      <c r="F1933" s="241"/>
      <c r="G1933" s="241"/>
      <c r="H1933" s="240"/>
      <c r="I1933" s="241"/>
      <c r="J1933" s="241"/>
      <c r="K1933" s="241"/>
      <c r="L1933" s="140"/>
      <c r="P1933" s="2"/>
      <c r="AA1933" s="6"/>
      <c r="AB1933" s="6"/>
      <c r="AC1933" s="6"/>
    </row>
    <row r="1934" spans="1:29" ht="9.9" customHeight="1" x14ac:dyDescent="0.25">
      <c r="A1934" s="11"/>
      <c r="B1934" s="138"/>
      <c r="C1934" s="83"/>
      <c r="D1934" s="241"/>
      <c r="E1934" s="241"/>
      <c r="F1934" s="241"/>
      <c r="G1934" s="241"/>
      <c r="H1934" s="240"/>
      <c r="I1934" s="241"/>
      <c r="J1934" s="241"/>
      <c r="K1934" s="241"/>
      <c r="L1934" s="13"/>
      <c r="P1934" s="2"/>
      <c r="AA1934" s="6"/>
      <c r="AB1934" s="6"/>
      <c r="AC1934" s="6"/>
    </row>
    <row r="1935" spans="1:29" ht="9.9" customHeight="1" x14ac:dyDescent="0.25">
      <c r="B1935" s="138"/>
      <c r="D1935" s="241"/>
      <c r="E1935" s="241"/>
      <c r="F1935" s="241"/>
      <c r="G1935" s="241"/>
      <c r="H1935" s="240"/>
      <c r="I1935" s="241"/>
      <c r="J1935" s="241"/>
      <c r="K1935" s="241"/>
      <c r="L1935" s="140"/>
      <c r="P1935" s="2"/>
      <c r="AA1935" s="6"/>
      <c r="AB1935" s="6"/>
      <c r="AC1935" s="6"/>
    </row>
    <row r="1936" spans="1:29" ht="9.9" customHeight="1" x14ac:dyDescent="0.25">
      <c r="B1936" s="138"/>
      <c r="C1936" s="148"/>
      <c r="D1936" s="241"/>
      <c r="E1936" s="241"/>
      <c r="F1936" s="241"/>
      <c r="G1936" s="241"/>
      <c r="H1936" s="240"/>
      <c r="I1936" s="241"/>
      <c r="J1936" s="241"/>
      <c r="K1936" s="241"/>
      <c r="P1936" s="2"/>
      <c r="AA1936" s="6"/>
      <c r="AB1936" s="6"/>
      <c r="AC1936" s="6"/>
    </row>
    <row r="1937" spans="2:29" ht="9.9" customHeight="1" x14ac:dyDescent="0.25">
      <c r="B1937" s="138"/>
      <c r="C1937" s="14"/>
      <c r="D1937" s="241"/>
      <c r="E1937" s="241"/>
      <c r="F1937" s="241"/>
      <c r="G1937" s="241"/>
      <c r="H1937" s="240"/>
      <c r="I1937" s="241"/>
      <c r="J1937" s="241"/>
      <c r="K1937" s="241"/>
      <c r="L1937" s="241"/>
      <c r="P1937" s="2"/>
      <c r="AA1937" s="6"/>
      <c r="AB1937" s="6"/>
      <c r="AC1937" s="6"/>
    </row>
    <row r="1938" spans="2:29" ht="9.9" customHeight="1" x14ac:dyDescent="0.25">
      <c r="B1938" s="138"/>
      <c r="C1938" s="14"/>
      <c r="D1938" s="241"/>
      <c r="E1938" s="241"/>
      <c r="F1938" s="241"/>
      <c r="G1938" s="241"/>
      <c r="H1938" s="240"/>
      <c r="I1938" s="241"/>
      <c r="J1938" s="241"/>
      <c r="K1938" s="241"/>
      <c r="L1938" s="241"/>
      <c r="P1938" s="2"/>
      <c r="AA1938" s="6"/>
      <c r="AB1938" s="6"/>
      <c r="AC1938" s="6"/>
    </row>
    <row r="1939" spans="2:29" ht="9.9" customHeight="1" x14ac:dyDescent="0.25">
      <c r="B1939" s="138"/>
      <c r="C1939" s="14"/>
      <c r="D1939" s="241"/>
      <c r="E1939" s="241"/>
      <c r="F1939" s="241"/>
      <c r="G1939" s="241"/>
      <c r="H1939" s="240"/>
      <c r="I1939" s="241"/>
      <c r="J1939" s="241"/>
      <c r="K1939" s="241"/>
      <c r="L1939" s="241"/>
      <c r="P1939" s="2"/>
      <c r="AA1939" s="6"/>
      <c r="AB1939" s="6"/>
      <c r="AC1939" s="6"/>
    </row>
    <row r="1940" spans="2:29" ht="9.9" customHeight="1" x14ac:dyDescent="0.25">
      <c r="B1940" s="138"/>
      <c r="C1940" s="14"/>
      <c r="D1940" s="241"/>
      <c r="E1940" s="241"/>
      <c r="F1940" s="241"/>
      <c r="G1940" s="241"/>
      <c r="H1940" s="240"/>
      <c r="I1940" s="241"/>
      <c r="J1940" s="241"/>
      <c r="K1940" s="241"/>
      <c r="L1940" s="241"/>
      <c r="P1940" s="2"/>
      <c r="AA1940" s="6"/>
      <c r="AB1940" s="6"/>
      <c r="AC1940" s="6"/>
    </row>
    <row r="1941" spans="2:29" ht="9.9" customHeight="1" x14ac:dyDescent="0.25">
      <c r="B1941" s="138"/>
      <c r="C1941" s="14"/>
      <c r="D1941" s="241"/>
      <c r="E1941" s="241"/>
      <c r="F1941" s="241"/>
      <c r="G1941" s="241"/>
      <c r="H1941" s="240"/>
      <c r="I1941" s="241"/>
      <c r="J1941" s="241"/>
      <c r="K1941" s="241"/>
      <c r="L1941" s="241"/>
      <c r="P1941" s="2"/>
      <c r="AA1941" s="6"/>
      <c r="AB1941" s="6"/>
      <c r="AC1941" s="6"/>
    </row>
    <row r="1942" spans="2:29" ht="9.9" customHeight="1" x14ac:dyDescent="0.25">
      <c r="B1942" s="138"/>
      <c r="C1942" s="14"/>
      <c r="D1942" s="241"/>
      <c r="E1942" s="241"/>
      <c r="F1942" s="241"/>
      <c r="G1942" s="241"/>
      <c r="H1942" s="240"/>
      <c r="I1942" s="241"/>
      <c r="J1942" s="241"/>
      <c r="K1942" s="241"/>
      <c r="L1942" s="241"/>
      <c r="P1942" s="2"/>
      <c r="AA1942" s="6"/>
      <c r="AB1942" s="6"/>
      <c r="AC1942" s="6"/>
    </row>
    <row r="1943" spans="2:29" ht="9.9" customHeight="1" x14ac:dyDescent="0.25">
      <c r="B1943" s="138"/>
      <c r="C1943" s="14"/>
      <c r="D1943" s="241"/>
      <c r="E1943" s="241"/>
      <c r="F1943" s="241"/>
      <c r="G1943" s="241"/>
      <c r="H1943" s="240"/>
      <c r="I1943" s="241"/>
      <c r="J1943" s="241"/>
      <c r="K1943" s="241"/>
      <c r="L1943" s="241"/>
      <c r="P1943" s="2"/>
      <c r="AA1943" s="6"/>
      <c r="AB1943" s="6"/>
      <c r="AC1943" s="6"/>
    </row>
    <row r="1944" spans="2:29" ht="9.9" customHeight="1" x14ac:dyDescent="0.25">
      <c r="B1944" s="138"/>
      <c r="C1944" s="148"/>
      <c r="D1944" s="241"/>
      <c r="E1944" s="241"/>
      <c r="F1944" s="241"/>
      <c r="G1944" s="241"/>
      <c r="H1944" s="240"/>
      <c r="I1944" s="241"/>
      <c r="J1944" s="241"/>
      <c r="K1944" s="241"/>
      <c r="L1944" s="241"/>
      <c r="P1944" s="2"/>
      <c r="AA1944" s="6"/>
      <c r="AB1944" s="6"/>
      <c r="AC1944" s="6"/>
    </row>
    <row r="1945" spans="2:29" ht="9.9" customHeight="1" x14ac:dyDescent="0.25">
      <c r="B1945" s="138"/>
      <c r="C1945" s="14"/>
      <c r="D1945" s="241"/>
      <c r="E1945" s="241"/>
      <c r="F1945" s="241"/>
      <c r="G1945" s="241"/>
      <c r="H1945" s="240"/>
      <c r="I1945" s="241"/>
      <c r="J1945" s="241"/>
      <c r="K1945" s="241"/>
      <c r="L1945" s="241"/>
      <c r="P1945" s="2"/>
      <c r="AA1945" s="6"/>
      <c r="AB1945" s="6"/>
      <c r="AC1945" s="6"/>
    </row>
    <row r="1946" spans="2:29" ht="9.9" customHeight="1" x14ac:dyDescent="0.25">
      <c r="B1946" s="138"/>
      <c r="C1946" s="14"/>
      <c r="D1946" s="241"/>
      <c r="E1946" s="241"/>
      <c r="F1946" s="241"/>
      <c r="G1946" s="241"/>
      <c r="H1946" s="240"/>
      <c r="I1946" s="241"/>
      <c r="J1946" s="241"/>
      <c r="K1946" s="241"/>
      <c r="L1946" s="241"/>
      <c r="P1946" s="2"/>
      <c r="AA1946" s="6"/>
      <c r="AB1946" s="6"/>
      <c r="AC1946" s="6"/>
    </row>
    <row r="1947" spans="2:29" ht="9.9" customHeight="1" x14ac:dyDescent="0.25">
      <c r="B1947" s="138"/>
      <c r="C1947" s="14"/>
      <c r="D1947" s="241"/>
      <c r="E1947" s="241"/>
      <c r="F1947" s="241"/>
      <c r="G1947" s="241"/>
      <c r="H1947" s="240"/>
      <c r="I1947" s="241"/>
      <c r="J1947" s="241"/>
      <c r="K1947" s="241"/>
      <c r="L1947" s="241"/>
      <c r="P1947" s="2"/>
      <c r="AA1947" s="6"/>
      <c r="AB1947" s="6"/>
      <c r="AC1947" s="6"/>
    </row>
    <row r="1948" spans="2:29" ht="9.9" customHeight="1" x14ac:dyDescent="0.25">
      <c r="B1948" s="138"/>
      <c r="C1948" s="14"/>
      <c r="D1948" s="241"/>
      <c r="E1948" s="241"/>
      <c r="F1948" s="241"/>
      <c r="G1948" s="241"/>
      <c r="H1948" s="240"/>
      <c r="I1948" s="241"/>
      <c r="J1948" s="241"/>
      <c r="K1948" s="241"/>
      <c r="L1948" s="241"/>
      <c r="P1948" s="2"/>
      <c r="AA1948" s="6"/>
      <c r="AB1948" s="6"/>
      <c r="AC1948" s="6"/>
    </row>
    <row r="1949" spans="2:29" ht="9.9" customHeight="1" x14ac:dyDescent="0.25">
      <c r="B1949" s="138"/>
      <c r="C1949" s="14"/>
      <c r="D1949" s="241"/>
      <c r="E1949" s="241"/>
      <c r="F1949" s="241"/>
      <c r="G1949" s="241"/>
      <c r="H1949" s="240"/>
      <c r="I1949" s="241"/>
      <c r="J1949" s="241"/>
      <c r="K1949" s="241"/>
      <c r="L1949" s="241"/>
      <c r="P1949" s="2"/>
      <c r="AA1949" s="6"/>
      <c r="AB1949" s="6"/>
      <c r="AC1949" s="6"/>
    </row>
    <row r="1950" spans="2:29" ht="9.9" customHeight="1" x14ac:dyDescent="0.25">
      <c r="B1950" s="138"/>
      <c r="C1950" s="148"/>
      <c r="D1950" s="241"/>
      <c r="E1950" s="241"/>
      <c r="F1950" s="241"/>
      <c r="G1950" s="241"/>
      <c r="H1950" s="240"/>
      <c r="I1950" s="241"/>
      <c r="J1950" s="241"/>
      <c r="K1950" s="241"/>
      <c r="L1950" s="241"/>
      <c r="P1950" s="2"/>
      <c r="AA1950" s="6"/>
      <c r="AB1950" s="6"/>
      <c r="AC1950" s="6"/>
    </row>
    <row r="1951" spans="2:29" ht="9.9" customHeight="1" x14ac:dyDescent="0.25">
      <c r="B1951" s="138"/>
      <c r="C1951" s="14"/>
      <c r="D1951" s="241"/>
      <c r="E1951" s="241"/>
      <c r="F1951" s="241"/>
      <c r="G1951" s="241"/>
      <c r="H1951" s="240"/>
      <c r="I1951" s="241"/>
      <c r="J1951" s="241"/>
      <c r="K1951" s="241"/>
      <c r="L1951" s="241"/>
      <c r="P1951" s="2"/>
      <c r="AA1951" s="6"/>
      <c r="AB1951" s="6"/>
      <c r="AC1951" s="6"/>
    </row>
    <row r="1952" spans="2:29" ht="9.9" customHeight="1" x14ac:dyDescent="0.25">
      <c r="B1952" s="138"/>
      <c r="C1952" s="148"/>
      <c r="D1952" s="241"/>
      <c r="E1952" s="241"/>
      <c r="F1952" s="241"/>
      <c r="G1952" s="241"/>
      <c r="H1952" s="240"/>
      <c r="I1952" s="241"/>
      <c r="J1952" s="241"/>
      <c r="K1952" s="241"/>
      <c r="L1952" s="241"/>
      <c r="P1952" s="2"/>
      <c r="AA1952" s="6"/>
      <c r="AB1952" s="6"/>
      <c r="AC1952" s="6"/>
    </row>
    <row r="1953" spans="2:29" ht="9.9" customHeight="1" x14ac:dyDescent="0.25">
      <c r="B1953" s="138"/>
      <c r="C1953" s="14"/>
      <c r="D1953" s="241"/>
      <c r="E1953" s="241"/>
      <c r="F1953" s="241"/>
      <c r="G1953" s="241"/>
      <c r="H1953" s="240"/>
      <c r="I1953" s="241"/>
      <c r="J1953" s="241"/>
      <c r="K1953" s="241"/>
      <c r="L1953" s="241"/>
      <c r="P1953" s="2"/>
      <c r="AA1953" s="6"/>
      <c r="AB1953" s="6"/>
      <c r="AC1953" s="6"/>
    </row>
    <row r="1954" spans="2:29" ht="9.9" customHeight="1" x14ac:dyDescent="0.25">
      <c r="B1954" s="138"/>
      <c r="C1954" s="14"/>
      <c r="D1954" s="241"/>
      <c r="E1954" s="241"/>
      <c r="F1954" s="241"/>
      <c r="G1954" s="241"/>
      <c r="H1954" s="240"/>
      <c r="I1954" s="241"/>
      <c r="J1954" s="241"/>
      <c r="K1954" s="241"/>
      <c r="L1954" s="241"/>
      <c r="P1954" s="2"/>
      <c r="AA1954" s="6"/>
      <c r="AB1954" s="6"/>
      <c r="AC1954" s="6"/>
    </row>
    <row r="1955" spans="2:29" ht="9.9" customHeight="1" x14ac:dyDescent="0.25">
      <c r="B1955" s="138"/>
      <c r="C1955" s="14"/>
      <c r="D1955" s="241"/>
      <c r="E1955" s="241"/>
      <c r="F1955" s="241"/>
      <c r="G1955" s="241"/>
      <c r="H1955" s="240"/>
      <c r="I1955" s="241"/>
      <c r="J1955" s="241"/>
      <c r="K1955" s="241"/>
      <c r="L1955" s="241"/>
      <c r="P1955" s="2"/>
      <c r="AA1955" s="6"/>
      <c r="AB1955" s="6"/>
      <c r="AC1955" s="6"/>
    </row>
    <row r="1956" spans="2:29" ht="9.9" customHeight="1" x14ac:dyDescent="0.25">
      <c r="B1956" s="138"/>
      <c r="C1956" s="14"/>
      <c r="D1956" s="241"/>
      <c r="E1956" s="241"/>
      <c r="F1956" s="241"/>
      <c r="G1956" s="241"/>
      <c r="H1956" s="240"/>
      <c r="I1956" s="241"/>
      <c r="J1956" s="241"/>
      <c r="K1956" s="241"/>
      <c r="L1956" s="241"/>
      <c r="P1956" s="2"/>
      <c r="AA1956" s="6"/>
      <c r="AB1956" s="6"/>
      <c r="AC1956" s="6"/>
    </row>
    <row r="1957" spans="2:29" ht="9.9" customHeight="1" x14ac:dyDescent="0.25">
      <c r="B1957" s="138"/>
      <c r="C1957" s="148"/>
      <c r="D1957" s="241"/>
      <c r="E1957" s="241"/>
      <c r="F1957" s="241"/>
      <c r="G1957" s="241"/>
      <c r="H1957" s="240"/>
      <c r="I1957" s="241"/>
      <c r="J1957" s="241"/>
      <c r="K1957" s="241"/>
      <c r="L1957" s="241"/>
      <c r="P1957" s="2"/>
      <c r="AA1957" s="6"/>
      <c r="AB1957" s="6"/>
      <c r="AC1957" s="6"/>
    </row>
    <row r="1958" spans="2:29" ht="9.9" customHeight="1" x14ac:dyDescent="0.25">
      <c r="B1958" s="138"/>
      <c r="C1958" s="14"/>
      <c r="D1958" s="241"/>
      <c r="E1958" s="241"/>
      <c r="F1958" s="241"/>
      <c r="G1958" s="241"/>
      <c r="H1958" s="240"/>
      <c r="I1958" s="241"/>
      <c r="J1958" s="241"/>
      <c r="K1958" s="241"/>
      <c r="L1958" s="241"/>
      <c r="P1958" s="2"/>
      <c r="AA1958" s="6"/>
      <c r="AB1958" s="6"/>
      <c r="AC1958" s="6"/>
    </row>
    <row r="1959" spans="2:29" ht="9.9" customHeight="1" x14ac:dyDescent="0.25">
      <c r="B1959" s="138"/>
      <c r="C1959" s="14"/>
      <c r="D1959" s="241"/>
      <c r="E1959" s="241"/>
      <c r="F1959" s="241"/>
      <c r="G1959" s="241"/>
      <c r="H1959" s="240"/>
      <c r="I1959" s="241"/>
      <c r="J1959" s="241"/>
      <c r="K1959" s="241"/>
      <c r="L1959" s="241"/>
      <c r="P1959" s="2"/>
      <c r="AA1959" s="6"/>
      <c r="AB1959" s="6"/>
      <c r="AC1959" s="6"/>
    </row>
    <row r="1960" spans="2:29" ht="9.9" customHeight="1" x14ac:dyDescent="0.25">
      <c r="B1960" s="138"/>
      <c r="C1960" s="14"/>
      <c r="D1960" s="241"/>
      <c r="E1960" s="241"/>
      <c r="F1960" s="241"/>
      <c r="G1960" s="241"/>
      <c r="H1960" s="240"/>
      <c r="I1960" s="241"/>
      <c r="J1960" s="241"/>
      <c r="K1960" s="241"/>
      <c r="L1960" s="241"/>
      <c r="P1960" s="2"/>
      <c r="AA1960" s="6"/>
      <c r="AB1960" s="6"/>
      <c r="AC1960" s="6"/>
    </row>
    <row r="1961" spans="2:29" ht="9.9" customHeight="1" x14ac:dyDescent="0.25">
      <c r="B1961" s="138"/>
      <c r="C1961" s="14"/>
      <c r="D1961" s="241"/>
      <c r="E1961" s="241"/>
      <c r="F1961" s="241"/>
      <c r="G1961" s="241"/>
      <c r="H1961" s="240"/>
      <c r="I1961" s="241"/>
      <c r="J1961" s="241"/>
      <c r="K1961" s="241"/>
      <c r="L1961" s="241"/>
      <c r="P1961" s="2"/>
      <c r="AA1961" s="6"/>
      <c r="AB1961" s="6"/>
      <c r="AC1961" s="6"/>
    </row>
    <row r="1962" spans="2:29" ht="9.9" customHeight="1" x14ac:dyDescent="0.25">
      <c r="B1962" s="138"/>
      <c r="C1962" s="14"/>
      <c r="D1962" s="241"/>
      <c r="E1962" s="241"/>
      <c r="F1962" s="241"/>
      <c r="G1962" s="241"/>
      <c r="H1962" s="240"/>
      <c r="I1962" s="241"/>
      <c r="J1962" s="241"/>
      <c r="K1962" s="241"/>
      <c r="L1962" s="241"/>
      <c r="P1962" s="2"/>
      <c r="AA1962" s="6"/>
      <c r="AB1962" s="6"/>
      <c r="AC1962" s="6"/>
    </row>
    <row r="1963" spans="2:29" ht="9.9" customHeight="1" x14ac:dyDescent="0.25">
      <c r="B1963" s="138"/>
      <c r="C1963" s="14"/>
      <c r="D1963" s="241"/>
      <c r="E1963" s="241"/>
      <c r="F1963" s="241"/>
      <c r="G1963" s="241"/>
      <c r="H1963" s="240"/>
      <c r="I1963" s="241"/>
      <c r="J1963" s="241"/>
      <c r="K1963" s="241"/>
      <c r="L1963" s="241"/>
      <c r="P1963" s="2"/>
      <c r="AA1963" s="6"/>
      <c r="AB1963" s="6"/>
      <c r="AC1963" s="6"/>
    </row>
    <row r="1964" spans="2:29" ht="9.9" customHeight="1" x14ac:dyDescent="0.25">
      <c r="B1964" s="139"/>
      <c r="C1964" s="14"/>
      <c r="D1964" s="241"/>
      <c r="E1964" s="241"/>
      <c r="F1964" s="241"/>
      <c r="G1964" s="241"/>
      <c r="H1964" s="240"/>
      <c r="I1964" s="241"/>
      <c r="J1964" s="241"/>
      <c r="K1964" s="241"/>
      <c r="L1964" s="241"/>
      <c r="P1964" s="2"/>
      <c r="AA1964" s="6"/>
      <c r="AB1964" s="6"/>
      <c r="AC1964" s="6"/>
    </row>
    <row r="1965" spans="2:29" ht="9.9" customHeight="1" x14ac:dyDescent="0.25">
      <c r="B1965" s="142"/>
      <c r="C1965" s="14"/>
      <c r="D1965" s="241"/>
      <c r="E1965" s="241"/>
      <c r="F1965" s="241"/>
      <c r="G1965" s="241"/>
      <c r="H1965" s="240"/>
      <c r="I1965" s="241"/>
      <c r="J1965" s="241"/>
      <c r="K1965" s="241"/>
      <c r="L1965" s="241"/>
      <c r="P1965" s="2"/>
      <c r="AA1965" s="6"/>
      <c r="AB1965" s="6"/>
      <c r="AC1965" s="6"/>
    </row>
    <row r="1966" spans="2:29" ht="9.9" customHeight="1" x14ac:dyDescent="0.25">
      <c r="B1966" s="138"/>
      <c r="C1966" s="14"/>
      <c r="D1966" s="241"/>
      <c r="E1966" s="241"/>
      <c r="F1966" s="241"/>
      <c r="G1966" s="241"/>
      <c r="H1966" s="240"/>
      <c r="I1966" s="241"/>
      <c r="J1966" s="241"/>
      <c r="K1966" s="241"/>
      <c r="L1966" s="241"/>
      <c r="P1966" s="2"/>
      <c r="AA1966" s="6"/>
      <c r="AB1966" s="6"/>
      <c r="AC1966" s="6"/>
    </row>
    <row r="1967" spans="2:29" ht="9.9" customHeight="1" x14ac:dyDescent="0.25">
      <c r="B1967" s="138"/>
      <c r="C1967" s="14"/>
      <c r="D1967" s="241"/>
      <c r="E1967" s="241"/>
      <c r="F1967" s="241"/>
      <c r="G1967" s="241"/>
      <c r="H1967" s="240"/>
      <c r="I1967" s="241"/>
      <c r="J1967" s="241"/>
      <c r="K1967" s="241"/>
      <c r="L1967" s="241"/>
      <c r="P1967" s="2"/>
      <c r="AA1967" s="6"/>
      <c r="AB1967" s="6"/>
      <c r="AC1967" s="6"/>
    </row>
    <row r="1968" spans="2:29" ht="9.9" customHeight="1" x14ac:dyDescent="0.25">
      <c r="B1968" s="138"/>
      <c r="C1968" s="14"/>
      <c r="D1968" s="241"/>
      <c r="E1968" s="241"/>
      <c r="F1968" s="241"/>
      <c r="G1968" s="241"/>
      <c r="H1968" s="240"/>
      <c r="I1968" s="241"/>
      <c r="J1968" s="241"/>
      <c r="K1968" s="241"/>
      <c r="L1968" s="241"/>
      <c r="P1968" s="2"/>
      <c r="AA1968" s="6"/>
      <c r="AB1968" s="6"/>
      <c r="AC1968" s="6"/>
    </row>
    <row r="1969" spans="1:29" ht="9.9" customHeight="1" x14ac:dyDescent="0.25">
      <c r="B1969" s="138"/>
      <c r="C1969" s="14"/>
      <c r="D1969" s="241"/>
      <c r="E1969" s="241"/>
      <c r="F1969" s="241"/>
      <c r="G1969" s="241"/>
      <c r="H1969" s="240"/>
      <c r="I1969" s="241"/>
      <c r="J1969" s="241"/>
      <c r="K1969" s="241"/>
      <c r="L1969" s="241"/>
      <c r="P1969" s="2"/>
      <c r="AA1969" s="6"/>
      <c r="AB1969" s="6"/>
      <c r="AC1969" s="6"/>
    </row>
    <row r="1970" spans="1:29" ht="9.9" customHeight="1" x14ac:dyDescent="0.25">
      <c r="B1970" s="138"/>
      <c r="C1970" s="14"/>
      <c r="D1970" s="241"/>
      <c r="E1970" s="241"/>
      <c r="F1970" s="241"/>
      <c r="G1970" s="241"/>
      <c r="H1970" s="240"/>
      <c r="I1970" s="241"/>
      <c r="J1970" s="241"/>
      <c r="K1970" s="241"/>
      <c r="L1970" s="241"/>
      <c r="P1970" s="2"/>
      <c r="AA1970" s="6"/>
      <c r="AB1970" s="6"/>
      <c r="AC1970" s="6"/>
    </row>
    <row r="1971" spans="1:29" ht="9.9" customHeight="1" x14ac:dyDescent="0.25">
      <c r="B1971" s="138"/>
      <c r="C1971" s="14"/>
      <c r="D1971" s="241"/>
      <c r="E1971" s="241"/>
      <c r="F1971" s="241"/>
      <c r="G1971" s="241"/>
      <c r="H1971" s="240"/>
      <c r="I1971" s="241"/>
      <c r="J1971" s="241"/>
      <c r="K1971" s="241"/>
      <c r="L1971" s="241"/>
      <c r="P1971" s="2"/>
      <c r="AA1971" s="6"/>
      <c r="AB1971" s="6"/>
      <c r="AC1971" s="6"/>
    </row>
    <row r="1972" spans="1:29" ht="9.9" customHeight="1" x14ac:dyDescent="0.25">
      <c r="B1972" s="138"/>
      <c r="C1972" s="14"/>
      <c r="D1972" s="241"/>
      <c r="E1972" s="241"/>
      <c r="F1972" s="241"/>
      <c r="G1972" s="241"/>
      <c r="H1972" s="240"/>
      <c r="I1972" s="241"/>
      <c r="J1972" s="241"/>
      <c r="K1972" s="241"/>
      <c r="L1972" s="241"/>
      <c r="P1972" s="2"/>
      <c r="AA1972" s="6"/>
      <c r="AB1972" s="6"/>
      <c r="AC1972" s="6"/>
    </row>
    <row r="1973" spans="1:29" ht="9.9" customHeight="1" x14ac:dyDescent="0.25">
      <c r="B1973" s="138"/>
      <c r="C1973" s="14"/>
      <c r="D1973" s="241"/>
      <c r="E1973" s="241"/>
      <c r="F1973" s="241"/>
      <c r="G1973" s="241"/>
      <c r="H1973" s="240"/>
      <c r="I1973" s="241"/>
      <c r="J1973" s="241"/>
      <c r="K1973" s="241"/>
      <c r="L1973" s="140"/>
      <c r="P1973" s="2"/>
      <c r="AA1973" s="6"/>
      <c r="AB1973" s="6"/>
      <c r="AC1973" s="6"/>
    </row>
    <row r="1974" spans="1:29" ht="9.9" customHeight="1" x14ac:dyDescent="0.25">
      <c r="A1974" s="11"/>
      <c r="B1974" s="138"/>
      <c r="C1974" s="83"/>
      <c r="D1974" s="241"/>
      <c r="E1974" s="241"/>
      <c r="F1974" s="241"/>
      <c r="G1974" s="241"/>
      <c r="H1974" s="240"/>
      <c r="I1974" s="241"/>
      <c r="J1974" s="241"/>
      <c r="K1974" s="241"/>
      <c r="L1974" s="13"/>
      <c r="P1974" s="2"/>
      <c r="AA1974" s="6"/>
      <c r="AB1974" s="6"/>
      <c r="AC1974" s="6"/>
    </row>
    <row r="1975" spans="1:29" ht="9.9" customHeight="1" x14ac:dyDescent="0.25">
      <c r="B1975" s="138"/>
      <c r="C1975" s="151"/>
      <c r="D1975" s="2"/>
      <c r="H1975" s="240"/>
      <c r="I1975" s="241"/>
      <c r="J1975" s="241"/>
      <c r="K1975" s="241"/>
      <c r="L1975" s="140"/>
      <c r="P1975" s="2"/>
      <c r="AA1975" s="6"/>
      <c r="AB1975" s="6"/>
      <c r="AC1975" s="6"/>
    </row>
    <row r="1976" spans="1:29" ht="9.9" customHeight="1" x14ac:dyDescent="0.25">
      <c r="B1976" s="138"/>
      <c r="C1976" s="148"/>
      <c r="D1976" s="241"/>
      <c r="E1976" s="241"/>
      <c r="F1976" s="241"/>
      <c r="G1976" s="241"/>
      <c r="H1976" s="240"/>
      <c r="L1976" s="13"/>
      <c r="P1976" s="2"/>
      <c r="AA1976" s="6"/>
      <c r="AB1976" s="6"/>
      <c r="AC1976" s="6"/>
    </row>
    <row r="1977" spans="1:29" ht="9.9" customHeight="1" x14ac:dyDescent="0.25">
      <c r="B1977" s="138"/>
      <c r="C1977" s="14"/>
      <c r="D1977" s="241"/>
      <c r="E1977" s="241"/>
      <c r="F1977" s="241"/>
      <c r="G1977" s="241"/>
      <c r="H1977" s="240"/>
      <c r="I1977" s="241"/>
      <c r="J1977" s="241"/>
      <c r="K1977" s="241"/>
      <c r="L1977" s="241"/>
      <c r="P1977" s="2"/>
      <c r="AA1977" s="6"/>
      <c r="AB1977" s="6"/>
      <c r="AC1977" s="6"/>
    </row>
    <row r="1978" spans="1:29" ht="9.9" customHeight="1" x14ac:dyDescent="0.25">
      <c r="B1978" s="138"/>
      <c r="C1978" s="14"/>
      <c r="D1978" s="241"/>
      <c r="E1978" s="241"/>
      <c r="F1978" s="241"/>
      <c r="G1978" s="241"/>
      <c r="H1978" s="240"/>
      <c r="I1978" s="241"/>
      <c r="J1978" s="241"/>
      <c r="K1978" s="241"/>
      <c r="L1978" s="241"/>
      <c r="P1978" s="2"/>
      <c r="AA1978" s="6"/>
      <c r="AB1978" s="6"/>
      <c r="AC1978" s="6"/>
    </row>
    <row r="1979" spans="1:29" ht="9.9" customHeight="1" x14ac:dyDescent="0.25">
      <c r="B1979" s="138"/>
      <c r="C1979" s="14"/>
      <c r="D1979" s="241"/>
      <c r="E1979" s="241"/>
      <c r="F1979" s="241"/>
      <c r="G1979" s="241"/>
      <c r="H1979" s="240"/>
      <c r="I1979" s="241"/>
      <c r="J1979" s="241"/>
      <c r="K1979" s="241"/>
      <c r="L1979" s="241"/>
      <c r="P1979" s="2"/>
      <c r="AA1979" s="6"/>
      <c r="AB1979" s="6"/>
      <c r="AC1979" s="6"/>
    </row>
    <row r="1980" spans="1:29" ht="9.9" customHeight="1" x14ac:dyDescent="0.25">
      <c r="B1980" s="138"/>
      <c r="C1980" s="14"/>
      <c r="D1980" s="2"/>
      <c r="H1980" s="240"/>
      <c r="I1980" s="241"/>
      <c r="J1980" s="241"/>
      <c r="K1980" s="241"/>
      <c r="L1980" s="241"/>
      <c r="P1980" s="2"/>
      <c r="AA1980" s="6"/>
      <c r="AB1980" s="6"/>
      <c r="AC1980" s="6"/>
    </row>
    <row r="1981" spans="1:29" ht="9.9" customHeight="1" x14ac:dyDescent="0.25">
      <c r="B1981" s="138"/>
      <c r="C1981" s="14"/>
      <c r="D1981" s="241"/>
      <c r="E1981" s="241"/>
      <c r="F1981" s="241"/>
      <c r="G1981" s="241"/>
      <c r="H1981" s="240"/>
      <c r="I1981" s="241"/>
      <c r="J1981" s="241"/>
      <c r="K1981" s="241"/>
      <c r="L1981" s="241"/>
      <c r="P1981" s="2"/>
      <c r="AA1981" s="6"/>
      <c r="AB1981" s="6"/>
      <c r="AC1981" s="6"/>
    </row>
    <row r="1982" spans="1:29" ht="9.9" customHeight="1" x14ac:dyDescent="0.25">
      <c r="B1982" s="138"/>
      <c r="C1982" s="14"/>
      <c r="D1982" s="241"/>
      <c r="E1982" s="241"/>
      <c r="F1982" s="241"/>
      <c r="G1982" s="241"/>
      <c r="H1982" s="240"/>
      <c r="I1982" s="241"/>
      <c r="J1982" s="241"/>
      <c r="K1982" s="241"/>
      <c r="L1982" s="241"/>
      <c r="P1982" s="2"/>
      <c r="AA1982" s="6"/>
      <c r="AB1982" s="6"/>
      <c r="AC1982" s="6"/>
    </row>
    <row r="1983" spans="1:29" ht="9.9" customHeight="1" x14ac:dyDescent="0.25">
      <c r="B1983" s="138"/>
      <c r="C1983" s="14"/>
      <c r="D1983" s="2"/>
      <c r="H1983" s="240"/>
      <c r="I1983" s="241"/>
      <c r="J1983" s="241"/>
      <c r="K1983" s="241"/>
      <c r="L1983" s="241"/>
      <c r="P1983" s="2"/>
      <c r="AA1983" s="6"/>
      <c r="AB1983" s="6"/>
      <c r="AC1983" s="6"/>
    </row>
    <row r="1984" spans="1:29" ht="9.9" customHeight="1" x14ac:dyDescent="0.25">
      <c r="B1984" s="138"/>
      <c r="C1984" s="148"/>
      <c r="D1984" s="241"/>
      <c r="E1984" s="241"/>
      <c r="F1984" s="241"/>
      <c r="G1984" s="241"/>
      <c r="H1984" s="240"/>
      <c r="I1984" s="241"/>
      <c r="J1984" s="241"/>
      <c r="K1984" s="241"/>
      <c r="L1984" s="241"/>
      <c r="P1984" s="2"/>
      <c r="AA1984" s="6"/>
      <c r="AB1984" s="6"/>
      <c r="AC1984" s="6"/>
    </row>
    <row r="1985" spans="2:29" ht="9.9" customHeight="1" x14ac:dyDescent="0.25">
      <c r="B1985" s="138"/>
      <c r="C1985" s="14"/>
      <c r="D1985" s="241"/>
      <c r="E1985" s="241"/>
      <c r="F1985" s="241"/>
      <c r="G1985" s="241"/>
      <c r="H1985" s="240"/>
      <c r="I1985" s="241"/>
      <c r="J1985" s="241"/>
      <c r="K1985" s="241"/>
      <c r="L1985" s="241"/>
      <c r="P1985" s="2"/>
      <c r="AA1985" s="6"/>
      <c r="AB1985" s="6"/>
      <c r="AC1985" s="6"/>
    </row>
    <row r="1986" spans="2:29" ht="9.9" customHeight="1" x14ac:dyDescent="0.25">
      <c r="B1986" s="138"/>
      <c r="C1986" s="14"/>
      <c r="D1986" s="241"/>
      <c r="E1986" s="241"/>
      <c r="F1986" s="241"/>
      <c r="G1986" s="241"/>
      <c r="H1986" s="240"/>
      <c r="I1986" s="241"/>
      <c r="J1986" s="241"/>
      <c r="K1986" s="241"/>
      <c r="L1986" s="241"/>
      <c r="P1986" s="2"/>
      <c r="AA1986" s="6"/>
      <c r="AB1986" s="6"/>
      <c r="AC1986" s="6"/>
    </row>
    <row r="1987" spans="2:29" ht="9.9" customHeight="1" x14ac:dyDescent="0.25">
      <c r="B1987" s="138"/>
      <c r="C1987" s="14"/>
      <c r="D1987" s="241"/>
      <c r="E1987" s="241"/>
      <c r="F1987" s="241"/>
      <c r="G1987" s="241"/>
      <c r="H1987" s="240"/>
      <c r="I1987" s="241"/>
      <c r="J1987" s="241"/>
      <c r="K1987" s="241"/>
      <c r="L1987" s="241"/>
      <c r="P1987" s="2"/>
      <c r="AA1987" s="6"/>
      <c r="AB1987" s="6"/>
      <c r="AC1987" s="6"/>
    </row>
    <row r="1988" spans="2:29" ht="9.9" customHeight="1" x14ac:dyDescent="0.25">
      <c r="B1988" s="138"/>
      <c r="C1988" s="14"/>
      <c r="D1988" s="2"/>
      <c r="H1988" s="240"/>
      <c r="I1988" s="241"/>
      <c r="J1988" s="241"/>
      <c r="K1988" s="241"/>
      <c r="L1988" s="241"/>
      <c r="P1988" s="2"/>
      <c r="AA1988" s="6"/>
      <c r="AB1988" s="6"/>
      <c r="AC1988" s="6"/>
    </row>
    <row r="1989" spans="2:29" ht="9.9" customHeight="1" x14ac:dyDescent="0.25">
      <c r="B1989" s="138"/>
      <c r="C1989" s="14"/>
      <c r="D1989" s="241"/>
      <c r="E1989" s="241"/>
      <c r="F1989" s="241"/>
      <c r="G1989" s="241"/>
      <c r="H1989" s="240"/>
      <c r="I1989" s="241"/>
      <c r="J1989" s="241"/>
      <c r="K1989" s="241"/>
      <c r="L1989" s="241"/>
      <c r="P1989" s="2"/>
      <c r="AA1989" s="6"/>
      <c r="AB1989" s="6"/>
      <c r="AC1989" s="6"/>
    </row>
    <row r="1990" spans="2:29" ht="9.9" customHeight="1" x14ac:dyDescent="0.25">
      <c r="B1990" s="138"/>
      <c r="C1990" s="148"/>
      <c r="D1990" s="241"/>
      <c r="E1990" s="241"/>
      <c r="F1990" s="241"/>
      <c r="G1990" s="241"/>
      <c r="H1990" s="240"/>
      <c r="I1990" s="241"/>
      <c r="J1990" s="241"/>
      <c r="K1990" s="241"/>
      <c r="L1990" s="241"/>
      <c r="P1990" s="2"/>
      <c r="AA1990" s="6"/>
      <c r="AB1990" s="6"/>
      <c r="AC1990" s="6"/>
    </row>
    <row r="1991" spans="2:29" ht="9.9" customHeight="1" x14ac:dyDescent="0.25">
      <c r="B1991" s="138"/>
      <c r="C1991" s="14"/>
      <c r="D1991" s="241"/>
      <c r="E1991" s="241"/>
      <c r="F1991" s="241"/>
      <c r="G1991" s="241"/>
      <c r="H1991" s="240"/>
      <c r="I1991" s="241"/>
      <c r="J1991" s="241"/>
      <c r="K1991" s="241"/>
      <c r="L1991" s="241"/>
      <c r="P1991" s="2"/>
      <c r="AA1991" s="6"/>
      <c r="AB1991" s="6"/>
      <c r="AC1991" s="6"/>
    </row>
    <row r="1992" spans="2:29" ht="9.9" customHeight="1" x14ac:dyDescent="0.25">
      <c r="B1992" s="138"/>
      <c r="C1992" s="148"/>
      <c r="D1992" s="241"/>
      <c r="E1992" s="241"/>
      <c r="F1992" s="241"/>
      <c r="G1992" s="241"/>
      <c r="H1992" s="240"/>
      <c r="I1992" s="241"/>
      <c r="J1992" s="241"/>
      <c r="K1992" s="241"/>
      <c r="L1992" s="140"/>
      <c r="P1992" s="2"/>
      <c r="AA1992" s="6"/>
      <c r="AB1992" s="6"/>
      <c r="AC1992" s="6"/>
    </row>
    <row r="1993" spans="2:29" ht="9.9" customHeight="1" x14ac:dyDescent="0.25">
      <c r="B1993" s="138"/>
      <c r="C1993" s="14"/>
      <c r="D1993" s="2"/>
      <c r="H1993" s="240"/>
      <c r="I1993" s="241"/>
      <c r="J1993" s="241"/>
      <c r="K1993" s="241"/>
      <c r="L1993" s="241"/>
      <c r="P1993" s="2"/>
      <c r="AA1993" s="6"/>
      <c r="AB1993" s="6"/>
      <c r="AC1993" s="6"/>
    </row>
    <row r="1994" spans="2:29" ht="9.9" customHeight="1" x14ac:dyDescent="0.25">
      <c r="B1994" s="138"/>
      <c r="C1994" s="14"/>
      <c r="D1994" s="241"/>
      <c r="E1994" s="241"/>
      <c r="F1994" s="241"/>
      <c r="G1994" s="241"/>
      <c r="H1994" s="240"/>
      <c r="I1994" s="241"/>
      <c r="J1994" s="241"/>
      <c r="K1994" s="241"/>
      <c r="L1994" s="241"/>
      <c r="P1994" s="2"/>
      <c r="AA1994" s="6"/>
      <c r="AB1994" s="6"/>
      <c r="AC1994" s="6"/>
    </row>
    <row r="1995" spans="2:29" ht="9.9" customHeight="1" x14ac:dyDescent="0.25">
      <c r="B1995" s="138"/>
      <c r="C1995" s="14"/>
      <c r="D1995" s="241"/>
      <c r="E1995" s="241"/>
      <c r="F1995" s="241"/>
      <c r="G1995" s="241"/>
      <c r="H1995" s="240"/>
      <c r="I1995" s="241"/>
      <c r="J1995" s="241"/>
      <c r="K1995" s="241"/>
      <c r="L1995" s="241"/>
      <c r="P1995" s="2"/>
      <c r="AA1995" s="6"/>
      <c r="AB1995" s="6"/>
      <c r="AC1995" s="6"/>
    </row>
    <row r="1996" spans="2:29" ht="9.9" customHeight="1" x14ac:dyDescent="0.25">
      <c r="B1996" s="138"/>
      <c r="C1996" s="14"/>
      <c r="D1996" s="241"/>
      <c r="E1996" s="241"/>
      <c r="F1996" s="241"/>
      <c r="G1996" s="241"/>
      <c r="H1996" s="240"/>
      <c r="I1996" s="241"/>
      <c r="J1996" s="241"/>
      <c r="K1996" s="241"/>
      <c r="L1996" s="241"/>
      <c r="P1996" s="2"/>
      <c r="AA1996" s="6"/>
      <c r="AB1996" s="6"/>
      <c r="AC1996" s="6"/>
    </row>
    <row r="1997" spans="2:29" ht="9.9" customHeight="1" x14ac:dyDescent="0.25">
      <c r="B1997" s="138"/>
      <c r="C1997" s="148"/>
      <c r="D1997" s="241"/>
      <c r="E1997" s="241"/>
      <c r="F1997" s="241"/>
      <c r="G1997" s="241"/>
      <c r="H1997" s="240"/>
      <c r="I1997" s="241"/>
      <c r="J1997" s="241"/>
      <c r="K1997" s="241"/>
      <c r="L1997" s="140"/>
      <c r="P1997" s="2"/>
      <c r="AA1997" s="6"/>
      <c r="AB1997" s="6"/>
      <c r="AC1997" s="6"/>
    </row>
    <row r="1998" spans="2:29" ht="9.9" customHeight="1" x14ac:dyDescent="0.25">
      <c r="B1998" s="138"/>
      <c r="C1998" s="14"/>
      <c r="D1998" s="2"/>
      <c r="H1998" s="240"/>
      <c r="I1998" s="241"/>
      <c r="J1998" s="241"/>
      <c r="K1998" s="241"/>
      <c r="L1998" s="241"/>
      <c r="P1998" s="2"/>
      <c r="AA1998" s="6"/>
      <c r="AB1998" s="6"/>
      <c r="AC1998" s="6"/>
    </row>
    <row r="1999" spans="2:29" ht="9.9" customHeight="1" x14ac:dyDescent="0.25">
      <c r="B1999" s="138"/>
      <c r="C1999" s="14"/>
      <c r="D1999" s="241"/>
      <c r="E1999" s="241"/>
      <c r="F1999" s="241"/>
      <c r="G1999" s="241"/>
      <c r="H1999" s="240"/>
      <c r="I1999" s="241"/>
      <c r="J1999" s="241"/>
      <c r="K1999" s="241"/>
      <c r="L1999" s="241"/>
      <c r="P1999" s="2"/>
      <c r="AA1999" s="6"/>
      <c r="AB1999" s="6"/>
      <c r="AC1999" s="6"/>
    </row>
    <row r="2000" spans="2:29" ht="9.9" customHeight="1" x14ac:dyDescent="0.25">
      <c r="B2000" s="138"/>
      <c r="C2000" s="14"/>
      <c r="D2000" s="241"/>
      <c r="E2000" s="241"/>
      <c r="F2000" s="241"/>
      <c r="G2000" s="241"/>
      <c r="H2000" s="240"/>
      <c r="I2000" s="241"/>
      <c r="J2000" s="241"/>
      <c r="K2000" s="241"/>
      <c r="L2000" s="241"/>
      <c r="P2000" s="2"/>
      <c r="AA2000" s="6"/>
      <c r="AB2000" s="6"/>
      <c r="AC2000" s="6"/>
    </row>
    <row r="2001" spans="1:29" ht="9.9" customHeight="1" x14ac:dyDescent="0.25">
      <c r="B2001" s="138"/>
      <c r="C2001" s="14"/>
      <c r="D2001" s="241"/>
      <c r="E2001" s="241"/>
      <c r="F2001" s="241"/>
      <c r="G2001" s="241"/>
      <c r="H2001" s="240"/>
      <c r="I2001" s="241"/>
      <c r="J2001" s="241"/>
      <c r="K2001" s="241"/>
      <c r="L2001" s="241"/>
      <c r="P2001" s="2"/>
      <c r="AA2001" s="6"/>
      <c r="AB2001" s="6"/>
      <c r="AC2001" s="6"/>
    </row>
    <row r="2002" spans="1:29" ht="9.9" customHeight="1" x14ac:dyDescent="0.25">
      <c r="B2002" s="138"/>
      <c r="C2002" s="14"/>
      <c r="D2002" s="241"/>
      <c r="E2002" s="241"/>
      <c r="F2002" s="241"/>
      <c r="G2002" s="241"/>
      <c r="H2002" s="240"/>
      <c r="I2002" s="241"/>
      <c r="J2002" s="241"/>
      <c r="K2002" s="241"/>
      <c r="L2002" s="241"/>
      <c r="P2002" s="2"/>
      <c r="AA2002" s="6"/>
      <c r="AB2002" s="6"/>
      <c r="AC2002" s="6"/>
    </row>
    <row r="2003" spans="1:29" ht="9.9" customHeight="1" x14ac:dyDescent="0.25">
      <c r="B2003" s="138"/>
      <c r="C2003" s="14"/>
      <c r="D2003" s="2"/>
      <c r="H2003" s="240"/>
      <c r="I2003" s="241"/>
      <c r="J2003" s="241"/>
      <c r="K2003" s="241"/>
      <c r="L2003" s="241"/>
      <c r="P2003" s="2"/>
      <c r="AA2003" s="6"/>
      <c r="AB2003" s="6"/>
      <c r="AC2003" s="6"/>
    </row>
    <row r="2004" spans="1:29" ht="9.9" customHeight="1" x14ac:dyDescent="0.25">
      <c r="B2004" s="138"/>
      <c r="C2004" s="14"/>
      <c r="D2004" s="241"/>
      <c r="E2004" s="241"/>
      <c r="F2004" s="241"/>
      <c r="G2004" s="241"/>
      <c r="H2004" s="240"/>
      <c r="I2004" s="241"/>
      <c r="J2004" s="241"/>
      <c r="K2004" s="241"/>
      <c r="L2004" s="241"/>
      <c r="P2004" s="2"/>
      <c r="AA2004" s="6"/>
      <c r="AB2004" s="6"/>
      <c r="AC2004" s="6"/>
    </row>
    <row r="2005" spans="1:29" ht="9.9" customHeight="1" x14ac:dyDescent="0.25">
      <c r="B2005" s="138"/>
      <c r="C2005" s="14"/>
      <c r="D2005" s="241"/>
      <c r="E2005" s="241"/>
      <c r="F2005" s="241"/>
      <c r="G2005" s="241"/>
      <c r="H2005" s="240"/>
      <c r="I2005" s="241"/>
      <c r="J2005" s="241"/>
      <c r="K2005" s="241"/>
      <c r="L2005" s="241"/>
      <c r="P2005" s="2"/>
      <c r="AA2005" s="6"/>
      <c r="AB2005" s="6"/>
      <c r="AC2005" s="6"/>
    </row>
    <row r="2006" spans="1:29" ht="9.9" customHeight="1" x14ac:dyDescent="0.25">
      <c r="B2006" s="138"/>
      <c r="C2006" s="14"/>
      <c r="D2006" s="241"/>
      <c r="E2006" s="241"/>
      <c r="F2006" s="241"/>
      <c r="G2006" s="241"/>
      <c r="H2006" s="240"/>
      <c r="I2006" s="241"/>
      <c r="J2006" s="241"/>
      <c r="K2006" s="241"/>
      <c r="L2006" s="241"/>
      <c r="P2006" s="2"/>
      <c r="AA2006" s="6"/>
      <c r="AB2006" s="6"/>
      <c r="AC2006" s="6"/>
    </row>
    <row r="2007" spans="1:29" ht="9.9" customHeight="1" x14ac:dyDescent="0.25">
      <c r="B2007" s="138"/>
      <c r="C2007" s="14"/>
      <c r="D2007" s="241"/>
      <c r="E2007" s="241"/>
      <c r="F2007" s="241"/>
      <c r="G2007" s="241"/>
      <c r="H2007" s="240"/>
      <c r="I2007" s="241"/>
      <c r="J2007" s="241"/>
      <c r="K2007" s="241"/>
      <c r="L2007" s="241"/>
      <c r="P2007" s="2"/>
      <c r="AA2007" s="6"/>
      <c r="AB2007" s="6"/>
      <c r="AC2007" s="6"/>
    </row>
    <row r="2008" spans="1:29" ht="9.9" customHeight="1" x14ac:dyDescent="0.25">
      <c r="B2008" s="138"/>
      <c r="C2008" s="14"/>
      <c r="D2008" s="2"/>
      <c r="H2008" s="240"/>
      <c r="I2008" s="241"/>
      <c r="J2008" s="241"/>
      <c r="K2008" s="241"/>
      <c r="L2008" s="241"/>
      <c r="P2008" s="2"/>
      <c r="AA2008" s="6"/>
      <c r="AB2008" s="6"/>
      <c r="AC2008" s="6"/>
    </row>
    <row r="2009" spans="1:29" ht="9.9" customHeight="1" x14ac:dyDescent="0.25">
      <c r="B2009" s="138"/>
      <c r="C2009" s="14"/>
      <c r="D2009" s="241"/>
      <c r="E2009" s="241"/>
      <c r="F2009" s="241"/>
      <c r="G2009" s="241"/>
      <c r="H2009" s="240"/>
      <c r="I2009" s="241"/>
      <c r="J2009" s="241"/>
      <c r="K2009" s="241"/>
      <c r="L2009" s="241"/>
      <c r="P2009" s="2"/>
      <c r="AA2009" s="6"/>
      <c r="AB2009" s="6"/>
      <c r="AC2009" s="6"/>
    </row>
    <row r="2010" spans="1:29" ht="9.9" customHeight="1" x14ac:dyDescent="0.25">
      <c r="B2010" s="138"/>
      <c r="C2010" s="14"/>
      <c r="D2010" s="241"/>
      <c r="E2010" s="241"/>
      <c r="F2010" s="241"/>
      <c r="G2010" s="241"/>
      <c r="H2010" s="240"/>
      <c r="I2010" s="241"/>
      <c r="J2010" s="241"/>
      <c r="K2010" s="241"/>
      <c r="L2010" s="241"/>
      <c r="P2010" s="2"/>
      <c r="AA2010" s="6"/>
      <c r="AB2010" s="6"/>
      <c r="AC2010" s="6"/>
    </row>
    <row r="2011" spans="1:29" ht="9.9" customHeight="1" x14ac:dyDescent="0.25">
      <c r="B2011" s="138"/>
      <c r="C2011" s="14"/>
      <c r="D2011" s="241"/>
      <c r="E2011" s="241"/>
      <c r="F2011" s="241"/>
      <c r="G2011" s="241"/>
      <c r="H2011" s="240"/>
      <c r="I2011" s="241"/>
      <c r="J2011" s="241"/>
      <c r="K2011" s="241"/>
      <c r="L2011" s="241"/>
      <c r="P2011" s="2"/>
      <c r="AA2011" s="6"/>
      <c r="AB2011" s="6"/>
      <c r="AC2011" s="6"/>
    </row>
    <row r="2012" spans="1:29" ht="9.9" customHeight="1" x14ac:dyDescent="0.25">
      <c r="B2012" s="138"/>
      <c r="C2012" s="14"/>
      <c r="D2012" s="241"/>
      <c r="E2012" s="241"/>
      <c r="F2012" s="241"/>
      <c r="G2012" s="241"/>
      <c r="H2012" s="240"/>
      <c r="I2012" s="241"/>
      <c r="J2012" s="241"/>
      <c r="K2012" s="241"/>
      <c r="L2012" s="241"/>
      <c r="P2012" s="2"/>
      <c r="AA2012" s="6"/>
      <c r="AB2012" s="6"/>
      <c r="AC2012" s="6"/>
    </row>
    <row r="2013" spans="1:29" ht="9.9" customHeight="1" x14ac:dyDescent="0.25">
      <c r="B2013" s="138"/>
      <c r="C2013" s="14"/>
      <c r="D2013" s="241"/>
      <c r="E2013" s="241"/>
      <c r="F2013" s="241"/>
      <c r="G2013" s="241"/>
      <c r="H2013" s="240"/>
      <c r="I2013" s="241"/>
      <c r="J2013" s="241"/>
      <c r="K2013" s="241"/>
      <c r="L2013" s="140"/>
      <c r="P2013" s="2"/>
      <c r="AA2013" s="6"/>
      <c r="AB2013" s="6"/>
      <c r="AC2013" s="6"/>
    </row>
    <row r="2014" spans="1:29" ht="9.9" customHeight="1" x14ac:dyDescent="0.25">
      <c r="A2014" s="11"/>
      <c r="B2014" s="138"/>
      <c r="C2014" s="83"/>
      <c r="D2014" s="241"/>
      <c r="E2014" s="241"/>
      <c r="F2014" s="241"/>
      <c r="G2014" s="241"/>
      <c r="H2014" s="240"/>
      <c r="I2014" s="241"/>
      <c r="J2014" s="241"/>
      <c r="K2014" s="241"/>
      <c r="L2014" s="140"/>
      <c r="O2014" s="20"/>
      <c r="P2014" s="2"/>
      <c r="AA2014" s="6"/>
      <c r="AB2014" s="6"/>
      <c r="AC2014" s="6"/>
    </row>
    <row r="2015" spans="1:29" ht="9.9" customHeight="1" x14ac:dyDescent="0.25">
      <c r="B2015" s="138"/>
      <c r="D2015" s="241"/>
      <c r="E2015" s="241"/>
      <c r="F2015" s="241"/>
      <c r="G2015" s="241"/>
      <c r="H2015" s="240"/>
      <c r="I2015" s="241"/>
      <c r="J2015" s="241"/>
      <c r="K2015" s="241"/>
      <c r="L2015" s="140"/>
      <c r="M2015" s="233"/>
      <c r="P2015" s="2"/>
      <c r="AA2015" s="6"/>
      <c r="AB2015" s="6"/>
      <c r="AC2015" s="6"/>
    </row>
    <row r="2016" spans="1:29" ht="9.9" customHeight="1" x14ac:dyDescent="0.25">
      <c r="B2016" s="138"/>
      <c r="C2016" s="148"/>
      <c r="D2016" s="241"/>
      <c r="E2016" s="241"/>
      <c r="F2016" s="241"/>
      <c r="G2016" s="241"/>
      <c r="H2016" s="240"/>
      <c r="I2016" s="241"/>
      <c r="J2016" s="241"/>
      <c r="K2016" s="241"/>
      <c r="L2016" s="140"/>
      <c r="M2016" s="2"/>
      <c r="P2016" s="2"/>
      <c r="AA2016" s="6"/>
      <c r="AB2016" s="6"/>
      <c r="AC2016" s="6"/>
    </row>
    <row r="2017" spans="2:29" ht="9.9" customHeight="1" x14ac:dyDescent="0.25">
      <c r="B2017" s="138"/>
      <c r="C2017" s="14"/>
      <c r="D2017" s="241"/>
      <c r="E2017" s="241"/>
      <c r="F2017" s="241"/>
      <c r="G2017" s="241"/>
      <c r="H2017" s="240"/>
      <c r="I2017" s="241"/>
      <c r="J2017" s="241"/>
      <c r="K2017" s="241"/>
      <c r="L2017" s="140"/>
      <c r="M2017" s="241"/>
      <c r="N2017" s="241"/>
      <c r="O2017" s="240"/>
      <c r="P2017" s="2"/>
      <c r="AA2017" s="6"/>
      <c r="AB2017" s="6"/>
      <c r="AC2017" s="6"/>
    </row>
    <row r="2018" spans="2:29" ht="9.9" customHeight="1" x14ac:dyDescent="0.25">
      <c r="B2018" s="138"/>
      <c r="C2018" s="14"/>
      <c r="D2018" s="241"/>
      <c r="E2018" s="241"/>
      <c r="F2018" s="241"/>
      <c r="G2018" s="241"/>
      <c r="H2018" s="240"/>
      <c r="I2018" s="241"/>
      <c r="J2018" s="241"/>
      <c r="K2018" s="241"/>
      <c r="L2018" s="140"/>
      <c r="M2018" s="241"/>
      <c r="N2018" s="241"/>
      <c r="O2018" s="240"/>
      <c r="P2018" s="2"/>
      <c r="AA2018" s="6"/>
      <c r="AB2018" s="6"/>
      <c r="AC2018" s="6"/>
    </row>
    <row r="2019" spans="2:29" ht="9.9" customHeight="1" x14ac:dyDescent="0.25">
      <c r="B2019" s="138"/>
      <c r="C2019" s="14"/>
      <c r="D2019" s="241"/>
      <c r="E2019" s="241"/>
      <c r="F2019" s="241"/>
      <c r="G2019" s="241"/>
      <c r="H2019" s="240"/>
      <c r="I2019" s="241"/>
      <c r="J2019" s="241"/>
      <c r="K2019" s="241"/>
      <c r="L2019" s="140"/>
      <c r="M2019" s="241"/>
      <c r="N2019" s="241"/>
      <c r="O2019" s="240"/>
      <c r="P2019" s="2"/>
      <c r="AA2019" s="6"/>
      <c r="AB2019" s="6"/>
      <c r="AC2019" s="6"/>
    </row>
    <row r="2020" spans="2:29" ht="9.9" customHeight="1" x14ac:dyDescent="0.25">
      <c r="B2020" s="138"/>
      <c r="C2020" s="14"/>
      <c r="D2020" s="241"/>
      <c r="E2020" s="241"/>
      <c r="F2020" s="241"/>
      <c r="G2020" s="241"/>
      <c r="H2020" s="240"/>
      <c r="I2020" s="241"/>
      <c r="J2020" s="241"/>
      <c r="K2020" s="241"/>
      <c r="L2020" s="140"/>
      <c r="M2020" s="241"/>
      <c r="N2020" s="241"/>
      <c r="O2020" s="240"/>
      <c r="P2020" s="2"/>
      <c r="AA2020" s="6"/>
      <c r="AB2020" s="6"/>
      <c r="AC2020" s="6"/>
    </row>
    <row r="2021" spans="2:29" ht="9.9" customHeight="1" x14ac:dyDescent="0.25">
      <c r="B2021" s="138"/>
      <c r="C2021" s="14"/>
      <c r="D2021" s="241"/>
      <c r="E2021" s="241"/>
      <c r="F2021" s="241"/>
      <c r="G2021" s="241"/>
      <c r="H2021" s="240"/>
      <c r="I2021" s="241"/>
      <c r="J2021" s="241"/>
      <c r="K2021" s="241"/>
      <c r="L2021" s="140"/>
      <c r="M2021" s="241"/>
      <c r="N2021" s="241"/>
      <c r="O2021" s="240"/>
      <c r="P2021" s="2"/>
      <c r="AA2021" s="6"/>
      <c r="AB2021" s="6"/>
      <c r="AC2021" s="6"/>
    </row>
    <row r="2022" spans="2:29" ht="9.9" customHeight="1" x14ac:dyDescent="0.25">
      <c r="B2022" s="138"/>
      <c r="C2022" s="14"/>
      <c r="D2022" s="241"/>
      <c r="E2022" s="241"/>
      <c r="F2022" s="241"/>
      <c r="G2022" s="241"/>
      <c r="H2022" s="240"/>
      <c r="I2022" s="241"/>
      <c r="J2022" s="241"/>
      <c r="K2022" s="241"/>
      <c r="L2022" s="140"/>
      <c r="M2022" s="241"/>
      <c r="N2022" s="241"/>
      <c r="O2022" s="240"/>
      <c r="P2022" s="2"/>
      <c r="AA2022" s="6"/>
      <c r="AB2022" s="6"/>
      <c r="AC2022" s="6"/>
    </row>
    <row r="2023" spans="2:29" ht="9.9" customHeight="1" x14ac:dyDescent="0.25">
      <c r="B2023" s="138"/>
      <c r="C2023" s="14"/>
      <c r="D2023" s="241"/>
      <c r="E2023" s="241"/>
      <c r="F2023" s="241"/>
      <c r="G2023" s="241"/>
      <c r="H2023" s="240"/>
      <c r="I2023" s="241"/>
      <c r="J2023" s="241"/>
      <c r="K2023" s="241"/>
      <c r="L2023" s="140"/>
      <c r="M2023" s="241"/>
      <c r="N2023" s="241"/>
      <c r="O2023" s="240"/>
      <c r="P2023" s="2"/>
      <c r="AA2023" s="6"/>
      <c r="AB2023" s="6"/>
      <c r="AC2023" s="6"/>
    </row>
    <row r="2024" spans="2:29" ht="9.9" customHeight="1" x14ac:dyDescent="0.25">
      <c r="B2024" s="138"/>
      <c r="C2024" s="148"/>
      <c r="D2024" s="241"/>
      <c r="E2024" s="241"/>
      <c r="F2024" s="241"/>
      <c r="G2024" s="241"/>
      <c r="H2024" s="240"/>
      <c r="I2024" s="241"/>
      <c r="J2024" s="241"/>
      <c r="K2024" s="241"/>
      <c r="L2024" s="140"/>
      <c r="M2024" s="241"/>
      <c r="N2024" s="241"/>
      <c r="O2024" s="240"/>
      <c r="P2024" s="2"/>
      <c r="AA2024" s="6"/>
      <c r="AB2024" s="6"/>
      <c r="AC2024" s="6"/>
    </row>
    <row r="2025" spans="2:29" ht="9.9" customHeight="1" x14ac:dyDescent="0.25">
      <c r="B2025" s="138"/>
      <c r="C2025" s="14"/>
      <c r="D2025" s="241"/>
      <c r="E2025" s="241"/>
      <c r="F2025" s="241"/>
      <c r="G2025" s="241"/>
      <c r="H2025" s="240"/>
      <c r="I2025" s="241"/>
      <c r="J2025" s="241"/>
      <c r="K2025" s="241"/>
      <c r="L2025" s="140"/>
      <c r="M2025" s="241"/>
      <c r="N2025" s="241"/>
      <c r="O2025" s="240"/>
      <c r="P2025" s="2"/>
      <c r="AA2025" s="6"/>
      <c r="AB2025" s="6"/>
      <c r="AC2025" s="6"/>
    </row>
    <row r="2026" spans="2:29" ht="9.9" customHeight="1" x14ac:dyDescent="0.25">
      <c r="B2026" s="138"/>
      <c r="C2026" s="14"/>
      <c r="D2026" s="241"/>
      <c r="E2026" s="241"/>
      <c r="F2026" s="241"/>
      <c r="G2026" s="241"/>
      <c r="H2026" s="240"/>
      <c r="I2026" s="241"/>
      <c r="J2026" s="241"/>
      <c r="K2026" s="241"/>
      <c r="L2026" s="140"/>
      <c r="M2026" s="241"/>
      <c r="N2026" s="241"/>
      <c r="O2026" s="240"/>
      <c r="P2026" s="2"/>
      <c r="AA2026" s="6"/>
      <c r="AB2026" s="6"/>
      <c r="AC2026" s="6"/>
    </row>
    <row r="2027" spans="2:29" ht="9.9" customHeight="1" x14ac:dyDescent="0.25">
      <c r="B2027" s="138"/>
      <c r="C2027" s="14"/>
      <c r="D2027" s="241"/>
      <c r="E2027" s="241"/>
      <c r="F2027" s="241"/>
      <c r="G2027" s="241"/>
      <c r="H2027" s="240"/>
      <c r="I2027" s="241"/>
      <c r="J2027" s="241"/>
      <c r="K2027" s="241"/>
      <c r="L2027" s="140"/>
      <c r="M2027" s="241"/>
      <c r="N2027" s="241"/>
      <c r="O2027" s="240"/>
      <c r="P2027" s="2"/>
      <c r="AA2027" s="6"/>
      <c r="AB2027" s="6"/>
      <c r="AC2027" s="6"/>
    </row>
    <row r="2028" spans="2:29" ht="9.9" customHeight="1" x14ac:dyDescent="0.25">
      <c r="B2028" s="138"/>
      <c r="C2028" s="14"/>
      <c r="D2028" s="241"/>
      <c r="E2028" s="241"/>
      <c r="F2028" s="241"/>
      <c r="G2028" s="241"/>
      <c r="H2028" s="240"/>
      <c r="I2028" s="241"/>
      <c r="J2028" s="241"/>
      <c r="K2028" s="241"/>
      <c r="L2028" s="140"/>
      <c r="M2028" s="241"/>
      <c r="N2028" s="241"/>
      <c r="O2028" s="240"/>
      <c r="P2028" s="2"/>
      <c r="AA2028" s="6"/>
      <c r="AB2028" s="6"/>
      <c r="AC2028" s="6"/>
    </row>
    <row r="2029" spans="2:29" ht="9.9" customHeight="1" x14ac:dyDescent="0.25">
      <c r="B2029" s="138"/>
      <c r="C2029" s="14"/>
      <c r="D2029" s="241"/>
      <c r="E2029" s="241"/>
      <c r="F2029" s="241"/>
      <c r="G2029" s="241"/>
      <c r="H2029" s="240"/>
      <c r="I2029" s="241"/>
      <c r="J2029" s="241"/>
      <c r="K2029" s="241"/>
      <c r="L2029" s="140"/>
      <c r="M2029" s="241"/>
      <c r="N2029" s="241"/>
      <c r="O2029" s="240"/>
      <c r="P2029" s="2"/>
      <c r="AA2029" s="6"/>
      <c r="AB2029" s="6"/>
      <c r="AC2029" s="6"/>
    </row>
    <row r="2030" spans="2:29" ht="9.9" customHeight="1" x14ac:dyDescent="0.25">
      <c r="B2030" s="138"/>
      <c r="C2030" s="148"/>
      <c r="D2030" s="241"/>
      <c r="E2030" s="241"/>
      <c r="F2030" s="241"/>
      <c r="G2030" s="241"/>
      <c r="H2030" s="240"/>
      <c r="I2030" s="241"/>
      <c r="J2030" s="241"/>
      <c r="K2030" s="241"/>
      <c r="L2030" s="140"/>
      <c r="M2030" s="241"/>
      <c r="N2030" s="241"/>
      <c r="O2030" s="240"/>
      <c r="P2030" s="2"/>
      <c r="AA2030" s="6"/>
      <c r="AB2030" s="6"/>
      <c r="AC2030" s="6"/>
    </row>
    <row r="2031" spans="2:29" ht="9.9" customHeight="1" x14ac:dyDescent="0.25">
      <c r="B2031" s="138"/>
      <c r="C2031" s="138"/>
      <c r="D2031" s="241"/>
      <c r="E2031" s="241"/>
      <c r="F2031" s="241"/>
      <c r="G2031" s="241"/>
      <c r="H2031" s="240"/>
      <c r="I2031" s="241"/>
      <c r="J2031" s="241"/>
      <c r="K2031" s="241"/>
      <c r="L2031" s="140"/>
      <c r="M2031" s="241"/>
      <c r="N2031" s="241"/>
      <c r="O2031" s="240"/>
      <c r="P2031" s="2"/>
      <c r="AA2031" s="6"/>
      <c r="AB2031" s="6"/>
      <c r="AC2031" s="6"/>
    </row>
    <row r="2032" spans="2:29" ht="9.9" customHeight="1" x14ac:dyDescent="0.25">
      <c r="B2032" s="138"/>
      <c r="C2032" s="142"/>
      <c r="D2032" s="241"/>
      <c r="E2032" s="241"/>
      <c r="F2032" s="241"/>
      <c r="G2032" s="241"/>
      <c r="H2032" s="240"/>
      <c r="I2032" s="241"/>
      <c r="J2032" s="241"/>
      <c r="K2032" s="241"/>
      <c r="L2032" s="140"/>
      <c r="M2032" s="241"/>
      <c r="N2032" s="241"/>
      <c r="O2032" s="240"/>
      <c r="P2032" s="2"/>
      <c r="AA2032" s="6"/>
      <c r="AB2032" s="6"/>
      <c r="AC2032" s="6"/>
    </row>
    <row r="2033" spans="2:29" ht="9.9" customHeight="1" x14ac:dyDescent="0.25">
      <c r="B2033" s="138"/>
      <c r="C2033" s="138"/>
      <c r="D2033" s="241"/>
      <c r="E2033" s="241"/>
      <c r="F2033" s="241"/>
      <c r="G2033" s="241"/>
      <c r="H2033" s="240"/>
      <c r="I2033" s="241"/>
      <c r="J2033" s="241"/>
      <c r="K2033" s="241"/>
      <c r="L2033" s="140"/>
      <c r="M2033" s="241"/>
      <c r="N2033" s="241"/>
      <c r="O2033" s="240"/>
      <c r="P2033" s="2"/>
      <c r="AA2033" s="6"/>
      <c r="AB2033" s="6"/>
      <c r="AC2033" s="6"/>
    </row>
    <row r="2034" spans="2:29" ht="9.9" customHeight="1" x14ac:dyDescent="0.25">
      <c r="B2034" s="138"/>
      <c r="C2034" s="138"/>
      <c r="D2034" s="241"/>
      <c r="E2034" s="241"/>
      <c r="F2034" s="241"/>
      <c r="G2034" s="241"/>
      <c r="H2034" s="240"/>
      <c r="I2034" s="241"/>
      <c r="J2034" s="241"/>
      <c r="K2034" s="241"/>
      <c r="L2034" s="140"/>
      <c r="M2034" s="241"/>
      <c r="N2034" s="241"/>
      <c r="O2034" s="240"/>
      <c r="P2034" s="2"/>
      <c r="AA2034" s="6"/>
      <c r="AB2034" s="6"/>
      <c r="AC2034" s="6"/>
    </row>
    <row r="2035" spans="2:29" ht="9.9" customHeight="1" x14ac:dyDescent="0.25">
      <c r="B2035" s="138"/>
      <c r="C2035" s="138"/>
      <c r="D2035" s="241"/>
      <c r="E2035" s="241"/>
      <c r="F2035" s="241"/>
      <c r="G2035" s="241"/>
      <c r="H2035" s="240"/>
      <c r="I2035" s="241"/>
      <c r="J2035" s="241"/>
      <c r="K2035" s="241"/>
      <c r="L2035" s="140"/>
      <c r="M2035" s="241"/>
      <c r="N2035" s="241"/>
      <c r="O2035" s="240"/>
      <c r="P2035" s="2"/>
      <c r="AA2035" s="6"/>
      <c r="AB2035" s="6"/>
      <c r="AC2035" s="6"/>
    </row>
    <row r="2036" spans="2:29" ht="9.9" customHeight="1" x14ac:dyDescent="0.25">
      <c r="B2036" s="138"/>
      <c r="C2036" s="138"/>
      <c r="D2036" s="241"/>
      <c r="E2036" s="241"/>
      <c r="F2036" s="241"/>
      <c r="G2036" s="241"/>
      <c r="H2036" s="240"/>
      <c r="I2036" s="241"/>
      <c r="J2036" s="241"/>
      <c r="K2036" s="241"/>
      <c r="L2036" s="140"/>
      <c r="M2036" s="241"/>
      <c r="N2036" s="241"/>
      <c r="O2036" s="240"/>
      <c r="P2036" s="2"/>
      <c r="AA2036" s="6"/>
      <c r="AB2036" s="6"/>
      <c r="AC2036" s="6"/>
    </row>
    <row r="2037" spans="2:29" ht="9.9" customHeight="1" x14ac:dyDescent="0.25">
      <c r="B2037" s="141"/>
      <c r="C2037" s="142"/>
      <c r="D2037" s="241"/>
      <c r="E2037" s="241"/>
      <c r="F2037" s="241"/>
      <c r="G2037" s="241"/>
      <c r="H2037" s="240"/>
      <c r="I2037" s="241"/>
      <c r="J2037" s="241"/>
      <c r="K2037" s="241"/>
      <c r="L2037" s="13"/>
      <c r="M2037" s="241"/>
      <c r="N2037" s="241"/>
      <c r="O2037" s="240"/>
      <c r="P2037" s="2"/>
      <c r="AA2037" s="6"/>
      <c r="AB2037" s="6"/>
      <c r="AC2037" s="6"/>
    </row>
    <row r="2038" spans="2:29" ht="9.9" customHeight="1" x14ac:dyDescent="0.25">
      <c r="B2038" s="138"/>
      <c r="C2038" s="138"/>
      <c r="D2038" s="241"/>
      <c r="E2038" s="241"/>
      <c r="F2038" s="241"/>
      <c r="G2038" s="241"/>
      <c r="H2038" s="240"/>
      <c r="I2038" s="241"/>
      <c r="J2038" s="241"/>
      <c r="K2038" s="241"/>
      <c r="L2038" s="140"/>
      <c r="M2038" s="241"/>
      <c r="N2038" s="241"/>
      <c r="O2038" s="240"/>
      <c r="P2038" s="2"/>
      <c r="AA2038" s="6"/>
      <c r="AB2038" s="6"/>
      <c r="AC2038" s="6"/>
    </row>
    <row r="2039" spans="2:29" ht="9.9" customHeight="1" x14ac:dyDescent="0.25">
      <c r="B2039" s="142"/>
      <c r="C2039" s="14"/>
      <c r="E2039" s="241"/>
      <c r="F2039" s="241"/>
      <c r="G2039" s="241"/>
      <c r="H2039" s="240"/>
      <c r="I2039" s="241"/>
      <c r="J2039" s="241"/>
      <c r="K2039" s="241"/>
      <c r="L2039" s="140"/>
      <c r="M2039" s="241"/>
      <c r="N2039" s="241"/>
      <c r="O2039" s="240"/>
      <c r="P2039" s="2"/>
      <c r="AA2039" s="6"/>
      <c r="AB2039" s="6"/>
      <c r="AC2039" s="6"/>
    </row>
    <row r="2040" spans="2:29" ht="9.9" customHeight="1" x14ac:dyDescent="0.25">
      <c r="B2040" s="138"/>
      <c r="C2040" s="14"/>
      <c r="E2040" s="241"/>
      <c r="F2040" s="241"/>
      <c r="G2040" s="241"/>
      <c r="H2040" s="240"/>
      <c r="I2040" s="241"/>
      <c r="J2040" s="241"/>
      <c r="K2040" s="241"/>
      <c r="L2040" s="140"/>
      <c r="M2040" s="241"/>
      <c r="N2040" s="241"/>
      <c r="O2040" s="240"/>
      <c r="P2040" s="2"/>
      <c r="AA2040" s="6"/>
      <c r="AB2040" s="6"/>
      <c r="AC2040" s="6"/>
    </row>
    <row r="2041" spans="2:29" ht="9.9" customHeight="1" x14ac:dyDescent="0.25">
      <c r="B2041" s="138"/>
      <c r="C2041" s="14"/>
      <c r="E2041" s="241"/>
      <c r="F2041" s="241"/>
      <c r="G2041" s="241"/>
      <c r="H2041" s="240"/>
      <c r="I2041" s="241"/>
      <c r="J2041" s="241"/>
      <c r="K2041" s="241"/>
      <c r="L2041" s="241"/>
      <c r="M2041" s="241"/>
      <c r="N2041" s="241"/>
      <c r="O2041" s="240"/>
      <c r="P2041" s="2"/>
      <c r="AA2041" s="6"/>
      <c r="AB2041" s="6"/>
      <c r="AC2041" s="6"/>
    </row>
    <row r="2042" spans="2:29" ht="9.9" customHeight="1" x14ac:dyDescent="0.25">
      <c r="B2042" s="138"/>
      <c r="C2042" s="14"/>
      <c r="E2042" s="241"/>
      <c r="F2042" s="241"/>
      <c r="G2042" s="241"/>
      <c r="H2042" s="240"/>
      <c r="I2042" s="241"/>
      <c r="J2042" s="241"/>
      <c r="K2042" s="241"/>
      <c r="L2042" s="241"/>
      <c r="M2042" s="241"/>
      <c r="N2042" s="241"/>
      <c r="O2042" s="240"/>
      <c r="P2042" s="2"/>
      <c r="AA2042" s="6"/>
      <c r="AB2042" s="6"/>
      <c r="AC2042" s="6"/>
    </row>
    <row r="2043" spans="2:29" ht="9.9" customHeight="1" x14ac:dyDescent="0.25">
      <c r="B2043" s="138"/>
      <c r="C2043" s="14"/>
      <c r="E2043" s="241"/>
      <c r="F2043" s="241"/>
      <c r="G2043" s="241"/>
      <c r="H2043" s="240"/>
      <c r="I2043" s="241"/>
      <c r="J2043" s="241"/>
      <c r="K2043" s="241"/>
      <c r="L2043" s="241"/>
      <c r="M2043" s="241"/>
      <c r="N2043" s="241"/>
      <c r="O2043" s="240"/>
      <c r="P2043" s="2"/>
      <c r="AA2043" s="6"/>
      <c r="AB2043" s="6"/>
      <c r="AC2043" s="6"/>
    </row>
    <row r="2044" spans="2:29" ht="9.9" customHeight="1" x14ac:dyDescent="0.25">
      <c r="B2044" s="138"/>
      <c r="C2044" s="14"/>
      <c r="E2044" s="241"/>
      <c r="F2044" s="241"/>
      <c r="G2044" s="241"/>
      <c r="H2044" s="240"/>
      <c r="I2044" s="241"/>
      <c r="J2044" s="241"/>
      <c r="K2044" s="241"/>
      <c r="L2044" s="241"/>
      <c r="M2044" s="241"/>
      <c r="N2044" s="241"/>
      <c r="O2044" s="240"/>
      <c r="P2044" s="2"/>
      <c r="AA2044" s="6"/>
      <c r="AB2044" s="6"/>
      <c r="AC2044" s="6"/>
    </row>
    <row r="2045" spans="2:29" ht="9.9" customHeight="1" x14ac:dyDescent="0.25">
      <c r="B2045" s="138"/>
      <c r="C2045" s="14"/>
      <c r="E2045" s="241"/>
      <c r="F2045" s="241"/>
      <c r="G2045" s="241"/>
      <c r="H2045" s="240"/>
      <c r="I2045" s="241"/>
      <c r="J2045" s="241"/>
      <c r="K2045" s="241"/>
      <c r="L2045" s="241"/>
      <c r="M2045" s="241"/>
      <c r="N2045" s="241"/>
      <c r="O2045" s="240"/>
      <c r="P2045" s="2"/>
      <c r="AA2045" s="6"/>
      <c r="AB2045" s="6"/>
      <c r="AC2045" s="6"/>
    </row>
    <row r="2046" spans="2:29" ht="9.9" customHeight="1" x14ac:dyDescent="0.25">
      <c r="B2046" s="138"/>
      <c r="C2046" s="14"/>
      <c r="E2046" s="241"/>
      <c r="F2046" s="241"/>
      <c r="G2046" s="241"/>
      <c r="H2046" s="240"/>
      <c r="I2046" s="241"/>
      <c r="J2046" s="241"/>
      <c r="K2046" s="241"/>
      <c r="L2046" s="241"/>
      <c r="M2046" s="241"/>
      <c r="N2046" s="241"/>
      <c r="O2046" s="240"/>
      <c r="P2046" s="2"/>
      <c r="AA2046" s="6"/>
      <c r="AB2046" s="6"/>
      <c r="AC2046" s="6"/>
    </row>
    <row r="2047" spans="2:29" ht="9.9" customHeight="1" x14ac:dyDescent="0.25">
      <c r="B2047" s="138"/>
      <c r="C2047" s="14"/>
      <c r="E2047" s="241"/>
      <c r="F2047" s="241"/>
      <c r="G2047" s="241"/>
      <c r="H2047" s="240"/>
      <c r="I2047" s="241"/>
      <c r="J2047" s="241"/>
      <c r="K2047" s="241"/>
      <c r="L2047" s="241"/>
      <c r="M2047" s="241"/>
      <c r="N2047" s="241"/>
      <c r="O2047" s="240"/>
      <c r="P2047" s="2"/>
      <c r="AA2047" s="6"/>
      <c r="AB2047" s="6"/>
      <c r="AC2047" s="6"/>
    </row>
    <row r="2048" spans="2:29" ht="9.9" customHeight="1" x14ac:dyDescent="0.25">
      <c r="B2048" s="138"/>
      <c r="C2048" s="14"/>
      <c r="E2048" s="241"/>
      <c r="F2048" s="241"/>
      <c r="G2048" s="241"/>
      <c r="H2048" s="240"/>
      <c r="I2048" s="241"/>
      <c r="J2048" s="241"/>
      <c r="K2048" s="241"/>
      <c r="L2048" s="241"/>
      <c r="M2048" s="241"/>
      <c r="N2048" s="241"/>
      <c r="O2048" s="240"/>
      <c r="P2048" s="2"/>
      <c r="AA2048" s="6"/>
      <c r="AB2048" s="6"/>
      <c r="AC2048" s="6"/>
    </row>
    <row r="2049" spans="1:29" ht="9.9" customHeight="1" x14ac:dyDescent="0.25">
      <c r="B2049" s="138"/>
      <c r="C2049" s="14"/>
      <c r="E2049" s="241"/>
      <c r="F2049" s="241"/>
      <c r="G2049" s="241"/>
      <c r="H2049" s="240"/>
      <c r="I2049" s="241"/>
      <c r="J2049" s="241"/>
      <c r="K2049" s="241"/>
      <c r="L2049" s="241"/>
      <c r="M2049" s="241"/>
      <c r="N2049" s="241"/>
      <c r="O2049" s="240"/>
      <c r="P2049" s="2"/>
      <c r="AA2049" s="6"/>
      <c r="AB2049" s="6"/>
      <c r="AC2049" s="6"/>
    </row>
    <row r="2050" spans="1:29" ht="9.9" customHeight="1" x14ac:dyDescent="0.25">
      <c r="B2050" s="138"/>
      <c r="C2050" s="14"/>
      <c r="E2050" s="241"/>
      <c r="F2050" s="241"/>
      <c r="G2050" s="241"/>
      <c r="H2050" s="240"/>
      <c r="I2050" s="241"/>
      <c r="J2050" s="241"/>
      <c r="K2050" s="241"/>
      <c r="L2050" s="241"/>
      <c r="M2050" s="241"/>
      <c r="N2050" s="241"/>
      <c r="O2050" s="240"/>
      <c r="P2050" s="2"/>
      <c r="AA2050" s="6"/>
      <c r="AB2050" s="6"/>
      <c r="AC2050" s="6"/>
    </row>
    <row r="2051" spans="1:29" ht="9.9" customHeight="1" x14ac:dyDescent="0.25">
      <c r="B2051" s="138"/>
      <c r="C2051" s="83"/>
      <c r="E2051" s="241"/>
      <c r="F2051" s="241"/>
      <c r="G2051" s="241"/>
      <c r="H2051" s="240"/>
      <c r="I2051" s="241"/>
      <c r="J2051" s="241"/>
      <c r="K2051" s="241"/>
      <c r="L2051" s="241"/>
      <c r="M2051" s="241"/>
      <c r="N2051" s="241"/>
      <c r="O2051" s="240"/>
      <c r="P2051" s="2"/>
      <c r="AA2051" s="6"/>
      <c r="AB2051" s="6"/>
      <c r="AC2051" s="6"/>
    </row>
    <row r="2052" spans="1:29" ht="9.9" customHeight="1" x14ac:dyDescent="0.25">
      <c r="B2052" s="138"/>
      <c r="E2052" s="241"/>
      <c r="F2052" s="241"/>
      <c r="G2052" s="241"/>
      <c r="H2052" s="240"/>
      <c r="I2052" s="241"/>
      <c r="J2052" s="241"/>
      <c r="K2052" s="241"/>
      <c r="L2052" s="241"/>
      <c r="M2052" s="241"/>
      <c r="N2052" s="241"/>
      <c r="O2052" s="240"/>
      <c r="P2052" s="2"/>
      <c r="AA2052" s="6"/>
      <c r="AB2052" s="6"/>
      <c r="AC2052" s="6"/>
    </row>
    <row r="2053" spans="1:29" ht="9.9" customHeight="1" x14ac:dyDescent="0.25">
      <c r="B2053" s="138"/>
      <c r="C2053" s="148"/>
      <c r="E2053" s="241"/>
      <c r="F2053" s="241"/>
      <c r="G2053" s="241"/>
      <c r="H2053" s="240"/>
      <c r="I2053" s="241"/>
      <c r="J2053" s="241"/>
      <c r="K2053" s="241"/>
      <c r="L2053" s="241"/>
      <c r="P2053" s="2"/>
      <c r="AA2053" s="6"/>
      <c r="AB2053" s="6"/>
      <c r="AC2053" s="6"/>
    </row>
    <row r="2054" spans="1:29" ht="9.9" customHeight="1" x14ac:dyDescent="0.25">
      <c r="A2054" s="10"/>
      <c r="B2054" s="138"/>
      <c r="C2054" s="14"/>
      <c r="E2054" s="241"/>
      <c r="F2054" s="241"/>
      <c r="G2054" s="241"/>
      <c r="H2054" s="240"/>
      <c r="I2054" s="241"/>
      <c r="J2054" s="241"/>
      <c r="K2054" s="241"/>
      <c r="L2054" s="241"/>
      <c r="P2054" s="2"/>
      <c r="AA2054" s="6"/>
      <c r="AB2054" s="6"/>
      <c r="AC2054" s="6"/>
    </row>
    <row r="2055" spans="1:29" ht="9.9" customHeight="1" x14ac:dyDescent="0.25">
      <c r="A2055" s="11"/>
      <c r="B2055" s="138"/>
      <c r="C2055" s="14"/>
      <c r="E2055" s="241"/>
      <c r="F2055" s="241"/>
      <c r="G2055" s="241"/>
      <c r="H2055" s="20"/>
      <c r="I2055" s="241"/>
      <c r="J2055" s="241"/>
      <c r="K2055" s="241"/>
      <c r="L2055" s="241"/>
      <c r="P2055" s="2"/>
      <c r="AA2055" s="6"/>
      <c r="AB2055" s="6"/>
      <c r="AC2055" s="6"/>
    </row>
    <row r="2056" spans="1:29" ht="9.9" customHeight="1" x14ac:dyDescent="0.25">
      <c r="B2056" s="138"/>
      <c r="C2056" s="14"/>
      <c r="I2056" s="241"/>
      <c r="J2056" s="241"/>
      <c r="K2056" s="241"/>
      <c r="L2056" s="241"/>
      <c r="P2056" s="2"/>
      <c r="AA2056" s="6"/>
      <c r="AB2056" s="6"/>
      <c r="AC2056" s="6"/>
    </row>
    <row r="2057" spans="1:29" ht="9.9" customHeight="1" x14ac:dyDescent="0.25">
      <c r="B2057" s="138"/>
      <c r="C2057" s="14"/>
      <c r="I2057" s="241"/>
      <c r="J2057" s="241"/>
      <c r="K2057" s="241"/>
      <c r="L2057" s="241"/>
      <c r="P2057" s="2"/>
      <c r="AA2057" s="6"/>
      <c r="AB2057" s="6"/>
      <c r="AC2057" s="6"/>
    </row>
    <row r="2058" spans="1:29" ht="9.9" customHeight="1" x14ac:dyDescent="0.25">
      <c r="B2058" s="138"/>
      <c r="C2058" s="14"/>
      <c r="I2058" s="241"/>
      <c r="J2058" s="241"/>
      <c r="K2058" s="241"/>
      <c r="L2058" s="241"/>
      <c r="P2058" s="2"/>
      <c r="AA2058" s="6"/>
      <c r="AB2058" s="6"/>
      <c r="AC2058" s="6"/>
    </row>
    <row r="2059" spans="1:29" ht="9.9" customHeight="1" x14ac:dyDescent="0.25">
      <c r="B2059" s="138"/>
      <c r="C2059" s="14"/>
      <c r="I2059" s="241"/>
      <c r="J2059" s="241"/>
      <c r="K2059" s="241"/>
      <c r="L2059" s="241"/>
      <c r="P2059" s="2"/>
      <c r="AA2059" s="6"/>
      <c r="AB2059" s="6"/>
      <c r="AC2059" s="6"/>
    </row>
    <row r="2060" spans="1:29" ht="9.9" customHeight="1" x14ac:dyDescent="0.25">
      <c r="B2060" s="138"/>
      <c r="C2060" s="14"/>
      <c r="I2060" s="241"/>
      <c r="J2060" s="241"/>
      <c r="K2060" s="241"/>
      <c r="L2060" s="241"/>
      <c r="P2060" s="2"/>
      <c r="AA2060" s="6"/>
      <c r="AB2060" s="6"/>
      <c r="AC2060" s="6"/>
    </row>
    <row r="2061" spans="1:29" ht="9.9" customHeight="1" x14ac:dyDescent="0.25">
      <c r="B2061" s="138"/>
      <c r="C2061" s="148"/>
      <c r="I2061" s="241"/>
      <c r="J2061" s="241"/>
      <c r="K2061" s="241"/>
      <c r="L2061" s="241"/>
      <c r="P2061" s="2"/>
      <c r="AA2061" s="6"/>
      <c r="AB2061" s="6"/>
      <c r="AC2061" s="6"/>
    </row>
    <row r="2062" spans="1:29" ht="9.9" customHeight="1" x14ac:dyDescent="0.25">
      <c r="B2062" s="138"/>
      <c r="C2062" s="14"/>
      <c r="I2062" s="241"/>
      <c r="J2062" s="241"/>
      <c r="K2062" s="241"/>
      <c r="L2062" s="241"/>
      <c r="P2062" s="2"/>
      <c r="AA2062" s="6"/>
      <c r="AB2062" s="6"/>
      <c r="AC2062" s="6"/>
    </row>
    <row r="2063" spans="1:29" ht="9.9" customHeight="1" x14ac:dyDescent="0.25">
      <c r="B2063" s="138"/>
      <c r="C2063" s="14"/>
      <c r="I2063" s="241"/>
      <c r="J2063" s="241"/>
      <c r="K2063" s="241"/>
      <c r="L2063" s="241"/>
      <c r="P2063" s="2"/>
      <c r="AA2063" s="6"/>
      <c r="AB2063" s="6"/>
      <c r="AC2063" s="6"/>
    </row>
    <row r="2064" spans="1:29" ht="9.9" customHeight="1" x14ac:dyDescent="0.25">
      <c r="B2064" s="138"/>
      <c r="C2064" s="14"/>
      <c r="I2064" s="241"/>
      <c r="J2064" s="241"/>
      <c r="K2064" s="241"/>
      <c r="L2064" s="241"/>
      <c r="P2064" s="2"/>
      <c r="AA2064" s="6"/>
      <c r="AB2064" s="6"/>
      <c r="AC2064" s="6"/>
    </row>
    <row r="2065" spans="1:29" ht="9.9" customHeight="1" x14ac:dyDescent="0.25">
      <c r="B2065" s="138"/>
      <c r="C2065" s="14"/>
      <c r="I2065" s="241"/>
      <c r="J2065" s="241"/>
      <c r="K2065" s="241"/>
      <c r="L2065" s="241"/>
      <c r="P2065" s="2"/>
      <c r="AA2065" s="6"/>
      <c r="AB2065" s="6"/>
      <c r="AC2065" s="6"/>
    </row>
    <row r="2066" spans="1:29" ht="9.9" customHeight="1" x14ac:dyDescent="0.25">
      <c r="B2066" s="138"/>
      <c r="C2066" s="14"/>
      <c r="I2066" s="241"/>
      <c r="J2066" s="241"/>
      <c r="K2066" s="241"/>
      <c r="L2066" s="241"/>
      <c r="P2066" s="2"/>
      <c r="AA2066" s="6"/>
      <c r="AB2066" s="6"/>
      <c r="AC2066" s="6"/>
    </row>
    <row r="2067" spans="1:29" ht="9.9" customHeight="1" x14ac:dyDescent="0.25">
      <c r="B2067" s="138"/>
      <c r="C2067" s="148"/>
      <c r="I2067" s="241"/>
      <c r="J2067" s="241"/>
      <c r="K2067" s="241"/>
      <c r="L2067" s="241"/>
      <c r="P2067" s="2"/>
      <c r="AA2067" s="6"/>
      <c r="AB2067" s="6"/>
      <c r="AC2067" s="6"/>
    </row>
    <row r="2068" spans="1:29" ht="9.9" customHeight="1" x14ac:dyDescent="0.25">
      <c r="B2068" s="138"/>
      <c r="C2068" s="14"/>
      <c r="E2068" s="241"/>
      <c r="F2068" s="241"/>
      <c r="G2068" s="241"/>
      <c r="H2068" s="240"/>
      <c r="I2068" s="241"/>
      <c r="J2068" s="241"/>
      <c r="K2068" s="241"/>
      <c r="L2068" s="241"/>
      <c r="P2068" s="2"/>
      <c r="AA2068" s="6"/>
      <c r="AB2068" s="6"/>
      <c r="AC2068" s="6"/>
    </row>
    <row r="2069" spans="1:29" ht="9.9" customHeight="1" x14ac:dyDescent="0.25">
      <c r="A2069" s="11"/>
      <c r="B2069" s="138"/>
      <c r="C2069" s="148"/>
      <c r="E2069" s="241"/>
      <c r="F2069" s="241"/>
      <c r="G2069" s="241"/>
      <c r="H2069" s="20"/>
      <c r="I2069" s="241"/>
      <c r="J2069" s="241"/>
      <c r="K2069" s="241"/>
      <c r="L2069" s="241"/>
      <c r="P2069" s="2"/>
      <c r="AA2069" s="6"/>
      <c r="AB2069" s="6"/>
      <c r="AC2069" s="6"/>
    </row>
    <row r="2070" spans="1:29" ht="9.9" customHeight="1" x14ac:dyDescent="0.25">
      <c r="B2070" s="138"/>
      <c r="C2070" s="14"/>
      <c r="E2070" s="241"/>
      <c r="F2070" s="241"/>
      <c r="G2070" s="241"/>
      <c r="H2070" s="240"/>
      <c r="I2070" s="241"/>
      <c r="J2070" s="241"/>
      <c r="K2070" s="241"/>
      <c r="L2070" s="241"/>
      <c r="P2070" s="2"/>
      <c r="AA2070" s="6"/>
      <c r="AB2070" s="6"/>
      <c r="AC2070" s="6"/>
    </row>
    <row r="2071" spans="1:29" ht="9.9" customHeight="1" x14ac:dyDescent="0.25">
      <c r="B2071" s="138"/>
      <c r="C2071" s="14"/>
      <c r="E2071" s="241"/>
      <c r="F2071" s="241"/>
      <c r="G2071" s="241"/>
      <c r="H2071" s="240"/>
      <c r="I2071" s="241"/>
      <c r="J2071" s="241"/>
      <c r="K2071" s="241"/>
      <c r="L2071" s="241"/>
      <c r="P2071" s="2"/>
      <c r="AA2071" s="6"/>
      <c r="AB2071" s="6"/>
      <c r="AC2071" s="6"/>
    </row>
    <row r="2072" spans="1:29" ht="9.9" customHeight="1" x14ac:dyDescent="0.25">
      <c r="B2072" s="138"/>
      <c r="C2072" s="14"/>
      <c r="E2072" s="241"/>
      <c r="F2072" s="241"/>
      <c r="G2072" s="241"/>
      <c r="H2072" s="240"/>
      <c r="I2072" s="241"/>
      <c r="J2072" s="241"/>
      <c r="K2072" s="241"/>
      <c r="L2072" s="241"/>
      <c r="P2072" s="2"/>
      <c r="AA2072" s="6"/>
      <c r="AB2072" s="6"/>
      <c r="AC2072" s="6"/>
    </row>
    <row r="2073" spans="1:29" ht="9.9" customHeight="1" x14ac:dyDescent="0.25">
      <c r="B2073" s="138"/>
      <c r="C2073" s="14"/>
      <c r="E2073" s="241"/>
      <c r="F2073" s="241"/>
      <c r="G2073" s="241"/>
      <c r="H2073" s="240"/>
      <c r="I2073" s="241"/>
      <c r="J2073" s="241"/>
      <c r="K2073" s="241"/>
      <c r="L2073" s="241"/>
      <c r="P2073" s="2"/>
      <c r="AA2073" s="6"/>
      <c r="AB2073" s="6"/>
      <c r="AC2073" s="6"/>
    </row>
    <row r="2074" spans="1:29" ht="9.9" customHeight="1" x14ac:dyDescent="0.25">
      <c r="B2074" s="138"/>
      <c r="C2074" s="148"/>
      <c r="E2074" s="241"/>
      <c r="F2074" s="241"/>
      <c r="G2074" s="241"/>
      <c r="H2074" s="240"/>
      <c r="I2074" s="241"/>
      <c r="J2074" s="241"/>
      <c r="K2074" s="241"/>
      <c r="L2074" s="241"/>
      <c r="P2074" s="2"/>
      <c r="AA2074" s="6"/>
      <c r="AB2074" s="6"/>
      <c r="AC2074" s="6"/>
    </row>
    <row r="2075" spans="1:29" ht="9.9" customHeight="1" x14ac:dyDescent="0.25">
      <c r="B2075" s="138"/>
      <c r="C2075" s="14"/>
      <c r="E2075" s="241"/>
      <c r="F2075" s="241"/>
      <c r="G2075" s="241"/>
      <c r="H2075" s="240"/>
      <c r="I2075" s="241"/>
      <c r="J2075" s="241"/>
      <c r="K2075" s="241"/>
      <c r="L2075" s="241"/>
      <c r="P2075" s="2"/>
      <c r="AA2075" s="6"/>
      <c r="AB2075" s="6"/>
      <c r="AC2075" s="6"/>
    </row>
    <row r="2076" spans="1:29" ht="9.9" customHeight="1" x14ac:dyDescent="0.25">
      <c r="B2076" s="138"/>
      <c r="C2076" s="14"/>
      <c r="E2076" s="241"/>
      <c r="F2076" s="241"/>
      <c r="G2076" s="241"/>
      <c r="H2076" s="240"/>
      <c r="I2076" s="241"/>
      <c r="J2076" s="241"/>
      <c r="K2076" s="241"/>
      <c r="L2076" s="241"/>
      <c r="P2076" s="2"/>
      <c r="AA2076" s="6"/>
      <c r="AB2076" s="6"/>
      <c r="AC2076" s="6"/>
    </row>
    <row r="2077" spans="1:29" ht="9.9" customHeight="1" x14ac:dyDescent="0.25">
      <c r="B2077" s="138"/>
      <c r="C2077" s="14"/>
      <c r="E2077" s="241"/>
      <c r="F2077" s="241"/>
      <c r="G2077" s="241"/>
      <c r="H2077" s="240"/>
      <c r="I2077" s="241"/>
      <c r="J2077" s="241"/>
      <c r="K2077" s="241"/>
      <c r="L2077" s="241"/>
      <c r="P2077" s="2"/>
      <c r="AA2077" s="6"/>
      <c r="AB2077" s="6"/>
      <c r="AC2077" s="6"/>
    </row>
    <row r="2078" spans="1:29" ht="9.9" customHeight="1" x14ac:dyDescent="0.25">
      <c r="B2078" s="138"/>
      <c r="C2078" s="14"/>
      <c r="E2078" s="241"/>
      <c r="F2078" s="241"/>
      <c r="G2078" s="241"/>
      <c r="H2078" s="240"/>
      <c r="I2078" s="241"/>
      <c r="J2078" s="241"/>
      <c r="K2078" s="241"/>
      <c r="L2078" s="241"/>
      <c r="P2078" s="2"/>
      <c r="AA2078" s="6"/>
      <c r="AB2078" s="6"/>
      <c r="AC2078" s="6"/>
    </row>
    <row r="2079" spans="1:29" ht="9.9" customHeight="1" x14ac:dyDescent="0.25">
      <c r="B2079" s="138"/>
      <c r="C2079" s="14"/>
      <c r="E2079" s="241"/>
      <c r="F2079" s="241"/>
      <c r="G2079" s="241"/>
      <c r="H2079" s="240"/>
      <c r="I2079" s="241"/>
      <c r="J2079" s="241"/>
      <c r="K2079" s="241"/>
      <c r="L2079" s="241"/>
      <c r="P2079" s="2"/>
      <c r="AA2079" s="6"/>
      <c r="AB2079" s="6"/>
      <c r="AC2079" s="6"/>
    </row>
    <row r="2080" spans="1:29" ht="9.9" customHeight="1" x14ac:dyDescent="0.25">
      <c r="B2080" s="138"/>
      <c r="C2080" s="14"/>
      <c r="E2080" s="241"/>
      <c r="F2080" s="241"/>
      <c r="G2080" s="241"/>
      <c r="H2080" s="240"/>
      <c r="I2080" s="241"/>
      <c r="J2080" s="241"/>
      <c r="K2080" s="241"/>
      <c r="L2080" s="241"/>
      <c r="P2080" s="2"/>
      <c r="AA2080" s="6"/>
      <c r="AB2080" s="6"/>
      <c r="AC2080" s="6"/>
    </row>
    <row r="2081" spans="1:29" ht="9.9" customHeight="1" x14ac:dyDescent="0.25">
      <c r="B2081" s="139"/>
      <c r="C2081" s="14"/>
      <c r="E2081" s="241"/>
      <c r="F2081" s="241"/>
      <c r="G2081" s="241"/>
      <c r="H2081" s="240"/>
      <c r="I2081" s="241"/>
      <c r="J2081" s="241"/>
      <c r="K2081" s="241"/>
      <c r="L2081" s="241"/>
      <c r="P2081" s="2"/>
      <c r="AA2081" s="6"/>
      <c r="AB2081" s="6"/>
      <c r="AC2081" s="6"/>
    </row>
    <row r="2082" spans="1:29" ht="9.9" customHeight="1" x14ac:dyDescent="0.25">
      <c r="B2082" s="142"/>
      <c r="C2082" s="14"/>
      <c r="E2082" s="241"/>
      <c r="F2082" s="241"/>
      <c r="G2082" s="241"/>
      <c r="H2082" s="240"/>
      <c r="I2082" s="241"/>
      <c r="J2082" s="241"/>
      <c r="K2082" s="241"/>
      <c r="L2082" s="241"/>
      <c r="P2082" s="2"/>
      <c r="AA2082" s="6"/>
      <c r="AB2082" s="6"/>
      <c r="AC2082" s="6"/>
    </row>
    <row r="2083" spans="1:29" ht="9.9" customHeight="1" x14ac:dyDescent="0.25">
      <c r="A2083" s="11"/>
      <c r="B2083" s="138"/>
      <c r="C2083" s="14"/>
      <c r="E2083" s="241"/>
      <c r="F2083" s="241"/>
      <c r="G2083" s="241"/>
      <c r="H2083" s="240"/>
      <c r="I2083" s="241"/>
      <c r="J2083" s="241"/>
      <c r="K2083" s="241"/>
      <c r="L2083" s="241"/>
      <c r="P2083" s="2"/>
      <c r="AA2083" s="6"/>
      <c r="AB2083" s="6"/>
      <c r="AC2083" s="6"/>
    </row>
    <row r="2084" spans="1:29" ht="9.9" customHeight="1" x14ac:dyDescent="0.25">
      <c r="B2084" s="138"/>
      <c r="C2084" s="14"/>
      <c r="E2084" s="241"/>
      <c r="F2084" s="241"/>
      <c r="G2084" s="241"/>
      <c r="H2084" s="240"/>
      <c r="I2084" s="241"/>
      <c r="J2084" s="241"/>
      <c r="K2084" s="241"/>
      <c r="L2084" s="241"/>
      <c r="P2084" s="2"/>
      <c r="AA2084" s="6"/>
      <c r="AB2084" s="6"/>
      <c r="AC2084" s="6"/>
    </row>
    <row r="2085" spans="1:29" ht="9.9" customHeight="1" x14ac:dyDescent="0.25">
      <c r="B2085" s="138"/>
      <c r="C2085" s="14"/>
      <c r="E2085" s="241"/>
      <c r="F2085" s="241"/>
      <c r="G2085" s="241"/>
      <c r="H2085" s="240"/>
      <c r="I2085" s="241"/>
      <c r="J2085" s="241"/>
      <c r="K2085" s="241"/>
      <c r="L2085" s="241"/>
      <c r="P2085" s="2"/>
      <c r="AA2085" s="6"/>
      <c r="AB2085" s="6"/>
      <c r="AC2085" s="6"/>
    </row>
    <row r="2086" spans="1:29" ht="9.9" customHeight="1" x14ac:dyDescent="0.25">
      <c r="B2086" s="138"/>
      <c r="C2086" s="14"/>
      <c r="E2086" s="241"/>
      <c r="F2086" s="241"/>
      <c r="G2086" s="241"/>
      <c r="H2086" s="240"/>
      <c r="I2086" s="241"/>
      <c r="J2086" s="241"/>
      <c r="K2086" s="241"/>
      <c r="L2086" s="241"/>
      <c r="P2086" s="2"/>
      <c r="AA2086" s="6"/>
      <c r="AB2086" s="6"/>
      <c r="AC2086" s="6"/>
    </row>
    <row r="2087" spans="1:29" ht="9.9" customHeight="1" x14ac:dyDescent="0.25">
      <c r="B2087" s="138"/>
      <c r="C2087" s="14"/>
      <c r="E2087" s="241"/>
      <c r="F2087" s="241"/>
      <c r="G2087" s="241"/>
      <c r="H2087" s="240"/>
      <c r="I2087" s="241"/>
      <c r="J2087" s="241"/>
      <c r="K2087" s="241"/>
      <c r="L2087" s="241"/>
      <c r="P2087" s="2"/>
      <c r="AA2087" s="6"/>
      <c r="AB2087" s="6"/>
      <c r="AC2087" s="6"/>
    </row>
    <row r="2088" spans="1:29" ht="9.9" customHeight="1" x14ac:dyDescent="0.25">
      <c r="B2088" s="138"/>
      <c r="C2088" s="14"/>
      <c r="E2088" s="241"/>
      <c r="F2088" s="241"/>
      <c r="G2088" s="241"/>
      <c r="H2088" s="240"/>
      <c r="I2088" s="241"/>
      <c r="J2088" s="241"/>
      <c r="K2088" s="241"/>
      <c r="L2088" s="241"/>
      <c r="P2088" s="2"/>
      <c r="AA2088" s="6"/>
      <c r="AB2088" s="6"/>
      <c r="AC2088" s="6"/>
    </row>
    <row r="2089" spans="1:29" ht="9.9" customHeight="1" x14ac:dyDescent="0.25">
      <c r="B2089" s="138"/>
      <c r="C2089" s="14"/>
      <c r="E2089" s="241"/>
      <c r="F2089" s="241"/>
      <c r="G2089" s="241"/>
      <c r="H2089" s="240"/>
      <c r="I2089" s="241"/>
      <c r="J2089" s="241"/>
      <c r="K2089" s="241"/>
      <c r="L2089" s="241"/>
      <c r="P2089" s="2"/>
      <c r="AA2089" s="6"/>
      <c r="AB2089" s="6"/>
      <c r="AC2089" s="6"/>
    </row>
    <row r="2090" spans="1:29" ht="9.9" customHeight="1" x14ac:dyDescent="0.25">
      <c r="B2090" s="138"/>
      <c r="C2090" s="14"/>
      <c r="E2090" s="241"/>
      <c r="F2090" s="241"/>
      <c r="G2090" s="241"/>
      <c r="H2090" s="240"/>
      <c r="I2090" s="241"/>
      <c r="J2090" s="241"/>
      <c r="K2090" s="241"/>
      <c r="L2090" s="241"/>
      <c r="P2090" s="2"/>
      <c r="AA2090" s="6"/>
      <c r="AB2090" s="6"/>
      <c r="AC2090" s="6"/>
    </row>
    <row r="2091" spans="1:29" ht="9.9" customHeight="1" x14ac:dyDescent="0.25">
      <c r="B2091" s="138"/>
      <c r="C2091" s="83"/>
      <c r="E2091" s="241"/>
      <c r="F2091" s="241"/>
      <c r="G2091" s="241"/>
      <c r="H2091" s="240"/>
      <c r="I2091" s="241"/>
      <c r="J2091" s="241"/>
      <c r="K2091" s="241"/>
      <c r="L2091" s="241"/>
      <c r="P2091" s="2"/>
      <c r="AA2091" s="6"/>
      <c r="AB2091" s="6"/>
      <c r="AC2091" s="6"/>
    </row>
    <row r="2092" spans="1:29" ht="9.9" customHeight="1" x14ac:dyDescent="0.25">
      <c r="B2092" s="138"/>
      <c r="C2092" s="151"/>
      <c r="E2092" s="241"/>
      <c r="F2092" s="241"/>
      <c r="G2092" s="241"/>
      <c r="H2092" s="240"/>
      <c r="I2092" s="2"/>
      <c r="J2092" s="241"/>
      <c r="K2092" s="241"/>
      <c r="L2092" s="241"/>
      <c r="P2092" s="2"/>
      <c r="AA2092" s="6"/>
      <c r="AB2092" s="6"/>
      <c r="AC2092" s="6"/>
    </row>
    <row r="2093" spans="1:29" ht="9.9" customHeight="1" x14ac:dyDescent="0.25">
      <c r="B2093" s="138"/>
      <c r="C2093" s="148"/>
      <c r="E2093" s="241"/>
      <c r="F2093" s="241"/>
      <c r="G2093" s="241"/>
      <c r="H2093" s="240"/>
      <c r="I2093" s="241"/>
      <c r="J2093" s="241"/>
      <c r="K2093" s="241"/>
      <c r="L2093" s="241"/>
      <c r="P2093" s="2"/>
      <c r="AA2093" s="6"/>
      <c r="AB2093" s="6"/>
      <c r="AC2093" s="6"/>
    </row>
    <row r="2094" spans="1:29" ht="9.9" customHeight="1" x14ac:dyDescent="0.25">
      <c r="B2094" s="138"/>
      <c r="C2094" s="14"/>
      <c r="E2094" s="241"/>
      <c r="F2094" s="241"/>
      <c r="G2094" s="241"/>
      <c r="H2094" s="240"/>
      <c r="I2094" s="241"/>
      <c r="J2094" s="241"/>
      <c r="K2094" s="241"/>
      <c r="L2094" s="241"/>
      <c r="P2094" s="2"/>
      <c r="AA2094" s="6"/>
      <c r="AB2094" s="6"/>
      <c r="AC2094" s="6"/>
    </row>
    <row r="2095" spans="1:29" ht="9.9" customHeight="1" x14ac:dyDescent="0.25">
      <c r="B2095" s="138"/>
      <c r="C2095" s="14"/>
      <c r="E2095" s="241"/>
      <c r="F2095" s="241"/>
      <c r="G2095" s="241"/>
      <c r="H2095" s="240"/>
      <c r="I2095" s="241"/>
      <c r="J2095" s="241"/>
      <c r="K2095" s="241"/>
      <c r="L2095" s="241"/>
      <c r="P2095" s="2"/>
      <c r="AA2095" s="6"/>
      <c r="AB2095" s="6"/>
      <c r="AC2095" s="6"/>
    </row>
    <row r="2096" spans="1:29" ht="9.9" customHeight="1" x14ac:dyDescent="0.25">
      <c r="B2096" s="138"/>
      <c r="C2096" s="14"/>
      <c r="E2096" s="241"/>
      <c r="F2096" s="241"/>
      <c r="G2096" s="241"/>
      <c r="H2096" s="240"/>
      <c r="I2096" s="241"/>
      <c r="J2096" s="241"/>
      <c r="K2096" s="241"/>
      <c r="L2096" s="241"/>
      <c r="P2096" s="2"/>
      <c r="AA2096" s="6"/>
      <c r="AB2096" s="6"/>
      <c r="AC2096" s="6"/>
    </row>
    <row r="2097" spans="1:29" ht="9.9" customHeight="1" x14ac:dyDescent="0.25">
      <c r="A2097" s="11"/>
      <c r="B2097" s="138"/>
      <c r="C2097" s="14"/>
      <c r="E2097" s="241"/>
      <c r="F2097" s="241"/>
      <c r="G2097" s="241"/>
      <c r="H2097" s="240"/>
      <c r="I2097" s="2"/>
      <c r="J2097" s="241"/>
      <c r="K2097" s="241"/>
      <c r="L2097" s="241"/>
      <c r="P2097" s="2"/>
      <c r="AA2097" s="6"/>
      <c r="AB2097" s="6"/>
      <c r="AC2097" s="6"/>
    </row>
    <row r="2098" spans="1:29" ht="9.9" customHeight="1" x14ac:dyDescent="0.25">
      <c r="B2098" s="138"/>
      <c r="C2098" s="14"/>
      <c r="I2098" s="241"/>
      <c r="J2098" s="241"/>
      <c r="K2098" s="241"/>
      <c r="L2098" s="241"/>
      <c r="P2098" s="2"/>
      <c r="AA2098" s="6"/>
      <c r="AB2098" s="6"/>
      <c r="AC2098" s="6"/>
    </row>
    <row r="2099" spans="1:29" ht="9.9" customHeight="1" x14ac:dyDescent="0.25">
      <c r="B2099" s="138"/>
      <c r="C2099" s="14"/>
      <c r="I2099" s="241"/>
      <c r="J2099" s="241"/>
      <c r="K2099" s="241"/>
      <c r="L2099" s="241"/>
      <c r="P2099" s="2"/>
      <c r="AA2099" s="6"/>
      <c r="AB2099" s="6"/>
      <c r="AC2099" s="6"/>
    </row>
    <row r="2100" spans="1:29" ht="9.9" customHeight="1" x14ac:dyDescent="0.25">
      <c r="B2100" s="138"/>
      <c r="C2100" s="14"/>
      <c r="I2100" s="2"/>
      <c r="J2100" s="241"/>
      <c r="K2100" s="241"/>
      <c r="L2100" s="241"/>
      <c r="P2100" s="2"/>
      <c r="AA2100" s="6"/>
      <c r="AB2100" s="6"/>
      <c r="AC2100" s="6"/>
    </row>
    <row r="2101" spans="1:29" ht="9.9" customHeight="1" x14ac:dyDescent="0.25">
      <c r="B2101" s="138"/>
      <c r="C2101" s="148"/>
      <c r="I2101" s="241"/>
      <c r="J2101" s="241"/>
      <c r="K2101" s="241"/>
      <c r="L2101" s="241"/>
      <c r="P2101" s="2"/>
      <c r="AA2101" s="6"/>
      <c r="AB2101" s="6"/>
      <c r="AC2101" s="6"/>
    </row>
    <row r="2102" spans="1:29" ht="9.9" customHeight="1" x14ac:dyDescent="0.25">
      <c r="B2102" s="138"/>
      <c r="C2102" s="14"/>
      <c r="I2102" s="241"/>
      <c r="J2102" s="241"/>
      <c r="K2102" s="241"/>
      <c r="L2102" s="241"/>
      <c r="P2102" s="2"/>
      <c r="AA2102" s="6"/>
      <c r="AB2102" s="6"/>
      <c r="AC2102" s="6"/>
    </row>
    <row r="2103" spans="1:29" ht="9.9" customHeight="1" x14ac:dyDescent="0.25">
      <c r="B2103" s="138"/>
      <c r="C2103" s="14"/>
      <c r="I2103" s="241"/>
      <c r="J2103" s="241"/>
      <c r="K2103" s="241"/>
      <c r="L2103" s="241"/>
      <c r="P2103" s="2"/>
      <c r="AA2103" s="6"/>
      <c r="AB2103" s="6"/>
      <c r="AC2103" s="6"/>
    </row>
    <row r="2104" spans="1:29" ht="9.9" customHeight="1" x14ac:dyDescent="0.25">
      <c r="B2104" s="138"/>
      <c r="C2104" s="14"/>
      <c r="I2104" s="241"/>
      <c r="J2104" s="241"/>
      <c r="K2104" s="241"/>
      <c r="L2104" s="241"/>
      <c r="P2104" s="2"/>
      <c r="AA2104" s="6"/>
      <c r="AB2104" s="6"/>
      <c r="AC2104" s="6"/>
    </row>
    <row r="2105" spans="1:29" ht="9.9" customHeight="1" x14ac:dyDescent="0.25">
      <c r="B2105" s="138"/>
      <c r="C2105" s="14"/>
      <c r="I2105" s="2"/>
      <c r="J2105" s="241"/>
      <c r="K2105" s="241"/>
      <c r="L2105" s="241"/>
      <c r="P2105" s="2"/>
      <c r="AA2105" s="6"/>
      <c r="AB2105" s="6"/>
      <c r="AC2105" s="6"/>
    </row>
    <row r="2106" spans="1:29" ht="9.9" customHeight="1" x14ac:dyDescent="0.25">
      <c r="B2106" s="138"/>
      <c r="C2106" s="14"/>
      <c r="I2106" s="241"/>
      <c r="J2106" s="241"/>
      <c r="K2106" s="241"/>
      <c r="L2106" s="241"/>
      <c r="P2106" s="2"/>
      <c r="AA2106" s="6"/>
      <c r="AB2106" s="6"/>
      <c r="AC2106" s="6"/>
    </row>
    <row r="2107" spans="1:29" ht="9.9" customHeight="1" x14ac:dyDescent="0.25">
      <c r="B2107" s="138"/>
      <c r="C2107" s="148"/>
      <c r="I2107" s="241"/>
      <c r="J2107" s="241"/>
      <c r="K2107" s="241"/>
      <c r="L2107" s="241"/>
      <c r="P2107" s="2"/>
      <c r="AA2107" s="6"/>
      <c r="AB2107" s="6"/>
      <c r="AC2107" s="6"/>
    </row>
    <row r="2108" spans="1:29" ht="9.9" customHeight="1" x14ac:dyDescent="0.25">
      <c r="B2108" s="138"/>
      <c r="C2108" s="14"/>
      <c r="I2108" s="241"/>
      <c r="J2108" s="241"/>
      <c r="K2108" s="241"/>
      <c r="L2108" s="241"/>
      <c r="P2108" s="2"/>
      <c r="AA2108" s="6"/>
      <c r="AB2108" s="6"/>
      <c r="AC2108" s="6"/>
    </row>
    <row r="2109" spans="1:29" ht="9.9" customHeight="1" x14ac:dyDescent="0.25">
      <c r="B2109" s="138"/>
      <c r="C2109" s="148"/>
      <c r="I2109" s="241"/>
      <c r="J2109" s="241"/>
      <c r="K2109" s="241"/>
      <c r="L2109" s="241"/>
      <c r="P2109" s="2"/>
      <c r="AA2109" s="6"/>
      <c r="AB2109" s="6"/>
      <c r="AC2109" s="6"/>
    </row>
    <row r="2110" spans="1:29" ht="9.9" customHeight="1" x14ac:dyDescent="0.25">
      <c r="B2110" s="138"/>
      <c r="C2110" s="14"/>
      <c r="E2110" s="241"/>
      <c r="F2110" s="241"/>
      <c r="G2110" s="241"/>
      <c r="H2110" s="240"/>
      <c r="I2110" s="2"/>
      <c r="J2110" s="241"/>
      <c r="K2110" s="241"/>
      <c r="L2110" s="241"/>
      <c r="P2110" s="2"/>
      <c r="AA2110" s="6"/>
      <c r="AB2110" s="6"/>
      <c r="AC2110" s="6"/>
    </row>
    <row r="2111" spans="1:29" ht="9.9" customHeight="1" x14ac:dyDescent="0.25">
      <c r="A2111" s="68"/>
      <c r="B2111" s="138"/>
      <c r="C2111" s="14"/>
      <c r="E2111" s="241"/>
      <c r="F2111" s="241"/>
      <c r="G2111" s="241"/>
      <c r="H2111" s="240"/>
      <c r="I2111" s="241"/>
      <c r="J2111" s="241"/>
      <c r="K2111" s="241"/>
      <c r="L2111" s="241"/>
      <c r="P2111" s="2"/>
      <c r="AA2111" s="6"/>
      <c r="AB2111" s="6"/>
      <c r="AC2111" s="6"/>
    </row>
    <row r="2112" spans="1:29" ht="9.9" customHeight="1" x14ac:dyDescent="0.25">
      <c r="B2112" s="138"/>
      <c r="C2112" s="14"/>
      <c r="E2112" s="241"/>
      <c r="F2112" s="241"/>
      <c r="G2112" s="241"/>
      <c r="H2112" s="240"/>
      <c r="I2112" s="241"/>
      <c r="J2112" s="241"/>
      <c r="K2112" s="241"/>
      <c r="L2112" s="241"/>
      <c r="P2112" s="2"/>
      <c r="AA2112" s="6"/>
      <c r="AB2112" s="6"/>
      <c r="AC2112" s="6"/>
    </row>
    <row r="2113" spans="2:29" ht="9.9" customHeight="1" x14ac:dyDescent="0.25">
      <c r="B2113" s="138"/>
      <c r="C2113" s="14"/>
      <c r="I2113" s="241"/>
      <c r="J2113" s="241"/>
      <c r="K2113" s="241"/>
      <c r="L2113" s="241"/>
      <c r="P2113" s="2"/>
      <c r="AA2113" s="6"/>
      <c r="AB2113" s="6"/>
      <c r="AC2113" s="6"/>
    </row>
    <row r="2114" spans="2:29" ht="9.9" customHeight="1" x14ac:dyDescent="0.25">
      <c r="B2114" s="138"/>
      <c r="C2114" s="148"/>
      <c r="I2114" s="241"/>
      <c r="J2114" s="241"/>
      <c r="K2114" s="241"/>
      <c r="L2114" s="241"/>
      <c r="P2114" s="2"/>
      <c r="AA2114" s="6"/>
      <c r="AB2114" s="6"/>
      <c r="AC2114" s="6"/>
    </row>
    <row r="2115" spans="2:29" ht="9.9" customHeight="1" x14ac:dyDescent="0.25">
      <c r="B2115" s="138"/>
      <c r="C2115" s="14"/>
      <c r="I2115" s="2"/>
      <c r="J2115" s="241"/>
      <c r="K2115" s="241"/>
      <c r="L2115" s="241"/>
      <c r="P2115" s="2"/>
      <c r="AA2115" s="6"/>
      <c r="AB2115" s="6"/>
      <c r="AC2115" s="6"/>
    </row>
    <row r="2116" spans="2:29" ht="9.9" customHeight="1" x14ac:dyDescent="0.25">
      <c r="B2116" s="138"/>
      <c r="C2116" s="14"/>
      <c r="I2116" s="241"/>
      <c r="J2116" s="241"/>
      <c r="K2116" s="241"/>
      <c r="L2116" s="241"/>
      <c r="P2116" s="2"/>
      <c r="AA2116" s="6"/>
      <c r="AB2116" s="6"/>
      <c r="AC2116" s="6"/>
    </row>
    <row r="2117" spans="2:29" ht="9.9" customHeight="1" x14ac:dyDescent="0.25">
      <c r="B2117" s="138"/>
      <c r="C2117" s="14"/>
      <c r="I2117" s="241"/>
      <c r="J2117" s="241"/>
      <c r="K2117" s="241"/>
      <c r="L2117" s="241"/>
      <c r="P2117" s="2"/>
      <c r="AA2117" s="6"/>
      <c r="AB2117" s="6"/>
      <c r="AC2117" s="6"/>
    </row>
    <row r="2118" spans="2:29" ht="9.9" customHeight="1" x14ac:dyDescent="0.25">
      <c r="B2118" s="138"/>
      <c r="C2118" s="14"/>
      <c r="I2118" s="241"/>
      <c r="J2118" s="241"/>
      <c r="K2118" s="241"/>
      <c r="L2118" s="241"/>
      <c r="P2118" s="2"/>
      <c r="AA2118" s="6"/>
      <c r="AB2118" s="6"/>
      <c r="AC2118" s="6"/>
    </row>
    <row r="2119" spans="2:29" ht="9.9" customHeight="1" x14ac:dyDescent="0.25">
      <c r="B2119" s="138"/>
      <c r="C2119" s="14"/>
      <c r="I2119" s="241"/>
      <c r="J2119" s="241"/>
      <c r="K2119" s="241"/>
      <c r="L2119" s="241"/>
      <c r="P2119" s="2"/>
      <c r="AA2119" s="6"/>
      <c r="AB2119" s="6"/>
      <c r="AC2119" s="6"/>
    </row>
    <row r="2120" spans="2:29" ht="9.9" customHeight="1" x14ac:dyDescent="0.25">
      <c r="B2120" s="138"/>
      <c r="C2120" s="14"/>
      <c r="I2120" s="2"/>
      <c r="J2120" s="241"/>
      <c r="K2120" s="241"/>
      <c r="L2120" s="241"/>
      <c r="P2120" s="2"/>
      <c r="AA2120" s="6"/>
      <c r="AB2120" s="6"/>
      <c r="AC2120" s="6"/>
    </row>
    <row r="2121" spans="2:29" ht="9.9" customHeight="1" x14ac:dyDescent="0.25">
      <c r="B2121" s="138"/>
      <c r="C2121" s="14"/>
      <c r="I2121" s="241"/>
      <c r="J2121" s="241"/>
      <c r="K2121" s="241"/>
      <c r="L2121" s="241"/>
      <c r="P2121" s="2"/>
      <c r="AA2121" s="6"/>
      <c r="AB2121" s="6"/>
      <c r="AC2121" s="6"/>
    </row>
    <row r="2122" spans="2:29" ht="9.9" customHeight="1" x14ac:dyDescent="0.25">
      <c r="B2122" s="138"/>
      <c r="C2122" s="14"/>
      <c r="I2122" s="241"/>
      <c r="J2122" s="241"/>
      <c r="K2122" s="241"/>
      <c r="L2122" s="241"/>
      <c r="P2122" s="2"/>
      <c r="AA2122" s="6"/>
      <c r="AB2122" s="6"/>
      <c r="AC2122" s="6"/>
    </row>
    <row r="2123" spans="2:29" ht="9.9" customHeight="1" x14ac:dyDescent="0.25">
      <c r="B2123" s="138"/>
      <c r="C2123" s="14"/>
      <c r="I2123" s="241"/>
      <c r="J2123" s="241"/>
      <c r="K2123" s="241"/>
      <c r="L2123" s="241"/>
      <c r="P2123" s="2"/>
      <c r="AA2123" s="6"/>
      <c r="AB2123" s="6"/>
      <c r="AC2123" s="6"/>
    </row>
    <row r="2124" spans="2:29" ht="9.9" customHeight="1" x14ac:dyDescent="0.25">
      <c r="B2124" s="138"/>
      <c r="C2124" s="14"/>
      <c r="I2124" s="241"/>
      <c r="J2124" s="241"/>
      <c r="K2124" s="241"/>
      <c r="L2124" s="241"/>
      <c r="P2124" s="2"/>
      <c r="AA2124" s="6"/>
      <c r="AB2124" s="6"/>
      <c r="AC2124" s="6"/>
    </row>
    <row r="2125" spans="2:29" ht="9.9" customHeight="1" x14ac:dyDescent="0.25">
      <c r="B2125" s="138"/>
      <c r="C2125" s="14"/>
      <c r="I2125" s="2"/>
      <c r="J2125" s="241"/>
      <c r="K2125" s="241"/>
      <c r="L2125" s="241"/>
      <c r="P2125" s="2"/>
      <c r="AA2125" s="6"/>
      <c r="AB2125" s="6"/>
      <c r="AC2125" s="6"/>
    </row>
    <row r="2126" spans="2:29" ht="9.9" customHeight="1" x14ac:dyDescent="0.25">
      <c r="B2126" s="138"/>
      <c r="C2126" s="14"/>
      <c r="I2126" s="241"/>
      <c r="J2126" s="241"/>
      <c r="K2126" s="241"/>
      <c r="L2126" s="241"/>
      <c r="P2126" s="2"/>
      <c r="AA2126" s="6"/>
      <c r="AB2126" s="6"/>
      <c r="AC2126" s="6"/>
    </row>
    <row r="2127" spans="2:29" ht="9.9" customHeight="1" x14ac:dyDescent="0.25">
      <c r="B2127" s="138"/>
      <c r="C2127" s="14"/>
      <c r="I2127" s="241"/>
      <c r="J2127" s="241"/>
      <c r="K2127" s="241"/>
      <c r="L2127" s="241"/>
      <c r="P2127" s="2"/>
      <c r="AA2127" s="6"/>
      <c r="AB2127" s="6"/>
      <c r="AC2127" s="6"/>
    </row>
    <row r="2128" spans="2:29" ht="9.9" customHeight="1" x14ac:dyDescent="0.25">
      <c r="B2128" s="138"/>
      <c r="C2128" s="14"/>
      <c r="I2128" s="241"/>
      <c r="J2128" s="241"/>
      <c r="K2128" s="241"/>
      <c r="L2128" s="241"/>
      <c r="P2128" s="2"/>
      <c r="AA2128" s="6"/>
      <c r="AB2128" s="6"/>
      <c r="AC2128" s="6"/>
    </row>
    <row r="2129" spans="1:29" ht="9.9" customHeight="1" x14ac:dyDescent="0.25">
      <c r="B2129" s="138"/>
      <c r="C2129" s="14"/>
      <c r="I2129" s="241"/>
      <c r="J2129" s="241"/>
      <c r="K2129" s="241"/>
      <c r="L2129" s="241"/>
      <c r="P2129" s="2"/>
      <c r="AA2129" s="6"/>
      <c r="AB2129" s="6"/>
      <c r="AC2129" s="6"/>
    </row>
    <row r="2130" spans="1:29" ht="9.9" customHeight="1" x14ac:dyDescent="0.25">
      <c r="B2130" s="138"/>
      <c r="C2130" s="14"/>
      <c r="I2130" s="241"/>
      <c r="J2130" s="241"/>
      <c r="K2130" s="241"/>
      <c r="L2130" s="241"/>
      <c r="P2130" s="2"/>
      <c r="AA2130" s="6"/>
      <c r="AB2130" s="6"/>
      <c r="AC2130" s="6"/>
    </row>
    <row r="2131" spans="1:29" ht="9.9" customHeight="1" x14ac:dyDescent="0.25">
      <c r="B2131" s="138"/>
      <c r="C2131" s="83"/>
      <c r="I2131" s="241"/>
      <c r="J2131" s="241"/>
      <c r="K2131" s="241"/>
      <c r="L2131" s="241"/>
      <c r="P2131" s="2"/>
      <c r="AA2131" s="6"/>
      <c r="AB2131" s="6"/>
      <c r="AC2131" s="6"/>
    </row>
    <row r="2132" spans="1:29" ht="9.9" customHeight="1" x14ac:dyDescent="0.25">
      <c r="B2132" s="138"/>
      <c r="I2132" s="241"/>
      <c r="J2132" s="241"/>
      <c r="K2132" s="241"/>
      <c r="L2132" s="241"/>
      <c r="P2132" s="2"/>
      <c r="AA2132" s="6"/>
      <c r="AB2132" s="6"/>
      <c r="AC2132" s="6"/>
    </row>
    <row r="2133" spans="1:29" ht="9.9" customHeight="1" x14ac:dyDescent="0.25">
      <c r="B2133" s="138"/>
      <c r="C2133" s="148"/>
      <c r="I2133" s="241"/>
      <c r="J2133" s="241"/>
      <c r="K2133" s="241"/>
      <c r="L2133" s="241"/>
      <c r="P2133" s="2"/>
      <c r="AA2133" s="6"/>
      <c r="AB2133" s="6"/>
      <c r="AC2133" s="6"/>
    </row>
    <row r="2134" spans="1:29" ht="9.9" customHeight="1" x14ac:dyDescent="0.25">
      <c r="B2134" s="138"/>
      <c r="C2134" s="14"/>
      <c r="I2134" s="241"/>
      <c r="J2134" s="241"/>
      <c r="K2134" s="241"/>
      <c r="L2134" s="241"/>
      <c r="P2134" s="2"/>
      <c r="AA2134" s="6"/>
      <c r="AB2134" s="6"/>
      <c r="AC2134" s="6"/>
    </row>
    <row r="2135" spans="1:29" ht="9.9" customHeight="1" x14ac:dyDescent="0.25">
      <c r="B2135" s="138"/>
      <c r="C2135" s="14"/>
      <c r="I2135" s="241"/>
      <c r="J2135" s="241"/>
      <c r="K2135" s="241"/>
      <c r="L2135" s="241"/>
      <c r="P2135" s="2"/>
      <c r="AA2135" s="6"/>
      <c r="AB2135" s="6"/>
      <c r="AC2135" s="6"/>
    </row>
    <row r="2136" spans="1:29" ht="9.9" customHeight="1" x14ac:dyDescent="0.25">
      <c r="B2136" s="138"/>
      <c r="C2136" s="14"/>
      <c r="I2136" s="241"/>
      <c r="J2136" s="241"/>
      <c r="K2136" s="241"/>
      <c r="L2136" s="241"/>
      <c r="P2136" s="2"/>
      <c r="AA2136" s="6"/>
      <c r="AB2136" s="6"/>
      <c r="AC2136" s="6"/>
    </row>
    <row r="2137" spans="1:29" ht="9.9" customHeight="1" x14ac:dyDescent="0.25">
      <c r="B2137" s="138"/>
      <c r="C2137" s="14"/>
      <c r="I2137" s="241"/>
      <c r="J2137" s="241"/>
      <c r="K2137" s="241"/>
      <c r="L2137" s="241"/>
      <c r="P2137" s="2"/>
      <c r="AA2137" s="6"/>
      <c r="AB2137" s="6"/>
      <c r="AC2137" s="6"/>
    </row>
    <row r="2138" spans="1:29" ht="9.9" customHeight="1" x14ac:dyDescent="0.25">
      <c r="B2138" s="138"/>
      <c r="C2138" s="14"/>
      <c r="I2138" s="241"/>
      <c r="J2138" s="241"/>
      <c r="K2138" s="241"/>
      <c r="L2138" s="241"/>
      <c r="P2138" s="2"/>
      <c r="AA2138" s="6"/>
      <c r="AB2138" s="6"/>
      <c r="AC2138" s="6"/>
    </row>
    <row r="2139" spans="1:29" ht="9.9" customHeight="1" x14ac:dyDescent="0.25">
      <c r="B2139" s="138"/>
      <c r="C2139" s="14"/>
      <c r="I2139" s="241"/>
      <c r="J2139" s="241"/>
      <c r="K2139" s="241"/>
      <c r="L2139" s="241"/>
      <c r="P2139" s="2"/>
      <c r="AA2139" s="6"/>
      <c r="AB2139" s="6"/>
      <c r="AC2139" s="6"/>
    </row>
    <row r="2140" spans="1:29" ht="9.9" customHeight="1" x14ac:dyDescent="0.25">
      <c r="B2140" s="138"/>
      <c r="C2140" s="14"/>
      <c r="I2140" s="241"/>
      <c r="J2140" s="241"/>
      <c r="K2140" s="241"/>
      <c r="L2140" s="241"/>
      <c r="P2140" s="13"/>
      <c r="AA2140" s="6"/>
      <c r="AB2140" s="6"/>
      <c r="AC2140" s="6"/>
    </row>
    <row r="2141" spans="1:29" ht="9.9" customHeight="1" x14ac:dyDescent="0.25">
      <c r="B2141" s="138"/>
      <c r="C2141" s="148"/>
      <c r="I2141" s="241"/>
      <c r="J2141" s="241"/>
      <c r="K2141" s="241"/>
      <c r="L2141" s="241"/>
      <c r="P2141" s="2"/>
      <c r="AA2141" s="6"/>
      <c r="AB2141" s="6"/>
      <c r="AC2141" s="6"/>
    </row>
    <row r="2142" spans="1:29" ht="9.9" customHeight="1" x14ac:dyDescent="0.25">
      <c r="B2142" s="138"/>
      <c r="C2142" s="14"/>
      <c r="E2142" s="241"/>
      <c r="F2142" s="241"/>
      <c r="G2142" s="241"/>
      <c r="H2142" s="240"/>
      <c r="I2142" s="241"/>
      <c r="J2142" s="241"/>
      <c r="K2142" s="241"/>
      <c r="L2142" s="241"/>
      <c r="P2142" s="2"/>
      <c r="AA2142" s="6"/>
      <c r="AB2142" s="6"/>
      <c r="AC2142" s="6"/>
    </row>
    <row r="2143" spans="1:29" ht="9.9" customHeight="1" x14ac:dyDescent="0.25">
      <c r="A2143" s="68"/>
      <c r="B2143" s="138"/>
      <c r="C2143" s="14"/>
      <c r="E2143" s="241"/>
      <c r="F2143" s="241"/>
      <c r="G2143" s="241"/>
      <c r="H2143" s="240"/>
      <c r="I2143" s="241"/>
      <c r="J2143" s="241"/>
      <c r="K2143" s="241"/>
      <c r="L2143" s="241"/>
      <c r="P2143" s="2"/>
      <c r="AA2143" s="6"/>
      <c r="AB2143" s="6"/>
      <c r="AC2143" s="6"/>
    </row>
    <row r="2144" spans="1:29" ht="9.9" customHeight="1" x14ac:dyDescent="0.25">
      <c r="B2144" s="138"/>
      <c r="C2144" s="14"/>
      <c r="E2144" s="241"/>
      <c r="F2144" s="241"/>
      <c r="G2144" s="241"/>
      <c r="H2144" s="240"/>
      <c r="I2144" s="241"/>
      <c r="J2144" s="241"/>
      <c r="K2144" s="241"/>
      <c r="L2144" s="241"/>
      <c r="O2144" s="20"/>
      <c r="P2144" s="2"/>
      <c r="AA2144" s="6"/>
      <c r="AB2144" s="6"/>
      <c r="AC2144" s="6"/>
    </row>
    <row r="2145" spans="1:29" ht="9.9" customHeight="1" x14ac:dyDescent="0.25">
      <c r="B2145" s="138"/>
      <c r="C2145" s="14"/>
      <c r="E2145" s="241"/>
      <c r="F2145" s="241"/>
      <c r="G2145" s="241"/>
      <c r="H2145" s="240"/>
      <c r="I2145" s="241"/>
      <c r="J2145" s="241"/>
      <c r="K2145" s="241"/>
      <c r="L2145" s="241"/>
      <c r="M2145" s="240"/>
      <c r="N2145" s="240"/>
      <c r="O2145" s="240"/>
      <c r="P2145" s="2"/>
      <c r="AA2145" s="6"/>
      <c r="AB2145" s="6"/>
      <c r="AC2145" s="6"/>
    </row>
    <row r="2146" spans="1:29" ht="9.9" customHeight="1" x14ac:dyDescent="0.25">
      <c r="B2146" s="138"/>
      <c r="C2146" s="14"/>
      <c r="E2146" s="241"/>
      <c r="F2146" s="241"/>
      <c r="G2146" s="241"/>
      <c r="H2146" s="240"/>
      <c r="I2146" s="241"/>
      <c r="J2146" s="241"/>
      <c r="K2146" s="241"/>
      <c r="L2146" s="241"/>
      <c r="P2146" s="2"/>
      <c r="AA2146" s="6"/>
      <c r="AB2146" s="6"/>
      <c r="AC2146" s="6"/>
    </row>
    <row r="2147" spans="1:29" ht="9.9" customHeight="1" x14ac:dyDescent="0.25">
      <c r="B2147" s="138"/>
      <c r="C2147" s="148"/>
      <c r="E2147" s="241"/>
      <c r="F2147" s="241"/>
      <c r="G2147" s="241"/>
      <c r="H2147" s="240"/>
      <c r="I2147" s="241"/>
      <c r="J2147" s="241"/>
      <c r="K2147" s="241"/>
      <c r="L2147" s="241"/>
      <c r="P2147" s="2"/>
      <c r="AA2147" s="6"/>
      <c r="AB2147" s="6"/>
      <c r="AC2147" s="6"/>
    </row>
    <row r="2148" spans="1:29" ht="9.9" customHeight="1" x14ac:dyDescent="0.25">
      <c r="B2148" s="138"/>
      <c r="C2148" s="138"/>
      <c r="E2148" s="241"/>
      <c r="F2148" s="241"/>
      <c r="G2148" s="241"/>
      <c r="H2148" s="240"/>
      <c r="I2148" s="241"/>
      <c r="J2148" s="241"/>
      <c r="K2148" s="241"/>
      <c r="L2148" s="241"/>
      <c r="O2148" s="20"/>
      <c r="P2148" s="2"/>
      <c r="AA2148" s="6"/>
      <c r="AB2148" s="6"/>
      <c r="AC2148" s="6"/>
    </row>
    <row r="2149" spans="1:29" ht="9.9" customHeight="1" x14ac:dyDescent="0.25">
      <c r="B2149" s="138"/>
      <c r="C2149" s="142"/>
      <c r="E2149" s="241"/>
      <c r="F2149" s="241"/>
      <c r="G2149" s="241"/>
      <c r="H2149" s="240"/>
      <c r="I2149" s="241"/>
      <c r="J2149" s="241"/>
      <c r="K2149" s="241"/>
      <c r="L2149" s="241"/>
      <c r="M2149" s="240"/>
      <c r="N2149" s="240"/>
      <c r="O2149" s="240"/>
      <c r="P2149" s="2"/>
      <c r="AA2149" s="6"/>
      <c r="AB2149" s="6"/>
      <c r="AC2149" s="6"/>
    </row>
    <row r="2150" spans="1:29" ht="9.9" customHeight="1" x14ac:dyDescent="0.25">
      <c r="B2150" s="138"/>
      <c r="C2150" s="138"/>
      <c r="E2150" s="241"/>
      <c r="F2150" s="241"/>
      <c r="G2150" s="241"/>
      <c r="H2150" s="240"/>
      <c r="I2150" s="241"/>
      <c r="J2150" s="241"/>
      <c r="K2150" s="241"/>
      <c r="L2150" s="241"/>
      <c r="M2150" s="240"/>
      <c r="N2150" s="240"/>
      <c r="O2150" s="240"/>
      <c r="P2150" s="2"/>
      <c r="AA2150" s="6"/>
      <c r="AB2150" s="6"/>
      <c r="AC2150" s="6"/>
    </row>
    <row r="2151" spans="1:29" ht="9.9" customHeight="1" x14ac:dyDescent="0.25">
      <c r="B2151" s="138"/>
      <c r="C2151" s="138"/>
      <c r="E2151" s="241"/>
      <c r="F2151" s="241"/>
      <c r="G2151" s="241"/>
      <c r="H2151" s="240"/>
      <c r="I2151" s="241"/>
      <c r="J2151" s="241"/>
      <c r="K2151" s="241"/>
      <c r="L2151" s="241"/>
      <c r="O2151" s="20"/>
      <c r="P2151" s="2"/>
      <c r="AA2151" s="6"/>
      <c r="AB2151" s="6"/>
      <c r="AC2151" s="6"/>
    </row>
    <row r="2152" spans="1:29" ht="9.9" customHeight="1" x14ac:dyDescent="0.25">
      <c r="B2152" s="138"/>
      <c r="C2152" s="138"/>
      <c r="E2152" s="241"/>
      <c r="F2152" s="241"/>
      <c r="G2152" s="241"/>
      <c r="H2152" s="240"/>
      <c r="I2152" s="241"/>
      <c r="J2152" s="241"/>
      <c r="K2152" s="241"/>
      <c r="L2152" s="241"/>
      <c r="P2152" s="2"/>
      <c r="AA2152" s="6"/>
      <c r="AB2152" s="6"/>
      <c r="AC2152" s="6"/>
    </row>
    <row r="2153" spans="1:29" ht="9.9" customHeight="1" x14ac:dyDescent="0.25">
      <c r="B2153" s="138"/>
      <c r="C2153" s="138"/>
      <c r="D2153" s="241"/>
      <c r="E2153" s="241"/>
      <c r="F2153" s="241"/>
      <c r="G2153" s="241"/>
      <c r="H2153" s="240"/>
      <c r="I2153" s="241"/>
      <c r="J2153" s="241"/>
      <c r="K2153" s="241"/>
      <c r="L2153" s="241"/>
      <c r="O2153" s="20"/>
      <c r="P2153" s="2"/>
      <c r="AA2153" s="6"/>
      <c r="AB2153" s="6"/>
      <c r="AC2153" s="6"/>
    </row>
    <row r="2154" spans="1:29" ht="9.9" customHeight="1" x14ac:dyDescent="0.25">
      <c r="A2154" s="11"/>
      <c r="B2154" s="24"/>
      <c r="C2154" s="142"/>
      <c r="D2154" s="241"/>
      <c r="E2154" s="241"/>
      <c r="F2154" s="241"/>
      <c r="G2154" s="241"/>
      <c r="H2154" s="240"/>
      <c r="I2154" s="241"/>
      <c r="J2154" s="241"/>
      <c r="K2154" s="241"/>
      <c r="L2154" s="13"/>
      <c r="P2154" s="2"/>
      <c r="AA2154" s="6"/>
      <c r="AB2154" s="6"/>
      <c r="AC2154" s="6"/>
    </row>
    <row r="2155" spans="1:29" ht="9.9" customHeight="1" x14ac:dyDescent="0.25">
      <c r="B2155" s="142"/>
      <c r="C2155" s="138"/>
      <c r="D2155" s="241"/>
      <c r="E2155" s="241"/>
      <c r="F2155" s="241"/>
      <c r="G2155" s="241"/>
      <c r="H2155" s="240"/>
      <c r="I2155" s="241"/>
      <c r="J2155" s="241"/>
      <c r="K2155" s="241"/>
      <c r="P2155" s="2"/>
      <c r="AA2155" s="6"/>
      <c r="AB2155" s="6"/>
      <c r="AC2155" s="6"/>
    </row>
    <row r="2156" spans="1:29" ht="9.9" customHeight="1" x14ac:dyDescent="0.25">
      <c r="B2156" s="138"/>
      <c r="C2156" s="138"/>
      <c r="D2156" s="241"/>
      <c r="E2156" s="241"/>
      <c r="F2156" s="241"/>
      <c r="G2156" s="241"/>
      <c r="H2156" s="240"/>
      <c r="I2156" s="241"/>
      <c r="J2156" s="241"/>
      <c r="K2156" s="241"/>
      <c r="L2156" s="241"/>
      <c r="P2156" s="2"/>
      <c r="AA2156" s="6"/>
      <c r="AB2156" s="6"/>
      <c r="AC2156" s="6"/>
    </row>
    <row r="2157" spans="1:29" ht="9.9" customHeight="1" x14ac:dyDescent="0.25">
      <c r="B2157" s="138"/>
      <c r="C2157" s="138"/>
      <c r="D2157" s="241"/>
      <c r="E2157" s="241"/>
      <c r="F2157" s="241"/>
      <c r="G2157" s="241"/>
      <c r="H2157" s="240"/>
      <c r="I2157" s="241"/>
      <c r="J2157" s="241"/>
      <c r="K2157" s="241"/>
      <c r="L2157" s="241"/>
      <c r="M2157" s="240"/>
      <c r="N2157" s="240"/>
      <c r="O2157" s="240"/>
      <c r="P2157" s="2"/>
      <c r="AA2157" s="6"/>
      <c r="AB2157" s="6"/>
      <c r="AC2157" s="6"/>
    </row>
    <row r="2158" spans="1:29" ht="9.9" customHeight="1" x14ac:dyDescent="0.25">
      <c r="B2158" s="138"/>
      <c r="C2158" s="138"/>
      <c r="D2158" s="241"/>
      <c r="E2158" s="241"/>
      <c r="F2158" s="241"/>
      <c r="G2158" s="241"/>
      <c r="H2158" s="240"/>
      <c r="I2158" s="241"/>
      <c r="J2158" s="241"/>
      <c r="K2158" s="241"/>
      <c r="L2158" s="241"/>
      <c r="M2158" s="240"/>
      <c r="N2158" s="240"/>
      <c r="O2158" s="240"/>
      <c r="P2158" s="2"/>
      <c r="AA2158" s="6"/>
      <c r="AB2158" s="6"/>
      <c r="AC2158" s="6"/>
    </row>
    <row r="2159" spans="1:29" ht="9.9" customHeight="1" x14ac:dyDescent="0.25">
      <c r="B2159" s="138"/>
      <c r="C2159" s="138"/>
      <c r="D2159" s="241"/>
      <c r="E2159" s="241"/>
      <c r="F2159" s="241"/>
      <c r="G2159" s="241"/>
      <c r="H2159" s="240"/>
      <c r="I2159" s="241"/>
      <c r="J2159" s="241"/>
      <c r="K2159" s="241"/>
      <c r="L2159" s="241"/>
      <c r="M2159" s="240"/>
      <c r="N2159" s="240"/>
      <c r="O2159" s="240"/>
      <c r="P2159" s="2"/>
      <c r="AA2159" s="6"/>
      <c r="AB2159" s="6"/>
      <c r="AC2159" s="6"/>
    </row>
    <row r="2160" spans="1:29" ht="9.9" customHeight="1" x14ac:dyDescent="0.25">
      <c r="B2160" s="138"/>
      <c r="C2160" s="138"/>
      <c r="D2160" s="241"/>
      <c r="E2160" s="241"/>
      <c r="F2160" s="241"/>
      <c r="G2160" s="241"/>
      <c r="H2160" s="240"/>
      <c r="I2160" s="241"/>
      <c r="J2160" s="241"/>
      <c r="K2160" s="241"/>
      <c r="L2160" s="241"/>
      <c r="M2160" s="240"/>
      <c r="N2160" s="240"/>
      <c r="O2160" s="240"/>
      <c r="P2160" s="2"/>
      <c r="AA2160" s="6"/>
      <c r="AB2160" s="6"/>
      <c r="AC2160" s="6"/>
    </row>
    <row r="2161" spans="1:29" ht="9.9" customHeight="1" x14ac:dyDescent="0.25">
      <c r="B2161" s="138"/>
      <c r="C2161" s="138"/>
      <c r="D2161" s="241"/>
      <c r="E2161" s="241"/>
      <c r="F2161" s="241"/>
      <c r="G2161" s="241"/>
      <c r="H2161" s="240"/>
      <c r="I2161" s="241"/>
      <c r="J2161" s="241"/>
      <c r="K2161" s="241"/>
      <c r="L2161" s="241"/>
      <c r="M2161" s="240"/>
      <c r="N2161" s="240"/>
      <c r="O2161" s="240"/>
      <c r="P2161" s="2"/>
      <c r="AA2161" s="6"/>
      <c r="AB2161" s="6"/>
      <c r="AC2161" s="6"/>
    </row>
    <row r="2162" spans="1:29" ht="9.9" customHeight="1" x14ac:dyDescent="0.25">
      <c r="B2162" s="138"/>
      <c r="C2162" s="138"/>
      <c r="D2162" s="241"/>
      <c r="E2162" s="241"/>
      <c r="F2162" s="241"/>
      <c r="G2162" s="241"/>
      <c r="H2162" s="240"/>
      <c r="I2162" s="241"/>
      <c r="J2162" s="241"/>
      <c r="K2162" s="241"/>
      <c r="L2162" s="241"/>
      <c r="M2162" s="240"/>
      <c r="N2162" s="240"/>
      <c r="O2162" s="240"/>
      <c r="P2162" s="2"/>
      <c r="AA2162" s="6"/>
      <c r="AB2162" s="6"/>
      <c r="AC2162" s="6"/>
    </row>
    <row r="2163" spans="1:29" ht="9.9" customHeight="1" x14ac:dyDescent="0.25">
      <c r="B2163" s="138"/>
      <c r="C2163" s="138"/>
      <c r="D2163" s="241"/>
      <c r="E2163" s="241"/>
      <c r="F2163" s="241"/>
      <c r="G2163" s="241"/>
      <c r="H2163" s="240"/>
      <c r="I2163" s="241"/>
      <c r="J2163" s="241"/>
      <c r="K2163" s="241"/>
      <c r="L2163" s="241"/>
      <c r="M2163" s="240"/>
      <c r="N2163" s="240"/>
      <c r="O2163" s="240"/>
      <c r="P2163" s="2"/>
      <c r="AA2163" s="6"/>
      <c r="AB2163" s="6"/>
      <c r="AC2163" s="6"/>
    </row>
    <row r="2164" spans="1:29" ht="9.9" customHeight="1" x14ac:dyDescent="0.25">
      <c r="B2164" s="138"/>
      <c r="C2164" s="138"/>
      <c r="D2164" s="241"/>
      <c r="E2164" s="241"/>
      <c r="F2164" s="241"/>
      <c r="G2164" s="241"/>
      <c r="H2164" s="240"/>
      <c r="I2164" s="241"/>
      <c r="J2164" s="241"/>
      <c r="K2164" s="241"/>
      <c r="L2164" s="241"/>
      <c r="M2164" s="240"/>
      <c r="N2164" s="240"/>
      <c r="O2164" s="240"/>
      <c r="P2164" s="2"/>
      <c r="AA2164" s="6"/>
      <c r="AB2164" s="6"/>
      <c r="AC2164" s="6"/>
    </row>
    <row r="2165" spans="1:29" ht="9.9" customHeight="1" x14ac:dyDescent="0.25">
      <c r="B2165" s="138"/>
      <c r="C2165" s="138"/>
      <c r="D2165" s="241"/>
      <c r="E2165" s="241"/>
      <c r="F2165" s="241"/>
      <c r="G2165" s="241"/>
      <c r="H2165" s="240"/>
      <c r="I2165" s="241"/>
      <c r="J2165" s="241"/>
      <c r="K2165" s="241"/>
      <c r="L2165" s="241"/>
      <c r="M2165" s="240"/>
      <c r="N2165" s="240"/>
      <c r="O2165" s="240"/>
      <c r="P2165" s="2"/>
      <c r="AA2165" s="6"/>
      <c r="AB2165" s="6"/>
      <c r="AC2165" s="6"/>
    </row>
    <row r="2166" spans="1:29" ht="9.9" customHeight="1" x14ac:dyDescent="0.25">
      <c r="B2166" s="138"/>
      <c r="C2166" s="138"/>
      <c r="D2166" s="241"/>
      <c r="E2166" s="241"/>
      <c r="F2166" s="241"/>
      <c r="G2166" s="241"/>
      <c r="H2166" s="240"/>
      <c r="I2166" s="241"/>
      <c r="J2166" s="241"/>
      <c r="K2166" s="241"/>
      <c r="L2166" s="241"/>
      <c r="M2166" s="240"/>
      <c r="N2166" s="240"/>
      <c r="O2166" s="240"/>
      <c r="P2166" s="2"/>
      <c r="AA2166" s="6"/>
      <c r="AB2166" s="6"/>
      <c r="AC2166" s="6"/>
    </row>
    <row r="2167" spans="1:29" ht="9.9" customHeight="1" x14ac:dyDescent="0.25">
      <c r="B2167" s="138"/>
      <c r="C2167" s="138"/>
      <c r="D2167" s="241"/>
      <c r="E2167" s="241"/>
      <c r="F2167" s="241"/>
      <c r="G2167" s="241"/>
      <c r="H2167" s="240"/>
      <c r="I2167" s="241"/>
      <c r="J2167" s="241"/>
      <c r="K2167" s="241"/>
      <c r="L2167" s="241"/>
      <c r="M2167" s="240"/>
      <c r="N2167" s="240"/>
      <c r="O2167" s="240"/>
      <c r="P2167" s="2"/>
      <c r="AA2167" s="6"/>
      <c r="AB2167" s="6"/>
      <c r="AC2167" s="6"/>
    </row>
    <row r="2168" spans="1:29" ht="9.9" customHeight="1" x14ac:dyDescent="0.15">
      <c r="A2168" s="28"/>
      <c r="B2168" s="138"/>
      <c r="C2168" s="29"/>
      <c r="D2168" s="12"/>
      <c r="E2168" s="12"/>
      <c r="F2168" s="12"/>
      <c r="G2168" s="12"/>
      <c r="H2168" s="2"/>
      <c r="I2168" s="112"/>
      <c r="J2168" s="90"/>
      <c r="K2168" s="90"/>
      <c r="L2168" s="119"/>
      <c r="M2168" s="240"/>
      <c r="N2168" s="240"/>
      <c r="O2168" s="240"/>
      <c r="P2168" s="13"/>
      <c r="Q2168" s="93"/>
      <c r="R2168" s="110"/>
      <c r="S2168" s="92"/>
      <c r="T2168" s="92"/>
      <c r="U2168" s="92"/>
      <c r="V2168" s="111"/>
      <c r="W2168" s="93"/>
      <c r="AA2168" s="6"/>
      <c r="AB2168" s="6"/>
      <c r="AC2168" s="6"/>
    </row>
    <row r="2169" spans="1:29" ht="9.9" customHeight="1" x14ac:dyDescent="0.15">
      <c r="A2169" s="28"/>
      <c r="B2169" s="138"/>
      <c r="C2169" s="29"/>
      <c r="D2169" s="12"/>
      <c r="E2169" s="12"/>
      <c r="F2169" s="12"/>
      <c r="G2169" s="12"/>
      <c r="H2169" s="2"/>
      <c r="I2169" s="112"/>
      <c r="J2169" s="90"/>
      <c r="K2169" s="96"/>
      <c r="L2169" s="119"/>
      <c r="M2169" s="240"/>
      <c r="N2169" s="240"/>
      <c r="O2169" s="240"/>
      <c r="P2169" s="13"/>
      <c r="Q2169" s="93"/>
      <c r="R2169" s="110"/>
      <c r="S2169" s="92"/>
      <c r="T2169" s="92"/>
      <c r="U2169" s="92"/>
      <c r="V2169" s="111"/>
      <c r="W2169" s="93"/>
      <c r="AA2169" s="6"/>
      <c r="AB2169" s="6"/>
      <c r="AC2169" s="6"/>
    </row>
    <row r="2170" spans="1:29" ht="9.9" customHeight="1" x14ac:dyDescent="0.25">
      <c r="A2170" s="28"/>
      <c r="B2170" s="138"/>
      <c r="C2170" s="29"/>
      <c r="D2170" s="230"/>
      <c r="E2170" s="23"/>
      <c r="F2170" s="23"/>
      <c r="G2170" s="23"/>
      <c r="H2170" s="4"/>
      <c r="M2170" s="240"/>
      <c r="N2170" s="240"/>
      <c r="O2170" s="240"/>
      <c r="P2170" s="15"/>
      <c r="T2170" s="4"/>
      <c r="Z2170" s="20"/>
      <c r="AA2170" s="6"/>
      <c r="AB2170" s="6"/>
      <c r="AC2170" s="6"/>
    </row>
    <row r="2171" spans="1:29" ht="9.9" customHeight="1" x14ac:dyDescent="0.25">
      <c r="A2171" s="238"/>
      <c r="B2171" s="138"/>
      <c r="C2171" s="14"/>
      <c r="D2171" s="240"/>
      <c r="E2171" s="240"/>
      <c r="F2171" s="240"/>
      <c r="G2171" s="22"/>
      <c r="H2171" s="240"/>
      <c r="I2171" s="241"/>
      <c r="J2171" s="241"/>
      <c r="M2171" s="240"/>
      <c r="N2171" s="240"/>
      <c r="O2171" s="240"/>
    </row>
    <row r="2172" spans="1:29" s="4" customFormat="1" ht="9.9" customHeight="1" x14ac:dyDescent="0.25">
      <c r="A2172" s="228"/>
      <c r="B2172" s="138"/>
      <c r="C2172" s="2"/>
      <c r="D2172" s="231"/>
      <c r="E2172" s="231"/>
      <c r="F2172" s="231"/>
      <c r="G2172" s="8"/>
      <c r="H2172" s="231"/>
      <c r="M2172" s="240"/>
      <c r="N2172" s="240"/>
      <c r="O2172" s="240"/>
      <c r="Q2172" s="231"/>
      <c r="R2172" s="231"/>
      <c r="S2172" s="231"/>
      <c r="T2172" s="231"/>
      <c r="U2172" s="231"/>
      <c r="V2172" s="231"/>
      <c r="W2172" s="231"/>
      <c r="X2172" s="231"/>
      <c r="Y2172" s="231"/>
      <c r="Z2172" s="231"/>
      <c r="AA2172" s="12"/>
      <c r="AB2172" s="2"/>
      <c r="AC2172" s="2"/>
    </row>
    <row r="2173" spans="1:29" s="4" customFormat="1" ht="9.9" customHeight="1" x14ac:dyDescent="0.25">
      <c r="A2173" s="228"/>
      <c r="B2173" s="138"/>
      <c r="C2173" s="2"/>
      <c r="D2173" s="231"/>
      <c r="E2173" s="231"/>
      <c r="F2173" s="231"/>
      <c r="G2173" s="8"/>
      <c r="H2173" s="231"/>
      <c r="M2173" s="240"/>
      <c r="N2173" s="240"/>
      <c r="O2173" s="240"/>
      <c r="Q2173" s="231"/>
      <c r="R2173" s="231"/>
      <c r="S2173" s="231"/>
      <c r="T2173" s="231"/>
      <c r="U2173" s="231"/>
      <c r="V2173" s="231"/>
      <c r="W2173" s="231"/>
      <c r="X2173" s="231"/>
      <c r="Y2173" s="231"/>
      <c r="Z2173" s="231"/>
      <c r="AA2173" s="12"/>
      <c r="AB2173" s="2"/>
      <c r="AC2173" s="2"/>
    </row>
    <row r="2174" spans="1:29" s="4" customFormat="1" ht="9.9" customHeight="1" x14ac:dyDescent="0.25">
      <c r="A2174" s="228"/>
      <c r="B2174" s="138"/>
      <c r="C2174" s="2"/>
      <c r="D2174" s="231"/>
      <c r="E2174" s="231"/>
      <c r="F2174" s="231"/>
      <c r="G2174" s="8"/>
      <c r="H2174" s="231"/>
      <c r="M2174" s="240"/>
      <c r="N2174" s="240"/>
      <c r="O2174" s="240"/>
      <c r="Q2174" s="231"/>
      <c r="R2174" s="231"/>
      <c r="S2174" s="231"/>
      <c r="T2174" s="231"/>
      <c r="U2174" s="231"/>
      <c r="V2174" s="231"/>
      <c r="W2174" s="231"/>
      <c r="X2174" s="231"/>
      <c r="Y2174" s="231"/>
      <c r="Z2174" s="231"/>
      <c r="AA2174" s="12"/>
      <c r="AB2174" s="2"/>
      <c r="AC2174" s="2"/>
    </row>
    <row r="2175" spans="1:29" s="4" customFormat="1" ht="9.9" customHeight="1" x14ac:dyDescent="0.25">
      <c r="A2175" s="228"/>
      <c r="B2175" s="138"/>
      <c r="C2175" s="2"/>
      <c r="D2175" s="231"/>
      <c r="E2175" s="231"/>
      <c r="F2175" s="231"/>
      <c r="G2175" s="8"/>
      <c r="H2175" s="231"/>
      <c r="M2175" s="240"/>
      <c r="N2175" s="240"/>
      <c r="O2175" s="240"/>
      <c r="Q2175" s="231"/>
      <c r="R2175" s="231"/>
      <c r="S2175" s="231"/>
      <c r="T2175" s="231"/>
      <c r="U2175" s="231"/>
      <c r="V2175" s="231"/>
      <c r="W2175" s="231"/>
      <c r="X2175" s="231"/>
      <c r="Y2175" s="231"/>
      <c r="Z2175" s="231"/>
      <c r="AA2175" s="12"/>
      <c r="AB2175" s="2"/>
      <c r="AC2175" s="2"/>
    </row>
    <row r="2176" spans="1:29" s="4" customFormat="1" ht="9.9" customHeight="1" x14ac:dyDescent="0.25">
      <c r="A2176" s="228"/>
      <c r="B2176" s="138"/>
      <c r="C2176" s="2"/>
      <c r="D2176" s="231"/>
      <c r="E2176" s="231"/>
      <c r="F2176" s="231"/>
      <c r="G2176" s="8"/>
      <c r="H2176" s="231"/>
      <c r="M2176" s="240"/>
      <c r="N2176" s="240"/>
      <c r="O2176" s="240"/>
      <c r="Q2176" s="231"/>
      <c r="R2176" s="231"/>
      <c r="S2176" s="231"/>
      <c r="T2176" s="231"/>
      <c r="U2176" s="231"/>
      <c r="V2176" s="231"/>
      <c r="W2176" s="231"/>
      <c r="X2176" s="231"/>
      <c r="Y2176" s="231"/>
      <c r="Z2176" s="231"/>
      <c r="AA2176" s="12"/>
      <c r="AB2176" s="2"/>
      <c r="AC2176" s="2"/>
    </row>
    <row r="2177" spans="1:29" s="4" customFormat="1" ht="9.9" customHeight="1" x14ac:dyDescent="0.25">
      <c r="A2177" s="228"/>
      <c r="B2177" s="138"/>
      <c r="C2177" s="2"/>
      <c r="D2177" s="231"/>
      <c r="E2177" s="231"/>
      <c r="F2177" s="231"/>
      <c r="G2177" s="8"/>
      <c r="H2177" s="231"/>
      <c r="M2177" s="240"/>
      <c r="N2177" s="240"/>
      <c r="O2177" s="240"/>
      <c r="Q2177" s="231"/>
      <c r="R2177" s="231"/>
      <c r="S2177" s="231"/>
      <c r="T2177" s="231"/>
      <c r="U2177" s="231"/>
      <c r="V2177" s="231"/>
      <c r="W2177" s="231"/>
      <c r="X2177" s="231"/>
      <c r="Y2177" s="231"/>
      <c r="Z2177" s="231"/>
      <c r="AA2177" s="12"/>
      <c r="AB2177" s="2"/>
      <c r="AC2177" s="2"/>
    </row>
    <row r="2178" spans="1:29" s="4" customFormat="1" ht="9.9" customHeight="1" x14ac:dyDescent="0.25">
      <c r="A2178" s="228"/>
      <c r="B2178" s="138"/>
      <c r="C2178" s="2"/>
      <c r="D2178" s="231"/>
      <c r="E2178" s="231"/>
      <c r="F2178" s="231"/>
      <c r="G2178" s="8"/>
      <c r="H2178" s="231"/>
      <c r="M2178" s="240"/>
      <c r="N2178" s="240"/>
      <c r="O2178" s="240"/>
      <c r="Q2178" s="231"/>
      <c r="R2178" s="231"/>
      <c r="S2178" s="231"/>
      <c r="T2178" s="231"/>
      <c r="U2178" s="231"/>
      <c r="V2178" s="231"/>
      <c r="W2178" s="231"/>
      <c r="X2178" s="231"/>
      <c r="Y2178" s="231"/>
      <c r="Z2178" s="231"/>
      <c r="AA2178" s="12"/>
      <c r="AB2178" s="2"/>
      <c r="AC2178" s="2"/>
    </row>
    <row r="2179" spans="1:29" s="4" customFormat="1" ht="9.9" customHeight="1" x14ac:dyDescent="0.25">
      <c r="A2179" s="228"/>
      <c r="B2179" s="138"/>
      <c r="C2179" s="2"/>
      <c r="D2179" s="231"/>
      <c r="E2179" s="231"/>
      <c r="F2179" s="231"/>
      <c r="G2179" s="8"/>
      <c r="H2179" s="231"/>
      <c r="M2179" s="240"/>
      <c r="N2179" s="240"/>
      <c r="O2179" s="240"/>
      <c r="Q2179" s="231"/>
      <c r="R2179" s="231"/>
      <c r="S2179" s="231"/>
      <c r="T2179" s="231"/>
      <c r="U2179" s="231"/>
      <c r="V2179" s="231"/>
      <c r="W2179" s="231"/>
      <c r="X2179" s="231"/>
      <c r="Y2179" s="231"/>
      <c r="Z2179" s="231"/>
      <c r="AA2179" s="12"/>
      <c r="AB2179" s="2"/>
      <c r="AC2179" s="2"/>
    </row>
    <row r="2180" spans="1:29" s="4" customFormat="1" ht="9.9" customHeight="1" x14ac:dyDescent="0.25">
      <c r="A2180" s="228"/>
      <c r="B2180" s="138"/>
      <c r="C2180" s="2"/>
      <c r="D2180" s="231"/>
      <c r="E2180" s="231"/>
      <c r="F2180" s="231"/>
      <c r="G2180" s="8"/>
      <c r="H2180" s="231"/>
      <c r="M2180" s="240"/>
      <c r="N2180" s="240"/>
      <c r="O2180" s="240"/>
      <c r="Q2180" s="231"/>
      <c r="R2180" s="231"/>
      <c r="S2180" s="231"/>
      <c r="T2180" s="231"/>
      <c r="U2180" s="231"/>
      <c r="V2180" s="231"/>
      <c r="W2180" s="231"/>
      <c r="X2180" s="231"/>
      <c r="Y2180" s="231"/>
      <c r="Z2180" s="231"/>
      <c r="AA2180" s="12"/>
      <c r="AB2180" s="2"/>
      <c r="AC2180" s="2"/>
    </row>
    <row r="2181" spans="1:29" s="4" customFormat="1" ht="9.9" customHeight="1" x14ac:dyDescent="0.25">
      <c r="A2181" s="228"/>
      <c r="B2181" s="138"/>
      <c r="C2181" s="2"/>
      <c r="D2181" s="231"/>
      <c r="E2181" s="231"/>
      <c r="F2181" s="231"/>
      <c r="G2181" s="8"/>
      <c r="H2181" s="231"/>
      <c r="M2181" s="240"/>
      <c r="N2181" s="240"/>
      <c r="O2181" s="240"/>
      <c r="Q2181" s="231"/>
      <c r="R2181" s="231"/>
      <c r="S2181" s="231"/>
      <c r="T2181" s="231"/>
      <c r="U2181" s="231"/>
      <c r="V2181" s="231"/>
      <c r="W2181" s="231"/>
      <c r="X2181" s="231"/>
      <c r="Y2181" s="231"/>
      <c r="Z2181" s="231"/>
      <c r="AA2181" s="12"/>
      <c r="AB2181" s="2"/>
      <c r="AC2181" s="2"/>
    </row>
    <row r="2182" spans="1:29" s="4" customFormat="1" ht="9.9" customHeight="1" x14ac:dyDescent="0.25">
      <c r="A2182" s="228"/>
      <c r="B2182" s="138"/>
      <c r="C2182" s="2"/>
      <c r="D2182" s="231"/>
      <c r="E2182" s="231"/>
      <c r="F2182" s="231"/>
      <c r="G2182" s="8"/>
      <c r="H2182" s="231"/>
      <c r="M2182" s="240"/>
      <c r="N2182" s="240"/>
      <c r="O2182" s="240"/>
      <c r="Q2182" s="231"/>
      <c r="R2182" s="231"/>
      <c r="S2182" s="231"/>
      <c r="T2182" s="231"/>
      <c r="U2182" s="231"/>
      <c r="V2182" s="231"/>
      <c r="W2182" s="231"/>
      <c r="X2182" s="231"/>
      <c r="Y2182" s="231"/>
      <c r="Z2182" s="231"/>
      <c r="AA2182" s="12"/>
      <c r="AB2182" s="2"/>
      <c r="AC2182" s="2"/>
    </row>
    <row r="2183" spans="1:29" s="4" customFormat="1" ht="9.9" customHeight="1" x14ac:dyDescent="0.25">
      <c r="A2183" s="228"/>
      <c r="B2183" s="138"/>
      <c r="C2183" s="2"/>
      <c r="D2183" s="231"/>
      <c r="E2183" s="231"/>
      <c r="F2183" s="231"/>
      <c r="G2183" s="8"/>
      <c r="H2183" s="231"/>
      <c r="M2183" s="240"/>
      <c r="N2183" s="240"/>
      <c r="O2183" s="240"/>
      <c r="Q2183" s="231"/>
      <c r="R2183" s="231"/>
      <c r="S2183" s="231"/>
      <c r="T2183" s="231"/>
      <c r="U2183" s="231"/>
      <c r="V2183" s="231"/>
      <c r="W2183" s="231"/>
      <c r="X2183" s="231"/>
      <c r="Y2183" s="231"/>
      <c r="Z2183" s="231"/>
      <c r="AA2183" s="12"/>
      <c r="AB2183" s="2"/>
      <c r="AC2183" s="2"/>
    </row>
    <row r="2184" spans="1:29" s="4" customFormat="1" ht="9.9" customHeight="1" x14ac:dyDescent="0.25">
      <c r="A2184" s="228"/>
      <c r="B2184" s="138"/>
      <c r="C2184" s="2"/>
      <c r="D2184" s="231"/>
      <c r="E2184" s="231"/>
      <c r="F2184" s="231"/>
      <c r="G2184" s="8"/>
      <c r="H2184" s="231"/>
      <c r="M2184" s="240"/>
      <c r="N2184" s="240"/>
      <c r="O2184" s="240"/>
      <c r="Q2184" s="231"/>
      <c r="R2184" s="231"/>
      <c r="S2184" s="231"/>
      <c r="T2184" s="231"/>
      <c r="U2184" s="231"/>
      <c r="V2184" s="231"/>
      <c r="W2184" s="231"/>
      <c r="X2184" s="231"/>
      <c r="Y2184" s="231"/>
      <c r="Z2184" s="231"/>
      <c r="AA2184" s="12"/>
      <c r="AB2184" s="2"/>
      <c r="AC2184" s="2"/>
    </row>
    <row r="2185" spans="1:29" s="4" customFormat="1" ht="9.9" customHeight="1" x14ac:dyDescent="0.25">
      <c r="A2185" s="228"/>
      <c r="B2185" s="138"/>
      <c r="C2185" s="2"/>
      <c r="D2185" s="231"/>
      <c r="E2185" s="231"/>
      <c r="F2185" s="231"/>
      <c r="G2185" s="8"/>
      <c r="H2185" s="231"/>
      <c r="M2185" s="240"/>
      <c r="N2185" s="240"/>
      <c r="O2185" s="240"/>
      <c r="Q2185" s="231"/>
      <c r="R2185" s="231"/>
      <c r="S2185" s="231"/>
      <c r="T2185" s="231"/>
      <c r="U2185" s="231"/>
      <c r="V2185" s="231"/>
      <c r="W2185" s="231"/>
      <c r="X2185" s="231"/>
      <c r="Y2185" s="231"/>
      <c r="Z2185" s="231"/>
      <c r="AA2185" s="12"/>
      <c r="AB2185" s="2"/>
      <c r="AC2185" s="2"/>
    </row>
    <row r="2186" spans="1:29" s="4" customFormat="1" ht="9.9" customHeight="1" x14ac:dyDescent="0.25">
      <c r="A2186" s="228"/>
      <c r="B2186" s="138"/>
      <c r="C2186" s="2"/>
      <c r="D2186" s="231"/>
      <c r="E2186" s="231"/>
      <c r="F2186" s="231"/>
      <c r="G2186" s="8"/>
      <c r="H2186" s="231"/>
      <c r="M2186" s="240"/>
      <c r="N2186" s="240"/>
      <c r="O2186" s="240"/>
      <c r="Q2186" s="231"/>
      <c r="R2186" s="231"/>
      <c r="S2186" s="231"/>
      <c r="T2186" s="231"/>
      <c r="U2186" s="231"/>
      <c r="V2186" s="231"/>
      <c r="W2186" s="231"/>
      <c r="X2186" s="231"/>
      <c r="Y2186" s="231"/>
      <c r="Z2186" s="231"/>
      <c r="AA2186" s="12"/>
      <c r="AB2186" s="2"/>
      <c r="AC2186" s="2"/>
    </row>
    <row r="2187" spans="1:29" s="4" customFormat="1" ht="9.9" customHeight="1" x14ac:dyDescent="0.25">
      <c r="A2187" s="228"/>
      <c r="B2187" s="138"/>
      <c r="C2187" s="2"/>
      <c r="D2187" s="231"/>
      <c r="E2187" s="231"/>
      <c r="F2187" s="231"/>
      <c r="G2187" s="8"/>
      <c r="H2187" s="231"/>
      <c r="M2187" s="240"/>
      <c r="N2187" s="240"/>
      <c r="O2187" s="240"/>
      <c r="Q2187" s="231"/>
      <c r="R2187" s="231"/>
      <c r="S2187" s="231"/>
      <c r="T2187" s="231"/>
      <c r="U2187" s="231"/>
      <c r="V2187" s="231"/>
      <c r="W2187" s="231"/>
      <c r="X2187" s="231"/>
      <c r="Y2187" s="231"/>
      <c r="Z2187" s="231"/>
      <c r="AA2187" s="12"/>
      <c r="AB2187" s="2"/>
      <c r="AC2187" s="2"/>
    </row>
    <row r="2188" spans="1:29" s="4" customFormat="1" ht="9.9" customHeight="1" x14ac:dyDescent="0.25">
      <c r="A2188" s="228"/>
      <c r="B2188" s="138"/>
      <c r="C2188" s="2"/>
      <c r="D2188" s="231"/>
      <c r="E2188" s="231"/>
      <c r="F2188" s="231"/>
      <c r="G2188" s="8"/>
      <c r="H2188" s="231"/>
      <c r="M2188" s="240"/>
      <c r="N2188" s="240"/>
      <c r="O2188" s="240"/>
      <c r="Q2188" s="231"/>
      <c r="R2188" s="231"/>
      <c r="S2188" s="231"/>
      <c r="T2188" s="231"/>
      <c r="U2188" s="231"/>
      <c r="V2188" s="231"/>
      <c r="W2188" s="231"/>
      <c r="X2188" s="231"/>
      <c r="Y2188" s="231"/>
      <c r="Z2188" s="231"/>
      <c r="AA2188" s="12"/>
      <c r="AB2188" s="2"/>
      <c r="AC2188" s="2"/>
    </row>
    <row r="2189" spans="1:29" s="4" customFormat="1" ht="9.9" customHeight="1" x14ac:dyDescent="0.25">
      <c r="A2189" s="228"/>
      <c r="B2189" s="138"/>
      <c r="C2189" s="2"/>
      <c r="D2189" s="231"/>
      <c r="E2189" s="231"/>
      <c r="F2189" s="231"/>
      <c r="G2189" s="8"/>
      <c r="H2189" s="231"/>
      <c r="M2189" s="240"/>
      <c r="N2189" s="240"/>
      <c r="O2189" s="240"/>
      <c r="Q2189" s="231"/>
      <c r="R2189" s="231"/>
      <c r="S2189" s="231"/>
      <c r="T2189" s="231"/>
      <c r="U2189" s="231"/>
      <c r="V2189" s="231"/>
      <c r="W2189" s="231"/>
      <c r="X2189" s="231"/>
      <c r="Y2189" s="231"/>
      <c r="Z2189" s="231"/>
      <c r="AA2189" s="12"/>
      <c r="AB2189" s="2"/>
      <c r="AC2189" s="2"/>
    </row>
    <row r="2190" spans="1:29" s="4" customFormat="1" ht="9.9" customHeight="1" x14ac:dyDescent="0.25">
      <c r="A2190" s="228"/>
      <c r="B2190" s="138"/>
      <c r="C2190" s="2"/>
      <c r="D2190" s="231"/>
      <c r="E2190" s="231"/>
      <c r="F2190" s="231"/>
      <c r="G2190" s="8"/>
      <c r="H2190" s="231"/>
      <c r="M2190" s="240"/>
      <c r="N2190" s="240"/>
      <c r="O2190" s="240"/>
      <c r="Q2190" s="231"/>
      <c r="R2190" s="231"/>
      <c r="S2190" s="231"/>
      <c r="T2190" s="231"/>
      <c r="U2190" s="231"/>
      <c r="V2190" s="231"/>
      <c r="W2190" s="231"/>
      <c r="X2190" s="231"/>
      <c r="Y2190" s="231"/>
      <c r="Z2190" s="231"/>
      <c r="AA2190" s="12"/>
      <c r="AB2190" s="2"/>
      <c r="AC2190" s="2"/>
    </row>
    <row r="2191" spans="1:29" s="4" customFormat="1" ht="9.9" customHeight="1" x14ac:dyDescent="0.25">
      <c r="A2191" s="228"/>
      <c r="B2191" s="138"/>
      <c r="C2191" s="2"/>
      <c r="D2191" s="231"/>
      <c r="E2191" s="231"/>
      <c r="F2191" s="231"/>
      <c r="G2191" s="8"/>
      <c r="H2191" s="231"/>
      <c r="M2191" s="240"/>
      <c r="N2191" s="240"/>
      <c r="O2191" s="240"/>
      <c r="Q2191" s="231"/>
      <c r="R2191" s="231"/>
      <c r="S2191" s="231"/>
      <c r="T2191" s="231"/>
      <c r="U2191" s="231"/>
      <c r="V2191" s="231"/>
      <c r="W2191" s="231"/>
      <c r="X2191" s="231"/>
      <c r="Y2191" s="231"/>
      <c r="Z2191" s="231"/>
      <c r="AA2191" s="12"/>
      <c r="AB2191" s="2"/>
      <c r="AC2191" s="2"/>
    </row>
    <row r="2192" spans="1:29" s="4" customFormat="1" ht="9.9" customHeight="1" x14ac:dyDescent="0.25">
      <c r="A2192" s="228"/>
      <c r="B2192" s="138"/>
      <c r="C2192" s="2"/>
      <c r="D2192" s="231"/>
      <c r="E2192" s="231"/>
      <c r="F2192" s="231"/>
      <c r="G2192" s="8"/>
      <c r="H2192" s="231"/>
      <c r="M2192" s="240"/>
      <c r="N2192" s="240"/>
      <c r="O2192" s="240"/>
      <c r="Q2192" s="231"/>
      <c r="R2192" s="231"/>
      <c r="S2192" s="231"/>
      <c r="T2192" s="231"/>
      <c r="U2192" s="231"/>
      <c r="V2192" s="231"/>
      <c r="W2192" s="231"/>
      <c r="X2192" s="231"/>
      <c r="Y2192" s="231"/>
      <c r="Z2192" s="231"/>
      <c r="AA2192" s="12"/>
      <c r="AB2192" s="2"/>
      <c r="AC2192" s="2"/>
    </row>
    <row r="2193" spans="1:29" s="4" customFormat="1" ht="9.9" customHeight="1" x14ac:dyDescent="0.25">
      <c r="A2193" s="228"/>
      <c r="B2193" s="138"/>
      <c r="C2193" s="2"/>
      <c r="D2193" s="231"/>
      <c r="E2193" s="231"/>
      <c r="F2193" s="231"/>
      <c r="G2193" s="8"/>
      <c r="H2193" s="231"/>
      <c r="M2193" s="240"/>
      <c r="N2193" s="240"/>
      <c r="O2193" s="240"/>
      <c r="Q2193" s="231"/>
      <c r="R2193" s="231"/>
      <c r="S2193" s="231"/>
      <c r="T2193" s="231"/>
      <c r="U2193" s="231"/>
      <c r="V2193" s="231"/>
      <c r="W2193" s="231"/>
      <c r="X2193" s="231"/>
      <c r="Y2193" s="231"/>
      <c r="Z2193" s="231"/>
      <c r="AA2193" s="12"/>
      <c r="AB2193" s="2"/>
      <c r="AC2193" s="2"/>
    </row>
    <row r="2194" spans="1:29" s="4" customFormat="1" ht="9.9" customHeight="1" x14ac:dyDescent="0.25">
      <c r="A2194" s="228"/>
      <c r="B2194" s="138"/>
      <c r="C2194" s="2"/>
      <c r="D2194" s="231"/>
      <c r="E2194" s="231"/>
      <c r="F2194" s="231"/>
      <c r="G2194" s="8"/>
      <c r="H2194" s="231"/>
      <c r="M2194" s="240"/>
      <c r="N2194" s="240"/>
      <c r="O2194" s="240"/>
      <c r="Q2194" s="231"/>
      <c r="R2194" s="231"/>
      <c r="S2194" s="231"/>
      <c r="T2194" s="231"/>
      <c r="U2194" s="231"/>
      <c r="V2194" s="231"/>
      <c r="W2194" s="231"/>
      <c r="X2194" s="231"/>
      <c r="Y2194" s="231"/>
      <c r="Z2194" s="231"/>
      <c r="AA2194" s="12"/>
      <c r="AB2194" s="2"/>
      <c r="AC2194" s="2"/>
    </row>
    <row r="2195" spans="1:29" s="4" customFormat="1" ht="9.9" customHeight="1" x14ac:dyDescent="0.25">
      <c r="A2195" s="228"/>
      <c r="B2195" s="138"/>
      <c r="C2195" s="2"/>
      <c r="D2195" s="231"/>
      <c r="E2195" s="231"/>
      <c r="F2195" s="231"/>
      <c r="G2195" s="8"/>
      <c r="H2195" s="231"/>
      <c r="M2195" s="240"/>
      <c r="N2195" s="240"/>
      <c r="O2195" s="240"/>
      <c r="Q2195" s="231"/>
      <c r="R2195" s="231"/>
      <c r="S2195" s="231"/>
      <c r="T2195" s="231"/>
      <c r="U2195" s="231"/>
      <c r="V2195" s="231"/>
      <c r="W2195" s="231"/>
      <c r="X2195" s="231"/>
      <c r="Y2195" s="231"/>
      <c r="Z2195" s="231"/>
      <c r="AA2195" s="12"/>
      <c r="AB2195" s="2"/>
      <c r="AC2195" s="2"/>
    </row>
    <row r="2196" spans="1:29" s="4" customFormat="1" ht="9.9" customHeight="1" x14ac:dyDescent="0.25">
      <c r="A2196" s="228"/>
      <c r="B2196" s="138"/>
      <c r="C2196" s="2"/>
      <c r="D2196" s="231"/>
      <c r="E2196" s="231"/>
      <c r="F2196" s="231"/>
      <c r="G2196" s="8"/>
      <c r="H2196" s="231"/>
      <c r="M2196" s="240"/>
      <c r="N2196" s="240"/>
      <c r="O2196" s="240"/>
      <c r="Q2196" s="231"/>
      <c r="R2196" s="231"/>
      <c r="S2196" s="231"/>
      <c r="T2196" s="231"/>
      <c r="U2196" s="231"/>
      <c r="V2196" s="231"/>
      <c r="W2196" s="231"/>
      <c r="X2196" s="231"/>
      <c r="Y2196" s="231"/>
      <c r="Z2196" s="231"/>
      <c r="AA2196" s="12"/>
      <c r="AB2196" s="2"/>
      <c r="AC2196" s="2"/>
    </row>
    <row r="2197" spans="1:29" s="4" customFormat="1" ht="9.9" customHeight="1" x14ac:dyDescent="0.25">
      <c r="A2197" s="228"/>
      <c r="B2197" s="139"/>
      <c r="C2197" s="2"/>
      <c r="D2197" s="231"/>
      <c r="E2197" s="231"/>
      <c r="F2197" s="231"/>
      <c r="G2197" s="8"/>
      <c r="H2197" s="231"/>
      <c r="M2197" s="231"/>
      <c r="N2197" s="240"/>
      <c r="O2197" s="240"/>
      <c r="Q2197" s="231"/>
      <c r="R2197" s="231"/>
      <c r="S2197" s="231"/>
      <c r="T2197" s="231"/>
      <c r="U2197" s="231"/>
      <c r="V2197" s="231"/>
      <c r="W2197" s="231"/>
      <c r="X2197" s="231"/>
      <c r="Y2197" s="231"/>
      <c r="Z2197" s="231"/>
      <c r="AA2197" s="12"/>
      <c r="AB2197" s="2"/>
      <c r="AC2197" s="2"/>
    </row>
    <row r="2198" spans="1:29" s="4" customFormat="1" ht="9.9" customHeight="1" x14ac:dyDescent="0.25">
      <c r="A2198" s="228"/>
      <c r="B2198" s="142"/>
      <c r="C2198" s="2"/>
      <c r="D2198" s="231"/>
      <c r="E2198" s="231"/>
      <c r="F2198" s="231"/>
      <c r="G2198" s="8"/>
      <c r="H2198" s="231"/>
      <c r="M2198" s="231"/>
      <c r="N2198" s="240"/>
      <c r="O2198" s="240"/>
      <c r="Q2198" s="231"/>
      <c r="R2198" s="231"/>
      <c r="S2198" s="231"/>
      <c r="T2198" s="231"/>
      <c r="U2198" s="231"/>
      <c r="V2198" s="231"/>
      <c r="W2198" s="231"/>
      <c r="X2198" s="231"/>
      <c r="Y2198" s="231"/>
      <c r="Z2198" s="231"/>
      <c r="AA2198" s="12"/>
      <c r="AB2198" s="2"/>
      <c r="AC2198" s="2"/>
    </row>
    <row r="2199" spans="1:29" s="4" customFormat="1" ht="9.9" customHeight="1" x14ac:dyDescent="0.25">
      <c r="A2199" s="228"/>
      <c r="B2199" s="138"/>
      <c r="C2199" s="2"/>
      <c r="D2199" s="231"/>
      <c r="E2199" s="231"/>
      <c r="F2199" s="231"/>
      <c r="G2199" s="8"/>
      <c r="H2199" s="231"/>
      <c r="M2199" s="231"/>
      <c r="N2199" s="240"/>
      <c r="O2199" s="240"/>
      <c r="Q2199" s="231"/>
      <c r="R2199" s="231"/>
      <c r="S2199" s="231"/>
      <c r="T2199" s="231"/>
      <c r="U2199" s="231"/>
      <c r="V2199" s="231"/>
      <c r="W2199" s="231"/>
      <c r="X2199" s="231"/>
      <c r="Y2199" s="231"/>
      <c r="Z2199" s="231"/>
      <c r="AA2199" s="12"/>
      <c r="AB2199" s="2"/>
      <c r="AC2199" s="2"/>
    </row>
    <row r="2200" spans="1:29" s="4" customFormat="1" ht="9.9" customHeight="1" x14ac:dyDescent="0.25">
      <c r="A2200" s="228"/>
      <c r="B2200" s="138"/>
      <c r="C2200" s="2"/>
      <c r="D2200" s="231"/>
      <c r="E2200" s="231"/>
      <c r="F2200" s="231"/>
      <c r="G2200" s="8"/>
      <c r="H2200" s="231"/>
      <c r="M2200" s="240"/>
      <c r="N2200" s="240"/>
      <c r="O2200" s="240"/>
      <c r="Q2200" s="231"/>
      <c r="R2200" s="231"/>
      <c r="S2200" s="231"/>
      <c r="T2200" s="231"/>
      <c r="U2200" s="231"/>
      <c r="V2200" s="231"/>
      <c r="W2200" s="231"/>
      <c r="X2200" s="231"/>
      <c r="Y2200" s="231"/>
      <c r="Z2200" s="231"/>
      <c r="AA2200" s="12"/>
      <c r="AB2200" s="2"/>
      <c r="AC2200" s="2"/>
    </row>
    <row r="2201" spans="1:29" s="4" customFormat="1" ht="9.9" customHeight="1" x14ac:dyDescent="0.25">
      <c r="A2201" s="228"/>
      <c r="B2201" s="138"/>
      <c r="C2201" s="2"/>
      <c r="D2201" s="231"/>
      <c r="E2201" s="231"/>
      <c r="F2201" s="231"/>
      <c r="G2201" s="8"/>
      <c r="H2201" s="231"/>
      <c r="M2201" s="240"/>
      <c r="N2201" s="240"/>
      <c r="O2201" s="240"/>
      <c r="Q2201" s="231"/>
      <c r="R2201" s="231"/>
      <c r="S2201" s="231"/>
      <c r="T2201" s="231"/>
      <c r="U2201" s="231"/>
      <c r="V2201" s="231"/>
      <c r="W2201" s="231"/>
      <c r="X2201" s="231"/>
      <c r="Y2201" s="231"/>
      <c r="Z2201" s="231"/>
      <c r="AA2201" s="12"/>
      <c r="AB2201" s="2"/>
      <c r="AC2201" s="2"/>
    </row>
    <row r="2202" spans="1:29" s="4" customFormat="1" ht="9.9" customHeight="1" x14ac:dyDescent="0.25">
      <c r="A2202" s="228"/>
      <c r="B2202" s="138"/>
      <c r="C2202" s="2"/>
      <c r="D2202" s="231"/>
      <c r="E2202" s="231"/>
      <c r="F2202" s="231"/>
      <c r="G2202" s="8"/>
      <c r="H2202" s="231"/>
      <c r="M2202" s="240"/>
      <c r="N2202" s="240"/>
      <c r="O2202" s="240"/>
      <c r="Q2202" s="231"/>
      <c r="R2202" s="231"/>
      <c r="S2202" s="231"/>
      <c r="T2202" s="231"/>
      <c r="U2202" s="231"/>
      <c r="V2202" s="231"/>
      <c r="W2202" s="231"/>
      <c r="X2202" s="231"/>
      <c r="Y2202" s="231"/>
      <c r="Z2202" s="231"/>
      <c r="AA2202" s="12"/>
      <c r="AB2202" s="2"/>
      <c r="AC2202" s="2"/>
    </row>
    <row r="2203" spans="1:29" s="4" customFormat="1" ht="9.9" customHeight="1" x14ac:dyDescent="0.25">
      <c r="A2203" s="228"/>
      <c r="B2203" s="138"/>
      <c r="C2203" s="2"/>
      <c r="D2203" s="231"/>
      <c r="E2203" s="231"/>
      <c r="F2203" s="231"/>
      <c r="G2203" s="8"/>
      <c r="H2203" s="231"/>
      <c r="M2203" s="240"/>
      <c r="N2203" s="240"/>
      <c r="O2203" s="240"/>
      <c r="Q2203" s="231"/>
      <c r="R2203" s="231"/>
      <c r="S2203" s="231"/>
      <c r="T2203" s="231"/>
      <c r="U2203" s="231"/>
      <c r="V2203" s="231"/>
      <c r="W2203" s="231"/>
      <c r="X2203" s="231"/>
      <c r="Y2203" s="231"/>
      <c r="Z2203" s="231"/>
      <c r="AA2203" s="12"/>
      <c r="AB2203" s="2"/>
      <c r="AC2203" s="2"/>
    </row>
    <row r="2204" spans="1:29" s="4" customFormat="1" ht="9.9" customHeight="1" x14ac:dyDescent="0.25">
      <c r="A2204" s="228"/>
      <c r="B2204" s="138"/>
      <c r="C2204" s="2"/>
      <c r="D2204" s="231"/>
      <c r="E2204" s="231"/>
      <c r="F2204" s="231"/>
      <c r="G2204" s="8"/>
      <c r="H2204" s="231"/>
      <c r="M2204" s="240"/>
      <c r="N2204" s="240"/>
      <c r="O2204" s="240"/>
      <c r="Q2204" s="231"/>
      <c r="R2204" s="231"/>
      <c r="S2204" s="231"/>
      <c r="T2204" s="231"/>
      <c r="U2204" s="231"/>
      <c r="V2204" s="231"/>
      <c r="W2204" s="231"/>
      <c r="X2204" s="231"/>
      <c r="Y2204" s="231"/>
      <c r="Z2204" s="231"/>
      <c r="AA2204" s="12"/>
      <c r="AB2204" s="2"/>
      <c r="AC2204" s="2"/>
    </row>
    <row r="2205" spans="1:29" s="4" customFormat="1" ht="9.9" customHeight="1" x14ac:dyDescent="0.25">
      <c r="A2205" s="228"/>
      <c r="B2205" s="138"/>
      <c r="C2205" s="2"/>
      <c r="D2205" s="231"/>
      <c r="E2205" s="231"/>
      <c r="F2205" s="231"/>
      <c r="G2205" s="8"/>
      <c r="H2205" s="231"/>
      <c r="M2205" s="240"/>
      <c r="N2205" s="240"/>
      <c r="O2205" s="240"/>
      <c r="Q2205" s="231"/>
      <c r="R2205" s="231"/>
      <c r="S2205" s="231"/>
      <c r="T2205" s="231"/>
      <c r="U2205" s="231"/>
      <c r="V2205" s="231"/>
      <c r="W2205" s="231"/>
      <c r="X2205" s="231"/>
      <c r="Y2205" s="231"/>
      <c r="Z2205" s="231"/>
      <c r="AA2205" s="12"/>
      <c r="AB2205" s="2"/>
      <c r="AC2205" s="2"/>
    </row>
    <row r="2206" spans="1:29" s="4" customFormat="1" ht="9.9" customHeight="1" x14ac:dyDescent="0.25">
      <c r="A2206" s="228"/>
      <c r="B2206" s="138"/>
      <c r="C2206" s="2"/>
      <c r="D2206" s="231"/>
      <c r="E2206" s="231"/>
      <c r="F2206" s="231"/>
      <c r="G2206" s="8"/>
      <c r="H2206" s="231"/>
      <c r="M2206" s="240"/>
      <c r="N2206" s="240"/>
      <c r="O2206" s="240"/>
      <c r="Q2206" s="231"/>
      <c r="R2206" s="231"/>
      <c r="S2206" s="231"/>
      <c r="T2206" s="231"/>
      <c r="U2206" s="231"/>
      <c r="V2206" s="231"/>
      <c r="W2206" s="231"/>
      <c r="X2206" s="231"/>
      <c r="Y2206" s="231"/>
      <c r="Z2206" s="231"/>
      <c r="AA2206" s="12"/>
      <c r="AB2206" s="2"/>
      <c r="AC2206" s="2"/>
    </row>
    <row r="2207" spans="1:29" s="4" customFormat="1" ht="9.9" customHeight="1" x14ac:dyDescent="0.25">
      <c r="A2207" s="228"/>
      <c r="B2207" s="138"/>
      <c r="C2207" s="2"/>
      <c r="D2207" s="231"/>
      <c r="E2207" s="231"/>
      <c r="F2207" s="231"/>
      <c r="G2207" s="8"/>
      <c r="H2207" s="231"/>
      <c r="M2207" s="240"/>
      <c r="N2207" s="240"/>
      <c r="O2207" s="240"/>
      <c r="Q2207" s="231"/>
      <c r="R2207" s="231"/>
      <c r="S2207" s="231"/>
      <c r="T2207" s="231"/>
      <c r="U2207" s="231"/>
      <c r="V2207" s="231"/>
      <c r="W2207" s="231"/>
      <c r="X2207" s="231"/>
      <c r="Y2207" s="231"/>
      <c r="Z2207" s="231"/>
      <c r="AA2207" s="12"/>
      <c r="AB2207" s="2"/>
      <c r="AC2207" s="2"/>
    </row>
    <row r="2208" spans="1:29" s="4" customFormat="1" ht="9.9" customHeight="1" x14ac:dyDescent="0.25">
      <c r="A2208" s="228"/>
      <c r="B2208" s="138"/>
      <c r="C2208" s="2"/>
      <c r="D2208" s="231"/>
      <c r="E2208" s="231"/>
      <c r="F2208" s="231"/>
      <c r="G2208" s="8"/>
      <c r="H2208" s="231"/>
      <c r="M2208" s="240"/>
      <c r="N2208" s="240"/>
      <c r="O2208" s="240"/>
      <c r="Q2208" s="231"/>
      <c r="R2208" s="231"/>
      <c r="S2208" s="231"/>
      <c r="T2208" s="231"/>
      <c r="U2208" s="231"/>
      <c r="V2208" s="231"/>
      <c r="W2208" s="231"/>
      <c r="X2208" s="231"/>
      <c r="Y2208" s="231"/>
      <c r="Z2208" s="231"/>
      <c r="AA2208" s="12"/>
      <c r="AB2208" s="2"/>
      <c r="AC2208" s="2"/>
    </row>
    <row r="2209" spans="1:29" s="4" customFormat="1" ht="9.9" customHeight="1" x14ac:dyDescent="0.25">
      <c r="A2209" s="228"/>
      <c r="B2209" s="138"/>
      <c r="C2209" s="2"/>
      <c r="D2209" s="231"/>
      <c r="E2209" s="231"/>
      <c r="F2209" s="231"/>
      <c r="G2209" s="8"/>
      <c r="H2209" s="231"/>
      <c r="M2209" s="240"/>
      <c r="N2209" s="240"/>
      <c r="O2209" s="240"/>
      <c r="Q2209" s="231"/>
      <c r="R2209" s="231"/>
      <c r="S2209" s="231"/>
      <c r="T2209" s="231"/>
      <c r="U2209" s="231"/>
      <c r="V2209" s="231"/>
      <c r="W2209" s="231"/>
      <c r="X2209" s="231"/>
      <c r="Y2209" s="231"/>
      <c r="Z2209" s="231"/>
      <c r="AA2209" s="12"/>
      <c r="AB2209" s="2"/>
      <c r="AC2209" s="2"/>
    </row>
    <row r="2210" spans="1:29" s="4" customFormat="1" ht="9.9" customHeight="1" x14ac:dyDescent="0.25">
      <c r="A2210" s="228"/>
      <c r="B2210" s="138"/>
      <c r="C2210" s="2"/>
      <c r="D2210" s="231"/>
      <c r="E2210" s="231"/>
      <c r="F2210" s="231"/>
      <c r="G2210" s="8"/>
      <c r="H2210" s="231"/>
      <c r="M2210" s="240"/>
      <c r="N2210" s="240"/>
      <c r="O2210" s="240"/>
      <c r="Q2210" s="231"/>
      <c r="R2210" s="231"/>
      <c r="S2210" s="231"/>
      <c r="T2210" s="231"/>
      <c r="U2210" s="231"/>
      <c r="V2210" s="231"/>
      <c r="W2210" s="231"/>
      <c r="X2210" s="231"/>
      <c r="Y2210" s="231"/>
      <c r="Z2210" s="231"/>
      <c r="AA2210" s="12"/>
      <c r="AB2210" s="2"/>
      <c r="AC2210" s="2"/>
    </row>
    <row r="2211" spans="1:29" s="4" customFormat="1" ht="9.9" customHeight="1" x14ac:dyDescent="0.25">
      <c r="A2211" s="228"/>
      <c r="B2211" s="138"/>
      <c r="C2211" s="2"/>
      <c r="D2211" s="231"/>
      <c r="E2211" s="231"/>
      <c r="F2211" s="231"/>
      <c r="G2211" s="8"/>
      <c r="H2211" s="231"/>
      <c r="M2211" s="240"/>
      <c r="N2211" s="240"/>
      <c r="O2211" s="240"/>
      <c r="Q2211" s="231"/>
      <c r="R2211" s="231"/>
      <c r="S2211" s="231"/>
      <c r="T2211" s="231"/>
      <c r="U2211" s="231"/>
      <c r="V2211" s="231"/>
      <c r="W2211" s="231"/>
      <c r="X2211" s="231"/>
      <c r="Y2211" s="231"/>
      <c r="Z2211" s="231"/>
      <c r="AA2211" s="12"/>
      <c r="AB2211" s="2"/>
      <c r="AC2211" s="2"/>
    </row>
    <row r="2212" spans="1:29" s="4" customFormat="1" ht="9.9" customHeight="1" x14ac:dyDescent="0.25">
      <c r="A2212" s="228"/>
      <c r="B2212" s="138"/>
      <c r="C2212" s="2"/>
      <c r="D2212" s="231"/>
      <c r="E2212" s="231"/>
      <c r="F2212" s="231"/>
      <c r="G2212" s="8"/>
      <c r="H2212" s="231"/>
      <c r="M2212" s="240"/>
      <c r="N2212" s="240"/>
      <c r="O2212" s="240"/>
      <c r="Q2212" s="231"/>
      <c r="R2212" s="231"/>
      <c r="S2212" s="231"/>
      <c r="T2212" s="231"/>
      <c r="U2212" s="231"/>
      <c r="V2212" s="231"/>
      <c r="W2212" s="231"/>
      <c r="X2212" s="231"/>
      <c r="Y2212" s="231"/>
      <c r="Z2212" s="231"/>
      <c r="AA2212" s="12"/>
      <c r="AB2212" s="2"/>
      <c r="AC2212" s="2"/>
    </row>
    <row r="2213" spans="1:29" s="4" customFormat="1" ht="9.9" customHeight="1" x14ac:dyDescent="0.25">
      <c r="A2213" s="228"/>
      <c r="B2213" s="138"/>
      <c r="C2213" s="2"/>
      <c r="D2213" s="231"/>
      <c r="E2213" s="231"/>
      <c r="F2213" s="231"/>
      <c r="G2213" s="8"/>
      <c r="H2213" s="231"/>
      <c r="M2213" s="240"/>
      <c r="N2213" s="240"/>
      <c r="O2213" s="240"/>
      <c r="Q2213" s="231"/>
      <c r="R2213" s="231"/>
      <c r="S2213" s="231"/>
      <c r="T2213" s="231"/>
      <c r="U2213" s="231"/>
      <c r="V2213" s="231"/>
      <c r="W2213" s="231"/>
      <c r="X2213" s="231"/>
      <c r="Y2213" s="231"/>
      <c r="Z2213" s="231"/>
      <c r="AA2213" s="12"/>
      <c r="AB2213" s="2"/>
      <c r="AC2213" s="2"/>
    </row>
    <row r="2214" spans="1:29" s="4" customFormat="1" ht="9.9" customHeight="1" x14ac:dyDescent="0.25">
      <c r="A2214" s="228"/>
      <c r="B2214" s="138"/>
      <c r="C2214" s="2"/>
      <c r="D2214" s="231"/>
      <c r="E2214" s="231"/>
      <c r="F2214" s="231"/>
      <c r="G2214" s="8"/>
      <c r="H2214" s="231"/>
      <c r="M2214" s="240"/>
      <c r="N2214" s="240"/>
      <c r="O2214" s="240"/>
      <c r="Q2214" s="231"/>
      <c r="R2214" s="231"/>
      <c r="S2214" s="231"/>
      <c r="T2214" s="231"/>
      <c r="U2214" s="231"/>
      <c r="V2214" s="231"/>
      <c r="W2214" s="231"/>
      <c r="X2214" s="231"/>
      <c r="Y2214" s="231"/>
      <c r="Z2214" s="231"/>
      <c r="AA2214" s="12"/>
      <c r="AB2214" s="2"/>
      <c r="AC2214" s="2"/>
    </row>
    <row r="2215" spans="1:29" s="4" customFormat="1" ht="9.9" customHeight="1" x14ac:dyDescent="0.25">
      <c r="A2215" s="228"/>
      <c r="B2215" s="138"/>
      <c r="C2215" s="2"/>
      <c r="D2215" s="231"/>
      <c r="E2215" s="231"/>
      <c r="F2215" s="231"/>
      <c r="G2215" s="8"/>
      <c r="H2215" s="231"/>
      <c r="M2215" s="240"/>
      <c r="N2215" s="240"/>
      <c r="O2215" s="240"/>
      <c r="Q2215" s="231"/>
      <c r="R2215" s="231"/>
      <c r="S2215" s="231"/>
      <c r="T2215" s="231"/>
      <c r="U2215" s="231"/>
      <c r="V2215" s="231"/>
      <c r="W2215" s="231"/>
      <c r="X2215" s="231"/>
      <c r="Y2215" s="231"/>
      <c r="Z2215" s="231"/>
      <c r="AA2215" s="12"/>
      <c r="AB2215" s="2"/>
      <c r="AC2215" s="2"/>
    </row>
    <row r="2216" spans="1:29" s="4" customFormat="1" ht="9.9" customHeight="1" x14ac:dyDescent="0.25">
      <c r="A2216" s="228"/>
      <c r="B2216" s="138"/>
      <c r="C2216" s="2"/>
      <c r="D2216" s="231"/>
      <c r="E2216" s="231"/>
      <c r="F2216" s="231"/>
      <c r="G2216" s="8"/>
      <c r="H2216" s="231"/>
      <c r="M2216" s="240"/>
      <c r="N2216" s="240"/>
      <c r="O2216" s="240"/>
      <c r="Q2216" s="231"/>
      <c r="R2216" s="231"/>
      <c r="S2216" s="231"/>
      <c r="T2216" s="231"/>
      <c r="U2216" s="231"/>
      <c r="V2216" s="231"/>
      <c r="W2216" s="231"/>
      <c r="X2216" s="231"/>
      <c r="Y2216" s="231"/>
      <c r="Z2216" s="231"/>
      <c r="AA2216" s="12"/>
      <c r="AB2216" s="2"/>
      <c r="AC2216" s="2"/>
    </row>
    <row r="2217" spans="1:29" s="4" customFormat="1" ht="9.9" customHeight="1" x14ac:dyDescent="0.25">
      <c r="A2217" s="228"/>
      <c r="B2217" s="138"/>
      <c r="C2217" s="2"/>
      <c r="D2217" s="231"/>
      <c r="E2217" s="231"/>
      <c r="F2217" s="231"/>
      <c r="G2217" s="8"/>
      <c r="H2217" s="231"/>
      <c r="M2217" s="240"/>
      <c r="N2217" s="240"/>
      <c r="O2217" s="240"/>
      <c r="Q2217" s="231"/>
      <c r="R2217" s="231"/>
      <c r="S2217" s="231"/>
      <c r="T2217" s="231"/>
      <c r="U2217" s="231"/>
      <c r="V2217" s="231"/>
      <c r="W2217" s="231"/>
      <c r="X2217" s="231"/>
      <c r="Y2217" s="231"/>
      <c r="Z2217" s="231"/>
      <c r="AA2217" s="12"/>
      <c r="AB2217" s="2"/>
      <c r="AC2217" s="2"/>
    </row>
    <row r="2218" spans="1:29" s="4" customFormat="1" ht="9.9" customHeight="1" x14ac:dyDescent="0.25">
      <c r="A2218" s="228"/>
      <c r="B2218" s="138"/>
      <c r="C2218" s="2"/>
      <c r="D2218" s="231"/>
      <c r="E2218" s="231"/>
      <c r="F2218" s="231"/>
      <c r="G2218" s="8"/>
      <c r="H2218" s="231"/>
      <c r="M2218" s="240"/>
      <c r="N2218" s="240"/>
      <c r="O2218" s="240"/>
      <c r="Q2218" s="231"/>
      <c r="R2218" s="231"/>
      <c r="S2218" s="231"/>
      <c r="T2218" s="231"/>
      <c r="U2218" s="231"/>
      <c r="V2218" s="231"/>
      <c r="W2218" s="231"/>
      <c r="X2218" s="231"/>
      <c r="Y2218" s="231"/>
      <c r="Z2218" s="231"/>
      <c r="AA2218" s="12"/>
      <c r="AB2218" s="2"/>
      <c r="AC2218" s="2"/>
    </row>
    <row r="2219" spans="1:29" s="4" customFormat="1" ht="9.9" customHeight="1" x14ac:dyDescent="0.25">
      <c r="A2219" s="228"/>
      <c r="B2219" s="138"/>
      <c r="C2219" s="2"/>
      <c r="D2219" s="231"/>
      <c r="E2219" s="231"/>
      <c r="F2219" s="231"/>
      <c r="G2219" s="8"/>
      <c r="H2219" s="231"/>
      <c r="M2219" s="240"/>
      <c r="N2219" s="240"/>
      <c r="O2219" s="240"/>
      <c r="Q2219" s="231"/>
      <c r="R2219" s="231"/>
      <c r="S2219" s="231"/>
      <c r="T2219" s="231"/>
      <c r="U2219" s="231"/>
      <c r="V2219" s="231"/>
      <c r="W2219" s="231"/>
      <c r="X2219" s="231"/>
      <c r="Y2219" s="231"/>
      <c r="Z2219" s="231"/>
      <c r="AA2219" s="12"/>
      <c r="AB2219" s="2"/>
      <c r="AC2219" s="2"/>
    </row>
    <row r="2220" spans="1:29" s="4" customFormat="1" ht="9.9" customHeight="1" x14ac:dyDescent="0.25">
      <c r="A2220" s="228"/>
      <c r="B2220" s="138"/>
      <c r="C2220" s="2"/>
      <c r="D2220" s="231"/>
      <c r="E2220" s="231"/>
      <c r="F2220" s="231"/>
      <c r="G2220" s="8"/>
      <c r="H2220" s="231"/>
      <c r="M2220" s="240"/>
      <c r="N2220" s="240"/>
      <c r="O2220" s="240"/>
      <c r="Q2220" s="231"/>
      <c r="R2220" s="231"/>
      <c r="S2220" s="231"/>
      <c r="T2220" s="231"/>
      <c r="U2220" s="231"/>
      <c r="V2220" s="231"/>
      <c r="W2220" s="231"/>
      <c r="X2220" s="231"/>
      <c r="Y2220" s="231"/>
      <c r="Z2220" s="231"/>
      <c r="AA2220" s="12"/>
      <c r="AB2220" s="2"/>
      <c r="AC2220" s="2"/>
    </row>
    <row r="2221" spans="1:29" s="4" customFormat="1" ht="9.9" customHeight="1" x14ac:dyDescent="0.25">
      <c r="A2221" s="228"/>
      <c r="B2221" s="138"/>
      <c r="C2221" s="2"/>
      <c r="D2221" s="231"/>
      <c r="E2221" s="231"/>
      <c r="F2221" s="231"/>
      <c r="G2221" s="8"/>
      <c r="H2221" s="231"/>
      <c r="M2221" s="240"/>
      <c r="N2221" s="240"/>
      <c r="O2221" s="240"/>
      <c r="Q2221" s="231"/>
      <c r="R2221" s="231"/>
      <c r="S2221" s="231"/>
      <c r="T2221" s="231"/>
      <c r="U2221" s="231"/>
      <c r="V2221" s="231"/>
      <c r="W2221" s="231"/>
      <c r="X2221" s="231"/>
      <c r="Y2221" s="231"/>
      <c r="Z2221" s="231"/>
      <c r="AA2221" s="12"/>
      <c r="AB2221" s="2"/>
      <c r="AC2221" s="2"/>
    </row>
    <row r="2222" spans="1:29" s="4" customFormat="1" ht="9.9" customHeight="1" x14ac:dyDescent="0.25">
      <c r="A2222" s="228"/>
      <c r="B2222" s="138"/>
      <c r="C2222" s="2"/>
      <c r="D2222" s="231"/>
      <c r="E2222" s="231"/>
      <c r="F2222" s="231"/>
      <c r="G2222" s="8"/>
      <c r="H2222" s="231"/>
      <c r="M2222" s="240"/>
      <c r="N2222" s="240"/>
      <c r="O2222" s="240"/>
      <c r="Q2222" s="231"/>
      <c r="R2222" s="231"/>
      <c r="S2222" s="231"/>
      <c r="T2222" s="231"/>
      <c r="U2222" s="231"/>
      <c r="V2222" s="231"/>
      <c r="W2222" s="231"/>
      <c r="X2222" s="231"/>
      <c r="Y2222" s="231"/>
      <c r="Z2222" s="231"/>
      <c r="AA2222" s="12"/>
      <c r="AB2222" s="2"/>
      <c r="AC2222" s="2"/>
    </row>
    <row r="2223" spans="1:29" s="4" customFormat="1" ht="9.9" customHeight="1" x14ac:dyDescent="0.25">
      <c r="A2223" s="228"/>
      <c r="B2223" s="138"/>
      <c r="C2223" s="2"/>
      <c r="D2223" s="231"/>
      <c r="E2223" s="231"/>
      <c r="F2223" s="231"/>
      <c r="G2223" s="8"/>
      <c r="H2223" s="231"/>
      <c r="M2223" s="240"/>
      <c r="N2223" s="240"/>
      <c r="O2223" s="240"/>
      <c r="Q2223" s="231"/>
      <c r="R2223" s="231"/>
      <c r="S2223" s="231"/>
      <c r="T2223" s="231"/>
      <c r="U2223" s="231"/>
      <c r="V2223" s="231"/>
      <c r="W2223" s="231"/>
      <c r="X2223" s="231"/>
      <c r="Y2223" s="231"/>
      <c r="Z2223" s="231"/>
      <c r="AA2223" s="12"/>
      <c r="AB2223" s="2"/>
      <c r="AC2223" s="2"/>
    </row>
    <row r="2224" spans="1:29" s="4" customFormat="1" ht="9.9" customHeight="1" x14ac:dyDescent="0.25">
      <c r="A2224" s="228"/>
      <c r="B2224" s="138"/>
      <c r="C2224" s="2"/>
      <c r="D2224" s="231"/>
      <c r="E2224" s="231"/>
      <c r="F2224" s="231"/>
      <c r="G2224" s="8"/>
      <c r="H2224" s="231"/>
      <c r="M2224" s="240"/>
      <c r="N2224" s="240"/>
      <c r="O2224" s="240"/>
      <c r="Q2224" s="231"/>
      <c r="R2224" s="231"/>
      <c r="S2224" s="231"/>
      <c r="T2224" s="231"/>
      <c r="U2224" s="231"/>
      <c r="V2224" s="231"/>
      <c r="W2224" s="231"/>
      <c r="X2224" s="231"/>
      <c r="Y2224" s="231"/>
      <c r="Z2224" s="231"/>
      <c r="AA2224" s="12"/>
      <c r="AB2224" s="2"/>
      <c r="AC2224" s="2"/>
    </row>
    <row r="2225" spans="1:29" s="4" customFormat="1" ht="9.9" customHeight="1" x14ac:dyDescent="0.25">
      <c r="A2225" s="228"/>
      <c r="B2225" s="138"/>
      <c r="C2225" s="2"/>
      <c r="D2225" s="231"/>
      <c r="E2225" s="231"/>
      <c r="F2225" s="231"/>
      <c r="G2225" s="8"/>
      <c r="H2225" s="231"/>
      <c r="M2225" s="240"/>
      <c r="N2225" s="240"/>
      <c r="O2225" s="240"/>
      <c r="Q2225" s="231"/>
      <c r="R2225" s="231"/>
      <c r="S2225" s="231"/>
      <c r="T2225" s="231"/>
      <c r="U2225" s="231"/>
      <c r="V2225" s="231"/>
      <c r="W2225" s="231"/>
      <c r="X2225" s="231"/>
      <c r="Y2225" s="231"/>
      <c r="Z2225" s="231"/>
      <c r="AA2225" s="12"/>
      <c r="AB2225" s="2"/>
      <c r="AC2225" s="2"/>
    </row>
    <row r="2226" spans="1:29" s="4" customFormat="1" ht="9.9" customHeight="1" x14ac:dyDescent="0.25">
      <c r="A2226" s="228"/>
      <c r="B2226" s="138"/>
      <c r="C2226" s="2"/>
      <c r="D2226" s="231"/>
      <c r="E2226" s="231"/>
      <c r="F2226" s="231"/>
      <c r="G2226" s="8"/>
      <c r="H2226" s="231"/>
      <c r="M2226" s="240"/>
      <c r="N2226" s="240"/>
      <c r="O2226" s="240"/>
      <c r="Q2226" s="231"/>
      <c r="R2226" s="231"/>
      <c r="S2226" s="231"/>
      <c r="T2226" s="231"/>
      <c r="U2226" s="231"/>
      <c r="V2226" s="231"/>
      <c r="W2226" s="231"/>
      <c r="X2226" s="231"/>
      <c r="Y2226" s="231"/>
      <c r="Z2226" s="231"/>
      <c r="AA2226" s="12"/>
      <c r="AB2226" s="2"/>
      <c r="AC2226" s="2"/>
    </row>
    <row r="2227" spans="1:29" s="4" customFormat="1" ht="9.9" customHeight="1" x14ac:dyDescent="0.25">
      <c r="A2227" s="228"/>
      <c r="B2227" s="138"/>
      <c r="C2227" s="2"/>
      <c r="D2227" s="231"/>
      <c r="E2227" s="231"/>
      <c r="F2227" s="231"/>
      <c r="G2227" s="8"/>
      <c r="H2227" s="231"/>
      <c r="M2227" s="240"/>
      <c r="N2227" s="240"/>
      <c r="O2227" s="240"/>
      <c r="Q2227" s="231"/>
      <c r="R2227" s="231"/>
      <c r="S2227" s="231"/>
      <c r="T2227" s="231"/>
      <c r="U2227" s="231"/>
      <c r="V2227" s="231"/>
      <c r="W2227" s="231"/>
      <c r="X2227" s="231"/>
      <c r="Y2227" s="231"/>
      <c r="Z2227" s="231"/>
      <c r="AA2227" s="12"/>
      <c r="AB2227" s="2"/>
      <c r="AC2227" s="2"/>
    </row>
    <row r="2228" spans="1:29" s="4" customFormat="1" ht="9.9" customHeight="1" x14ac:dyDescent="0.25">
      <c r="A2228" s="228"/>
      <c r="B2228" s="138"/>
      <c r="C2228" s="2"/>
      <c r="D2228" s="231"/>
      <c r="E2228" s="231"/>
      <c r="F2228" s="231"/>
      <c r="G2228" s="8"/>
      <c r="H2228" s="231"/>
      <c r="M2228" s="240"/>
      <c r="N2228" s="240"/>
      <c r="O2228" s="240"/>
      <c r="Q2228" s="231"/>
      <c r="R2228" s="231"/>
      <c r="S2228" s="231"/>
      <c r="T2228" s="231"/>
      <c r="U2228" s="231"/>
      <c r="V2228" s="231"/>
      <c r="W2228" s="231"/>
      <c r="X2228" s="231"/>
      <c r="Y2228" s="231"/>
      <c r="Z2228" s="231"/>
      <c r="AA2228" s="12"/>
      <c r="AB2228" s="2"/>
      <c r="AC2228" s="2"/>
    </row>
    <row r="2229" spans="1:29" s="4" customFormat="1" ht="9.9" customHeight="1" x14ac:dyDescent="0.25">
      <c r="A2229" s="228"/>
      <c r="B2229" s="138"/>
      <c r="C2229" s="2"/>
      <c r="D2229" s="231"/>
      <c r="E2229" s="231"/>
      <c r="F2229" s="231"/>
      <c r="G2229" s="8"/>
      <c r="H2229" s="231"/>
      <c r="M2229" s="240"/>
      <c r="N2229" s="240"/>
      <c r="O2229" s="240"/>
      <c r="Q2229" s="231"/>
      <c r="R2229" s="231"/>
      <c r="S2229" s="231"/>
      <c r="T2229" s="231"/>
      <c r="U2229" s="231"/>
      <c r="V2229" s="231"/>
      <c r="W2229" s="231"/>
      <c r="X2229" s="231"/>
      <c r="Y2229" s="231"/>
      <c r="Z2229" s="231"/>
      <c r="AA2229" s="12"/>
      <c r="AB2229" s="2"/>
      <c r="AC2229" s="2"/>
    </row>
    <row r="2230" spans="1:29" s="4" customFormat="1" ht="9.9" customHeight="1" x14ac:dyDescent="0.25">
      <c r="A2230" s="228"/>
      <c r="B2230" s="138"/>
      <c r="C2230" s="2"/>
      <c r="D2230" s="231"/>
      <c r="E2230" s="231"/>
      <c r="F2230" s="231"/>
      <c r="G2230" s="8"/>
      <c r="H2230" s="231"/>
      <c r="M2230" s="240"/>
      <c r="N2230" s="240"/>
      <c r="O2230" s="240"/>
      <c r="Q2230" s="231"/>
      <c r="R2230" s="231"/>
      <c r="S2230" s="231"/>
      <c r="T2230" s="231"/>
      <c r="U2230" s="231"/>
      <c r="V2230" s="231"/>
      <c r="W2230" s="231"/>
      <c r="X2230" s="231"/>
      <c r="Y2230" s="231"/>
      <c r="Z2230" s="231"/>
      <c r="AA2230" s="12"/>
      <c r="AB2230" s="2"/>
      <c r="AC2230" s="2"/>
    </row>
    <row r="2231" spans="1:29" s="4" customFormat="1" ht="9.9" customHeight="1" x14ac:dyDescent="0.25">
      <c r="A2231" s="228"/>
      <c r="B2231" s="138"/>
      <c r="C2231" s="2"/>
      <c r="D2231" s="231"/>
      <c r="E2231" s="231"/>
      <c r="F2231" s="231"/>
      <c r="G2231" s="8"/>
      <c r="H2231" s="231"/>
      <c r="M2231" s="240"/>
      <c r="N2231" s="240"/>
      <c r="O2231" s="240"/>
      <c r="Q2231" s="231"/>
      <c r="R2231" s="231"/>
      <c r="S2231" s="231"/>
      <c r="T2231" s="231"/>
      <c r="U2231" s="231"/>
      <c r="V2231" s="231"/>
      <c r="W2231" s="231"/>
      <c r="X2231" s="231"/>
      <c r="Y2231" s="231"/>
      <c r="Z2231" s="231"/>
      <c r="AA2231" s="12"/>
      <c r="AB2231" s="2"/>
      <c r="AC2231" s="2"/>
    </row>
    <row r="2232" spans="1:29" s="4" customFormat="1" ht="9.9" customHeight="1" x14ac:dyDescent="0.25">
      <c r="A2232" s="228"/>
      <c r="B2232" s="138"/>
      <c r="C2232" s="2"/>
      <c r="D2232" s="231"/>
      <c r="E2232" s="231"/>
      <c r="F2232" s="231"/>
      <c r="G2232" s="8"/>
      <c r="H2232" s="231"/>
      <c r="M2232" s="240"/>
      <c r="N2232" s="240"/>
      <c r="O2232" s="240"/>
      <c r="Q2232" s="231"/>
      <c r="R2232" s="231"/>
      <c r="S2232" s="231"/>
      <c r="T2232" s="231"/>
      <c r="U2232" s="231"/>
      <c r="V2232" s="231"/>
      <c r="W2232" s="231"/>
      <c r="X2232" s="231"/>
      <c r="Y2232" s="231"/>
      <c r="Z2232" s="231"/>
      <c r="AA2232" s="12"/>
      <c r="AB2232" s="2"/>
      <c r="AC2232" s="2"/>
    </row>
    <row r="2233" spans="1:29" s="4" customFormat="1" ht="9.9" customHeight="1" x14ac:dyDescent="0.25">
      <c r="A2233" s="228"/>
      <c r="B2233" s="138"/>
      <c r="C2233" s="2"/>
      <c r="D2233" s="231"/>
      <c r="E2233" s="231"/>
      <c r="F2233" s="231"/>
      <c r="G2233" s="8"/>
      <c r="H2233" s="231"/>
      <c r="M2233" s="240"/>
      <c r="N2233" s="240"/>
      <c r="O2233" s="240"/>
      <c r="Q2233" s="231"/>
      <c r="R2233" s="231"/>
      <c r="S2233" s="231"/>
      <c r="T2233" s="231"/>
      <c r="U2233" s="231"/>
      <c r="V2233" s="231"/>
      <c r="W2233" s="231"/>
      <c r="X2233" s="231"/>
      <c r="Y2233" s="231"/>
      <c r="Z2233" s="231"/>
      <c r="AA2233" s="12"/>
      <c r="AB2233" s="2"/>
      <c r="AC2233" s="2"/>
    </row>
    <row r="2234" spans="1:29" s="4" customFormat="1" ht="9.9" customHeight="1" x14ac:dyDescent="0.25">
      <c r="A2234" s="228"/>
      <c r="B2234" s="138"/>
      <c r="C2234" s="2"/>
      <c r="D2234" s="231"/>
      <c r="E2234" s="231"/>
      <c r="F2234" s="231"/>
      <c r="G2234" s="8"/>
      <c r="H2234" s="231"/>
      <c r="M2234" s="240"/>
      <c r="N2234" s="240"/>
      <c r="O2234" s="240"/>
      <c r="Q2234" s="231"/>
      <c r="R2234" s="231"/>
      <c r="S2234" s="231"/>
      <c r="T2234" s="231"/>
      <c r="U2234" s="231"/>
      <c r="V2234" s="231"/>
      <c r="W2234" s="231"/>
      <c r="X2234" s="231"/>
      <c r="Y2234" s="231"/>
      <c r="Z2234" s="231"/>
      <c r="AA2234" s="12"/>
      <c r="AB2234" s="2"/>
      <c r="AC2234" s="2"/>
    </row>
    <row r="2235" spans="1:29" s="4" customFormat="1" ht="9.9" customHeight="1" x14ac:dyDescent="0.25">
      <c r="A2235" s="228"/>
      <c r="B2235" s="138"/>
      <c r="C2235" s="2"/>
      <c r="D2235" s="231"/>
      <c r="E2235" s="231"/>
      <c r="F2235" s="231"/>
      <c r="G2235" s="8"/>
      <c r="H2235" s="231"/>
      <c r="M2235" s="240"/>
      <c r="N2235" s="240"/>
      <c r="O2235" s="240"/>
      <c r="Q2235" s="231"/>
      <c r="R2235" s="231"/>
      <c r="S2235" s="231"/>
      <c r="T2235" s="231"/>
      <c r="U2235" s="231"/>
      <c r="V2235" s="231"/>
      <c r="W2235" s="231"/>
      <c r="X2235" s="231"/>
      <c r="Y2235" s="231"/>
      <c r="Z2235" s="231"/>
      <c r="AA2235" s="12"/>
      <c r="AB2235" s="2"/>
      <c r="AC2235" s="2"/>
    </row>
    <row r="2236" spans="1:29" s="4" customFormat="1" ht="9.9" customHeight="1" x14ac:dyDescent="0.25">
      <c r="A2236" s="228"/>
      <c r="B2236" s="138"/>
      <c r="C2236" s="2"/>
      <c r="D2236" s="231"/>
      <c r="E2236" s="231"/>
      <c r="F2236" s="231"/>
      <c r="G2236" s="8"/>
      <c r="H2236" s="231"/>
      <c r="M2236" s="240"/>
      <c r="N2236" s="240"/>
      <c r="O2236" s="240"/>
      <c r="Q2236" s="231"/>
      <c r="R2236" s="231"/>
      <c r="S2236" s="231"/>
      <c r="T2236" s="231"/>
      <c r="U2236" s="231"/>
      <c r="V2236" s="231"/>
      <c r="W2236" s="231"/>
      <c r="X2236" s="231"/>
      <c r="Y2236" s="231"/>
      <c r="Z2236" s="231"/>
      <c r="AA2236" s="12"/>
      <c r="AB2236" s="2"/>
      <c r="AC2236" s="2"/>
    </row>
    <row r="2237" spans="1:29" s="4" customFormat="1" ht="9.9" customHeight="1" x14ac:dyDescent="0.25">
      <c r="A2237" s="228"/>
      <c r="B2237" s="138"/>
      <c r="C2237" s="2"/>
      <c r="D2237" s="231"/>
      <c r="E2237" s="231"/>
      <c r="F2237" s="231"/>
      <c r="G2237" s="8"/>
      <c r="H2237" s="231"/>
      <c r="M2237" s="240"/>
      <c r="N2237" s="240"/>
      <c r="O2237" s="240"/>
      <c r="Q2237" s="231"/>
      <c r="R2237" s="231"/>
      <c r="S2237" s="231"/>
      <c r="T2237" s="231"/>
      <c r="U2237" s="231"/>
      <c r="V2237" s="231"/>
      <c r="W2237" s="231"/>
      <c r="X2237" s="231"/>
      <c r="Y2237" s="231"/>
      <c r="Z2237" s="231"/>
      <c r="AA2237" s="12"/>
      <c r="AB2237" s="2"/>
      <c r="AC2237" s="2"/>
    </row>
    <row r="2238" spans="1:29" s="4" customFormat="1" ht="9.9" customHeight="1" x14ac:dyDescent="0.25">
      <c r="A2238" s="228"/>
      <c r="B2238" s="138"/>
      <c r="C2238" s="2"/>
      <c r="D2238" s="231"/>
      <c r="E2238" s="231"/>
      <c r="F2238" s="231"/>
      <c r="G2238" s="8"/>
      <c r="H2238" s="231"/>
      <c r="M2238" s="240"/>
      <c r="N2238" s="240"/>
      <c r="O2238" s="240"/>
      <c r="Q2238" s="231"/>
      <c r="R2238" s="231"/>
      <c r="S2238" s="231"/>
      <c r="T2238" s="231"/>
      <c r="U2238" s="231"/>
      <c r="V2238" s="231"/>
      <c r="W2238" s="231"/>
      <c r="X2238" s="231"/>
      <c r="Y2238" s="231"/>
      <c r="Z2238" s="231"/>
      <c r="AA2238" s="12"/>
      <c r="AB2238" s="2"/>
      <c r="AC2238" s="2"/>
    </row>
    <row r="2239" spans="1:29" s="4" customFormat="1" ht="9.9" customHeight="1" x14ac:dyDescent="0.25">
      <c r="A2239" s="228"/>
      <c r="B2239" s="138"/>
      <c r="C2239" s="2"/>
      <c r="D2239" s="231"/>
      <c r="E2239" s="231"/>
      <c r="F2239" s="231"/>
      <c r="G2239" s="8"/>
      <c r="H2239" s="231"/>
      <c r="M2239" s="240"/>
      <c r="N2239" s="240"/>
      <c r="O2239" s="240"/>
      <c r="Q2239" s="231"/>
      <c r="R2239" s="231"/>
      <c r="S2239" s="231"/>
      <c r="T2239" s="231"/>
      <c r="U2239" s="231"/>
      <c r="V2239" s="231"/>
      <c r="W2239" s="231"/>
      <c r="X2239" s="231"/>
      <c r="Y2239" s="231"/>
      <c r="Z2239" s="231"/>
      <c r="AA2239" s="12"/>
      <c r="AB2239" s="2"/>
      <c r="AC2239" s="2"/>
    </row>
    <row r="2240" spans="1:29" s="4" customFormat="1" ht="9.9" customHeight="1" x14ac:dyDescent="0.25">
      <c r="A2240" s="228"/>
      <c r="B2240" s="138"/>
      <c r="C2240" s="2"/>
      <c r="D2240" s="231"/>
      <c r="E2240" s="231"/>
      <c r="F2240" s="231"/>
      <c r="G2240" s="8"/>
      <c r="H2240" s="231"/>
      <c r="M2240" s="240"/>
      <c r="N2240" s="240"/>
      <c r="O2240" s="240"/>
      <c r="Q2240" s="231"/>
      <c r="R2240" s="231"/>
      <c r="S2240" s="231"/>
      <c r="T2240" s="231"/>
      <c r="U2240" s="231"/>
      <c r="V2240" s="231"/>
      <c r="W2240" s="231"/>
      <c r="X2240" s="231"/>
      <c r="Y2240" s="231"/>
      <c r="Z2240" s="231"/>
      <c r="AA2240" s="12"/>
      <c r="AB2240" s="2"/>
      <c r="AC2240" s="2"/>
    </row>
    <row r="2241" spans="1:29" s="4" customFormat="1" ht="9.9" customHeight="1" x14ac:dyDescent="0.25">
      <c r="A2241" s="228"/>
      <c r="B2241" s="138"/>
      <c r="C2241" s="2"/>
      <c r="D2241" s="231"/>
      <c r="E2241" s="231"/>
      <c r="F2241" s="231"/>
      <c r="G2241" s="8"/>
      <c r="H2241" s="231"/>
      <c r="M2241" s="240"/>
      <c r="N2241" s="240"/>
      <c r="O2241" s="240"/>
      <c r="Q2241" s="231"/>
      <c r="R2241" s="231"/>
      <c r="S2241" s="231"/>
      <c r="T2241" s="231"/>
      <c r="U2241" s="231"/>
      <c r="V2241" s="231"/>
      <c r="W2241" s="231"/>
      <c r="X2241" s="231"/>
      <c r="Y2241" s="231"/>
      <c r="Z2241" s="231"/>
      <c r="AA2241" s="12"/>
      <c r="AB2241" s="2"/>
      <c r="AC2241" s="2"/>
    </row>
    <row r="2242" spans="1:29" s="4" customFormat="1" ht="9.9" customHeight="1" x14ac:dyDescent="0.25">
      <c r="A2242" s="228"/>
      <c r="B2242" s="138"/>
      <c r="C2242" s="2"/>
      <c r="D2242" s="231"/>
      <c r="E2242" s="231"/>
      <c r="F2242" s="231"/>
      <c r="G2242" s="8"/>
      <c r="H2242" s="231"/>
      <c r="M2242" s="240"/>
      <c r="N2242" s="240"/>
      <c r="O2242" s="240"/>
      <c r="Q2242" s="231"/>
      <c r="R2242" s="231"/>
      <c r="S2242" s="231"/>
      <c r="T2242" s="231"/>
      <c r="U2242" s="231"/>
      <c r="V2242" s="231"/>
      <c r="W2242" s="231"/>
      <c r="X2242" s="231"/>
      <c r="Y2242" s="231"/>
      <c r="Z2242" s="231"/>
      <c r="AA2242" s="12"/>
      <c r="AB2242" s="2"/>
      <c r="AC2242" s="2"/>
    </row>
    <row r="2243" spans="1:29" s="4" customFormat="1" ht="9.9" customHeight="1" x14ac:dyDescent="0.25">
      <c r="A2243" s="228"/>
      <c r="B2243" s="138"/>
      <c r="C2243" s="2"/>
      <c r="D2243" s="231"/>
      <c r="E2243" s="231"/>
      <c r="F2243" s="231"/>
      <c r="G2243" s="8"/>
      <c r="H2243" s="231"/>
      <c r="M2243" s="240"/>
      <c r="N2243" s="240"/>
      <c r="O2243" s="240"/>
      <c r="Q2243" s="231"/>
      <c r="R2243" s="231"/>
      <c r="S2243" s="231"/>
      <c r="T2243" s="231"/>
      <c r="U2243" s="231"/>
      <c r="V2243" s="231"/>
      <c r="W2243" s="231"/>
      <c r="X2243" s="231"/>
      <c r="Y2243" s="231"/>
      <c r="Z2243" s="231"/>
      <c r="AA2243" s="12"/>
      <c r="AB2243" s="2"/>
      <c r="AC2243" s="2"/>
    </row>
    <row r="2244" spans="1:29" s="4" customFormat="1" ht="9.9" customHeight="1" x14ac:dyDescent="0.25">
      <c r="A2244" s="228"/>
      <c r="B2244" s="138"/>
      <c r="C2244" s="2"/>
      <c r="D2244" s="231"/>
      <c r="E2244" s="231"/>
      <c r="F2244" s="231"/>
      <c r="G2244" s="8"/>
      <c r="H2244" s="231"/>
      <c r="M2244" s="240"/>
      <c r="N2244" s="240"/>
      <c r="O2244" s="240"/>
      <c r="Q2244" s="231"/>
      <c r="R2244" s="231"/>
      <c r="S2244" s="231"/>
      <c r="T2244" s="231"/>
      <c r="U2244" s="231"/>
      <c r="V2244" s="231"/>
      <c r="W2244" s="231"/>
      <c r="X2244" s="231"/>
      <c r="Y2244" s="231"/>
      <c r="Z2244" s="231"/>
      <c r="AA2244" s="12"/>
      <c r="AB2244" s="2"/>
      <c r="AC2244" s="2"/>
    </row>
    <row r="2245" spans="1:29" s="4" customFormat="1" ht="9.9" customHeight="1" x14ac:dyDescent="0.25">
      <c r="A2245" s="228"/>
      <c r="B2245" s="138"/>
      <c r="C2245" s="2"/>
      <c r="D2245" s="231"/>
      <c r="E2245" s="231"/>
      <c r="F2245" s="231"/>
      <c r="G2245" s="8"/>
      <c r="H2245" s="231"/>
      <c r="M2245" s="240"/>
      <c r="N2245" s="240"/>
      <c r="O2245" s="240"/>
      <c r="Q2245" s="231"/>
      <c r="R2245" s="231"/>
      <c r="S2245" s="231"/>
      <c r="T2245" s="231"/>
      <c r="U2245" s="231"/>
      <c r="V2245" s="231"/>
      <c r="W2245" s="231"/>
      <c r="X2245" s="231"/>
      <c r="Y2245" s="231"/>
      <c r="Z2245" s="231"/>
      <c r="AA2245" s="12"/>
      <c r="AB2245" s="2"/>
      <c r="AC2245" s="2"/>
    </row>
    <row r="2246" spans="1:29" s="4" customFormat="1" ht="9.9" customHeight="1" x14ac:dyDescent="0.25">
      <c r="A2246" s="228"/>
      <c r="B2246" s="138"/>
      <c r="C2246" s="2"/>
      <c r="D2246" s="231"/>
      <c r="E2246" s="231"/>
      <c r="F2246" s="231"/>
      <c r="G2246" s="8"/>
      <c r="H2246" s="231"/>
      <c r="M2246" s="240"/>
      <c r="N2246" s="240"/>
      <c r="O2246" s="240"/>
      <c r="Q2246" s="231"/>
      <c r="R2246" s="231"/>
      <c r="S2246" s="231"/>
      <c r="T2246" s="231"/>
      <c r="U2246" s="231"/>
      <c r="V2246" s="231"/>
      <c r="W2246" s="231"/>
      <c r="X2246" s="231"/>
      <c r="Y2246" s="231"/>
      <c r="Z2246" s="231"/>
      <c r="AA2246" s="12"/>
      <c r="AB2246" s="2"/>
      <c r="AC2246" s="2"/>
    </row>
    <row r="2247" spans="1:29" s="4" customFormat="1" ht="9.9" customHeight="1" x14ac:dyDescent="0.25">
      <c r="A2247" s="228"/>
      <c r="B2247" s="138"/>
      <c r="C2247" s="2"/>
      <c r="D2247" s="231"/>
      <c r="E2247" s="231"/>
      <c r="F2247" s="231"/>
      <c r="G2247" s="8"/>
      <c r="H2247" s="231"/>
      <c r="M2247" s="240"/>
      <c r="N2247" s="240"/>
      <c r="O2247" s="240"/>
      <c r="Q2247" s="231"/>
      <c r="R2247" s="231"/>
      <c r="S2247" s="231"/>
      <c r="T2247" s="231"/>
      <c r="U2247" s="231"/>
      <c r="V2247" s="231"/>
      <c r="W2247" s="231"/>
      <c r="X2247" s="231"/>
      <c r="Y2247" s="231"/>
      <c r="Z2247" s="231"/>
      <c r="AA2247" s="12"/>
      <c r="AB2247" s="2"/>
      <c r="AC2247" s="2"/>
    </row>
    <row r="2248" spans="1:29" s="4" customFormat="1" ht="9.9" customHeight="1" x14ac:dyDescent="0.25">
      <c r="A2248" s="228"/>
      <c r="B2248" s="138"/>
      <c r="C2248" s="2"/>
      <c r="D2248" s="231"/>
      <c r="E2248" s="231"/>
      <c r="F2248" s="231"/>
      <c r="G2248" s="8"/>
      <c r="H2248" s="231"/>
      <c r="M2248" s="240"/>
      <c r="N2248" s="240"/>
      <c r="O2248" s="240"/>
      <c r="Q2248" s="231"/>
      <c r="R2248" s="231"/>
      <c r="S2248" s="231"/>
      <c r="T2248" s="231"/>
      <c r="U2248" s="231"/>
      <c r="V2248" s="231"/>
      <c r="W2248" s="231"/>
      <c r="X2248" s="231"/>
      <c r="Y2248" s="231"/>
      <c r="Z2248" s="231"/>
      <c r="AA2248" s="12"/>
      <c r="AB2248" s="2"/>
      <c r="AC2248" s="2"/>
    </row>
    <row r="2249" spans="1:29" s="4" customFormat="1" ht="9.9" customHeight="1" x14ac:dyDescent="0.25">
      <c r="A2249" s="228"/>
      <c r="B2249" s="138"/>
      <c r="C2249" s="2"/>
      <c r="D2249" s="231"/>
      <c r="E2249" s="231"/>
      <c r="F2249" s="231"/>
      <c r="G2249" s="8"/>
      <c r="H2249" s="231"/>
      <c r="M2249" s="240"/>
      <c r="N2249" s="240"/>
      <c r="O2249" s="240"/>
      <c r="Q2249" s="231"/>
      <c r="R2249" s="231"/>
      <c r="S2249" s="231"/>
      <c r="T2249" s="231"/>
      <c r="U2249" s="231"/>
      <c r="V2249" s="231"/>
      <c r="W2249" s="231"/>
      <c r="X2249" s="231"/>
      <c r="Y2249" s="231"/>
      <c r="Z2249" s="231"/>
      <c r="AA2249" s="12"/>
      <c r="AB2249" s="2"/>
      <c r="AC2249" s="2"/>
    </row>
    <row r="2250" spans="1:29" s="4" customFormat="1" ht="9.9" customHeight="1" x14ac:dyDescent="0.25">
      <c r="A2250" s="228"/>
      <c r="B2250" s="138"/>
      <c r="C2250" s="2"/>
      <c r="D2250" s="231"/>
      <c r="E2250" s="231"/>
      <c r="F2250" s="231"/>
      <c r="G2250" s="8"/>
      <c r="H2250" s="231"/>
      <c r="M2250" s="240"/>
      <c r="N2250" s="240"/>
      <c r="O2250" s="240"/>
      <c r="Q2250" s="231"/>
      <c r="R2250" s="231"/>
      <c r="S2250" s="231"/>
      <c r="T2250" s="231"/>
      <c r="U2250" s="231"/>
      <c r="V2250" s="231"/>
      <c r="W2250" s="231"/>
      <c r="X2250" s="231"/>
      <c r="Y2250" s="231"/>
      <c r="Z2250" s="231"/>
      <c r="AA2250" s="12"/>
      <c r="AB2250" s="2"/>
      <c r="AC2250" s="2"/>
    </row>
    <row r="2251" spans="1:29" s="4" customFormat="1" ht="9.9" customHeight="1" x14ac:dyDescent="0.25">
      <c r="A2251" s="228"/>
      <c r="B2251" s="138"/>
      <c r="C2251" s="2"/>
      <c r="D2251" s="231"/>
      <c r="E2251" s="231"/>
      <c r="F2251" s="231"/>
      <c r="G2251" s="8"/>
      <c r="H2251" s="231"/>
      <c r="M2251" s="240"/>
      <c r="N2251" s="240"/>
      <c r="O2251" s="240"/>
      <c r="Q2251" s="231"/>
      <c r="R2251" s="231"/>
      <c r="S2251" s="231"/>
      <c r="T2251" s="231"/>
      <c r="U2251" s="231"/>
      <c r="V2251" s="231"/>
      <c r="W2251" s="231"/>
      <c r="X2251" s="231"/>
      <c r="Y2251" s="231"/>
      <c r="Z2251" s="231"/>
      <c r="AA2251" s="12"/>
      <c r="AB2251" s="2"/>
      <c r="AC2251" s="2"/>
    </row>
    <row r="2252" spans="1:29" s="4" customFormat="1" ht="9.9" customHeight="1" x14ac:dyDescent="0.25">
      <c r="A2252" s="228"/>
      <c r="B2252" s="138"/>
      <c r="C2252" s="2"/>
      <c r="D2252" s="231"/>
      <c r="E2252" s="231"/>
      <c r="F2252" s="231"/>
      <c r="G2252" s="8"/>
      <c r="H2252" s="231"/>
      <c r="M2252" s="240"/>
      <c r="N2252" s="240"/>
      <c r="O2252" s="240"/>
      <c r="Q2252" s="231"/>
      <c r="R2252" s="231"/>
      <c r="S2252" s="231"/>
      <c r="T2252" s="231"/>
      <c r="U2252" s="231"/>
      <c r="V2252" s="231"/>
      <c r="W2252" s="231"/>
      <c r="X2252" s="231"/>
      <c r="Y2252" s="231"/>
      <c r="Z2252" s="231"/>
      <c r="AA2252" s="12"/>
      <c r="AB2252" s="2"/>
      <c r="AC2252" s="2"/>
    </row>
    <row r="2253" spans="1:29" s="4" customFormat="1" ht="9.9" customHeight="1" x14ac:dyDescent="0.25">
      <c r="A2253" s="228"/>
      <c r="B2253" s="138"/>
      <c r="C2253" s="2"/>
      <c r="D2253" s="231"/>
      <c r="E2253" s="231"/>
      <c r="F2253" s="231"/>
      <c r="G2253" s="8"/>
      <c r="H2253" s="231"/>
      <c r="M2253" s="240"/>
      <c r="N2253" s="240"/>
      <c r="O2253" s="240"/>
      <c r="Q2253" s="231"/>
      <c r="R2253" s="231"/>
      <c r="S2253" s="231"/>
      <c r="T2253" s="231"/>
      <c r="U2253" s="231"/>
      <c r="V2253" s="231"/>
      <c r="W2253" s="231"/>
      <c r="X2253" s="231"/>
      <c r="Y2253" s="231"/>
      <c r="Z2253" s="231"/>
      <c r="AA2253" s="12"/>
      <c r="AB2253" s="2"/>
      <c r="AC2253" s="2"/>
    </row>
    <row r="2254" spans="1:29" s="4" customFormat="1" ht="9.9" customHeight="1" x14ac:dyDescent="0.25">
      <c r="A2254" s="228"/>
      <c r="B2254" s="138"/>
      <c r="C2254" s="2"/>
      <c r="D2254" s="231"/>
      <c r="E2254" s="231"/>
      <c r="F2254" s="231"/>
      <c r="G2254" s="8"/>
      <c r="H2254" s="231"/>
      <c r="M2254" s="240"/>
      <c r="N2254" s="240"/>
      <c r="O2254" s="240"/>
      <c r="Q2254" s="231"/>
      <c r="R2254" s="231"/>
      <c r="S2254" s="231"/>
      <c r="T2254" s="231"/>
      <c r="U2254" s="231"/>
      <c r="V2254" s="231"/>
      <c r="W2254" s="231"/>
      <c r="X2254" s="231"/>
      <c r="Y2254" s="231"/>
      <c r="Z2254" s="231"/>
      <c r="AA2254" s="12"/>
      <c r="AB2254" s="2"/>
      <c r="AC2254" s="2"/>
    </row>
    <row r="2255" spans="1:29" s="4" customFormat="1" ht="9.9" customHeight="1" x14ac:dyDescent="0.25">
      <c r="A2255" s="228"/>
      <c r="B2255" s="138"/>
      <c r="C2255" s="2"/>
      <c r="D2255" s="231"/>
      <c r="E2255" s="231"/>
      <c r="F2255" s="231"/>
      <c r="G2255" s="8"/>
      <c r="H2255" s="231"/>
      <c r="M2255" s="240"/>
      <c r="N2255" s="240"/>
      <c r="O2255" s="240"/>
      <c r="Q2255" s="231"/>
      <c r="R2255" s="231"/>
      <c r="S2255" s="231"/>
      <c r="T2255" s="231"/>
      <c r="U2255" s="231"/>
      <c r="V2255" s="231"/>
      <c r="W2255" s="231"/>
      <c r="X2255" s="231"/>
      <c r="Y2255" s="231"/>
      <c r="Z2255" s="231"/>
      <c r="AA2255" s="12"/>
      <c r="AB2255" s="2"/>
      <c r="AC2255" s="2"/>
    </row>
    <row r="2256" spans="1:29" s="4" customFormat="1" ht="9.9" customHeight="1" x14ac:dyDescent="0.25">
      <c r="A2256" s="228"/>
      <c r="B2256" s="138"/>
      <c r="C2256" s="2"/>
      <c r="D2256" s="231"/>
      <c r="E2256" s="231"/>
      <c r="F2256" s="231"/>
      <c r="G2256" s="8"/>
      <c r="H2256" s="231"/>
      <c r="M2256" s="240"/>
      <c r="N2256" s="240"/>
      <c r="O2256" s="240"/>
      <c r="Q2256" s="231"/>
      <c r="R2256" s="231"/>
      <c r="S2256" s="231"/>
      <c r="T2256" s="231"/>
      <c r="U2256" s="231"/>
      <c r="V2256" s="231"/>
      <c r="W2256" s="231"/>
      <c r="X2256" s="231"/>
      <c r="Y2256" s="231"/>
      <c r="Z2256" s="231"/>
      <c r="AA2256" s="12"/>
      <c r="AB2256" s="2"/>
      <c r="AC2256" s="2"/>
    </row>
    <row r="2257" spans="1:29" s="4" customFormat="1" ht="9.9" customHeight="1" x14ac:dyDescent="0.25">
      <c r="A2257" s="228"/>
      <c r="B2257" s="138"/>
      <c r="C2257" s="2"/>
      <c r="D2257" s="231"/>
      <c r="E2257" s="231"/>
      <c r="F2257" s="231"/>
      <c r="G2257" s="8"/>
      <c r="H2257" s="231"/>
      <c r="M2257" s="240"/>
      <c r="N2257" s="240"/>
      <c r="O2257" s="240"/>
      <c r="Q2257" s="231"/>
      <c r="R2257" s="231"/>
      <c r="S2257" s="231"/>
      <c r="T2257" s="231"/>
      <c r="U2257" s="231"/>
      <c r="V2257" s="231"/>
      <c r="W2257" s="231"/>
      <c r="X2257" s="231"/>
      <c r="Y2257" s="231"/>
      <c r="Z2257" s="231"/>
      <c r="AA2257" s="12"/>
      <c r="AB2257" s="2"/>
      <c r="AC2257" s="2"/>
    </row>
    <row r="2258" spans="1:29" s="4" customFormat="1" ht="9.9" customHeight="1" x14ac:dyDescent="0.25">
      <c r="A2258" s="228"/>
      <c r="B2258" s="138"/>
      <c r="C2258" s="2"/>
      <c r="D2258" s="231"/>
      <c r="E2258" s="231"/>
      <c r="F2258" s="231"/>
      <c r="G2258" s="8"/>
      <c r="H2258" s="231"/>
      <c r="M2258" s="240"/>
      <c r="N2258" s="240"/>
      <c r="O2258" s="240"/>
      <c r="Q2258" s="231"/>
      <c r="R2258" s="231"/>
      <c r="S2258" s="231"/>
      <c r="T2258" s="231"/>
      <c r="U2258" s="231"/>
      <c r="V2258" s="231"/>
      <c r="W2258" s="231"/>
      <c r="X2258" s="231"/>
      <c r="Y2258" s="231"/>
      <c r="Z2258" s="231"/>
      <c r="AA2258" s="12"/>
      <c r="AB2258" s="2"/>
      <c r="AC2258" s="2"/>
    </row>
    <row r="2259" spans="1:29" s="4" customFormat="1" ht="9.9" customHeight="1" x14ac:dyDescent="0.25">
      <c r="A2259" s="228"/>
      <c r="B2259" s="138"/>
      <c r="C2259" s="2"/>
      <c r="D2259" s="231"/>
      <c r="E2259" s="231"/>
      <c r="F2259" s="231"/>
      <c r="G2259" s="8"/>
      <c r="H2259" s="231"/>
      <c r="M2259" s="240"/>
      <c r="N2259" s="240"/>
      <c r="O2259" s="240"/>
      <c r="Q2259" s="231"/>
      <c r="R2259" s="231"/>
      <c r="S2259" s="231"/>
      <c r="T2259" s="231"/>
      <c r="U2259" s="231"/>
      <c r="V2259" s="231"/>
      <c r="W2259" s="231"/>
      <c r="X2259" s="231"/>
      <c r="Y2259" s="231"/>
      <c r="Z2259" s="231"/>
      <c r="AA2259" s="12"/>
      <c r="AB2259" s="2"/>
      <c r="AC2259" s="2"/>
    </row>
    <row r="2260" spans="1:29" s="4" customFormat="1" ht="9.9" customHeight="1" x14ac:dyDescent="0.25">
      <c r="A2260" s="228"/>
      <c r="B2260" s="138"/>
      <c r="C2260" s="2"/>
      <c r="D2260" s="231"/>
      <c r="E2260" s="231"/>
      <c r="F2260" s="231"/>
      <c r="G2260" s="8"/>
      <c r="H2260" s="231"/>
      <c r="M2260" s="240"/>
      <c r="N2260" s="240"/>
      <c r="O2260" s="240"/>
      <c r="Q2260" s="231"/>
      <c r="R2260" s="231"/>
      <c r="S2260" s="231"/>
      <c r="T2260" s="231"/>
      <c r="U2260" s="231"/>
      <c r="V2260" s="231"/>
      <c r="W2260" s="231"/>
      <c r="X2260" s="231"/>
      <c r="Y2260" s="231"/>
      <c r="Z2260" s="231"/>
      <c r="AA2260" s="12"/>
      <c r="AB2260" s="2"/>
      <c r="AC2260" s="2"/>
    </row>
    <row r="2261" spans="1:29" s="4" customFormat="1" ht="9.9" customHeight="1" x14ac:dyDescent="0.25">
      <c r="A2261" s="228"/>
      <c r="B2261" s="138"/>
      <c r="C2261" s="2"/>
      <c r="D2261" s="231"/>
      <c r="E2261" s="231"/>
      <c r="F2261" s="231"/>
      <c r="G2261" s="8"/>
      <c r="H2261" s="231"/>
      <c r="M2261" s="240"/>
      <c r="N2261" s="240"/>
      <c r="O2261" s="240"/>
      <c r="Q2261" s="231"/>
      <c r="R2261" s="231"/>
      <c r="S2261" s="231"/>
      <c r="T2261" s="231"/>
      <c r="U2261" s="231"/>
      <c r="V2261" s="231"/>
      <c r="W2261" s="231"/>
      <c r="X2261" s="231"/>
      <c r="Y2261" s="231"/>
      <c r="Z2261" s="231"/>
      <c r="AA2261" s="12"/>
      <c r="AB2261" s="2"/>
      <c r="AC2261" s="2"/>
    </row>
    <row r="2262" spans="1:29" s="4" customFormat="1" ht="9.9" customHeight="1" x14ac:dyDescent="0.25">
      <c r="A2262" s="228"/>
      <c r="B2262" s="138"/>
      <c r="C2262" s="2"/>
      <c r="D2262" s="231"/>
      <c r="E2262" s="231"/>
      <c r="F2262" s="231"/>
      <c r="G2262" s="8"/>
      <c r="H2262" s="231"/>
      <c r="M2262" s="240"/>
      <c r="N2262" s="240"/>
      <c r="O2262" s="240"/>
      <c r="Q2262" s="231"/>
      <c r="R2262" s="231"/>
      <c r="S2262" s="231"/>
      <c r="T2262" s="231"/>
      <c r="U2262" s="231"/>
      <c r="V2262" s="231"/>
      <c r="W2262" s="231"/>
      <c r="X2262" s="231"/>
      <c r="Y2262" s="231"/>
      <c r="Z2262" s="231"/>
      <c r="AA2262" s="12"/>
      <c r="AB2262" s="2"/>
      <c r="AC2262" s="2"/>
    </row>
    <row r="2263" spans="1:29" s="4" customFormat="1" ht="9.9" customHeight="1" x14ac:dyDescent="0.25">
      <c r="A2263" s="228"/>
      <c r="B2263" s="138"/>
      <c r="C2263" s="2"/>
      <c r="D2263" s="231"/>
      <c r="E2263" s="231"/>
      <c r="F2263" s="231"/>
      <c r="G2263" s="8"/>
      <c r="H2263" s="231"/>
      <c r="M2263" s="240"/>
      <c r="N2263" s="240"/>
      <c r="O2263" s="240"/>
      <c r="Q2263" s="231"/>
      <c r="R2263" s="231"/>
      <c r="S2263" s="231"/>
      <c r="T2263" s="231"/>
      <c r="U2263" s="231"/>
      <c r="V2263" s="231"/>
      <c r="W2263" s="231"/>
      <c r="X2263" s="231"/>
      <c r="Y2263" s="231"/>
      <c r="Z2263" s="231"/>
      <c r="AA2263" s="12"/>
      <c r="AB2263" s="2"/>
      <c r="AC2263" s="2"/>
    </row>
    <row r="2264" spans="1:29" s="4" customFormat="1" ht="9.9" customHeight="1" x14ac:dyDescent="0.25">
      <c r="A2264" s="228"/>
      <c r="B2264" s="138"/>
      <c r="C2264" s="2"/>
      <c r="D2264" s="231"/>
      <c r="E2264" s="231"/>
      <c r="F2264" s="231"/>
      <c r="G2264" s="8"/>
      <c r="H2264" s="231"/>
      <c r="M2264" s="240"/>
      <c r="N2264" s="240"/>
      <c r="O2264" s="240"/>
      <c r="Q2264" s="231"/>
      <c r="R2264" s="231"/>
      <c r="S2264" s="231"/>
      <c r="T2264" s="231"/>
      <c r="U2264" s="231"/>
      <c r="V2264" s="231"/>
      <c r="W2264" s="231"/>
      <c r="X2264" s="231"/>
      <c r="Y2264" s="231"/>
      <c r="Z2264" s="231"/>
      <c r="AA2264" s="12"/>
      <c r="AB2264" s="2"/>
      <c r="AC2264" s="2"/>
    </row>
    <row r="2265" spans="1:29" s="4" customFormat="1" ht="9.9" customHeight="1" x14ac:dyDescent="0.25">
      <c r="A2265" s="228"/>
      <c r="B2265" s="138"/>
      <c r="C2265" s="2"/>
      <c r="D2265" s="231"/>
      <c r="E2265" s="231"/>
      <c r="F2265" s="231"/>
      <c r="G2265" s="8"/>
      <c r="H2265" s="231"/>
      <c r="M2265" s="240"/>
      <c r="N2265" s="240"/>
      <c r="O2265" s="240"/>
      <c r="Q2265" s="231"/>
      <c r="R2265" s="231"/>
      <c r="S2265" s="231"/>
      <c r="T2265" s="231"/>
      <c r="U2265" s="231"/>
      <c r="V2265" s="231"/>
      <c r="W2265" s="231"/>
      <c r="X2265" s="231"/>
      <c r="Y2265" s="231"/>
      <c r="Z2265" s="231"/>
      <c r="AA2265" s="12"/>
      <c r="AB2265" s="2"/>
      <c r="AC2265" s="2"/>
    </row>
    <row r="2266" spans="1:29" s="4" customFormat="1" ht="9.9" customHeight="1" x14ac:dyDescent="0.25">
      <c r="A2266" s="228"/>
      <c r="B2266" s="138"/>
      <c r="C2266" s="2"/>
      <c r="D2266" s="231"/>
      <c r="E2266" s="231"/>
      <c r="F2266" s="231"/>
      <c r="G2266" s="8"/>
      <c r="H2266" s="231"/>
      <c r="M2266" s="240"/>
      <c r="N2266" s="240"/>
      <c r="O2266" s="240"/>
      <c r="Q2266" s="231"/>
      <c r="R2266" s="231"/>
      <c r="S2266" s="231"/>
      <c r="T2266" s="231"/>
      <c r="U2266" s="231"/>
      <c r="V2266" s="231"/>
      <c r="W2266" s="231"/>
      <c r="X2266" s="231"/>
      <c r="Y2266" s="231"/>
      <c r="Z2266" s="231"/>
      <c r="AA2266" s="12"/>
      <c r="AB2266" s="2"/>
      <c r="AC2266" s="2"/>
    </row>
    <row r="2267" spans="1:29" s="4" customFormat="1" ht="9.9" customHeight="1" x14ac:dyDescent="0.25">
      <c r="A2267" s="228"/>
      <c r="B2267" s="138"/>
      <c r="C2267" s="2"/>
      <c r="D2267" s="231"/>
      <c r="E2267" s="231"/>
      <c r="F2267" s="231"/>
      <c r="G2267" s="8"/>
      <c r="H2267" s="231"/>
      <c r="M2267" s="240"/>
      <c r="N2267" s="240"/>
      <c r="O2267" s="240"/>
      <c r="Q2267" s="231"/>
      <c r="R2267" s="231"/>
      <c r="S2267" s="231"/>
      <c r="T2267" s="231"/>
      <c r="U2267" s="231"/>
      <c r="V2267" s="231"/>
      <c r="W2267" s="231"/>
      <c r="X2267" s="231"/>
      <c r="Y2267" s="231"/>
      <c r="Z2267" s="231"/>
      <c r="AA2267" s="12"/>
      <c r="AB2267" s="2"/>
      <c r="AC2267" s="2"/>
    </row>
    <row r="2268" spans="1:29" s="4" customFormat="1" ht="9.9" customHeight="1" x14ac:dyDescent="0.25">
      <c r="A2268" s="228"/>
      <c r="B2268" s="138"/>
      <c r="C2268" s="2"/>
      <c r="D2268" s="231"/>
      <c r="E2268" s="231"/>
      <c r="F2268" s="231"/>
      <c r="G2268" s="8"/>
      <c r="H2268" s="231"/>
      <c r="M2268" s="240"/>
      <c r="N2268" s="240"/>
      <c r="O2268" s="240"/>
      <c r="Q2268" s="231"/>
      <c r="R2268" s="231"/>
      <c r="S2268" s="231"/>
      <c r="T2268" s="231"/>
      <c r="U2268" s="231"/>
      <c r="V2268" s="231"/>
      <c r="W2268" s="231"/>
      <c r="X2268" s="231"/>
      <c r="Y2268" s="231"/>
      <c r="Z2268" s="231"/>
      <c r="AA2268" s="12"/>
      <c r="AB2268" s="2"/>
      <c r="AC2268" s="2"/>
    </row>
    <row r="2270" spans="1:29" s="4" customFormat="1" ht="9.9" customHeight="1" x14ac:dyDescent="0.25">
      <c r="A2270" s="228"/>
      <c r="B2270" s="141"/>
      <c r="C2270" s="142"/>
      <c r="D2270" s="241"/>
      <c r="E2270" s="241"/>
      <c r="F2270" s="241"/>
      <c r="G2270" s="241"/>
      <c r="H2270" s="240"/>
      <c r="I2270" s="241"/>
      <c r="J2270" s="241"/>
      <c r="K2270" s="241"/>
      <c r="L2270" s="13"/>
      <c r="M2270" s="231"/>
      <c r="N2270" s="231"/>
      <c r="O2270" s="231"/>
      <c r="Q2270" s="231"/>
      <c r="R2270" s="231"/>
      <c r="S2270" s="231"/>
      <c r="T2270" s="231"/>
      <c r="U2270" s="231"/>
      <c r="V2270" s="231"/>
      <c r="W2270" s="231"/>
      <c r="X2270" s="231"/>
      <c r="Y2270" s="231"/>
      <c r="Z2270" s="231"/>
      <c r="AA2270" s="12"/>
      <c r="AB2270" s="2"/>
      <c r="AC2270" s="2"/>
    </row>
    <row r="2271" spans="1:29" s="4" customFormat="1" ht="9.9" customHeight="1" x14ac:dyDescent="0.25">
      <c r="A2271" s="228"/>
      <c r="B2271" s="139"/>
      <c r="C2271" s="142"/>
      <c r="D2271" s="2"/>
      <c r="E2271" s="231"/>
      <c r="F2271" s="231"/>
      <c r="G2271" s="8"/>
      <c r="H2271" s="231"/>
      <c r="I2271" s="241"/>
      <c r="J2271" s="241"/>
      <c r="K2271" s="241"/>
      <c r="L2271" s="241"/>
      <c r="M2271" s="231"/>
      <c r="N2271" s="231"/>
      <c r="O2271" s="231"/>
      <c r="Q2271" s="231"/>
      <c r="R2271" s="231"/>
      <c r="S2271" s="231"/>
      <c r="T2271" s="231"/>
      <c r="U2271" s="231"/>
      <c r="V2271" s="231"/>
      <c r="W2271" s="231"/>
      <c r="X2271" s="231"/>
      <c r="Y2271" s="231"/>
      <c r="Z2271" s="231"/>
      <c r="AA2271" s="12"/>
      <c r="AB2271" s="2"/>
      <c r="AC2271" s="2"/>
    </row>
    <row r="2272" spans="1:29" s="4" customFormat="1" ht="9.9" customHeight="1" x14ac:dyDescent="0.25">
      <c r="A2272" s="228"/>
      <c r="B2272" s="142"/>
      <c r="C2272" s="142"/>
      <c r="D2272" s="2"/>
      <c r="E2272" s="231"/>
      <c r="F2272" s="231"/>
      <c r="G2272" s="8"/>
      <c r="H2272" s="231"/>
      <c r="I2272" s="241"/>
      <c r="J2272" s="241"/>
      <c r="K2272" s="241"/>
      <c r="L2272" s="241"/>
      <c r="M2272" s="231"/>
      <c r="N2272" s="231"/>
      <c r="O2272" s="231"/>
      <c r="Q2272" s="231"/>
      <c r="R2272" s="231"/>
      <c r="S2272" s="231"/>
      <c r="T2272" s="231"/>
      <c r="U2272" s="231"/>
      <c r="V2272" s="231"/>
      <c r="W2272" s="231"/>
      <c r="X2272" s="231"/>
      <c r="Y2272" s="231"/>
      <c r="Z2272" s="231"/>
      <c r="AA2272" s="12"/>
      <c r="AB2272" s="2"/>
      <c r="AC2272" s="2"/>
    </row>
    <row r="2273" spans="1:29" s="4" customFormat="1" ht="9.9" customHeight="1" x14ac:dyDescent="0.25">
      <c r="A2273" s="228"/>
      <c r="B2273" s="138"/>
      <c r="C2273" s="142"/>
      <c r="D2273" s="2"/>
      <c r="E2273" s="231"/>
      <c r="F2273" s="231"/>
      <c r="G2273" s="8"/>
      <c r="H2273" s="231"/>
      <c r="I2273" s="241"/>
      <c r="J2273" s="241"/>
      <c r="K2273" s="241"/>
      <c r="L2273" s="241"/>
      <c r="M2273" s="231"/>
      <c r="N2273" s="231"/>
      <c r="O2273" s="231"/>
      <c r="Q2273" s="231"/>
      <c r="R2273" s="231"/>
      <c r="S2273" s="231"/>
      <c r="T2273" s="231"/>
      <c r="U2273" s="231"/>
      <c r="V2273" s="231"/>
      <c r="W2273" s="231"/>
      <c r="X2273" s="231"/>
      <c r="Y2273" s="231"/>
      <c r="Z2273" s="231"/>
      <c r="AA2273" s="12"/>
      <c r="AB2273" s="2"/>
      <c r="AC2273" s="2"/>
    </row>
    <row r="2274" spans="1:29" s="4" customFormat="1" ht="9.9" customHeight="1" x14ac:dyDescent="0.25">
      <c r="A2274" s="228"/>
      <c r="B2274" s="138"/>
      <c r="C2274" s="142"/>
      <c r="D2274" s="2"/>
      <c r="E2274" s="231"/>
      <c r="F2274" s="231"/>
      <c r="G2274" s="8"/>
      <c r="H2274" s="231"/>
      <c r="I2274" s="333"/>
      <c r="J2274" s="334"/>
      <c r="K2274" s="241"/>
      <c r="L2274" s="241"/>
      <c r="M2274" s="231"/>
      <c r="N2274" s="231"/>
      <c r="O2274" s="231"/>
      <c r="Q2274" s="231"/>
      <c r="R2274" s="231"/>
      <c r="S2274" s="231"/>
      <c r="T2274" s="231"/>
      <c r="U2274" s="231"/>
      <c r="V2274" s="231"/>
      <c r="W2274" s="231"/>
      <c r="X2274" s="231"/>
      <c r="Y2274" s="231"/>
      <c r="Z2274" s="231"/>
      <c r="AA2274" s="12"/>
      <c r="AB2274" s="2"/>
      <c r="AC2274" s="2"/>
    </row>
    <row r="2275" spans="1:29" s="4" customFormat="1" ht="9.9" customHeight="1" x14ac:dyDescent="0.25">
      <c r="A2275" s="228"/>
      <c r="B2275" s="138"/>
      <c r="C2275" s="142"/>
      <c r="D2275" s="2"/>
      <c r="E2275" s="231"/>
      <c r="F2275" s="231"/>
      <c r="G2275" s="8"/>
      <c r="H2275" s="231"/>
      <c r="I2275" s="333"/>
      <c r="J2275" s="334"/>
      <c r="K2275" s="241"/>
      <c r="L2275" s="241"/>
      <c r="M2275" s="231"/>
      <c r="N2275" s="231"/>
      <c r="O2275" s="231"/>
      <c r="Q2275" s="231"/>
      <c r="R2275" s="231"/>
      <c r="S2275" s="231"/>
      <c r="T2275" s="231"/>
      <c r="U2275" s="231"/>
      <c r="V2275" s="231"/>
      <c r="W2275" s="231"/>
      <c r="X2275" s="231"/>
      <c r="Y2275" s="231"/>
      <c r="Z2275" s="231"/>
      <c r="AA2275" s="12"/>
      <c r="AB2275" s="2"/>
      <c r="AC2275" s="2"/>
    </row>
    <row r="2276" spans="1:29" s="4" customFormat="1" ht="9.9" customHeight="1" x14ac:dyDescent="0.25">
      <c r="A2276" s="228"/>
      <c r="B2276" s="138"/>
      <c r="C2276" s="142"/>
      <c r="D2276" s="2"/>
      <c r="E2276" s="231"/>
      <c r="F2276" s="231"/>
      <c r="G2276" s="8"/>
      <c r="H2276" s="231"/>
      <c r="I2276" s="241"/>
      <c r="J2276" s="241"/>
      <c r="K2276" s="241"/>
      <c r="L2276" s="241"/>
      <c r="M2276" s="231"/>
      <c r="N2276" s="231"/>
      <c r="O2276" s="231"/>
      <c r="Q2276" s="231"/>
      <c r="R2276" s="231"/>
      <c r="S2276" s="231"/>
      <c r="T2276" s="231"/>
      <c r="U2276" s="231"/>
      <c r="V2276" s="231"/>
      <c r="W2276" s="231"/>
      <c r="X2276" s="231"/>
      <c r="Y2276" s="231"/>
      <c r="Z2276" s="231"/>
      <c r="AA2276" s="12"/>
      <c r="AB2276" s="2"/>
      <c r="AC2276" s="2"/>
    </row>
    <row r="2277" spans="1:29" s="4" customFormat="1" ht="9.9" customHeight="1" x14ac:dyDescent="0.25">
      <c r="A2277" s="228"/>
      <c r="B2277" s="138"/>
      <c r="C2277" s="142"/>
      <c r="D2277" s="2"/>
      <c r="E2277" s="231"/>
      <c r="F2277" s="231"/>
      <c r="G2277" s="8"/>
      <c r="H2277" s="231"/>
      <c r="I2277" s="333"/>
      <c r="J2277" s="334"/>
      <c r="K2277" s="241"/>
      <c r="L2277" s="241"/>
      <c r="M2277" s="231"/>
      <c r="N2277" s="231"/>
      <c r="O2277" s="231"/>
      <c r="Q2277" s="231"/>
      <c r="R2277" s="231"/>
      <c r="S2277" s="231"/>
      <c r="T2277" s="231"/>
      <c r="U2277" s="231"/>
      <c r="V2277" s="231"/>
      <c r="W2277" s="231"/>
      <c r="X2277" s="231"/>
      <c r="Y2277" s="231"/>
      <c r="Z2277" s="231"/>
      <c r="AA2277" s="12"/>
      <c r="AB2277" s="2"/>
      <c r="AC2277" s="2"/>
    </row>
    <row r="2278" spans="1:29" s="4" customFormat="1" ht="9.9" customHeight="1" x14ac:dyDescent="0.25">
      <c r="A2278" s="228"/>
      <c r="B2278" s="138"/>
      <c r="C2278" s="142"/>
      <c r="D2278" s="2"/>
      <c r="E2278" s="231"/>
      <c r="F2278" s="231"/>
      <c r="G2278" s="8"/>
      <c r="H2278" s="231"/>
      <c r="I2278" s="333"/>
      <c r="J2278" s="334"/>
      <c r="K2278" s="241"/>
      <c r="L2278" s="241"/>
      <c r="M2278" s="231"/>
      <c r="N2278" s="231"/>
      <c r="O2278" s="231"/>
      <c r="Q2278" s="231"/>
      <c r="R2278" s="231"/>
      <c r="S2278" s="231"/>
      <c r="T2278" s="231"/>
      <c r="U2278" s="231"/>
      <c r="V2278" s="231"/>
      <c r="W2278" s="231"/>
      <c r="X2278" s="231"/>
      <c r="Y2278" s="231"/>
      <c r="Z2278" s="231"/>
      <c r="AA2278" s="12"/>
      <c r="AB2278" s="2"/>
      <c r="AC2278" s="2"/>
    </row>
    <row r="2279" spans="1:29" s="4" customFormat="1" ht="9.9" customHeight="1" x14ac:dyDescent="0.25">
      <c r="A2279" s="228"/>
      <c r="B2279" s="138"/>
      <c r="C2279" s="142"/>
      <c r="D2279" s="2"/>
      <c r="E2279" s="231"/>
      <c r="F2279" s="231"/>
      <c r="G2279" s="8"/>
      <c r="H2279" s="231"/>
      <c r="I2279" s="241"/>
      <c r="J2279" s="241"/>
      <c r="K2279" s="241"/>
      <c r="L2279" s="241"/>
      <c r="M2279" s="231"/>
      <c r="N2279" s="231"/>
      <c r="O2279" s="231"/>
      <c r="Q2279" s="231"/>
      <c r="R2279" s="231"/>
      <c r="S2279" s="231"/>
      <c r="T2279" s="231"/>
      <c r="U2279" s="231"/>
      <c r="V2279" s="231"/>
      <c r="W2279" s="231"/>
      <c r="X2279" s="231"/>
      <c r="Y2279" s="231"/>
      <c r="Z2279" s="231"/>
      <c r="AA2279" s="12"/>
      <c r="AB2279" s="2"/>
      <c r="AC2279" s="2"/>
    </row>
    <row r="2280" spans="1:29" s="4" customFormat="1" ht="9.9" customHeight="1" x14ac:dyDescent="0.25">
      <c r="A2280" s="228"/>
      <c r="B2280" s="138"/>
      <c r="C2280" s="142"/>
      <c r="D2280" s="2"/>
      <c r="E2280" s="231"/>
      <c r="F2280" s="231"/>
      <c r="G2280" s="8"/>
      <c r="H2280" s="231"/>
      <c r="I2280" s="333"/>
      <c r="J2280" s="334"/>
      <c r="K2280" s="241"/>
      <c r="L2280" s="241"/>
      <c r="M2280" s="231"/>
      <c r="N2280" s="231"/>
      <c r="O2280" s="231"/>
      <c r="Q2280" s="231"/>
      <c r="R2280" s="231"/>
      <c r="S2280" s="231"/>
      <c r="T2280" s="231"/>
      <c r="U2280" s="231"/>
      <c r="V2280" s="231"/>
      <c r="W2280" s="231"/>
      <c r="X2280" s="231"/>
      <c r="Y2280" s="231"/>
      <c r="Z2280" s="231"/>
      <c r="AA2280" s="12"/>
      <c r="AB2280" s="2"/>
      <c r="AC2280" s="2"/>
    </row>
    <row r="2281" spans="1:29" s="4" customFormat="1" ht="9.9" customHeight="1" x14ac:dyDescent="0.25">
      <c r="A2281" s="228"/>
      <c r="B2281" s="138"/>
      <c r="C2281" s="142"/>
      <c r="D2281" s="2"/>
      <c r="E2281" s="231"/>
      <c r="F2281" s="231"/>
      <c r="G2281" s="8"/>
      <c r="H2281" s="231"/>
      <c r="I2281" s="333"/>
      <c r="J2281" s="334"/>
      <c r="K2281" s="241"/>
      <c r="L2281" s="241"/>
      <c r="M2281" s="231"/>
      <c r="N2281" s="231"/>
      <c r="O2281" s="231"/>
      <c r="Q2281" s="231"/>
      <c r="R2281" s="231"/>
      <c r="S2281" s="231"/>
      <c r="T2281" s="231"/>
      <c r="U2281" s="231"/>
      <c r="V2281" s="231"/>
      <c r="W2281" s="231"/>
      <c r="X2281" s="231"/>
      <c r="Y2281" s="231"/>
      <c r="Z2281" s="231"/>
      <c r="AA2281" s="12"/>
      <c r="AB2281" s="2"/>
      <c r="AC2281" s="2"/>
    </row>
    <row r="2282" spans="1:29" s="4" customFormat="1" ht="9.9" customHeight="1" x14ac:dyDescent="0.25">
      <c r="A2282" s="228"/>
      <c r="B2282" s="138"/>
      <c r="C2282" s="142"/>
      <c r="D2282" s="2"/>
      <c r="E2282" s="231"/>
      <c r="F2282" s="231"/>
      <c r="G2282" s="8"/>
      <c r="H2282" s="231"/>
      <c r="I2282" s="241"/>
      <c r="J2282" s="241"/>
      <c r="K2282" s="241"/>
      <c r="L2282" s="241"/>
      <c r="M2282" s="231"/>
      <c r="N2282" s="231"/>
      <c r="O2282" s="231"/>
      <c r="Q2282" s="231"/>
      <c r="R2282" s="231"/>
      <c r="S2282" s="231"/>
      <c r="T2282" s="231"/>
      <c r="U2282" s="231"/>
      <c r="V2282" s="231"/>
      <c r="W2282" s="231"/>
      <c r="X2282" s="231"/>
      <c r="Y2282" s="231"/>
      <c r="Z2282" s="231"/>
      <c r="AA2282" s="12"/>
      <c r="AB2282" s="2"/>
      <c r="AC2282" s="2"/>
    </row>
    <row r="2283" spans="1:29" s="4" customFormat="1" ht="9.9" customHeight="1" x14ac:dyDescent="0.25">
      <c r="A2283" s="228"/>
      <c r="B2283" s="138"/>
      <c r="C2283" s="142"/>
      <c r="D2283" s="2"/>
      <c r="E2283" s="231"/>
      <c r="F2283" s="231"/>
      <c r="G2283" s="8"/>
      <c r="H2283" s="231"/>
      <c r="I2283" s="333"/>
      <c r="J2283" s="334"/>
      <c r="K2283" s="241"/>
      <c r="L2283" s="241"/>
      <c r="M2283" s="231"/>
      <c r="N2283" s="231"/>
      <c r="O2283" s="231"/>
      <c r="Q2283" s="231"/>
      <c r="R2283" s="231"/>
      <c r="S2283" s="231"/>
      <c r="T2283" s="231"/>
      <c r="U2283" s="231"/>
      <c r="V2283" s="231"/>
      <c r="W2283" s="231"/>
      <c r="X2283" s="231"/>
      <c r="Y2283" s="231"/>
      <c r="Z2283" s="231"/>
      <c r="AA2283" s="12"/>
      <c r="AB2283" s="2"/>
      <c r="AC2283" s="2"/>
    </row>
    <row r="2284" spans="1:29" s="231" customFormat="1" ht="9.9" customHeight="1" x14ac:dyDescent="0.25">
      <c r="A2284" s="228"/>
      <c r="B2284" s="138"/>
      <c r="C2284" s="142"/>
      <c r="D2284" s="2"/>
      <c r="G2284" s="8"/>
      <c r="I2284" s="241"/>
      <c r="J2284" s="241"/>
      <c r="K2284" s="241"/>
      <c r="L2284" s="241"/>
      <c r="P2284" s="4"/>
      <c r="AA2284" s="12"/>
      <c r="AB2284" s="2"/>
      <c r="AC2284" s="2"/>
    </row>
    <row r="2285" spans="1:29" s="231" customFormat="1" ht="9.9" customHeight="1" x14ac:dyDescent="0.25">
      <c r="A2285" s="228"/>
      <c r="B2285" s="138"/>
      <c r="C2285" s="142"/>
      <c r="D2285" s="2"/>
      <c r="G2285" s="8"/>
      <c r="I2285" s="333"/>
      <c r="J2285" s="334"/>
      <c r="K2285" s="241"/>
      <c r="L2285" s="241"/>
      <c r="P2285" s="4"/>
      <c r="AA2285" s="12"/>
      <c r="AB2285" s="2"/>
      <c r="AC2285" s="2"/>
    </row>
    <row r="2286" spans="1:29" s="231" customFormat="1" ht="9.9" customHeight="1" x14ac:dyDescent="0.25">
      <c r="A2286" s="228"/>
      <c r="B2286" s="138"/>
      <c r="C2286" s="142"/>
      <c r="D2286" s="2"/>
      <c r="G2286" s="8"/>
      <c r="I2286" s="333"/>
      <c r="J2286" s="334"/>
      <c r="K2286" s="241"/>
      <c r="L2286" s="241"/>
      <c r="P2286" s="4"/>
      <c r="AA2286" s="12"/>
      <c r="AB2286" s="2"/>
      <c r="AC2286" s="2"/>
    </row>
    <row r="2287" spans="1:29" s="231" customFormat="1" ht="9.9" customHeight="1" x14ac:dyDescent="0.25">
      <c r="A2287" s="228"/>
      <c r="B2287" s="138"/>
      <c r="C2287" s="142"/>
      <c r="D2287" s="2"/>
      <c r="G2287" s="8"/>
      <c r="I2287" s="241"/>
      <c r="J2287" s="241"/>
      <c r="K2287" s="241"/>
      <c r="L2287" s="241"/>
      <c r="P2287" s="4"/>
      <c r="AA2287" s="12"/>
      <c r="AB2287" s="2"/>
      <c r="AC2287" s="2"/>
    </row>
    <row r="2288" spans="1:29" s="231" customFormat="1" ht="9.9" customHeight="1" x14ac:dyDescent="0.25">
      <c r="A2288" s="228"/>
      <c r="B2288" s="138"/>
      <c r="C2288" s="142"/>
      <c r="D2288" s="2"/>
      <c r="G2288" s="8"/>
      <c r="I2288" s="333"/>
      <c r="J2288" s="334"/>
      <c r="K2288" s="241"/>
      <c r="L2288" s="241"/>
      <c r="P2288" s="4"/>
      <c r="AA2288" s="12"/>
      <c r="AB2288" s="2"/>
      <c r="AC2288" s="2"/>
    </row>
    <row r="2289" spans="1:29" s="231" customFormat="1" ht="9.9" customHeight="1" x14ac:dyDescent="0.25">
      <c r="A2289" s="228"/>
      <c r="B2289" s="138"/>
      <c r="C2289" s="142"/>
      <c r="D2289" s="2"/>
      <c r="G2289" s="8"/>
      <c r="I2289" s="333"/>
      <c r="J2289" s="334"/>
      <c r="K2289" s="241"/>
      <c r="L2289" s="241"/>
      <c r="P2289" s="4"/>
      <c r="AA2289" s="12"/>
      <c r="AB2289" s="2"/>
      <c r="AC2289" s="2"/>
    </row>
    <row r="2290" spans="1:29" s="231" customFormat="1" ht="9.9" customHeight="1" x14ac:dyDescent="0.25">
      <c r="A2290" s="228"/>
      <c r="B2290" s="138"/>
      <c r="C2290" s="142"/>
      <c r="D2290" s="2"/>
      <c r="G2290" s="8"/>
      <c r="I2290" s="241"/>
      <c r="J2290" s="241"/>
      <c r="K2290" s="241"/>
      <c r="L2290" s="241"/>
      <c r="P2290" s="4"/>
      <c r="AA2290" s="12"/>
      <c r="AB2290" s="2"/>
      <c r="AC2290" s="2"/>
    </row>
    <row r="2291" spans="1:29" s="231" customFormat="1" ht="9.9" customHeight="1" x14ac:dyDescent="0.25">
      <c r="A2291" s="228"/>
      <c r="B2291" s="138"/>
      <c r="C2291" s="142"/>
      <c r="D2291" s="2"/>
      <c r="G2291" s="8"/>
      <c r="I2291" s="333"/>
      <c r="J2291" s="334"/>
      <c r="K2291" s="241"/>
      <c r="L2291" s="241"/>
      <c r="P2291" s="4"/>
      <c r="AA2291" s="12"/>
      <c r="AB2291" s="2"/>
      <c r="AC2291" s="2"/>
    </row>
    <row r="2292" spans="1:29" s="231" customFormat="1" ht="9.9" customHeight="1" x14ac:dyDescent="0.25">
      <c r="A2292" s="228"/>
      <c r="B2292" s="138"/>
      <c r="C2292" s="142"/>
      <c r="D2292" s="2"/>
      <c r="G2292" s="8"/>
      <c r="I2292" s="333"/>
      <c r="J2292" s="334"/>
      <c r="K2292" s="241"/>
      <c r="L2292" s="241"/>
      <c r="P2292" s="4"/>
      <c r="AA2292" s="12"/>
      <c r="AB2292" s="2"/>
      <c r="AC2292" s="2"/>
    </row>
    <row r="2293" spans="1:29" s="231" customFormat="1" ht="9.9" customHeight="1" x14ac:dyDescent="0.25">
      <c r="A2293" s="228"/>
      <c r="B2293" s="138"/>
      <c r="C2293" s="142"/>
      <c r="D2293" s="2"/>
      <c r="G2293" s="8"/>
      <c r="I2293" s="241"/>
      <c r="J2293" s="241"/>
      <c r="K2293" s="241"/>
      <c r="L2293" s="241"/>
      <c r="P2293" s="4"/>
      <c r="AA2293" s="12"/>
      <c r="AB2293" s="2"/>
      <c r="AC2293" s="2"/>
    </row>
    <row r="2294" spans="1:29" s="231" customFormat="1" ht="9.9" customHeight="1" x14ac:dyDescent="0.25">
      <c r="A2294" s="228"/>
      <c r="B2294" s="138"/>
      <c r="C2294" s="142"/>
      <c r="D2294" s="2"/>
      <c r="G2294" s="8"/>
      <c r="I2294" s="333"/>
      <c r="J2294" s="334"/>
      <c r="K2294" s="241"/>
      <c r="L2294" s="241"/>
      <c r="P2294" s="4"/>
      <c r="AA2294" s="12"/>
      <c r="AB2294" s="2"/>
      <c r="AC2294" s="2"/>
    </row>
    <row r="2295" spans="1:29" s="231" customFormat="1" ht="9.9" customHeight="1" x14ac:dyDescent="0.25">
      <c r="A2295" s="228"/>
      <c r="B2295" s="138"/>
      <c r="C2295" s="142"/>
      <c r="D2295" s="2"/>
      <c r="G2295" s="8"/>
      <c r="I2295" s="333"/>
      <c r="J2295" s="334"/>
      <c r="K2295" s="241"/>
      <c r="L2295" s="241"/>
      <c r="P2295" s="4"/>
      <c r="AA2295" s="12"/>
      <c r="AB2295" s="2"/>
      <c r="AC2295" s="2"/>
    </row>
    <row r="2296" spans="1:29" s="231" customFormat="1" ht="9.9" customHeight="1" x14ac:dyDescent="0.25">
      <c r="A2296" s="228"/>
      <c r="B2296" s="138"/>
      <c r="C2296" s="142"/>
      <c r="D2296" s="2"/>
      <c r="G2296" s="8"/>
      <c r="I2296" s="241"/>
      <c r="J2296" s="241"/>
      <c r="K2296" s="241"/>
      <c r="L2296" s="241"/>
      <c r="P2296" s="4"/>
      <c r="AA2296" s="12"/>
      <c r="AB2296" s="2"/>
      <c r="AC2296" s="2"/>
    </row>
    <row r="2297" spans="1:29" s="231" customFormat="1" ht="9.9" customHeight="1" x14ac:dyDescent="0.25">
      <c r="A2297" s="228"/>
      <c r="B2297" s="138"/>
      <c r="C2297" s="142"/>
      <c r="D2297" s="2"/>
      <c r="G2297" s="8"/>
      <c r="I2297" s="333"/>
      <c r="J2297" s="334"/>
      <c r="K2297" s="241"/>
      <c r="L2297" s="241"/>
      <c r="P2297" s="4"/>
      <c r="AA2297" s="12"/>
      <c r="AB2297" s="2"/>
      <c r="AC2297" s="2"/>
    </row>
    <row r="2298" spans="1:29" s="231" customFormat="1" ht="9.9" customHeight="1" x14ac:dyDescent="0.25">
      <c r="A2298" s="228"/>
      <c r="B2298" s="138"/>
      <c r="C2298" s="142"/>
      <c r="D2298" s="2"/>
      <c r="G2298" s="8"/>
      <c r="I2298" s="333"/>
      <c r="J2298" s="334"/>
      <c r="K2298" s="241"/>
      <c r="L2298" s="241"/>
      <c r="P2298" s="4"/>
      <c r="AA2298" s="12"/>
      <c r="AB2298" s="2"/>
      <c r="AC2298" s="2"/>
    </row>
    <row r="2299" spans="1:29" s="231" customFormat="1" ht="9.9" customHeight="1" x14ac:dyDescent="0.25">
      <c r="A2299" s="228"/>
      <c r="B2299" s="138"/>
      <c r="C2299" s="142"/>
      <c r="D2299" s="2"/>
      <c r="G2299" s="8"/>
      <c r="I2299" s="241"/>
      <c r="J2299" s="241"/>
      <c r="K2299" s="241"/>
      <c r="L2299" s="241"/>
      <c r="P2299" s="4"/>
      <c r="AA2299" s="12"/>
      <c r="AB2299" s="2"/>
      <c r="AC2299" s="2"/>
    </row>
    <row r="2300" spans="1:29" s="231" customFormat="1" ht="9.9" customHeight="1" x14ac:dyDescent="0.25">
      <c r="A2300" s="228"/>
      <c r="B2300" s="138"/>
      <c r="C2300" s="142"/>
      <c r="D2300" s="2"/>
      <c r="G2300" s="8"/>
      <c r="I2300" s="333"/>
      <c r="J2300" s="334"/>
      <c r="K2300" s="241"/>
      <c r="L2300" s="241"/>
      <c r="P2300" s="4"/>
      <c r="AA2300" s="12"/>
      <c r="AB2300" s="2"/>
      <c r="AC2300" s="2"/>
    </row>
    <row r="2301" spans="1:29" s="231" customFormat="1" ht="9.9" customHeight="1" x14ac:dyDescent="0.25">
      <c r="A2301" s="228"/>
      <c r="B2301" s="138"/>
      <c r="C2301" s="142"/>
      <c r="D2301" s="2"/>
      <c r="G2301" s="8"/>
      <c r="I2301" s="333"/>
      <c r="J2301" s="334"/>
      <c r="K2301" s="241"/>
      <c r="L2301" s="241"/>
      <c r="P2301" s="4"/>
      <c r="AA2301" s="12"/>
      <c r="AB2301" s="2"/>
      <c r="AC2301" s="2"/>
    </row>
    <row r="2302" spans="1:29" s="231" customFormat="1" ht="9.9" customHeight="1" x14ac:dyDescent="0.25">
      <c r="A2302" s="228"/>
      <c r="B2302" s="138"/>
      <c r="C2302" s="142"/>
      <c r="D2302" s="2"/>
      <c r="G2302" s="8"/>
      <c r="I2302" s="241"/>
      <c r="J2302" s="241"/>
      <c r="K2302" s="241"/>
      <c r="L2302" s="140"/>
      <c r="P2302" s="4"/>
      <c r="AA2302" s="12"/>
      <c r="AB2302" s="2"/>
      <c r="AC2302" s="2"/>
    </row>
    <row r="2303" spans="1:29" s="231" customFormat="1" ht="9.9" customHeight="1" x14ac:dyDescent="0.25">
      <c r="A2303" s="228"/>
      <c r="B2303" s="138"/>
      <c r="C2303" s="142"/>
      <c r="D2303" s="2"/>
      <c r="G2303" s="8"/>
      <c r="I2303" s="333"/>
      <c r="J2303" s="334"/>
      <c r="K2303" s="241"/>
      <c r="L2303" s="241"/>
      <c r="P2303" s="4"/>
      <c r="AA2303" s="12"/>
      <c r="AB2303" s="2"/>
      <c r="AC2303" s="2"/>
    </row>
    <row r="2304" spans="1:29" s="231" customFormat="1" ht="9.9" customHeight="1" x14ac:dyDescent="0.25">
      <c r="A2304" s="228"/>
      <c r="B2304" s="138"/>
      <c r="C2304" s="142"/>
      <c r="D2304" s="2"/>
      <c r="G2304" s="8"/>
      <c r="I2304" s="333"/>
      <c r="J2304" s="334"/>
      <c r="K2304" s="241"/>
      <c r="L2304" s="241"/>
      <c r="P2304" s="4"/>
      <c r="AA2304" s="12"/>
      <c r="AB2304" s="2"/>
      <c r="AC2304" s="2"/>
    </row>
    <row r="2305" spans="1:29" s="231" customFormat="1" ht="9.9" customHeight="1" x14ac:dyDescent="0.25">
      <c r="A2305" s="228"/>
      <c r="B2305" s="138"/>
      <c r="C2305" s="142"/>
      <c r="D2305" s="2"/>
      <c r="G2305" s="8"/>
      <c r="I2305" s="241"/>
      <c r="J2305" s="241"/>
      <c r="K2305" s="241"/>
      <c r="L2305" s="241"/>
      <c r="P2305" s="4"/>
      <c r="AA2305" s="12"/>
      <c r="AB2305" s="2"/>
      <c r="AC2305" s="2"/>
    </row>
    <row r="2306" spans="1:29" s="231" customFormat="1" ht="9.9" customHeight="1" x14ac:dyDescent="0.25">
      <c r="A2306" s="228"/>
      <c r="B2306" s="138"/>
      <c r="C2306" s="142"/>
      <c r="D2306" s="2"/>
      <c r="G2306" s="8"/>
      <c r="I2306" s="333"/>
      <c r="J2306" s="334"/>
      <c r="K2306" s="241"/>
      <c r="L2306" s="241"/>
      <c r="P2306" s="4"/>
      <c r="AA2306" s="12"/>
      <c r="AB2306" s="2"/>
      <c r="AC2306" s="2"/>
    </row>
    <row r="2307" spans="1:29" s="231" customFormat="1" ht="9.9" customHeight="1" x14ac:dyDescent="0.25">
      <c r="A2307" s="228"/>
      <c r="B2307" s="138"/>
      <c r="C2307" s="142"/>
      <c r="D2307" s="2"/>
      <c r="G2307" s="8"/>
      <c r="I2307" s="333"/>
      <c r="J2307" s="334"/>
      <c r="K2307" s="241"/>
      <c r="L2307" s="241"/>
      <c r="P2307" s="4"/>
      <c r="AA2307" s="12"/>
      <c r="AB2307" s="2"/>
      <c r="AC2307" s="2"/>
    </row>
    <row r="2308" spans="1:29" s="231" customFormat="1" ht="9.9" customHeight="1" x14ac:dyDescent="0.25">
      <c r="A2308" s="228"/>
      <c r="B2308" s="138"/>
      <c r="C2308" s="142"/>
      <c r="D2308" s="2"/>
      <c r="G2308" s="8"/>
      <c r="I2308" s="241"/>
      <c r="J2308" s="241"/>
      <c r="K2308" s="241"/>
      <c r="L2308" s="241"/>
      <c r="P2308" s="4"/>
      <c r="AA2308" s="12"/>
      <c r="AB2308" s="2"/>
      <c r="AC2308" s="2"/>
    </row>
    <row r="2309" spans="1:29" s="231" customFormat="1" ht="9.9" customHeight="1" x14ac:dyDescent="0.25">
      <c r="A2309" s="228"/>
      <c r="B2309" s="138"/>
      <c r="C2309" s="142"/>
      <c r="D2309" s="2"/>
      <c r="G2309" s="8"/>
      <c r="I2309" s="333"/>
      <c r="J2309" s="334"/>
      <c r="K2309" s="241"/>
      <c r="L2309" s="241"/>
      <c r="P2309" s="4"/>
      <c r="AA2309" s="12"/>
      <c r="AB2309" s="2"/>
      <c r="AC2309" s="2"/>
    </row>
    <row r="2310" spans="1:29" s="231" customFormat="1" ht="9.9" customHeight="1" x14ac:dyDescent="0.25">
      <c r="A2310" s="228"/>
      <c r="B2310" s="138"/>
      <c r="C2310" s="142"/>
      <c r="D2310" s="2"/>
      <c r="G2310" s="8"/>
      <c r="I2310" s="333"/>
      <c r="J2310" s="334"/>
      <c r="K2310" s="241"/>
      <c r="L2310" s="241"/>
      <c r="P2310" s="4"/>
      <c r="AA2310" s="12"/>
      <c r="AB2310" s="2"/>
      <c r="AC2310" s="2"/>
    </row>
    <row r="2311" spans="1:29" s="231" customFormat="1" ht="9.9" customHeight="1" x14ac:dyDescent="0.25">
      <c r="A2311" s="228"/>
      <c r="B2311" s="138"/>
      <c r="C2311" s="142"/>
      <c r="D2311" s="2"/>
      <c r="G2311" s="8"/>
      <c r="I2311" s="241"/>
      <c r="J2311" s="241"/>
      <c r="K2311" s="241"/>
      <c r="L2311" s="241"/>
      <c r="P2311" s="4"/>
      <c r="AA2311" s="12"/>
      <c r="AB2311" s="2"/>
      <c r="AC2311" s="2"/>
    </row>
    <row r="2312" spans="1:29" s="231" customFormat="1" ht="9.9" customHeight="1" x14ac:dyDescent="0.25">
      <c r="A2312" s="228"/>
      <c r="B2312" s="138"/>
      <c r="C2312" s="142"/>
      <c r="D2312" s="2"/>
      <c r="G2312" s="8"/>
      <c r="I2312" s="333"/>
      <c r="J2312" s="334"/>
      <c r="K2312" s="241"/>
      <c r="L2312" s="241"/>
      <c r="P2312" s="4"/>
      <c r="AA2312" s="12"/>
      <c r="AB2312" s="2"/>
      <c r="AC2312" s="2"/>
    </row>
    <row r="2313" spans="1:29" s="231" customFormat="1" ht="9.9" customHeight="1" x14ac:dyDescent="0.25">
      <c r="A2313" s="228"/>
      <c r="B2313" s="138"/>
      <c r="C2313" s="142"/>
      <c r="D2313" s="2"/>
      <c r="G2313" s="8"/>
      <c r="I2313" s="333"/>
      <c r="J2313" s="334"/>
      <c r="K2313" s="241"/>
      <c r="L2313" s="241"/>
      <c r="P2313" s="4"/>
      <c r="AA2313" s="12"/>
      <c r="AB2313" s="2"/>
      <c r="AC2313" s="2"/>
    </row>
    <row r="2314" spans="1:29" s="231" customFormat="1" ht="9.9" customHeight="1" x14ac:dyDescent="0.25">
      <c r="A2314" s="228"/>
      <c r="B2314" s="139"/>
      <c r="C2314" s="142"/>
      <c r="D2314" s="2"/>
      <c r="G2314" s="8"/>
      <c r="I2314" s="241"/>
      <c r="J2314" s="241"/>
      <c r="K2314" s="241"/>
      <c r="L2314" s="241"/>
      <c r="P2314" s="4"/>
      <c r="AA2314" s="12"/>
      <c r="AB2314" s="2"/>
      <c r="AC2314" s="2"/>
    </row>
    <row r="2315" spans="1:29" s="231" customFormat="1" ht="9.9" customHeight="1" x14ac:dyDescent="0.25">
      <c r="A2315" s="228"/>
      <c r="B2315" s="142"/>
      <c r="C2315" s="142"/>
      <c r="D2315" s="2"/>
      <c r="G2315" s="8"/>
      <c r="I2315" s="241"/>
      <c r="J2315" s="241"/>
      <c r="K2315" s="241"/>
      <c r="L2315" s="241"/>
      <c r="P2315" s="4"/>
      <c r="AA2315" s="12"/>
      <c r="AB2315" s="2"/>
      <c r="AC2315" s="2"/>
    </row>
    <row r="2316" spans="1:29" s="231" customFormat="1" ht="9.9" customHeight="1" x14ac:dyDescent="0.25">
      <c r="A2316" s="228"/>
      <c r="B2316" s="138"/>
      <c r="C2316" s="142"/>
      <c r="D2316" s="2"/>
      <c r="G2316" s="8"/>
      <c r="I2316" s="241"/>
      <c r="J2316" s="241"/>
      <c r="K2316" s="241"/>
      <c r="L2316" s="241"/>
      <c r="P2316" s="4"/>
      <c r="AA2316" s="12"/>
      <c r="AB2316" s="2"/>
      <c r="AC2316" s="2"/>
    </row>
    <row r="2317" spans="1:29" s="231" customFormat="1" ht="9.9" customHeight="1" x14ac:dyDescent="0.25">
      <c r="A2317" s="228"/>
      <c r="B2317" s="138"/>
      <c r="C2317" s="142"/>
      <c r="D2317" s="2"/>
      <c r="G2317" s="8"/>
      <c r="I2317" s="333"/>
      <c r="J2317" s="334"/>
      <c r="K2317" s="241"/>
      <c r="L2317" s="241"/>
      <c r="P2317" s="4"/>
      <c r="AA2317" s="12"/>
      <c r="AB2317" s="2"/>
      <c r="AC2317" s="2"/>
    </row>
    <row r="2318" spans="1:29" s="231" customFormat="1" ht="9.9" customHeight="1" x14ac:dyDescent="0.25">
      <c r="A2318" s="228"/>
      <c r="B2318" s="138"/>
      <c r="C2318" s="142"/>
      <c r="D2318" s="2"/>
      <c r="G2318" s="8"/>
      <c r="I2318" s="333"/>
      <c r="J2318" s="334"/>
      <c r="K2318" s="241"/>
      <c r="L2318" s="241"/>
      <c r="P2318" s="4"/>
      <c r="AA2318" s="12"/>
      <c r="AB2318" s="2"/>
      <c r="AC2318" s="2"/>
    </row>
    <row r="2319" spans="1:29" s="231" customFormat="1" ht="9.9" customHeight="1" x14ac:dyDescent="0.25">
      <c r="A2319" s="228"/>
      <c r="B2319" s="138"/>
      <c r="C2319" s="142"/>
      <c r="D2319" s="2"/>
      <c r="G2319" s="8"/>
      <c r="I2319" s="241"/>
      <c r="J2319" s="241"/>
      <c r="K2319" s="241"/>
      <c r="L2319" s="241"/>
      <c r="P2319" s="4"/>
      <c r="AA2319" s="12"/>
      <c r="AB2319" s="2"/>
      <c r="AC2319" s="2"/>
    </row>
    <row r="2320" spans="1:29" s="231" customFormat="1" ht="9.9" customHeight="1" x14ac:dyDescent="0.25">
      <c r="A2320" s="10"/>
      <c r="B2320" s="138"/>
      <c r="C2320" s="142"/>
      <c r="D2320" s="2"/>
      <c r="G2320" s="8"/>
      <c r="I2320" s="333"/>
      <c r="J2320" s="334"/>
      <c r="K2320" s="241"/>
      <c r="L2320" s="241"/>
      <c r="P2320" s="4"/>
      <c r="AA2320" s="12"/>
      <c r="AB2320" s="2"/>
      <c r="AC2320" s="2"/>
    </row>
    <row r="2321" spans="1:29" s="231" customFormat="1" ht="9.9" customHeight="1" x14ac:dyDescent="0.25">
      <c r="A2321" s="11"/>
      <c r="B2321" s="138"/>
      <c r="C2321" s="142"/>
      <c r="D2321" s="2"/>
      <c r="G2321" s="8"/>
      <c r="I2321" s="333"/>
      <c r="J2321" s="334"/>
      <c r="K2321" s="241"/>
      <c r="L2321" s="241"/>
      <c r="P2321" s="4"/>
      <c r="AA2321" s="12"/>
      <c r="AB2321" s="2"/>
      <c r="AC2321" s="2"/>
    </row>
    <row r="2322" spans="1:29" s="231" customFormat="1" ht="9.9" customHeight="1" x14ac:dyDescent="0.25">
      <c r="A2322" s="228"/>
      <c r="B2322" s="138"/>
      <c r="C2322" s="142"/>
      <c r="D2322" s="2"/>
      <c r="G2322" s="8"/>
      <c r="I2322" s="241"/>
      <c r="J2322" s="241"/>
      <c r="K2322" s="241"/>
      <c r="L2322" s="241"/>
      <c r="P2322" s="4"/>
      <c r="AA2322" s="12"/>
      <c r="AB2322" s="2"/>
      <c r="AC2322" s="2"/>
    </row>
    <row r="2323" spans="1:29" s="231" customFormat="1" ht="9.9" customHeight="1" x14ac:dyDescent="0.25">
      <c r="A2323" s="228"/>
      <c r="B2323" s="138"/>
      <c r="C2323" s="142"/>
      <c r="D2323" s="2"/>
      <c r="G2323" s="8"/>
      <c r="I2323" s="333"/>
      <c r="J2323" s="334"/>
      <c r="K2323" s="241"/>
      <c r="L2323" s="241"/>
      <c r="P2323" s="4"/>
      <c r="AA2323" s="12"/>
      <c r="AB2323" s="2"/>
      <c r="AC2323" s="2"/>
    </row>
    <row r="2324" spans="1:29" s="231" customFormat="1" ht="9.9" customHeight="1" x14ac:dyDescent="0.25">
      <c r="A2324" s="228"/>
      <c r="B2324" s="138"/>
      <c r="C2324" s="142"/>
      <c r="D2324" s="2"/>
      <c r="G2324" s="8"/>
      <c r="I2324" s="333"/>
      <c r="J2324" s="334"/>
      <c r="K2324" s="241"/>
      <c r="L2324" s="241"/>
      <c r="P2324" s="4"/>
      <c r="AA2324" s="12"/>
      <c r="AB2324" s="2"/>
      <c r="AC2324" s="2"/>
    </row>
    <row r="2325" spans="1:29" s="231" customFormat="1" ht="9.9" customHeight="1" x14ac:dyDescent="0.25">
      <c r="A2325" s="228"/>
      <c r="B2325" s="138"/>
      <c r="C2325" s="142"/>
      <c r="D2325" s="2"/>
      <c r="G2325" s="8"/>
      <c r="I2325" s="241"/>
      <c r="J2325" s="241"/>
      <c r="K2325" s="241"/>
      <c r="L2325" s="241"/>
      <c r="P2325" s="4"/>
      <c r="AA2325" s="12"/>
      <c r="AB2325" s="2"/>
      <c r="AC2325" s="2"/>
    </row>
    <row r="2326" spans="1:29" s="231" customFormat="1" ht="9.9" customHeight="1" x14ac:dyDescent="0.25">
      <c r="A2326" s="228"/>
      <c r="B2326" s="138"/>
      <c r="C2326" s="142"/>
      <c r="D2326" s="2"/>
      <c r="G2326" s="8"/>
      <c r="I2326" s="333"/>
      <c r="J2326" s="334"/>
      <c r="K2326" s="241"/>
      <c r="L2326" s="241"/>
      <c r="P2326" s="4"/>
      <c r="AA2326" s="12"/>
      <c r="AB2326" s="2"/>
      <c r="AC2326" s="2"/>
    </row>
    <row r="2327" spans="1:29" s="231" customFormat="1" ht="9.9" customHeight="1" x14ac:dyDescent="0.25">
      <c r="A2327" s="228"/>
      <c r="B2327" s="138"/>
      <c r="C2327" s="142"/>
      <c r="D2327" s="2"/>
      <c r="G2327" s="8"/>
      <c r="I2327" s="333"/>
      <c r="J2327" s="334"/>
      <c r="K2327" s="241"/>
      <c r="L2327" s="241"/>
      <c r="P2327" s="4"/>
      <c r="AA2327" s="12"/>
      <c r="AB2327" s="2"/>
      <c r="AC2327" s="2"/>
    </row>
    <row r="2328" spans="1:29" s="231" customFormat="1" ht="9.9" customHeight="1" x14ac:dyDescent="0.25">
      <c r="A2328" s="228"/>
      <c r="B2328" s="138"/>
      <c r="C2328" s="142"/>
      <c r="D2328" s="2"/>
      <c r="G2328" s="8"/>
      <c r="I2328" s="333"/>
      <c r="J2328" s="334"/>
      <c r="K2328" s="241"/>
      <c r="L2328" s="241"/>
      <c r="P2328" s="4"/>
      <c r="AA2328" s="12"/>
      <c r="AB2328" s="2"/>
      <c r="AC2328" s="2"/>
    </row>
    <row r="2329" spans="1:29" s="231" customFormat="1" ht="9.9" customHeight="1" x14ac:dyDescent="0.25">
      <c r="A2329" s="228"/>
      <c r="B2329" s="138"/>
      <c r="C2329" s="142"/>
      <c r="D2329" s="2"/>
      <c r="G2329" s="8"/>
      <c r="I2329" s="333"/>
      <c r="J2329" s="334"/>
      <c r="K2329" s="241"/>
      <c r="L2329" s="241"/>
      <c r="P2329" s="4"/>
      <c r="AA2329" s="12"/>
      <c r="AB2329" s="2"/>
      <c r="AC2329" s="2"/>
    </row>
    <row r="2330" spans="1:29" s="231" customFormat="1" ht="9.9" customHeight="1" x14ac:dyDescent="0.25">
      <c r="A2330" s="228"/>
      <c r="B2330" s="138"/>
      <c r="C2330" s="142"/>
      <c r="D2330" s="2"/>
      <c r="G2330" s="8"/>
      <c r="I2330" s="241"/>
      <c r="J2330" s="241"/>
      <c r="K2330" s="241"/>
      <c r="L2330" s="241"/>
      <c r="P2330" s="4"/>
      <c r="AA2330" s="12"/>
      <c r="AB2330" s="2"/>
      <c r="AC2330" s="2"/>
    </row>
    <row r="2331" spans="1:29" s="231" customFormat="1" ht="9.9" customHeight="1" x14ac:dyDescent="0.25">
      <c r="A2331" s="228"/>
      <c r="B2331" s="138"/>
      <c r="C2331" s="142"/>
      <c r="D2331" s="2"/>
      <c r="G2331" s="8"/>
      <c r="I2331" s="333"/>
      <c r="J2331" s="334"/>
      <c r="K2331" s="241"/>
      <c r="L2331" s="241"/>
      <c r="P2331" s="4"/>
      <c r="AA2331" s="12"/>
      <c r="AB2331" s="2"/>
      <c r="AC2331" s="2"/>
    </row>
    <row r="2332" spans="1:29" s="231" customFormat="1" ht="9.9" customHeight="1" x14ac:dyDescent="0.25">
      <c r="A2332" s="228"/>
      <c r="B2332" s="138"/>
      <c r="C2332" s="142"/>
      <c r="D2332" s="2"/>
      <c r="G2332" s="8"/>
      <c r="I2332" s="333"/>
      <c r="J2332" s="334"/>
      <c r="K2332" s="241"/>
      <c r="L2332" s="241"/>
      <c r="P2332" s="4"/>
      <c r="AA2332" s="12"/>
      <c r="AB2332" s="2"/>
      <c r="AC2332" s="2"/>
    </row>
    <row r="2333" spans="1:29" s="231" customFormat="1" ht="9.9" customHeight="1" x14ac:dyDescent="0.25">
      <c r="A2333" s="228"/>
      <c r="B2333" s="138"/>
      <c r="C2333" s="142"/>
      <c r="D2333" s="2"/>
      <c r="G2333" s="8"/>
      <c r="I2333" s="241"/>
      <c r="J2333" s="241"/>
      <c r="K2333" s="241"/>
      <c r="L2333" s="241"/>
      <c r="P2333" s="4"/>
      <c r="AA2333" s="12"/>
      <c r="AB2333" s="2"/>
      <c r="AC2333" s="2"/>
    </row>
    <row r="2334" spans="1:29" s="231" customFormat="1" ht="9.9" customHeight="1" x14ac:dyDescent="0.25">
      <c r="A2334" s="228"/>
      <c r="B2334" s="138"/>
      <c r="C2334" s="142"/>
      <c r="D2334" s="2"/>
      <c r="G2334" s="8"/>
      <c r="I2334" s="333"/>
      <c r="J2334" s="334"/>
      <c r="K2334" s="241"/>
      <c r="L2334" s="241"/>
      <c r="P2334" s="4"/>
      <c r="AA2334" s="12"/>
      <c r="AB2334" s="2"/>
      <c r="AC2334" s="2"/>
    </row>
    <row r="2335" spans="1:29" s="231" customFormat="1" ht="9.9" customHeight="1" x14ac:dyDescent="0.25">
      <c r="A2335" s="228"/>
      <c r="B2335" s="138"/>
      <c r="C2335" s="142"/>
      <c r="D2335" s="2"/>
      <c r="G2335" s="8"/>
      <c r="I2335" s="333"/>
      <c r="J2335" s="334"/>
      <c r="K2335" s="241"/>
      <c r="L2335" s="241"/>
      <c r="P2335" s="4"/>
      <c r="AA2335" s="12"/>
      <c r="AB2335" s="2"/>
      <c r="AC2335" s="2"/>
    </row>
    <row r="2336" spans="1:29" s="231" customFormat="1" ht="9.9" customHeight="1" x14ac:dyDescent="0.25">
      <c r="A2336" s="228"/>
      <c r="B2336" s="138"/>
      <c r="C2336" s="142"/>
      <c r="D2336" s="2"/>
      <c r="G2336" s="8"/>
      <c r="I2336" s="333"/>
      <c r="J2336" s="334"/>
      <c r="K2336" s="241"/>
      <c r="L2336" s="241"/>
      <c r="P2336" s="4"/>
      <c r="AA2336" s="12"/>
      <c r="AB2336" s="2"/>
      <c r="AC2336" s="2"/>
    </row>
    <row r="2337" spans="1:29" s="231" customFormat="1" ht="9.9" customHeight="1" x14ac:dyDescent="0.25">
      <c r="A2337" s="228"/>
      <c r="B2337" s="138"/>
      <c r="C2337" s="142"/>
      <c r="D2337" s="2"/>
      <c r="G2337" s="8"/>
      <c r="I2337" s="333"/>
      <c r="J2337" s="334"/>
      <c r="K2337" s="241"/>
      <c r="L2337" s="241"/>
      <c r="P2337" s="4"/>
      <c r="AA2337" s="12"/>
      <c r="AB2337" s="2"/>
      <c r="AC2337" s="2"/>
    </row>
    <row r="2338" spans="1:29" s="231" customFormat="1" ht="9.9" customHeight="1" x14ac:dyDescent="0.25">
      <c r="A2338" s="228"/>
      <c r="B2338" s="138"/>
      <c r="C2338" s="142"/>
      <c r="D2338" s="2"/>
      <c r="G2338" s="8"/>
      <c r="I2338" s="241"/>
      <c r="J2338" s="241"/>
      <c r="K2338" s="241"/>
      <c r="L2338" s="241"/>
      <c r="P2338" s="4"/>
      <c r="AA2338" s="12"/>
      <c r="AB2338" s="2"/>
      <c r="AC2338" s="2"/>
    </row>
    <row r="2339" spans="1:29" s="231" customFormat="1" ht="9.9" customHeight="1" x14ac:dyDescent="0.25">
      <c r="A2339" s="228"/>
      <c r="B2339" s="138"/>
      <c r="C2339" s="142"/>
      <c r="D2339" s="2"/>
      <c r="G2339" s="8"/>
      <c r="I2339" s="333"/>
      <c r="J2339" s="334"/>
      <c r="K2339" s="241"/>
      <c r="L2339" s="241"/>
      <c r="P2339" s="4"/>
      <c r="AA2339" s="12"/>
      <c r="AB2339" s="2"/>
      <c r="AC2339" s="2"/>
    </row>
    <row r="2340" spans="1:29" s="231" customFormat="1" ht="9.9" customHeight="1" x14ac:dyDescent="0.25">
      <c r="A2340" s="228"/>
      <c r="B2340" s="138"/>
      <c r="C2340" s="142"/>
      <c r="D2340" s="2"/>
      <c r="G2340" s="8"/>
      <c r="I2340" s="333"/>
      <c r="J2340" s="334"/>
      <c r="K2340" s="241"/>
      <c r="L2340" s="241"/>
      <c r="P2340" s="4"/>
      <c r="AA2340" s="12"/>
      <c r="AB2340" s="2"/>
      <c r="AC2340" s="2"/>
    </row>
    <row r="2341" spans="1:29" s="231" customFormat="1" ht="9.9" customHeight="1" x14ac:dyDescent="0.25">
      <c r="A2341" s="228"/>
      <c r="B2341" s="138"/>
      <c r="C2341" s="142"/>
      <c r="D2341" s="2"/>
      <c r="G2341" s="8"/>
      <c r="I2341" s="333"/>
      <c r="J2341" s="334"/>
      <c r="K2341" s="241"/>
      <c r="L2341" s="241"/>
      <c r="P2341" s="4"/>
      <c r="AA2341" s="12"/>
      <c r="AB2341" s="2"/>
      <c r="AC2341" s="2"/>
    </row>
    <row r="2342" spans="1:29" s="231" customFormat="1" ht="9.9" customHeight="1" x14ac:dyDescent="0.25">
      <c r="A2342" s="228"/>
      <c r="B2342" s="138"/>
      <c r="C2342" s="142"/>
      <c r="D2342" s="2"/>
      <c r="G2342" s="8"/>
      <c r="I2342" s="333"/>
      <c r="J2342" s="334"/>
      <c r="K2342" s="241"/>
      <c r="L2342" s="241"/>
      <c r="P2342" s="4"/>
      <c r="AA2342" s="12"/>
      <c r="AB2342" s="2"/>
      <c r="AC2342" s="2"/>
    </row>
    <row r="2343" spans="1:29" s="231" customFormat="1" ht="9.9" customHeight="1" x14ac:dyDescent="0.25">
      <c r="A2343" s="228"/>
      <c r="B2343" s="138"/>
      <c r="C2343" s="142"/>
      <c r="D2343" s="2"/>
      <c r="G2343" s="8"/>
      <c r="I2343" s="241"/>
      <c r="J2343" s="241"/>
      <c r="K2343" s="241"/>
      <c r="L2343" s="241"/>
      <c r="P2343" s="4"/>
      <c r="AA2343" s="12"/>
      <c r="AB2343" s="2"/>
      <c r="AC2343" s="2"/>
    </row>
    <row r="2344" spans="1:29" s="231" customFormat="1" ht="9.9" customHeight="1" x14ac:dyDescent="0.25">
      <c r="A2344" s="228"/>
      <c r="B2344" s="138"/>
      <c r="C2344" s="142"/>
      <c r="D2344" s="2"/>
      <c r="G2344" s="8"/>
      <c r="I2344" s="333"/>
      <c r="J2344" s="334"/>
      <c r="K2344" s="241"/>
      <c r="L2344" s="241"/>
      <c r="P2344" s="4"/>
      <c r="AA2344" s="12"/>
      <c r="AB2344" s="2"/>
      <c r="AC2344" s="2"/>
    </row>
    <row r="2345" spans="1:29" s="231" customFormat="1" ht="9.9" customHeight="1" x14ac:dyDescent="0.25">
      <c r="A2345" s="228"/>
      <c r="B2345" s="138"/>
      <c r="C2345" s="142"/>
      <c r="D2345" s="2"/>
      <c r="G2345" s="8"/>
      <c r="I2345" s="333"/>
      <c r="J2345" s="334"/>
      <c r="K2345" s="241"/>
      <c r="L2345" s="241"/>
      <c r="P2345" s="4"/>
      <c r="AA2345" s="12"/>
      <c r="AB2345" s="2"/>
      <c r="AC2345" s="2"/>
    </row>
    <row r="2346" spans="1:29" s="231" customFormat="1" ht="9.9" customHeight="1" x14ac:dyDescent="0.25">
      <c r="A2346" s="228"/>
      <c r="B2346" s="138"/>
      <c r="C2346" s="142"/>
      <c r="D2346" s="2"/>
      <c r="G2346" s="8"/>
      <c r="I2346" s="333"/>
      <c r="J2346" s="334"/>
      <c r="K2346" s="241"/>
      <c r="L2346" s="241"/>
      <c r="P2346" s="4"/>
      <c r="AA2346" s="12"/>
      <c r="AB2346" s="2"/>
      <c r="AC2346" s="2"/>
    </row>
    <row r="2347" spans="1:29" s="231" customFormat="1" ht="9.9" customHeight="1" x14ac:dyDescent="0.25">
      <c r="A2347" s="228"/>
      <c r="B2347" s="138"/>
      <c r="C2347" s="142"/>
      <c r="D2347" s="2"/>
      <c r="G2347" s="8"/>
      <c r="I2347" s="333"/>
      <c r="J2347" s="334"/>
      <c r="K2347" s="241"/>
      <c r="L2347" s="241"/>
      <c r="P2347" s="4"/>
      <c r="AA2347" s="12"/>
      <c r="AB2347" s="2"/>
      <c r="AC2347" s="2"/>
    </row>
    <row r="2348" spans="1:29" s="231" customFormat="1" ht="9.9" customHeight="1" x14ac:dyDescent="0.25">
      <c r="A2348" s="228"/>
      <c r="B2348" s="138"/>
      <c r="C2348" s="142"/>
      <c r="D2348" s="2"/>
      <c r="G2348" s="8"/>
      <c r="I2348" s="241"/>
      <c r="J2348" s="241"/>
      <c r="K2348" s="241"/>
      <c r="L2348" s="241"/>
      <c r="P2348" s="4"/>
      <c r="AA2348" s="12"/>
      <c r="AB2348" s="2"/>
      <c r="AC2348" s="2"/>
    </row>
    <row r="2349" spans="1:29" s="231" customFormat="1" ht="9.9" customHeight="1" x14ac:dyDescent="0.25">
      <c r="A2349" s="228"/>
      <c r="B2349" s="138"/>
      <c r="C2349" s="142"/>
      <c r="D2349" s="2"/>
      <c r="G2349" s="8"/>
      <c r="I2349" s="333"/>
      <c r="J2349" s="334"/>
      <c r="K2349" s="241"/>
      <c r="L2349" s="241"/>
      <c r="P2349" s="4"/>
      <c r="AA2349" s="12"/>
      <c r="AB2349" s="2"/>
      <c r="AC2349" s="2"/>
    </row>
    <row r="2350" spans="1:29" s="231" customFormat="1" ht="9.9" customHeight="1" x14ac:dyDescent="0.25">
      <c r="A2350" s="228"/>
      <c r="B2350" s="138"/>
      <c r="C2350" s="142"/>
      <c r="D2350" s="2"/>
      <c r="G2350" s="8"/>
      <c r="I2350" s="333"/>
      <c r="J2350" s="334"/>
      <c r="K2350" s="241"/>
      <c r="L2350" s="241"/>
      <c r="P2350" s="4"/>
      <c r="AA2350" s="12"/>
      <c r="AB2350" s="2"/>
      <c r="AC2350" s="2"/>
    </row>
    <row r="2351" spans="1:29" s="231" customFormat="1" ht="9.9" customHeight="1" x14ac:dyDescent="0.25">
      <c r="A2351" s="228"/>
      <c r="B2351" s="138"/>
      <c r="C2351" s="142"/>
      <c r="D2351" s="2"/>
      <c r="G2351" s="8"/>
      <c r="I2351" s="333"/>
      <c r="J2351" s="334"/>
      <c r="K2351" s="241"/>
      <c r="L2351" s="241"/>
      <c r="P2351" s="4"/>
      <c r="AA2351" s="12"/>
      <c r="AB2351" s="2"/>
      <c r="AC2351" s="2"/>
    </row>
    <row r="2352" spans="1:29" s="231" customFormat="1" ht="9.9" customHeight="1" x14ac:dyDescent="0.25">
      <c r="A2352" s="228"/>
      <c r="B2352" s="138"/>
      <c r="C2352" s="142"/>
      <c r="D2352" s="2"/>
      <c r="G2352" s="8"/>
      <c r="I2352" s="333"/>
      <c r="J2352" s="334"/>
      <c r="K2352" s="241"/>
      <c r="L2352" s="241"/>
      <c r="P2352" s="4"/>
      <c r="AA2352" s="12"/>
      <c r="AB2352" s="2"/>
      <c r="AC2352" s="2"/>
    </row>
    <row r="2353" spans="1:29" s="231" customFormat="1" ht="9.9" customHeight="1" x14ac:dyDescent="0.25">
      <c r="A2353" s="228"/>
      <c r="B2353" s="138"/>
      <c r="C2353" s="142"/>
      <c r="D2353" s="2"/>
      <c r="G2353" s="8"/>
      <c r="I2353" s="241"/>
      <c r="J2353" s="241"/>
      <c r="K2353" s="241"/>
      <c r="L2353" s="241"/>
      <c r="P2353" s="4"/>
      <c r="AA2353" s="12"/>
      <c r="AB2353" s="2"/>
      <c r="AC2353" s="2"/>
    </row>
    <row r="2354" spans="1:29" s="231" customFormat="1" ht="9.9" customHeight="1" x14ac:dyDescent="0.25">
      <c r="A2354" s="228"/>
      <c r="B2354" s="138"/>
      <c r="C2354" s="142"/>
      <c r="D2354" s="2"/>
      <c r="G2354" s="8"/>
      <c r="I2354" s="333"/>
      <c r="J2354" s="334"/>
      <c r="K2354" s="241"/>
      <c r="L2354" s="241"/>
      <c r="P2354" s="4"/>
      <c r="AA2354" s="12"/>
      <c r="AB2354" s="2"/>
      <c r="AC2354" s="2"/>
    </row>
    <row r="2355" spans="1:29" s="231" customFormat="1" ht="9.9" customHeight="1" x14ac:dyDescent="0.25">
      <c r="A2355" s="228"/>
      <c r="B2355" s="138"/>
      <c r="C2355" s="142"/>
      <c r="D2355" s="2"/>
      <c r="G2355" s="8"/>
      <c r="I2355" s="333"/>
      <c r="J2355" s="334"/>
      <c r="K2355" s="241"/>
      <c r="L2355" s="241"/>
      <c r="P2355" s="4"/>
      <c r="AA2355" s="12"/>
      <c r="AB2355" s="2"/>
      <c r="AC2355" s="2"/>
    </row>
    <row r="2356" spans="1:29" s="231" customFormat="1" ht="9.9" customHeight="1" x14ac:dyDescent="0.25">
      <c r="A2356" s="228"/>
      <c r="B2356" s="138"/>
      <c r="C2356" s="142"/>
      <c r="D2356" s="2"/>
      <c r="G2356" s="8"/>
      <c r="I2356" s="333"/>
      <c r="J2356" s="334"/>
      <c r="K2356" s="241"/>
      <c r="L2356" s="241"/>
      <c r="P2356" s="4"/>
      <c r="AA2356" s="12"/>
      <c r="AB2356" s="2"/>
      <c r="AC2356" s="2"/>
    </row>
    <row r="2357" spans="1:29" s="231" customFormat="1" ht="9.9" customHeight="1" x14ac:dyDescent="0.25">
      <c r="A2357" s="228"/>
      <c r="B2357" s="138"/>
      <c r="C2357" s="142"/>
      <c r="D2357" s="2"/>
      <c r="G2357" s="8"/>
      <c r="I2357" s="333"/>
      <c r="J2357" s="334"/>
      <c r="K2357" s="241"/>
      <c r="L2357" s="241"/>
      <c r="P2357" s="4"/>
      <c r="AA2357" s="12"/>
      <c r="AB2357" s="2"/>
      <c r="AC2357" s="2"/>
    </row>
    <row r="2358" spans="1:29" s="231" customFormat="1" ht="9.9" customHeight="1" x14ac:dyDescent="0.25">
      <c r="A2358" s="228"/>
      <c r="B2358" s="138"/>
      <c r="C2358" s="142"/>
      <c r="D2358" s="2"/>
      <c r="G2358" s="8"/>
      <c r="I2358" s="241"/>
      <c r="J2358" s="241"/>
      <c r="K2358" s="241"/>
      <c r="L2358" s="241"/>
      <c r="P2358" s="4"/>
      <c r="AA2358" s="12"/>
      <c r="AB2358" s="2"/>
      <c r="AC2358" s="2"/>
    </row>
    <row r="2359" spans="1:29" s="231" customFormat="1" ht="9.9" customHeight="1" x14ac:dyDescent="0.25">
      <c r="A2359" s="228"/>
      <c r="B2359" s="138"/>
      <c r="C2359" s="142"/>
      <c r="D2359" s="2"/>
      <c r="G2359" s="8"/>
      <c r="I2359" s="333"/>
      <c r="J2359" s="334"/>
      <c r="K2359" s="241"/>
      <c r="L2359" s="241"/>
      <c r="P2359" s="4"/>
      <c r="AA2359" s="12"/>
      <c r="AB2359" s="2"/>
      <c r="AC2359" s="2"/>
    </row>
    <row r="2360" spans="1:29" s="231" customFormat="1" ht="9.9" customHeight="1" x14ac:dyDescent="0.25">
      <c r="A2360" s="228"/>
      <c r="B2360" s="138"/>
      <c r="C2360" s="142"/>
      <c r="D2360" s="2"/>
      <c r="G2360" s="8"/>
      <c r="I2360" s="333"/>
      <c r="J2360" s="334"/>
      <c r="K2360" s="241"/>
      <c r="L2360" s="241"/>
      <c r="P2360" s="4"/>
      <c r="AA2360" s="12"/>
      <c r="AB2360" s="2"/>
      <c r="AC2360" s="2"/>
    </row>
    <row r="2361" spans="1:29" s="231" customFormat="1" ht="9.9" customHeight="1" x14ac:dyDescent="0.25">
      <c r="A2361" s="11"/>
      <c r="B2361" s="138"/>
      <c r="C2361" s="142"/>
      <c r="D2361" s="2"/>
      <c r="G2361" s="8"/>
      <c r="I2361" s="333"/>
      <c r="J2361" s="334"/>
      <c r="K2361" s="241"/>
      <c r="L2361" s="241"/>
      <c r="P2361" s="4"/>
      <c r="AA2361" s="12"/>
      <c r="AB2361" s="2"/>
      <c r="AC2361" s="2"/>
    </row>
    <row r="2362" spans="1:29" s="231" customFormat="1" ht="9.9" customHeight="1" x14ac:dyDescent="0.25">
      <c r="A2362" s="228"/>
      <c r="B2362" s="138"/>
      <c r="C2362" s="142"/>
      <c r="D2362" s="2"/>
      <c r="G2362" s="8"/>
      <c r="I2362" s="333"/>
      <c r="J2362" s="334"/>
      <c r="K2362" s="241"/>
      <c r="L2362" s="241"/>
      <c r="P2362" s="4"/>
      <c r="AA2362" s="12"/>
      <c r="AB2362" s="2"/>
      <c r="AC2362" s="2"/>
    </row>
    <row r="2363" spans="1:29" s="231" customFormat="1" ht="9.9" customHeight="1" x14ac:dyDescent="0.25">
      <c r="A2363" s="228"/>
      <c r="B2363" s="138"/>
      <c r="C2363" s="142"/>
      <c r="D2363" s="2"/>
      <c r="G2363" s="8"/>
      <c r="I2363" s="241"/>
      <c r="J2363" s="241"/>
      <c r="K2363" s="241"/>
      <c r="L2363" s="241"/>
      <c r="P2363" s="4"/>
      <c r="AA2363" s="12"/>
      <c r="AB2363" s="2"/>
      <c r="AC2363" s="2"/>
    </row>
    <row r="2364" spans="1:29" s="231" customFormat="1" ht="9.9" customHeight="1" x14ac:dyDescent="0.25">
      <c r="A2364" s="228"/>
      <c r="B2364" s="138"/>
      <c r="C2364" s="142"/>
      <c r="D2364" s="2"/>
      <c r="G2364" s="8"/>
      <c r="I2364" s="333"/>
      <c r="J2364" s="334"/>
      <c r="K2364" s="241"/>
      <c r="L2364" s="241"/>
      <c r="P2364" s="4"/>
      <c r="AA2364" s="12"/>
      <c r="AB2364" s="2"/>
      <c r="AC2364" s="2"/>
    </row>
    <row r="2365" spans="1:29" s="231" customFormat="1" ht="9.9" customHeight="1" x14ac:dyDescent="0.25">
      <c r="A2365" s="228"/>
      <c r="B2365" s="138"/>
      <c r="C2365" s="142"/>
      <c r="D2365" s="2"/>
      <c r="G2365" s="8"/>
      <c r="I2365" s="333"/>
      <c r="J2365" s="334"/>
      <c r="K2365" s="241"/>
      <c r="L2365" s="241"/>
      <c r="P2365" s="4"/>
      <c r="AA2365" s="12"/>
      <c r="AB2365" s="2"/>
      <c r="AC2365" s="2"/>
    </row>
    <row r="2366" spans="1:29" s="231" customFormat="1" ht="9.9" customHeight="1" x14ac:dyDescent="0.25">
      <c r="A2366" s="228"/>
      <c r="B2366" s="138"/>
      <c r="C2366" s="142"/>
      <c r="D2366" s="2"/>
      <c r="G2366" s="8"/>
      <c r="I2366" s="333"/>
      <c r="J2366" s="334"/>
      <c r="K2366" s="241"/>
      <c r="L2366" s="241"/>
      <c r="P2366" s="4"/>
      <c r="AA2366" s="12"/>
      <c r="AB2366" s="2"/>
      <c r="AC2366" s="2"/>
    </row>
    <row r="2367" spans="1:29" s="231" customFormat="1" ht="9.9" customHeight="1" x14ac:dyDescent="0.25">
      <c r="A2367" s="228"/>
      <c r="B2367" s="138"/>
      <c r="C2367" s="142"/>
      <c r="D2367" s="2"/>
      <c r="G2367" s="8"/>
      <c r="I2367" s="333"/>
      <c r="J2367" s="334"/>
      <c r="K2367" s="241"/>
      <c r="L2367" s="241"/>
      <c r="P2367" s="4"/>
      <c r="AA2367" s="12"/>
      <c r="AB2367" s="2"/>
      <c r="AC2367" s="2"/>
    </row>
    <row r="2368" spans="1:29" s="231" customFormat="1" ht="9.9" customHeight="1" x14ac:dyDescent="0.25">
      <c r="A2368" s="228"/>
      <c r="B2368" s="138"/>
      <c r="C2368" s="142"/>
      <c r="D2368" s="2"/>
      <c r="G2368" s="8"/>
      <c r="I2368" s="241"/>
      <c r="J2368" s="241"/>
      <c r="K2368" s="241"/>
      <c r="L2368" s="241"/>
      <c r="P2368" s="4"/>
      <c r="AA2368" s="12"/>
      <c r="AB2368" s="2"/>
      <c r="AC2368" s="2"/>
    </row>
    <row r="2369" spans="1:29" s="231" customFormat="1" ht="9.9" customHeight="1" x14ac:dyDescent="0.25">
      <c r="A2369" s="228"/>
      <c r="B2369" s="138"/>
      <c r="C2369" s="142"/>
      <c r="D2369" s="2"/>
      <c r="G2369" s="8"/>
      <c r="I2369" s="333"/>
      <c r="J2369" s="334"/>
      <c r="K2369" s="241"/>
      <c r="L2369" s="241"/>
      <c r="P2369" s="4"/>
      <c r="AA2369" s="12"/>
      <c r="AB2369" s="2"/>
      <c r="AC2369" s="2"/>
    </row>
    <row r="2370" spans="1:29" s="231" customFormat="1" ht="9.9" customHeight="1" x14ac:dyDescent="0.25">
      <c r="A2370" s="228"/>
      <c r="B2370" s="138"/>
      <c r="C2370" s="142"/>
      <c r="D2370" s="2"/>
      <c r="G2370" s="8"/>
      <c r="I2370" s="333"/>
      <c r="J2370" s="334"/>
      <c r="K2370" s="241"/>
      <c r="L2370" s="241"/>
      <c r="P2370" s="4"/>
      <c r="AA2370" s="12"/>
      <c r="AB2370" s="2"/>
      <c r="AC2370" s="2"/>
    </row>
    <row r="2371" spans="1:29" s="231" customFormat="1" ht="9.9" customHeight="1" x14ac:dyDescent="0.25">
      <c r="A2371" s="228"/>
      <c r="B2371" s="138"/>
      <c r="C2371" s="142"/>
      <c r="D2371" s="2"/>
      <c r="G2371" s="8"/>
      <c r="I2371" s="241"/>
      <c r="J2371" s="241"/>
      <c r="K2371" s="241"/>
      <c r="L2371" s="241"/>
      <c r="P2371" s="4"/>
      <c r="AA2371" s="12"/>
      <c r="AB2371" s="2"/>
      <c r="AC2371" s="2"/>
    </row>
    <row r="2372" spans="1:29" s="231" customFormat="1" ht="9.9" customHeight="1" x14ac:dyDescent="0.25">
      <c r="A2372" s="228"/>
      <c r="B2372" s="138"/>
      <c r="C2372" s="142"/>
      <c r="D2372" s="2"/>
      <c r="G2372" s="8"/>
      <c r="I2372" s="333"/>
      <c r="J2372" s="334"/>
      <c r="K2372" s="241"/>
      <c r="L2372" s="241"/>
      <c r="P2372" s="4"/>
      <c r="AA2372" s="12"/>
      <c r="AB2372" s="2"/>
      <c r="AC2372" s="2"/>
    </row>
    <row r="2373" spans="1:29" s="231" customFormat="1" ht="9.9" customHeight="1" x14ac:dyDescent="0.25">
      <c r="A2373" s="228"/>
      <c r="B2373" s="138"/>
      <c r="C2373" s="142"/>
      <c r="D2373" s="2"/>
      <c r="G2373" s="8"/>
      <c r="I2373" s="333"/>
      <c r="J2373" s="334"/>
      <c r="K2373" s="241"/>
      <c r="L2373" s="241"/>
      <c r="P2373" s="4"/>
      <c r="AA2373" s="12"/>
      <c r="AB2373" s="2"/>
      <c r="AC2373" s="2"/>
    </row>
    <row r="2374" spans="1:29" s="231" customFormat="1" ht="9.9" customHeight="1" x14ac:dyDescent="0.25">
      <c r="A2374" s="228"/>
      <c r="B2374" s="138"/>
      <c r="C2374" s="142"/>
      <c r="D2374" s="2"/>
      <c r="G2374" s="8"/>
      <c r="I2374" s="333"/>
      <c r="J2374" s="334"/>
      <c r="K2374" s="241"/>
      <c r="L2374" s="241"/>
      <c r="P2374" s="4"/>
      <c r="AA2374" s="12"/>
      <c r="AB2374" s="2"/>
      <c r="AC2374" s="2"/>
    </row>
    <row r="2375" spans="1:29" s="231" customFormat="1" ht="9.9" customHeight="1" x14ac:dyDescent="0.25">
      <c r="A2375" s="228"/>
      <c r="B2375" s="138"/>
      <c r="C2375" s="142"/>
      <c r="D2375" s="2"/>
      <c r="G2375" s="8"/>
      <c r="I2375" s="241"/>
      <c r="J2375" s="241"/>
      <c r="K2375" s="241"/>
      <c r="L2375" s="241"/>
      <c r="P2375" s="4"/>
      <c r="AA2375" s="12"/>
      <c r="AB2375" s="2"/>
      <c r="AC2375" s="2"/>
    </row>
    <row r="2376" spans="1:29" s="231" customFormat="1" ht="9.9" customHeight="1" x14ac:dyDescent="0.25">
      <c r="A2376" s="228"/>
      <c r="B2376" s="138"/>
      <c r="C2376" s="142"/>
      <c r="D2376" s="2"/>
      <c r="G2376" s="8"/>
      <c r="I2376" s="333"/>
      <c r="J2376" s="334"/>
      <c r="K2376" s="241"/>
      <c r="L2376" s="241"/>
      <c r="P2376" s="4"/>
      <c r="AA2376" s="12"/>
      <c r="AB2376" s="2"/>
      <c r="AC2376" s="2"/>
    </row>
    <row r="2377" spans="1:29" s="231" customFormat="1" ht="9.9" customHeight="1" x14ac:dyDescent="0.25">
      <c r="A2377" s="228"/>
      <c r="B2377" s="138"/>
      <c r="C2377" s="142"/>
      <c r="D2377" s="2"/>
      <c r="G2377" s="8"/>
      <c r="I2377" s="333"/>
      <c r="J2377" s="334"/>
      <c r="K2377" s="241"/>
      <c r="L2377" s="241"/>
      <c r="P2377" s="4"/>
      <c r="AA2377" s="12"/>
      <c r="AB2377" s="2"/>
      <c r="AC2377" s="2"/>
    </row>
    <row r="2378" spans="1:29" s="231" customFormat="1" ht="9.9" customHeight="1" x14ac:dyDescent="0.25">
      <c r="A2378" s="228"/>
      <c r="B2378" s="138"/>
      <c r="C2378" s="142"/>
      <c r="D2378" s="2"/>
      <c r="G2378" s="8"/>
      <c r="I2378" s="333"/>
      <c r="J2378" s="334"/>
      <c r="K2378" s="241"/>
      <c r="L2378" s="241"/>
      <c r="P2378" s="4"/>
      <c r="AA2378" s="12"/>
      <c r="AB2378" s="2"/>
      <c r="AC2378" s="2"/>
    </row>
    <row r="2379" spans="1:29" s="231" customFormat="1" ht="9.9" customHeight="1" x14ac:dyDescent="0.25">
      <c r="A2379" s="228"/>
      <c r="B2379" s="138"/>
      <c r="C2379" s="142"/>
      <c r="D2379" s="2"/>
      <c r="G2379" s="8"/>
      <c r="I2379" s="333"/>
      <c r="J2379" s="334"/>
      <c r="K2379" s="241"/>
      <c r="L2379" s="241"/>
      <c r="P2379" s="4"/>
      <c r="AA2379" s="12"/>
      <c r="AB2379" s="2"/>
      <c r="AC2379" s="2"/>
    </row>
    <row r="2380" spans="1:29" s="231" customFormat="1" ht="9.9" customHeight="1" x14ac:dyDescent="0.25">
      <c r="A2380" s="228"/>
      <c r="B2380" s="138"/>
      <c r="C2380" s="142"/>
      <c r="D2380" s="2"/>
      <c r="G2380" s="8"/>
      <c r="I2380" s="241"/>
      <c r="J2380" s="241"/>
      <c r="K2380" s="241"/>
      <c r="L2380" s="241"/>
      <c r="P2380" s="4"/>
      <c r="AA2380" s="12"/>
      <c r="AB2380" s="2"/>
      <c r="AC2380" s="2"/>
    </row>
    <row r="2381" spans="1:29" s="231" customFormat="1" ht="9.9" customHeight="1" x14ac:dyDescent="0.25">
      <c r="A2381" s="228"/>
      <c r="B2381" s="138"/>
      <c r="C2381" s="142"/>
      <c r="D2381" s="2"/>
      <c r="G2381" s="8"/>
      <c r="I2381" s="333"/>
      <c r="J2381" s="334"/>
      <c r="K2381" s="241"/>
      <c r="L2381" s="241"/>
      <c r="P2381" s="4"/>
      <c r="AA2381" s="12"/>
      <c r="AB2381" s="2"/>
      <c r="AC2381" s="2"/>
    </row>
    <row r="2382" spans="1:29" s="231" customFormat="1" ht="9.9" customHeight="1" x14ac:dyDescent="0.25">
      <c r="A2382" s="228"/>
      <c r="B2382" s="138"/>
      <c r="C2382" s="142"/>
      <c r="D2382" s="2"/>
      <c r="G2382" s="8"/>
      <c r="I2382" s="333"/>
      <c r="J2382" s="334"/>
      <c r="K2382" s="241"/>
      <c r="L2382" s="241"/>
      <c r="P2382" s="4"/>
      <c r="AA2382" s="12"/>
      <c r="AB2382" s="2"/>
      <c r="AC2382" s="2"/>
    </row>
    <row r="2383" spans="1:29" s="231" customFormat="1" ht="9.9" customHeight="1" x14ac:dyDescent="0.25">
      <c r="A2383" s="228"/>
      <c r="B2383" s="138"/>
      <c r="C2383" s="142"/>
      <c r="D2383" s="2"/>
      <c r="G2383" s="8"/>
      <c r="I2383" s="241"/>
      <c r="J2383" s="241"/>
      <c r="K2383" s="241"/>
      <c r="L2383" s="241"/>
      <c r="P2383" s="4"/>
      <c r="AA2383" s="12"/>
      <c r="AB2383" s="2"/>
      <c r="AC2383" s="2"/>
    </row>
    <row r="2384" spans="1:29" s="231" customFormat="1" ht="9.9" customHeight="1" x14ac:dyDescent="0.25">
      <c r="A2384" s="228"/>
      <c r="B2384" s="138"/>
      <c r="C2384" s="142"/>
      <c r="D2384" s="2"/>
      <c r="G2384" s="8"/>
      <c r="I2384" s="333"/>
      <c r="J2384" s="334"/>
      <c r="K2384" s="241"/>
      <c r="L2384" s="241"/>
      <c r="P2384" s="4"/>
      <c r="AA2384" s="12"/>
      <c r="AB2384" s="2"/>
      <c r="AC2384" s="2"/>
    </row>
    <row r="2385" spans="1:29" s="231" customFormat="1" ht="9.9" customHeight="1" x14ac:dyDescent="0.25">
      <c r="A2385" s="228"/>
      <c r="B2385" s="138"/>
      <c r="C2385" s="142"/>
      <c r="D2385" s="2"/>
      <c r="G2385" s="8"/>
      <c r="I2385" s="333"/>
      <c r="J2385" s="334"/>
      <c r="K2385" s="241"/>
      <c r="L2385" s="241"/>
      <c r="P2385" s="4"/>
      <c r="AA2385" s="12"/>
      <c r="AB2385" s="2"/>
      <c r="AC2385" s="2"/>
    </row>
    <row r="2387" spans="1:29" s="231" customFormat="1" ht="9.9" customHeight="1" x14ac:dyDescent="0.25">
      <c r="A2387" s="10"/>
      <c r="B2387" s="67"/>
      <c r="C2387" s="142"/>
      <c r="G2387" s="8"/>
      <c r="I2387" s="4"/>
      <c r="J2387" s="4"/>
      <c r="K2387" s="4"/>
      <c r="L2387" s="4"/>
      <c r="P2387" s="4"/>
      <c r="AA2387" s="12"/>
      <c r="AB2387" s="2"/>
      <c r="AC2387" s="2"/>
    </row>
    <row r="2388" spans="1:29" s="231" customFormat="1" ht="9.9" customHeight="1" x14ac:dyDescent="0.25">
      <c r="A2388" s="228"/>
      <c r="B2388" s="141"/>
      <c r="C2388" s="142"/>
      <c r="G2388" s="8"/>
      <c r="I2388" s="4"/>
      <c r="J2388" s="4"/>
      <c r="K2388" s="4"/>
      <c r="L2388" s="4"/>
      <c r="P2388" s="4"/>
      <c r="AA2388" s="12"/>
      <c r="AB2388" s="2"/>
      <c r="AC2388" s="2"/>
    </row>
    <row r="2389" spans="1:29" s="231" customFormat="1" ht="9.9" customHeight="1" x14ac:dyDescent="0.25">
      <c r="A2389" s="228"/>
      <c r="B2389" s="142"/>
      <c r="C2389" s="142"/>
      <c r="D2389" s="2"/>
      <c r="G2389" s="8"/>
      <c r="I2389" s="241"/>
      <c r="J2389" s="241"/>
      <c r="K2389" s="241"/>
      <c r="L2389" s="241"/>
      <c r="P2389" s="4"/>
      <c r="AA2389" s="12"/>
      <c r="AB2389" s="2"/>
      <c r="AC2389" s="2"/>
    </row>
    <row r="2390" spans="1:29" s="231" customFormat="1" ht="9.9" customHeight="1" x14ac:dyDescent="0.25">
      <c r="A2390" s="228"/>
      <c r="B2390" s="138"/>
      <c r="C2390" s="142"/>
      <c r="D2390" s="2"/>
      <c r="G2390" s="8"/>
      <c r="I2390" s="241"/>
      <c r="J2390" s="241"/>
      <c r="K2390" s="241"/>
      <c r="L2390" s="241"/>
      <c r="P2390" s="4"/>
      <c r="AA2390" s="12"/>
      <c r="AB2390" s="2"/>
      <c r="AC2390" s="2"/>
    </row>
    <row r="2391" spans="1:29" s="231" customFormat="1" ht="9.9" customHeight="1" x14ac:dyDescent="0.25">
      <c r="A2391" s="228"/>
      <c r="B2391" s="138"/>
      <c r="C2391" s="142"/>
      <c r="D2391" s="2"/>
      <c r="G2391" s="8"/>
      <c r="I2391" s="333"/>
      <c r="J2391" s="334"/>
      <c r="K2391" s="241"/>
      <c r="L2391" s="241"/>
      <c r="P2391" s="4"/>
      <c r="AA2391" s="12"/>
      <c r="AB2391" s="2"/>
      <c r="AC2391" s="2"/>
    </row>
    <row r="2392" spans="1:29" s="231" customFormat="1" ht="9.9" customHeight="1" x14ac:dyDescent="0.25">
      <c r="A2392" s="228"/>
      <c r="B2392" s="138"/>
      <c r="C2392" s="142"/>
      <c r="D2392" s="2"/>
      <c r="G2392" s="8"/>
      <c r="I2392" s="333"/>
      <c r="J2392" s="334"/>
      <c r="K2392" s="241"/>
      <c r="L2392" s="241"/>
      <c r="P2392" s="4"/>
      <c r="AA2392" s="12"/>
      <c r="AB2392" s="2"/>
      <c r="AC2392" s="2"/>
    </row>
    <row r="2393" spans="1:29" s="231" customFormat="1" ht="9.9" customHeight="1" x14ac:dyDescent="0.25">
      <c r="A2393" s="228"/>
      <c r="B2393" s="138"/>
      <c r="C2393" s="142"/>
      <c r="D2393" s="2"/>
      <c r="G2393" s="8"/>
      <c r="I2393" s="241"/>
      <c r="J2393" s="241"/>
      <c r="K2393" s="241"/>
      <c r="L2393" s="241"/>
      <c r="P2393" s="4"/>
      <c r="AA2393" s="12"/>
      <c r="AB2393" s="2"/>
      <c r="AC2393" s="2"/>
    </row>
    <row r="2394" spans="1:29" s="231" customFormat="1" ht="9.9" customHeight="1" x14ac:dyDescent="0.25">
      <c r="A2394" s="228"/>
      <c r="B2394" s="138"/>
      <c r="C2394" s="142"/>
      <c r="D2394" s="2"/>
      <c r="G2394" s="8"/>
      <c r="I2394" s="333"/>
      <c r="J2394" s="334"/>
      <c r="K2394" s="241"/>
      <c r="L2394" s="241"/>
      <c r="P2394" s="4"/>
      <c r="AA2394" s="12"/>
      <c r="AB2394" s="2"/>
      <c r="AC2394" s="2"/>
    </row>
    <row r="2395" spans="1:29" s="231" customFormat="1" ht="9.9" customHeight="1" x14ac:dyDescent="0.25">
      <c r="A2395" s="228"/>
      <c r="B2395" s="138"/>
      <c r="C2395" s="142"/>
      <c r="D2395" s="2"/>
      <c r="G2395" s="8"/>
      <c r="I2395" s="333"/>
      <c r="J2395" s="334"/>
      <c r="K2395" s="241"/>
      <c r="L2395" s="241"/>
      <c r="P2395" s="4"/>
      <c r="AA2395" s="12"/>
      <c r="AB2395" s="2"/>
      <c r="AC2395" s="2"/>
    </row>
    <row r="2396" spans="1:29" s="231" customFormat="1" ht="9.9" customHeight="1" x14ac:dyDescent="0.25">
      <c r="A2396" s="228"/>
      <c r="B2396" s="138"/>
      <c r="C2396" s="142"/>
      <c r="D2396" s="2"/>
      <c r="G2396" s="8"/>
      <c r="I2396" s="333"/>
      <c r="J2396" s="334"/>
      <c r="K2396" s="241"/>
      <c r="L2396" s="241"/>
      <c r="P2396" s="4"/>
      <c r="AA2396" s="12"/>
      <c r="AB2396" s="2"/>
      <c r="AC2396" s="2"/>
    </row>
    <row r="2397" spans="1:29" s="231" customFormat="1" ht="9.9" customHeight="1" x14ac:dyDescent="0.25">
      <c r="A2397" s="228"/>
      <c r="B2397" s="138"/>
      <c r="C2397" s="142"/>
      <c r="D2397" s="2"/>
      <c r="G2397" s="8"/>
      <c r="I2397" s="241"/>
      <c r="J2397" s="241"/>
      <c r="K2397" s="241"/>
      <c r="L2397" s="241"/>
      <c r="P2397" s="4"/>
      <c r="AA2397" s="12"/>
      <c r="AB2397" s="2"/>
      <c r="AC2397" s="2"/>
    </row>
    <row r="2398" spans="1:29" s="231" customFormat="1" ht="9.9" customHeight="1" x14ac:dyDescent="0.25">
      <c r="A2398" s="228"/>
      <c r="B2398" s="138"/>
      <c r="C2398" s="142"/>
      <c r="D2398" s="2"/>
      <c r="G2398" s="8"/>
      <c r="I2398" s="333"/>
      <c r="J2398" s="334"/>
      <c r="K2398" s="241"/>
      <c r="L2398" s="241"/>
      <c r="P2398" s="4"/>
      <c r="AA2398" s="12"/>
      <c r="AB2398" s="2"/>
      <c r="AC2398" s="2"/>
    </row>
    <row r="2399" spans="1:29" s="231" customFormat="1" ht="9.9" customHeight="1" x14ac:dyDescent="0.25">
      <c r="A2399" s="228"/>
      <c r="B2399" s="138"/>
      <c r="C2399" s="142"/>
      <c r="D2399" s="2"/>
      <c r="G2399" s="8"/>
      <c r="I2399" s="333"/>
      <c r="J2399" s="334"/>
      <c r="K2399" s="241"/>
      <c r="L2399" s="241"/>
      <c r="P2399" s="4"/>
      <c r="AA2399" s="12"/>
      <c r="AB2399" s="2"/>
      <c r="AC2399" s="2"/>
    </row>
    <row r="2400" spans="1:29" s="231" customFormat="1" ht="9.9" customHeight="1" x14ac:dyDescent="0.25">
      <c r="A2400" s="228"/>
      <c r="B2400" s="138"/>
      <c r="C2400" s="142"/>
      <c r="D2400" s="2"/>
      <c r="G2400" s="8"/>
      <c r="I2400" s="241"/>
      <c r="J2400" s="241"/>
      <c r="K2400" s="241"/>
      <c r="L2400" s="241"/>
      <c r="P2400" s="4"/>
      <c r="AA2400" s="12"/>
      <c r="AB2400" s="2"/>
      <c r="AC2400" s="2"/>
    </row>
    <row r="2401" spans="1:29" s="231" customFormat="1" ht="9.9" customHeight="1" x14ac:dyDescent="0.25">
      <c r="A2401" s="228"/>
      <c r="B2401" s="138"/>
      <c r="C2401" s="142"/>
      <c r="D2401" s="2"/>
      <c r="G2401" s="8"/>
      <c r="I2401" s="333"/>
      <c r="J2401" s="334"/>
      <c r="K2401" s="241"/>
      <c r="L2401" s="241"/>
      <c r="P2401" s="4"/>
      <c r="AA2401" s="12"/>
      <c r="AB2401" s="2"/>
      <c r="AC2401" s="2"/>
    </row>
    <row r="2402" spans="1:29" s="231" customFormat="1" ht="9.9" customHeight="1" x14ac:dyDescent="0.25">
      <c r="A2402" s="228"/>
      <c r="B2402" s="138"/>
      <c r="C2402" s="142"/>
      <c r="D2402" s="2"/>
      <c r="G2402" s="8"/>
      <c r="I2402" s="333"/>
      <c r="J2402" s="334"/>
      <c r="K2402" s="241"/>
      <c r="L2402" s="241"/>
      <c r="P2402" s="4"/>
      <c r="AA2402" s="12"/>
      <c r="AB2402" s="2"/>
      <c r="AC2402" s="2"/>
    </row>
    <row r="2403" spans="1:29" s="231" customFormat="1" ht="9.9" customHeight="1" x14ac:dyDescent="0.25">
      <c r="A2403" s="228"/>
      <c r="B2403" s="138"/>
      <c r="C2403" s="142"/>
      <c r="D2403" s="2"/>
      <c r="G2403" s="8"/>
      <c r="I2403" s="333"/>
      <c r="J2403" s="334"/>
      <c r="K2403" s="241"/>
      <c r="L2403" s="241"/>
      <c r="P2403" s="4"/>
      <c r="AA2403" s="12"/>
      <c r="AB2403" s="2"/>
      <c r="AC2403" s="2"/>
    </row>
    <row r="2404" spans="1:29" s="231" customFormat="1" ht="9.9" customHeight="1" x14ac:dyDescent="0.25">
      <c r="A2404" s="228"/>
      <c r="B2404" s="138"/>
      <c r="C2404" s="142"/>
      <c r="D2404" s="2"/>
      <c r="G2404" s="8"/>
      <c r="I2404" s="333"/>
      <c r="J2404" s="334"/>
      <c r="K2404" s="241"/>
      <c r="L2404" s="241"/>
      <c r="P2404" s="4"/>
      <c r="AA2404" s="12"/>
      <c r="AB2404" s="2"/>
      <c r="AC2404" s="2"/>
    </row>
    <row r="2405" spans="1:29" s="231" customFormat="1" ht="9.9" customHeight="1" x14ac:dyDescent="0.25">
      <c r="A2405" s="228"/>
      <c r="B2405" s="138"/>
      <c r="C2405" s="142"/>
      <c r="D2405" s="2"/>
      <c r="G2405" s="8"/>
      <c r="I2405" s="241"/>
      <c r="J2405" s="241"/>
      <c r="K2405" s="241"/>
      <c r="L2405" s="241"/>
      <c r="P2405" s="4"/>
      <c r="AA2405" s="12"/>
      <c r="AB2405" s="2"/>
      <c r="AC2405" s="2"/>
    </row>
    <row r="2406" spans="1:29" s="231" customFormat="1" ht="9.9" customHeight="1" x14ac:dyDescent="0.25">
      <c r="A2406" s="228"/>
      <c r="B2406" s="138"/>
      <c r="C2406" s="142"/>
      <c r="D2406" s="2"/>
      <c r="G2406" s="8"/>
      <c r="I2406" s="333"/>
      <c r="J2406" s="334"/>
      <c r="K2406" s="241"/>
      <c r="L2406" s="241"/>
      <c r="P2406" s="4"/>
      <c r="AA2406" s="12"/>
      <c r="AB2406" s="2"/>
      <c r="AC2406" s="2"/>
    </row>
    <row r="2407" spans="1:29" s="231" customFormat="1" ht="9.9" customHeight="1" x14ac:dyDescent="0.25">
      <c r="A2407" s="228"/>
      <c r="B2407" s="138"/>
      <c r="C2407" s="142"/>
      <c r="D2407" s="2"/>
      <c r="G2407" s="8"/>
      <c r="I2407" s="333"/>
      <c r="J2407" s="334"/>
      <c r="K2407" s="241"/>
      <c r="L2407" s="241"/>
      <c r="P2407" s="4"/>
      <c r="AA2407" s="12"/>
      <c r="AB2407" s="2"/>
      <c r="AC2407" s="2"/>
    </row>
    <row r="2408" spans="1:29" s="231" customFormat="1" ht="9.9" customHeight="1" x14ac:dyDescent="0.25">
      <c r="A2408" s="228"/>
      <c r="B2408" s="138"/>
      <c r="C2408" s="142"/>
      <c r="D2408" s="2"/>
      <c r="G2408" s="8"/>
      <c r="I2408" s="241"/>
      <c r="J2408" s="241"/>
      <c r="K2408" s="241"/>
      <c r="L2408" s="241"/>
      <c r="P2408" s="4"/>
      <c r="AA2408" s="12"/>
      <c r="AB2408" s="2"/>
      <c r="AC2408" s="2"/>
    </row>
    <row r="2409" spans="1:29" s="231" customFormat="1" ht="9.9" customHeight="1" x14ac:dyDescent="0.25">
      <c r="A2409" s="228"/>
      <c r="B2409" s="138"/>
      <c r="C2409" s="142"/>
      <c r="D2409" s="2"/>
      <c r="G2409" s="8"/>
      <c r="I2409" s="333"/>
      <c r="J2409" s="334"/>
      <c r="K2409" s="241"/>
      <c r="L2409" s="241"/>
      <c r="P2409" s="4"/>
      <c r="AA2409" s="12"/>
      <c r="AB2409" s="2"/>
      <c r="AC2409" s="2"/>
    </row>
    <row r="2410" spans="1:29" s="231" customFormat="1" ht="9.9" customHeight="1" x14ac:dyDescent="0.25">
      <c r="A2410" s="228"/>
      <c r="B2410" s="138"/>
      <c r="C2410" s="142"/>
      <c r="D2410" s="2"/>
      <c r="G2410" s="8"/>
      <c r="I2410" s="333"/>
      <c r="J2410" s="334"/>
      <c r="K2410" s="241"/>
      <c r="L2410" s="241"/>
      <c r="P2410" s="4"/>
      <c r="AA2410" s="12"/>
      <c r="AB2410" s="2"/>
      <c r="AC2410" s="2"/>
    </row>
    <row r="2411" spans="1:29" s="231" customFormat="1" ht="9.9" customHeight="1" x14ac:dyDescent="0.25">
      <c r="A2411" s="228"/>
      <c r="B2411" s="138"/>
      <c r="C2411" s="142"/>
      <c r="D2411" s="2"/>
      <c r="G2411" s="8"/>
      <c r="I2411" s="333"/>
      <c r="J2411" s="334"/>
      <c r="K2411" s="241"/>
      <c r="L2411" s="241"/>
      <c r="P2411" s="4"/>
      <c r="AA2411" s="12"/>
      <c r="AB2411" s="2"/>
      <c r="AC2411" s="2"/>
    </row>
    <row r="2412" spans="1:29" s="231" customFormat="1" ht="9.9" customHeight="1" x14ac:dyDescent="0.25">
      <c r="A2412" s="228"/>
      <c r="B2412" s="138"/>
      <c r="C2412" s="142"/>
      <c r="D2412" s="2"/>
      <c r="G2412" s="8"/>
      <c r="I2412" s="333"/>
      <c r="J2412" s="334"/>
      <c r="K2412" s="241"/>
      <c r="L2412" s="241"/>
      <c r="P2412" s="4"/>
      <c r="AA2412" s="12"/>
      <c r="AB2412" s="2"/>
      <c r="AC2412" s="2"/>
    </row>
    <row r="2413" spans="1:29" s="231" customFormat="1" ht="9.9" customHeight="1" x14ac:dyDescent="0.25">
      <c r="A2413" s="228"/>
      <c r="B2413" s="138"/>
      <c r="C2413" s="142"/>
      <c r="D2413" s="2"/>
      <c r="G2413" s="8"/>
      <c r="I2413" s="241"/>
      <c r="J2413" s="241"/>
      <c r="K2413" s="241"/>
      <c r="L2413" s="241"/>
      <c r="P2413" s="4"/>
      <c r="AA2413" s="12"/>
      <c r="AB2413" s="2"/>
      <c r="AC2413" s="2"/>
    </row>
    <row r="2414" spans="1:29" s="231" customFormat="1" ht="9.9" customHeight="1" x14ac:dyDescent="0.25">
      <c r="A2414" s="228"/>
      <c r="B2414" s="138"/>
      <c r="C2414" s="142"/>
      <c r="D2414" s="2"/>
      <c r="G2414" s="8"/>
      <c r="I2414" s="333"/>
      <c r="J2414" s="334"/>
      <c r="K2414" s="241"/>
      <c r="L2414" s="241"/>
      <c r="P2414" s="4"/>
      <c r="AA2414" s="12"/>
      <c r="AB2414" s="2"/>
      <c r="AC2414" s="2"/>
    </row>
    <row r="2415" spans="1:29" s="231" customFormat="1" ht="9.9" customHeight="1" x14ac:dyDescent="0.25">
      <c r="A2415" s="228"/>
      <c r="B2415" s="138"/>
      <c r="C2415" s="142"/>
      <c r="D2415" s="2"/>
      <c r="G2415" s="8"/>
      <c r="I2415" s="333"/>
      <c r="J2415" s="334"/>
      <c r="K2415" s="241"/>
      <c r="L2415" s="241"/>
      <c r="P2415" s="4"/>
      <c r="AA2415" s="12"/>
      <c r="AB2415" s="2"/>
      <c r="AC2415" s="2"/>
    </row>
    <row r="2416" spans="1:29" s="231" customFormat="1" ht="9.9" customHeight="1" x14ac:dyDescent="0.25">
      <c r="A2416" s="228"/>
      <c r="B2416" s="138"/>
      <c r="C2416" s="142"/>
      <c r="D2416" s="2"/>
      <c r="G2416" s="8"/>
      <c r="I2416" s="333"/>
      <c r="J2416" s="334"/>
      <c r="K2416" s="241"/>
      <c r="L2416" s="241"/>
      <c r="P2416" s="4"/>
      <c r="AA2416" s="12"/>
      <c r="AB2416" s="2"/>
      <c r="AC2416" s="2"/>
    </row>
    <row r="2417" spans="1:29" s="231" customFormat="1" ht="9.9" customHeight="1" x14ac:dyDescent="0.25">
      <c r="A2417" s="228"/>
      <c r="B2417" s="138"/>
      <c r="C2417" s="142"/>
      <c r="D2417" s="2"/>
      <c r="G2417" s="8"/>
      <c r="I2417" s="333"/>
      <c r="J2417" s="334"/>
      <c r="K2417" s="241"/>
      <c r="L2417" s="241"/>
      <c r="P2417" s="4"/>
      <c r="AA2417" s="12"/>
      <c r="AB2417" s="2"/>
      <c r="AC2417" s="2"/>
    </row>
    <row r="2418" spans="1:29" s="231" customFormat="1" ht="9.9" customHeight="1" x14ac:dyDescent="0.25">
      <c r="A2418" s="228"/>
      <c r="B2418" s="138"/>
      <c r="C2418" s="142"/>
      <c r="D2418" s="2"/>
      <c r="G2418" s="8"/>
      <c r="I2418" s="333"/>
      <c r="J2418" s="334"/>
      <c r="K2418" s="241"/>
      <c r="L2418" s="241"/>
      <c r="P2418" s="4"/>
      <c r="AA2418" s="12"/>
      <c r="AB2418" s="2"/>
      <c r="AC2418" s="2"/>
    </row>
    <row r="2419" spans="1:29" s="231" customFormat="1" ht="9.9" customHeight="1" x14ac:dyDescent="0.25">
      <c r="A2419" s="228"/>
      <c r="B2419" s="138"/>
      <c r="C2419" s="142"/>
      <c r="D2419" s="2"/>
      <c r="G2419" s="8"/>
      <c r="I2419" s="333"/>
      <c r="J2419" s="334"/>
      <c r="K2419" s="241"/>
      <c r="L2419" s="241"/>
      <c r="P2419" s="4"/>
      <c r="AA2419" s="12"/>
      <c r="AB2419" s="2"/>
      <c r="AC2419" s="2"/>
    </row>
    <row r="2420" spans="1:29" s="231" customFormat="1" ht="9.9" customHeight="1" x14ac:dyDescent="0.25">
      <c r="A2420" s="228"/>
      <c r="B2420" s="138"/>
      <c r="C2420" s="142"/>
      <c r="D2420" s="2"/>
      <c r="G2420" s="8"/>
      <c r="I2420" s="241"/>
      <c r="J2420" s="241"/>
      <c r="K2420" s="241"/>
      <c r="L2420" s="241"/>
      <c r="P2420" s="4"/>
      <c r="AA2420" s="12"/>
      <c r="AB2420" s="2"/>
      <c r="AC2420" s="2"/>
    </row>
    <row r="2421" spans="1:29" s="231" customFormat="1" ht="9.9" customHeight="1" x14ac:dyDescent="0.25">
      <c r="A2421" s="228"/>
      <c r="B2421" s="138"/>
      <c r="C2421" s="142"/>
      <c r="D2421" s="2"/>
      <c r="G2421" s="8"/>
      <c r="I2421" s="333"/>
      <c r="J2421" s="334"/>
      <c r="K2421" s="241"/>
      <c r="L2421" s="241"/>
      <c r="P2421" s="4"/>
      <c r="AA2421" s="12"/>
      <c r="AB2421" s="2"/>
      <c r="AC2421" s="2"/>
    </row>
    <row r="2422" spans="1:29" s="231" customFormat="1" ht="9.9" customHeight="1" x14ac:dyDescent="0.25">
      <c r="A2422" s="228"/>
      <c r="B2422" s="138"/>
      <c r="C2422" s="142"/>
      <c r="D2422" s="2"/>
      <c r="G2422" s="8"/>
      <c r="I2422" s="333"/>
      <c r="J2422" s="334"/>
      <c r="K2422" s="241"/>
      <c r="L2422" s="241"/>
      <c r="P2422" s="4"/>
      <c r="AA2422" s="12"/>
      <c r="AB2422" s="2"/>
      <c r="AC2422" s="2"/>
    </row>
    <row r="2423" spans="1:29" s="231" customFormat="1" ht="9.9" customHeight="1" x14ac:dyDescent="0.25">
      <c r="A2423" s="228"/>
      <c r="B2423" s="138"/>
      <c r="C2423" s="142"/>
      <c r="D2423" s="2"/>
      <c r="G2423" s="8"/>
      <c r="I2423" s="333"/>
      <c r="J2423" s="334"/>
      <c r="K2423" s="241"/>
      <c r="L2423" s="241"/>
      <c r="P2423" s="4"/>
      <c r="AA2423" s="12"/>
      <c r="AB2423" s="2"/>
      <c r="AC2423" s="2"/>
    </row>
    <row r="2424" spans="1:29" s="231" customFormat="1" ht="9.9" customHeight="1" x14ac:dyDescent="0.25">
      <c r="A2424" s="228"/>
      <c r="B2424" s="138"/>
      <c r="C2424" s="142"/>
      <c r="D2424" s="2"/>
      <c r="G2424" s="8"/>
      <c r="I2424" s="333"/>
      <c r="J2424" s="334"/>
      <c r="K2424" s="241"/>
      <c r="L2424" s="241"/>
      <c r="P2424" s="4"/>
      <c r="AA2424" s="12"/>
      <c r="AB2424" s="2"/>
      <c r="AC2424" s="2"/>
    </row>
    <row r="2425" spans="1:29" s="231" customFormat="1" ht="9.9" customHeight="1" x14ac:dyDescent="0.25">
      <c r="A2425" s="228"/>
      <c r="B2425" s="138"/>
      <c r="C2425" s="142"/>
      <c r="D2425" s="2"/>
      <c r="G2425" s="8"/>
      <c r="I2425" s="241"/>
      <c r="J2425" s="241"/>
      <c r="K2425" s="241"/>
      <c r="L2425" s="241"/>
      <c r="P2425" s="4"/>
      <c r="AA2425" s="12"/>
      <c r="AB2425" s="2"/>
      <c r="AC2425" s="2"/>
    </row>
    <row r="2426" spans="1:29" s="231" customFormat="1" ht="9.9" customHeight="1" x14ac:dyDescent="0.25">
      <c r="A2426" s="228"/>
      <c r="B2426" s="138"/>
      <c r="C2426" s="142"/>
      <c r="D2426" s="2"/>
      <c r="G2426" s="8"/>
      <c r="I2426" s="333"/>
      <c r="J2426" s="334"/>
      <c r="K2426" s="241"/>
      <c r="L2426" s="241"/>
      <c r="P2426" s="4"/>
      <c r="AA2426" s="12"/>
      <c r="AB2426" s="2"/>
      <c r="AC2426" s="2"/>
    </row>
    <row r="2427" spans="1:29" s="231" customFormat="1" ht="9.9" customHeight="1" x14ac:dyDescent="0.25">
      <c r="A2427" s="228"/>
      <c r="B2427" s="138"/>
      <c r="C2427" s="142"/>
      <c r="D2427" s="2"/>
      <c r="G2427" s="8"/>
      <c r="I2427" s="333"/>
      <c r="J2427" s="334"/>
      <c r="K2427" s="241"/>
      <c r="L2427" s="241"/>
      <c r="P2427" s="4"/>
      <c r="AA2427" s="12"/>
      <c r="AB2427" s="2"/>
      <c r="AC2427" s="2"/>
    </row>
    <row r="2428" spans="1:29" s="231" customFormat="1" ht="9.9" customHeight="1" x14ac:dyDescent="0.25">
      <c r="A2428" s="228"/>
      <c r="B2428" s="138"/>
      <c r="C2428" s="142"/>
      <c r="D2428" s="2"/>
      <c r="G2428" s="8"/>
      <c r="I2428" s="333"/>
      <c r="J2428" s="334"/>
      <c r="K2428" s="241"/>
      <c r="L2428" s="241"/>
      <c r="P2428" s="4"/>
      <c r="AA2428" s="12"/>
      <c r="AB2428" s="2"/>
      <c r="AC2428" s="2"/>
    </row>
    <row r="2429" spans="1:29" s="231" customFormat="1" ht="9.9" customHeight="1" x14ac:dyDescent="0.25">
      <c r="A2429" s="228"/>
      <c r="B2429" s="138"/>
      <c r="C2429" s="142"/>
      <c r="D2429" s="2"/>
      <c r="G2429" s="8"/>
      <c r="I2429" s="333"/>
      <c r="J2429" s="334"/>
      <c r="K2429" s="241"/>
      <c r="L2429" s="241"/>
      <c r="P2429" s="4"/>
      <c r="AA2429" s="12"/>
      <c r="AB2429" s="2"/>
      <c r="AC2429" s="2"/>
    </row>
    <row r="2430" spans="1:29" s="231" customFormat="1" ht="9.9" customHeight="1" x14ac:dyDescent="0.25">
      <c r="A2430" s="228"/>
      <c r="B2430" s="138"/>
      <c r="C2430" s="142"/>
      <c r="D2430" s="2"/>
      <c r="G2430" s="8"/>
      <c r="I2430" s="241"/>
      <c r="J2430" s="241"/>
      <c r="K2430" s="241"/>
      <c r="L2430" s="241"/>
      <c r="P2430" s="4"/>
      <c r="AA2430" s="12"/>
      <c r="AB2430" s="2"/>
      <c r="AC2430" s="2"/>
    </row>
    <row r="2431" spans="1:29" s="231" customFormat="1" ht="9.9" customHeight="1" x14ac:dyDescent="0.25">
      <c r="A2431" s="228"/>
      <c r="B2431" s="138"/>
      <c r="C2431" s="142"/>
      <c r="D2431" s="2"/>
      <c r="G2431" s="8"/>
      <c r="I2431" s="333"/>
      <c r="J2431" s="334"/>
      <c r="K2431" s="241"/>
      <c r="L2431" s="241"/>
      <c r="P2431" s="4"/>
      <c r="AA2431" s="12"/>
      <c r="AB2431" s="2"/>
      <c r="AC2431" s="2"/>
    </row>
    <row r="2432" spans="1:29" s="231" customFormat="1" ht="9.9" customHeight="1" x14ac:dyDescent="0.25">
      <c r="A2432" s="228"/>
      <c r="B2432" s="138"/>
      <c r="C2432" s="142"/>
      <c r="D2432" s="2"/>
      <c r="G2432" s="8"/>
      <c r="I2432" s="333"/>
      <c r="J2432" s="334"/>
      <c r="K2432" s="241"/>
      <c r="L2432" s="241"/>
      <c r="P2432" s="4"/>
      <c r="AA2432" s="12"/>
      <c r="AB2432" s="2"/>
      <c r="AC2432" s="2"/>
    </row>
    <row r="2433" spans="1:29" s="231" customFormat="1" ht="9.9" customHeight="1" x14ac:dyDescent="0.25">
      <c r="A2433" s="228"/>
      <c r="B2433" s="138"/>
      <c r="C2433" s="142"/>
      <c r="D2433" s="2"/>
      <c r="G2433" s="8"/>
      <c r="I2433" s="333"/>
      <c r="J2433" s="334"/>
      <c r="K2433" s="241"/>
      <c r="L2433" s="241"/>
      <c r="P2433" s="4"/>
      <c r="AA2433" s="12"/>
      <c r="AB2433" s="2"/>
      <c r="AC2433" s="2"/>
    </row>
    <row r="2434" spans="1:29" s="231" customFormat="1" ht="9.9" customHeight="1" x14ac:dyDescent="0.25">
      <c r="A2434" s="228"/>
      <c r="B2434" s="138"/>
      <c r="C2434" s="142"/>
      <c r="D2434" s="2"/>
      <c r="G2434" s="8"/>
      <c r="I2434" s="333"/>
      <c r="J2434" s="334"/>
      <c r="K2434" s="241"/>
      <c r="L2434" s="241"/>
      <c r="P2434" s="4"/>
      <c r="AA2434" s="12"/>
      <c r="AB2434" s="2"/>
      <c r="AC2434" s="2"/>
    </row>
    <row r="2435" spans="1:29" s="231" customFormat="1" ht="9.9" customHeight="1" x14ac:dyDescent="0.25">
      <c r="A2435" s="228"/>
      <c r="B2435" s="138"/>
      <c r="C2435" s="142"/>
      <c r="D2435" s="2"/>
      <c r="G2435" s="8"/>
      <c r="I2435" s="241"/>
      <c r="J2435" s="241"/>
      <c r="K2435" s="241"/>
      <c r="L2435" s="241"/>
      <c r="P2435" s="4"/>
      <c r="AA2435" s="12"/>
      <c r="AB2435" s="2"/>
      <c r="AC2435" s="2"/>
    </row>
    <row r="2436" spans="1:29" s="231" customFormat="1" ht="9.9" customHeight="1" x14ac:dyDescent="0.25">
      <c r="A2436" s="228"/>
      <c r="B2436" s="138"/>
      <c r="C2436" s="142"/>
      <c r="D2436" s="2"/>
      <c r="G2436" s="8"/>
      <c r="I2436" s="333"/>
      <c r="J2436" s="334"/>
      <c r="K2436" s="241"/>
      <c r="L2436" s="241"/>
      <c r="P2436" s="4"/>
      <c r="AA2436" s="12"/>
      <c r="AB2436" s="2"/>
      <c r="AC2436" s="2"/>
    </row>
    <row r="2437" spans="1:29" s="231" customFormat="1" ht="9.9" customHeight="1" x14ac:dyDescent="0.25">
      <c r="A2437" s="228"/>
      <c r="B2437" s="138"/>
      <c r="C2437" s="142"/>
      <c r="D2437" s="2"/>
      <c r="G2437" s="8"/>
      <c r="I2437" s="333"/>
      <c r="J2437" s="334"/>
      <c r="K2437" s="241"/>
      <c r="L2437" s="241"/>
      <c r="P2437" s="4"/>
      <c r="AA2437" s="12"/>
      <c r="AB2437" s="2"/>
      <c r="AC2437" s="2"/>
    </row>
    <row r="2438" spans="1:29" s="231" customFormat="1" ht="9.9" customHeight="1" x14ac:dyDescent="0.25">
      <c r="A2438" s="228"/>
      <c r="B2438" s="138"/>
      <c r="C2438" s="142"/>
      <c r="D2438" s="2"/>
      <c r="G2438" s="8"/>
      <c r="I2438" s="333"/>
      <c r="J2438" s="334"/>
      <c r="K2438" s="241"/>
      <c r="L2438" s="241"/>
      <c r="P2438" s="4"/>
      <c r="AA2438" s="12"/>
      <c r="AB2438" s="2"/>
      <c r="AC2438" s="2"/>
    </row>
    <row r="2439" spans="1:29" s="231" customFormat="1" ht="9.9" customHeight="1" x14ac:dyDescent="0.25">
      <c r="A2439" s="228"/>
      <c r="B2439" s="138"/>
      <c r="C2439" s="142"/>
      <c r="D2439" s="2"/>
      <c r="G2439" s="8"/>
      <c r="I2439" s="333"/>
      <c r="J2439" s="334"/>
      <c r="K2439" s="241"/>
      <c r="L2439" s="241"/>
      <c r="P2439" s="4"/>
      <c r="AA2439" s="12"/>
      <c r="AB2439" s="2"/>
      <c r="AC2439" s="2"/>
    </row>
    <row r="2440" spans="1:29" s="231" customFormat="1" ht="9.9" customHeight="1" x14ac:dyDescent="0.25">
      <c r="A2440" s="228"/>
      <c r="B2440" s="138"/>
      <c r="C2440" s="142"/>
      <c r="D2440" s="2"/>
      <c r="G2440" s="8"/>
      <c r="I2440" s="241"/>
      <c r="J2440" s="241"/>
      <c r="K2440" s="241"/>
      <c r="L2440" s="241"/>
      <c r="P2440" s="4"/>
      <c r="AA2440" s="12"/>
      <c r="AB2440" s="2"/>
      <c r="AC2440" s="2"/>
    </row>
    <row r="2441" spans="1:29" s="231" customFormat="1" ht="9.9" customHeight="1" x14ac:dyDescent="0.25">
      <c r="A2441" s="228"/>
      <c r="B2441" s="138"/>
      <c r="C2441" s="142"/>
      <c r="D2441" s="2"/>
      <c r="G2441" s="8"/>
      <c r="I2441" s="333"/>
      <c r="J2441" s="334"/>
      <c r="K2441" s="241"/>
      <c r="L2441" s="241"/>
      <c r="P2441" s="4"/>
      <c r="AA2441" s="12"/>
      <c r="AB2441" s="2"/>
      <c r="AC2441" s="2"/>
    </row>
    <row r="2442" spans="1:29" s="231" customFormat="1" ht="9.9" customHeight="1" x14ac:dyDescent="0.25">
      <c r="A2442" s="228"/>
      <c r="B2442" s="138"/>
      <c r="C2442" s="142"/>
      <c r="D2442" s="2"/>
      <c r="G2442" s="8"/>
      <c r="I2442" s="333"/>
      <c r="J2442" s="334"/>
      <c r="K2442" s="241"/>
      <c r="L2442" s="241"/>
      <c r="P2442" s="4"/>
      <c r="AA2442" s="12"/>
      <c r="AB2442" s="2"/>
      <c r="AC2442" s="2"/>
    </row>
    <row r="2443" spans="1:29" s="231" customFormat="1" ht="9.9" customHeight="1" x14ac:dyDescent="0.25">
      <c r="A2443" s="228"/>
      <c r="B2443" s="138"/>
      <c r="C2443" s="142"/>
      <c r="D2443" s="2"/>
      <c r="G2443" s="8"/>
      <c r="I2443" s="333"/>
      <c r="J2443" s="334"/>
      <c r="K2443" s="241"/>
      <c r="L2443" s="241"/>
      <c r="P2443" s="4"/>
      <c r="AA2443" s="12"/>
      <c r="AB2443" s="2"/>
      <c r="AC2443" s="2"/>
    </row>
    <row r="2444" spans="1:29" s="231" customFormat="1" ht="9.9" customHeight="1" x14ac:dyDescent="0.25">
      <c r="A2444" s="228"/>
      <c r="B2444" s="138"/>
      <c r="C2444" s="142"/>
      <c r="D2444" s="2"/>
      <c r="G2444" s="8"/>
      <c r="I2444" s="333"/>
      <c r="J2444" s="334"/>
      <c r="K2444" s="241"/>
      <c r="L2444" s="241"/>
      <c r="P2444" s="4"/>
      <c r="AA2444" s="12"/>
      <c r="AB2444" s="2"/>
      <c r="AC2444" s="2"/>
    </row>
    <row r="2445" spans="1:29" s="231" customFormat="1" ht="9.9" customHeight="1" x14ac:dyDescent="0.25">
      <c r="A2445" s="228"/>
      <c r="B2445" s="138"/>
      <c r="C2445" s="142"/>
      <c r="D2445" s="2"/>
      <c r="G2445" s="8"/>
      <c r="I2445" s="241"/>
      <c r="J2445" s="241"/>
      <c r="K2445" s="241"/>
      <c r="L2445" s="241"/>
      <c r="P2445" s="4"/>
      <c r="AA2445" s="12"/>
      <c r="AB2445" s="2"/>
      <c r="AC2445" s="2"/>
    </row>
    <row r="2446" spans="1:29" s="231" customFormat="1" ht="9.9" customHeight="1" x14ac:dyDescent="0.25">
      <c r="A2446" s="228"/>
      <c r="B2446" s="138"/>
      <c r="C2446" s="142"/>
      <c r="D2446" s="2"/>
      <c r="G2446" s="8"/>
      <c r="I2446" s="333"/>
      <c r="J2446" s="334"/>
      <c r="K2446" s="241"/>
      <c r="L2446" s="241"/>
      <c r="P2446" s="4"/>
      <c r="AA2446" s="12"/>
      <c r="AB2446" s="2"/>
      <c r="AC2446" s="2"/>
    </row>
    <row r="2447" spans="1:29" s="231" customFormat="1" ht="9.9" customHeight="1" x14ac:dyDescent="0.25">
      <c r="A2447" s="228"/>
      <c r="B2447" s="138"/>
      <c r="C2447" s="142"/>
      <c r="D2447" s="2"/>
      <c r="G2447" s="8"/>
      <c r="I2447" s="333"/>
      <c r="J2447" s="334"/>
      <c r="K2447" s="241"/>
      <c r="L2447" s="241"/>
      <c r="P2447" s="4"/>
      <c r="AA2447" s="12"/>
      <c r="AB2447" s="2"/>
      <c r="AC2447" s="2"/>
    </row>
    <row r="2448" spans="1:29" s="231" customFormat="1" ht="9.9" customHeight="1" x14ac:dyDescent="0.25">
      <c r="A2448" s="228"/>
      <c r="B2448" s="138"/>
      <c r="C2448" s="142"/>
      <c r="D2448" s="2"/>
      <c r="G2448" s="8"/>
      <c r="I2448" s="333"/>
      <c r="J2448" s="334"/>
      <c r="K2448" s="241"/>
      <c r="L2448" s="241"/>
      <c r="P2448" s="4"/>
      <c r="AA2448" s="12"/>
      <c r="AB2448" s="2"/>
      <c r="AC2448" s="2"/>
    </row>
    <row r="2449" spans="1:29" s="231" customFormat="1" ht="9.9" customHeight="1" x14ac:dyDescent="0.25">
      <c r="A2449" s="228"/>
      <c r="B2449" s="138"/>
      <c r="C2449" s="142"/>
      <c r="D2449" s="2"/>
      <c r="G2449" s="8"/>
      <c r="I2449" s="333"/>
      <c r="J2449" s="334"/>
      <c r="K2449" s="241"/>
      <c r="L2449" s="241"/>
      <c r="P2449" s="4"/>
      <c r="AA2449" s="12"/>
      <c r="AB2449" s="2"/>
      <c r="AC2449" s="2"/>
    </row>
    <row r="2450" spans="1:29" s="231" customFormat="1" ht="9.9" customHeight="1" x14ac:dyDescent="0.25">
      <c r="A2450" s="228"/>
      <c r="B2450" s="138"/>
      <c r="C2450" s="142"/>
      <c r="D2450" s="2"/>
      <c r="G2450" s="8"/>
      <c r="I2450" s="241"/>
      <c r="J2450" s="241"/>
      <c r="K2450" s="241"/>
      <c r="L2450" s="241"/>
      <c r="P2450" s="4"/>
      <c r="AA2450" s="12"/>
      <c r="AB2450" s="2"/>
      <c r="AC2450" s="2"/>
    </row>
    <row r="2451" spans="1:29" s="231" customFormat="1" ht="9.9" customHeight="1" x14ac:dyDescent="0.25">
      <c r="A2451" s="228"/>
      <c r="B2451" s="138"/>
      <c r="C2451" s="142"/>
      <c r="D2451" s="2"/>
      <c r="G2451" s="8"/>
      <c r="I2451" s="333"/>
      <c r="J2451" s="334"/>
      <c r="K2451" s="241"/>
      <c r="L2451" s="241"/>
      <c r="P2451" s="4"/>
      <c r="AA2451" s="12"/>
      <c r="AB2451" s="2"/>
      <c r="AC2451" s="2"/>
    </row>
    <row r="2452" spans="1:29" s="231" customFormat="1" ht="9.9" customHeight="1" x14ac:dyDescent="0.25">
      <c r="A2452" s="228"/>
      <c r="B2452" s="138"/>
      <c r="C2452" s="142"/>
      <c r="D2452" s="2"/>
      <c r="G2452" s="8"/>
      <c r="I2452" s="333"/>
      <c r="J2452" s="334"/>
      <c r="K2452" s="241"/>
      <c r="L2452" s="241"/>
      <c r="P2452" s="4"/>
      <c r="AA2452" s="12"/>
      <c r="AB2452" s="2"/>
      <c r="AC2452" s="2"/>
    </row>
    <row r="2453" spans="1:29" s="231" customFormat="1" ht="9.9" customHeight="1" x14ac:dyDescent="0.25">
      <c r="A2453" s="228"/>
      <c r="B2453" s="138"/>
      <c r="C2453" s="142"/>
      <c r="D2453" s="2"/>
      <c r="G2453" s="8"/>
      <c r="I2453" s="333"/>
      <c r="J2453" s="334"/>
      <c r="K2453" s="241"/>
      <c r="L2453" s="241"/>
      <c r="P2453" s="4"/>
      <c r="AA2453" s="12"/>
      <c r="AB2453" s="2"/>
      <c r="AC2453" s="2"/>
    </row>
    <row r="2454" spans="1:29" s="231" customFormat="1" ht="9.9" customHeight="1" x14ac:dyDescent="0.25">
      <c r="A2454" s="228"/>
      <c r="B2454" s="138"/>
      <c r="C2454" s="142"/>
      <c r="D2454" s="2"/>
      <c r="G2454" s="8"/>
      <c r="I2454" s="333"/>
      <c r="J2454" s="334"/>
      <c r="K2454" s="241"/>
      <c r="L2454" s="241"/>
      <c r="P2454" s="4"/>
      <c r="AA2454" s="12"/>
      <c r="AB2454" s="2"/>
      <c r="AC2454" s="2"/>
    </row>
    <row r="2455" spans="1:29" s="231" customFormat="1" ht="9.9" customHeight="1" x14ac:dyDescent="0.25">
      <c r="A2455" s="228"/>
      <c r="B2455" s="138"/>
      <c r="C2455" s="142"/>
      <c r="D2455" s="2"/>
      <c r="G2455" s="8"/>
      <c r="I2455" s="241"/>
      <c r="J2455" s="241"/>
      <c r="K2455" s="241"/>
      <c r="L2455" s="241"/>
      <c r="P2455" s="4"/>
      <c r="AA2455" s="12"/>
      <c r="AB2455" s="2"/>
      <c r="AC2455" s="2"/>
    </row>
    <row r="2456" spans="1:29" s="231" customFormat="1" ht="9.9" customHeight="1" x14ac:dyDescent="0.25">
      <c r="A2456" s="228"/>
      <c r="B2456" s="138"/>
      <c r="C2456" s="142"/>
      <c r="D2456" s="2"/>
      <c r="G2456" s="8"/>
      <c r="I2456" s="333"/>
      <c r="J2456" s="334"/>
      <c r="K2456" s="241"/>
      <c r="L2456" s="241"/>
      <c r="P2456" s="4"/>
      <c r="AA2456" s="12"/>
      <c r="AB2456" s="2"/>
      <c r="AC2456" s="2"/>
    </row>
    <row r="2457" spans="1:29" s="231" customFormat="1" ht="9.9" customHeight="1" x14ac:dyDescent="0.25">
      <c r="A2457" s="228"/>
      <c r="B2457" s="138"/>
      <c r="C2457" s="142"/>
      <c r="D2457" s="2"/>
      <c r="G2457" s="8"/>
      <c r="I2457" s="333"/>
      <c r="J2457" s="334"/>
      <c r="K2457" s="241"/>
      <c r="L2457" s="241"/>
      <c r="P2457" s="4"/>
      <c r="AA2457" s="12"/>
      <c r="AB2457" s="2"/>
      <c r="AC2457" s="2"/>
    </row>
    <row r="2458" spans="1:29" s="231" customFormat="1" ht="9.9" customHeight="1" x14ac:dyDescent="0.25">
      <c r="A2458" s="228"/>
      <c r="B2458" s="138"/>
      <c r="C2458" s="142"/>
      <c r="D2458" s="2"/>
      <c r="G2458" s="8"/>
      <c r="I2458" s="333"/>
      <c r="J2458" s="334"/>
      <c r="K2458" s="241"/>
      <c r="L2458" s="241"/>
      <c r="P2458" s="4"/>
      <c r="AA2458" s="12"/>
      <c r="AB2458" s="2"/>
      <c r="AC2458" s="2"/>
    </row>
    <row r="2459" spans="1:29" s="231" customFormat="1" ht="9.9" customHeight="1" x14ac:dyDescent="0.25">
      <c r="A2459" s="228"/>
      <c r="B2459" s="138"/>
      <c r="C2459" s="142"/>
      <c r="D2459" s="2"/>
      <c r="G2459" s="8"/>
      <c r="I2459" s="333"/>
      <c r="J2459" s="334"/>
      <c r="K2459" s="241"/>
      <c r="L2459" s="241"/>
      <c r="P2459" s="4"/>
      <c r="AA2459" s="12"/>
      <c r="AB2459" s="2"/>
      <c r="AC2459" s="2"/>
    </row>
    <row r="2460" spans="1:29" s="231" customFormat="1" ht="9.9" customHeight="1" x14ac:dyDescent="0.25">
      <c r="A2460" s="228"/>
      <c r="B2460" s="138"/>
      <c r="C2460" s="142"/>
      <c r="D2460" s="2"/>
      <c r="G2460" s="8"/>
      <c r="I2460" s="241"/>
      <c r="J2460" s="241"/>
      <c r="K2460" s="241"/>
      <c r="L2460" s="241"/>
      <c r="P2460" s="4"/>
      <c r="AA2460" s="12"/>
      <c r="AB2460" s="2"/>
      <c r="AC2460" s="2"/>
    </row>
    <row r="2461" spans="1:29" s="231" customFormat="1" ht="9.9" customHeight="1" x14ac:dyDescent="0.25">
      <c r="A2461" s="228"/>
      <c r="B2461" s="138"/>
      <c r="C2461" s="142"/>
      <c r="D2461" s="2"/>
      <c r="G2461" s="8"/>
      <c r="I2461" s="333"/>
      <c r="J2461" s="334"/>
      <c r="K2461" s="241"/>
      <c r="L2461" s="241"/>
      <c r="P2461" s="4"/>
      <c r="AA2461" s="12"/>
      <c r="AB2461" s="2"/>
      <c r="AC2461" s="2"/>
    </row>
    <row r="2462" spans="1:29" s="231" customFormat="1" ht="9.9" customHeight="1" x14ac:dyDescent="0.25">
      <c r="A2462" s="228"/>
      <c r="B2462" s="138"/>
      <c r="C2462" s="142"/>
      <c r="D2462" s="2"/>
      <c r="G2462" s="8"/>
      <c r="I2462" s="333"/>
      <c r="J2462" s="334"/>
      <c r="K2462" s="241"/>
      <c r="L2462" s="241"/>
      <c r="P2462" s="4"/>
      <c r="AA2462" s="12"/>
      <c r="AB2462" s="2"/>
      <c r="AC2462" s="2"/>
    </row>
    <row r="2463" spans="1:29" s="231" customFormat="1" ht="9.9" customHeight="1" x14ac:dyDescent="0.25">
      <c r="A2463" s="228"/>
      <c r="B2463" s="138"/>
      <c r="C2463" s="142"/>
      <c r="D2463" s="2"/>
      <c r="G2463" s="8"/>
      <c r="I2463" s="333"/>
      <c r="J2463" s="334"/>
      <c r="K2463" s="241"/>
      <c r="L2463" s="241"/>
      <c r="P2463" s="4"/>
      <c r="AA2463" s="12"/>
      <c r="AB2463" s="2"/>
      <c r="AC2463" s="2"/>
    </row>
    <row r="2464" spans="1:29" s="231" customFormat="1" ht="9.9" customHeight="1" x14ac:dyDescent="0.25">
      <c r="A2464" s="228"/>
      <c r="B2464" s="138"/>
      <c r="C2464" s="142"/>
      <c r="D2464" s="2"/>
      <c r="G2464" s="8"/>
      <c r="I2464" s="241"/>
      <c r="J2464" s="241"/>
      <c r="K2464" s="241"/>
      <c r="L2464" s="241"/>
      <c r="P2464" s="4"/>
      <c r="AA2464" s="12"/>
      <c r="AB2464" s="2"/>
      <c r="AC2464" s="2"/>
    </row>
    <row r="2465" spans="1:29" s="231" customFormat="1" ht="9.9" customHeight="1" x14ac:dyDescent="0.25">
      <c r="A2465" s="228"/>
      <c r="B2465" s="138"/>
      <c r="C2465" s="142"/>
      <c r="D2465" s="2"/>
      <c r="G2465" s="8"/>
      <c r="I2465" s="333"/>
      <c r="J2465" s="334"/>
      <c r="K2465" s="241"/>
      <c r="L2465" s="241"/>
      <c r="P2465" s="4"/>
      <c r="AA2465" s="12"/>
      <c r="AB2465" s="2"/>
      <c r="AC2465" s="2"/>
    </row>
    <row r="2466" spans="1:29" s="231" customFormat="1" ht="9.9" customHeight="1" x14ac:dyDescent="0.25">
      <c r="A2466" s="228"/>
      <c r="B2466" s="138"/>
      <c r="C2466" s="142"/>
      <c r="D2466" s="2"/>
      <c r="G2466" s="8"/>
      <c r="I2466" s="333"/>
      <c r="J2466" s="334"/>
      <c r="K2466" s="241"/>
      <c r="L2466" s="241"/>
      <c r="P2466" s="4"/>
      <c r="AA2466" s="12"/>
      <c r="AB2466" s="2"/>
      <c r="AC2466" s="2"/>
    </row>
    <row r="2467" spans="1:29" s="231" customFormat="1" ht="9.9" customHeight="1" x14ac:dyDescent="0.25">
      <c r="A2467" s="228"/>
      <c r="B2467" s="138"/>
      <c r="C2467" s="142"/>
      <c r="D2467" s="2"/>
      <c r="G2467" s="8"/>
      <c r="I2467" s="333"/>
      <c r="J2467" s="334"/>
      <c r="K2467" s="241"/>
      <c r="L2467" s="241"/>
      <c r="P2467" s="4"/>
      <c r="AA2467" s="12"/>
      <c r="AB2467" s="2"/>
      <c r="AC2467" s="2"/>
    </row>
    <row r="2468" spans="1:29" s="231" customFormat="1" ht="9.9" customHeight="1" x14ac:dyDescent="0.25">
      <c r="A2468" s="228"/>
      <c r="B2468" s="138"/>
      <c r="C2468" s="142"/>
      <c r="D2468" s="2"/>
      <c r="G2468" s="8"/>
      <c r="I2468" s="241"/>
      <c r="J2468" s="241"/>
      <c r="K2468" s="241"/>
      <c r="L2468" s="241"/>
      <c r="P2468" s="4"/>
      <c r="AA2468" s="12"/>
      <c r="AB2468" s="2"/>
      <c r="AC2468" s="2"/>
    </row>
    <row r="2469" spans="1:29" s="231" customFormat="1" ht="9.9" customHeight="1" x14ac:dyDescent="0.25">
      <c r="A2469" s="228"/>
      <c r="B2469" s="138"/>
      <c r="C2469" s="142"/>
      <c r="D2469" s="2"/>
      <c r="G2469" s="8"/>
      <c r="I2469" s="333"/>
      <c r="J2469" s="334"/>
      <c r="K2469" s="241"/>
      <c r="L2469" s="241"/>
      <c r="P2469" s="4"/>
      <c r="AA2469" s="12"/>
      <c r="AB2469" s="2"/>
      <c r="AC2469" s="2"/>
    </row>
    <row r="2470" spans="1:29" s="231" customFormat="1" ht="9.9" customHeight="1" x14ac:dyDescent="0.25">
      <c r="A2470" s="228"/>
      <c r="B2470" s="138"/>
      <c r="C2470" s="142"/>
      <c r="D2470" s="2"/>
      <c r="G2470" s="8"/>
      <c r="I2470" s="333"/>
      <c r="J2470" s="334"/>
      <c r="K2470" s="241"/>
      <c r="L2470" s="241"/>
      <c r="P2470" s="4"/>
      <c r="AA2470" s="12"/>
      <c r="AB2470" s="2"/>
      <c r="AC2470" s="2"/>
    </row>
    <row r="2472" spans="1:29" s="231" customFormat="1" ht="9.9" customHeight="1" x14ac:dyDescent="0.25">
      <c r="A2472" s="228"/>
      <c r="B2472" s="141"/>
      <c r="C2472" s="148"/>
      <c r="G2472" s="8"/>
      <c r="H2472" s="20"/>
      <c r="I2472" s="4"/>
      <c r="J2472" s="4"/>
      <c r="K2472" s="4"/>
      <c r="L2472" s="4"/>
      <c r="P2472" s="4"/>
      <c r="AA2472" s="12"/>
      <c r="AB2472" s="2"/>
      <c r="AC2472" s="2"/>
    </row>
    <row r="2473" spans="1:29" s="231" customFormat="1" ht="9.9" customHeight="1" x14ac:dyDescent="0.25">
      <c r="A2473" s="228"/>
      <c r="B2473" s="142"/>
      <c r="C2473" s="2"/>
      <c r="G2473" s="8"/>
      <c r="I2473" s="4"/>
      <c r="J2473" s="4"/>
      <c r="K2473" s="4"/>
      <c r="L2473" s="4"/>
      <c r="P2473" s="4"/>
      <c r="AA2473" s="12"/>
      <c r="AB2473" s="2"/>
      <c r="AC2473" s="2"/>
    </row>
    <row r="2474" spans="1:29" s="231" customFormat="1" ht="9.9" customHeight="1" x14ac:dyDescent="0.25">
      <c r="A2474" s="228"/>
      <c r="B2474" s="138"/>
      <c r="C2474" s="2"/>
      <c r="G2474" s="8"/>
      <c r="I2474" s="4"/>
      <c r="J2474" s="4"/>
      <c r="K2474" s="4"/>
      <c r="L2474" s="4"/>
      <c r="P2474" s="4"/>
      <c r="AA2474" s="12"/>
      <c r="AB2474" s="2"/>
      <c r="AC2474" s="2"/>
    </row>
    <row r="2475" spans="1:29" s="231" customFormat="1" ht="9.9" customHeight="1" x14ac:dyDescent="0.25">
      <c r="A2475" s="228"/>
      <c r="B2475" s="138"/>
      <c r="C2475" s="2"/>
      <c r="D2475" s="240"/>
      <c r="E2475" s="240"/>
      <c r="F2475" s="240"/>
      <c r="G2475" s="22"/>
      <c r="H2475" s="240"/>
      <c r="I2475" s="4"/>
      <c r="J2475" s="4"/>
      <c r="K2475" s="4"/>
      <c r="L2475" s="4"/>
      <c r="P2475" s="4"/>
      <c r="AA2475" s="12"/>
      <c r="AB2475" s="2"/>
      <c r="AC2475" s="2"/>
    </row>
    <row r="2476" spans="1:29" s="4" customFormat="1" ht="9.9" customHeight="1" x14ac:dyDescent="0.25">
      <c r="A2476" s="228"/>
      <c r="B2476" s="138"/>
      <c r="C2476" s="2"/>
      <c r="D2476" s="240"/>
      <c r="E2476" s="240"/>
      <c r="F2476" s="240"/>
      <c r="G2476" s="22"/>
      <c r="H2476" s="240"/>
      <c r="M2476" s="231"/>
      <c r="N2476" s="231"/>
      <c r="O2476" s="231"/>
      <c r="Q2476" s="231"/>
      <c r="R2476" s="231"/>
      <c r="S2476" s="231"/>
      <c r="T2476" s="231"/>
      <c r="U2476" s="231"/>
      <c r="V2476" s="231"/>
      <c r="W2476" s="231"/>
      <c r="X2476" s="231"/>
      <c r="Y2476" s="231"/>
      <c r="Z2476" s="231"/>
      <c r="AA2476" s="12"/>
      <c r="AB2476" s="2"/>
      <c r="AC2476" s="2"/>
    </row>
    <row r="2477" spans="1:29" s="4" customFormat="1" ht="9.9" customHeight="1" x14ac:dyDescent="0.25">
      <c r="A2477" s="228"/>
      <c r="B2477" s="138"/>
      <c r="C2477" s="2"/>
      <c r="D2477" s="231"/>
      <c r="E2477" s="231"/>
      <c r="F2477" s="231"/>
      <c r="G2477" s="8"/>
      <c r="H2477" s="231"/>
      <c r="M2477" s="231"/>
      <c r="N2477" s="231"/>
      <c r="O2477" s="231"/>
      <c r="Q2477" s="231"/>
      <c r="R2477" s="231"/>
      <c r="S2477" s="231"/>
      <c r="T2477" s="231"/>
      <c r="U2477" s="231"/>
      <c r="V2477" s="231"/>
      <c r="W2477" s="231"/>
      <c r="X2477" s="231"/>
      <c r="Y2477" s="231"/>
      <c r="Z2477" s="231"/>
      <c r="AA2477" s="12"/>
      <c r="AB2477" s="2"/>
      <c r="AC2477" s="2"/>
    </row>
    <row r="2478" spans="1:29" s="4" customFormat="1" ht="9.9" customHeight="1" x14ac:dyDescent="0.25">
      <c r="A2478" s="228"/>
      <c r="B2478" s="138"/>
      <c r="C2478" s="2"/>
      <c r="D2478" s="240"/>
      <c r="E2478" s="240"/>
      <c r="F2478" s="240"/>
      <c r="G2478" s="22"/>
      <c r="H2478" s="240"/>
      <c r="M2478" s="231"/>
      <c r="N2478" s="231"/>
      <c r="O2478" s="231"/>
      <c r="Q2478" s="231"/>
      <c r="R2478" s="231"/>
      <c r="S2478" s="231"/>
      <c r="T2478" s="231"/>
      <c r="U2478" s="231"/>
      <c r="V2478" s="231"/>
      <c r="W2478" s="231"/>
      <c r="X2478" s="231"/>
      <c r="Y2478" s="231"/>
      <c r="Z2478" s="231"/>
      <c r="AA2478" s="12"/>
      <c r="AB2478" s="2"/>
      <c r="AC2478" s="2"/>
    </row>
    <row r="2479" spans="1:29" s="4" customFormat="1" ht="9.9" customHeight="1" x14ac:dyDescent="0.25">
      <c r="A2479" s="228"/>
      <c r="B2479" s="138"/>
      <c r="C2479" s="2"/>
      <c r="D2479" s="240"/>
      <c r="E2479" s="240"/>
      <c r="F2479" s="240"/>
      <c r="G2479" s="22"/>
      <c r="H2479" s="240"/>
      <c r="M2479" s="231"/>
      <c r="N2479" s="231"/>
      <c r="O2479" s="231"/>
      <c r="Q2479" s="231"/>
      <c r="R2479" s="231"/>
      <c r="S2479" s="231"/>
      <c r="T2479" s="231"/>
      <c r="U2479" s="231"/>
      <c r="V2479" s="231"/>
      <c r="W2479" s="231"/>
      <c r="X2479" s="231"/>
      <c r="Y2479" s="231"/>
      <c r="Z2479" s="231"/>
      <c r="AA2479" s="12"/>
      <c r="AB2479" s="2"/>
      <c r="AC2479" s="2"/>
    </row>
    <row r="2480" spans="1:29" s="4" customFormat="1" ht="9.9" customHeight="1" x14ac:dyDescent="0.25">
      <c r="A2480" s="228"/>
      <c r="B2480" s="138"/>
      <c r="C2480" s="2"/>
      <c r="D2480" s="240"/>
      <c r="E2480" s="240"/>
      <c r="F2480" s="240"/>
      <c r="G2480" s="22"/>
      <c r="H2480" s="240"/>
      <c r="M2480" s="231"/>
      <c r="N2480" s="231"/>
      <c r="O2480" s="231"/>
      <c r="Q2480" s="231"/>
      <c r="R2480" s="231"/>
      <c r="S2480" s="231"/>
      <c r="T2480" s="231"/>
      <c r="U2480" s="231"/>
      <c r="V2480" s="231"/>
      <c r="W2480" s="231"/>
      <c r="X2480" s="231"/>
      <c r="Y2480" s="231"/>
      <c r="Z2480" s="231"/>
      <c r="AA2480" s="12"/>
      <c r="AB2480" s="2"/>
      <c r="AC2480" s="2"/>
    </row>
    <row r="2481" spans="1:29" s="4" customFormat="1" ht="9.9" customHeight="1" x14ac:dyDescent="0.25">
      <c r="A2481" s="228"/>
      <c r="B2481" s="138"/>
      <c r="C2481" s="2"/>
      <c r="D2481" s="231"/>
      <c r="E2481" s="231"/>
      <c r="F2481" s="231"/>
      <c r="G2481" s="8"/>
      <c r="H2481" s="231"/>
      <c r="M2481" s="231"/>
      <c r="N2481" s="231"/>
      <c r="O2481" s="231"/>
      <c r="Q2481" s="231"/>
      <c r="R2481" s="231"/>
      <c r="S2481" s="231"/>
      <c r="T2481" s="231"/>
      <c r="U2481" s="231"/>
      <c r="V2481" s="231"/>
      <c r="W2481" s="231"/>
      <c r="X2481" s="231"/>
      <c r="Y2481" s="231"/>
      <c r="Z2481" s="231"/>
      <c r="AA2481" s="12"/>
      <c r="AB2481" s="2"/>
      <c r="AC2481" s="2"/>
    </row>
    <row r="2482" spans="1:29" s="4" customFormat="1" ht="9.9" customHeight="1" x14ac:dyDescent="0.25">
      <c r="A2482" s="228"/>
      <c r="B2482" s="138"/>
      <c r="C2482" s="2"/>
      <c r="D2482" s="240"/>
      <c r="E2482" s="240"/>
      <c r="F2482" s="240"/>
      <c r="G2482" s="22"/>
      <c r="H2482" s="240"/>
      <c r="M2482" s="231"/>
      <c r="N2482" s="231"/>
      <c r="O2482" s="231"/>
      <c r="Q2482" s="231"/>
      <c r="R2482" s="231"/>
      <c r="S2482" s="231"/>
      <c r="T2482" s="231"/>
      <c r="U2482" s="231"/>
      <c r="V2482" s="231"/>
      <c r="W2482" s="231"/>
      <c r="X2482" s="231"/>
      <c r="Y2482" s="231"/>
      <c r="Z2482" s="231"/>
      <c r="AA2482" s="12"/>
      <c r="AB2482" s="2"/>
      <c r="AC2482" s="2"/>
    </row>
    <row r="2483" spans="1:29" s="4" customFormat="1" ht="9.9" customHeight="1" x14ac:dyDescent="0.25">
      <c r="A2483" s="228"/>
      <c r="B2483" s="138"/>
      <c r="C2483" s="2"/>
      <c r="D2483" s="240"/>
      <c r="E2483" s="240"/>
      <c r="F2483" s="240"/>
      <c r="G2483" s="22"/>
      <c r="H2483" s="240"/>
      <c r="M2483" s="231"/>
      <c r="N2483" s="231"/>
      <c r="O2483" s="231"/>
      <c r="Q2483" s="231"/>
      <c r="R2483" s="231"/>
      <c r="S2483" s="231"/>
      <c r="T2483" s="231"/>
      <c r="U2483" s="231"/>
      <c r="V2483" s="231"/>
      <c r="W2483" s="231"/>
      <c r="X2483" s="231"/>
      <c r="Y2483" s="231"/>
      <c r="Z2483" s="231"/>
      <c r="AA2483" s="12"/>
      <c r="AB2483" s="2"/>
      <c r="AC2483" s="2"/>
    </row>
    <row r="2484" spans="1:29" s="4" customFormat="1" ht="9.9" customHeight="1" x14ac:dyDescent="0.25">
      <c r="A2484" s="228"/>
      <c r="B2484" s="138"/>
      <c r="C2484" s="2"/>
      <c r="D2484" s="231"/>
      <c r="E2484" s="231"/>
      <c r="F2484" s="231"/>
      <c r="G2484" s="8"/>
      <c r="H2484" s="231"/>
      <c r="M2484" s="231"/>
      <c r="N2484" s="231"/>
      <c r="O2484" s="231"/>
      <c r="Q2484" s="231"/>
      <c r="R2484" s="231"/>
      <c r="S2484" s="231"/>
      <c r="T2484" s="231"/>
      <c r="U2484" s="231"/>
      <c r="V2484" s="231"/>
      <c r="W2484" s="231"/>
      <c r="X2484" s="231"/>
      <c r="Y2484" s="231"/>
      <c r="Z2484" s="231"/>
      <c r="AA2484" s="12"/>
      <c r="AB2484" s="2"/>
      <c r="AC2484" s="2"/>
    </row>
    <row r="2485" spans="1:29" s="4" customFormat="1" ht="9.9" customHeight="1" x14ac:dyDescent="0.25">
      <c r="A2485" s="228"/>
      <c r="B2485" s="138"/>
      <c r="C2485" s="2"/>
      <c r="D2485" s="240"/>
      <c r="E2485" s="240"/>
      <c r="F2485" s="240"/>
      <c r="G2485" s="22"/>
      <c r="H2485" s="240"/>
      <c r="M2485" s="231"/>
      <c r="N2485" s="231"/>
      <c r="O2485" s="231"/>
      <c r="Q2485" s="231"/>
      <c r="R2485" s="231"/>
      <c r="S2485" s="231"/>
      <c r="T2485" s="231"/>
      <c r="U2485" s="231"/>
      <c r="V2485" s="231"/>
      <c r="W2485" s="231"/>
      <c r="X2485" s="231"/>
      <c r="Y2485" s="231"/>
      <c r="Z2485" s="231"/>
      <c r="AA2485" s="12"/>
      <c r="AB2485" s="2"/>
      <c r="AC2485" s="2"/>
    </row>
    <row r="2486" spans="1:29" s="4" customFormat="1" ht="9.9" customHeight="1" x14ac:dyDescent="0.25">
      <c r="A2486" s="228"/>
      <c r="B2486" s="138"/>
      <c r="C2486" s="2"/>
      <c r="D2486" s="240"/>
      <c r="E2486" s="240"/>
      <c r="F2486" s="240"/>
      <c r="G2486" s="22"/>
      <c r="H2486" s="240"/>
      <c r="M2486" s="231"/>
      <c r="N2486" s="231"/>
      <c r="O2486" s="231"/>
      <c r="Q2486" s="231"/>
      <c r="R2486" s="231"/>
      <c r="S2486" s="231"/>
      <c r="T2486" s="231"/>
      <c r="U2486" s="231"/>
      <c r="V2486" s="231"/>
      <c r="W2486" s="231"/>
      <c r="X2486" s="231"/>
      <c r="Y2486" s="231"/>
      <c r="Z2486" s="231"/>
      <c r="AA2486" s="12"/>
      <c r="AB2486" s="2"/>
      <c r="AC2486" s="2"/>
    </row>
    <row r="2487" spans="1:29" s="4" customFormat="1" ht="9.9" customHeight="1" x14ac:dyDescent="0.25">
      <c r="A2487" s="228"/>
      <c r="B2487" s="138"/>
      <c r="C2487" s="2"/>
      <c r="D2487" s="240"/>
      <c r="E2487" s="240"/>
      <c r="F2487" s="240"/>
      <c r="G2487" s="22"/>
      <c r="H2487" s="240"/>
      <c r="M2487" s="231"/>
      <c r="N2487" s="231"/>
      <c r="O2487" s="231"/>
      <c r="Q2487" s="231"/>
      <c r="R2487" s="231"/>
      <c r="S2487" s="231"/>
      <c r="T2487" s="231"/>
      <c r="U2487" s="231"/>
      <c r="V2487" s="231"/>
      <c r="W2487" s="231"/>
      <c r="X2487" s="231"/>
      <c r="Y2487" s="231"/>
      <c r="Z2487" s="231"/>
      <c r="AA2487" s="12"/>
      <c r="AB2487" s="2"/>
      <c r="AC2487" s="2"/>
    </row>
    <row r="2488" spans="1:29" s="4" customFormat="1" ht="9.9" customHeight="1" x14ac:dyDescent="0.25">
      <c r="A2488" s="228"/>
      <c r="B2488" s="138"/>
      <c r="C2488" s="2"/>
      <c r="D2488" s="240"/>
      <c r="E2488" s="240"/>
      <c r="F2488" s="240"/>
      <c r="G2488" s="22"/>
      <c r="H2488" s="240"/>
      <c r="M2488" s="231"/>
      <c r="N2488" s="231"/>
      <c r="O2488" s="231"/>
      <c r="Q2488" s="231"/>
      <c r="R2488" s="231"/>
      <c r="S2488" s="231"/>
      <c r="T2488" s="231"/>
      <c r="U2488" s="231"/>
      <c r="V2488" s="231"/>
      <c r="W2488" s="231"/>
      <c r="X2488" s="231"/>
      <c r="Y2488" s="231"/>
      <c r="Z2488" s="231"/>
      <c r="AA2488" s="12"/>
      <c r="AB2488" s="2"/>
      <c r="AC2488" s="2"/>
    </row>
    <row r="2489" spans="1:29" s="4" customFormat="1" ht="9.9" customHeight="1" x14ac:dyDescent="0.25">
      <c r="A2489" s="228"/>
      <c r="B2489" s="138"/>
      <c r="C2489" s="2"/>
      <c r="D2489" s="231"/>
      <c r="E2489" s="231"/>
      <c r="F2489" s="231"/>
      <c r="G2489" s="8"/>
      <c r="H2489" s="231"/>
      <c r="M2489" s="231"/>
      <c r="N2489" s="231"/>
      <c r="O2489" s="231"/>
      <c r="Q2489" s="231"/>
      <c r="R2489" s="231"/>
      <c r="S2489" s="231"/>
      <c r="T2489" s="231"/>
      <c r="U2489" s="231"/>
      <c r="V2489" s="231"/>
      <c r="W2489" s="231"/>
      <c r="X2489" s="231"/>
      <c r="Y2489" s="231"/>
      <c r="Z2489" s="231"/>
      <c r="AA2489" s="12"/>
      <c r="AB2489" s="2"/>
      <c r="AC2489" s="2"/>
    </row>
    <row r="2490" spans="1:29" s="4" customFormat="1" ht="9.9" customHeight="1" x14ac:dyDescent="0.25">
      <c r="A2490" s="228"/>
      <c r="B2490" s="138"/>
      <c r="C2490" s="2"/>
      <c r="D2490" s="240"/>
      <c r="E2490" s="240"/>
      <c r="F2490" s="240"/>
      <c r="G2490" s="22"/>
      <c r="H2490" s="240"/>
      <c r="M2490" s="231"/>
      <c r="N2490" s="231"/>
      <c r="O2490" s="231"/>
      <c r="Q2490" s="231"/>
      <c r="R2490" s="231"/>
      <c r="S2490" s="231"/>
      <c r="T2490" s="231"/>
      <c r="U2490" s="231"/>
      <c r="V2490" s="231"/>
      <c r="W2490" s="231"/>
      <c r="X2490" s="231"/>
      <c r="Y2490" s="231"/>
      <c r="Z2490" s="231"/>
      <c r="AA2490" s="12"/>
      <c r="AB2490" s="2"/>
      <c r="AC2490" s="2"/>
    </row>
    <row r="2491" spans="1:29" s="4" customFormat="1" ht="9.9" customHeight="1" x14ac:dyDescent="0.25">
      <c r="A2491" s="228"/>
      <c r="B2491" s="138"/>
      <c r="C2491" s="2"/>
      <c r="D2491" s="240"/>
      <c r="E2491" s="240"/>
      <c r="F2491" s="240"/>
      <c r="G2491" s="22"/>
      <c r="H2491" s="240"/>
      <c r="M2491" s="231"/>
      <c r="N2491" s="231"/>
      <c r="O2491" s="231"/>
      <c r="Q2491" s="231"/>
      <c r="R2491" s="231"/>
      <c r="S2491" s="231"/>
      <c r="T2491" s="231"/>
      <c r="U2491" s="231"/>
      <c r="V2491" s="231"/>
      <c r="W2491" s="231"/>
      <c r="X2491" s="231"/>
      <c r="Y2491" s="231"/>
      <c r="Z2491" s="231"/>
      <c r="AA2491" s="12"/>
      <c r="AB2491" s="2"/>
      <c r="AC2491" s="2"/>
    </row>
    <row r="2492" spans="1:29" s="4" customFormat="1" ht="9.9" customHeight="1" x14ac:dyDescent="0.25">
      <c r="A2492" s="228"/>
      <c r="B2492" s="138"/>
      <c r="C2492" s="2"/>
      <c r="D2492" s="231"/>
      <c r="E2492" s="231"/>
      <c r="F2492" s="231"/>
      <c r="G2492" s="8"/>
      <c r="H2492" s="231"/>
      <c r="M2492" s="231"/>
      <c r="N2492" s="231"/>
      <c r="O2492" s="231"/>
      <c r="Q2492" s="231"/>
      <c r="R2492" s="231"/>
      <c r="S2492" s="231"/>
      <c r="T2492" s="231"/>
      <c r="U2492" s="231"/>
      <c r="V2492" s="231"/>
      <c r="W2492" s="231"/>
      <c r="X2492" s="231"/>
      <c r="Y2492" s="231"/>
      <c r="Z2492" s="231"/>
      <c r="AA2492" s="12"/>
      <c r="AB2492" s="2"/>
      <c r="AC2492" s="2"/>
    </row>
    <row r="2493" spans="1:29" s="4" customFormat="1" ht="9.9" customHeight="1" x14ac:dyDescent="0.25">
      <c r="A2493" s="228"/>
      <c r="B2493" s="138"/>
      <c r="C2493" s="2"/>
      <c r="D2493" s="240"/>
      <c r="E2493" s="240"/>
      <c r="F2493" s="240"/>
      <c r="G2493" s="22"/>
      <c r="H2493" s="240"/>
      <c r="M2493" s="231"/>
      <c r="N2493" s="231"/>
      <c r="O2493" s="231"/>
      <c r="Q2493" s="231"/>
      <c r="R2493" s="231"/>
      <c r="S2493" s="231"/>
      <c r="T2493" s="231"/>
      <c r="U2493" s="231"/>
      <c r="V2493" s="231"/>
      <c r="W2493" s="231"/>
      <c r="X2493" s="231"/>
      <c r="Y2493" s="231"/>
      <c r="Z2493" s="231"/>
      <c r="AA2493" s="12"/>
      <c r="AB2493" s="2"/>
      <c r="AC2493" s="2"/>
    </row>
    <row r="2494" spans="1:29" s="4" customFormat="1" ht="9.9" customHeight="1" x14ac:dyDescent="0.25">
      <c r="A2494" s="228"/>
      <c r="B2494" s="138"/>
      <c r="C2494" s="2"/>
      <c r="D2494" s="240"/>
      <c r="E2494" s="240"/>
      <c r="F2494" s="240"/>
      <c r="G2494" s="22"/>
      <c r="H2494" s="240"/>
      <c r="M2494" s="231"/>
      <c r="N2494" s="231"/>
      <c r="O2494" s="231"/>
      <c r="Q2494" s="231"/>
      <c r="R2494" s="231"/>
      <c r="S2494" s="231"/>
      <c r="T2494" s="231"/>
      <c r="U2494" s="231"/>
      <c r="V2494" s="231"/>
      <c r="W2494" s="231"/>
      <c r="X2494" s="231"/>
      <c r="Y2494" s="231"/>
      <c r="Z2494" s="231"/>
      <c r="AA2494" s="12"/>
      <c r="AB2494" s="2"/>
      <c r="AC2494" s="2"/>
    </row>
    <row r="2495" spans="1:29" s="4" customFormat="1" ht="9.9" customHeight="1" x14ac:dyDescent="0.25">
      <c r="A2495" s="228"/>
      <c r="B2495" s="138"/>
      <c r="C2495" s="2"/>
      <c r="D2495" s="240"/>
      <c r="E2495" s="240"/>
      <c r="F2495" s="240"/>
      <c r="G2495" s="22"/>
      <c r="H2495" s="240"/>
      <c r="M2495" s="231"/>
      <c r="N2495" s="231"/>
      <c r="O2495" s="231"/>
      <c r="Q2495" s="231"/>
      <c r="R2495" s="231"/>
      <c r="S2495" s="231"/>
      <c r="T2495" s="231"/>
      <c r="U2495" s="231"/>
      <c r="V2495" s="231"/>
      <c r="W2495" s="231"/>
      <c r="X2495" s="231"/>
      <c r="Y2495" s="231"/>
      <c r="Z2495" s="231"/>
      <c r="AA2495" s="12"/>
      <c r="AB2495" s="2"/>
      <c r="AC2495" s="2"/>
    </row>
    <row r="2496" spans="1:29" s="4" customFormat="1" ht="9.9" customHeight="1" x14ac:dyDescent="0.25">
      <c r="A2496" s="228"/>
      <c r="B2496" s="138"/>
      <c r="C2496" s="2"/>
      <c r="D2496" s="240"/>
      <c r="E2496" s="240"/>
      <c r="F2496" s="240"/>
      <c r="G2496" s="22"/>
      <c r="H2496" s="240"/>
      <c r="M2496" s="231"/>
      <c r="N2496" s="231"/>
      <c r="O2496" s="231"/>
      <c r="Q2496" s="231"/>
      <c r="R2496" s="231"/>
      <c r="S2496" s="231"/>
      <c r="T2496" s="231"/>
      <c r="U2496" s="231"/>
      <c r="V2496" s="231"/>
      <c r="W2496" s="231"/>
      <c r="X2496" s="231"/>
      <c r="Y2496" s="231"/>
      <c r="Z2496" s="231"/>
      <c r="AA2496" s="12"/>
      <c r="AB2496" s="2"/>
      <c r="AC2496" s="2"/>
    </row>
    <row r="2497" spans="1:29" s="4" customFormat="1" ht="9.9" customHeight="1" x14ac:dyDescent="0.25">
      <c r="A2497" s="228"/>
      <c r="B2497" s="138"/>
      <c r="C2497" s="2"/>
      <c r="D2497" s="231"/>
      <c r="E2497" s="231"/>
      <c r="F2497" s="231"/>
      <c r="G2497" s="8"/>
      <c r="H2497" s="231"/>
      <c r="M2497" s="231"/>
      <c r="N2497" s="231"/>
      <c r="O2497" s="231"/>
      <c r="Q2497" s="231"/>
      <c r="R2497" s="231"/>
      <c r="S2497" s="231"/>
      <c r="T2497" s="231"/>
      <c r="U2497" s="231"/>
      <c r="V2497" s="231"/>
      <c r="W2497" s="231"/>
      <c r="X2497" s="231"/>
      <c r="Y2497" s="231"/>
      <c r="Z2497" s="231"/>
      <c r="AA2497" s="12"/>
      <c r="AB2497" s="2"/>
      <c r="AC2497" s="2"/>
    </row>
    <row r="2498" spans="1:29" s="4" customFormat="1" ht="9.9" customHeight="1" x14ac:dyDescent="0.25">
      <c r="A2498" s="228"/>
      <c r="B2498" s="138"/>
      <c r="C2498" s="2"/>
      <c r="D2498" s="240"/>
      <c r="E2498" s="240"/>
      <c r="F2498" s="240"/>
      <c r="G2498" s="22"/>
      <c r="H2498" s="240"/>
      <c r="M2498" s="231"/>
      <c r="N2498" s="231"/>
      <c r="O2498" s="231"/>
      <c r="Q2498" s="231"/>
      <c r="R2498" s="231"/>
      <c r="S2498" s="231"/>
      <c r="T2498" s="231"/>
      <c r="U2498" s="231"/>
      <c r="V2498" s="231"/>
      <c r="W2498" s="231"/>
      <c r="X2498" s="231"/>
      <c r="Y2498" s="231"/>
      <c r="Z2498" s="231"/>
      <c r="AA2498" s="12"/>
      <c r="AB2498" s="2"/>
      <c r="AC2498" s="2"/>
    </row>
    <row r="2499" spans="1:29" s="4" customFormat="1" ht="9.9" customHeight="1" x14ac:dyDescent="0.25">
      <c r="A2499" s="228"/>
      <c r="B2499" s="138"/>
      <c r="C2499" s="2"/>
      <c r="D2499" s="240"/>
      <c r="E2499" s="240"/>
      <c r="F2499" s="240"/>
      <c r="G2499" s="22"/>
      <c r="H2499" s="240"/>
      <c r="M2499" s="231"/>
      <c r="N2499" s="231"/>
      <c r="O2499" s="231"/>
      <c r="Q2499" s="231"/>
      <c r="R2499" s="231"/>
      <c r="S2499" s="231"/>
      <c r="T2499" s="231"/>
      <c r="U2499" s="231"/>
      <c r="V2499" s="231"/>
      <c r="W2499" s="231"/>
      <c r="X2499" s="231"/>
      <c r="Y2499" s="231"/>
      <c r="Z2499" s="231"/>
      <c r="AA2499" s="12"/>
      <c r="AB2499" s="2"/>
      <c r="AC2499" s="2"/>
    </row>
    <row r="2500" spans="1:29" s="4" customFormat="1" ht="9.9" customHeight="1" x14ac:dyDescent="0.25">
      <c r="A2500" s="228"/>
      <c r="B2500" s="138"/>
      <c r="C2500" s="2"/>
      <c r="D2500" s="240"/>
      <c r="E2500" s="240"/>
      <c r="F2500" s="240"/>
      <c r="G2500" s="22"/>
      <c r="H2500" s="240"/>
      <c r="M2500" s="231"/>
      <c r="N2500" s="231"/>
      <c r="O2500" s="231"/>
      <c r="Q2500" s="231"/>
      <c r="R2500" s="231"/>
      <c r="S2500" s="231"/>
      <c r="T2500" s="231"/>
      <c r="U2500" s="231"/>
      <c r="V2500" s="231"/>
      <c r="W2500" s="231"/>
      <c r="X2500" s="231"/>
      <c r="Y2500" s="231"/>
      <c r="Z2500" s="231"/>
      <c r="AA2500" s="12"/>
      <c r="AB2500" s="2"/>
      <c r="AC2500" s="2"/>
    </row>
    <row r="2501" spans="1:29" s="4" customFormat="1" ht="9.9" customHeight="1" x14ac:dyDescent="0.25">
      <c r="A2501" s="228"/>
      <c r="B2501" s="138"/>
      <c r="C2501" s="2"/>
      <c r="D2501" s="240"/>
      <c r="E2501" s="240"/>
      <c r="F2501" s="240"/>
      <c r="G2501" s="22"/>
      <c r="H2501" s="240"/>
      <c r="M2501" s="231"/>
      <c r="N2501" s="231"/>
      <c r="O2501" s="231"/>
      <c r="Q2501" s="231"/>
      <c r="R2501" s="231"/>
      <c r="S2501" s="231"/>
      <c r="T2501" s="231"/>
      <c r="U2501" s="231"/>
      <c r="V2501" s="231"/>
      <c r="W2501" s="231"/>
      <c r="X2501" s="231"/>
      <c r="Y2501" s="231"/>
      <c r="Z2501" s="231"/>
      <c r="AA2501" s="12"/>
      <c r="AB2501" s="2"/>
      <c r="AC2501" s="2"/>
    </row>
    <row r="2502" spans="1:29" s="4" customFormat="1" ht="9.9" customHeight="1" x14ac:dyDescent="0.25">
      <c r="A2502" s="228"/>
      <c r="B2502" s="138"/>
      <c r="C2502" s="2"/>
      <c r="D2502" s="240"/>
      <c r="E2502" s="240"/>
      <c r="F2502" s="240"/>
      <c r="G2502" s="22"/>
      <c r="H2502" s="240"/>
      <c r="M2502" s="231"/>
      <c r="N2502" s="231"/>
      <c r="O2502" s="231"/>
      <c r="Q2502" s="231"/>
      <c r="R2502" s="231"/>
      <c r="S2502" s="231"/>
      <c r="T2502" s="231"/>
      <c r="U2502" s="231"/>
      <c r="V2502" s="231"/>
      <c r="W2502" s="231"/>
      <c r="X2502" s="231"/>
      <c r="Y2502" s="231"/>
      <c r="Z2502" s="231"/>
      <c r="AA2502" s="12"/>
      <c r="AB2502" s="2"/>
      <c r="AC2502" s="2"/>
    </row>
    <row r="2503" spans="1:29" s="4" customFormat="1" ht="9.9" customHeight="1" x14ac:dyDescent="0.25">
      <c r="A2503" s="228"/>
      <c r="B2503" s="138"/>
      <c r="C2503" s="2"/>
      <c r="D2503" s="240"/>
      <c r="E2503" s="240"/>
      <c r="F2503" s="240"/>
      <c r="G2503" s="22"/>
      <c r="H2503" s="240"/>
      <c r="M2503" s="231"/>
      <c r="N2503" s="231"/>
      <c r="O2503" s="231"/>
      <c r="Q2503" s="231"/>
      <c r="R2503" s="231"/>
      <c r="S2503" s="231"/>
      <c r="T2503" s="231"/>
      <c r="U2503" s="231"/>
      <c r="V2503" s="231"/>
      <c r="W2503" s="231"/>
      <c r="X2503" s="231"/>
      <c r="Y2503" s="231"/>
      <c r="Z2503" s="231"/>
      <c r="AA2503" s="12"/>
      <c r="AB2503" s="2"/>
      <c r="AC2503" s="2"/>
    </row>
    <row r="2504" spans="1:29" s="4" customFormat="1" ht="9.9" customHeight="1" x14ac:dyDescent="0.25">
      <c r="A2504" s="228"/>
      <c r="B2504" s="138"/>
      <c r="C2504" s="2"/>
      <c r="D2504" s="231"/>
      <c r="E2504" s="231"/>
      <c r="F2504" s="231"/>
      <c r="G2504" s="8"/>
      <c r="H2504" s="231"/>
      <c r="M2504" s="231"/>
      <c r="N2504" s="231"/>
      <c r="O2504" s="231"/>
      <c r="Q2504" s="231"/>
      <c r="R2504" s="231"/>
      <c r="S2504" s="231"/>
      <c r="T2504" s="231"/>
      <c r="U2504" s="231"/>
      <c r="V2504" s="231"/>
      <c r="W2504" s="231"/>
      <c r="X2504" s="231"/>
      <c r="Y2504" s="231"/>
      <c r="Z2504" s="231"/>
      <c r="AA2504" s="12"/>
      <c r="AB2504" s="2"/>
      <c r="AC2504" s="2"/>
    </row>
    <row r="2505" spans="1:29" s="4" customFormat="1" ht="9.9" customHeight="1" x14ac:dyDescent="0.25">
      <c r="A2505" s="228"/>
      <c r="B2505" s="138"/>
      <c r="C2505" s="2"/>
      <c r="D2505" s="240"/>
      <c r="E2505" s="240"/>
      <c r="F2505" s="240"/>
      <c r="G2505" s="22"/>
      <c r="H2505" s="240"/>
      <c r="M2505" s="231"/>
      <c r="N2505" s="231"/>
      <c r="O2505" s="231"/>
      <c r="Q2505" s="231"/>
      <c r="R2505" s="231"/>
      <c r="S2505" s="231"/>
      <c r="T2505" s="231"/>
      <c r="U2505" s="231"/>
      <c r="V2505" s="231"/>
      <c r="W2505" s="231"/>
      <c r="X2505" s="231"/>
      <c r="Y2505" s="231"/>
      <c r="Z2505" s="231"/>
      <c r="AA2505" s="12"/>
      <c r="AB2505" s="2"/>
      <c r="AC2505" s="2"/>
    </row>
    <row r="2506" spans="1:29" s="4" customFormat="1" ht="9.9" customHeight="1" x14ac:dyDescent="0.25">
      <c r="A2506" s="228"/>
      <c r="B2506" s="138"/>
      <c r="C2506" s="2"/>
      <c r="D2506" s="240"/>
      <c r="E2506" s="240"/>
      <c r="F2506" s="240"/>
      <c r="G2506" s="22"/>
      <c r="H2506" s="240"/>
      <c r="M2506" s="231"/>
      <c r="N2506" s="231"/>
      <c r="O2506" s="231"/>
      <c r="Q2506" s="231"/>
      <c r="R2506" s="231"/>
      <c r="S2506" s="231"/>
      <c r="T2506" s="231"/>
      <c r="U2506" s="231"/>
      <c r="V2506" s="231"/>
      <c r="W2506" s="231"/>
      <c r="X2506" s="231"/>
      <c r="Y2506" s="231"/>
      <c r="Z2506" s="231"/>
      <c r="AA2506" s="12"/>
      <c r="AB2506" s="2"/>
      <c r="AC2506" s="2"/>
    </row>
    <row r="2507" spans="1:29" s="4" customFormat="1" ht="9.9" customHeight="1" x14ac:dyDescent="0.25">
      <c r="A2507" s="228"/>
      <c r="B2507" s="138"/>
      <c r="C2507" s="2"/>
      <c r="D2507" s="240"/>
      <c r="E2507" s="240"/>
      <c r="F2507" s="240"/>
      <c r="G2507" s="22"/>
      <c r="H2507" s="240"/>
      <c r="M2507" s="231"/>
      <c r="N2507" s="231"/>
      <c r="O2507" s="231"/>
      <c r="Q2507" s="231"/>
      <c r="R2507" s="231"/>
      <c r="S2507" s="231"/>
      <c r="T2507" s="231"/>
      <c r="U2507" s="231"/>
      <c r="V2507" s="231"/>
      <c r="W2507" s="231"/>
      <c r="X2507" s="231"/>
      <c r="Y2507" s="231"/>
      <c r="Z2507" s="231"/>
      <c r="AA2507" s="12"/>
      <c r="AB2507" s="2"/>
      <c r="AC2507" s="2"/>
    </row>
    <row r="2508" spans="1:29" s="4" customFormat="1" ht="9.9" customHeight="1" x14ac:dyDescent="0.25">
      <c r="A2508" s="228"/>
      <c r="B2508" s="138"/>
      <c r="C2508" s="2"/>
      <c r="D2508" s="240"/>
      <c r="E2508" s="240"/>
      <c r="F2508" s="240"/>
      <c r="G2508" s="22"/>
      <c r="H2508" s="240"/>
      <c r="M2508" s="231"/>
      <c r="N2508" s="231"/>
      <c r="O2508" s="231"/>
      <c r="Q2508" s="231"/>
      <c r="R2508" s="231"/>
      <c r="S2508" s="231"/>
      <c r="T2508" s="231"/>
      <c r="U2508" s="231"/>
      <c r="V2508" s="231"/>
      <c r="W2508" s="231"/>
      <c r="X2508" s="231"/>
      <c r="Y2508" s="231"/>
      <c r="Z2508" s="231"/>
      <c r="AA2508" s="12"/>
      <c r="AB2508" s="2"/>
      <c r="AC2508" s="2"/>
    </row>
    <row r="2509" spans="1:29" s="4" customFormat="1" ht="9.9" customHeight="1" x14ac:dyDescent="0.25">
      <c r="A2509" s="228"/>
      <c r="B2509" s="138"/>
      <c r="C2509" s="2"/>
      <c r="D2509" s="231"/>
      <c r="E2509" s="231"/>
      <c r="F2509" s="231"/>
      <c r="G2509" s="8"/>
      <c r="H2509" s="231"/>
      <c r="M2509" s="231"/>
      <c r="N2509" s="231"/>
      <c r="O2509" s="231"/>
      <c r="Q2509" s="231"/>
      <c r="R2509" s="231"/>
      <c r="S2509" s="231"/>
      <c r="T2509" s="231"/>
      <c r="U2509" s="231"/>
      <c r="V2509" s="231"/>
      <c r="W2509" s="231"/>
      <c r="X2509" s="231"/>
      <c r="Y2509" s="231"/>
      <c r="Z2509" s="231"/>
      <c r="AA2509" s="12"/>
      <c r="AB2509" s="2"/>
      <c r="AC2509" s="2"/>
    </row>
    <row r="2510" spans="1:29" s="4" customFormat="1" ht="9.9" customHeight="1" x14ac:dyDescent="0.25">
      <c r="A2510" s="228"/>
      <c r="B2510" s="138"/>
      <c r="C2510" s="2"/>
      <c r="D2510" s="240"/>
      <c r="E2510" s="240"/>
      <c r="F2510" s="240"/>
      <c r="G2510" s="22"/>
      <c r="H2510" s="240"/>
      <c r="M2510" s="231"/>
      <c r="N2510" s="231"/>
      <c r="O2510" s="231"/>
      <c r="Q2510" s="231"/>
      <c r="R2510" s="231"/>
      <c r="S2510" s="231"/>
      <c r="T2510" s="231"/>
      <c r="U2510" s="231"/>
      <c r="V2510" s="231"/>
      <c r="W2510" s="231"/>
      <c r="X2510" s="231"/>
      <c r="Y2510" s="231"/>
      <c r="Z2510" s="231"/>
      <c r="AA2510" s="12"/>
      <c r="AB2510" s="2"/>
      <c r="AC2510" s="2"/>
    </row>
    <row r="2511" spans="1:29" s="4" customFormat="1" ht="9.9" customHeight="1" x14ac:dyDescent="0.25">
      <c r="A2511" s="228"/>
      <c r="B2511" s="138"/>
      <c r="C2511" s="2"/>
      <c r="D2511" s="240"/>
      <c r="E2511" s="240"/>
      <c r="F2511" s="240"/>
      <c r="G2511" s="22"/>
      <c r="H2511" s="240"/>
      <c r="M2511" s="231"/>
      <c r="N2511" s="231"/>
      <c r="O2511" s="231"/>
      <c r="Q2511" s="231"/>
      <c r="R2511" s="231"/>
      <c r="S2511" s="231"/>
      <c r="T2511" s="231"/>
      <c r="U2511" s="231"/>
      <c r="V2511" s="231"/>
      <c r="W2511" s="231"/>
      <c r="X2511" s="231"/>
      <c r="Y2511" s="231"/>
      <c r="Z2511" s="231"/>
      <c r="AA2511" s="12"/>
      <c r="AB2511" s="2"/>
      <c r="AC2511" s="2"/>
    </row>
    <row r="2512" spans="1:29" s="4" customFormat="1" ht="9.9" customHeight="1" x14ac:dyDescent="0.25">
      <c r="A2512" s="228"/>
      <c r="B2512" s="138"/>
      <c r="C2512" s="2"/>
      <c r="D2512" s="240"/>
      <c r="E2512" s="240"/>
      <c r="F2512" s="240"/>
      <c r="G2512" s="22"/>
      <c r="H2512" s="240"/>
      <c r="M2512" s="231"/>
      <c r="N2512" s="231"/>
      <c r="O2512" s="231"/>
      <c r="Q2512" s="231"/>
      <c r="R2512" s="231"/>
      <c r="S2512" s="231"/>
      <c r="T2512" s="231"/>
      <c r="U2512" s="231"/>
      <c r="V2512" s="231"/>
      <c r="W2512" s="231"/>
      <c r="X2512" s="231"/>
      <c r="Y2512" s="231"/>
      <c r="Z2512" s="231"/>
      <c r="AA2512" s="12"/>
      <c r="AB2512" s="2"/>
      <c r="AC2512" s="2"/>
    </row>
    <row r="2513" spans="1:29" s="4" customFormat="1" ht="9.9" customHeight="1" x14ac:dyDescent="0.25">
      <c r="A2513" s="228"/>
      <c r="B2513" s="138"/>
      <c r="C2513" s="2"/>
      <c r="D2513" s="240"/>
      <c r="E2513" s="240"/>
      <c r="F2513" s="240"/>
      <c r="G2513" s="22"/>
      <c r="H2513" s="240"/>
      <c r="M2513" s="231"/>
      <c r="N2513" s="231"/>
      <c r="O2513" s="231"/>
      <c r="Q2513" s="231"/>
      <c r="R2513" s="231"/>
      <c r="S2513" s="231"/>
      <c r="T2513" s="231"/>
      <c r="U2513" s="231"/>
      <c r="V2513" s="231"/>
      <c r="W2513" s="231"/>
      <c r="X2513" s="231"/>
      <c r="Y2513" s="231"/>
      <c r="Z2513" s="231"/>
      <c r="AA2513" s="12"/>
      <c r="AB2513" s="2"/>
      <c r="AC2513" s="2"/>
    </row>
    <row r="2514" spans="1:29" s="4" customFormat="1" ht="9.9" customHeight="1" x14ac:dyDescent="0.25">
      <c r="A2514" s="228"/>
      <c r="B2514" s="138"/>
      <c r="C2514" s="2"/>
      <c r="D2514" s="231"/>
      <c r="E2514" s="231"/>
      <c r="F2514" s="231"/>
      <c r="G2514" s="8"/>
      <c r="H2514" s="231"/>
      <c r="M2514" s="231"/>
      <c r="N2514" s="231"/>
      <c r="O2514" s="231"/>
      <c r="Q2514" s="231"/>
      <c r="R2514" s="231"/>
      <c r="S2514" s="231"/>
      <c r="T2514" s="231"/>
      <c r="U2514" s="231"/>
      <c r="V2514" s="231"/>
      <c r="W2514" s="231"/>
      <c r="X2514" s="231"/>
      <c r="Y2514" s="231"/>
      <c r="Z2514" s="231"/>
      <c r="AA2514" s="12"/>
      <c r="AB2514" s="2"/>
      <c r="AC2514" s="2"/>
    </row>
    <row r="2515" spans="1:29" s="4" customFormat="1" ht="9.9" customHeight="1" x14ac:dyDescent="0.25">
      <c r="A2515" s="228"/>
      <c r="B2515" s="138"/>
      <c r="C2515" s="2"/>
      <c r="D2515" s="240"/>
      <c r="E2515" s="240"/>
      <c r="F2515" s="240"/>
      <c r="G2515" s="22"/>
      <c r="H2515" s="240"/>
      <c r="M2515" s="231"/>
      <c r="N2515" s="231"/>
      <c r="O2515" s="231"/>
      <c r="Q2515" s="231"/>
      <c r="R2515" s="231"/>
      <c r="S2515" s="231"/>
      <c r="T2515" s="231"/>
      <c r="U2515" s="231"/>
      <c r="V2515" s="231"/>
      <c r="W2515" s="231"/>
      <c r="X2515" s="231"/>
      <c r="Y2515" s="231"/>
      <c r="Z2515" s="231"/>
      <c r="AA2515" s="12"/>
      <c r="AB2515" s="2"/>
      <c r="AC2515" s="2"/>
    </row>
    <row r="2516" spans="1:29" s="4" customFormat="1" ht="9.9" customHeight="1" x14ac:dyDescent="0.25">
      <c r="A2516" s="228"/>
      <c r="B2516" s="138"/>
      <c r="C2516" s="2"/>
      <c r="D2516" s="240"/>
      <c r="E2516" s="240"/>
      <c r="F2516" s="240"/>
      <c r="G2516" s="22"/>
      <c r="H2516" s="240"/>
      <c r="M2516" s="231"/>
      <c r="N2516" s="231"/>
      <c r="O2516" s="231"/>
      <c r="Q2516" s="231"/>
      <c r="R2516" s="231"/>
      <c r="S2516" s="231"/>
      <c r="T2516" s="231"/>
      <c r="U2516" s="231"/>
      <c r="V2516" s="231"/>
      <c r="W2516" s="231"/>
      <c r="X2516" s="231"/>
      <c r="Y2516" s="231"/>
      <c r="Z2516" s="231"/>
      <c r="AA2516" s="12"/>
      <c r="AB2516" s="2"/>
      <c r="AC2516" s="2"/>
    </row>
    <row r="2517" spans="1:29" s="4" customFormat="1" ht="9.9" customHeight="1" x14ac:dyDescent="0.25">
      <c r="A2517" s="228"/>
      <c r="B2517" s="138"/>
      <c r="C2517" s="2"/>
      <c r="D2517" s="240"/>
      <c r="E2517" s="240"/>
      <c r="F2517" s="240"/>
      <c r="G2517" s="22"/>
      <c r="H2517" s="240"/>
      <c r="M2517" s="231"/>
      <c r="N2517" s="231"/>
      <c r="O2517" s="231"/>
      <c r="Q2517" s="231"/>
      <c r="R2517" s="231"/>
      <c r="S2517" s="231"/>
      <c r="T2517" s="231"/>
      <c r="U2517" s="231"/>
      <c r="V2517" s="231"/>
      <c r="W2517" s="231"/>
      <c r="X2517" s="231"/>
      <c r="Y2517" s="231"/>
      <c r="Z2517" s="231"/>
      <c r="AA2517" s="12"/>
      <c r="AB2517" s="2"/>
      <c r="AC2517" s="2"/>
    </row>
    <row r="2518" spans="1:29" s="4" customFormat="1" ht="9.9" customHeight="1" x14ac:dyDescent="0.25">
      <c r="A2518" s="228"/>
      <c r="B2518" s="138"/>
      <c r="C2518" s="2"/>
      <c r="D2518" s="240"/>
      <c r="E2518" s="240"/>
      <c r="F2518" s="240"/>
      <c r="G2518" s="22"/>
      <c r="H2518" s="240"/>
      <c r="M2518" s="231"/>
      <c r="N2518" s="231"/>
      <c r="O2518" s="231"/>
      <c r="Q2518" s="231"/>
      <c r="R2518" s="231"/>
      <c r="S2518" s="231"/>
      <c r="T2518" s="231"/>
      <c r="U2518" s="231"/>
      <c r="V2518" s="231"/>
      <c r="W2518" s="231"/>
      <c r="X2518" s="231"/>
      <c r="Y2518" s="231"/>
      <c r="Z2518" s="231"/>
      <c r="AA2518" s="12"/>
      <c r="AB2518" s="2"/>
      <c r="AC2518" s="2"/>
    </row>
    <row r="2519" spans="1:29" s="4" customFormat="1" ht="9.9" customHeight="1" x14ac:dyDescent="0.25">
      <c r="A2519" s="228"/>
      <c r="B2519" s="138"/>
      <c r="C2519" s="2"/>
      <c r="D2519" s="231"/>
      <c r="E2519" s="231"/>
      <c r="F2519" s="231"/>
      <c r="G2519" s="8"/>
      <c r="H2519" s="231"/>
      <c r="M2519" s="231"/>
      <c r="N2519" s="231"/>
      <c r="O2519" s="231"/>
      <c r="Q2519" s="231"/>
      <c r="R2519" s="231"/>
      <c r="S2519" s="231"/>
      <c r="T2519" s="231"/>
      <c r="U2519" s="231"/>
      <c r="V2519" s="231"/>
      <c r="W2519" s="231"/>
      <c r="X2519" s="231"/>
      <c r="Y2519" s="231"/>
      <c r="Z2519" s="231"/>
      <c r="AA2519" s="12"/>
      <c r="AB2519" s="2"/>
      <c r="AC2519" s="2"/>
    </row>
    <row r="2520" spans="1:29" s="4" customFormat="1" ht="9.9" customHeight="1" x14ac:dyDescent="0.25">
      <c r="A2520" s="228"/>
      <c r="B2520" s="138"/>
      <c r="C2520" s="2"/>
      <c r="D2520" s="240"/>
      <c r="E2520" s="240"/>
      <c r="F2520" s="240"/>
      <c r="G2520" s="22"/>
      <c r="H2520" s="240"/>
      <c r="M2520" s="231"/>
      <c r="N2520" s="231"/>
      <c r="O2520" s="231"/>
      <c r="Q2520" s="231"/>
      <c r="R2520" s="231"/>
      <c r="S2520" s="231"/>
      <c r="T2520" s="231"/>
      <c r="U2520" s="231"/>
      <c r="V2520" s="231"/>
      <c r="W2520" s="231"/>
      <c r="X2520" s="231"/>
      <c r="Y2520" s="231"/>
      <c r="Z2520" s="231"/>
      <c r="AA2520" s="12"/>
      <c r="AB2520" s="2"/>
      <c r="AC2520" s="2"/>
    </row>
    <row r="2521" spans="1:29" s="4" customFormat="1" ht="9.9" customHeight="1" x14ac:dyDescent="0.25">
      <c r="A2521" s="228"/>
      <c r="B2521" s="138"/>
      <c r="C2521" s="2"/>
      <c r="D2521" s="240"/>
      <c r="E2521" s="240"/>
      <c r="F2521" s="240"/>
      <c r="G2521" s="22"/>
      <c r="H2521" s="240"/>
      <c r="M2521" s="231"/>
      <c r="N2521" s="231"/>
      <c r="O2521" s="231"/>
      <c r="Q2521" s="231"/>
      <c r="R2521" s="231"/>
      <c r="S2521" s="231"/>
      <c r="T2521" s="231"/>
      <c r="U2521" s="231"/>
      <c r="V2521" s="231"/>
      <c r="W2521" s="231"/>
      <c r="X2521" s="231"/>
      <c r="Y2521" s="231"/>
      <c r="Z2521" s="231"/>
      <c r="AA2521" s="12"/>
      <c r="AB2521" s="2"/>
      <c r="AC2521" s="2"/>
    </row>
    <row r="2522" spans="1:29" s="4" customFormat="1" ht="9.9" customHeight="1" x14ac:dyDescent="0.25">
      <c r="A2522" s="228"/>
      <c r="B2522" s="138"/>
      <c r="C2522" s="2"/>
      <c r="D2522" s="240"/>
      <c r="E2522" s="240"/>
      <c r="F2522" s="240"/>
      <c r="G2522" s="22"/>
      <c r="H2522" s="240"/>
      <c r="M2522" s="231"/>
      <c r="N2522" s="231"/>
      <c r="O2522" s="231"/>
      <c r="Q2522" s="231"/>
      <c r="R2522" s="231"/>
      <c r="S2522" s="231"/>
      <c r="T2522" s="231"/>
      <c r="U2522" s="231"/>
      <c r="V2522" s="231"/>
      <c r="W2522" s="231"/>
      <c r="X2522" s="231"/>
      <c r="Y2522" s="231"/>
      <c r="Z2522" s="231"/>
      <c r="AA2522" s="12"/>
      <c r="AB2522" s="2"/>
      <c r="AC2522" s="2"/>
    </row>
    <row r="2523" spans="1:29" s="4" customFormat="1" ht="9.9" customHeight="1" x14ac:dyDescent="0.25">
      <c r="A2523" s="228"/>
      <c r="B2523" s="138"/>
      <c r="C2523" s="2"/>
      <c r="D2523" s="240"/>
      <c r="E2523" s="240"/>
      <c r="F2523" s="240"/>
      <c r="G2523" s="22"/>
      <c r="H2523" s="240"/>
      <c r="M2523" s="231"/>
      <c r="N2523" s="231"/>
      <c r="O2523" s="231"/>
      <c r="Q2523" s="231"/>
      <c r="R2523" s="231"/>
      <c r="S2523" s="231"/>
      <c r="T2523" s="231"/>
      <c r="U2523" s="231"/>
      <c r="V2523" s="231"/>
      <c r="W2523" s="231"/>
      <c r="X2523" s="231"/>
      <c r="Y2523" s="231"/>
      <c r="Z2523" s="231"/>
      <c r="AA2523" s="12"/>
      <c r="AB2523" s="2"/>
      <c r="AC2523" s="2"/>
    </row>
    <row r="2524" spans="1:29" s="4" customFormat="1" ht="9.9" customHeight="1" x14ac:dyDescent="0.25">
      <c r="A2524" s="228"/>
      <c r="B2524" s="138"/>
      <c r="C2524" s="2"/>
      <c r="D2524" s="231"/>
      <c r="E2524" s="231"/>
      <c r="F2524" s="231"/>
      <c r="G2524" s="8"/>
      <c r="H2524" s="231"/>
      <c r="M2524" s="231"/>
      <c r="N2524" s="231"/>
      <c r="O2524" s="231"/>
      <c r="Q2524" s="231"/>
      <c r="R2524" s="231"/>
      <c r="S2524" s="231"/>
      <c r="T2524" s="231"/>
      <c r="U2524" s="231"/>
      <c r="V2524" s="231"/>
      <c r="W2524" s="231"/>
      <c r="X2524" s="231"/>
      <c r="Y2524" s="231"/>
      <c r="Z2524" s="231"/>
      <c r="AA2524" s="12"/>
      <c r="AB2524" s="2"/>
      <c r="AC2524" s="2"/>
    </row>
    <row r="2525" spans="1:29" s="4" customFormat="1" ht="9.9" customHeight="1" x14ac:dyDescent="0.25">
      <c r="A2525" s="228"/>
      <c r="B2525" s="138"/>
      <c r="C2525" s="2"/>
      <c r="D2525" s="240"/>
      <c r="E2525" s="240"/>
      <c r="F2525" s="240"/>
      <c r="G2525" s="22"/>
      <c r="H2525" s="240"/>
      <c r="M2525" s="231"/>
      <c r="N2525" s="231"/>
      <c r="O2525" s="231"/>
      <c r="Q2525" s="231"/>
      <c r="R2525" s="231"/>
      <c r="S2525" s="231"/>
      <c r="T2525" s="231"/>
      <c r="U2525" s="231"/>
      <c r="V2525" s="231"/>
      <c r="W2525" s="231"/>
      <c r="X2525" s="231"/>
      <c r="Y2525" s="231"/>
      <c r="Z2525" s="231"/>
      <c r="AA2525" s="12"/>
      <c r="AB2525" s="2"/>
      <c r="AC2525" s="2"/>
    </row>
    <row r="2526" spans="1:29" s="4" customFormat="1" ht="9.9" customHeight="1" x14ac:dyDescent="0.25">
      <c r="A2526" s="228"/>
      <c r="B2526" s="138"/>
      <c r="C2526" s="2"/>
      <c r="D2526" s="240"/>
      <c r="E2526" s="240"/>
      <c r="F2526" s="240"/>
      <c r="G2526" s="22"/>
      <c r="H2526" s="240"/>
      <c r="M2526" s="231"/>
      <c r="N2526" s="231"/>
      <c r="O2526" s="231"/>
      <c r="Q2526" s="231"/>
      <c r="R2526" s="231"/>
      <c r="S2526" s="231"/>
      <c r="T2526" s="231"/>
      <c r="U2526" s="231"/>
      <c r="V2526" s="231"/>
      <c r="W2526" s="231"/>
      <c r="X2526" s="231"/>
      <c r="Y2526" s="231"/>
      <c r="Z2526" s="231"/>
      <c r="AA2526" s="12"/>
      <c r="AB2526" s="2"/>
      <c r="AC2526" s="2"/>
    </row>
    <row r="2527" spans="1:29" s="4" customFormat="1" ht="9.9" customHeight="1" x14ac:dyDescent="0.25">
      <c r="A2527" s="228"/>
      <c r="B2527" s="138"/>
      <c r="C2527" s="2"/>
      <c r="D2527" s="240"/>
      <c r="E2527" s="240"/>
      <c r="F2527" s="240"/>
      <c r="G2527" s="22"/>
      <c r="H2527" s="240"/>
      <c r="M2527" s="231"/>
      <c r="N2527" s="231"/>
      <c r="O2527" s="231"/>
      <c r="Q2527" s="231"/>
      <c r="R2527" s="231"/>
      <c r="S2527" s="231"/>
      <c r="T2527" s="231"/>
      <c r="U2527" s="231"/>
      <c r="V2527" s="231"/>
      <c r="W2527" s="231"/>
      <c r="X2527" s="231"/>
      <c r="Y2527" s="231"/>
      <c r="Z2527" s="231"/>
      <c r="AA2527" s="12"/>
      <c r="AB2527" s="2"/>
      <c r="AC2527" s="2"/>
    </row>
    <row r="2528" spans="1:29" s="4" customFormat="1" ht="9.9" customHeight="1" x14ac:dyDescent="0.25">
      <c r="A2528" s="228"/>
      <c r="B2528" s="138"/>
      <c r="C2528" s="2"/>
      <c r="D2528" s="240"/>
      <c r="E2528" s="240"/>
      <c r="F2528" s="240"/>
      <c r="G2528" s="22"/>
      <c r="H2528" s="240"/>
      <c r="M2528" s="231"/>
      <c r="N2528" s="231"/>
      <c r="O2528" s="231"/>
      <c r="Q2528" s="231"/>
      <c r="R2528" s="231"/>
      <c r="S2528" s="231"/>
      <c r="T2528" s="231"/>
      <c r="U2528" s="231"/>
      <c r="V2528" s="231"/>
      <c r="W2528" s="231"/>
      <c r="X2528" s="231"/>
      <c r="Y2528" s="231"/>
      <c r="Z2528" s="231"/>
      <c r="AA2528" s="12"/>
      <c r="AB2528" s="2"/>
      <c r="AC2528" s="2"/>
    </row>
    <row r="2529" spans="1:29" s="4" customFormat="1" ht="9.9" customHeight="1" x14ac:dyDescent="0.25">
      <c r="A2529" s="228"/>
      <c r="B2529" s="138"/>
      <c r="C2529" s="2"/>
      <c r="D2529" s="231"/>
      <c r="E2529" s="231"/>
      <c r="F2529" s="231"/>
      <c r="G2529" s="8"/>
      <c r="H2529" s="231"/>
      <c r="M2529" s="231"/>
      <c r="N2529" s="231"/>
      <c r="O2529" s="231"/>
      <c r="Q2529" s="231"/>
      <c r="R2529" s="231"/>
      <c r="S2529" s="231"/>
      <c r="T2529" s="231"/>
      <c r="U2529" s="231"/>
      <c r="V2529" s="231"/>
      <c r="W2529" s="231"/>
      <c r="X2529" s="231"/>
      <c r="Y2529" s="231"/>
      <c r="Z2529" s="231"/>
      <c r="AA2529" s="12"/>
      <c r="AB2529" s="2"/>
      <c r="AC2529" s="2"/>
    </row>
    <row r="2530" spans="1:29" s="4" customFormat="1" ht="9.9" customHeight="1" x14ac:dyDescent="0.25">
      <c r="A2530" s="228"/>
      <c r="B2530" s="138"/>
      <c r="C2530" s="2"/>
      <c r="D2530" s="240"/>
      <c r="E2530" s="240"/>
      <c r="F2530" s="240"/>
      <c r="G2530" s="22"/>
      <c r="H2530" s="240"/>
      <c r="M2530" s="231"/>
      <c r="N2530" s="231"/>
      <c r="O2530" s="231"/>
      <c r="Q2530" s="231"/>
      <c r="R2530" s="231"/>
      <c r="S2530" s="231"/>
      <c r="T2530" s="231"/>
      <c r="U2530" s="231"/>
      <c r="V2530" s="231"/>
      <c r="W2530" s="231"/>
      <c r="X2530" s="231"/>
      <c r="Y2530" s="231"/>
      <c r="Z2530" s="231"/>
      <c r="AA2530" s="12"/>
      <c r="AB2530" s="2"/>
      <c r="AC2530" s="2"/>
    </row>
    <row r="2531" spans="1:29" s="4" customFormat="1" ht="9.9" customHeight="1" x14ac:dyDescent="0.25">
      <c r="A2531" s="228"/>
      <c r="B2531" s="138"/>
      <c r="C2531" s="2"/>
      <c r="D2531" s="240"/>
      <c r="E2531" s="240"/>
      <c r="F2531" s="240"/>
      <c r="G2531" s="22"/>
      <c r="H2531" s="240"/>
      <c r="M2531" s="231"/>
      <c r="N2531" s="231"/>
      <c r="O2531" s="231"/>
      <c r="Q2531" s="231"/>
      <c r="R2531" s="231"/>
      <c r="S2531" s="231"/>
      <c r="T2531" s="231"/>
      <c r="U2531" s="231"/>
      <c r="V2531" s="231"/>
      <c r="W2531" s="231"/>
      <c r="X2531" s="231"/>
      <c r="Y2531" s="231"/>
      <c r="Z2531" s="231"/>
      <c r="AA2531" s="12"/>
      <c r="AB2531" s="2"/>
      <c r="AC2531" s="2"/>
    </row>
    <row r="2532" spans="1:29" s="4" customFormat="1" ht="9.9" customHeight="1" x14ac:dyDescent="0.25">
      <c r="A2532" s="228"/>
      <c r="B2532" s="138"/>
      <c r="C2532" s="2"/>
      <c r="D2532" s="240"/>
      <c r="E2532" s="240"/>
      <c r="F2532" s="240"/>
      <c r="G2532" s="22"/>
      <c r="H2532" s="240"/>
      <c r="M2532" s="231"/>
      <c r="N2532" s="231"/>
      <c r="O2532" s="231"/>
      <c r="Q2532" s="231"/>
      <c r="R2532" s="231"/>
      <c r="S2532" s="231"/>
      <c r="T2532" s="231"/>
      <c r="U2532" s="231"/>
      <c r="V2532" s="231"/>
      <c r="W2532" s="231"/>
      <c r="X2532" s="231"/>
      <c r="Y2532" s="231"/>
      <c r="Z2532" s="231"/>
      <c r="AA2532" s="12"/>
      <c r="AB2532" s="2"/>
      <c r="AC2532" s="2"/>
    </row>
    <row r="2533" spans="1:29" s="4" customFormat="1" ht="9.9" customHeight="1" x14ac:dyDescent="0.25">
      <c r="A2533" s="228"/>
      <c r="B2533" s="138"/>
      <c r="C2533" s="2"/>
      <c r="D2533" s="240"/>
      <c r="E2533" s="240"/>
      <c r="F2533" s="240"/>
      <c r="G2533" s="22"/>
      <c r="H2533" s="240"/>
      <c r="M2533" s="231"/>
      <c r="N2533" s="231"/>
      <c r="O2533" s="231"/>
      <c r="Q2533" s="231"/>
      <c r="R2533" s="231"/>
      <c r="S2533" s="231"/>
      <c r="T2533" s="231"/>
      <c r="U2533" s="231"/>
      <c r="V2533" s="231"/>
      <c r="W2533" s="231"/>
      <c r="X2533" s="231"/>
      <c r="Y2533" s="231"/>
      <c r="Z2533" s="231"/>
      <c r="AA2533" s="12"/>
      <c r="AB2533" s="2"/>
      <c r="AC2533" s="2"/>
    </row>
    <row r="2534" spans="1:29" s="4" customFormat="1" ht="9.9" customHeight="1" x14ac:dyDescent="0.25">
      <c r="A2534" s="228"/>
      <c r="B2534" s="138"/>
      <c r="C2534" s="2"/>
      <c r="D2534" s="231"/>
      <c r="E2534" s="231"/>
      <c r="F2534" s="231"/>
      <c r="G2534" s="8"/>
      <c r="H2534" s="231"/>
      <c r="M2534" s="231"/>
      <c r="N2534" s="231"/>
      <c r="O2534" s="231"/>
      <c r="Q2534" s="231"/>
      <c r="R2534" s="231"/>
      <c r="S2534" s="231"/>
      <c r="T2534" s="231"/>
      <c r="U2534" s="231"/>
      <c r="V2534" s="231"/>
      <c r="W2534" s="231"/>
      <c r="X2534" s="231"/>
      <c r="Y2534" s="231"/>
      <c r="Z2534" s="231"/>
      <c r="AA2534" s="12"/>
      <c r="AB2534" s="2"/>
      <c r="AC2534" s="2"/>
    </row>
    <row r="2535" spans="1:29" s="4" customFormat="1" ht="9.9" customHeight="1" x14ac:dyDescent="0.25">
      <c r="A2535" s="228"/>
      <c r="B2535" s="138"/>
      <c r="C2535" s="2"/>
      <c r="D2535" s="240"/>
      <c r="E2535" s="240"/>
      <c r="F2535" s="240"/>
      <c r="G2535" s="22"/>
      <c r="H2535" s="240"/>
      <c r="M2535" s="231"/>
      <c r="N2535" s="231"/>
      <c r="O2535" s="231"/>
      <c r="Q2535" s="231"/>
      <c r="R2535" s="231"/>
      <c r="S2535" s="231"/>
      <c r="T2535" s="231"/>
      <c r="U2535" s="231"/>
      <c r="V2535" s="231"/>
      <c r="W2535" s="231"/>
      <c r="X2535" s="231"/>
      <c r="Y2535" s="231"/>
      <c r="Z2535" s="231"/>
      <c r="AA2535" s="12"/>
      <c r="AB2535" s="2"/>
      <c r="AC2535" s="2"/>
    </row>
    <row r="2536" spans="1:29" s="4" customFormat="1" ht="9.9" customHeight="1" x14ac:dyDescent="0.25">
      <c r="A2536" s="228"/>
      <c r="B2536" s="138"/>
      <c r="C2536" s="2"/>
      <c r="D2536" s="240"/>
      <c r="E2536" s="240"/>
      <c r="F2536" s="240"/>
      <c r="G2536" s="22"/>
      <c r="H2536" s="240"/>
      <c r="M2536" s="231"/>
      <c r="N2536" s="231"/>
      <c r="O2536" s="231"/>
      <c r="Q2536" s="231"/>
      <c r="R2536" s="231"/>
      <c r="S2536" s="231"/>
      <c r="T2536" s="231"/>
      <c r="U2536" s="231"/>
      <c r="V2536" s="231"/>
      <c r="W2536" s="231"/>
      <c r="X2536" s="231"/>
      <c r="Y2536" s="231"/>
      <c r="Z2536" s="231"/>
      <c r="AA2536" s="12"/>
      <c r="AB2536" s="2"/>
      <c r="AC2536" s="2"/>
    </row>
    <row r="2537" spans="1:29" s="4" customFormat="1" ht="9.9" customHeight="1" x14ac:dyDescent="0.25">
      <c r="A2537" s="228"/>
      <c r="B2537" s="138"/>
      <c r="C2537" s="2"/>
      <c r="D2537" s="240"/>
      <c r="E2537" s="240"/>
      <c r="F2537" s="240"/>
      <c r="G2537" s="22"/>
      <c r="H2537" s="240"/>
      <c r="M2537" s="231"/>
      <c r="N2537" s="231"/>
      <c r="O2537" s="231"/>
      <c r="Q2537" s="231"/>
      <c r="R2537" s="231"/>
      <c r="S2537" s="231"/>
      <c r="T2537" s="231"/>
      <c r="U2537" s="231"/>
      <c r="V2537" s="231"/>
      <c r="W2537" s="231"/>
      <c r="X2537" s="231"/>
      <c r="Y2537" s="231"/>
      <c r="Z2537" s="231"/>
      <c r="AA2537" s="12"/>
      <c r="AB2537" s="2"/>
      <c r="AC2537" s="2"/>
    </row>
    <row r="2538" spans="1:29" s="4" customFormat="1" ht="9.9" customHeight="1" x14ac:dyDescent="0.25">
      <c r="A2538" s="228"/>
      <c r="B2538" s="138"/>
      <c r="C2538" s="2"/>
      <c r="D2538" s="240"/>
      <c r="E2538" s="240"/>
      <c r="F2538" s="240"/>
      <c r="G2538" s="22"/>
      <c r="H2538" s="240"/>
      <c r="M2538" s="231"/>
      <c r="N2538" s="231"/>
      <c r="O2538" s="231"/>
      <c r="Q2538" s="231"/>
      <c r="R2538" s="231"/>
      <c r="S2538" s="231"/>
      <c r="T2538" s="231"/>
      <c r="U2538" s="231"/>
      <c r="V2538" s="231"/>
      <c r="W2538" s="231"/>
      <c r="X2538" s="231"/>
      <c r="Y2538" s="231"/>
      <c r="Z2538" s="231"/>
      <c r="AA2538" s="12"/>
      <c r="AB2538" s="2"/>
      <c r="AC2538" s="2"/>
    </row>
    <row r="2539" spans="1:29" s="4" customFormat="1" ht="9.9" customHeight="1" x14ac:dyDescent="0.25">
      <c r="A2539" s="228"/>
      <c r="B2539" s="138"/>
      <c r="C2539" s="2"/>
      <c r="D2539" s="231"/>
      <c r="E2539" s="231"/>
      <c r="F2539" s="231"/>
      <c r="G2539" s="8"/>
      <c r="H2539" s="231"/>
      <c r="M2539" s="231"/>
      <c r="N2539" s="231"/>
      <c r="O2539" s="231"/>
      <c r="Q2539" s="231"/>
      <c r="R2539" s="231"/>
      <c r="S2539" s="231"/>
      <c r="T2539" s="231"/>
      <c r="U2539" s="231"/>
      <c r="V2539" s="231"/>
      <c r="W2539" s="231"/>
      <c r="X2539" s="231"/>
      <c r="Y2539" s="231"/>
      <c r="Z2539" s="231"/>
      <c r="AA2539" s="12"/>
      <c r="AB2539" s="2"/>
      <c r="AC2539" s="2"/>
    </row>
    <row r="2540" spans="1:29" s="4" customFormat="1" ht="9.9" customHeight="1" x14ac:dyDescent="0.25">
      <c r="A2540" s="228"/>
      <c r="B2540" s="138"/>
      <c r="C2540" s="2"/>
      <c r="D2540" s="240"/>
      <c r="E2540" s="240"/>
      <c r="F2540" s="240"/>
      <c r="G2540" s="22"/>
      <c r="H2540" s="240"/>
      <c r="M2540" s="231"/>
      <c r="N2540" s="231"/>
      <c r="O2540" s="231"/>
      <c r="Q2540" s="231"/>
      <c r="R2540" s="231"/>
      <c r="S2540" s="231"/>
      <c r="T2540" s="231"/>
      <c r="U2540" s="231"/>
      <c r="V2540" s="231"/>
      <c r="W2540" s="231"/>
      <c r="X2540" s="231"/>
      <c r="Y2540" s="231"/>
      <c r="Z2540" s="231"/>
      <c r="AA2540" s="12"/>
      <c r="AB2540" s="2"/>
      <c r="AC2540" s="2"/>
    </row>
    <row r="2541" spans="1:29" s="4" customFormat="1" ht="9.9" customHeight="1" x14ac:dyDescent="0.25">
      <c r="A2541" s="228"/>
      <c r="B2541" s="138"/>
      <c r="C2541" s="2"/>
      <c r="D2541" s="240"/>
      <c r="E2541" s="240"/>
      <c r="F2541" s="240"/>
      <c r="G2541" s="22"/>
      <c r="H2541" s="240"/>
      <c r="M2541" s="231"/>
      <c r="N2541" s="231"/>
      <c r="O2541" s="231"/>
      <c r="Q2541" s="231"/>
      <c r="R2541" s="231"/>
      <c r="S2541" s="231"/>
      <c r="T2541" s="231"/>
      <c r="U2541" s="231"/>
      <c r="V2541" s="231"/>
      <c r="W2541" s="231"/>
      <c r="X2541" s="231"/>
      <c r="Y2541" s="231"/>
      <c r="Z2541" s="231"/>
      <c r="AA2541" s="12"/>
      <c r="AB2541" s="2"/>
      <c r="AC2541" s="2"/>
    </row>
    <row r="2542" spans="1:29" s="4" customFormat="1" ht="9.9" customHeight="1" x14ac:dyDescent="0.25">
      <c r="A2542" s="228"/>
      <c r="B2542" s="138"/>
      <c r="C2542" s="2"/>
      <c r="D2542" s="240"/>
      <c r="E2542" s="240"/>
      <c r="F2542" s="240"/>
      <c r="G2542" s="22"/>
      <c r="H2542" s="240"/>
      <c r="M2542" s="231"/>
      <c r="N2542" s="231"/>
      <c r="O2542" s="231"/>
      <c r="Q2542" s="231"/>
      <c r="R2542" s="231"/>
      <c r="S2542" s="231"/>
      <c r="T2542" s="231"/>
      <c r="U2542" s="231"/>
      <c r="V2542" s="231"/>
      <c r="W2542" s="231"/>
      <c r="X2542" s="231"/>
      <c r="Y2542" s="231"/>
      <c r="Z2542" s="231"/>
      <c r="AA2542" s="12"/>
      <c r="AB2542" s="2"/>
      <c r="AC2542" s="2"/>
    </row>
    <row r="2543" spans="1:29" s="4" customFormat="1" ht="9.9" customHeight="1" x14ac:dyDescent="0.25">
      <c r="A2543" s="228"/>
      <c r="B2543" s="138"/>
      <c r="C2543" s="2"/>
      <c r="D2543" s="240"/>
      <c r="E2543" s="240"/>
      <c r="F2543" s="240"/>
      <c r="G2543" s="22"/>
      <c r="H2543" s="240"/>
      <c r="M2543" s="231"/>
      <c r="N2543" s="231"/>
      <c r="O2543" s="231"/>
      <c r="Q2543" s="231"/>
      <c r="R2543" s="231"/>
      <c r="S2543" s="231"/>
      <c r="T2543" s="231"/>
      <c r="U2543" s="231"/>
      <c r="V2543" s="231"/>
      <c r="W2543" s="231"/>
      <c r="X2543" s="231"/>
      <c r="Y2543" s="231"/>
      <c r="Z2543" s="231"/>
      <c r="AA2543" s="12"/>
      <c r="AB2543" s="2"/>
      <c r="AC2543" s="2"/>
    </row>
    <row r="2544" spans="1:29" s="4" customFormat="1" ht="9.9" customHeight="1" x14ac:dyDescent="0.25">
      <c r="A2544" s="228"/>
      <c r="B2544" s="138"/>
      <c r="C2544" s="2"/>
      <c r="D2544" s="231"/>
      <c r="E2544" s="231"/>
      <c r="F2544" s="231"/>
      <c r="G2544" s="8"/>
      <c r="H2544" s="231"/>
      <c r="M2544" s="231"/>
      <c r="N2544" s="231"/>
      <c r="O2544" s="231"/>
      <c r="Q2544" s="231"/>
      <c r="R2544" s="231"/>
      <c r="S2544" s="231"/>
      <c r="T2544" s="231"/>
      <c r="U2544" s="231"/>
      <c r="V2544" s="231"/>
      <c r="W2544" s="231"/>
      <c r="X2544" s="231"/>
      <c r="Y2544" s="231"/>
      <c r="Z2544" s="231"/>
      <c r="AA2544" s="12"/>
      <c r="AB2544" s="2"/>
      <c r="AC2544" s="2"/>
    </row>
    <row r="2545" spans="1:29" s="4" customFormat="1" ht="9.9" customHeight="1" x14ac:dyDescent="0.25">
      <c r="A2545" s="228"/>
      <c r="B2545" s="138"/>
      <c r="C2545" s="2"/>
      <c r="D2545" s="240"/>
      <c r="E2545" s="240"/>
      <c r="F2545" s="240"/>
      <c r="G2545" s="22"/>
      <c r="H2545" s="240"/>
      <c r="M2545" s="231"/>
      <c r="N2545" s="231"/>
      <c r="O2545" s="231"/>
      <c r="Q2545" s="231"/>
      <c r="R2545" s="231"/>
      <c r="S2545" s="231"/>
      <c r="T2545" s="231"/>
      <c r="U2545" s="231"/>
      <c r="V2545" s="231"/>
      <c r="W2545" s="231"/>
      <c r="X2545" s="231"/>
      <c r="Y2545" s="231"/>
      <c r="Z2545" s="231"/>
      <c r="AA2545" s="12"/>
      <c r="AB2545" s="2"/>
      <c r="AC2545" s="2"/>
    </row>
    <row r="2546" spans="1:29" s="4" customFormat="1" ht="9.9" customHeight="1" x14ac:dyDescent="0.25">
      <c r="A2546" s="228"/>
      <c r="B2546" s="138"/>
      <c r="C2546" s="2"/>
      <c r="D2546" s="240"/>
      <c r="E2546" s="240"/>
      <c r="F2546" s="240"/>
      <c r="G2546" s="22"/>
      <c r="H2546" s="240"/>
      <c r="M2546" s="231"/>
      <c r="N2546" s="231"/>
      <c r="O2546" s="231"/>
      <c r="Q2546" s="231"/>
      <c r="R2546" s="231"/>
      <c r="S2546" s="231"/>
      <c r="T2546" s="231"/>
      <c r="U2546" s="231"/>
      <c r="V2546" s="231"/>
      <c r="W2546" s="231"/>
      <c r="X2546" s="231"/>
      <c r="Y2546" s="231"/>
      <c r="Z2546" s="231"/>
      <c r="AA2546" s="12"/>
      <c r="AB2546" s="2"/>
      <c r="AC2546" s="2"/>
    </row>
    <row r="2547" spans="1:29" s="4" customFormat="1" ht="9.9" customHeight="1" x14ac:dyDescent="0.25">
      <c r="A2547" s="228"/>
      <c r="B2547" s="138"/>
      <c r="C2547" s="2"/>
      <c r="D2547" s="240"/>
      <c r="E2547" s="240"/>
      <c r="F2547" s="240"/>
      <c r="G2547" s="22"/>
      <c r="H2547" s="240"/>
      <c r="M2547" s="231"/>
      <c r="N2547" s="231"/>
      <c r="O2547" s="231"/>
      <c r="Q2547" s="231"/>
      <c r="R2547" s="231"/>
      <c r="S2547" s="231"/>
      <c r="T2547" s="231"/>
      <c r="U2547" s="231"/>
      <c r="V2547" s="231"/>
      <c r="W2547" s="231"/>
      <c r="X2547" s="231"/>
      <c r="Y2547" s="231"/>
      <c r="Z2547" s="231"/>
      <c r="AA2547" s="12"/>
      <c r="AB2547" s="2"/>
      <c r="AC2547" s="2"/>
    </row>
    <row r="2548" spans="1:29" s="4" customFormat="1" ht="9.9" customHeight="1" x14ac:dyDescent="0.25">
      <c r="A2548" s="228"/>
      <c r="B2548" s="138"/>
      <c r="C2548" s="2"/>
      <c r="D2548" s="240"/>
      <c r="E2548" s="240"/>
      <c r="F2548" s="240"/>
      <c r="G2548" s="22"/>
      <c r="H2548" s="240"/>
      <c r="M2548" s="231"/>
      <c r="N2548" s="231"/>
      <c r="O2548" s="231"/>
      <c r="Q2548" s="231"/>
      <c r="R2548" s="231"/>
      <c r="S2548" s="231"/>
      <c r="T2548" s="231"/>
      <c r="U2548" s="231"/>
      <c r="V2548" s="231"/>
      <c r="W2548" s="231"/>
      <c r="X2548" s="231"/>
      <c r="Y2548" s="231"/>
      <c r="Z2548" s="231"/>
      <c r="AA2548" s="12"/>
      <c r="AB2548" s="2"/>
      <c r="AC2548" s="2"/>
    </row>
    <row r="2549" spans="1:29" s="4" customFormat="1" ht="9.9" customHeight="1" x14ac:dyDescent="0.25">
      <c r="A2549" s="228"/>
      <c r="B2549" s="138"/>
      <c r="C2549" s="2"/>
      <c r="D2549" s="240"/>
      <c r="E2549" s="240"/>
      <c r="F2549" s="240"/>
      <c r="G2549" s="22"/>
      <c r="H2549" s="240"/>
      <c r="M2549" s="231"/>
      <c r="N2549" s="231"/>
      <c r="O2549" s="231"/>
      <c r="Q2549" s="231"/>
      <c r="R2549" s="231"/>
      <c r="S2549" s="231"/>
      <c r="T2549" s="231"/>
      <c r="U2549" s="231"/>
      <c r="V2549" s="231"/>
      <c r="W2549" s="231"/>
      <c r="X2549" s="231"/>
      <c r="Y2549" s="231"/>
      <c r="Z2549" s="231"/>
      <c r="AA2549" s="12"/>
      <c r="AB2549" s="2"/>
      <c r="AC2549" s="2"/>
    </row>
    <row r="2550" spans="1:29" s="4" customFormat="1" ht="9.9" customHeight="1" x14ac:dyDescent="0.25">
      <c r="A2550" s="228"/>
      <c r="B2550" s="138"/>
      <c r="C2550" s="2"/>
      <c r="D2550" s="240"/>
      <c r="E2550" s="240"/>
      <c r="F2550" s="240"/>
      <c r="G2550" s="22"/>
      <c r="H2550" s="240"/>
      <c r="M2550" s="231"/>
      <c r="N2550" s="231"/>
      <c r="O2550" s="231"/>
      <c r="Q2550" s="231"/>
      <c r="R2550" s="231"/>
      <c r="S2550" s="231"/>
      <c r="T2550" s="231"/>
      <c r="U2550" s="231"/>
      <c r="V2550" s="231"/>
      <c r="W2550" s="231"/>
      <c r="X2550" s="231"/>
      <c r="Y2550" s="231"/>
      <c r="Z2550" s="231"/>
      <c r="AA2550" s="12"/>
      <c r="AB2550" s="2"/>
      <c r="AC2550" s="2"/>
    </row>
    <row r="2551" spans="1:29" s="4" customFormat="1" ht="9.9" customHeight="1" x14ac:dyDescent="0.25">
      <c r="A2551" s="228"/>
      <c r="B2551" s="138"/>
      <c r="C2551" s="2"/>
      <c r="D2551" s="240"/>
      <c r="E2551" s="240"/>
      <c r="F2551" s="240"/>
      <c r="G2551" s="22"/>
      <c r="H2551" s="240"/>
      <c r="M2551" s="231"/>
      <c r="N2551" s="231"/>
      <c r="O2551" s="231"/>
      <c r="Q2551" s="231"/>
      <c r="R2551" s="231"/>
      <c r="S2551" s="231"/>
      <c r="T2551" s="231"/>
      <c r="U2551" s="231"/>
      <c r="V2551" s="231"/>
      <c r="W2551" s="231"/>
      <c r="X2551" s="231"/>
      <c r="Y2551" s="231"/>
      <c r="Z2551" s="231"/>
      <c r="AA2551" s="12"/>
      <c r="AB2551" s="2"/>
      <c r="AC2551" s="2"/>
    </row>
    <row r="2552" spans="1:29" s="4" customFormat="1" ht="9.9" customHeight="1" x14ac:dyDescent="0.25">
      <c r="A2552" s="228"/>
      <c r="B2552" s="138"/>
      <c r="C2552" s="2"/>
      <c r="D2552" s="231"/>
      <c r="E2552" s="231"/>
      <c r="F2552" s="231"/>
      <c r="G2552" s="8"/>
      <c r="H2552" s="231"/>
      <c r="M2552" s="231"/>
      <c r="N2552" s="231"/>
      <c r="O2552" s="231"/>
      <c r="Q2552" s="231"/>
      <c r="R2552" s="231"/>
      <c r="S2552" s="231"/>
      <c r="T2552" s="231"/>
      <c r="U2552" s="231"/>
      <c r="V2552" s="231"/>
      <c r="W2552" s="231"/>
      <c r="X2552" s="231"/>
      <c r="Y2552" s="231"/>
      <c r="Z2552" s="231"/>
      <c r="AA2552" s="12"/>
      <c r="AB2552" s="2"/>
      <c r="AC2552" s="2"/>
    </row>
    <row r="2553" spans="1:29" s="4" customFormat="1" ht="9.9" customHeight="1" x14ac:dyDescent="0.25">
      <c r="A2553" s="228"/>
      <c r="B2553" s="138"/>
      <c r="C2553" s="2"/>
      <c r="D2553" s="240"/>
      <c r="E2553" s="240"/>
      <c r="F2553" s="240"/>
      <c r="G2553" s="22"/>
      <c r="H2553" s="240"/>
      <c r="M2553" s="231"/>
      <c r="N2553" s="231"/>
      <c r="O2553" s="231"/>
      <c r="Q2553" s="231"/>
      <c r="R2553" s="231"/>
      <c r="S2553" s="231"/>
      <c r="T2553" s="231"/>
      <c r="U2553" s="231"/>
      <c r="V2553" s="231"/>
      <c r="W2553" s="231"/>
      <c r="X2553" s="231"/>
      <c r="Y2553" s="231"/>
      <c r="Z2553" s="231"/>
      <c r="AA2553" s="12"/>
      <c r="AB2553" s="2"/>
      <c r="AC2553" s="2"/>
    </row>
    <row r="2554" spans="1:29" s="4" customFormat="1" ht="9.9" customHeight="1" x14ac:dyDescent="0.25">
      <c r="A2554" s="228"/>
      <c r="B2554" s="138"/>
      <c r="C2554" s="2"/>
      <c r="D2554" s="240"/>
      <c r="E2554" s="240"/>
      <c r="F2554" s="240"/>
      <c r="G2554" s="22"/>
      <c r="H2554" s="240"/>
      <c r="M2554" s="231"/>
      <c r="N2554" s="231"/>
      <c r="O2554" s="231"/>
      <c r="Q2554" s="231"/>
      <c r="R2554" s="231"/>
      <c r="S2554" s="231"/>
      <c r="T2554" s="231"/>
      <c r="U2554" s="231"/>
      <c r="V2554" s="231"/>
      <c r="W2554" s="231"/>
      <c r="X2554" s="231"/>
      <c r="Y2554" s="231"/>
      <c r="Z2554" s="231"/>
      <c r="AA2554" s="12"/>
      <c r="AB2554" s="2"/>
      <c r="AC2554" s="2"/>
    </row>
    <row r="2555" spans="1:29" s="4" customFormat="1" ht="9.9" customHeight="1" x14ac:dyDescent="0.25">
      <c r="A2555" s="228"/>
      <c r="B2555" s="2"/>
      <c r="C2555" s="2"/>
      <c r="D2555" s="240"/>
      <c r="E2555" s="240"/>
      <c r="F2555" s="240"/>
      <c r="G2555" s="22"/>
      <c r="H2555" s="240"/>
      <c r="M2555" s="231"/>
      <c r="N2555" s="231"/>
      <c r="O2555" s="231"/>
      <c r="Q2555" s="231"/>
      <c r="R2555" s="231"/>
      <c r="S2555" s="231"/>
      <c r="T2555" s="231"/>
      <c r="U2555" s="231"/>
      <c r="V2555" s="231"/>
      <c r="W2555" s="231"/>
      <c r="X2555" s="231"/>
      <c r="Y2555" s="231"/>
      <c r="Z2555" s="231"/>
      <c r="AA2555" s="12"/>
      <c r="AB2555" s="2"/>
      <c r="AC2555" s="2"/>
    </row>
    <row r="2556" spans="1:29" s="231" customFormat="1" ht="9.9" customHeight="1" x14ac:dyDescent="0.25">
      <c r="A2556" s="228"/>
      <c r="B2556" s="141"/>
      <c r="C2556" s="142"/>
      <c r="G2556" s="8"/>
      <c r="I2556" s="4"/>
      <c r="J2556" s="4"/>
      <c r="K2556" s="4"/>
      <c r="L2556" s="13"/>
      <c r="P2556" s="4"/>
      <c r="AA2556" s="12"/>
      <c r="AB2556" s="2"/>
      <c r="AC2556" s="2"/>
    </row>
    <row r="2557" spans="1:29" s="231" customFormat="1" ht="9.9" customHeight="1" x14ac:dyDescent="0.25">
      <c r="A2557" s="228"/>
      <c r="B2557" s="142"/>
      <c r="C2557" s="2"/>
      <c r="G2557" s="8"/>
      <c r="I2557" s="4"/>
      <c r="J2557" s="4"/>
      <c r="K2557" s="4"/>
      <c r="L2557" s="4"/>
      <c r="P2557" s="4"/>
      <c r="AA2557" s="12"/>
      <c r="AB2557" s="2"/>
      <c r="AC2557" s="2"/>
    </row>
    <row r="2558" spans="1:29" s="231" customFormat="1" ht="9.9" customHeight="1" x14ac:dyDescent="0.25">
      <c r="A2558" s="228"/>
      <c r="B2558" s="138"/>
      <c r="C2558" s="2"/>
      <c r="G2558" s="8"/>
      <c r="I2558" s="4"/>
      <c r="J2558" s="4"/>
      <c r="K2558" s="4"/>
      <c r="L2558" s="4"/>
      <c r="P2558" s="4"/>
      <c r="AA2558" s="12"/>
      <c r="AB2558" s="2"/>
      <c r="AC2558" s="2"/>
    </row>
    <row r="2559" spans="1:29" s="231" customFormat="1" ht="9.9" customHeight="1" x14ac:dyDescent="0.25">
      <c r="A2559" s="228"/>
      <c r="B2559" s="138"/>
      <c r="C2559" s="2"/>
      <c r="D2559" s="240"/>
      <c r="E2559" s="240"/>
      <c r="F2559" s="240"/>
      <c r="G2559" s="22"/>
      <c r="H2559" s="240"/>
      <c r="I2559" s="241"/>
      <c r="J2559" s="241"/>
      <c r="K2559" s="241"/>
      <c r="L2559" s="241"/>
      <c r="P2559" s="4"/>
      <c r="AA2559" s="12"/>
      <c r="AB2559" s="2"/>
      <c r="AC2559" s="2"/>
    </row>
    <row r="2560" spans="1:29" s="231" customFormat="1" ht="9.9" customHeight="1" x14ac:dyDescent="0.25">
      <c r="A2560" s="228"/>
      <c r="B2560" s="138"/>
      <c r="C2560" s="2"/>
      <c r="D2560" s="240"/>
      <c r="E2560" s="240"/>
      <c r="F2560" s="240"/>
      <c r="G2560" s="22"/>
      <c r="H2560" s="240"/>
      <c r="I2560" s="241"/>
      <c r="J2560" s="241"/>
      <c r="K2560" s="241"/>
      <c r="L2560" s="241"/>
      <c r="P2560" s="4"/>
      <c r="AA2560" s="12"/>
      <c r="AB2560" s="2"/>
      <c r="AC2560" s="2"/>
    </row>
    <row r="2561" spans="1:29" s="231" customFormat="1" ht="9.9" customHeight="1" x14ac:dyDescent="0.25">
      <c r="A2561" s="228"/>
      <c r="B2561" s="138"/>
      <c r="C2561" s="2"/>
      <c r="G2561" s="8"/>
      <c r="I2561" s="4"/>
      <c r="J2561" s="4"/>
      <c r="K2561" s="4"/>
      <c r="L2561" s="4"/>
      <c r="P2561" s="4"/>
      <c r="AA2561" s="12"/>
      <c r="AB2561" s="2"/>
      <c r="AC2561" s="2"/>
    </row>
    <row r="2562" spans="1:29" s="231" customFormat="1" ht="9.9" customHeight="1" x14ac:dyDescent="0.25">
      <c r="A2562" s="228"/>
      <c r="B2562" s="138"/>
      <c r="C2562" s="2"/>
      <c r="D2562" s="240"/>
      <c r="E2562" s="240"/>
      <c r="F2562" s="240"/>
      <c r="G2562" s="22"/>
      <c r="H2562" s="240"/>
      <c r="I2562" s="241"/>
      <c r="J2562" s="241"/>
      <c r="K2562" s="241"/>
      <c r="L2562" s="241"/>
      <c r="P2562" s="4"/>
      <c r="AA2562" s="12"/>
      <c r="AB2562" s="2"/>
      <c r="AC2562" s="2"/>
    </row>
    <row r="2563" spans="1:29" s="231" customFormat="1" ht="9.9" customHeight="1" x14ac:dyDescent="0.25">
      <c r="A2563" s="228"/>
      <c r="B2563" s="138"/>
      <c r="C2563" s="2"/>
      <c r="D2563" s="240"/>
      <c r="E2563" s="240"/>
      <c r="F2563" s="240"/>
      <c r="G2563" s="22"/>
      <c r="H2563" s="240"/>
      <c r="I2563" s="241"/>
      <c r="J2563" s="241"/>
      <c r="K2563" s="241"/>
      <c r="L2563" s="241"/>
      <c r="P2563" s="4"/>
      <c r="AA2563" s="12"/>
      <c r="AB2563" s="2"/>
      <c r="AC2563" s="2"/>
    </row>
    <row r="2564" spans="1:29" s="231" customFormat="1" ht="9.9" customHeight="1" x14ac:dyDescent="0.25">
      <c r="A2564" s="228"/>
      <c r="B2564" s="138"/>
      <c r="C2564" s="2"/>
      <c r="D2564" s="240"/>
      <c r="E2564" s="240"/>
      <c r="F2564" s="240"/>
      <c r="G2564" s="22"/>
      <c r="H2564" s="240"/>
      <c r="I2564" s="241"/>
      <c r="J2564" s="241"/>
      <c r="K2564" s="241"/>
      <c r="L2564" s="241"/>
      <c r="P2564" s="4"/>
      <c r="AA2564" s="12"/>
      <c r="AB2564" s="2"/>
      <c r="AC2564" s="2"/>
    </row>
    <row r="2565" spans="1:29" s="231" customFormat="1" ht="9.9" customHeight="1" x14ac:dyDescent="0.25">
      <c r="A2565" s="228"/>
      <c r="B2565" s="138"/>
      <c r="C2565" s="2"/>
      <c r="G2565" s="8"/>
      <c r="I2565" s="4"/>
      <c r="J2565" s="4"/>
      <c r="K2565" s="4"/>
      <c r="L2565" s="4"/>
      <c r="P2565" s="4"/>
      <c r="AA2565" s="12"/>
      <c r="AB2565" s="2"/>
      <c r="AC2565" s="2"/>
    </row>
    <row r="2566" spans="1:29" s="231" customFormat="1" ht="9.9" customHeight="1" x14ac:dyDescent="0.25">
      <c r="A2566" s="228"/>
      <c r="B2566" s="138"/>
      <c r="C2566" s="2"/>
      <c r="D2566" s="240"/>
      <c r="E2566" s="240"/>
      <c r="F2566" s="240"/>
      <c r="G2566" s="22"/>
      <c r="H2566" s="240"/>
      <c r="I2566" s="241"/>
      <c r="J2566" s="241"/>
      <c r="K2566" s="241"/>
      <c r="L2566" s="241"/>
      <c r="P2566" s="4"/>
      <c r="AA2566" s="12"/>
      <c r="AB2566" s="2"/>
      <c r="AC2566" s="2"/>
    </row>
    <row r="2567" spans="1:29" s="231" customFormat="1" ht="9.9" customHeight="1" x14ac:dyDescent="0.25">
      <c r="A2567" s="228"/>
      <c r="B2567" s="138"/>
      <c r="C2567" s="2"/>
      <c r="D2567" s="240"/>
      <c r="E2567" s="240"/>
      <c r="F2567" s="240"/>
      <c r="G2567" s="22"/>
      <c r="H2567" s="240"/>
      <c r="I2567" s="241"/>
      <c r="J2567" s="241"/>
      <c r="K2567" s="241"/>
      <c r="L2567" s="241"/>
      <c r="P2567" s="4"/>
      <c r="AA2567" s="12"/>
      <c r="AB2567" s="2"/>
      <c r="AC2567" s="2"/>
    </row>
    <row r="2568" spans="1:29" s="231" customFormat="1" ht="9.9" customHeight="1" x14ac:dyDescent="0.25">
      <c r="A2568" s="228"/>
      <c r="B2568" s="138"/>
      <c r="C2568" s="2"/>
      <c r="G2568" s="8"/>
      <c r="I2568" s="4"/>
      <c r="J2568" s="4"/>
      <c r="K2568" s="4"/>
      <c r="L2568" s="4"/>
      <c r="P2568" s="4"/>
      <c r="AA2568" s="12"/>
      <c r="AB2568" s="2"/>
      <c r="AC2568" s="2"/>
    </row>
    <row r="2569" spans="1:29" s="231" customFormat="1" ht="9.9" customHeight="1" x14ac:dyDescent="0.25">
      <c r="A2569" s="228"/>
      <c r="B2569" s="138"/>
      <c r="C2569" s="2"/>
      <c r="D2569" s="240"/>
      <c r="E2569" s="240"/>
      <c r="F2569" s="240"/>
      <c r="G2569" s="22"/>
      <c r="H2569" s="240"/>
      <c r="I2569" s="241"/>
      <c r="J2569" s="241"/>
      <c r="K2569" s="241"/>
      <c r="L2569" s="241"/>
      <c r="P2569" s="4"/>
      <c r="AA2569" s="12"/>
      <c r="AB2569" s="2"/>
      <c r="AC2569" s="2"/>
    </row>
    <row r="2570" spans="1:29" s="231" customFormat="1" ht="9.9" customHeight="1" x14ac:dyDescent="0.25">
      <c r="A2570" s="228"/>
      <c r="B2570" s="138"/>
      <c r="C2570" s="2"/>
      <c r="D2570" s="240"/>
      <c r="E2570" s="240"/>
      <c r="F2570" s="240"/>
      <c r="G2570" s="22"/>
      <c r="H2570" s="240"/>
      <c r="I2570" s="241"/>
      <c r="J2570" s="241"/>
      <c r="K2570" s="241"/>
      <c r="L2570" s="241"/>
      <c r="P2570" s="4"/>
      <c r="AA2570" s="12"/>
      <c r="AB2570" s="2"/>
      <c r="AC2570" s="2"/>
    </row>
    <row r="2571" spans="1:29" s="231" customFormat="1" ht="9.9" customHeight="1" x14ac:dyDescent="0.25">
      <c r="A2571" s="228"/>
      <c r="B2571" s="138"/>
      <c r="C2571" s="2"/>
      <c r="D2571" s="240"/>
      <c r="E2571" s="240"/>
      <c r="F2571" s="240"/>
      <c r="G2571" s="22"/>
      <c r="H2571" s="240"/>
      <c r="I2571" s="241"/>
      <c r="J2571" s="241"/>
      <c r="K2571" s="241"/>
      <c r="L2571" s="241"/>
      <c r="P2571" s="4"/>
      <c r="AA2571" s="12"/>
      <c r="AB2571" s="2"/>
      <c r="AC2571" s="2"/>
    </row>
    <row r="2572" spans="1:29" s="231" customFormat="1" ht="9.9" customHeight="1" x14ac:dyDescent="0.25">
      <c r="A2572" s="228"/>
      <c r="B2572" s="138"/>
      <c r="C2572" s="2"/>
      <c r="D2572" s="240"/>
      <c r="E2572" s="240"/>
      <c r="F2572" s="240"/>
      <c r="G2572" s="22"/>
      <c r="H2572" s="240"/>
      <c r="I2572" s="241"/>
      <c r="J2572" s="241"/>
      <c r="K2572" s="241"/>
      <c r="L2572" s="241"/>
      <c r="P2572" s="4"/>
      <c r="AA2572" s="12"/>
      <c r="AB2572" s="2"/>
      <c r="AC2572" s="2"/>
    </row>
    <row r="2573" spans="1:29" s="231" customFormat="1" ht="9.9" customHeight="1" x14ac:dyDescent="0.25">
      <c r="A2573" s="228"/>
      <c r="B2573" s="138"/>
      <c r="C2573" s="2"/>
      <c r="G2573" s="8"/>
      <c r="I2573" s="4"/>
      <c r="J2573" s="4"/>
      <c r="K2573" s="4"/>
      <c r="L2573" s="4"/>
      <c r="P2573" s="4"/>
      <c r="AA2573" s="12"/>
      <c r="AB2573" s="2"/>
      <c r="AC2573" s="2"/>
    </row>
    <row r="2574" spans="1:29" s="231" customFormat="1" ht="9.9" customHeight="1" x14ac:dyDescent="0.25">
      <c r="A2574" s="228"/>
      <c r="B2574" s="138"/>
      <c r="C2574" s="2"/>
      <c r="D2574" s="240"/>
      <c r="E2574" s="240"/>
      <c r="F2574" s="240"/>
      <c r="G2574" s="22"/>
      <c r="H2574" s="240"/>
      <c r="I2574" s="241"/>
      <c r="J2574" s="241"/>
      <c r="K2574" s="241"/>
      <c r="L2574" s="241"/>
      <c r="P2574" s="4"/>
      <c r="AA2574" s="12"/>
      <c r="AB2574" s="2"/>
      <c r="AC2574" s="2"/>
    </row>
    <row r="2575" spans="1:29" s="231" customFormat="1" ht="9.9" customHeight="1" x14ac:dyDescent="0.25">
      <c r="A2575" s="228"/>
      <c r="B2575" s="138"/>
      <c r="C2575" s="2"/>
      <c r="D2575" s="240"/>
      <c r="E2575" s="240"/>
      <c r="F2575" s="240"/>
      <c r="G2575" s="22"/>
      <c r="H2575" s="240"/>
      <c r="I2575" s="241"/>
      <c r="J2575" s="241"/>
      <c r="K2575" s="241"/>
      <c r="L2575" s="241"/>
      <c r="P2575" s="4"/>
      <c r="AA2575" s="12"/>
      <c r="AB2575" s="2"/>
      <c r="AC2575" s="2"/>
    </row>
    <row r="2576" spans="1:29" s="231" customFormat="1" ht="9.9" customHeight="1" x14ac:dyDescent="0.25">
      <c r="A2576" s="228"/>
      <c r="B2576" s="138"/>
      <c r="C2576" s="2"/>
      <c r="G2576" s="8"/>
      <c r="I2576" s="4"/>
      <c r="J2576" s="4"/>
      <c r="K2576" s="4"/>
      <c r="L2576" s="4"/>
      <c r="P2576" s="4"/>
      <c r="AA2576" s="12"/>
      <c r="AB2576" s="2"/>
      <c r="AC2576" s="2"/>
    </row>
    <row r="2577" spans="1:29" s="231" customFormat="1" ht="9.9" customHeight="1" x14ac:dyDescent="0.25">
      <c r="A2577" s="228"/>
      <c r="B2577" s="138"/>
      <c r="C2577" s="2"/>
      <c r="D2577" s="240"/>
      <c r="E2577" s="240"/>
      <c r="F2577" s="240"/>
      <c r="G2577" s="22"/>
      <c r="H2577" s="240"/>
      <c r="I2577" s="241"/>
      <c r="J2577" s="241"/>
      <c r="K2577" s="241"/>
      <c r="L2577" s="241"/>
      <c r="P2577" s="4"/>
      <c r="AA2577" s="12"/>
      <c r="AB2577" s="2"/>
      <c r="AC2577" s="2"/>
    </row>
    <row r="2578" spans="1:29" s="231" customFormat="1" ht="9.9" customHeight="1" x14ac:dyDescent="0.25">
      <c r="A2578" s="228"/>
      <c r="B2578" s="138"/>
      <c r="C2578" s="2"/>
      <c r="D2578" s="240"/>
      <c r="E2578" s="240"/>
      <c r="F2578" s="240"/>
      <c r="G2578" s="22"/>
      <c r="H2578" s="240"/>
      <c r="I2578" s="241"/>
      <c r="J2578" s="241"/>
      <c r="K2578" s="241"/>
      <c r="L2578" s="241"/>
      <c r="P2578" s="4"/>
      <c r="AA2578" s="12"/>
      <c r="AB2578" s="2"/>
      <c r="AC2578" s="2"/>
    </row>
    <row r="2579" spans="1:29" s="231" customFormat="1" ht="9.9" customHeight="1" x14ac:dyDescent="0.25">
      <c r="A2579" s="228"/>
      <c r="B2579" s="138"/>
      <c r="C2579" s="2"/>
      <c r="D2579" s="240"/>
      <c r="E2579" s="240"/>
      <c r="F2579" s="240"/>
      <c r="G2579" s="22"/>
      <c r="H2579" s="240"/>
      <c r="I2579" s="241"/>
      <c r="J2579" s="241"/>
      <c r="K2579" s="241"/>
      <c r="L2579" s="241"/>
      <c r="P2579" s="4"/>
      <c r="AA2579" s="12"/>
      <c r="AB2579" s="2"/>
      <c r="AC2579" s="2"/>
    </row>
    <row r="2580" spans="1:29" s="231" customFormat="1" ht="9.9" customHeight="1" x14ac:dyDescent="0.25">
      <c r="A2580" s="228"/>
      <c r="B2580" s="138"/>
      <c r="C2580" s="2"/>
      <c r="D2580" s="240"/>
      <c r="E2580" s="240"/>
      <c r="F2580" s="240"/>
      <c r="G2580" s="22"/>
      <c r="H2580" s="240"/>
      <c r="I2580" s="241"/>
      <c r="J2580" s="241"/>
      <c r="K2580" s="241"/>
      <c r="L2580" s="241"/>
      <c r="P2580" s="4"/>
      <c r="AA2580" s="12"/>
      <c r="AB2580" s="2"/>
      <c r="AC2580" s="2"/>
    </row>
    <row r="2581" spans="1:29" s="231" customFormat="1" ht="9.9" customHeight="1" x14ac:dyDescent="0.25">
      <c r="A2581" s="228"/>
      <c r="B2581" s="138"/>
      <c r="C2581" s="2"/>
      <c r="G2581" s="8"/>
      <c r="I2581" s="4"/>
      <c r="J2581" s="4"/>
      <c r="K2581" s="4"/>
      <c r="L2581" s="4"/>
      <c r="P2581" s="4"/>
      <c r="AA2581" s="12"/>
      <c r="AB2581" s="2"/>
      <c r="AC2581" s="2"/>
    </row>
    <row r="2582" spans="1:29" s="231" customFormat="1" ht="9.9" customHeight="1" x14ac:dyDescent="0.25">
      <c r="A2582" s="228"/>
      <c r="B2582" s="138"/>
      <c r="C2582" s="2"/>
      <c r="D2582" s="240"/>
      <c r="E2582" s="240"/>
      <c r="F2582" s="240"/>
      <c r="G2582" s="22"/>
      <c r="H2582" s="240"/>
      <c r="I2582" s="241"/>
      <c r="J2582" s="241"/>
      <c r="K2582" s="241"/>
      <c r="L2582" s="241"/>
      <c r="P2582" s="4"/>
      <c r="AA2582" s="12"/>
      <c r="AB2582" s="2"/>
      <c r="AC2582" s="2"/>
    </row>
    <row r="2583" spans="1:29" s="231" customFormat="1" ht="9.9" customHeight="1" x14ac:dyDescent="0.25">
      <c r="A2583" s="228"/>
      <c r="B2583" s="138"/>
      <c r="C2583" s="2"/>
      <c r="D2583" s="240"/>
      <c r="E2583" s="240"/>
      <c r="F2583" s="240"/>
      <c r="G2583" s="22"/>
      <c r="H2583" s="240"/>
      <c r="I2583" s="241"/>
      <c r="J2583" s="241"/>
      <c r="K2583" s="241"/>
      <c r="L2583" s="241"/>
      <c r="P2583" s="4"/>
      <c r="AA2583" s="12"/>
      <c r="AB2583" s="2"/>
      <c r="AC2583" s="2"/>
    </row>
    <row r="2584" spans="1:29" s="231" customFormat="1" ht="9.9" customHeight="1" x14ac:dyDescent="0.25">
      <c r="A2584" s="228"/>
      <c r="B2584" s="138"/>
      <c r="C2584" s="2"/>
      <c r="D2584" s="240"/>
      <c r="E2584" s="240"/>
      <c r="F2584" s="240"/>
      <c r="G2584" s="22"/>
      <c r="H2584" s="240"/>
      <c r="I2584" s="241"/>
      <c r="J2584" s="241"/>
      <c r="K2584" s="241"/>
      <c r="L2584" s="241"/>
      <c r="P2584" s="4"/>
      <c r="AA2584" s="12"/>
      <c r="AB2584" s="2"/>
      <c r="AC2584" s="2"/>
    </row>
    <row r="2585" spans="1:29" s="231" customFormat="1" ht="9.9" customHeight="1" x14ac:dyDescent="0.25">
      <c r="A2585" s="228"/>
      <c r="B2585" s="138"/>
      <c r="C2585" s="2"/>
      <c r="D2585" s="240"/>
      <c r="E2585" s="240"/>
      <c r="F2585" s="240"/>
      <c r="G2585" s="22"/>
      <c r="H2585" s="240"/>
      <c r="I2585" s="241"/>
      <c r="J2585" s="241"/>
      <c r="K2585" s="241"/>
      <c r="L2585" s="241"/>
      <c r="P2585" s="4"/>
      <c r="AA2585" s="12"/>
      <c r="AB2585" s="2"/>
      <c r="AC2585" s="2"/>
    </row>
    <row r="2586" spans="1:29" s="231" customFormat="1" ht="9.9" customHeight="1" x14ac:dyDescent="0.25">
      <c r="A2586" s="228"/>
      <c r="B2586" s="138"/>
      <c r="C2586" s="2"/>
      <c r="D2586" s="240"/>
      <c r="E2586" s="240"/>
      <c r="F2586" s="240"/>
      <c r="G2586" s="22"/>
      <c r="H2586" s="240"/>
      <c r="I2586" s="241"/>
      <c r="J2586" s="241"/>
      <c r="K2586" s="241"/>
      <c r="L2586" s="241"/>
      <c r="P2586" s="4"/>
      <c r="AA2586" s="12"/>
      <c r="AB2586" s="2"/>
      <c r="AC2586" s="2"/>
    </row>
    <row r="2587" spans="1:29" s="231" customFormat="1" ht="9.9" customHeight="1" x14ac:dyDescent="0.25">
      <c r="A2587" s="228"/>
      <c r="B2587" s="138"/>
      <c r="C2587" s="2"/>
      <c r="D2587" s="240"/>
      <c r="E2587" s="240"/>
      <c r="F2587" s="240"/>
      <c r="G2587" s="22"/>
      <c r="H2587" s="240"/>
      <c r="I2587" s="241"/>
      <c r="J2587" s="241"/>
      <c r="K2587" s="241"/>
      <c r="L2587" s="241"/>
      <c r="P2587" s="4"/>
      <c r="AA2587" s="12"/>
      <c r="AB2587" s="2"/>
      <c r="AC2587" s="2"/>
    </row>
    <row r="2588" spans="1:29" s="231" customFormat="1" ht="9.9" customHeight="1" x14ac:dyDescent="0.25">
      <c r="A2588" s="228"/>
      <c r="B2588" s="138"/>
      <c r="C2588" s="2"/>
      <c r="G2588" s="8"/>
      <c r="I2588" s="4"/>
      <c r="J2588" s="4"/>
      <c r="K2588" s="4"/>
      <c r="L2588" s="4"/>
      <c r="P2588" s="4"/>
      <c r="AA2588" s="12"/>
      <c r="AB2588" s="2"/>
      <c r="AC2588" s="2"/>
    </row>
    <row r="2589" spans="1:29" s="231" customFormat="1" ht="9.9" customHeight="1" x14ac:dyDescent="0.25">
      <c r="A2589" s="228"/>
      <c r="B2589" s="138"/>
      <c r="C2589" s="2"/>
      <c r="D2589" s="240"/>
      <c r="E2589" s="240"/>
      <c r="F2589" s="240"/>
      <c r="G2589" s="22"/>
      <c r="H2589" s="240"/>
      <c r="I2589" s="241"/>
      <c r="J2589" s="241"/>
      <c r="K2589" s="241"/>
      <c r="L2589" s="241"/>
      <c r="P2589" s="4"/>
      <c r="AA2589" s="12"/>
      <c r="AB2589" s="2"/>
      <c r="AC2589" s="2"/>
    </row>
    <row r="2590" spans="1:29" s="231" customFormat="1" ht="9.9" customHeight="1" x14ac:dyDescent="0.25">
      <c r="A2590" s="228"/>
      <c r="B2590" s="138"/>
      <c r="C2590" s="2"/>
      <c r="D2590" s="240"/>
      <c r="E2590" s="240"/>
      <c r="F2590" s="240"/>
      <c r="G2590" s="22"/>
      <c r="H2590" s="240"/>
      <c r="I2590" s="241"/>
      <c r="J2590" s="241"/>
      <c r="K2590" s="241"/>
      <c r="L2590" s="241"/>
      <c r="P2590" s="4"/>
      <c r="AA2590" s="12"/>
      <c r="AB2590" s="2"/>
      <c r="AC2590" s="2"/>
    </row>
    <row r="2591" spans="1:29" s="231" customFormat="1" ht="9.9" customHeight="1" x14ac:dyDescent="0.25">
      <c r="A2591" s="228"/>
      <c r="B2591" s="138"/>
      <c r="C2591" s="2"/>
      <c r="D2591" s="240"/>
      <c r="E2591" s="240"/>
      <c r="F2591" s="240"/>
      <c r="G2591" s="22"/>
      <c r="H2591" s="240"/>
      <c r="I2591" s="241"/>
      <c r="J2591" s="241"/>
      <c r="K2591" s="241"/>
      <c r="L2591" s="241"/>
      <c r="P2591" s="4"/>
      <c r="AA2591" s="12"/>
      <c r="AB2591" s="2"/>
      <c r="AC2591" s="2"/>
    </row>
    <row r="2592" spans="1:29" s="231" customFormat="1" ht="9.9" customHeight="1" x14ac:dyDescent="0.25">
      <c r="A2592" s="228"/>
      <c r="B2592" s="138"/>
      <c r="C2592" s="2"/>
      <c r="D2592" s="240"/>
      <c r="E2592" s="240"/>
      <c r="F2592" s="240"/>
      <c r="G2592" s="22"/>
      <c r="H2592" s="240"/>
      <c r="I2592" s="241"/>
      <c r="J2592" s="241"/>
      <c r="K2592" s="241"/>
      <c r="L2592" s="241"/>
      <c r="P2592" s="4"/>
      <c r="AA2592" s="12"/>
      <c r="AB2592" s="2"/>
      <c r="AC2592" s="2"/>
    </row>
    <row r="2593" spans="1:29" s="231" customFormat="1" ht="9.9" customHeight="1" x14ac:dyDescent="0.25">
      <c r="A2593" s="228"/>
      <c r="B2593" s="138"/>
      <c r="C2593" s="2"/>
      <c r="G2593" s="8"/>
      <c r="I2593" s="4"/>
      <c r="J2593" s="4"/>
      <c r="K2593" s="4"/>
      <c r="L2593" s="4"/>
      <c r="P2593" s="4"/>
      <c r="AA2593" s="12"/>
      <c r="AB2593" s="2"/>
      <c r="AC2593" s="2"/>
    </row>
    <row r="2594" spans="1:29" s="231" customFormat="1" ht="9.9" customHeight="1" x14ac:dyDescent="0.25">
      <c r="A2594" s="228"/>
      <c r="B2594" s="138"/>
      <c r="C2594" s="2"/>
      <c r="D2594" s="240"/>
      <c r="E2594" s="240"/>
      <c r="F2594" s="240"/>
      <c r="G2594" s="22"/>
      <c r="H2594" s="240"/>
      <c r="I2594" s="241"/>
      <c r="J2594" s="241"/>
      <c r="K2594" s="241"/>
      <c r="L2594" s="241"/>
      <c r="P2594" s="4"/>
      <c r="AA2594" s="12"/>
      <c r="AB2594" s="2"/>
      <c r="AC2594" s="2"/>
    </row>
    <row r="2595" spans="1:29" s="231" customFormat="1" ht="9.9" customHeight="1" x14ac:dyDescent="0.25">
      <c r="A2595" s="228"/>
      <c r="B2595" s="138"/>
      <c r="C2595" s="2"/>
      <c r="D2595" s="240"/>
      <c r="E2595" s="240"/>
      <c r="F2595" s="240"/>
      <c r="G2595" s="22"/>
      <c r="H2595" s="240"/>
      <c r="I2595" s="241"/>
      <c r="J2595" s="241"/>
      <c r="K2595" s="241"/>
      <c r="L2595" s="241"/>
      <c r="P2595" s="4"/>
      <c r="AA2595" s="12"/>
      <c r="AB2595" s="2"/>
      <c r="AC2595" s="2"/>
    </row>
    <row r="2596" spans="1:29" s="231" customFormat="1" ht="9.9" customHeight="1" x14ac:dyDescent="0.25">
      <c r="A2596" s="228"/>
      <c r="B2596" s="138"/>
      <c r="C2596" s="2"/>
      <c r="D2596" s="240"/>
      <c r="E2596" s="240"/>
      <c r="F2596" s="240"/>
      <c r="G2596" s="22"/>
      <c r="H2596" s="240"/>
      <c r="I2596" s="241"/>
      <c r="J2596" s="241"/>
      <c r="K2596" s="241"/>
      <c r="L2596" s="241"/>
      <c r="P2596" s="4"/>
      <c r="AA2596" s="12"/>
      <c r="AB2596" s="2"/>
      <c r="AC2596" s="2"/>
    </row>
    <row r="2597" spans="1:29" s="231" customFormat="1" ht="9.9" customHeight="1" x14ac:dyDescent="0.25">
      <c r="A2597" s="228"/>
      <c r="B2597" s="138"/>
      <c r="C2597" s="2"/>
      <c r="D2597" s="240"/>
      <c r="E2597" s="240"/>
      <c r="F2597" s="240"/>
      <c r="G2597" s="22"/>
      <c r="H2597" s="240"/>
      <c r="I2597" s="241"/>
      <c r="J2597" s="241"/>
      <c r="K2597" s="241"/>
      <c r="L2597" s="241"/>
      <c r="P2597" s="4"/>
      <c r="AA2597" s="12"/>
      <c r="AB2597" s="2"/>
      <c r="AC2597" s="2"/>
    </row>
    <row r="2598" spans="1:29" s="231" customFormat="1" ht="9.9" customHeight="1" x14ac:dyDescent="0.25">
      <c r="A2598" s="228"/>
      <c r="B2598" s="138"/>
      <c r="C2598" s="2"/>
      <c r="G2598" s="8"/>
      <c r="I2598" s="4"/>
      <c r="J2598" s="4"/>
      <c r="K2598" s="4"/>
      <c r="L2598" s="4"/>
      <c r="P2598" s="4"/>
      <c r="AA2598" s="12"/>
      <c r="AB2598" s="2"/>
      <c r="AC2598" s="2"/>
    </row>
    <row r="2599" spans="1:29" s="231" customFormat="1" ht="9.9" customHeight="1" x14ac:dyDescent="0.25">
      <c r="A2599" s="228"/>
      <c r="B2599" s="138"/>
      <c r="C2599" s="2"/>
      <c r="D2599" s="240"/>
      <c r="E2599" s="240"/>
      <c r="F2599" s="240"/>
      <c r="G2599" s="22"/>
      <c r="H2599" s="240"/>
      <c r="I2599" s="241"/>
      <c r="J2599" s="241"/>
      <c r="K2599" s="241"/>
      <c r="L2599" s="241"/>
      <c r="P2599" s="4"/>
      <c r="AA2599" s="12"/>
      <c r="AB2599" s="2"/>
      <c r="AC2599" s="2"/>
    </row>
    <row r="2600" spans="1:29" s="231" customFormat="1" ht="9.9" customHeight="1" x14ac:dyDescent="0.25">
      <c r="A2600" s="228"/>
      <c r="B2600" s="138"/>
      <c r="C2600" s="2"/>
      <c r="D2600" s="240"/>
      <c r="E2600" s="240"/>
      <c r="F2600" s="240"/>
      <c r="G2600" s="22"/>
      <c r="H2600" s="240"/>
      <c r="I2600" s="241"/>
      <c r="J2600" s="241"/>
      <c r="K2600" s="241"/>
      <c r="L2600" s="241"/>
      <c r="P2600" s="4"/>
      <c r="AA2600" s="12"/>
      <c r="AB2600" s="2"/>
      <c r="AC2600" s="2"/>
    </row>
    <row r="2601" spans="1:29" s="231" customFormat="1" ht="9.9" customHeight="1" x14ac:dyDescent="0.25">
      <c r="A2601" s="228"/>
      <c r="B2601" s="138"/>
      <c r="C2601" s="2"/>
      <c r="D2601" s="240"/>
      <c r="E2601" s="240"/>
      <c r="F2601" s="240"/>
      <c r="G2601" s="22"/>
      <c r="H2601" s="240"/>
      <c r="I2601" s="241"/>
      <c r="J2601" s="241"/>
      <c r="K2601" s="241"/>
      <c r="L2601" s="241"/>
      <c r="P2601" s="4"/>
      <c r="AA2601" s="12"/>
      <c r="AB2601" s="2"/>
      <c r="AC2601" s="2"/>
    </row>
    <row r="2602" spans="1:29" s="231" customFormat="1" ht="9.9" customHeight="1" x14ac:dyDescent="0.25">
      <c r="A2602" s="228"/>
      <c r="B2602" s="138"/>
      <c r="C2602" s="2"/>
      <c r="D2602" s="240"/>
      <c r="E2602" s="240"/>
      <c r="F2602" s="240"/>
      <c r="G2602" s="22"/>
      <c r="H2602" s="240"/>
      <c r="I2602" s="241"/>
      <c r="J2602" s="241"/>
      <c r="K2602" s="241"/>
      <c r="L2602" s="241"/>
      <c r="P2602" s="4"/>
      <c r="AA2602" s="12"/>
      <c r="AB2602" s="2"/>
      <c r="AC2602" s="2"/>
    </row>
    <row r="2603" spans="1:29" s="231" customFormat="1" ht="9.9" customHeight="1" x14ac:dyDescent="0.25">
      <c r="A2603" s="228"/>
      <c r="B2603" s="138"/>
      <c r="C2603" s="2"/>
      <c r="G2603" s="8"/>
      <c r="I2603" s="4"/>
      <c r="J2603" s="4"/>
      <c r="K2603" s="4"/>
      <c r="L2603" s="4"/>
      <c r="P2603" s="4"/>
      <c r="AA2603" s="12"/>
      <c r="AB2603" s="2"/>
      <c r="AC2603" s="2"/>
    </row>
    <row r="2604" spans="1:29" s="231" customFormat="1" ht="9.9" customHeight="1" x14ac:dyDescent="0.25">
      <c r="A2604" s="228"/>
      <c r="B2604" s="138"/>
      <c r="C2604" s="2"/>
      <c r="D2604" s="240"/>
      <c r="E2604" s="240"/>
      <c r="F2604" s="240"/>
      <c r="G2604" s="22"/>
      <c r="H2604" s="240"/>
      <c r="I2604" s="241"/>
      <c r="J2604" s="241"/>
      <c r="K2604" s="241"/>
      <c r="L2604" s="241"/>
      <c r="P2604" s="4"/>
      <c r="AA2604" s="12"/>
      <c r="AB2604" s="2"/>
      <c r="AC2604" s="2"/>
    </row>
    <row r="2605" spans="1:29" s="231" customFormat="1" ht="9.9" customHeight="1" x14ac:dyDescent="0.25">
      <c r="A2605" s="228"/>
      <c r="B2605" s="138"/>
      <c r="C2605" s="2"/>
      <c r="D2605" s="240"/>
      <c r="E2605" s="240"/>
      <c r="F2605" s="240"/>
      <c r="G2605" s="22"/>
      <c r="H2605" s="240"/>
      <c r="I2605" s="241"/>
      <c r="J2605" s="241"/>
      <c r="K2605" s="241"/>
      <c r="L2605" s="241"/>
      <c r="P2605" s="4"/>
      <c r="AA2605" s="12"/>
      <c r="AB2605" s="2"/>
      <c r="AC2605" s="2"/>
    </row>
    <row r="2606" spans="1:29" s="231" customFormat="1" ht="9.9" customHeight="1" x14ac:dyDescent="0.25">
      <c r="A2606" s="228"/>
      <c r="B2606" s="138"/>
      <c r="C2606" s="2"/>
      <c r="D2606" s="240"/>
      <c r="E2606" s="240"/>
      <c r="F2606" s="240"/>
      <c r="G2606" s="22"/>
      <c r="H2606" s="240"/>
      <c r="I2606" s="241"/>
      <c r="J2606" s="241"/>
      <c r="K2606" s="241"/>
      <c r="L2606" s="241"/>
      <c r="P2606" s="4"/>
      <c r="AA2606" s="12"/>
      <c r="AB2606" s="2"/>
      <c r="AC2606" s="2"/>
    </row>
    <row r="2607" spans="1:29" s="231" customFormat="1" ht="9.9" customHeight="1" x14ac:dyDescent="0.25">
      <c r="A2607" s="228"/>
      <c r="B2607" s="138"/>
      <c r="C2607" s="2"/>
      <c r="D2607" s="240"/>
      <c r="E2607" s="240"/>
      <c r="F2607" s="240"/>
      <c r="G2607" s="22"/>
      <c r="H2607" s="240"/>
      <c r="I2607" s="241"/>
      <c r="J2607" s="241"/>
      <c r="K2607" s="241"/>
      <c r="L2607" s="241"/>
      <c r="P2607" s="4"/>
      <c r="AA2607" s="12"/>
      <c r="AB2607" s="2"/>
      <c r="AC2607" s="2"/>
    </row>
    <row r="2608" spans="1:29" s="231" customFormat="1" ht="9.9" customHeight="1" x14ac:dyDescent="0.25">
      <c r="A2608" s="228"/>
      <c r="B2608" s="138"/>
      <c r="C2608" s="2"/>
      <c r="G2608" s="8"/>
      <c r="I2608" s="4"/>
      <c r="J2608" s="4"/>
      <c r="K2608" s="4"/>
      <c r="L2608" s="4"/>
      <c r="P2608" s="4"/>
      <c r="AA2608" s="12"/>
      <c r="AB2608" s="2"/>
      <c r="AC2608" s="2"/>
    </row>
    <row r="2609" spans="1:29" s="231" customFormat="1" ht="9.9" customHeight="1" x14ac:dyDescent="0.25">
      <c r="A2609" s="228"/>
      <c r="B2609" s="138"/>
      <c r="C2609" s="2"/>
      <c r="D2609" s="240"/>
      <c r="E2609" s="240"/>
      <c r="F2609" s="240"/>
      <c r="G2609" s="22"/>
      <c r="H2609" s="240"/>
      <c r="I2609" s="241"/>
      <c r="J2609" s="241"/>
      <c r="K2609" s="241"/>
      <c r="L2609" s="241"/>
      <c r="P2609" s="4"/>
      <c r="AA2609" s="12"/>
      <c r="AB2609" s="2"/>
      <c r="AC2609" s="2"/>
    </row>
    <row r="2610" spans="1:29" s="231" customFormat="1" ht="9.9" customHeight="1" x14ac:dyDescent="0.25">
      <c r="A2610" s="228"/>
      <c r="B2610" s="138"/>
      <c r="C2610" s="2"/>
      <c r="D2610" s="240"/>
      <c r="E2610" s="240"/>
      <c r="F2610" s="240"/>
      <c r="G2610" s="22"/>
      <c r="H2610" s="240"/>
      <c r="I2610" s="241"/>
      <c r="J2610" s="241"/>
      <c r="K2610" s="241"/>
      <c r="L2610" s="241"/>
      <c r="P2610" s="4"/>
      <c r="AA2610" s="12"/>
      <c r="AB2610" s="2"/>
      <c r="AC2610" s="2"/>
    </row>
    <row r="2611" spans="1:29" s="231" customFormat="1" ht="9.9" customHeight="1" x14ac:dyDescent="0.25">
      <c r="A2611" s="228"/>
      <c r="B2611" s="138"/>
      <c r="C2611" s="2"/>
      <c r="D2611" s="240"/>
      <c r="E2611" s="240"/>
      <c r="F2611" s="240"/>
      <c r="G2611" s="22"/>
      <c r="H2611" s="240"/>
      <c r="I2611" s="241"/>
      <c r="J2611" s="241"/>
      <c r="K2611" s="241"/>
      <c r="L2611" s="241"/>
      <c r="P2611" s="4"/>
      <c r="AA2611" s="12"/>
      <c r="AB2611" s="2"/>
      <c r="AC2611" s="2"/>
    </row>
    <row r="2612" spans="1:29" s="231" customFormat="1" ht="9.9" customHeight="1" x14ac:dyDescent="0.25">
      <c r="A2612" s="228"/>
      <c r="B2612" s="138"/>
      <c r="C2612" s="2"/>
      <c r="D2612" s="240"/>
      <c r="E2612" s="240"/>
      <c r="F2612" s="240"/>
      <c r="G2612" s="22"/>
      <c r="H2612" s="240"/>
      <c r="I2612" s="241"/>
      <c r="J2612" s="241"/>
      <c r="K2612" s="241"/>
      <c r="L2612" s="241"/>
      <c r="P2612" s="4"/>
      <c r="AA2612" s="12"/>
      <c r="AB2612" s="2"/>
      <c r="AC2612" s="2"/>
    </row>
    <row r="2613" spans="1:29" s="231" customFormat="1" ht="9.9" customHeight="1" x14ac:dyDescent="0.25">
      <c r="A2613" s="228"/>
      <c r="B2613" s="138"/>
      <c r="C2613" s="2"/>
      <c r="G2613" s="8"/>
      <c r="I2613" s="4"/>
      <c r="J2613" s="4"/>
      <c r="K2613" s="4"/>
      <c r="L2613" s="4"/>
      <c r="P2613" s="4"/>
      <c r="AA2613" s="12"/>
      <c r="AB2613" s="2"/>
      <c r="AC2613" s="2"/>
    </row>
    <row r="2614" spans="1:29" s="231" customFormat="1" ht="9.9" customHeight="1" x14ac:dyDescent="0.25">
      <c r="A2614" s="228"/>
      <c r="B2614" s="138"/>
      <c r="C2614" s="2"/>
      <c r="D2614" s="240"/>
      <c r="E2614" s="240"/>
      <c r="F2614" s="240"/>
      <c r="G2614" s="22"/>
      <c r="H2614" s="240"/>
      <c r="I2614" s="241"/>
      <c r="J2614" s="241"/>
      <c r="K2614" s="241"/>
      <c r="L2614" s="241"/>
      <c r="P2614" s="4"/>
      <c r="AA2614" s="12"/>
      <c r="AB2614" s="2"/>
      <c r="AC2614" s="2"/>
    </row>
    <row r="2615" spans="1:29" s="231" customFormat="1" ht="9.9" customHeight="1" x14ac:dyDescent="0.25">
      <c r="A2615" s="228"/>
      <c r="B2615" s="138"/>
      <c r="C2615" s="2"/>
      <c r="D2615" s="240"/>
      <c r="E2615" s="240"/>
      <c r="F2615" s="240"/>
      <c r="G2615" s="22"/>
      <c r="H2615" s="240"/>
      <c r="I2615" s="241"/>
      <c r="J2615" s="241"/>
      <c r="K2615" s="241"/>
      <c r="L2615" s="241"/>
      <c r="P2615" s="4"/>
      <c r="AA2615" s="12"/>
      <c r="AB2615" s="2"/>
      <c r="AC2615" s="2"/>
    </row>
    <row r="2616" spans="1:29" s="231" customFormat="1" ht="9.9" customHeight="1" x14ac:dyDescent="0.25">
      <c r="A2616" s="228"/>
      <c r="B2616" s="138"/>
      <c r="C2616" s="2"/>
      <c r="D2616" s="240"/>
      <c r="E2616" s="240"/>
      <c r="F2616" s="240"/>
      <c r="G2616" s="22"/>
      <c r="H2616" s="240"/>
      <c r="I2616" s="241"/>
      <c r="J2616" s="241"/>
      <c r="K2616" s="241"/>
      <c r="L2616" s="241"/>
      <c r="P2616" s="4"/>
      <c r="AA2616" s="12"/>
      <c r="AB2616" s="2"/>
      <c r="AC2616" s="2"/>
    </row>
    <row r="2617" spans="1:29" s="231" customFormat="1" ht="9.9" customHeight="1" x14ac:dyDescent="0.25">
      <c r="A2617" s="228"/>
      <c r="B2617" s="138"/>
      <c r="C2617" s="2"/>
      <c r="D2617" s="240"/>
      <c r="E2617" s="240"/>
      <c r="F2617" s="240"/>
      <c r="G2617" s="22"/>
      <c r="H2617" s="240"/>
      <c r="I2617" s="241"/>
      <c r="J2617" s="241"/>
      <c r="K2617" s="241"/>
      <c r="L2617" s="241"/>
      <c r="P2617" s="4"/>
      <c r="AA2617" s="12"/>
      <c r="AB2617" s="2"/>
      <c r="AC2617" s="2"/>
    </row>
    <row r="2618" spans="1:29" s="231" customFormat="1" ht="9.9" customHeight="1" x14ac:dyDescent="0.25">
      <c r="A2618" s="228"/>
      <c r="B2618" s="138"/>
      <c r="C2618" s="2"/>
      <c r="G2618" s="8"/>
      <c r="I2618" s="4"/>
      <c r="J2618" s="4"/>
      <c r="K2618" s="4"/>
      <c r="L2618" s="4"/>
      <c r="P2618" s="4"/>
      <c r="AA2618" s="12"/>
      <c r="AB2618" s="2"/>
      <c r="AC2618" s="2"/>
    </row>
    <row r="2619" spans="1:29" s="231" customFormat="1" ht="9.9" customHeight="1" x14ac:dyDescent="0.25">
      <c r="A2619" s="228"/>
      <c r="B2619" s="138"/>
      <c r="C2619" s="2"/>
      <c r="D2619" s="240"/>
      <c r="E2619" s="240"/>
      <c r="F2619" s="240"/>
      <c r="G2619" s="22"/>
      <c r="H2619" s="240"/>
      <c r="I2619" s="241"/>
      <c r="J2619" s="241"/>
      <c r="K2619" s="241"/>
      <c r="L2619" s="241"/>
      <c r="P2619" s="4"/>
      <c r="AA2619" s="12"/>
      <c r="AB2619" s="2"/>
      <c r="AC2619" s="2"/>
    </row>
    <row r="2620" spans="1:29" s="231" customFormat="1" ht="9.9" customHeight="1" x14ac:dyDescent="0.25">
      <c r="A2620" s="228"/>
      <c r="B2620" s="138"/>
      <c r="C2620" s="2"/>
      <c r="D2620" s="240"/>
      <c r="E2620" s="240"/>
      <c r="F2620" s="240"/>
      <c r="G2620" s="22"/>
      <c r="H2620" s="240"/>
      <c r="I2620" s="241"/>
      <c r="J2620" s="241"/>
      <c r="K2620" s="241"/>
      <c r="L2620" s="241"/>
      <c r="P2620" s="4"/>
      <c r="AA2620" s="12"/>
      <c r="AB2620" s="2"/>
      <c r="AC2620" s="2"/>
    </row>
    <row r="2621" spans="1:29" s="231" customFormat="1" ht="9.9" customHeight="1" x14ac:dyDescent="0.25">
      <c r="A2621" s="228"/>
      <c r="B2621" s="138"/>
      <c r="C2621" s="2"/>
      <c r="D2621" s="240"/>
      <c r="E2621" s="240"/>
      <c r="F2621" s="240"/>
      <c r="G2621" s="22"/>
      <c r="H2621" s="240"/>
      <c r="I2621" s="241"/>
      <c r="J2621" s="241"/>
      <c r="K2621" s="241"/>
      <c r="L2621" s="241"/>
      <c r="P2621" s="4"/>
      <c r="AA2621" s="12"/>
      <c r="AB2621" s="2"/>
      <c r="AC2621" s="2"/>
    </row>
    <row r="2622" spans="1:29" s="231" customFormat="1" ht="9.9" customHeight="1" x14ac:dyDescent="0.25">
      <c r="A2622" s="228"/>
      <c r="B2622" s="138"/>
      <c r="C2622" s="2"/>
      <c r="D2622" s="240"/>
      <c r="E2622" s="240"/>
      <c r="F2622" s="240"/>
      <c r="G2622" s="22"/>
      <c r="H2622" s="240"/>
      <c r="I2622" s="241"/>
      <c r="J2622" s="241"/>
      <c r="K2622" s="241"/>
      <c r="L2622" s="241"/>
      <c r="P2622" s="4"/>
      <c r="AA2622" s="12"/>
      <c r="AB2622" s="2"/>
      <c r="AC2622" s="2"/>
    </row>
    <row r="2623" spans="1:29" s="231" customFormat="1" ht="9.9" customHeight="1" x14ac:dyDescent="0.25">
      <c r="A2623" s="228"/>
      <c r="B2623" s="138"/>
      <c r="C2623" s="2"/>
      <c r="G2623" s="8"/>
      <c r="I2623" s="4"/>
      <c r="J2623" s="4"/>
      <c r="K2623" s="4"/>
      <c r="L2623" s="4"/>
      <c r="P2623" s="4"/>
      <c r="AA2623" s="12"/>
      <c r="AB2623" s="2"/>
      <c r="AC2623" s="2"/>
    </row>
    <row r="2624" spans="1:29" s="231" customFormat="1" ht="9.9" customHeight="1" x14ac:dyDescent="0.25">
      <c r="A2624" s="228"/>
      <c r="B2624" s="138"/>
      <c r="C2624" s="2"/>
      <c r="D2624" s="240"/>
      <c r="E2624" s="240"/>
      <c r="F2624" s="240"/>
      <c r="G2624" s="22"/>
      <c r="H2624" s="240"/>
      <c r="I2624" s="241"/>
      <c r="J2624" s="241"/>
      <c r="K2624" s="241"/>
      <c r="L2624" s="241"/>
      <c r="P2624" s="4"/>
      <c r="AA2624" s="12"/>
      <c r="AB2624" s="2"/>
      <c r="AC2624" s="2"/>
    </row>
    <row r="2625" spans="1:29" s="231" customFormat="1" ht="9.9" customHeight="1" x14ac:dyDescent="0.25">
      <c r="A2625" s="228"/>
      <c r="B2625" s="138"/>
      <c r="C2625" s="2"/>
      <c r="D2625" s="240"/>
      <c r="E2625" s="240"/>
      <c r="F2625" s="240"/>
      <c r="G2625" s="22"/>
      <c r="H2625" s="240"/>
      <c r="I2625" s="241"/>
      <c r="J2625" s="241"/>
      <c r="K2625" s="241"/>
      <c r="L2625" s="241"/>
      <c r="P2625" s="4"/>
      <c r="AA2625" s="12"/>
      <c r="AB2625" s="2"/>
      <c r="AC2625" s="2"/>
    </row>
    <row r="2626" spans="1:29" s="231" customFormat="1" ht="9.9" customHeight="1" x14ac:dyDescent="0.25">
      <c r="A2626" s="228"/>
      <c r="B2626" s="138"/>
      <c r="C2626" s="2"/>
      <c r="D2626" s="240"/>
      <c r="E2626" s="240"/>
      <c r="F2626" s="240"/>
      <c r="G2626" s="22"/>
      <c r="H2626" s="240"/>
      <c r="I2626" s="241"/>
      <c r="J2626" s="241"/>
      <c r="K2626" s="241"/>
      <c r="L2626" s="241"/>
      <c r="P2626" s="4"/>
      <c r="AA2626" s="12"/>
      <c r="AB2626" s="2"/>
      <c r="AC2626" s="2"/>
    </row>
    <row r="2627" spans="1:29" s="231" customFormat="1" ht="9.9" customHeight="1" x14ac:dyDescent="0.25">
      <c r="A2627" s="228"/>
      <c r="B2627" s="138"/>
      <c r="C2627" s="2"/>
      <c r="D2627" s="240"/>
      <c r="E2627" s="240"/>
      <c r="F2627" s="240"/>
      <c r="G2627" s="22"/>
      <c r="H2627" s="240"/>
      <c r="I2627" s="241"/>
      <c r="J2627" s="241"/>
      <c r="K2627" s="241"/>
      <c r="L2627" s="241"/>
      <c r="P2627" s="4"/>
      <c r="AA2627" s="12"/>
      <c r="AB2627" s="2"/>
      <c r="AC2627" s="2"/>
    </row>
    <row r="2628" spans="1:29" s="231" customFormat="1" ht="9.9" customHeight="1" x14ac:dyDescent="0.25">
      <c r="A2628" s="228"/>
      <c r="B2628" s="138"/>
      <c r="C2628" s="2"/>
      <c r="G2628" s="8"/>
      <c r="I2628" s="4"/>
      <c r="J2628" s="4"/>
      <c r="K2628" s="4"/>
      <c r="L2628" s="4"/>
      <c r="P2628" s="4"/>
      <c r="AA2628" s="12"/>
      <c r="AB2628" s="2"/>
      <c r="AC2628" s="2"/>
    </row>
    <row r="2629" spans="1:29" s="231" customFormat="1" ht="9.9" customHeight="1" x14ac:dyDescent="0.25">
      <c r="A2629" s="228"/>
      <c r="B2629" s="138"/>
      <c r="C2629" s="2"/>
      <c r="D2629" s="240"/>
      <c r="E2629" s="240"/>
      <c r="F2629" s="240"/>
      <c r="G2629" s="22"/>
      <c r="H2629" s="240"/>
      <c r="I2629" s="241"/>
      <c r="J2629" s="241"/>
      <c r="K2629" s="241"/>
      <c r="L2629" s="241"/>
      <c r="P2629" s="4"/>
      <c r="AA2629" s="12"/>
      <c r="AB2629" s="2"/>
      <c r="AC2629" s="2"/>
    </row>
    <row r="2630" spans="1:29" s="231" customFormat="1" ht="9.9" customHeight="1" x14ac:dyDescent="0.25">
      <c r="A2630" s="228"/>
      <c r="B2630" s="138"/>
      <c r="C2630" s="2"/>
      <c r="D2630" s="240"/>
      <c r="E2630" s="240"/>
      <c r="F2630" s="240"/>
      <c r="G2630" s="22"/>
      <c r="H2630" s="240"/>
      <c r="I2630" s="241"/>
      <c r="J2630" s="241"/>
      <c r="K2630" s="241"/>
      <c r="L2630" s="241"/>
      <c r="P2630" s="4"/>
      <c r="AA2630" s="12"/>
      <c r="AB2630" s="2"/>
      <c r="AC2630" s="2"/>
    </row>
    <row r="2631" spans="1:29" s="231" customFormat="1" ht="9.9" customHeight="1" x14ac:dyDescent="0.25">
      <c r="A2631" s="228"/>
      <c r="B2631" s="138"/>
      <c r="C2631" s="2"/>
      <c r="D2631" s="240"/>
      <c r="E2631" s="240"/>
      <c r="F2631" s="240"/>
      <c r="G2631" s="22"/>
      <c r="H2631" s="240"/>
      <c r="I2631" s="241"/>
      <c r="J2631" s="241"/>
      <c r="K2631" s="241"/>
      <c r="L2631" s="241"/>
      <c r="P2631" s="4"/>
      <c r="AA2631" s="12"/>
      <c r="AB2631" s="2"/>
      <c r="AC2631" s="2"/>
    </row>
    <row r="2632" spans="1:29" s="231" customFormat="1" ht="9.9" customHeight="1" x14ac:dyDescent="0.25">
      <c r="A2632" s="228"/>
      <c r="B2632" s="138"/>
      <c r="C2632" s="2"/>
      <c r="D2632" s="240"/>
      <c r="E2632" s="240"/>
      <c r="F2632" s="240"/>
      <c r="G2632" s="22"/>
      <c r="H2632" s="240"/>
      <c r="I2632" s="4"/>
      <c r="J2632" s="4"/>
      <c r="K2632" s="4"/>
      <c r="L2632" s="4"/>
      <c r="P2632" s="4"/>
      <c r="AA2632" s="12"/>
      <c r="AB2632" s="2"/>
      <c r="AC2632" s="2"/>
    </row>
    <row r="2633" spans="1:29" s="231" customFormat="1" ht="9.9" customHeight="1" x14ac:dyDescent="0.25">
      <c r="A2633" s="228"/>
      <c r="B2633" s="138"/>
      <c r="C2633" s="2"/>
      <c r="D2633" s="240"/>
      <c r="E2633" s="240"/>
      <c r="F2633" s="240"/>
      <c r="G2633" s="22"/>
      <c r="H2633" s="240"/>
      <c r="I2633" s="241"/>
      <c r="J2633" s="241"/>
      <c r="K2633" s="241"/>
      <c r="L2633" s="241"/>
      <c r="P2633" s="4"/>
      <c r="AA2633" s="12"/>
      <c r="AB2633" s="2"/>
      <c r="AC2633" s="2"/>
    </row>
    <row r="2634" spans="1:29" s="231" customFormat="1" ht="9.9" customHeight="1" x14ac:dyDescent="0.25">
      <c r="A2634" s="228"/>
      <c r="B2634" s="138"/>
      <c r="C2634" s="2"/>
      <c r="D2634" s="240"/>
      <c r="E2634" s="240"/>
      <c r="F2634" s="240"/>
      <c r="G2634" s="22"/>
      <c r="H2634" s="240"/>
      <c r="I2634" s="241"/>
      <c r="J2634" s="241"/>
      <c r="K2634" s="241"/>
      <c r="L2634" s="241"/>
      <c r="P2634" s="4"/>
      <c r="AA2634" s="12"/>
      <c r="AB2634" s="2"/>
      <c r="AC2634" s="2"/>
    </row>
    <row r="2635" spans="1:29" s="231" customFormat="1" ht="9.9" customHeight="1" x14ac:dyDescent="0.25">
      <c r="A2635" s="228"/>
      <c r="B2635" s="138"/>
      <c r="C2635" s="2"/>
      <c r="D2635" s="240"/>
      <c r="E2635" s="240"/>
      <c r="F2635" s="240"/>
      <c r="G2635" s="22"/>
      <c r="H2635" s="240"/>
      <c r="I2635" s="241"/>
      <c r="J2635" s="241"/>
      <c r="K2635" s="241"/>
      <c r="L2635" s="241"/>
      <c r="P2635" s="4"/>
      <c r="AA2635" s="12"/>
      <c r="AB2635" s="2"/>
      <c r="AC2635" s="2"/>
    </row>
    <row r="2636" spans="1:29" s="231" customFormat="1" ht="9.9" customHeight="1" x14ac:dyDescent="0.25">
      <c r="A2636" s="228"/>
      <c r="B2636" s="138"/>
      <c r="C2636" s="2"/>
      <c r="G2636" s="8"/>
      <c r="I2636" s="4"/>
      <c r="J2636" s="4"/>
      <c r="K2636" s="4"/>
      <c r="L2636" s="4"/>
      <c r="P2636" s="4"/>
      <c r="AA2636" s="12"/>
      <c r="AB2636" s="2"/>
      <c r="AC2636" s="2"/>
    </row>
    <row r="2637" spans="1:29" s="231" customFormat="1" ht="9.9" customHeight="1" x14ac:dyDescent="0.25">
      <c r="A2637" s="228"/>
      <c r="B2637" s="138"/>
      <c r="C2637" s="2"/>
      <c r="D2637" s="240"/>
      <c r="E2637" s="240"/>
      <c r="F2637" s="240"/>
      <c r="G2637" s="22"/>
      <c r="H2637" s="240"/>
      <c r="I2637" s="241"/>
      <c r="J2637" s="241"/>
      <c r="K2637" s="241"/>
      <c r="L2637" s="241"/>
      <c r="P2637" s="4"/>
      <c r="AA2637" s="12"/>
      <c r="AB2637" s="2"/>
      <c r="AC2637" s="2"/>
    </row>
    <row r="2638" spans="1:29" s="231" customFormat="1" ht="9.9" customHeight="1" x14ac:dyDescent="0.25">
      <c r="A2638" s="228"/>
      <c r="B2638" s="138"/>
      <c r="C2638" s="2"/>
      <c r="D2638" s="240"/>
      <c r="E2638" s="240"/>
      <c r="F2638" s="240"/>
      <c r="G2638" s="22"/>
      <c r="H2638" s="240"/>
      <c r="I2638" s="241"/>
      <c r="J2638" s="241"/>
      <c r="K2638" s="241"/>
      <c r="L2638" s="241"/>
      <c r="P2638" s="4"/>
      <c r="AA2638" s="12"/>
      <c r="AB2638" s="2"/>
      <c r="AC2638" s="2"/>
    </row>
    <row r="2640" spans="1:29" s="231" customFormat="1" ht="9.9" customHeight="1" x14ac:dyDescent="0.25">
      <c r="A2640" s="228"/>
      <c r="B2640" s="141"/>
      <c r="C2640" s="142"/>
      <c r="G2640" s="8"/>
      <c r="I2640" s="4"/>
      <c r="J2640" s="4"/>
      <c r="K2640" s="4"/>
      <c r="L2640" s="13"/>
      <c r="P2640" s="4"/>
      <c r="AA2640" s="12"/>
      <c r="AB2640" s="2"/>
      <c r="AC2640" s="2"/>
    </row>
    <row r="2641" spans="1:29" s="231" customFormat="1" ht="9.9" customHeight="1" x14ac:dyDescent="0.25">
      <c r="A2641" s="228"/>
      <c r="B2641" s="142"/>
      <c r="C2641" s="142"/>
      <c r="D2641" s="2"/>
      <c r="G2641" s="8"/>
      <c r="I2641" s="241"/>
      <c r="J2641" s="241"/>
      <c r="K2641" s="241"/>
      <c r="L2641" s="241"/>
      <c r="P2641" s="4"/>
      <c r="AA2641" s="12"/>
      <c r="AB2641" s="2"/>
      <c r="AC2641" s="2"/>
    </row>
    <row r="2642" spans="1:29" s="231" customFormat="1" ht="9.9" customHeight="1" x14ac:dyDescent="0.25">
      <c r="A2642" s="228"/>
      <c r="B2642" s="138"/>
      <c r="C2642" s="142"/>
      <c r="D2642" s="2"/>
      <c r="G2642" s="8"/>
      <c r="I2642" s="241"/>
      <c r="J2642" s="241"/>
      <c r="K2642" s="241"/>
      <c r="L2642" s="241"/>
      <c r="P2642" s="4"/>
      <c r="AA2642" s="12"/>
      <c r="AB2642" s="2"/>
      <c r="AC2642" s="2"/>
    </row>
    <row r="2643" spans="1:29" s="231" customFormat="1" ht="9.9" customHeight="1" x14ac:dyDescent="0.25">
      <c r="A2643" s="228"/>
      <c r="B2643" s="138"/>
      <c r="C2643" s="142"/>
      <c r="D2643" s="2"/>
      <c r="G2643" s="8"/>
      <c r="I2643" s="333"/>
      <c r="J2643" s="334"/>
      <c r="K2643" s="241"/>
      <c r="L2643" s="241"/>
      <c r="P2643" s="4"/>
      <c r="AA2643" s="12"/>
      <c r="AB2643" s="2"/>
      <c r="AC2643" s="2"/>
    </row>
    <row r="2644" spans="1:29" s="231" customFormat="1" ht="9.9" customHeight="1" x14ac:dyDescent="0.25">
      <c r="A2644" s="228"/>
      <c r="B2644" s="138"/>
      <c r="C2644" s="142"/>
      <c r="D2644" s="2"/>
      <c r="G2644" s="8"/>
      <c r="I2644" s="333"/>
      <c r="J2644" s="334"/>
      <c r="K2644" s="241"/>
      <c r="L2644" s="241"/>
      <c r="P2644" s="4"/>
      <c r="AA2644" s="12"/>
      <c r="AB2644" s="2"/>
      <c r="AC2644" s="2"/>
    </row>
    <row r="2645" spans="1:29" s="231" customFormat="1" ht="9.9" customHeight="1" x14ac:dyDescent="0.25">
      <c r="A2645" s="228"/>
      <c r="B2645" s="138"/>
      <c r="C2645" s="142"/>
      <c r="D2645" s="2"/>
      <c r="G2645" s="8"/>
      <c r="I2645" s="241"/>
      <c r="J2645" s="241"/>
      <c r="K2645" s="241"/>
      <c r="L2645" s="241"/>
      <c r="P2645" s="4"/>
      <c r="AA2645" s="12"/>
      <c r="AB2645" s="2"/>
      <c r="AC2645" s="2"/>
    </row>
    <row r="2646" spans="1:29" s="231" customFormat="1" ht="9.9" customHeight="1" x14ac:dyDescent="0.25">
      <c r="A2646" s="228"/>
      <c r="B2646" s="138"/>
      <c r="C2646" s="142"/>
      <c r="D2646" s="2"/>
      <c r="G2646" s="8"/>
      <c r="I2646" s="333"/>
      <c r="J2646" s="334"/>
      <c r="K2646" s="241"/>
      <c r="L2646" s="241"/>
      <c r="P2646" s="4"/>
      <c r="AA2646" s="12"/>
      <c r="AB2646" s="2"/>
      <c r="AC2646" s="2"/>
    </row>
    <row r="2647" spans="1:29" s="231" customFormat="1" ht="9.9" customHeight="1" x14ac:dyDescent="0.25">
      <c r="A2647" s="228"/>
      <c r="B2647" s="138"/>
      <c r="C2647" s="142"/>
      <c r="D2647" s="2"/>
      <c r="G2647" s="8"/>
      <c r="I2647" s="333"/>
      <c r="J2647" s="334"/>
      <c r="K2647" s="241"/>
      <c r="L2647" s="241"/>
      <c r="P2647" s="4"/>
      <c r="AA2647" s="12"/>
      <c r="AB2647" s="2"/>
      <c r="AC2647" s="2"/>
    </row>
    <row r="2648" spans="1:29" s="231" customFormat="1" ht="9.9" customHeight="1" x14ac:dyDescent="0.25">
      <c r="A2648" s="228"/>
      <c r="B2648" s="138"/>
      <c r="C2648" s="142"/>
      <c r="D2648" s="2"/>
      <c r="G2648" s="8"/>
      <c r="I2648" s="333"/>
      <c r="J2648" s="334"/>
      <c r="K2648" s="241"/>
      <c r="L2648" s="241"/>
      <c r="P2648" s="4"/>
      <c r="AA2648" s="12"/>
      <c r="AB2648" s="2"/>
      <c r="AC2648" s="2"/>
    </row>
    <row r="2649" spans="1:29" s="231" customFormat="1" ht="9.9" customHeight="1" x14ac:dyDescent="0.25">
      <c r="A2649" s="228"/>
      <c r="B2649" s="138"/>
      <c r="C2649" s="142"/>
      <c r="D2649" s="2"/>
      <c r="G2649" s="8"/>
      <c r="I2649" s="241"/>
      <c r="J2649" s="241"/>
      <c r="K2649" s="241"/>
      <c r="L2649" s="241"/>
      <c r="P2649" s="4"/>
      <c r="AA2649" s="12"/>
      <c r="AB2649" s="2"/>
      <c r="AC2649" s="2"/>
    </row>
    <row r="2650" spans="1:29" s="231" customFormat="1" ht="9.9" customHeight="1" x14ac:dyDescent="0.25">
      <c r="A2650" s="228"/>
      <c r="B2650" s="138"/>
      <c r="C2650" s="142"/>
      <c r="D2650" s="2"/>
      <c r="G2650" s="8"/>
      <c r="I2650" s="333"/>
      <c r="J2650" s="334"/>
      <c r="K2650" s="241"/>
      <c r="L2650" s="241"/>
      <c r="P2650" s="4"/>
      <c r="AA2650" s="12"/>
      <c r="AB2650" s="2"/>
      <c r="AC2650" s="2"/>
    </row>
    <row r="2651" spans="1:29" s="231" customFormat="1" ht="9.9" customHeight="1" x14ac:dyDescent="0.25">
      <c r="A2651" s="228"/>
      <c r="B2651" s="138"/>
      <c r="C2651" s="142"/>
      <c r="D2651" s="2"/>
      <c r="G2651" s="8"/>
      <c r="I2651" s="333"/>
      <c r="J2651" s="334"/>
      <c r="K2651" s="241"/>
      <c r="L2651" s="241"/>
      <c r="P2651" s="4"/>
      <c r="AA2651" s="12"/>
      <c r="AB2651" s="2"/>
      <c r="AC2651" s="2"/>
    </row>
    <row r="2652" spans="1:29" s="231" customFormat="1" ht="9.9" customHeight="1" x14ac:dyDescent="0.25">
      <c r="A2652" s="228"/>
      <c r="B2652" s="138"/>
      <c r="C2652" s="142"/>
      <c r="D2652" s="2"/>
      <c r="G2652" s="8"/>
      <c r="I2652" s="241"/>
      <c r="J2652" s="241"/>
      <c r="K2652" s="241"/>
      <c r="L2652" s="241"/>
      <c r="P2652" s="4"/>
      <c r="AA2652" s="12"/>
      <c r="AB2652" s="2"/>
      <c r="AC2652" s="2"/>
    </row>
    <row r="2653" spans="1:29" s="231" customFormat="1" ht="9.9" customHeight="1" x14ac:dyDescent="0.25">
      <c r="A2653" s="228"/>
      <c r="B2653" s="138"/>
      <c r="C2653" s="142"/>
      <c r="D2653" s="2"/>
      <c r="G2653" s="8"/>
      <c r="I2653" s="333"/>
      <c r="J2653" s="334"/>
      <c r="K2653" s="241"/>
      <c r="L2653" s="241"/>
      <c r="P2653" s="4"/>
      <c r="AA2653" s="12"/>
      <c r="AB2653" s="2"/>
      <c r="AC2653" s="2"/>
    </row>
    <row r="2654" spans="1:29" s="231" customFormat="1" ht="9.9" customHeight="1" x14ac:dyDescent="0.25">
      <c r="A2654" s="228"/>
      <c r="B2654" s="138"/>
      <c r="C2654" s="142"/>
      <c r="D2654" s="2"/>
      <c r="G2654" s="8"/>
      <c r="I2654" s="333"/>
      <c r="J2654" s="334"/>
      <c r="K2654" s="241"/>
      <c r="L2654" s="241"/>
      <c r="P2654" s="4"/>
      <c r="AA2654" s="12"/>
      <c r="AB2654" s="2"/>
      <c r="AC2654" s="2"/>
    </row>
    <row r="2655" spans="1:29" s="231" customFormat="1" ht="9.9" customHeight="1" x14ac:dyDescent="0.25">
      <c r="A2655" s="228"/>
      <c r="B2655" s="138"/>
      <c r="C2655" s="142"/>
      <c r="D2655" s="2"/>
      <c r="G2655" s="8"/>
      <c r="I2655" s="333"/>
      <c r="J2655" s="334"/>
      <c r="K2655" s="241"/>
      <c r="L2655" s="241"/>
      <c r="P2655" s="4"/>
      <c r="AA2655" s="12"/>
      <c r="AB2655" s="2"/>
      <c r="AC2655" s="2"/>
    </row>
    <row r="2656" spans="1:29" s="231" customFormat="1" ht="9.9" customHeight="1" x14ac:dyDescent="0.25">
      <c r="A2656" s="228"/>
      <c r="B2656" s="138"/>
      <c r="C2656" s="142"/>
      <c r="D2656" s="2"/>
      <c r="G2656" s="8"/>
      <c r="I2656" s="333"/>
      <c r="J2656" s="334"/>
      <c r="K2656" s="241"/>
      <c r="L2656" s="241"/>
      <c r="P2656" s="4"/>
      <c r="AA2656" s="12"/>
      <c r="AB2656" s="2"/>
      <c r="AC2656" s="2"/>
    </row>
    <row r="2657" spans="1:29" s="231" customFormat="1" ht="9.9" customHeight="1" x14ac:dyDescent="0.25">
      <c r="A2657" s="228"/>
      <c r="B2657" s="138"/>
      <c r="C2657" s="142"/>
      <c r="D2657" s="2"/>
      <c r="G2657" s="8"/>
      <c r="I2657" s="241"/>
      <c r="J2657" s="241"/>
      <c r="K2657" s="241"/>
      <c r="L2657" s="241"/>
      <c r="P2657" s="4"/>
      <c r="AA2657" s="12"/>
      <c r="AB2657" s="2"/>
      <c r="AC2657" s="2"/>
    </row>
    <row r="2658" spans="1:29" s="231" customFormat="1" ht="9.9" customHeight="1" x14ac:dyDescent="0.25">
      <c r="A2658" s="228"/>
      <c r="B2658" s="138"/>
      <c r="C2658" s="142"/>
      <c r="D2658" s="2"/>
      <c r="G2658" s="8"/>
      <c r="I2658" s="333"/>
      <c r="J2658" s="334"/>
      <c r="K2658" s="241"/>
      <c r="L2658" s="241"/>
      <c r="P2658" s="4"/>
      <c r="AA2658" s="12"/>
      <c r="AB2658" s="2"/>
      <c r="AC2658" s="2"/>
    </row>
    <row r="2659" spans="1:29" s="231" customFormat="1" ht="9.9" customHeight="1" x14ac:dyDescent="0.25">
      <c r="A2659" s="228"/>
      <c r="B2659" s="138"/>
      <c r="C2659" s="142"/>
      <c r="D2659" s="2"/>
      <c r="G2659" s="8"/>
      <c r="I2659" s="333"/>
      <c r="J2659" s="334"/>
      <c r="K2659" s="241"/>
      <c r="L2659" s="241"/>
      <c r="P2659" s="4"/>
      <c r="AA2659" s="12"/>
      <c r="AB2659" s="2"/>
      <c r="AC2659" s="2"/>
    </row>
    <row r="2660" spans="1:29" s="231" customFormat="1" ht="9.9" customHeight="1" x14ac:dyDescent="0.25">
      <c r="A2660" s="228"/>
      <c r="B2660" s="138"/>
      <c r="C2660" s="142"/>
      <c r="D2660" s="2"/>
      <c r="G2660" s="8"/>
      <c r="I2660" s="241"/>
      <c r="J2660" s="241"/>
      <c r="K2660" s="241"/>
      <c r="L2660" s="241"/>
      <c r="P2660" s="4"/>
      <c r="AA2660" s="12"/>
      <c r="AB2660" s="2"/>
      <c r="AC2660" s="2"/>
    </row>
    <row r="2661" spans="1:29" s="231" customFormat="1" ht="9.9" customHeight="1" x14ac:dyDescent="0.25">
      <c r="A2661" s="228"/>
      <c r="B2661" s="138"/>
      <c r="C2661" s="142"/>
      <c r="D2661" s="2"/>
      <c r="G2661" s="8"/>
      <c r="I2661" s="333"/>
      <c r="J2661" s="334"/>
      <c r="K2661" s="241"/>
      <c r="L2661" s="241"/>
      <c r="P2661" s="4"/>
      <c r="AA2661" s="12"/>
      <c r="AB2661" s="2"/>
      <c r="AC2661" s="2"/>
    </row>
    <row r="2662" spans="1:29" s="231" customFormat="1" ht="9.9" customHeight="1" x14ac:dyDescent="0.25">
      <c r="A2662" s="228"/>
      <c r="B2662" s="138"/>
      <c r="C2662" s="142"/>
      <c r="D2662" s="2"/>
      <c r="G2662" s="8"/>
      <c r="I2662" s="333"/>
      <c r="J2662" s="334"/>
      <c r="K2662" s="241"/>
      <c r="L2662" s="241"/>
      <c r="P2662" s="4"/>
      <c r="AA2662" s="12"/>
      <c r="AB2662" s="2"/>
      <c r="AC2662" s="2"/>
    </row>
    <row r="2663" spans="1:29" s="231" customFormat="1" ht="9.9" customHeight="1" x14ac:dyDescent="0.25">
      <c r="A2663" s="228"/>
      <c r="B2663" s="138"/>
      <c r="C2663" s="142"/>
      <c r="D2663" s="2"/>
      <c r="G2663" s="8"/>
      <c r="I2663" s="333"/>
      <c r="J2663" s="334"/>
      <c r="K2663" s="241"/>
      <c r="L2663" s="241"/>
      <c r="P2663" s="4"/>
      <c r="AA2663" s="12"/>
      <c r="AB2663" s="2"/>
      <c r="AC2663" s="2"/>
    </row>
    <row r="2664" spans="1:29" s="231" customFormat="1" ht="9.9" customHeight="1" x14ac:dyDescent="0.25">
      <c r="A2664" s="228"/>
      <c r="B2664" s="138"/>
      <c r="C2664" s="142"/>
      <c r="D2664" s="2"/>
      <c r="G2664" s="8"/>
      <c r="I2664" s="333"/>
      <c r="J2664" s="334"/>
      <c r="K2664" s="241"/>
      <c r="L2664" s="241"/>
      <c r="P2664" s="4"/>
      <c r="AA2664" s="12"/>
      <c r="AB2664" s="2"/>
      <c r="AC2664" s="2"/>
    </row>
    <row r="2665" spans="1:29" s="231" customFormat="1" ht="9.9" customHeight="1" x14ac:dyDescent="0.25">
      <c r="A2665" s="228"/>
      <c r="B2665" s="138"/>
      <c r="C2665" s="142"/>
      <c r="D2665" s="2"/>
      <c r="G2665" s="8"/>
      <c r="I2665" s="241"/>
      <c r="J2665" s="241"/>
      <c r="K2665" s="241"/>
      <c r="L2665" s="241"/>
      <c r="P2665" s="4"/>
      <c r="AA2665" s="12"/>
      <c r="AB2665" s="2"/>
      <c r="AC2665" s="2"/>
    </row>
    <row r="2666" spans="1:29" s="231" customFormat="1" ht="9.9" customHeight="1" x14ac:dyDescent="0.25">
      <c r="A2666" s="228"/>
      <c r="B2666" s="138"/>
      <c r="C2666" s="142"/>
      <c r="D2666" s="2"/>
      <c r="G2666" s="8"/>
      <c r="I2666" s="333"/>
      <c r="J2666" s="334"/>
      <c r="K2666" s="241"/>
      <c r="L2666" s="241"/>
      <c r="P2666" s="4"/>
      <c r="AA2666" s="12"/>
      <c r="AB2666" s="2"/>
      <c r="AC2666" s="2"/>
    </row>
    <row r="2667" spans="1:29" s="231" customFormat="1" ht="9.9" customHeight="1" x14ac:dyDescent="0.25">
      <c r="A2667" s="228"/>
      <c r="B2667" s="138"/>
      <c r="C2667" s="142"/>
      <c r="D2667" s="2"/>
      <c r="G2667" s="8"/>
      <c r="I2667" s="333"/>
      <c r="J2667" s="334"/>
      <c r="K2667" s="241"/>
      <c r="L2667" s="241"/>
      <c r="P2667" s="4"/>
      <c r="AA2667" s="12"/>
      <c r="AB2667" s="2"/>
      <c r="AC2667" s="2"/>
    </row>
    <row r="2668" spans="1:29" s="231" customFormat="1" ht="9.9" customHeight="1" x14ac:dyDescent="0.25">
      <c r="A2668" s="228"/>
      <c r="B2668" s="138"/>
      <c r="C2668" s="142"/>
      <c r="D2668" s="2"/>
      <c r="G2668" s="8"/>
      <c r="I2668" s="333"/>
      <c r="J2668" s="334"/>
      <c r="K2668" s="241"/>
      <c r="L2668" s="241"/>
      <c r="P2668" s="4"/>
      <c r="AA2668" s="12"/>
      <c r="AB2668" s="2"/>
      <c r="AC2668" s="2"/>
    </row>
    <row r="2669" spans="1:29" s="231" customFormat="1" ht="9.9" customHeight="1" x14ac:dyDescent="0.25">
      <c r="A2669" s="228"/>
      <c r="B2669" s="138"/>
      <c r="C2669" s="142"/>
      <c r="D2669" s="2"/>
      <c r="G2669" s="8"/>
      <c r="I2669" s="333"/>
      <c r="J2669" s="334"/>
      <c r="K2669" s="241"/>
      <c r="L2669" s="241"/>
      <c r="P2669" s="4"/>
      <c r="AA2669" s="12"/>
      <c r="AB2669" s="2"/>
      <c r="AC2669" s="2"/>
    </row>
    <row r="2670" spans="1:29" s="231" customFormat="1" ht="9.9" customHeight="1" x14ac:dyDescent="0.25">
      <c r="A2670" s="228"/>
      <c r="B2670" s="138"/>
      <c r="C2670" s="142"/>
      <c r="D2670" s="2"/>
      <c r="G2670" s="8"/>
      <c r="I2670" s="333"/>
      <c r="J2670" s="334"/>
      <c r="K2670" s="241"/>
      <c r="L2670" s="241"/>
      <c r="P2670" s="4"/>
      <c r="AA2670" s="12"/>
      <c r="AB2670" s="2"/>
      <c r="AC2670" s="2"/>
    </row>
    <row r="2671" spans="1:29" s="231" customFormat="1" ht="9.9" customHeight="1" x14ac:dyDescent="0.25">
      <c r="A2671" s="228"/>
      <c r="B2671" s="138"/>
      <c r="C2671" s="142"/>
      <c r="D2671" s="2"/>
      <c r="G2671" s="8"/>
      <c r="I2671" s="333"/>
      <c r="J2671" s="334"/>
      <c r="K2671" s="241"/>
      <c r="L2671" s="241"/>
      <c r="P2671" s="4"/>
      <c r="AA2671" s="12"/>
      <c r="AB2671" s="2"/>
      <c r="AC2671" s="2"/>
    </row>
    <row r="2672" spans="1:29" s="231" customFormat="1" ht="9.9" customHeight="1" x14ac:dyDescent="0.25">
      <c r="A2672" s="228"/>
      <c r="B2672" s="138"/>
      <c r="C2672" s="142"/>
      <c r="D2672" s="2"/>
      <c r="G2672" s="8"/>
      <c r="I2672" s="241"/>
      <c r="J2672" s="241"/>
      <c r="K2672" s="241"/>
      <c r="L2672" s="241"/>
      <c r="P2672" s="4"/>
      <c r="AA2672" s="12"/>
      <c r="AB2672" s="2"/>
      <c r="AC2672" s="2"/>
    </row>
    <row r="2673" spans="1:29" s="231" customFormat="1" ht="9.9" customHeight="1" x14ac:dyDescent="0.25">
      <c r="A2673" s="228"/>
      <c r="B2673" s="138"/>
      <c r="C2673" s="142"/>
      <c r="D2673" s="2"/>
      <c r="G2673" s="8"/>
      <c r="I2673" s="333"/>
      <c r="J2673" s="334"/>
      <c r="K2673" s="241"/>
      <c r="L2673" s="241"/>
      <c r="P2673" s="4"/>
      <c r="AA2673" s="12"/>
      <c r="AB2673" s="2"/>
      <c r="AC2673" s="2"/>
    </row>
    <row r="2674" spans="1:29" s="231" customFormat="1" ht="9.9" customHeight="1" x14ac:dyDescent="0.25">
      <c r="A2674" s="228"/>
      <c r="B2674" s="138"/>
      <c r="C2674" s="142"/>
      <c r="D2674" s="2"/>
      <c r="G2674" s="8"/>
      <c r="I2674" s="333"/>
      <c r="J2674" s="334"/>
      <c r="K2674" s="241"/>
      <c r="L2674" s="241"/>
      <c r="P2674" s="4"/>
      <c r="AA2674" s="12"/>
      <c r="AB2674" s="2"/>
      <c r="AC2674" s="2"/>
    </row>
    <row r="2675" spans="1:29" s="231" customFormat="1" ht="9.9" customHeight="1" x14ac:dyDescent="0.25">
      <c r="A2675" s="228"/>
      <c r="B2675" s="138"/>
      <c r="C2675" s="142"/>
      <c r="D2675" s="2"/>
      <c r="G2675" s="8"/>
      <c r="I2675" s="333"/>
      <c r="J2675" s="334"/>
      <c r="K2675" s="241"/>
      <c r="L2675" s="241"/>
      <c r="P2675" s="4"/>
      <c r="AA2675" s="12"/>
      <c r="AB2675" s="2"/>
      <c r="AC2675" s="2"/>
    </row>
    <row r="2676" spans="1:29" s="231" customFormat="1" ht="9.9" customHeight="1" x14ac:dyDescent="0.25">
      <c r="A2676" s="228"/>
      <c r="B2676" s="138"/>
      <c r="C2676" s="142"/>
      <c r="D2676" s="2"/>
      <c r="G2676" s="8"/>
      <c r="I2676" s="333"/>
      <c r="J2676" s="334"/>
      <c r="K2676" s="241"/>
      <c r="L2676" s="241"/>
      <c r="P2676" s="4"/>
      <c r="AA2676" s="12"/>
      <c r="AB2676" s="2"/>
      <c r="AC2676" s="2"/>
    </row>
    <row r="2677" spans="1:29" s="231" customFormat="1" ht="9.9" customHeight="1" x14ac:dyDescent="0.25">
      <c r="A2677" s="228"/>
      <c r="B2677" s="138"/>
      <c r="C2677" s="142"/>
      <c r="D2677" s="2"/>
      <c r="G2677" s="8"/>
      <c r="I2677" s="241"/>
      <c r="J2677" s="241"/>
      <c r="K2677" s="241"/>
      <c r="L2677" s="241"/>
      <c r="P2677" s="4"/>
      <c r="AA2677" s="12"/>
      <c r="AB2677" s="2"/>
      <c r="AC2677" s="2"/>
    </row>
    <row r="2678" spans="1:29" s="231" customFormat="1" ht="9.9" customHeight="1" x14ac:dyDescent="0.25">
      <c r="A2678" s="228"/>
      <c r="B2678" s="138"/>
      <c r="C2678" s="142"/>
      <c r="D2678" s="2"/>
      <c r="G2678" s="8"/>
      <c r="I2678" s="333"/>
      <c r="J2678" s="334"/>
      <c r="K2678" s="241"/>
      <c r="L2678" s="241"/>
      <c r="P2678" s="4"/>
      <c r="AA2678" s="12"/>
      <c r="AB2678" s="2"/>
      <c r="AC2678" s="2"/>
    </row>
    <row r="2679" spans="1:29" s="231" customFormat="1" ht="9.9" customHeight="1" x14ac:dyDescent="0.25">
      <c r="A2679" s="228"/>
      <c r="B2679" s="138"/>
      <c r="C2679" s="142"/>
      <c r="D2679" s="2"/>
      <c r="G2679" s="8"/>
      <c r="I2679" s="333"/>
      <c r="J2679" s="334"/>
      <c r="K2679" s="241"/>
      <c r="L2679" s="241"/>
      <c r="P2679" s="4"/>
      <c r="AA2679" s="12"/>
      <c r="AB2679" s="2"/>
      <c r="AC2679" s="2"/>
    </row>
    <row r="2680" spans="1:29" s="231" customFormat="1" ht="9.9" customHeight="1" x14ac:dyDescent="0.25">
      <c r="A2680" s="228"/>
      <c r="B2680" s="138"/>
      <c r="C2680" s="142"/>
      <c r="D2680" s="2"/>
      <c r="G2680" s="8"/>
      <c r="I2680" s="333"/>
      <c r="J2680" s="334"/>
      <c r="K2680" s="241"/>
      <c r="L2680" s="241"/>
      <c r="P2680" s="4"/>
      <c r="AA2680" s="12"/>
      <c r="AB2680" s="2"/>
      <c r="AC2680" s="2"/>
    </row>
    <row r="2681" spans="1:29" s="231" customFormat="1" ht="9.9" customHeight="1" x14ac:dyDescent="0.25">
      <c r="A2681" s="228"/>
      <c r="B2681" s="138"/>
      <c r="C2681" s="142"/>
      <c r="D2681" s="2"/>
      <c r="G2681" s="8"/>
      <c r="I2681" s="333"/>
      <c r="J2681" s="334"/>
      <c r="K2681" s="241"/>
      <c r="L2681" s="241"/>
      <c r="P2681" s="4"/>
      <c r="AA2681" s="12"/>
      <c r="AB2681" s="2"/>
      <c r="AC2681" s="2"/>
    </row>
    <row r="2682" spans="1:29" s="231" customFormat="1" ht="9.9" customHeight="1" x14ac:dyDescent="0.25">
      <c r="A2682" s="228"/>
      <c r="B2682" s="138"/>
      <c r="C2682" s="142"/>
      <c r="D2682" s="2"/>
      <c r="G2682" s="8"/>
      <c r="I2682" s="241"/>
      <c r="J2682" s="241"/>
      <c r="K2682" s="241"/>
      <c r="L2682" s="241"/>
      <c r="P2682" s="4"/>
      <c r="AA2682" s="12"/>
      <c r="AB2682" s="2"/>
      <c r="AC2682" s="2"/>
    </row>
    <row r="2683" spans="1:29" s="231" customFormat="1" ht="9.9" customHeight="1" x14ac:dyDescent="0.25">
      <c r="A2683" s="228"/>
      <c r="B2683" s="138"/>
      <c r="C2683" s="142"/>
      <c r="D2683" s="2"/>
      <c r="G2683" s="8"/>
      <c r="I2683" s="333"/>
      <c r="J2683" s="334"/>
      <c r="K2683" s="241"/>
      <c r="L2683" s="241"/>
      <c r="P2683" s="4"/>
      <c r="AA2683" s="12"/>
      <c r="AB2683" s="2"/>
      <c r="AC2683" s="2"/>
    </row>
    <row r="2684" spans="1:29" s="231" customFormat="1" ht="9.9" customHeight="1" x14ac:dyDescent="0.25">
      <c r="A2684" s="228"/>
      <c r="B2684" s="138"/>
      <c r="C2684" s="142"/>
      <c r="D2684" s="2"/>
      <c r="G2684" s="8"/>
      <c r="I2684" s="333"/>
      <c r="J2684" s="334"/>
      <c r="K2684" s="241"/>
      <c r="L2684" s="241"/>
      <c r="P2684" s="4"/>
      <c r="AA2684" s="12"/>
      <c r="AB2684" s="2"/>
      <c r="AC2684" s="2"/>
    </row>
    <row r="2685" spans="1:29" s="231" customFormat="1" ht="9.9" customHeight="1" x14ac:dyDescent="0.25">
      <c r="A2685" s="228"/>
      <c r="B2685" s="138"/>
      <c r="C2685" s="142"/>
      <c r="D2685" s="2"/>
      <c r="G2685" s="8"/>
      <c r="I2685" s="333"/>
      <c r="J2685" s="334"/>
      <c r="K2685" s="241"/>
      <c r="L2685" s="241"/>
      <c r="P2685" s="4"/>
      <c r="AA2685" s="12"/>
      <c r="AB2685" s="2"/>
      <c r="AC2685" s="2"/>
    </row>
    <row r="2686" spans="1:29" s="231" customFormat="1" ht="9.9" customHeight="1" x14ac:dyDescent="0.25">
      <c r="A2686" s="228"/>
      <c r="B2686" s="138"/>
      <c r="C2686" s="142"/>
      <c r="D2686" s="2"/>
      <c r="G2686" s="8"/>
      <c r="I2686" s="333"/>
      <c r="J2686" s="334"/>
      <c r="K2686" s="241"/>
      <c r="L2686" s="241"/>
      <c r="P2686" s="4"/>
      <c r="AA2686" s="12"/>
      <c r="AB2686" s="2"/>
      <c r="AC2686" s="2"/>
    </row>
    <row r="2687" spans="1:29" s="231" customFormat="1" ht="9.9" customHeight="1" x14ac:dyDescent="0.25">
      <c r="A2687" s="228"/>
      <c r="B2687" s="138"/>
      <c r="C2687" s="142"/>
      <c r="D2687" s="2"/>
      <c r="G2687" s="8"/>
      <c r="I2687" s="241"/>
      <c r="J2687" s="241"/>
      <c r="K2687" s="241"/>
      <c r="L2687" s="241"/>
      <c r="P2687" s="4"/>
      <c r="AA2687" s="12"/>
      <c r="AB2687" s="2"/>
      <c r="AC2687" s="2"/>
    </row>
    <row r="2688" spans="1:29" s="231" customFormat="1" ht="9.9" customHeight="1" x14ac:dyDescent="0.25">
      <c r="A2688" s="228"/>
      <c r="B2688" s="138"/>
      <c r="C2688" s="142"/>
      <c r="D2688" s="2"/>
      <c r="G2688" s="8"/>
      <c r="I2688" s="333"/>
      <c r="J2688" s="334"/>
      <c r="K2688" s="241"/>
      <c r="L2688" s="241"/>
      <c r="P2688" s="4"/>
      <c r="AA2688" s="12"/>
      <c r="AB2688" s="2"/>
      <c r="AC2688" s="2"/>
    </row>
    <row r="2689" spans="1:29" s="231" customFormat="1" ht="9.9" customHeight="1" x14ac:dyDescent="0.25">
      <c r="A2689" s="228"/>
      <c r="B2689" s="138"/>
      <c r="C2689" s="142"/>
      <c r="D2689" s="2"/>
      <c r="G2689" s="8"/>
      <c r="I2689" s="333"/>
      <c r="J2689" s="334"/>
      <c r="K2689" s="241"/>
      <c r="L2689" s="241"/>
      <c r="P2689" s="4"/>
      <c r="AA2689" s="12"/>
      <c r="AB2689" s="2"/>
      <c r="AC2689" s="2"/>
    </row>
    <row r="2690" spans="1:29" s="231" customFormat="1" ht="9.9" customHeight="1" x14ac:dyDescent="0.25">
      <c r="A2690" s="228"/>
      <c r="B2690" s="138"/>
      <c r="C2690" s="142"/>
      <c r="D2690" s="2"/>
      <c r="G2690" s="8"/>
      <c r="I2690" s="333"/>
      <c r="J2690" s="334"/>
      <c r="K2690" s="241"/>
      <c r="L2690" s="241"/>
      <c r="P2690" s="4"/>
      <c r="AA2690" s="12"/>
      <c r="AB2690" s="2"/>
      <c r="AC2690" s="2"/>
    </row>
    <row r="2691" spans="1:29" s="231" customFormat="1" ht="9.9" customHeight="1" x14ac:dyDescent="0.25">
      <c r="A2691" s="228"/>
      <c r="B2691" s="138"/>
      <c r="C2691" s="142"/>
      <c r="D2691" s="2"/>
      <c r="G2691" s="8"/>
      <c r="I2691" s="333"/>
      <c r="J2691" s="334"/>
      <c r="K2691" s="241"/>
      <c r="L2691" s="241"/>
      <c r="P2691" s="4"/>
      <c r="AA2691" s="12"/>
      <c r="AB2691" s="2"/>
      <c r="AC2691" s="2"/>
    </row>
    <row r="2692" spans="1:29" s="231" customFormat="1" ht="9.9" customHeight="1" x14ac:dyDescent="0.25">
      <c r="A2692" s="228"/>
      <c r="B2692" s="138"/>
      <c r="C2692" s="142"/>
      <c r="D2692" s="2"/>
      <c r="G2692" s="8"/>
      <c r="I2692" s="241"/>
      <c r="J2692" s="241"/>
      <c r="K2692" s="241"/>
      <c r="L2692" s="241"/>
      <c r="P2692" s="4"/>
      <c r="AA2692" s="12"/>
      <c r="AB2692" s="2"/>
      <c r="AC2692" s="2"/>
    </row>
    <row r="2693" spans="1:29" s="231" customFormat="1" ht="9.9" customHeight="1" x14ac:dyDescent="0.25">
      <c r="A2693" s="228"/>
      <c r="B2693" s="138"/>
      <c r="C2693" s="142"/>
      <c r="D2693" s="2"/>
      <c r="G2693" s="8"/>
      <c r="I2693" s="333"/>
      <c r="J2693" s="334"/>
      <c r="K2693" s="241"/>
      <c r="L2693" s="241"/>
      <c r="P2693" s="4"/>
      <c r="AA2693" s="12"/>
      <c r="AB2693" s="2"/>
      <c r="AC2693" s="2"/>
    </row>
    <row r="2694" spans="1:29" s="231" customFormat="1" ht="9.9" customHeight="1" x14ac:dyDescent="0.25">
      <c r="A2694" s="228"/>
      <c r="B2694" s="138"/>
      <c r="C2694" s="142"/>
      <c r="D2694" s="2"/>
      <c r="G2694" s="8"/>
      <c r="I2694" s="333"/>
      <c r="J2694" s="334"/>
      <c r="K2694" s="241"/>
      <c r="L2694" s="241"/>
      <c r="P2694" s="4"/>
      <c r="AA2694" s="12"/>
      <c r="AB2694" s="2"/>
      <c r="AC2694" s="2"/>
    </row>
    <row r="2695" spans="1:29" s="231" customFormat="1" ht="9.9" customHeight="1" x14ac:dyDescent="0.25">
      <c r="A2695" s="228"/>
      <c r="B2695" s="138"/>
      <c r="C2695" s="142"/>
      <c r="D2695" s="2"/>
      <c r="G2695" s="8"/>
      <c r="I2695" s="333"/>
      <c r="J2695" s="334"/>
      <c r="K2695" s="241"/>
      <c r="L2695" s="241"/>
      <c r="P2695" s="4"/>
      <c r="AA2695" s="12"/>
      <c r="AB2695" s="2"/>
      <c r="AC2695" s="2"/>
    </row>
    <row r="2696" spans="1:29" s="231" customFormat="1" ht="9.9" customHeight="1" x14ac:dyDescent="0.25">
      <c r="A2696" s="228"/>
      <c r="B2696" s="138"/>
      <c r="C2696" s="142"/>
      <c r="D2696" s="2"/>
      <c r="G2696" s="8"/>
      <c r="I2696" s="333"/>
      <c r="J2696" s="334"/>
      <c r="K2696" s="241"/>
      <c r="L2696" s="241"/>
      <c r="P2696" s="4"/>
      <c r="AA2696" s="12"/>
      <c r="AB2696" s="2"/>
      <c r="AC2696" s="2"/>
    </row>
    <row r="2697" spans="1:29" s="231" customFormat="1" ht="9.9" customHeight="1" x14ac:dyDescent="0.25">
      <c r="A2697" s="228"/>
      <c r="B2697" s="138"/>
      <c r="C2697" s="142"/>
      <c r="D2697" s="2"/>
      <c r="G2697" s="8"/>
      <c r="I2697" s="241"/>
      <c r="J2697" s="241"/>
      <c r="K2697" s="241"/>
      <c r="L2697" s="241"/>
      <c r="P2697" s="4"/>
      <c r="AA2697" s="12"/>
      <c r="AB2697" s="2"/>
      <c r="AC2697" s="2"/>
    </row>
    <row r="2698" spans="1:29" s="231" customFormat="1" ht="9.9" customHeight="1" x14ac:dyDescent="0.25">
      <c r="A2698" s="228"/>
      <c r="B2698" s="138"/>
      <c r="C2698" s="142"/>
      <c r="D2698" s="2"/>
      <c r="G2698" s="8"/>
      <c r="I2698" s="333"/>
      <c r="J2698" s="334"/>
      <c r="K2698" s="241"/>
      <c r="L2698" s="241"/>
      <c r="P2698" s="4"/>
      <c r="AA2698" s="12"/>
      <c r="AB2698" s="2"/>
      <c r="AC2698" s="2"/>
    </row>
    <row r="2699" spans="1:29" s="231" customFormat="1" ht="9.9" customHeight="1" x14ac:dyDescent="0.25">
      <c r="A2699" s="228"/>
      <c r="B2699" s="138"/>
      <c r="C2699" s="142"/>
      <c r="D2699" s="2"/>
      <c r="G2699" s="8"/>
      <c r="I2699" s="333"/>
      <c r="J2699" s="334"/>
      <c r="K2699" s="241"/>
      <c r="L2699" s="241"/>
      <c r="P2699" s="4"/>
      <c r="AA2699" s="12"/>
      <c r="AB2699" s="2"/>
      <c r="AC2699" s="2"/>
    </row>
    <row r="2700" spans="1:29" s="231" customFormat="1" ht="9.9" customHeight="1" x14ac:dyDescent="0.25">
      <c r="A2700" s="228"/>
      <c r="B2700" s="138"/>
      <c r="C2700" s="142"/>
      <c r="D2700" s="2"/>
      <c r="G2700" s="8"/>
      <c r="I2700" s="333"/>
      <c r="J2700" s="334"/>
      <c r="K2700" s="241"/>
      <c r="L2700" s="241"/>
      <c r="P2700" s="4"/>
      <c r="AA2700" s="12"/>
      <c r="AB2700" s="2"/>
      <c r="AC2700" s="2"/>
    </row>
    <row r="2701" spans="1:29" s="231" customFormat="1" ht="9.9" customHeight="1" x14ac:dyDescent="0.25">
      <c r="A2701" s="228"/>
      <c r="B2701" s="138"/>
      <c r="C2701" s="142"/>
      <c r="D2701" s="2"/>
      <c r="G2701" s="8"/>
      <c r="I2701" s="333"/>
      <c r="J2701" s="334"/>
      <c r="K2701" s="241"/>
      <c r="L2701" s="241"/>
      <c r="P2701" s="4"/>
      <c r="AA2701" s="12"/>
      <c r="AB2701" s="2"/>
      <c r="AC2701" s="2"/>
    </row>
    <row r="2702" spans="1:29" s="231" customFormat="1" ht="9.9" customHeight="1" x14ac:dyDescent="0.25">
      <c r="A2702" s="228"/>
      <c r="B2702" s="138"/>
      <c r="C2702" s="142"/>
      <c r="D2702" s="2"/>
      <c r="G2702" s="8"/>
      <c r="I2702" s="241"/>
      <c r="J2702" s="241"/>
      <c r="K2702" s="241"/>
      <c r="L2702" s="241"/>
      <c r="P2702" s="4"/>
      <c r="AA2702" s="12"/>
      <c r="AB2702" s="2"/>
      <c r="AC2702" s="2"/>
    </row>
    <row r="2703" spans="1:29" s="231" customFormat="1" ht="9.9" customHeight="1" x14ac:dyDescent="0.25">
      <c r="A2703" s="228"/>
      <c r="B2703" s="138"/>
      <c r="C2703" s="142"/>
      <c r="D2703" s="2"/>
      <c r="G2703" s="8"/>
      <c r="I2703" s="333"/>
      <c r="J2703" s="334"/>
      <c r="K2703" s="241"/>
      <c r="L2703" s="241"/>
      <c r="P2703" s="4"/>
      <c r="AA2703" s="12"/>
      <c r="AB2703" s="2"/>
      <c r="AC2703" s="2"/>
    </row>
    <row r="2704" spans="1:29" s="231" customFormat="1" ht="9.9" customHeight="1" x14ac:dyDescent="0.25">
      <c r="A2704" s="228"/>
      <c r="B2704" s="138"/>
      <c r="C2704" s="142"/>
      <c r="D2704" s="2"/>
      <c r="G2704" s="8"/>
      <c r="I2704" s="333"/>
      <c r="J2704" s="334"/>
      <c r="K2704" s="241"/>
      <c r="L2704" s="241"/>
      <c r="P2704" s="4"/>
      <c r="AA2704" s="12"/>
      <c r="AB2704" s="2"/>
      <c r="AC2704" s="2"/>
    </row>
    <row r="2705" spans="1:29" s="231" customFormat="1" ht="9.9" customHeight="1" x14ac:dyDescent="0.25">
      <c r="A2705" s="228"/>
      <c r="B2705" s="138"/>
      <c r="C2705" s="142"/>
      <c r="D2705" s="2"/>
      <c r="G2705" s="8"/>
      <c r="I2705" s="333"/>
      <c r="J2705" s="334"/>
      <c r="K2705" s="241"/>
      <c r="L2705" s="241"/>
      <c r="P2705" s="4"/>
      <c r="AA2705" s="12"/>
      <c r="AB2705" s="2"/>
      <c r="AC2705" s="2"/>
    </row>
    <row r="2706" spans="1:29" s="231" customFormat="1" ht="9.9" customHeight="1" x14ac:dyDescent="0.25">
      <c r="A2706" s="228"/>
      <c r="B2706" s="138"/>
      <c r="C2706" s="142"/>
      <c r="D2706" s="2"/>
      <c r="G2706" s="8"/>
      <c r="I2706" s="333"/>
      <c r="J2706" s="334"/>
      <c r="K2706" s="241"/>
      <c r="L2706" s="241"/>
      <c r="P2706" s="4"/>
      <c r="AA2706" s="12"/>
      <c r="AB2706" s="2"/>
      <c r="AC2706" s="2"/>
    </row>
    <row r="2707" spans="1:29" s="231" customFormat="1" ht="9.9" customHeight="1" x14ac:dyDescent="0.25">
      <c r="A2707" s="228"/>
      <c r="B2707" s="138"/>
      <c r="C2707" s="142"/>
      <c r="D2707" s="2"/>
      <c r="G2707" s="8"/>
      <c r="I2707" s="241"/>
      <c r="J2707" s="241"/>
      <c r="K2707" s="241"/>
      <c r="L2707" s="241"/>
      <c r="P2707" s="4"/>
      <c r="AA2707" s="12"/>
      <c r="AB2707" s="2"/>
      <c r="AC2707" s="2"/>
    </row>
    <row r="2708" spans="1:29" s="231" customFormat="1" ht="9.9" customHeight="1" x14ac:dyDescent="0.25">
      <c r="A2708" s="228"/>
      <c r="B2708" s="138"/>
      <c r="C2708" s="142"/>
      <c r="D2708" s="2"/>
      <c r="G2708" s="8"/>
      <c r="I2708" s="333"/>
      <c r="J2708" s="334"/>
      <c r="K2708" s="241"/>
      <c r="L2708" s="241"/>
      <c r="P2708" s="4"/>
      <c r="AA2708" s="12"/>
      <c r="AB2708" s="2"/>
      <c r="AC2708" s="2"/>
    </row>
    <row r="2709" spans="1:29" s="231" customFormat="1" ht="9.9" customHeight="1" x14ac:dyDescent="0.25">
      <c r="A2709" s="228"/>
      <c r="B2709" s="138"/>
      <c r="C2709" s="142"/>
      <c r="D2709" s="2"/>
      <c r="G2709" s="8"/>
      <c r="I2709" s="333"/>
      <c r="J2709" s="334"/>
      <c r="K2709" s="241"/>
      <c r="L2709" s="241"/>
      <c r="P2709" s="4"/>
      <c r="AA2709" s="12"/>
      <c r="AB2709" s="2"/>
      <c r="AC2709" s="2"/>
    </row>
    <row r="2710" spans="1:29" s="231" customFormat="1" ht="9.9" customHeight="1" x14ac:dyDescent="0.25">
      <c r="A2710" s="228"/>
      <c r="B2710" s="138"/>
      <c r="C2710" s="142"/>
      <c r="D2710" s="2"/>
      <c r="G2710" s="8"/>
      <c r="I2710" s="333"/>
      <c r="J2710" s="334"/>
      <c r="K2710" s="241"/>
      <c r="L2710" s="241"/>
      <c r="P2710" s="4"/>
      <c r="AA2710" s="12"/>
      <c r="AB2710" s="2"/>
      <c r="AC2710" s="2"/>
    </row>
    <row r="2711" spans="1:29" s="231" customFormat="1" ht="9.9" customHeight="1" x14ac:dyDescent="0.25">
      <c r="A2711" s="228"/>
      <c r="B2711" s="138"/>
      <c r="C2711" s="142"/>
      <c r="D2711" s="2"/>
      <c r="G2711" s="8"/>
      <c r="I2711" s="333"/>
      <c r="J2711" s="334"/>
      <c r="K2711" s="241"/>
      <c r="L2711" s="241"/>
      <c r="P2711" s="4"/>
      <c r="AA2711" s="12"/>
      <c r="AB2711" s="2"/>
      <c r="AC2711" s="2"/>
    </row>
    <row r="2712" spans="1:29" s="231" customFormat="1" ht="9.9" customHeight="1" x14ac:dyDescent="0.25">
      <c r="A2712" s="228"/>
      <c r="B2712" s="138"/>
      <c r="C2712" s="142"/>
      <c r="D2712" s="2"/>
      <c r="G2712" s="8"/>
      <c r="I2712" s="241"/>
      <c r="J2712" s="241"/>
      <c r="K2712" s="241"/>
      <c r="L2712" s="241"/>
      <c r="P2712" s="4"/>
      <c r="AA2712" s="12"/>
      <c r="AB2712" s="2"/>
      <c r="AC2712" s="2"/>
    </row>
    <row r="2713" spans="1:29" s="231" customFormat="1" ht="9.9" customHeight="1" x14ac:dyDescent="0.25">
      <c r="A2713" s="228"/>
      <c r="B2713" s="138"/>
      <c r="C2713" s="142"/>
      <c r="D2713" s="2"/>
      <c r="G2713" s="8"/>
      <c r="I2713" s="333"/>
      <c r="J2713" s="334"/>
      <c r="K2713" s="241"/>
      <c r="L2713" s="241"/>
      <c r="P2713" s="4"/>
      <c r="AA2713" s="12"/>
      <c r="AB2713" s="2"/>
      <c r="AC2713" s="2"/>
    </row>
    <row r="2714" spans="1:29" s="231" customFormat="1" ht="9.9" customHeight="1" x14ac:dyDescent="0.25">
      <c r="A2714" s="228"/>
      <c r="B2714" s="138"/>
      <c r="C2714" s="142"/>
      <c r="D2714" s="2"/>
      <c r="G2714" s="8"/>
      <c r="I2714" s="333"/>
      <c r="J2714" s="334"/>
      <c r="K2714" s="241"/>
      <c r="L2714" s="241"/>
      <c r="P2714" s="4"/>
      <c r="AA2714" s="12"/>
      <c r="AB2714" s="2"/>
      <c r="AC2714" s="2"/>
    </row>
    <row r="2715" spans="1:29" s="231" customFormat="1" ht="9.9" customHeight="1" x14ac:dyDescent="0.25">
      <c r="A2715" s="228"/>
      <c r="B2715" s="138"/>
      <c r="C2715" s="142"/>
      <c r="D2715" s="2"/>
      <c r="G2715" s="8"/>
      <c r="I2715" s="333"/>
      <c r="J2715" s="334"/>
      <c r="K2715" s="241"/>
      <c r="L2715" s="241"/>
      <c r="P2715" s="4"/>
      <c r="AA2715" s="12"/>
      <c r="AB2715" s="2"/>
      <c r="AC2715" s="2"/>
    </row>
    <row r="2716" spans="1:29" s="4" customFormat="1" ht="9.9" customHeight="1" x14ac:dyDescent="0.25">
      <c r="A2716" s="228"/>
      <c r="B2716" s="138"/>
      <c r="C2716" s="142"/>
      <c r="D2716" s="2"/>
      <c r="E2716" s="231"/>
      <c r="F2716" s="231"/>
      <c r="G2716" s="8"/>
      <c r="H2716" s="231"/>
      <c r="I2716" s="241"/>
      <c r="J2716" s="241"/>
      <c r="K2716" s="241"/>
      <c r="L2716" s="241"/>
      <c r="M2716" s="231"/>
      <c r="N2716" s="231"/>
      <c r="O2716" s="231"/>
      <c r="Q2716" s="231"/>
      <c r="R2716" s="231"/>
      <c r="S2716" s="231"/>
      <c r="T2716" s="231"/>
      <c r="U2716" s="231"/>
      <c r="V2716" s="231"/>
      <c r="W2716" s="231"/>
      <c r="X2716" s="231"/>
      <c r="Y2716" s="231"/>
      <c r="Z2716" s="231"/>
      <c r="AA2716" s="12"/>
      <c r="AB2716" s="2"/>
      <c r="AC2716" s="2"/>
    </row>
    <row r="2717" spans="1:29" s="4" customFormat="1" ht="9.9" customHeight="1" x14ac:dyDescent="0.25">
      <c r="A2717" s="228"/>
      <c r="B2717" s="138"/>
      <c r="C2717" s="142"/>
      <c r="D2717" s="2"/>
      <c r="E2717" s="231"/>
      <c r="F2717" s="231"/>
      <c r="G2717" s="8"/>
      <c r="H2717" s="231"/>
      <c r="I2717" s="333"/>
      <c r="J2717" s="334"/>
      <c r="K2717" s="241"/>
      <c r="L2717" s="241"/>
      <c r="M2717" s="231"/>
      <c r="N2717" s="231"/>
      <c r="O2717" s="231"/>
      <c r="Q2717" s="231"/>
      <c r="R2717" s="231"/>
      <c r="S2717" s="231"/>
      <c r="T2717" s="231"/>
      <c r="U2717" s="231"/>
      <c r="V2717" s="231"/>
      <c r="W2717" s="231"/>
      <c r="X2717" s="231"/>
      <c r="Y2717" s="231"/>
      <c r="Z2717" s="231"/>
      <c r="AA2717" s="12"/>
      <c r="AB2717" s="2"/>
      <c r="AC2717" s="2"/>
    </row>
    <row r="2718" spans="1:29" s="4" customFormat="1" ht="9.9" customHeight="1" x14ac:dyDescent="0.25">
      <c r="A2718" s="228"/>
      <c r="B2718" s="138"/>
      <c r="C2718" s="142"/>
      <c r="D2718" s="2"/>
      <c r="E2718" s="231"/>
      <c r="F2718" s="231"/>
      <c r="G2718" s="8"/>
      <c r="H2718" s="231"/>
      <c r="I2718" s="333"/>
      <c r="J2718" s="334"/>
      <c r="K2718" s="241"/>
      <c r="L2718" s="241"/>
      <c r="M2718" s="231"/>
      <c r="N2718" s="231"/>
      <c r="O2718" s="231"/>
      <c r="Q2718" s="231"/>
      <c r="R2718" s="231"/>
      <c r="S2718" s="231"/>
      <c r="T2718" s="231"/>
      <c r="U2718" s="231"/>
      <c r="V2718" s="231"/>
      <c r="W2718" s="231"/>
      <c r="X2718" s="231"/>
      <c r="Y2718" s="231"/>
      <c r="Z2718" s="231"/>
      <c r="AA2718" s="12"/>
      <c r="AB2718" s="2"/>
      <c r="AC2718" s="2"/>
    </row>
    <row r="2719" spans="1:29" s="4" customFormat="1" ht="9.9" customHeight="1" x14ac:dyDescent="0.25">
      <c r="A2719" s="228"/>
      <c r="B2719" s="138"/>
      <c r="C2719" s="142"/>
      <c r="D2719" s="2"/>
      <c r="E2719" s="231"/>
      <c r="F2719" s="231"/>
      <c r="G2719" s="8"/>
      <c r="H2719" s="231"/>
      <c r="I2719" s="333"/>
      <c r="J2719" s="334"/>
      <c r="K2719" s="241"/>
      <c r="L2719" s="241"/>
      <c r="M2719" s="231"/>
      <c r="N2719" s="231"/>
      <c r="O2719" s="231"/>
      <c r="Q2719" s="231"/>
      <c r="R2719" s="231"/>
      <c r="S2719" s="231"/>
      <c r="T2719" s="231"/>
      <c r="U2719" s="231"/>
      <c r="V2719" s="231"/>
      <c r="W2719" s="231"/>
      <c r="X2719" s="231"/>
      <c r="Y2719" s="231"/>
      <c r="Z2719" s="231"/>
      <c r="AA2719" s="12"/>
      <c r="AB2719" s="2"/>
      <c r="AC2719" s="2"/>
    </row>
    <row r="2720" spans="1:29" s="4" customFormat="1" ht="9.9" customHeight="1" x14ac:dyDescent="0.25">
      <c r="A2720" s="228"/>
      <c r="B2720" s="138"/>
      <c r="C2720" s="142"/>
      <c r="D2720" s="2"/>
      <c r="E2720" s="231"/>
      <c r="F2720" s="231"/>
      <c r="G2720" s="8"/>
      <c r="H2720" s="231"/>
      <c r="I2720" s="241"/>
      <c r="J2720" s="241"/>
      <c r="K2720" s="241"/>
      <c r="L2720" s="241"/>
      <c r="M2720" s="231"/>
      <c r="N2720" s="231"/>
      <c r="O2720" s="231"/>
      <c r="Q2720" s="231"/>
      <c r="R2720" s="231"/>
      <c r="S2720" s="231"/>
      <c r="T2720" s="231"/>
      <c r="U2720" s="231"/>
      <c r="V2720" s="231"/>
      <c r="W2720" s="231"/>
      <c r="X2720" s="231"/>
      <c r="Y2720" s="231"/>
      <c r="Z2720" s="231"/>
      <c r="AA2720" s="12"/>
      <c r="AB2720" s="2"/>
      <c r="AC2720" s="2"/>
    </row>
    <row r="2721" spans="1:29" s="4" customFormat="1" ht="9.9" customHeight="1" x14ac:dyDescent="0.25">
      <c r="A2721" s="228"/>
      <c r="B2721" s="138"/>
      <c r="C2721" s="142"/>
      <c r="D2721" s="2"/>
      <c r="E2721" s="231"/>
      <c r="F2721" s="231"/>
      <c r="G2721" s="8"/>
      <c r="H2721" s="231"/>
      <c r="I2721" s="333"/>
      <c r="J2721" s="334"/>
      <c r="K2721" s="241"/>
      <c r="L2721" s="241"/>
      <c r="M2721" s="231"/>
      <c r="N2721" s="231"/>
      <c r="O2721" s="231"/>
      <c r="Q2721" s="231"/>
      <c r="R2721" s="231"/>
      <c r="S2721" s="231"/>
      <c r="T2721" s="231"/>
      <c r="U2721" s="231"/>
      <c r="V2721" s="231"/>
      <c r="W2721" s="231"/>
      <c r="X2721" s="231"/>
      <c r="Y2721" s="231"/>
      <c r="Z2721" s="231"/>
      <c r="AA2721" s="12"/>
      <c r="AB2721" s="2"/>
      <c r="AC2721" s="2"/>
    </row>
    <row r="2722" spans="1:29" s="4" customFormat="1" ht="9.9" customHeight="1" x14ac:dyDescent="0.25">
      <c r="A2722" s="228"/>
      <c r="B2722" s="138"/>
      <c r="C2722" s="142"/>
      <c r="D2722" s="2"/>
      <c r="E2722" s="231"/>
      <c r="F2722" s="231"/>
      <c r="G2722" s="8"/>
      <c r="H2722" s="231"/>
      <c r="I2722" s="333"/>
      <c r="J2722" s="334"/>
      <c r="K2722" s="241"/>
      <c r="L2722" s="241"/>
      <c r="M2722" s="231"/>
      <c r="N2722" s="231"/>
      <c r="O2722" s="231"/>
      <c r="Q2722" s="231"/>
      <c r="R2722" s="231"/>
      <c r="S2722" s="231"/>
      <c r="T2722" s="231"/>
      <c r="U2722" s="231"/>
      <c r="V2722" s="231"/>
      <c r="W2722" s="231"/>
      <c r="X2722" s="231"/>
      <c r="Y2722" s="231"/>
      <c r="Z2722" s="231"/>
      <c r="AA2722" s="12"/>
      <c r="AB2722" s="2"/>
      <c r="AC2722" s="2"/>
    </row>
    <row r="2724" spans="1:29" s="4" customFormat="1" ht="9.9" customHeight="1" x14ac:dyDescent="0.25">
      <c r="A2724" s="10"/>
      <c r="B2724" s="67"/>
      <c r="C2724" s="142"/>
      <c r="D2724" s="231"/>
      <c r="E2724" s="231"/>
      <c r="F2724" s="231"/>
      <c r="G2724" s="8"/>
      <c r="H2724" s="231"/>
      <c r="M2724" s="231"/>
      <c r="N2724" s="231"/>
      <c r="O2724" s="231"/>
      <c r="Q2724" s="231"/>
      <c r="R2724" s="231"/>
      <c r="S2724" s="231"/>
      <c r="T2724" s="231"/>
      <c r="U2724" s="231"/>
      <c r="V2724" s="231"/>
      <c r="W2724" s="231"/>
      <c r="X2724" s="231"/>
      <c r="Y2724" s="231"/>
      <c r="Z2724" s="231"/>
      <c r="AA2724" s="12"/>
      <c r="AB2724" s="2"/>
      <c r="AC2724" s="2"/>
    </row>
    <row r="2725" spans="1:29" s="4" customFormat="1" ht="9.9" customHeight="1" x14ac:dyDescent="0.25">
      <c r="A2725" s="228"/>
      <c r="B2725" s="141"/>
      <c r="C2725" s="142"/>
      <c r="D2725" s="231"/>
      <c r="E2725" s="231"/>
      <c r="F2725" s="231"/>
      <c r="G2725" s="8"/>
      <c r="H2725" s="231"/>
      <c r="M2725" s="231"/>
      <c r="N2725" s="231"/>
      <c r="O2725" s="231"/>
      <c r="Q2725" s="231"/>
      <c r="R2725" s="231"/>
      <c r="S2725" s="231"/>
      <c r="T2725" s="231"/>
      <c r="U2725" s="231"/>
      <c r="V2725" s="231"/>
      <c r="W2725" s="231"/>
      <c r="X2725" s="231"/>
      <c r="Y2725" s="231"/>
      <c r="Z2725" s="231"/>
      <c r="AA2725" s="12"/>
      <c r="AB2725" s="2"/>
      <c r="AC2725" s="2"/>
    </row>
    <row r="2726" spans="1:29" s="4" customFormat="1" ht="9.9" customHeight="1" x14ac:dyDescent="0.25">
      <c r="A2726" s="228"/>
      <c r="B2726" s="139"/>
      <c r="C2726" s="142"/>
      <c r="D2726" s="231"/>
      <c r="E2726" s="231"/>
      <c r="F2726" s="231"/>
      <c r="G2726" s="8"/>
      <c r="H2726" s="231"/>
      <c r="M2726" s="231"/>
      <c r="N2726" s="231"/>
      <c r="O2726" s="231"/>
      <c r="Q2726" s="231"/>
      <c r="R2726" s="231"/>
      <c r="S2726" s="231"/>
      <c r="T2726" s="231"/>
      <c r="U2726" s="231"/>
      <c r="V2726" s="231"/>
      <c r="W2726" s="231"/>
      <c r="X2726" s="231"/>
      <c r="Y2726" s="231"/>
      <c r="Z2726" s="231"/>
      <c r="AA2726" s="12"/>
      <c r="AB2726" s="2"/>
      <c r="AC2726" s="2"/>
    </row>
    <row r="2727" spans="1:29" s="4" customFormat="1" ht="9.9" customHeight="1" x14ac:dyDescent="0.25">
      <c r="A2727" s="228"/>
      <c r="B2727" s="142"/>
      <c r="C2727" s="142"/>
      <c r="D2727" s="231"/>
      <c r="E2727" s="231"/>
      <c r="F2727" s="231"/>
      <c r="G2727" s="8"/>
      <c r="H2727" s="231"/>
      <c r="M2727" s="231"/>
      <c r="N2727" s="231"/>
      <c r="O2727" s="231"/>
      <c r="Q2727" s="231"/>
      <c r="R2727" s="231"/>
      <c r="S2727" s="231"/>
      <c r="T2727" s="231"/>
      <c r="U2727" s="231"/>
      <c r="V2727" s="231"/>
      <c r="W2727" s="231"/>
      <c r="X2727" s="231"/>
      <c r="Y2727" s="231"/>
      <c r="Z2727" s="231"/>
      <c r="AA2727" s="12"/>
      <c r="AB2727" s="2"/>
      <c r="AC2727" s="2"/>
    </row>
    <row r="2728" spans="1:29" s="4" customFormat="1" ht="9.9" customHeight="1" x14ac:dyDescent="0.25">
      <c r="A2728" s="228"/>
      <c r="B2728" s="138"/>
      <c r="C2728" s="142"/>
      <c r="D2728" s="231"/>
      <c r="E2728" s="231"/>
      <c r="F2728" s="231"/>
      <c r="G2728" s="8"/>
      <c r="H2728" s="231"/>
      <c r="M2728" s="231"/>
      <c r="N2728" s="231"/>
      <c r="O2728" s="231"/>
      <c r="Q2728" s="231"/>
      <c r="R2728" s="231"/>
      <c r="S2728" s="231"/>
      <c r="T2728" s="231"/>
      <c r="U2728" s="231"/>
      <c r="V2728" s="231"/>
      <c r="W2728" s="231"/>
      <c r="X2728" s="231"/>
      <c r="Y2728" s="231"/>
      <c r="Z2728" s="231"/>
      <c r="AA2728" s="12"/>
      <c r="AB2728" s="2"/>
      <c r="AC2728" s="2"/>
    </row>
    <row r="2729" spans="1:29" s="4" customFormat="1" ht="9.9" customHeight="1" x14ac:dyDescent="0.25">
      <c r="A2729" s="228"/>
      <c r="B2729" s="138"/>
      <c r="C2729" s="142"/>
      <c r="D2729" s="231"/>
      <c r="E2729" s="231"/>
      <c r="F2729" s="231"/>
      <c r="G2729" s="8"/>
      <c r="H2729" s="231"/>
      <c r="M2729" s="241"/>
      <c r="N2729" s="240"/>
      <c r="O2729" s="240"/>
      <c r="Q2729" s="231"/>
      <c r="R2729" s="231"/>
      <c r="S2729" s="231"/>
      <c r="T2729" s="231"/>
      <c r="U2729" s="231"/>
      <c r="V2729" s="231"/>
      <c r="W2729" s="231"/>
      <c r="X2729" s="231"/>
      <c r="Y2729" s="231"/>
      <c r="Z2729" s="231"/>
      <c r="AA2729" s="12"/>
      <c r="AB2729" s="2"/>
      <c r="AC2729" s="2"/>
    </row>
    <row r="2730" spans="1:29" s="4" customFormat="1" ht="9.9" customHeight="1" x14ac:dyDescent="0.25">
      <c r="A2730" s="228"/>
      <c r="B2730" s="138"/>
      <c r="C2730" s="142"/>
      <c r="D2730" s="231"/>
      <c r="E2730" s="231"/>
      <c r="F2730" s="231"/>
      <c r="G2730" s="8"/>
      <c r="H2730" s="231"/>
      <c r="M2730" s="241"/>
      <c r="N2730" s="240"/>
      <c r="O2730" s="240"/>
      <c r="Q2730" s="231"/>
      <c r="R2730" s="231"/>
      <c r="S2730" s="231"/>
      <c r="T2730" s="231"/>
      <c r="U2730" s="231"/>
      <c r="V2730" s="231"/>
      <c r="W2730" s="231"/>
      <c r="X2730" s="231"/>
      <c r="Y2730" s="231"/>
      <c r="Z2730" s="231"/>
      <c r="AA2730" s="12"/>
      <c r="AB2730" s="2"/>
      <c r="AC2730" s="2"/>
    </row>
    <row r="2731" spans="1:29" s="4" customFormat="1" ht="9.9" customHeight="1" x14ac:dyDescent="0.25">
      <c r="A2731" s="228"/>
      <c r="B2731" s="138"/>
      <c r="C2731" s="142"/>
      <c r="D2731" s="231"/>
      <c r="E2731" s="231"/>
      <c r="F2731" s="231"/>
      <c r="G2731" s="8"/>
      <c r="H2731" s="231"/>
      <c r="M2731" s="231"/>
      <c r="N2731" s="240"/>
      <c r="O2731" s="240"/>
      <c r="Q2731" s="231"/>
      <c r="R2731" s="231"/>
      <c r="S2731" s="231"/>
      <c r="T2731" s="231"/>
      <c r="U2731" s="231"/>
      <c r="V2731" s="231"/>
      <c r="W2731" s="231"/>
      <c r="X2731" s="231"/>
      <c r="Y2731" s="231"/>
      <c r="Z2731" s="231"/>
      <c r="AA2731" s="12"/>
      <c r="AB2731" s="2"/>
      <c r="AC2731" s="2"/>
    </row>
    <row r="2732" spans="1:29" s="4" customFormat="1" ht="9.9" customHeight="1" x14ac:dyDescent="0.25">
      <c r="A2732" s="228"/>
      <c r="B2732" s="138"/>
      <c r="C2732" s="142"/>
      <c r="D2732" s="231"/>
      <c r="E2732" s="231"/>
      <c r="F2732" s="231"/>
      <c r="G2732" s="8"/>
      <c r="H2732" s="231"/>
      <c r="M2732" s="241"/>
      <c r="N2732" s="240"/>
      <c r="O2732" s="240"/>
      <c r="Q2732" s="231"/>
      <c r="R2732" s="231"/>
      <c r="S2732" s="231"/>
      <c r="T2732" s="231"/>
      <c r="U2732" s="231"/>
      <c r="V2732" s="231"/>
      <c r="W2732" s="231"/>
      <c r="X2732" s="231"/>
      <c r="Y2732" s="231"/>
      <c r="Z2732" s="231"/>
      <c r="AA2732" s="12"/>
      <c r="AB2732" s="2"/>
      <c r="AC2732" s="2"/>
    </row>
    <row r="2733" spans="1:29" s="4" customFormat="1" ht="9.9" customHeight="1" x14ac:dyDescent="0.25">
      <c r="A2733" s="228"/>
      <c r="B2733" s="138"/>
      <c r="C2733" s="142"/>
      <c r="D2733" s="231"/>
      <c r="E2733" s="231"/>
      <c r="F2733" s="231"/>
      <c r="G2733" s="8"/>
      <c r="H2733" s="231"/>
      <c r="M2733" s="241"/>
      <c r="N2733" s="240"/>
      <c r="O2733" s="240"/>
      <c r="Q2733" s="231"/>
      <c r="R2733" s="231"/>
      <c r="S2733" s="231"/>
      <c r="T2733" s="231"/>
      <c r="U2733" s="231"/>
      <c r="V2733" s="231"/>
      <c r="W2733" s="231"/>
      <c r="X2733" s="231"/>
      <c r="Y2733" s="231"/>
      <c r="Z2733" s="231"/>
      <c r="AA2733" s="12"/>
      <c r="AB2733" s="2"/>
      <c r="AC2733" s="2"/>
    </row>
    <row r="2734" spans="1:29" s="4" customFormat="1" ht="9.9" customHeight="1" x14ac:dyDescent="0.25">
      <c r="A2734" s="228"/>
      <c r="B2734" s="138"/>
      <c r="C2734" s="142"/>
      <c r="D2734" s="231"/>
      <c r="E2734" s="231"/>
      <c r="F2734" s="231"/>
      <c r="G2734" s="8"/>
      <c r="H2734" s="231"/>
      <c r="M2734" s="241"/>
      <c r="N2734" s="240"/>
      <c r="O2734" s="240"/>
      <c r="Q2734" s="231"/>
      <c r="R2734" s="231"/>
      <c r="S2734" s="231"/>
      <c r="T2734" s="231"/>
      <c r="U2734" s="231"/>
      <c r="V2734" s="231"/>
      <c r="W2734" s="231"/>
      <c r="X2734" s="231"/>
      <c r="Y2734" s="231"/>
      <c r="Z2734" s="231"/>
      <c r="AA2734" s="12"/>
      <c r="AB2734" s="2"/>
      <c r="AC2734" s="2"/>
    </row>
    <row r="2735" spans="1:29" s="4" customFormat="1" ht="9.9" customHeight="1" x14ac:dyDescent="0.25">
      <c r="A2735" s="228"/>
      <c r="B2735" s="138"/>
      <c r="C2735" s="142"/>
      <c r="D2735" s="231"/>
      <c r="E2735" s="231"/>
      <c r="F2735" s="231"/>
      <c r="G2735" s="8"/>
      <c r="H2735" s="231"/>
      <c r="M2735" s="241"/>
      <c r="N2735" s="240"/>
      <c r="O2735" s="240"/>
      <c r="Q2735" s="231"/>
      <c r="R2735" s="231"/>
      <c r="S2735" s="231"/>
      <c r="T2735" s="231"/>
      <c r="U2735" s="231"/>
      <c r="V2735" s="231"/>
      <c r="W2735" s="231"/>
      <c r="X2735" s="231"/>
      <c r="Y2735" s="231"/>
      <c r="Z2735" s="231"/>
      <c r="AA2735" s="12"/>
      <c r="AB2735" s="2"/>
      <c r="AC2735" s="2"/>
    </row>
    <row r="2736" spans="1:29" s="4" customFormat="1" ht="9.9" customHeight="1" x14ac:dyDescent="0.25">
      <c r="A2736" s="228"/>
      <c r="B2736" s="138"/>
      <c r="C2736" s="142"/>
      <c r="D2736" s="231"/>
      <c r="E2736" s="231"/>
      <c r="F2736" s="231"/>
      <c r="G2736" s="8"/>
      <c r="H2736" s="231"/>
      <c r="M2736" s="241"/>
      <c r="N2736" s="240"/>
      <c r="O2736" s="240"/>
      <c r="Q2736" s="231"/>
      <c r="R2736" s="231"/>
      <c r="S2736" s="231"/>
      <c r="T2736" s="231"/>
      <c r="U2736" s="231"/>
      <c r="V2736" s="231"/>
      <c r="W2736" s="231"/>
      <c r="X2736" s="231"/>
      <c r="Y2736" s="231"/>
      <c r="Z2736" s="231"/>
      <c r="AA2736" s="12"/>
      <c r="AB2736" s="2"/>
      <c r="AC2736" s="2"/>
    </row>
    <row r="2737" spans="1:29" s="4" customFormat="1" ht="9.9" customHeight="1" x14ac:dyDescent="0.25">
      <c r="A2737" s="228"/>
      <c r="B2737" s="138"/>
      <c r="C2737" s="142"/>
      <c r="D2737" s="231"/>
      <c r="E2737" s="231"/>
      <c r="F2737" s="231"/>
      <c r="G2737" s="8"/>
      <c r="H2737" s="231"/>
      <c r="M2737" s="241"/>
      <c r="N2737" s="240"/>
      <c r="O2737" s="240"/>
      <c r="Q2737" s="231"/>
      <c r="R2737" s="231"/>
      <c r="S2737" s="231"/>
      <c r="T2737" s="231"/>
      <c r="U2737" s="231"/>
      <c r="V2737" s="231"/>
      <c r="W2737" s="231"/>
      <c r="X2737" s="231"/>
      <c r="Y2737" s="231"/>
      <c r="Z2737" s="231"/>
      <c r="AA2737" s="12"/>
      <c r="AB2737" s="2"/>
      <c r="AC2737" s="2"/>
    </row>
    <row r="2738" spans="1:29" s="4" customFormat="1" ht="9.9" customHeight="1" x14ac:dyDescent="0.25">
      <c r="A2738" s="228"/>
      <c r="B2738" s="138"/>
      <c r="C2738" s="142"/>
      <c r="D2738" s="231"/>
      <c r="E2738" s="231"/>
      <c r="F2738" s="231"/>
      <c r="G2738" s="8"/>
      <c r="H2738" s="231"/>
      <c r="M2738" s="241"/>
      <c r="N2738" s="240"/>
      <c r="O2738" s="240"/>
      <c r="Q2738" s="231"/>
      <c r="R2738" s="231"/>
      <c r="S2738" s="231"/>
      <c r="T2738" s="231"/>
      <c r="U2738" s="231"/>
      <c r="V2738" s="231"/>
      <c r="W2738" s="231"/>
      <c r="X2738" s="231"/>
      <c r="Y2738" s="231"/>
      <c r="Z2738" s="231"/>
      <c r="AA2738" s="12"/>
      <c r="AB2738" s="2"/>
      <c r="AC2738" s="2"/>
    </row>
    <row r="2739" spans="1:29" s="4" customFormat="1" ht="9.9" customHeight="1" x14ac:dyDescent="0.25">
      <c r="A2739" s="228"/>
      <c r="B2739" s="138"/>
      <c r="C2739" s="142"/>
      <c r="D2739" s="231"/>
      <c r="E2739" s="231"/>
      <c r="F2739" s="231"/>
      <c r="G2739" s="8"/>
      <c r="H2739" s="231"/>
      <c r="M2739" s="241"/>
      <c r="N2739" s="240"/>
      <c r="O2739" s="240"/>
      <c r="Q2739" s="231"/>
      <c r="R2739" s="231"/>
      <c r="S2739" s="231"/>
      <c r="T2739" s="231"/>
      <c r="U2739" s="231"/>
      <c r="V2739" s="231"/>
      <c r="W2739" s="231"/>
      <c r="X2739" s="231"/>
      <c r="Y2739" s="231"/>
      <c r="Z2739" s="231"/>
      <c r="AA2739" s="12"/>
      <c r="AB2739" s="2"/>
      <c r="AC2739" s="2"/>
    </row>
    <row r="2740" spans="1:29" s="4" customFormat="1" ht="9.9" customHeight="1" x14ac:dyDescent="0.25">
      <c r="A2740" s="228"/>
      <c r="B2740" s="138"/>
      <c r="C2740" s="142"/>
      <c r="D2740" s="231"/>
      <c r="E2740" s="231"/>
      <c r="F2740" s="231"/>
      <c r="G2740" s="8"/>
      <c r="H2740" s="231"/>
      <c r="M2740" s="241"/>
      <c r="N2740" s="240"/>
      <c r="O2740" s="240"/>
      <c r="Q2740" s="231"/>
      <c r="R2740" s="231"/>
      <c r="S2740" s="231"/>
      <c r="T2740" s="231"/>
      <c r="U2740" s="231"/>
      <c r="V2740" s="231"/>
      <c r="W2740" s="231"/>
      <c r="X2740" s="231"/>
      <c r="Y2740" s="231"/>
      <c r="Z2740" s="231"/>
      <c r="AA2740" s="12"/>
      <c r="AB2740" s="2"/>
      <c r="AC2740" s="2"/>
    </row>
    <row r="2741" spans="1:29" s="4" customFormat="1" ht="9.9" customHeight="1" x14ac:dyDescent="0.25">
      <c r="A2741" s="228"/>
      <c r="B2741" s="138"/>
      <c r="C2741" s="142"/>
      <c r="D2741" s="231"/>
      <c r="E2741" s="231"/>
      <c r="F2741" s="231"/>
      <c r="G2741" s="8"/>
      <c r="H2741" s="231"/>
      <c r="M2741" s="241"/>
      <c r="N2741" s="240"/>
      <c r="O2741" s="240"/>
      <c r="Q2741" s="231"/>
      <c r="R2741" s="231"/>
      <c r="S2741" s="231"/>
      <c r="T2741" s="231"/>
      <c r="U2741" s="231"/>
      <c r="V2741" s="231"/>
      <c r="W2741" s="231"/>
      <c r="X2741" s="231"/>
      <c r="Y2741" s="231"/>
      <c r="Z2741" s="231"/>
      <c r="AA2741" s="12"/>
      <c r="AB2741" s="2"/>
      <c r="AC2741" s="2"/>
    </row>
    <row r="2742" spans="1:29" s="4" customFormat="1" ht="9.9" customHeight="1" x14ac:dyDescent="0.25">
      <c r="A2742" s="228"/>
      <c r="B2742" s="138"/>
      <c r="C2742" s="142"/>
      <c r="D2742" s="231"/>
      <c r="E2742" s="231"/>
      <c r="F2742" s="231"/>
      <c r="G2742" s="8"/>
      <c r="H2742" s="231"/>
      <c r="M2742" s="241"/>
      <c r="N2742" s="240"/>
      <c r="O2742" s="240"/>
      <c r="Q2742" s="231"/>
      <c r="R2742" s="231"/>
      <c r="S2742" s="231"/>
      <c r="T2742" s="231"/>
      <c r="U2742" s="231"/>
      <c r="V2742" s="231"/>
      <c r="W2742" s="231"/>
      <c r="X2742" s="231"/>
      <c r="Y2742" s="231"/>
      <c r="Z2742" s="231"/>
      <c r="AA2742" s="12"/>
      <c r="AB2742" s="2"/>
      <c r="AC2742" s="2"/>
    </row>
    <row r="2743" spans="1:29" s="4" customFormat="1" ht="9.9" customHeight="1" x14ac:dyDescent="0.25">
      <c r="A2743" s="228"/>
      <c r="B2743" s="138"/>
      <c r="C2743" s="142"/>
      <c r="D2743" s="231"/>
      <c r="E2743" s="231"/>
      <c r="F2743" s="231"/>
      <c r="G2743" s="8"/>
      <c r="H2743" s="231"/>
      <c r="M2743" s="241"/>
      <c r="N2743" s="240"/>
      <c r="O2743" s="240"/>
      <c r="Q2743" s="231"/>
      <c r="R2743" s="231"/>
      <c r="S2743" s="231"/>
      <c r="T2743" s="231"/>
      <c r="U2743" s="231"/>
      <c r="V2743" s="231"/>
      <c r="W2743" s="231"/>
      <c r="X2743" s="231"/>
      <c r="Y2743" s="231"/>
      <c r="Z2743" s="231"/>
      <c r="AA2743" s="12"/>
      <c r="AB2743" s="2"/>
      <c r="AC2743" s="2"/>
    </row>
    <row r="2744" spans="1:29" s="4" customFormat="1" ht="9.9" customHeight="1" x14ac:dyDescent="0.25">
      <c r="A2744" s="228"/>
      <c r="B2744" s="138"/>
      <c r="C2744" s="142"/>
      <c r="D2744" s="231"/>
      <c r="E2744" s="231"/>
      <c r="F2744" s="231"/>
      <c r="G2744" s="8"/>
      <c r="H2744" s="231"/>
      <c r="M2744" s="241"/>
      <c r="N2744" s="240"/>
      <c r="O2744" s="240"/>
      <c r="Q2744" s="231"/>
      <c r="R2744" s="231"/>
      <c r="S2744" s="231"/>
      <c r="T2744" s="231"/>
      <c r="U2744" s="231"/>
      <c r="V2744" s="231"/>
      <c r="W2744" s="231"/>
      <c r="X2744" s="231"/>
      <c r="Y2744" s="231"/>
      <c r="Z2744" s="231"/>
      <c r="AA2744" s="12"/>
      <c r="AB2744" s="2"/>
      <c r="AC2744" s="2"/>
    </row>
    <row r="2745" spans="1:29" s="4" customFormat="1" ht="9.9" customHeight="1" x14ac:dyDescent="0.25">
      <c r="A2745" s="228"/>
      <c r="B2745" s="138"/>
      <c r="C2745" s="142"/>
      <c r="D2745" s="231"/>
      <c r="E2745" s="231"/>
      <c r="F2745" s="231"/>
      <c r="G2745" s="8"/>
      <c r="H2745" s="231"/>
      <c r="M2745" s="241"/>
      <c r="N2745" s="240"/>
      <c r="O2745" s="240"/>
      <c r="Q2745" s="231"/>
      <c r="R2745" s="231"/>
      <c r="S2745" s="231"/>
      <c r="T2745" s="231"/>
      <c r="U2745" s="231"/>
      <c r="V2745" s="231"/>
      <c r="W2745" s="231"/>
      <c r="X2745" s="231"/>
      <c r="Y2745" s="231"/>
      <c r="Z2745" s="231"/>
      <c r="AA2745" s="12"/>
      <c r="AB2745" s="2"/>
      <c r="AC2745" s="2"/>
    </row>
    <row r="2746" spans="1:29" s="4" customFormat="1" ht="9.9" customHeight="1" x14ac:dyDescent="0.25">
      <c r="A2746" s="228"/>
      <c r="B2746" s="138"/>
      <c r="C2746" s="142"/>
      <c r="D2746" s="231"/>
      <c r="E2746" s="231"/>
      <c r="F2746" s="231"/>
      <c r="G2746" s="8"/>
      <c r="H2746" s="231"/>
      <c r="M2746" s="241"/>
      <c r="N2746" s="240"/>
      <c r="O2746" s="240"/>
      <c r="Q2746" s="231"/>
      <c r="R2746" s="231"/>
      <c r="S2746" s="231"/>
      <c r="T2746" s="231"/>
      <c r="U2746" s="231"/>
      <c r="V2746" s="231"/>
      <c r="W2746" s="231"/>
      <c r="X2746" s="231"/>
      <c r="Y2746" s="231"/>
      <c r="Z2746" s="231"/>
      <c r="AA2746" s="12"/>
      <c r="AB2746" s="2"/>
      <c r="AC2746" s="2"/>
    </row>
    <row r="2747" spans="1:29" s="4" customFormat="1" ht="9.9" customHeight="1" x14ac:dyDescent="0.25">
      <c r="A2747" s="228"/>
      <c r="B2747" s="138"/>
      <c r="C2747" s="142"/>
      <c r="D2747" s="231"/>
      <c r="E2747" s="231"/>
      <c r="F2747" s="231"/>
      <c r="G2747" s="8"/>
      <c r="H2747" s="231"/>
      <c r="M2747" s="241"/>
      <c r="N2747" s="240"/>
      <c r="O2747" s="240"/>
      <c r="Q2747" s="231"/>
      <c r="R2747" s="231"/>
      <c r="S2747" s="231"/>
      <c r="T2747" s="231"/>
      <c r="U2747" s="231"/>
      <c r="V2747" s="231"/>
      <c r="W2747" s="231"/>
      <c r="X2747" s="231"/>
      <c r="Y2747" s="231"/>
      <c r="Z2747" s="231"/>
      <c r="AA2747" s="12"/>
      <c r="AB2747" s="2"/>
      <c r="AC2747" s="2"/>
    </row>
    <row r="2748" spans="1:29" s="4" customFormat="1" ht="9.9" customHeight="1" x14ac:dyDescent="0.25">
      <c r="A2748" s="228"/>
      <c r="B2748" s="138"/>
      <c r="C2748" s="142"/>
      <c r="D2748" s="231"/>
      <c r="E2748" s="231"/>
      <c r="F2748" s="231"/>
      <c r="G2748" s="8"/>
      <c r="H2748" s="231"/>
      <c r="M2748" s="241"/>
      <c r="N2748" s="240"/>
      <c r="O2748" s="240"/>
      <c r="Q2748" s="231"/>
      <c r="R2748" s="231"/>
      <c r="S2748" s="231"/>
      <c r="T2748" s="231"/>
      <c r="U2748" s="231"/>
      <c r="V2748" s="231"/>
      <c r="W2748" s="231"/>
      <c r="X2748" s="231"/>
      <c r="Y2748" s="231"/>
      <c r="Z2748" s="231"/>
      <c r="AA2748" s="12"/>
      <c r="AB2748" s="2"/>
      <c r="AC2748" s="2"/>
    </row>
    <row r="2749" spans="1:29" s="4" customFormat="1" ht="9.9" customHeight="1" x14ac:dyDescent="0.25">
      <c r="A2749" s="228"/>
      <c r="B2749" s="138"/>
      <c r="C2749" s="142"/>
      <c r="D2749" s="231"/>
      <c r="E2749" s="231"/>
      <c r="F2749" s="231"/>
      <c r="G2749" s="8"/>
      <c r="H2749" s="231"/>
      <c r="M2749" s="241"/>
      <c r="N2749" s="240"/>
      <c r="O2749" s="240"/>
      <c r="Q2749" s="231"/>
      <c r="R2749" s="231"/>
      <c r="S2749" s="231"/>
      <c r="T2749" s="231"/>
      <c r="U2749" s="231"/>
      <c r="V2749" s="231"/>
      <c r="W2749" s="231"/>
      <c r="X2749" s="231"/>
      <c r="Y2749" s="231"/>
      <c r="Z2749" s="231"/>
      <c r="AA2749" s="12"/>
      <c r="AB2749" s="2"/>
      <c r="AC2749" s="2"/>
    </row>
    <row r="2750" spans="1:29" s="4" customFormat="1" ht="9.9" customHeight="1" x14ac:dyDescent="0.25">
      <c r="A2750" s="228"/>
      <c r="B2750" s="138"/>
      <c r="C2750" s="142"/>
      <c r="D2750" s="231"/>
      <c r="E2750" s="231"/>
      <c r="F2750" s="231"/>
      <c r="G2750" s="8"/>
      <c r="H2750" s="231"/>
      <c r="M2750" s="241"/>
      <c r="N2750" s="240"/>
      <c r="O2750" s="240"/>
      <c r="Q2750" s="231"/>
      <c r="R2750" s="231"/>
      <c r="S2750" s="231"/>
      <c r="T2750" s="231"/>
      <c r="U2750" s="231"/>
      <c r="V2750" s="231"/>
      <c r="W2750" s="231"/>
      <c r="X2750" s="231"/>
      <c r="Y2750" s="231"/>
      <c r="Z2750" s="231"/>
      <c r="AA2750" s="12"/>
      <c r="AB2750" s="2"/>
      <c r="AC2750" s="2"/>
    </row>
    <row r="2751" spans="1:29" s="4" customFormat="1" ht="9.9" customHeight="1" x14ac:dyDescent="0.25">
      <c r="A2751" s="228"/>
      <c r="B2751" s="138"/>
      <c r="C2751" s="142"/>
      <c r="D2751" s="231"/>
      <c r="E2751" s="231"/>
      <c r="F2751" s="231"/>
      <c r="G2751" s="8"/>
      <c r="H2751" s="231"/>
      <c r="M2751" s="241"/>
      <c r="N2751" s="240"/>
      <c r="O2751" s="240"/>
      <c r="Q2751" s="231"/>
      <c r="R2751" s="231"/>
      <c r="S2751" s="231"/>
      <c r="T2751" s="231"/>
      <c r="U2751" s="231"/>
      <c r="V2751" s="231"/>
      <c r="W2751" s="231"/>
      <c r="X2751" s="231"/>
      <c r="Y2751" s="231"/>
      <c r="Z2751" s="231"/>
      <c r="AA2751" s="12"/>
      <c r="AB2751" s="2"/>
      <c r="AC2751" s="2"/>
    </row>
    <row r="2752" spans="1:29" s="4" customFormat="1" ht="9.9" customHeight="1" x14ac:dyDescent="0.25">
      <c r="A2752" s="228"/>
      <c r="B2752" s="138"/>
      <c r="C2752" s="142"/>
      <c r="D2752" s="231"/>
      <c r="E2752" s="231"/>
      <c r="F2752" s="231"/>
      <c r="G2752" s="8"/>
      <c r="H2752" s="231"/>
      <c r="M2752" s="241"/>
      <c r="N2752" s="240"/>
      <c r="O2752" s="240"/>
      <c r="Q2752" s="231"/>
      <c r="R2752" s="231"/>
      <c r="S2752" s="231"/>
      <c r="T2752" s="231"/>
      <c r="U2752" s="231"/>
      <c r="V2752" s="231"/>
      <c r="W2752" s="231"/>
      <c r="X2752" s="231"/>
      <c r="Y2752" s="231"/>
      <c r="Z2752" s="231"/>
      <c r="AA2752" s="12"/>
      <c r="AB2752" s="2"/>
      <c r="AC2752" s="2"/>
    </row>
    <row r="2753" spans="1:29" s="4" customFormat="1" ht="9.9" customHeight="1" x14ac:dyDescent="0.25">
      <c r="A2753" s="228"/>
      <c r="B2753" s="138"/>
      <c r="C2753" s="142"/>
      <c r="D2753" s="231"/>
      <c r="E2753" s="231"/>
      <c r="F2753" s="231"/>
      <c r="G2753" s="8"/>
      <c r="H2753" s="231"/>
      <c r="M2753" s="241"/>
      <c r="N2753" s="240"/>
      <c r="O2753" s="240"/>
      <c r="Q2753" s="231"/>
      <c r="R2753" s="231"/>
      <c r="S2753" s="231"/>
      <c r="T2753" s="231"/>
      <c r="U2753" s="231"/>
      <c r="V2753" s="231"/>
      <c r="W2753" s="231"/>
      <c r="X2753" s="231"/>
      <c r="Y2753" s="231"/>
      <c r="Z2753" s="231"/>
      <c r="AA2753" s="12"/>
      <c r="AB2753" s="2"/>
      <c r="AC2753" s="2"/>
    </row>
    <row r="2754" spans="1:29" s="4" customFormat="1" ht="9.9" customHeight="1" x14ac:dyDescent="0.25">
      <c r="A2754" s="228"/>
      <c r="B2754" s="138"/>
      <c r="C2754" s="142"/>
      <c r="D2754" s="231"/>
      <c r="E2754" s="231"/>
      <c r="F2754" s="231"/>
      <c r="G2754" s="8"/>
      <c r="H2754" s="231"/>
      <c r="M2754" s="241"/>
      <c r="N2754" s="240"/>
      <c r="O2754" s="240"/>
      <c r="Q2754" s="231"/>
      <c r="R2754" s="231"/>
      <c r="S2754" s="231"/>
      <c r="T2754" s="231"/>
      <c r="U2754" s="231"/>
      <c r="V2754" s="231"/>
      <c r="W2754" s="231"/>
      <c r="X2754" s="231"/>
      <c r="Y2754" s="231"/>
      <c r="Z2754" s="231"/>
      <c r="AA2754" s="12"/>
      <c r="AB2754" s="2"/>
      <c r="AC2754" s="2"/>
    </row>
    <row r="2755" spans="1:29" s="4" customFormat="1" ht="9.9" customHeight="1" x14ac:dyDescent="0.25">
      <c r="A2755" s="228"/>
      <c r="B2755" s="138"/>
      <c r="C2755" s="142"/>
      <c r="D2755" s="231"/>
      <c r="E2755" s="231"/>
      <c r="F2755" s="231"/>
      <c r="G2755" s="8"/>
      <c r="H2755" s="231"/>
      <c r="M2755" s="241"/>
      <c r="N2755" s="240"/>
      <c r="O2755" s="240"/>
      <c r="Q2755" s="231"/>
      <c r="R2755" s="231"/>
      <c r="S2755" s="231"/>
      <c r="T2755" s="231"/>
      <c r="U2755" s="231"/>
      <c r="V2755" s="231"/>
      <c r="W2755" s="231"/>
      <c r="X2755" s="231"/>
      <c r="Y2755" s="231"/>
      <c r="Z2755" s="231"/>
      <c r="AA2755" s="12"/>
      <c r="AB2755" s="2"/>
      <c r="AC2755" s="2"/>
    </row>
    <row r="2756" spans="1:29" s="4" customFormat="1" ht="9.9" customHeight="1" x14ac:dyDescent="0.25">
      <c r="A2756" s="228"/>
      <c r="B2756" s="138"/>
      <c r="C2756" s="142"/>
      <c r="D2756" s="231"/>
      <c r="E2756" s="231"/>
      <c r="F2756" s="231"/>
      <c r="G2756" s="8"/>
      <c r="H2756" s="231"/>
      <c r="M2756" s="241"/>
      <c r="N2756" s="240"/>
      <c r="O2756" s="240"/>
      <c r="Q2756" s="231"/>
      <c r="R2756" s="231"/>
      <c r="S2756" s="231"/>
      <c r="T2756" s="231"/>
      <c r="U2756" s="231"/>
      <c r="V2756" s="231"/>
      <c r="W2756" s="231"/>
      <c r="X2756" s="231"/>
      <c r="Y2756" s="231"/>
      <c r="Z2756" s="231"/>
      <c r="AA2756" s="12"/>
      <c r="AB2756" s="2"/>
      <c r="AC2756" s="2"/>
    </row>
    <row r="2757" spans="1:29" s="4" customFormat="1" ht="9.9" customHeight="1" x14ac:dyDescent="0.25">
      <c r="A2757" s="228"/>
      <c r="B2757" s="138"/>
      <c r="C2757" s="142"/>
      <c r="D2757" s="231"/>
      <c r="E2757" s="231"/>
      <c r="F2757" s="231"/>
      <c r="G2757" s="8"/>
      <c r="H2757" s="231"/>
      <c r="M2757" s="241"/>
      <c r="N2757" s="240"/>
      <c r="O2757" s="240"/>
      <c r="Q2757" s="231"/>
      <c r="R2757" s="231"/>
      <c r="S2757" s="231"/>
      <c r="T2757" s="231"/>
      <c r="U2757" s="231"/>
      <c r="V2757" s="231"/>
      <c r="W2757" s="231"/>
      <c r="X2757" s="231"/>
      <c r="Y2757" s="231"/>
      <c r="Z2757" s="231"/>
      <c r="AA2757" s="12"/>
      <c r="AB2757" s="2"/>
      <c r="AC2757" s="2"/>
    </row>
    <row r="2758" spans="1:29" s="4" customFormat="1" ht="9.9" customHeight="1" x14ac:dyDescent="0.25">
      <c r="A2758" s="228"/>
      <c r="B2758" s="138"/>
      <c r="C2758" s="142"/>
      <c r="D2758" s="231"/>
      <c r="E2758" s="231"/>
      <c r="F2758" s="231"/>
      <c r="G2758" s="8"/>
      <c r="H2758" s="231"/>
      <c r="M2758" s="241"/>
      <c r="N2758" s="240"/>
      <c r="O2758" s="240"/>
      <c r="Q2758" s="231"/>
      <c r="R2758" s="231"/>
      <c r="S2758" s="231"/>
      <c r="T2758" s="231"/>
      <c r="U2758" s="231"/>
      <c r="V2758" s="231"/>
      <c r="W2758" s="231"/>
      <c r="X2758" s="231"/>
      <c r="Y2758" s="231"/>
      <c r="Z2758" s="231"/>
      <c r="AA2758" s="12"/>
      <c r="AB2758" s="2"/>
      <c r="AC2758" s="2"/>
    </row>
    <row r="2759" spans="1:29" s="4" customFormat="1" ht="9.9" customHeight="1" x14ac:dyDescent="0.25">
      <c r="A2759" s="228"/>
      <c r="B2759" s="138"/>
      <c r="C2759" s="142"/>
      <c r="D2759" s="231"/>
      <c r="E2759" s="231"/>
      <c r="F2759" s="231"/>
      <c r="G2759" s="8"/>
      <c r="H2759" s="231"/>
      <c r="M2759" s="241"/>
      <c r="N2759" s="240"/>
      <c r="O2759" s="240"/>
      <c r="Q2759" s="231"/>
      <c r="R2759" s="231"/>
      <c r="S2759" s="231"/>
      <c r="T2759" s="231"/>
      <c r="U2759" s="231"/>
      <c r="V2759" s="231"/>
      <c r="W2759" s="231"/>
      <c r="X2759" s="231"/>
      <c r="Y2759" s="231"/>
      <c r="Z2759" s="231"/>
      <c r="AA2759" s="12"/>
      <c r="AB2759" s="2"/>
      <c r="AC2759" s="2"/>
    </row>
    <row r="2760" spans="1:29" s="4" customFormat="1" ht="9.9" customHeight="1" x14ac:dyDescent="0.25">
      <c r="A2760" s="228"/>
      <c r="B2760" s="138"/>
      <c r="C2760" s="142"/>
      <c r="D2760" s="231"/>
      <c r="E2760" s="231"/>
      <c r="F2760" s="231"/>
      <c r="G2760" s="8"/>
      <c r="H2760" s="231"/>
      <c r="M2760" s="241"/>
      <c r="N2760" s="240"/>
      <c r="O2760" s="240"/>
      <c r="Q2760" s="231"/>
      <c r="R2760" s="231"/>
      <c r="S2760" s="231"/>
      <c r="T2760" s="231"/>
      <c r="U2760" s="231"/>
      <c r="V2760" s="231"/>
      <c r="W2760" s="231"/>
      <c r="X2760" s="231"/>
      <c r="Y2760" s="231"/>
      <c r="Z2760" s="231"/>
      <c r="AA2760" s="12"/>
      <c r="AB2760" s="2"/>
      <c r="AC2760" s="2"/>
    </row>
    <row r="2761" spans="1:29" s="4" customFormat="1" ht="9.9" customHeight="1" x14ac:dyDescent="0.25">
      <c r="A2761" s="228"/>
      <c r="B2761" s="138"/>
      <c r="C2761" s="142"/>
      <c r="D2761" s="231"/>
      <c r="E2761" s="231"/>
      <c r="F2761" s="231"/>
      <c r="G2761" s="8"/>
      <c r="H2761" s="231"/>
      <c r="M2761" s="241"/>
      <c r="N2761" s="240"/>
      <c r="O2761" s="240"/>
      <c r="Q2761" s="231"/>
      <c r="R2761" s="231"/>
      <c r="S2761" s="231"/>
      <c r="T2761" s="231"/>
      <c r="U2761" s="231"/>
      <c r="V2761" s="231"/>
      <c r="W2761" s="231"/>
      <c r="X2761" s="231"/>
      <c r="Y2761" s="231"/>
      <c r="Z2761" s="231"/>
      <c r="AA2761" s="12"/>
      <c r="AB2761" s="2"/>
      <c r="AC2761" s="2"/>
    </row>
    <row r="2762" spans="1:29" s="4" customFormat="1" ht="9.9" customHeight="1" x14ac:dyDescent="0.25">
      <c r="A2762" s="228"/>
      <c r="B2762" s="138"/>
      <c r="C2762" s="142"/>
      <c r="D2762" s="231"/>
      <c r="E2762" s="231"/>
      <c r="F2762" s="231"/>
      <c r="G2762" s="8"/>
      <c r="H2762" s="231"/>
      <c r="M2762" s="241"/>
      <c r="N2762" s="240"/>
      <c r="O2762" s="240"/>
      <c r="Q2762" s="231"/>
      <c r="R2762" s="231"/>
      <c r="S2762" s="231"/>
      <c r="T2762" s="231"/>
      <c r="U2762" s="231"/>
      <c r="V2762" s="231"/>
      <c r="W2762" s="231"/>
      <c r="X2762" s="231"/>
      <c r="Y2762" s="231"/>
      <c r="Z2762" s="231"/>
      <c r="AA2762" s="12"/>
      <c r="AB2762" s="2"/>
      <c r="AC2762" s="2"/>
    </row>
    <row r="2763" spans="1:29" s="4" customFormat="1" ht="9.9" customHeight="1" x14ac:dyDescent="0.25">
      <c r="A2763" s="228"/>
      <c r="B2763" s="138"/>
      <c r="C2763" s="142"/>
      <c r="D2763" s="231"/>
      <c r="E2763" s="231"/>
      <c r="F2763" s="231"/>
      <c r="G2763" s="8"/>
      <c r="H2763" s="231"/>
      <c r="M2763" s="241"/>
      <c r="N2763" s="240"/>
      <c r="O2763" s="240"/>
      <c r="Q2763" s="231"/>
      <c r="R2763" s="231"/>
      <c r="S2763" s="231"/>
      <c r="T2763" s="231"/>
      <c r="U2763" s="231"/>
      <c r="V2763" s="231"/>
      <c r="W2763" s="231"/>
      <c r="X2763" s="231"/>
      <c r="Y2763" s="231"/>
      <c r="Z2763" s="231"/>
      <c r="AA2763" s="12"/>
      <c r="AB2763" s="2"/>
      <c r="AC2763" s="2"/>
    </row>
    <row r="2764" spans="1:29" s="4" customFormat="1" ht="9.9" customHeight="1" x14ac:dyDescent="0.25">
      <c r="A2764" s="228"/>
      <c r="B2764" s="138"/>
      <c r="C2764" s="142"/>
      <c r="D2764" s="231"/>
      <c r="E2764" s="231"/>
      <c r="F2764" s="231"/>
      <c r="G2764" s="8"/>
      <c r="H2764" s="231"/>
      <c r="M2764" s="241"/>
      <c r="N2764" s="240"/>
      <c r="O2764" s="240"/>
      <c r="Q2764" s="231"/>
      <c r="R2764" s="231"/>
      <c r="S2764" s="231"/>
      <c r="T2764" s="231"/>
      <c r="U2764" s="231"/>
      <c r="V2764" s="231"/>
      <c r="W2764" s="231"/>
      <c r="X2764" s="231"/>
      <c r="Y2764" s="231"/>
      <c r="Z2764" s="231"/>
      <c r="AA2764" s="12"/>
      <c r="AB2764" s="2"/>
      <c r="AC2764" s="2"/>
    </row>
    <row r="2765" spans="1:29" s="4" customFormat="1" ht="9.9" customHeight="1" x14ac:dyDescent="0.25">
      <c r="A2765" s="228"/>
      <c r="B2765" s="138"/>
      <c r="C2765" s="142"/>
      <c r="D2765" s="231"/>
      <c r="E2765" s="231"/>
      <c r="F2765" s="231"/>
      <c r="G2765" s="8"/>
      <c r="H2765" s="231"/>
      <c r="M2765" s="241"/>
      <c r="N2765" s="240"/>
      <c r="O2765" s="240"/>
      <c r="Q2765" s="231"/>
      <c r="R2765" s="231"/>
      <c r="S2765" s="231"/>
      <c r="T2765" s="231"/>
      <c r="U2765" s="231"/>
      <c r="V2765" s="231"/>
      <c r="W2765" s="231"/>
      <c r="X2765" s="231"/>
      <c r="Y2765" s="231"/>
      <c r="Z2765" s="231"/>
      <c r="AA2765" s="12"/>
      <c r="AB2765" s="2"/>
      <c r="AC2765" s="2"/>
    </row>
    <row r="2766" spans="1:29" s="4" customFormat="1" ht="9.9" customHeight="1" x14ac:dyDescent="0.25">
      <c r="A2766" s="228"/>
      <c r="B2766" s="138"/>
      <c r="C2766" s="142"/>
      <c r="D2766" s="231"/>
      <c r="E2766" s="231"/>
      <c r="F2766" s="231"/>
      <c r="G2766" s="8"/>
      <c r="H2766" s="231"/>
      <c r="M2766" s="241"/>
      <c r="N2766" s="240"/>
      <c r="O2766" s="240"/>
      <c r="Q2766" s="231"/>
      <c r="R2766" s="231"/>
      <c r="S2766" s="231"/>
      <c r="T2766" s="231"/>
      <c r="U2766" s="231"/>
      <c r="V2766" s="231"/>
      <c r="W2766" s="231"/>
      <c r="X2766" s="231"/>
      <c r="Y2766" s="231"/>
      <c r="Z2766" s="231"/>
      <c r="AA2766" s="12"/>
      <c r="AB2766" s="2"/>
      <c r="AC2766" s="2"/>
    </row>
    <row r="2767" spans="1:29" s="4" customFormat="1" ht="9.9" customHeight="1" x14ac:dyDescent="0.25">
      <c r="A2767" s="228"/>
      <c r="B2767" s="138"/>
      <c r="C2767" s="142"/>
      <c r="D2767" s="231"/>
      <c r="E2767" s="231"/>
      <c r="F2767" s="231"/>
      <c r="G2767" s="8"/>
      <c r="H2767" s="231"/>
      <c r="M2767" s="241"/>
      <c r="N2767" s="240"/>
      <c r="O2767" s="240"/>
      <c r="Q2767" s="231"/>
      <c r="R2767" s="231"/>
      <c r="S2767" s="231"/>
      <c r="T2767" s="231"/>
      <c r="U2767" s="231"/>
      <c r="V2767" s="231"/>
      <c r="W2767" s="231"/>
      <c r="X2767" s="231"/>
      <c r="Y2767" s="231"/>
      <c r="Z2767" s="231"/>
      <c r="AA2767" s="12"/>
      <c r="AB2767" s="2"/>
      <c r="AC2767" s="2"/>
    </row>
    <row r="2768" spans="1:29" s="4" customFormat="1" ht="9.9" customHeight="1" x14ac:dyDescent="0.25">
      <c r="A2768" s="228"/>
      <c r="B2768" s="138"/>
      <c r="C2768" s="142"/>
      <c r="D2768" s="231"/>
      <c r="E2768" s="231"/>
      <c r="F2768" s="231"/>
      <c r="G2768" s="8"/>
      <c r="H2768" s="231"/>
      <c r="M2768" s="241"/>
      <c r="N2768" s="240"/>
      <c r="O2768" s="240"/>
      <c r="Q2768" s="231"/>
      <c r="R2768" s="231"/>
      <c r="S2768" s="231"/>
      <c r="T2768" s="231"/>
      <c r="U2768" s="231"/>
      <c r="V2768" s="231"/>
      <c r="W2768" s="231"/>
      <c r="X2768" s="231"/>
      <c r="Y2768" s="231"/>
      <c r="Z2768" s="231"/>
      <c r="AA2768" s="12"/>
      <c r="AB2768" s="2"/>
      <c r="AC2768" s="2"/>
    </row>
    <row r="2769" spans="1:29" s="4" customFormat="1" ht="9.9" customHeight="1" x14ac:dyDescent="0.25">
      <c r="A2769" s="228"/>
      <c r="B2769" s="138"/>
      <c r="C2769" s="142"/>
      <c r="D2769" s="231"/>
      <c r="E2769" s="231"/>
      <c r="F2769" s="231"/>
      <c r="G2769" s="8"/>
      <c r="H2769" s="231"/>
      <c r="M2769" s="241"/>
      <c r="N2769" s="240"/>
      <c r="O2769" s="240"/>
      <c r="Q2769" s="231"/>
      <c r="R2769" s="231"/>
      <c r="S2769" s="231"/>
      <c r="T2769" s="231"/>
      <c r="U2769" s="231"/>
      <c r="V2769" s="231"/>
      <c r="W2769" s="231"/>
      <c r="X2769" s="231"/>
      <c r="Y2769" s="231"/>
      <c r="Z2769" s="231"/>
      <c r="AA2769" s="12"/>
      <c r="AB2769" s="2"/>
      <c r="AC2769" s="2"/>
    </row>
    <row r="2771" spans="1:29" s="4" customFormat="1" ht="9.9" customHeight="1" x14ac:dyDescent="0.25">
      <c r="A2771" s="228"/>
      <c r="B2771" s="141"/>
      <c r="C2771" s="142"/>
      <c r="D2771" s="231"/>
      <c r="E2771" s="231"/>
      <c r="F2771" s="231"/>
      <c r="G2771" s="8"/>
      <c r="H2771" s="231"/>
      <c r="M2771" s="231"/>
      <c r="N2771" s="231"/>
      <c r="O2771" s="231"/>
      <c r="Q2771" s="231"/>
      <c r="R2771" s="231"/>
      <c r="S2771" s="231"/>
      <c r="T2771" s="231"/>
      <c r="U2771" s="231"/>
      <c r="V2771" s="231"/>
      <c r="W2771" s="231"/>
      <c r="X2771" s="231"/>
      <c r="Y2771" s="231"/>
      <c r="Z2771" s="231"/>
      <c r="AA2771" s="12"/>
      <c r="AB2771" s="2"/>
      <c r="AC2771" s="2"/>
    </row>
    <row r="2772" spans="1:29" s="4" customFormat="1" ht="9.9" customHeight="1" x14ac:dyDescent="0.25">
      <c r="A2772" s="228"/>
      <c r="B2772" s="139"/>
      <c r="C2772" s="14"/>
      <c r="D2772" s="241"/>
      <c r="E2772" s="231"/>
      <c r="F2772" s="231"/>
      <c r="G2772" s="8"/>
      <c r="H2772" s="231"/>
      <c r="M2772" s="241"/>
      <c r="N2772" s="231"/>
      <c r="O2772" s="231"/>
      <c r="Q2772" s="231"/>
      <c r="R2772" s="231"/>
      <c r="S2772" s="231"/>
      <c r="T2772" s="231"/>
      <c r="U2772" s="231"/>
      <c r="V2772" s="231"/>
      <c r="W2772" s="231"/>
      <c r="X2772" s="231"/>
      <c r="Y2772" s="231"/>
      <c r="Z2772" s="231"/>
      <c r="AA2772" s="12"/>
      <c r="AB2772" s="2"/>
      <c r="AC2772" s="2"/>
    </row>
    <row r="2773" spans="1:29" s="4" customFormat="1" ht="9.9" customHeight="1" x14ac:dyDescent="0.25">
      <c r="A2773" s="228"/>
      <c r="B2773" s="142"/>
      <c r="C2773" s="14"/>
      <c r="D2773" s="241"/>
      <c r="E2773" s="231"/>
      <c r="F2773" s="231"/>
      <c r="G2773" s="8"/>
      <c r="H2773" s="231"/>
      <c r="M2773" s="241"/>
      <c r="N2773" s="231"/>
      <c r="O2773" s="231"/>
      <c r="Q2773" s="231"/>
      <c r="R2773" s="231"/>
      <c r="S2773" s="231"/>
      <c r="T2773" s="231"/>
      <c r="U2773" s="231"/>
      <c r="V2773" s="231"/>
      <c r="W2773" s="231"/>
      <c r="X2773" s="231"/>
      <c r="Y2773" s="231"/>
      <c r="Z2773" s="231"/>
      <c r="AA2773" s="12"/>
      <c r="AB2773" s="2"/>
      <c r="AC2773" s="2"/>
    </row>
    <row r="2774" spans="1:29" s="4" customFormat="1" ht="9.9" customHeight="1" x14ac:dyDescent="0.25">
      <c r="A2774" s="228"/>
      <c r="B2774" s="138"/>
      <c r="C2774" s="14"/>
      <c r="D2774" s="241"/>
      <c r="E2774" s="231"/>
      <c r="F2774" s="231"/>
      <c r="G2774" s="8"/>
      <c r="H2774" s="231"/>
      <c r="M2774" s="241"/>
      <c r="N2774" s="231"/>
      <c r="O2774" s="231"/>
      <c r="Q2774" s="231"/>
      <c r="R2774" s="231"/>
      <c r="S2774" s="231"/>
      <c r="T2774" s="231"/>
      <c r="U2774" s="231"/>
      <c r="V2774" s="231"/>
      <c r="W2774" s="231"/>
      <c r="X2774" s="231"/>
      <c r="Y2774" s="231"/>
      <c r="Z2774" s="231"/>
      <c r="AA2774" s="12"/>
      <c r="AB2774" s="2"/>
      <c r="AC2774" s="2"/>
    </row>
    <row r="2775" spans="1:29" s="4" customFormat="1" ht="9.9" customHeight="1" x14ac:dyDescent="0.25">
      <c r="A2775" s="228"/>
      <c r="B2775" s="138"/>
      <c r="C2775" s="14"/>
      <c r="D2775" s="241"/>
      <c r="E2775" s="231"/>
      <c r="F2775" s="231"/>
      <c r="G2775" s="8"/>
      <c r="H2775" s="231"/>
      <c r="M2775" s="241"/>
      <c r="N2775" s="240"/>
      <c r="O2775" s="240"/>
      <c r="Q2775" s="231"/>
      <c r="R2775" s="231"/>
      <c r="S2775" s="231"/>
      <c r="T2775" s="231"/>
      <c r="U2775" s="231"/>
      <c r="V2775" s="231"/>
      <c r="W2775" s="231"/>
      <c r="X2775" s="231"/>
      <c r="Y2775" s="231"/>
      <c r="Z2775" s="231"/>
      <c r="AA2775" s="12"/>
      <c r="AB2775" s="2"/>
      <c r="AC2775" s="2"/>
    </row>
    <row r="2776" spans="1:29" s="4" customFormat="1" ht="9.9" customHeight="1" x14ac:dyDescent="0.25">
      <c r="A2776" s="228"/>
      <c r="B2776" s="138"/>
      <c r="C2776" s="14"/>
      <c r="D2776" s="241"/>
      <c r="E2776" s="231"/>
      <c r="F2776" s="231"/>
      <c r="G2776" s="8"/>
      <c r="H2776" s="231"/>
      <c r="M2776" s="241"/>
      <c r="N2776" s="240"/>
      <c r="O2776" s="240"/>
      <c r="Q2776" s="231"/>
      <c r="R2776" s="231"/>
      <c r="S2776" s="231"/>
      <c r="T2776" s="231"/>
      <c r="U2776" s="231"/>
      <c r="V2776" s="231"/>
      <c r="W2776" s="231"/>
      <c r="X2776" s="231"/>
      <c r="Y2776" s="231"/>
      <c r="Z2776" s="231"/>
      <c r="AA2776" s="12"/>
      <c r="AB2776" s="2"/>
      <c r="AC2776" s="2"/>
    </row>
    <row r="2777" spans="1:29" s="4" customFormat="1" ht="9.9" customHeight="1" x14ac:dyDescent="0.25">
      <c r="A2777" s="228"/>
      <c r="B2777" s="138"/>
      <c r="C2777" s="14"/>
      <c r="D2777" s="241"/>
      <c r="E2777" s="231"/>
      <c r="F2777" s="231"/>
      <c r="G2777" s="8"/>
      <c r="H2777" s="231"/>
      <c r="M2777" s="241"/>
      <c r="N2777" s="240"/>
      <c r="O2777" s="240"/>
      <c r="Q2777" s="231"/>
      <c r="R2777" s="231"/>
      <c r="S2777" s="231"/>
      <c r="T2777" s="231"/>
      <c r="U2777" s="231"/>
      <c r="V2777" s="231"/>
      <c r="W2777" s="231"/>
      <c r="X2777" s="231"/>
      <c r="Y2777" s="231"/>
      <c r="Z2777" s="231"/>
      <c r="AA2777" s="12"/>
      <c r="AB2777" s="2"/>
      <c r="AC2777" s="2"/>
    </row>
    <row r="2778" spans="1:29" s="4" customFormat="1" ht="9.9" customHeight="1" x14ac:dyDescent="0.25">
      <c r="A2778" s="228"/>
      <c r="B2778" s="138"/>
      <c r="C2778" s="14"/>
      <c r="D2778" s="241"/>
      <c r="E2778" s="231"/>
      <c r="F2778" s="231"/>
      <c r="G2778" s="8"/>
      <c r="H2778" s="231"/>
      <c r="M2778" s="241"/>
      <c r="N2778" s="240"/>
      <c r="O2778" s="240"/>
      <c r="Q2778" s="231"/>
      <c r="R2778" s="231"/>
      <c r="S2778" s="231"/>
      <c r="T2778" s="231"/>
      <c r="U2778" s="231"/>
      <c r="V2778" s="231"/>
      <c r="W2778" s="231"/>
      <c r="X2778" s="231"/>
      <c r="Y2778" s="231"/>
      <c r="Z2778" s="231"/>
      <c r="AA2778" s="12"/>
      <c r="AB2778" s="2"/>
      <c r="AC2778" s="2"/>
    </row>
    <row r="2779" spans="1:29" s="4" customFormat="1" ht="9.9" customHeight="1" x14ac:dyDescent="0.25">
      <c r="A2779" s="228"/>
      <c r="B2779" s="138"/>
      <c r="C2779" s="14"/>
      <c r="D2779" s="241"/>
      <c r="E2779" s="231"/>
      <c r="F2779" s="231"/>
      <c r="G2779" s="8"/>
      <c r="H2779" s="231"/>
      <c r="M2779" s="241"/>
      <c r="N2779" s="240"/>
      <c r="O2779" s="240"/>
      <c r="Q2779" s="231"/>
      <c r="R2779" s="231"/>
      <c r="S2779" s="231"/>
      <c r="T2779" s="231"/>
      <c r="U2779" s="231"/>
      <c r="V2779" s="231"/>
      <c r="W2779" s="231"/>
      <c r="X2779" s="231"/>
      <c r="Y2779" s="231"/>
      <c r="Z2779" s="231"/>
      <c r="AA2779" s="12"/>
      <c r="AB2779" s="2"/>
      <c r="AC2779" s="2"/>
    </row>
    <row r="2780" spans="1:29" s="4" customFormat="1" ht="9.9" customHeight="1" x14ac:dyDescent="0.25">
      <c r="A2780" s="228"/>
      <c r="B2780" s="138"/>
      <c r="C2780" s="14"/>
      <c r="D2780" s="241"/>
      <c r="E2780" s="231"/>
      <c r="F2780" s="231"/>
      <c r="G2780" s="8"/>
      <c r="H2780" s="231"/>
      <c r="M2780" s="241"/>
      <c r="N2780" s="240"/>
      <c r="O2780" s="240"/>
      <c r="Q2780" s="231"/>
      <c r="R2780" s="231"/>
      <c r="S2780" s="231"/>
      <c r="T2780" s="231"/>
      <c r="U2780" s="231"/>
      <c r="V2780" s="231"/>
      <c r="W2780" s="231"/>
      <c r="X2780" s="231"/>
      <c r="Y2780" s="231"/>
      <c r="Z2780" s="231"/>
      <c r="AA2780" s="12"/>
      <c r="AB2780" s="2"/>
      <c r="AC2780" s="2"/>
    </row>
    <row r="2781" spans="1:29" s="4" customFormat="1" ht="9.9" customHeight="1" x14ac:dyDescent="0.25">
      <c r="A2781" s="228"/>
      <c r="B2781" s="138"/>
      <c r="C2781" s="14"/>
      <c r="D2781" s="241"/>
      <c r="E2781" s="231"/>
      <c r="F2781" s="231"/>
      <c r="G2781" s="8"/>
      <c r="H2781" s="231"/>
      <c r="M2781" s="241"/>
      <c r="N2781" s="240"/>
      <c r="O2781" s="240"/>
      <c r="Q2781" s="231"/>
      <c r="R2781" s="231"/>
      <c r="S2781" s="231"/>
      <c r="T2781" s="231"/>
      <c r="U2781" s="231"/>
      <c r="V2781" s="231"/>
      <c r="W2781" s="231"/>
      <c r="X2781" s="231"/>
      <c r="Y2781" s="231"/>
      <c r="Z2781" s="231"/>
      <c r="AA2781" s="12"/>
      <c r="AB2781" s="2"/>
      <c r="AC2781" s="2"/>
    </row>
    <row r="2782" spans="1:29" s="4" customFormat="1" ht="9.9" customHeight="1" x14ac:dyDescent="0.25">
      <c r="A2782" s="228"/>
      <c r="B2782" s="138"/>
      <c r="C2782" s="14"/>
      <c r="D2782" s="241"/>
      <c r="E2782" s="231"/>
      <c r="F2782" s="231"/>
      <c r="G2782" s="8"/>
      <c r="H2782" s="231"/>
      <c r="M2782" s="241"/>
      <c r="N2782" s="240"/>
      <c r="O2782" s="240"/>
      <c r="Q2782" s="231"/>
      <c r="R2782" s="231"/>
      <c r="S2782" s="231"/>
      <c r="T2782" s="231"/>
      <c r="U2782" s="231"/>
      <c r="V2782" s="231"/>
      <c r="W2782" s="231"/>
      <c r="X2782" s="231"/>
      <c r="Y2782" s="231"/>
      <c r="Z2782" s="231"/>
      <c r="AA2782" s="12"/>
      <c r="AB2782" s="2"/>
      <c r="AC2782" s="2"/>
    </row>
    <row r="2783" spans="1:29" s="4" customFormat="1" ht="9.9" customHeight="1" x14ac:dyDescent="0.25">
      <c r="A2783" s="228"/>
      <c r="B2783" s="138"/>
      <c r="C2783" s="14"/>
      <c r="D2783" s="241"/>
      <c r="E2783" s="231"/>
      <c r="F2783" s="231"/>
      <c r="G2783" s="8"/>
      <c r="H2783" s="231"/>
      <c r="M2783" s="241"/>
      <c r="N2783" s="240"/>
      <c r="O2783" s="240"/>
      <c r="Q2783" s="231"/>
      <c r="R2783" s="231"/>
      <c r="S2783" s="231"/>
      <c r="T2783" s="231"/>
      <c r="U2783" s="231"/>
      <c r="V2783" s="231"/>
      <c r="W2783" s="231"/>
      <c r="X2783" s="231"/>
      <c r="Y2783" s="231"/>
      <c r="Z2783" s="231"/>
      <c r="AA2783" s="12"/>
      <c r="AB2783" s="2"/>
      <c r="AC2783" s="2"/>
    </row>
    <row r="2784" spans="1:29" s="4" customFormat="1" ht="9.9" customHeight="1" x14ac:dyDescent="0.25">
      <c r="A2784" s="228"/>
      <c r="B2784" s="138"/>
      <c r="C2784" s="14"/>
      <c r="D2784" s="241"/>
      <c r="E2784" s="231"/>
      <c r="F2784" s="231"/>
      <c r="G2784" s="8"/>
      <c r="H2784" s="231"/>
      <c r="M2784" s="241"/>
      <c r="N2784" s="240"/>
      <c r="O2784" s="240"/>
      <c r="Q2784" s="231"/>
      <c r="R2784" s="231"/>
      <c r="S2784" s="231"/>
      <c r="T2784" s="231"/>
      <c r="U2784" s="231"/>
      <c r="V2784" s="231"/>
      <c r="W2784" s="231"/>
      <c r="X2784" s="231"/>
      <c r="Y2784" s="231"/>
      <c r="Z2784" s="231"/>
      <c r="AA2784" s="12"/>
      <c r="AB2784" s="2"/>
      <c r="AC2784" s="2"/>
    </row>
    <row r="2785" spans="1:29" s="4" customFormat="1" ht="9.9" customHeight="1" x14ac:dyDescent="0.25">
      <c r="A2785" s="228"/>
      <c r="B2785" s="138"/>
      <c r="C2785" s="83"/>
      <c r="D2785" s="241"/>
      <c r="E2785" s="231"/>
      <c r="F2785" s="231"/>
      <c r="G2785" s="8"/>
      <c r="H2785" s="231"/>
      <c r="M2785" s="241"/>
      <c r="N2785" s="240"/>
      <c r="O2785" s="240"/>
      <c r="Q2785" s="231"/>
      <c r="R2785" s="231"/>
      <c r="S2785" s="231"/>
      <c r="T2785" s="231"/>
      <c r="U2785" s="231"/>
      <c r="V2785" s="231"/>
      <c r="W2785" s="231"/>
      <c r="X2785" s="231"/>
      <c r="Y2785" s="231"/>
      <c r="Z2785" s="231"/>
      <c r="AA2785" s="12"/>
      <c r="AB2785" s="2"/>
      <c r="AC2785" s="2"/>
    </row>
    <row r="2786" spans="1:29" s="4" customFormat="1" ht="9.9" customHeight="1" x14ac:dyDescent="0.25">
      <c r="A2786" s="228"/>
      <c r="B2786" s="138"/>
      <c r="C2786" s="2"/>
      <c r="D2786" s="241"/>
      <c r="E2786" s="231"/>
      <c r="F2786" s="231"/>
      <c r="G2786" s="8"/>
      <c r="H2786" s="231"/>
      <c r="M2786" s="241"/>
      <c r="N2786" s="240"/>
      <c r="O2786" s="240"/>
      <c r="Q2786" s="231"/>
      <c r="R2786" s="231"/>
      <c r="S2786" s="231"/>
      <c r="T2786" s="231"/>
      <c r="U2786" s="231"/>
      <c r="V2786" s="231"/>
      <c r="W2786" s="231"/>
      <c r="X2786" s="231"/>
      <c r="Y2786" s="231"/>
      <c r="Z2786" s="231"/>
      <c r="AA2786" s="12"/>
      <c r="AB2786" s="2"/>
      <c r="AC2786" s="2"/>
    </row>
    <row r="2787" spans="1:29" s="4" customFormat="1" ht="9.9" customHeight="1" x14ac:dyDescent="0.25">
      <c r="A2787" s="228"/>
      <c r="B2787" s="138"/>
      <c r="C2787" s="148"/>
      <c r="D2787" s="241"/>
      <c r="E2787" s="231"/>
      <c r="F2787" s="231"/>
      <c r="G2787" s="8"/>
      <c r="H2787" s="231"/>
      <c r="M2787" s="241"/>
      <c r="N2787" s="240"/>
      <c r="O2787" s="240"/>
      <c r="Q2787" s="231"/>
      <c r="R2787" s="231"/>
      <c r="S2787" s="231"/>
      <c r="T2787" s="231"/>
      <c r="U2787" s="231"/>
      <c r="V2787" s="231"/>
      <c r="W2787" s="231"/>
      <c r="X2787" s="231"/>
      <c r="Y2787" s="231"/>
      <c r="Z2787" s="231"/>
      <c r="AA2787" s="12"/>
      <c r="AB2787" s="2"/>
      <c r="AC2787" s="2"/>
    </row>
    <row r="2788" spans="1:29" s="4" customFormat="1" ht="9.9" customHeight="1" x14ac:dyDescent="0.25">
      <c r="A2788" s="228"/>
      <c r="B2788" s="138"/>
      <c r="C2788" s="14"/>
      <c r="D2788" s="241"/>
      <c r="E2788" s="231"/>
      <c r="F2788" s="231"/>
      <c r="G2788" s="8"/>
      <c r="H2788" s="231"/>
      <c r="M2788" s="241"/>
      <c r="N2788" s="240"/>
      <c r="O2788" s="240"/>
      <c r="Q2788" s="231"/>
      <c r="R2788" s="231"/>
      <c r="S2788" s="231"/>
      <c r="T2788" s="231"/>
      <c r="U2788" s="231"/>
      <c r="V2788" s="231"/>
      <c r="W2788" s="231"/>
      <c r="X2788" s="231"/>
      <c r="Y2788" s="231"/>
      <c r="Z2788" s="231"/>
      <c r="AA2788" s="12"/>
      <c r="AB2788" s="2"/>
      <c r="AC2788" s="2"/>
    </row>
    <row r="2789" spans="1:29" s="4" customFormat="1" ht="9.9" customHeight="1" x14ac:dyDescent="0.25">
      <c r="A2789" s="228"/>
      <c r="B2789" s="138"/>
      <c r="C2789" s="14"/>
      <c r="D2789" s="241"/>
      <c r="E2789" s="231"/>
      <c r="F2789" s="231"/>
      <c r="G2789" s="8"/>
      <c r="H2789" s="231"/>
      <c r="M2789" s="241"/>
      <c r="N2789" s="240"/>
      <c r="O2789" s="240"/>
      <c r="Q2789" s="231"/>
      <c r="R2789" s="231"/>
      <c r="S2789" s="231"/>
      <c r="T2789" s="231"/>
      <c r="U2789" s="231"/>
      <c r="V2789" s="231"/>
      <c r="W2789" s="231"/>
      <c r="X2789" s="231"/>
      <c r="Y2789" s="231"/>
      <c r="Z2789" s="231"/>
      <c r="AA2789" s="12"/>
      <c r="AB2789" s="2"/>
      <c r="AC2789" s="2"/>
    </row>
    <row r="2790" spans="1:29" s="4" customFormat="1" ht="9.9" customHeight="1" x14ac:dyDescent="0.25">
      <c r="A2790" s="228"/>
      <c r="B2790" s="138"/>
      <c r="C2790" s="14"/>
      <c r="D2790" s="241"/>
      <c r="E2790" s="231"/>
      <c r="F2790" s="231"/>
      <c r="G2790" s="8"/>
      <c r="H2790" s="231"/>
      <c r="M2790" s="241"/>
      <c r="N2790" s="240"/>
      <c r="O2790" s="240"/>
      <c r="Q2790" s="231"/>
      <c r="R2790" s="231"/>
      <c r="S2790" s="231"/>
      <c r="T2790" s="231"/>
      <c r="U2790" s="231"/>
      <c r="V2790" s="231"/>
      <c r="W2790" s="231"/>
      <c r="X2790" s="231"/>
      <c r="Y2790" s="231"/>
      <c r="Z2790" s="231"/>
      <c r="AA2790" s="12"/>
      <c r="AB2790" s="2"/>
      <c r="AC2790" s="2"/>
    </row>
    <row r="2791" spans="1:29" s="4" customFormat="1" ht="9.9" customHeight="1" x14ac:dyDescent="0.25">
      <c r="A2791" s="228"/>
      <c r="B2791" s="138"/>
      <c r="C2791" s="14"/>
      <c r="D2791" s="241"/>
      <c r="E2791" s="231"/>
      <c r="F2791" s="231"/>
      <c r="G2791" s="8"/>
      <c r="H2791" s="231"/>
      <c r="M2791" s="241"/>
      <c r="N2791" s="240"/>
      <c r="O2791" s="240"/>
      <c r="Q2791" s="231"/>
      <c r="R2791" s="231"/>
      <c r="S2791" s="231"/>
      <c r="T2791" s="231"/>
      <c r="U2791" s="231"/>
      <c r="V2791" s="231"/>
      <c r="W2791" s="231"/>
      <c r="X2791" s="231"/>
      <c r="Y2791" s="231"/>
      <c r="Z2791" s="231"/>
      <c r="AA2791" s="12"/>
      <c r="AB2791" s="2"/>
      <c r="AC2791" s="2"/>
    </row>
    <row r="2792" spans="1:29" s="4" customFormat="1" ht="9.9" customHeight="1" x14ac:dyDescent="0.25">
      <c r="A2792" s="228"/>
      <c r="B2792" s="138"/>
      <c r="C2792" s="14"/>
      <c r="D2792" s="241"/>
      <c r="E2792" s="231"/>
      <c r="F2792" s="231"/>
      <c r="G2792" s="8"/>
      <c r="H2792" s="231"/>
      <c r="M2792" s="241"/>
      <c r="N2792" s="240"/>
      <c r="O2792" s="240"/>
      <c r="Q2792" s="231"/>
      <c r="R2792" s="231"/>
      <c r="S2792" s="231"/>
      <c r="T2792" s="231"/>
      <c r="U2792" s="231"/>
      <c r="V2792" s="231"/>
      <c r="W2792" s="231"/>
      <c r="X2792" s="231"/>
      <c r="Y2792" s="231"/>
      <c r="Z2792" s="231"/>
      <c r="AA2792" s="12"/>
      <c r="AB2792" s="2"/>
      <c r="AC2792" s="2"/>
    </row>
    <row r="2793" spans="1:29" s="4" customFormat="1" ht="9.9" customHeight="1" x14ac:dyDescent="0.25">
      <c r="A2793" s="228"/>
      <c r="B2793" s="138"/>
      <c r="C2793" s="14"/>
      <c r="D2793" s="241"/>
      <c r="E2793" s="231"/>
      <c r="F2793" s="231"/>
      <c r="G2793" s="8"/>
      <c r="H2793" s="231"/>
      <c r="M2793" s="241"/>
      <c r="N2793" s="240"/>
      <c r="O2793" s="240"/>
      <c r="Q2793" s="231"/>
      <c r="R2793" s="231"/>
      <c r="S2793" s="231"/>
      <c r="T2793" s="231"/>
      <c r="U2793" s="231"/>
      <c r="V2793" s="231"/>
      <c r="W2793" s="231"/>
      <c r="X2793" s="231"/>
      <c r="Y2793" s="231"/>
      <c r="Z2793" s="231"/>
      <c r="AA2793" s="12"/>
      <c r="AB2793" s="2"/>
      <c r="AC2793" s="2"/>
    </row>
    <row r="2794" spans="1:29" s="4" customFormat="1" ht="9.9" customHeight="1" x14ac:dyDescent="0.25">
      <c r="A2794" s="228"/>
      <c r="B2794" s="138"/>
      <c r="C2794" s="14"/>
      <c r="D2794" s="241"/>
      <c r="E2794" s="231"/>
      <c r="F2794" s="231"/>
      <c r="G2794" s="8"/>
      <c r="H2794" s="231"/>
      <c r="M2794" s="241"/>
      <c r="N2794" s="240"/>
      <c r="O2794" s="240"/>
      <c r="Q2794" s="231"/>
      <c r="R2794" s="231"/>
      <c r="S2794" s="231"/>
      <c r="T2794" s="231"/>
      <c r="U2794" s="231"/>
      <c r="V2794" s="231"/>
      <c r="W2794" s="231"/>
      <c r="X2794" s="231"/>
      <c r="Y2794" s="231"/>
      <c r="Z2794" s="231"/>
      <c r="AA2794" s="12"/>
      <c r="AB2794" s="2"/>
      <c r="AC2794" s="2"/>
    </row>
    <row r="2795" spans="1:29" s="4" customFormat="1" ht="9.9" customHeight="1" x14ac:dyDescent="0.25">
      <c r="A2795" s="228"/>
      <c r="B2795" s="138"/>
      <c r="C2795" s="148"/>
      <c r="D2795" s="241"/>
      <c r="E2795" s="231"/>
      <c r="F2795" s="231"/>
      <c r="G2795" s="8"/>
      <c r="H2795" s="231"/>
      <c r="M2795" s="241"/>
      <c r="N2795" s="240"/>
      <c r="O2795" s="240"/>
      <c r="Q2795" s="231"/>
      <c r="R2795" s="231"/>
      <c r="S2795" s="231"/>
      <c r="T2795" s="231"/>
      <c r="U2795" s="231"/>
      <c r="V2795" s="231"/>
      <c r="W2795" s="231"/>
      <c r="X2795" s="231"/>
      <c r="Y2795" s="231"/>
      <c r="Z2795" s="231"/>
      <c r="AA2795" s="12"/>
      <c r="AB2795" s="2"/>
      <c r="AC2795" s="2"/>
    </row>
    <row r="2796" spans="1:29" s="4" customFormat="1" ht="9.9" customHeight="1" x14ac:dyDescent="0.25">
      <c r="A2796" s="228"/>
      <c r="B2796" s="138"/>
      <c r="C2796" s="14"/>
      <c r="D2796" s="241"/>
      <c r="E2796" s="231"/>
      <c r="F2796" s="231"/>
      <c r="G2796" s="8"/>
      <c r="H2796" s="231"/>
      <c r="M2796" s="241"/>
      <c r="N2796" s="240"/>
      <c r="O2796" s="240"/>
      <c r="Q2796" s="231"/>
      <c r="R2796" s="231"/>
      <c r="S2796" s="231"/>
      <c r="T2796" s="231"/>
      <c r="U2796" s="231"/>
      <c r="V2796" s="231"/>
      <c r="W2796" s="231"/>
      <c r="X2796" s="231"/>
      <c r="Y2796" s="231"/>
      <c r="Z2796" s="231"/>
      <c r="AA2796" s="12"/>
      <c r="AB2796" s="2"/>
      <c r="AC2796" s="2"/>
    </row>
    <row r="2797" spans="1:29" s="4" customFormat="1" ht="9.9" customHeight="1" x14ac:dyDescent="0.25">
      <c r="A2797" s="228"/>
      <c r="B2797" s="138"/>
      <c r="C2797" s="14"/>
      <c r="D2797" s="241"/>
      <c r="E2797" s="231"/>
      <c r="F2797" s="231"/>
      <c r="G2797" s="8"/>
      <c r="H2797" s="231"/>
      <c r="M2797" s="241"/>
      <c r="N2797" s="240"/>
      <c r="O2797" s="240"/>
      <c r="Q2797" s="231"/>
      <c r="R2797" s="231"/>
      <c r="S2797" s="231"/>
      <c r="T2797" s="231"/>
      <c r="U2797" s="231"/>
      <c r="V2797" s="231"/>
      <c r="W2797" s="231"/>
      <c r="X2797" s="231"/>
      <c r="Y2797" s="231"/>
      <c r="Z2797" s="231"/>
      <c r="AA2797" s="12"/>
      <c r="AB2797" s="2"/>
      <c r="AC2797" s="2"/>
    </row>
    <row r="2798" spans="1:29" s="4" customFormat="1" ht="9.9" customHeight="1" x14ac:dyDescent="0.25">
      <c r="A2798" s="228"/>
      <c r="B2798" s="138"/>
      <c r="C2798" s="14"/>
      <c r="D2798" s="241"/>
      <c r="E2798" s="231"/>
      <c r="F2798" s="231"/>
      <c r="G2798" s="8"/>
      <c r="H2798" s="231"/>
      <c r="M2798" s="241"/>
      <c r="N2798" s="240"/>
      <c r="O2798" s="240"/>
      <c r="Q2798" s="231"/>
      <c r="R2798" s="231"/>
      <c r="S2798" s="231"/>
      <c r="T2798" s="231"/>
      <c r="U2798" s="231"/>
      <c r="V2798" s="231"/>
      <c r="W2798" s="231"/>
      <c r="X2798" s="231"/>
      <c r="Y2798" s="231"/>
      <c r="Z2798" s="231"/>
      <c r="AA2798" s="12"/>
      <c r="AB2798" s="2"/>
      <c r="AC2798" s="2"/>
    </row>
    <row r="2799" spans="1:29" s="4" customFormat="1" ht="9.9" customHeight="1" x14ac:dyDescent="0.25">
      <c r="A2799" s="228"/>
      <c r="B2799" s="138"/>
      <c r="C2799" s="14"/>
      <c r="D2799" s="241"/>
      <c r="E2799" s="231"/>
      <c r="F2799" s="231"/>
      <c r="G2799" s="8"/>
      <c r="H2799" s="231"/>
      <c r="M2799" s="241"/>
      <c r="N2799" s="240"/>
      <c r="O2799" s="240"/>
      <c r="Q2799" s="231"/>
      <c r="R2799" s="231"/>
      <c r="S2799" s="231"/>
      <c r="T2799" s="231"/>
      <c r="U2799" s="231"/>
      <c r="V2799" s="231"/>
      <c r="W2799" s="231"/>
      <c r="X2799" s="231"/>
      <c r="Y2799" s="231"/>
      <c r="Z2799" s="231"/>
      <c r="AA2799" s="12"/>
      <c r="AB2799" s="2"/>
      <c r="AC2799" s="2"/>
    </row>
    <row r="2800" spans="1:29" s="4" customFormat="1" ht="9.9" customHeight="1" x14ac:dyDescent="0.25">
      <c r="A2800" s="228"/>
      <c r="B2800" s="138"/>
      <c r="C2800" s="14"/>
      <c r="D2800" s="241"/>
      <c r="E2800" s="231"/>
      <c r="F2800" s="231"/>
      <c r="G2800" s="8"/>
      <c r="H2800" s="231"/>
      <c r="M2800" s="241"/>
      <c r="N2800" s="240"/>
      <c r="O2800" s="240"/>
      <c r="Q2800" s="231"/>
      <c r="R2800" s="231"/>
      <c r="S2800" s="231"/>
      <c r="T2800" s="231"/>
      <c r="U2800" s="231"/>
      <c r="V2800" s="231"/>
      <c r="W2800" s="231"/>
      <c r="X2800" s="231"/>
      <c r="Y2800" s="231"/>
      <c r="Z2800" s="231"/>
      <c r="AA2800" s="12"/>
      <c r="AB2800" s="2"/>
      <c r="AC2800" s="2"/>
    </row>
    <row r="2801" spans="1:29" s="4" customFormat="1" ht="9.9" customHeight="1" x14ac:dyDescent="0.25">
      <c r="A2801" s="228"/>
      <c r="B2801" s="138"/>
      <c r="C2801" s="148"/>
      <c r="D2801" s="241"/>
      <c r="E2801" s="231"/>
      <c r="F2801" s="231"/>
      <c r="G2801" s="8"/>
      <c r="H2801" s="231"/>
      <c r="M2801" s="241"/>
      <c r="N2801" s="240"/>
      <c r="O2801" s="240"/>
      <c r="Q2801" s="231"/>
      <c r="R2801" s="231"/>
      <c r="S2801" s="231"/>
      <c r="T2801" s="231"/>
      <c r="U2801" s="231"/>
      <c r="V2801" s="231"/>
      <c r="W2801" s="231"/>
      <c r="X2801" s="231"/>
      <c r="Y2801" s="231"/>
      <c r="Z2801" s="231"/>
      <c r="AA2801" s="12"/>
      <c r="AB2801" s="2"/>
      <c r="AC2801" s="2"/>
    </row>
    <row r="2802" spans="1:29" s="4" customFormat="1" ht="9.9" customHeight="1" x14ac:dyDescent="0.25">
      <c r="A2802" s="228"/>
      <c r="B2802" s="138"/>
      <c r="C2802" s="14"/>
      <c r="D2802" s="241"/>
      <c r="E2802" s="231"/>
      <c r="F2802" s="231"/>
      <c r="G2802" s="8"/>
      <c r="H2802" s="231"/>
      <c r="M2802" s="241"/>
      <c r="N2802" s="240"/>
      <c r="O2802" s="240"/>
      <c r="Q2802" s="231"/>
      <c r="R2802" s="231"/>
      <c r="S2802" s="231"/>
      <c r="T2802" s="231"/>
      <c r="U2802" s="231"/>
      <c r="V2802" s="231"/>
      <c r="W2802" s="231"/>
      <c r="X2802" s="231"/>
      <c r="Y2802" s="231"/>
      <c r="Z2802" s="231"/>
      <c r="AA2802" s="12"/>
      <c r="AB2802" s="2"/>
      <c r="AC2802" s="2"/>
    </row>
    <row r="2803" spans="1:29" s="4" customFormat="1" ht="9.9" customHeight="1" x14ac:dyDescent="0.25">
      <c r="A2803" s="228"/>
      <c r="B2803" s="138"/>
      <c r="C2803" s="148"/>
      <c r="D2803" s="241"/>
      <c r="E2803" s="231"/>
      <c r="F2803" s="231"/>
      <c r="G2803" s="8"/>
      <c r="H2803" s="231"/>
      <c r="M2803" s="241"/>
      <c r="N2803" s="240"/>
      <c r="O2803" s="240"/>
      <c r="Q2803" s="231"/>
      <c r="R2803" s="231"/>
      <c r="S2803" s="231"/>
      <c r="T2803" s="231"/>
      <c r="U2803" s="231"/>
      <c r="V2803" s="231"/>
      <c r="W2803" s="231"/>
      <c r="X2803" s="231"/>
      <c r="Y2803" s="231"/>
      <c r="Z2803" s="231"/>
      <c r="AA2803" s="12"/>
      <c r="AB2803" s="2"/>
      <c r="AC2803" s="2"/>
    </row>
    <row r="2804" spans="1:29" s="4" customFormat="1" ht="9.9" customHeight="1" x14ac:dyDescent="0.25">
      <c r="A2804" s="228"/>
      <c r="B2804" s="138"/>
      <c r="C2804" s="14"/>
      <c r="D2804" s="241"/>
      <c r="E2804" s="231"/>
      <c r="F2804" s="231"/>
      <c r="G2804" s="8"/>
      <c r="H2804" s="231"/>
      <c r="M2804" s="241"/>
      <c r="N2804" s="240"/>
      <c r="O2804" s="240"/>
      <c r="Q2804" s="231"/>
      <c r="R2804" s="231"/>
      <c r="S2804" s="231"/>
      <c r="T2804" s="231"/>
      <c r="U2804" s="231"/>
      <c r="V2804" s="231"/>
      <c r="W2804" s="231"/>
      <c r="X2804" s="231"/>
      <c r="Y2804" s="231"/>
      <c r="Z2804" s="231"/>
      <c r="AA2804" s="12"/>
      <c r="AB2804" s="2"/>
      <c r="AC2804" s="2"/>
    </row>
    <row r="2805" spans="1:29" s="4" customFormat="1" ht="9.9" customHeight="1" x14ac:dyDescent="0.25">
      <c r="A2805" s="228"/>
      <c r="B2805" s="138"/>
      <c r="C2805" s="14"/>
      <c r="D2805" s="241"/>
      <c r="E2805" s="231"/>
      <c r="F2805" s="231"/>
      <c r="G2805" s="8"/>
      <c r="H2805" s="231"/>
      <c r="M2805" s="241"/>
      <c r="N2805" s="240"/>
      <c r="O2805" s="240"/>
      <c r="Q2805" s="231"/>
      <c r="R2805" s="231"/>
      <c r="S2805" s="231"/>
      <c r="T2805" s="231"/>
      <c r="U2805" s="231"/>
      <c r="V2805" s="231"/>
      <c r="W2805" s="231"/>
      <c r="X2805" s="231"/>
      <c r="Y2805" s="231"/>
      <c r="Z2805" s="231"/>
      <c r="AA2805" s="12"/>
      <c r="AB2805" s="2"/>
      <c r="AC2805" s="2"/>
    </row>
    <row r="2806" spans="1:29" s="4" customFormat="1" ht="9.9" customHeight="1" x14ac:dyDescent="0.25">
      <c r="A2806" s="228"/>
      <c r="B2806" s="138"/>
      <c r="C2806" s="14"/>
      <c r="D2806" s="241"/>
      <c r="E2806" s="231"/>
      <c r="F2806" s="231"/>
      <c r="G2806" s="8"/>
      <c r="H2806" s="231"/>
      <c r="M2806" s="241"/>
      <c r="N2806" s="240"/>
      <c r="O2806" s="240"/>
      <c r="Q2806" s="231"/>
      <c r="R2806" s="231"/>
      <c r="S2806" s="231"/>
      <c r="T2806" s="231"/>
      <c r="U2806" s="231"/>
      <c r="V2806" s="231"/>
      <c r="W2806" s="231"/>
      <c r="X2806" s="231"/>
      <c r="Y2806" s="231"/>
      <c r="Z2806" s="231"/>
      <c r="AA2806" s="12"/>
      <c r="AB2806" s="2"/>
      <c r="AC2806" s="2"/>
    </row>
    <row r="2807" spans="1:29" s="4" customFormat="1" ht="9.9" customHeight="1" x14ac:dyDescent="0.25">
      <c r="A2807" s="228"/>
      <c r="B2807" s="138"/>
      <c r="C2807" s="14"/>
      <c r="D2807" s="241"/>
      <c r="E2807" s="231"/>
      <c r="F2807" s="231"/>
      <c r="G2807" s="8"/>
      <c r="H2807" s="231"/>
      <c r="M2807" s="241"/>
      <c r="N2807" s="240"/>
      <c r="O2807" s="240"/>
      <c r="Q2807" s="231"/>
      <c r="R2807" s="231"/>
      <c r="S2807" s="231"/>
      <c r="T2807" s="231"/>
      <c r="U2807" s="231"/>
      <c r="V2807" s="231"/>
      <c r="W2807" s="231"/>
      <c r="X2807" s="231"/>
      <c r="Y2807" s="231"/>
      <c r="Z2807" s="231"/>
      <c r="AA2807" s="12"/>
      <c r="AB2807" s="2"/>
      <c r="AC2807" s="2"/>
    </row>
    <row r="2808" spans="1:29" s="4" customFormat="1" ht="9.9" customHeight="1" x14ac:dyDescent="0.25">
      <c r="A2808" s="228"/>
      <c r="B2808" s="138"/>
      <c r="C2808" s="148"/>
      <c r="D2808" s="241"/>
      <c r="E2808" s="231"/>
      <c r="F2808" s="231"/>
      <c r="G2808" s="8"/>
      <c r="H2808" s="231"/>
      <c r="M2808" s="241"/>
      <c r="N2808" s="240"/>
      <c r="O2808" s="240"/>
      <c r="Q2808" s="231"/>
      <c r="R2808" s="231"/>
      <c r="S2808" s="231"/>
      <c r="T2808" s="231"/>
      <c r="U2808" s="231"/>
      <c r="V2808" s="231"/>
      <c r="W2808" s="231"/>
      <c r="X2808" s="231"/>
      <c r="Y2808" s="231"/>
      <c r="Z2808" s="231"/>
      <c r="AA2808" s="12"/>
      <c r="AB2808" s="2"/>
      <c r="AC2808" s="2"/>
    </row>
    <row r="2809" spans="1:29" s="4" customFormat="1" ht="9.9" customHeight="1" x14ac:dyDescent="0.25">
      <c r="A2809" s="228"/>
      <c r="B2809" s="138"/>
      <c r="C2809" s="14"/>
      <c r="D2809" s="241"/>
      <c r="E2809" s="231"/>
      <c r="F2809" s="231"/>
      <c r="G2809" s="8"/>
      <c r="H2809" s="231"/>
      <c r="M2809" s="241"/>
      <c r="N2809" s="240"/>
      <c r="O2809" s="240"/>
      <c r="Q2809" s="231"/>
      <c r="R2809" s="231"/>
      <c r="S2809" s="231"/>
      <c r="T2809" s="231"/>
      <c r="U2809" s="231"/>
      <c r="V2809" s="231"/>
      <c r="W2809" s="231"/>
      <c r="X2809" s="231"/>
      <c r="Y2809" s="231"/>
      <c r="Z2809" s="231"/>
      <c r="AA2809" s="12"/>
      <c r="AB2809" s="2"/>
      <c r="AC2809" s="2"/>
    </row>
    <row r="2810" spans="1:29" s="4" customFormat="1" ht="9.9" customHeight="1" x14ac:dyDescent="0.25">
      <c r="A2810" s="228"/>
      <c r="B2810" s="138"/>
      <c r="C2810" s="14"/>
      <c r="D2810" s="241"/>
      <c r="E2810" s="231"/>
      <c r="F2810" s="231"/>
      <c r="G2810" s="8"/>
      <c r="H2810" s="231"/>
      <c r="M2810" s="241"/>
      <c r="N2810" s="240"/>
      <c r="O2810" s="240"/>
      <c r="Q2810" s="231"/>
      <c r="R2810" s="231"/>
      <c r="S2810" s="231"/>
      <c r="T2810" s="231"/>
      <c r="U2810" s="231"/>
      <c r="V2810" s="231"/>
      <c r="W2810" s="231"/>
      <c r="X2810" s="231"/>
      <c r="Y2810" s="231"/>
      <c r="Z2810" s="231"/>
      <c r="AA2810" s="12"/>
      <c r="AB2810" s="2"/>
      <c r="AC2810" s="2"/>
    </row>
    <row r="2811" spans="1:29" s="4" customFormat="1" ht="9.9" customHeight="1" x14ac:dyDescent="0.25">
      <c r="A2811" s="228"/>
      <c r="B2811" s="138"/>
      <c r="C2811" s="14"/>
      <c r="D2811" s="241"/>
      <c r="E2811" s="231"/>
      <c r="F2811" s="231"/>
      <c r="G2811" s="8"/>
      <c r="H2811" s="231"/>
      <c r="M2811" s="241"/>
      <c r="N2811" s="240"/>
      <c r="O2811" s="240"/>
      <c r="Q2811" s="231"/>
      <c r="R2811" s="231"/>
      <c r="S2811" s="231"/>
      <c r="T2811" s="231"/>
      <c r="U2811" s="231"/>
      <c r="V2811" s="231"/>
      <c r="W2811" s="231"/>
      <c r="X2811" s="231"/>
      <c r="Y2811" s="231"/>
      <c r="Z2811" s="231"/>
      <c r="AA2811" s="12"/>
      <c r="AB2811" s="2"/>
      <c r="AC2811" s="2"/>
    </row>
    <row r="2812" spans="1:29" s="4" customFormat="1" ht="9.9" customHeight="1" x14ac:dyDescent="0.25">
      <c r="A2812" s="228"/>
      <c r="B2812" s="138"/>
      <c r="C2812" s="14"/>
      <c r="D2812" s="241"/>
      <c r="E2812" s="231"/>
      <c r="F2812" s="231"/>
      <c r="G2812" s="8"/>
      <c r="H2812" s="231"/>
      <c r="M2812" s="241"/>
      <c r="N2812" s="240"/>
      <c r="O2812" s="240"/>
      <c r="Q2812" s="231"/>
      <c r="R2812" s="231"/>
      <c r="S2812" s="231"/>
      <c r="T2812" s="231"/>
      <c r="U2812" s="231"/>
      <c r="V2812" s="231"/>
      <c r="W2812" s="231"/>
      <c r="X2812" s="231"/>
      <c r="Y2812" s="231"/>
      <c r="Z2812" s="231"/>
      <c r="AA2812" s="12"/>
      <c r="AB2812" s="2"/>
      <c r="AC2812" s="2"/>
    </row>
    <row r="2813" spans="1:29" s="4" customFormat="1" ht="9.9" customHeight="1" x14ac:dyDescent="0.25">
      <c r="A2813" s="228"/>
      <c r="B2813" s="138"/>
      <c r="C2813" s="14"/>
      <c r="D2813" s="241"/>
      <c r="E2813" s="231"/>
      <c r="F2813" s="231"/>
      <c r="G2813" s="8"/>
      <c r="H2813" s="231"/>
      <c r="M2813" s="241"/>
      <c r="N2813" s="240"/>
      <c r="O2813" s="240"/>
      <c r="Q2813" s="231"/>
      <c r="R2813" s="231"/>
      <c r="S2813" s="231"/>
      <c r="T2813" s="231"/>
      <c r="U2813" s="231"/>
      <c r="V2813" s="231"/>
      <c r="W2813" s="231"/>
      <c r="X2813" s="231"/>
      <c r="Y2813" s="231"/>
      <c r="Z2813" s="231"/>
      <c r="AA2813" s="12"/>
      <c r="AB2813" s="2"/>
      <c r="AC2813" s="2"/>
    </row>
    <row r="2814" spans="1:29" s="4" customFormat="1" ht="9.9" customHeight="1" x14ac:dyDescent="0.25">
      <c r="A2814" s="228"/>
      <c r="B2814" s="138"/>
      <c r="C2814" s="14"/>
      <c r="D2814" s="241"/>
      <c r="E2814" s="231"/>
      <c r="F2814" s="231"/>
      <c r="G2814" s="8"/>
      <c r="H2814" s="231"/>
      <c r="M2814" s="241"/>
      <c r="N2814" s="240"/>
      <c r="O2814" s="240"/>
      <c r="Q2814" s="231"/>
      <c r="R2814" s="231"/>
      <c r="S2814" s="231"/>
      <c r="T2814" s="231"/>
      <c r="U2814" s="231"/>
      <c r="V2814" s="231"/>
      <c r="W2814" s="231"/>
      <c r="X2814" s="231"/>
      <c r="Y2814" s="231"/>
      <c r="Z2814" s="231"/>
      <c r="AA2814" s="12"/>
      <c r="AB2814" s="2"/>
      <c r="AC2814" s="2"/>
    </row>
    <row r="2815" spans="1:29" s="4" customFormat="1" ht="9.9" customHeight="1" x14ac:dyDescent="0.25">
      <c r="A2815" s="228"/>
      <c r="B2815" s="139"/>
      <c r="C2815" s="14"/>
      <c r="D2815" s="241"/>
      <c r="E2815" s="231"/>
      <c r="F2815" s="231"/>
      <c r="G2815" s="8"/>
      <c r="H2815" s="231"/>
      <c r="M2815" s="241"/>
      <c r="N2815" s="240"/>
      <c r="O2815" s="240"/>
      <c r="Q2815" s="231"/>
      <c r="R2815" s="231"/>
      <c r="S2815" s="231"/>
      <c r="T2815" s="231"/>
      <c r="U2815" s="231"/>
      <c r="V2815" s="231"/>
      <c r="W2815" s="231"/>
      <c r="X2815" s="231"/>
      <c r="Y2815" s="231"/>
      <c r="Z2815" s="231"/>
      <c r="AA2815" s="12"/>
      <c r="AB2815" s="2"/>
      <c r="AC2815" s="2"/>
    </row>
    <row r="2816" spans="1:29" s="4" customFormat="1" ht="9.9" customHeight="1" x14ac:dyDescent="0.25">
      <c r="A2816" s="228"/>
      <c r="B2816" s="142"/>
      <c r="C2816" s="14"/>
      <c r="D2816" s="241"/>
      <c r="E2816" s="231"/>
      <c r="F2816" s="231"/>
      <c r="G2816" s="8"/>
      <c r="H2816" s="231"/>
      <c r="M2816" s="241"/>
      <c r="N2816" s="240"/>
      <c r="O2816" s="240"/>
      <c r="Q2816" s="231"/>
      <c r="R2816" s="231"/>
      <c r="S2816" s="231"/>
      <c r="T2816" s="231"/>
      <c r="U2816" s="231"/>
      <c r="V2816" s="231"/>
      <c r="W2816" s="231"/>
      <c r="X2816" s="231"/>
      <c r="Y2816" s="231"/>
      <c r="Z2816" s="231"/>
      <c r="AA2816" s="12"/>
      <c r="AB2816" s="2"/>
      <c r="AC2816" s="2"/>
    </row>
    <row r="2817" spans="1:29" s="4" customFormat="1" ht="9.9" customHeight="1" x14ac:dyDescent="0.25">
      <c r="A2817" s="228"/>
      <c r="B2817" s="138"/>
      <c r="C2817" s="14"/>
      <c r="D2817" s="241"/>
      <c r="E2817" s="231"/>
      <c r="F2817" s="231"/>
      <c r="G2817" s="8"/>
      <c r="H2817" s="231"/>
      <c r="M2817" s="241"/>
      <c r="N2817" s="240"/>
      <c r="O2817" s="240"/>
      <c r="Q2817" s="231"/>
      <c r="R2817" s="231"/>
      <c r="S2817" s="231"/>
      <c r="T2817" s="231"/>
      <c r="U2817" s="231"/>
      <c r="V2817" s="231"/>
      <c r="W2817" s="231"/>
      <c r="X2817" s="231"/>
      <c r="Y2817" s="231"/>
      <c r="Z2817" s="231"/>
      <c r="AA2817" s="12"/>
      <c r="AB2817" s="2"/>
      <c r="AC2817" s="2"/>
    </row>
    <row r="2818" spans="1:29" s="4" customFormat="1" ht="9.9" customHeight="1" x14ac:dyDescent="0.25">
      <c r="A2818" s="228"/>
      <c r="B2818" s="138"/>
      <c r="C2818" s="14"/>
      <c r="D2818" s="241"/>
      <c r="E2818" s="231"/>
      <c r="F2818" s="231"/>
      <c r="G2818" s="8"/>
      <c r="H2818" s="231"/>
      <c r="M2818" s="241"/>
      <c r="N2818" s="240"/>
      <c r="O2818" s="240"/>
      <c r="Q2818" s="231"/>
      <c r="R2818" s="231"/>
      <c r="S2818" s="231"/>
      <c r="T2818" s="231"/>
      <c r="U2818" s="231"/>
      <c r="V2818" s="231"/>
      <c r="W2818" s="231"/>
      <c r="X2818" s="231"/>
      <c r="Y2818" s="231"/>
      <c r="Z2818" s="231"/>
      <c r="AA2818" s="12"/>
      <c r="AB2818" s="2"/>
      <c r="AC2818" s="2"/>
    </row>
    <row r="2819" spans="1:29" s="4" customFormat="1" ht="9.9" customHeight="1" x14ac:dyDescent="0.25">
      <c r="A2819" s="228"/>
      <c r="B2819" s="138"/>
      <c r="C2819" s="14"/>
      <c r="D2819" s="241"/>
      <c r="E2819" s="231"/>
      <c r="F2819" s="231"/>
      <c r="G2819" s="8"/>
      <c r="H2819" s="231"/>
      <c r="M2819" s="241"/>
      <c r="N2819" s="240"/>
      <c r="O2819" s="240"/>
      <c r="Q2819" s="231"/>
      <c r="R2819" s="231"/>
      <c r="S2819" s="231"/>
      <c r="T2819" s="231"/>
      <c r="U2819" s="231"/>
      <c r="V2819" s="231"/>
      <c r="W2819" s="231"/>
      <c r="X2819" s="231"/>
      <c r="Y2819" s="231"/>
      <c r="Z2819" s="231"/>
      <c r="AA2819" s="12"/>
      <c r="AB2819" s="2"/>
      <c r="AC2819" s="2"/>
    </row>
    <row r="2820" spans="1:29" s="4" customFormat="1" ht="9.9" customHeight="1" x14ac:dyDescent="0.25">
      <c r="A2820" s="228"/>
      <c r="B2820" s="138"/>
      <c r="C2820" s="14"/>
      <c r="D2820" s="241"/>
      <c r="E2820" s="231"/>
      <c r="F2820" s="231"/>
      <c r="G2820" s="8"/>
      <c r="H2820" s="231"/>
      <c r="M2820" s="241"/>
      <c r="N2820" s="240"/>
      <c r="O2820" s="240"/>
      <c r="Q2820" s="231"/>
      <c r="R2820" s="231"/>
      <c r="S2820" s="231"/>
      <c r="T2820" s="231"/>
      <c r="U2820" s="231"/>
      <c r="V2820" s="231"/>
      <c r="W2820" s="231"/>
      <c r="X2820" s="231"/>
      <c r="Y2820" s="231"/>
      <c r="Z2820" s="231"/>
      <c r="AA2820" s="12"/>
      <c r="AB2820" s="2"/>
      <c r="AC2820" s="2"/>
    </row>
    <row r="2821" spans="1:29" s="4" customFormat="1" ht="9.9" customHeight="1" x14ac:dyDescent="0.25">
      <c r="A2821" s="228"/>
      <c r="B2821" s="138"/>
      <c r="C2821" s="14"/>
      <c r="D2821" s="241"/>
      <c r="E2821" s="231"/>
      <c r="F2821" s="231"/>
      <c r="G2821" s="8"/>
      <c r="H2821" s="231"/>
      <c r="M2821" s="241"/>
      <c r="N2821" s="240"/>
      <c r="O2821" s="240"/>
      <c r="Q2821" s="231"/>
      <c r="R2821" s="231"/>
      <c r="S2821" s="231"/>
      <c r="T2821" s="231"/>
      <c r="U2821" s="231"/>
      <c r="V2821" s="231"/>
      <c r="W2821" s="231"/>
      <c r="X2821" s="231"/>
      <c r="Y2821" s="231"/>
      <c r="Z2821" s="231"/>
      <c r="AA2821" s="12"/>
      <c r="AB2821" s="2"/>
      <c r="AC2821" s="2"/>
    </row>
    <row r="2822" spans="1:29" s="4" customFormat="1" ht="9.9" customHeight="1" x14ac:dyDescent="0.25">
      <c r="A2822" s="228"/>
      <c r="B2822" s="138"/>
      <c r="C2822" s="14"/>
      <c r="D2822" s="241"/>
      <c r="E2822" s="231"/>
      <c r="F2822" s="231"/>
      <c r="G2822" s="8"/>
      <c r="H2822" s="231"/>
      <c r="M2822" s="241"/>
      <c r="N2822" s="240"/>
      <c r="O2822" s="240"/>
      <c r="Q2822" s="231"/>
      <c r="R2822" s="231"/>
      <c r="S2822" s="231"/>
      <c r="T2822" s="231"/>
      <c r="U2822" s="231"/>
      <c r="V2822" s="231"/>
      <c r="W2822" s="231"/>
      <c r="X2822" s="231"/>
      <c r="Y2822" s="231"/>
      <c r="Z2822" s="231"/>
      <c r="AA2822" s="12"/>
      <c r="AB2822" s="2"/>
      <c r="AC2822" s="2"/>
    </row>
    <row r="2823" spans="1:29" s="4" customFormat="1" ht="9.9" customHeight="1" x14ac:dyDescent="0.25">
      <c r="A2823" s="228"/>
      <c r="B2823" s="138"/>
      <c r="C2823" s="14"/>
      <c r="D2823" s="241"/>
      <c r="E2823" s="231"/>
      <c r="F2823" s="231"/>
      <c r="G2823" s="8"/>
      <c r="H2823" s="231"/>
      <c r="M2823" s="241"/>
      <c r="N2823" s="240"/>
      <c r="O2823" s="240"/>
      <c r="Q2823" s="231"/>
      <c r="R2823" s="231"/>
      <c r="S2823" s="231"/>
      <c r="T2823" s="231"/>
      <c r="U2823" s="231"/>
      <c r="V2823" s="231"/>
      <c r="W2823" s="231"/>
      <c r="X2823" s="231"/>
      <c r="Y2823" s="231"/>
      <c r="Z2823" s="231"/>
      <c r="AA2823" s="12"/>
      <c r="AB2823" s="2"/>
      <c r="AC2823" s="2"/>
    </row>
    <row r="2824" spans="1:29" s="4" customFormat="1" ht="9.9" customHeight="1" x14ac:dyDescent="0.25">
      <c r="A2824" s="228"/>
      <c r="B2824" s="138"/>
      <c r="C2824" s="14"/>
      <c r="D2824" s="241"/>
      <c r="E2824" s="231"/>
      <c r="F2824" s="231"/>
      <c r="G2824" s="8"/>
      <c r="H2824" s="231"/>
      <c r="M2824" s="241"/>
      <c r="N2824" s="240"/>
      <c r="O2824" s="240"/>
      <c r="Q2824" s="231"/>
      <c r="R2824" s="231"/>
      <c r="S2824" s="231"/>
      <c r="T2824" s="231"/>
      <c r="U2824" s="231"/>
      <c r="V2824" s="231"/>
      <c r="W2824" s="231"/>
      <c r="X2824" s="231"/>
      <c r="Y2824" s="231"/>
      <c r="Z2824" s="231"/>
      <c r="AA2824" s="12"/>
      <c r="AB2824" s="2"/>
      <c r="AC2824" s="2"/>
    </row>
    <row r="2825" spans="1:29" s="4" customFormat="1" ht="9.9" customHeight="1" x14ac:dyDescent="0.25">
      <c r="A2825" s="228"/>
      <c r="B2825" s="138"/>
      <c r="C2825" s="83"/>
      <c r="D2825" s="241"/>
      <c r="E2825" s="231"/>
      <c r="F2825" s="231"/>
      <c r="G2825" s="8"/>
      <c r="H2825" s="231"/>
      <c r="M2825" s="241"/>
      <c r="N2825" s="240"/>
      <c r="O2825" s="240"/>
      <c r="Q2825" s="231"/>
      <c r="R2825" s="231"/>
      <c r="S2825" s="231"/>
      <c r="T2825" s="231"/>
      <c r="U2825" s="231"/>
      <c r="V2825" s="231"/>
      <c r="W2825" s="231"/>
      <c r="X2825" s="231"/>
      <c r="Y2825" s="231"/>
      <c r="Z2825" s="231"/>
      <c r="AA2825" s="12"/>
      <c r="AB2825" s="2"/>
      <c r="AC2825" s="2"/>
    </row>
    <row r="2826" spans="1:29" s="4" customFormat="1" ht="9.9" customHeight="1" x14ac:dyDescent="0.25">
      <c r="A2826" s="228"/>
      <c r="B2826" s="138"/>
      <c r="C2826" s="151"/>
      <c r="D2826" s="2"/>
      <c r="E2826" s="231"/>
      <c r="F2826" s="231"/>
      <c r="G2826" s="8"/>
      <c r="H2826" s="231"/>
      <c r="M2826" s="2"/>
      <c r="N2826" s="240"/>
      <c r="O2826" s="240"/>
      <c r="Q2826" s="231"/>
      <c r="R2826" s="231"/>
      <c r="S2826" s="231"/>
      <c r="T2826" s="231"/>
      <c r="U2826" s="231"/>
      <c r="V2826" s="231"/>
      <c r="W2826" s="231"/>
      <c r="X2826" s="231"/>
      <c r="Y2826" s="231"/>
      <c r="Z2826" s="231"/>
      <c r="AA2826" s="12"/>
      <c r="AB2826" s="2"/>
      <c r="AC2826" s="2"/>
    </row>
    <row r="2827" spans="1:29" s="4" customFormat="1" ht="9.9" customHeight="1" x14ac:dyDescent="0.25">
      <c r="A2827" s="228"/>
      <c r="B2827" s="138"/>
      <c r="C2827" s="148"/>
      <c r="D2827" s="241"/>
      <c r="E2827" s="231"/>
      <c r="F2827" s="231"/>
      <c r="G2827" s="8"/>
      <c r="H2827" s="231"/>
      <c r="M2827" s="241"/>
      <c r="N2827" s="240"/>
      <c r="O2827" s="240"/>
      <c r="Q2827" s="231"/>
      <c r="R2827" s="231"/>
      <c r="S2827" s="231"/>
      <c r="T2827" s="231"/>
      <c r="U2827" s="231"/>
      <c r="V2827" s="231"/>
      <c r="W2827" s="231"/>
      <c r="X2827" s="231"/>
      <c r="Y2827" s="231"/>
      <c r="Z2827" s="231"/>
      <c r="AA2827" s="12"/>
      <c r="AB2827" s="2"/>
      <c r="AC2827" s="2"/>
    </row>
    <row r="2828" spans="1:29" s="4" customFormat="1" ht="9.9" customHeight="1" x14ac:dyDescent="0.25">
      <c r="A2828" s="228"/>
      <c r="B2828" s="138"/>
      <c r="C2828" s="14"/>
      <c r="D2828" s="241"/>
      <c r="E2828" s="231"/>
      <c r="F2828" s="231"/>
      <c r="G2828" s="8"/>
      <c r="H2828" s="231"/>
      <c r="M2828" s="241"/>
      <c r="N2828" s="240"/>
      <c r="O2828" s="240"/>
      <c r="Q2828" s="231"/>
      <c r="R2828" s="231"/>
      <c r="S2828" s="231"/>
      <c r="T2828" s="231"/>
      <c r="U2828" s="231"/>
      <c r="V2828" s="231"/>
      <c r="W2828" s="231"/>
      <c r="X2828" s="231"/>
      <c r="Y2828" s="231"/>
      <c r="Z2828" s="231"/>
      <c r="AA2828" s="12"/>
      <c r="AB2828" s="2"/>
      <c r="AC2828" s="2"/>
    </row>
    <row r="2829" spans="1:29" s="4" customFormat="1" ht="9.9" customHeight="1" x14ac:dyDescent="0.25">
      <c r="A2829" s="228"/>
      <c r="B2829" s="138"/>
      <c r="C2829" s="14"/>
      <c r="D2829" s="241"/>
      <c r="E2829" s="231"/>
      <c r="F2829" s="231"/>
      <c r="G2829" s="8"/>
      <c r="H2829" s="231"/>
      <c r="M2829" s="241"/>
      <c r="N2829" s="240"/>
      <c r="O2829" s="240"/>
      <c r="Q2829" s="231"/>
      <c r="R2829" s="231"/>
      <c r="S2829" s="231"/>
      <c r="T2829" s="231"/>
      <c r="U2829" s="231"/>
      <c r="V2829" s="231"/>
      <c r="W2829" s="231"/>
      <c r="X2829" s="231"/>
      <c r="Y2829" s="231"/>
      <c r="Z2829" s="231"/>
      <c r="AA2829" s="12"/>
      <c r="AB2829" s="2"/>
      <c r="AC2829" s="2"/>
    </row>
    <row r="2830" spans="1:29" s="4" customFormat="1" ht="9.9" customHeight="1" x14ac:dyDescent="0.25">
      <c r="A2830" s="228"/>
      <c r="B2830" s="138"/>
      <c r="C2830" s="14"/>
      <c r="D2830" s="241"/>
      <c r="E2830" s="231"/>
      <c r="F2830" s="231"/>
      <c r="G2830" s="8"/>
      <c r="H2830" s="231"/>
      <c r="M2830" s="241"/>
      <c r="N2830" s="240"/>
      <c r="O2830" s="240"/>
      <c r="Q2830" s="231"/>
      <c r="R2830" s="231"/>
      <c r="S2830" s="231"/>
      <c r="T2830" s="231"/>
      <c r="U2830" s="231"/>
      <c r="V2830" s="231"/>
      <c r="W2830" s="231"/>
      <c r="X2830" s="231"/>
      <c r="Y2830" s="231"/>
      <c r="Z2830" s="231"/>
      <c r="AA2830" s="12"/>
      <c r="AB2830" s="2"/>
      <c r="AC2830" s="2"/>
    </row>
    <row r="2831" spans="1:29" s="4" customFormat="1" ht="9.9" customHeight="1" x14ac:dyDescent="0.25">
      <c r="A2831" s="228"/>
      <c r="B2831" s="138"/>
      <c r="C2831" s="14"/>
      <c r="D2831" s="2"/>
      <c r="E2831" s="231"/>
      <c r="F2831" s="231"/>
      <c r="G2831" s="8"/>
      <c r="H2831" s="231"/>
      <c r="M2831" s="2"/>
      <c r="N2831" s="240"/>
      <c r="O2831" s="240"/>
      <c r="Q2831" s="231"/>
      <c r="R2831" s="231"/>
      <c r="S2831" s="231"/>
      <c r="T2831" s="231"/>
      <c r="U2831" s="231"/>
      <c r="V2831" s="231"/>
      <c r="W2831" s="231"/>
      <c r="X2831" s="231"/>
      <c r="Y2831" s="231"/>
      <c r="Z2831" s="231"/>
      <c r="AA2831" s="12"/>
      <c r="AB2831" s="2"/>
      <c r="AC2831" s="2"/>
    </row>
    <row r="2832" spans="1:29" s="4" customFormat="1" ht="9.9" customHeight="1" x14ac:dyDescent="0.25">
      <c r="A2832" s="228"/>
      <c r="B2832" s="138"/>
      <c r="C2832" s="14"/>
      <c r="D2832" s="241"/>
      <c r="E2832" s="231"/>
      <c r="F2832" s="231"/>
      <c r="G2832" s="8"/>
      <c r="H2832" s="231"/>
      <c r="M2832" s="241"/>
      <c r="N2832" s="240"/>
      <c r="O2832" s="240"/>
      <c r="Q2832" s="231"/>
      <c r="R2832" s="231"/>
      <c r="S2832" s="231"/>
      <c r="T2832" s="231"/>
      <c r="U2832" s="231"/>
      <c r="V2832" s="231"/>
      <c r="W2832" s="231"/>
      <c r="X2832" s="231"/>
      <c r="Y2832" s="231"/>
      <c r="Z2832" s="231"/>
      <c r="AA2832" s="12"/>
      <c r="AB2832" s="2"/>
      <c r="AC2832" s="2"/>
    </row>
    <row r="2833" spans="1:29" s="4" customFormat="1" ht="9.9" customHeight="1" x14ac:dyDescent="0.25">
      <c r="A2833" s="228"/>
      <c r="B2833" s="138"/>
      <c r="C2833" s="14"/>
      <c r="D2833" s="241"/>
      <c r="E2833" s="231"/>
      <c r="F2833" s="231"/>
      <c r="G2833" s="8"/>
      <c r="H2833" s="231"/>
      <c r="M2833" s="241"/>
      <c r="N2833" s="240"/>
      <c r="O2833" s="240"/>
      <c r="Q2833" s="231"/>
      <c r="R2833" s="231"/>
      <c r="S2833" s="231"/>
      <c r="T2833" s="231"/>
      <c r="U2833" s="231"/>
      <c r="V2833" s="231"/>
      <c r="W2833" s="231"/>
      <c r="X2833" s="231"/>
      <c r="Y2833" s="231"/>
      <c r="Z2833" s="231"/>
      <c r="AA2833" s="12"/>
      <c r="AB2833" s="2"/>
      <c r="AC2833" s="2"/>
    </row>
    <row r="2834" spans="1:29" s="4" customFormat="1" ht="9.9" customHeight="1" x14ac:dyDescent="0.25">
      <c r="A2834" s="228"/>
      <c r="B2834" s="138"/>
      <c r="C2834" s="14"/>
      <c r="D2834" s="2"/>
      <c r="E2834" s="231"/>
      <c r="F2834" s="231"/>
      <c r="G2834" s="8"/>
      <c r="H2834" s="231"/>
      <c r="M2834" s="2"/>
      <c r="N2834" s="240"/>
      <c r="O2834" s="240"/>
      <c r="Q2834" s="231"/>
      <c r="R2834" s="231"/>
      <c r="S2834" s="231"/>
      <c r="T2834" s="231"/>
      <c r="U2834" s="231"/>
      <c r="V2834" s="231"/>
      <c r="W2834" s="231"/>
      <c r="X2834" s="231"/>
      <c r="Y2834" s="231"/>
      <c r="Z2834" s="231"/>
      <c r="AA2834" s="12"/>
      <c r="AB2834" s="2"/>
      <c r="AC2834" s="2"/>
    </row>
    <row r="2835" spans="1:29" s="4" customFormat="1" ht="9.9" customHeight="1" x14ac:dyDescent="0.25">
      <c r="A2835" s="228"/>
      <c r="B2835" s="138"/>
      <c r="C2835" s="148"/>
      <c r="D2835" s="241"/>
      <c r="E2835" s="231"/>
      <c r="F2835" s="231"/>
      <c r="G2835" s="8"/>
      <c r="H2835" s="231"/>
      <c r="M2835" s="241"/>
      <c r="N2835" s="240"/>
      <c r="O2835" s="240"/>
      <c r="Q2835" s="231"/>
      <c r="R2835" s="231"/>
      <c r="S2835" s="231"/>
      <c r="T2835" s="231"/>
      <c r="U2835" s="231"/>
      <c r="V2835" s="231"/>
      <c r="W2835" s="231"/>
      <c r="X2835" s="231"/>
      <c r="Y2835" s="231"/>
      <c r="Z2835" s="231"/>
      <c r="AA2835" s="12"/>
      <c r="AB2835" s="2"/>
      <c r="AC2835" s="2"/>
    </row>
    <row r="2836" spans="1:29" s="4" customFormat="1" ht="9.9" customHeight="1" x14ac:dyDescent="0.25">
      <c r="A2836" s="228"/>
      <c r="B2836" s="138"/>
      <c r="C2836" s="14"/>
      <c r="D2836" s="241"/>
      <c r="E2836" s="231"/>
      <c r="F2836" s="231"/>
      <c r="G2836" s="8"/>
      <c r="H2836" s="231"/>
      <c r="M2836" s="241"/>
      <c r="N2836" s="240"/>
      <c r="O2836" s="240"/>
      <c r="Q2836" s="231"/>
      <c r="R2836" s="231"/>
      <c r="S2836" s="231"/>
      <c r="T2836" s="231"/>
      <c r="U2836" s="231"/>
      <c r="V2836" s="231"/>
      <c r="W2836" s="231"/>
      <c r="X2836" s="231"/>
      <c r="Y2836" s="231"/>
      <c r="Z2836" s="231"/>
      <c r="AA2836" s="12"/>
      <c r="AB2836" s="2"/>
      <c r="AC2836" s="2"/>
    </row>
    <row r="2837" spans="1:29" s="4" customFormat="1" ht="9.9" customHeight="1" x14ac:dyDescent="0.25">
      <c r="A2837" s="228"/>
      <c r="B2837" s="138"/>
      <c r="C2837" s="14"/>
      <c r="D2837" s="241"/>
      <c r="E2837" s="231"/>
      <c r="F2837" s="231"/>
      <c r="G2837" s="8"/>
      <c r="H2837" s="231"/>
      <c r="M2837" s="241"/>
      <c r="N2837" s="240"/>
      <c r="O2837" s="240"/>
      <c r="Q2837" s="231"/>
      <c r="R2837" s="231"/>
      <c r="S2837" s="231"/>
      <c r="T2837" s="231"/>
      <c r="U2837" s="231"/>
      <c r="V2837" s="231"/>
      <c r="W2837" s="231"/>
      <c r="X2837" s="231"/>
      <c r="Y2837" s="231"/>
      <c r="Z2837" s="231"/>
      <c r="AA2837" s="12"/>
      <c r="AB2837" s="2"/>
      <c r="AC2837" s="2"/>
    </row>
    <row r="2838" spans="1:29" s="4" customFormat="1" ht="9.9" customHeight="1" x14ac:dyDescent="0.25">
      <c r="A2838" s="228"/>
      <c r="B2838" s="138"/>
      <c r="C2838" s="14"/>
      <c r="D2838" s="241"/>
      <c r="E2838" s="231"/>
      <c r="F2838" s="231"/>
      <c r="G2838" s="8"/>
      <c r="H2838" s="231"/>
      <c r="M2838" s="241"/>
      <c r="N2838" s="240"/>
      <c r="O2838" s="240"/>
      <c r="Q2838" s="231"/>
      <c r="R2838" s="231"/>
      <c r="S2838" s="231"/>
      <c r="T2838" s="231"/>
      <c r="U2838" s="231"/>
      <c r="V2838" s="231"/>
      <c r="W2838" s="231"/>
      <c r="X2838" s="231"/>
      <c r="Y2838" s="231"/>
      <c r="Z2838" s="231"/>
      <c r="AA2838" s="12"/>
      <c r="AB2838" s="2"/>
      <c r="AC2838" s="2"/>
    </row>
    <row r="2839" spans="1:29" s="4" customFormat="1" ht="9.9" customHeight="1" x14ac:dyDescent="0.25">
      <c r="A2839" s="228"/>
      <c r="B2839" s="138"/>
      <c r="C2839" s="14"/>
      <c r="D2839" s="2"/>
      <c r="E2839" s="231"/>
      <c r="F2839" s="231"/>
      <c r="G2839" s="8"/>
      <c r="H2839" s="231"/>
      <c r="M2839" s="2"/>
      <c r="N2839" s="240"/>
      <c r="O2839" s="240"/>
      <c r="Q2839" s="231"/>
      <c r="R2839" s="231"/>
      <c r="S2839" s="231"/>
      <c r="T2839" s="231"/>
      <c r="U2839" s="231"/>
      <c r="V2839" s="231"/>
      <c r="W2839" s="231"/>
      <c r="X2839" s="231"/>
      <c r="Y2839" s="231"/>
      <c r="Z2839" s="231"/>
      <c r="AA2839" s="12"/>
      <c r="AB2839" s="2"/>
      <c r="AC2839" s="2"/>
    </row>
    <row r="2840" spans="1:29" s="4" customFormat="1" ht="9.9" customHeight="1" x14ac:dyDescent="0.25">
      <c r="A2840" s="228"/>
      <c r="B2840" s="138"/>
      <c r="C2840" s="14"/>
      <c r="D2840" s="241"/>
      <c r="E2840" s="231"/>
      <c r="F2840" s="231"/>
      <c r="G2840" s="8"/>
      <c r="H2840" s="231"/>
      <c r="M2840" s="241"/>
      <c r="N2840" s="240"/>
      <c r="O2840" s="240"/>
      <c r="Q2840" s="231"/>
      <c r="R2840" s="231"/>
      <c r="S2840" s="231"/>
      <c r="T2840" s="231"/>
      <c r="U2840" s="231"/>
      <c r="V2840" s="231"/>
      <c r="W2840" s="231"/>
      <c r="X2840" s="231"/>
      <c r="Y2840" s="231"/>
      <c r="Z2840" s="231"/>
      <c r="AA2840" s="12"/>
      <c r="AB2840" s="2"/>
      <c r="AC2840" s="2"/>
    </row>
    <row r="2841" spans="1:29" s="4" customFormat="1" ht="9.9" customHeight="1" x14ac:dyDescent="0.25">
      <c r="A2841" s="228"/>
      <c r="B2841" s="138"/>
      <c r="C2841" s="148"/>
      <c r="D2841" s="241"/>
      <c r="E2841" s="231"/>
      <c r="F2841" s="231"/>
      <c r="G2841" s="8"/>
      <c r="H2841" s="231"/>
      <c r="M2841" s="241"/>
      <c r="N2841" s="240"/>
      <c r="O2841" s="240"/>
      <c r="Q2841" s="231"/>
      <c r="R2841" s="231"/>
      <c r="S2841" s="231"/>
      <c r="T2841" s="231"/>
      <c r="U2841" s="231"/>
      <c r="V2841" s="231"/>
      <c r="W2841" s="231"/>
      <c r="X2841" s="231"/>
      <c r="Y2841" s="231"/>
      <c r="Z2841" s="231"/>
      <c r="AA2841" s="12"/>
      <c r="AB2841" s="2"/>
      <c r="AC2841" s="2"/>
    </row>
    <row r="2842" spans="1:29" s="4" customFormat="1" ht="9.9" customHeight="1" x14ac:dyDescent="0.25">
      <c r="A2842" s="228"/>
      <c r="B2842" s="138"/>
      <c r="C2842" s="14"/>
      <c r="D2842" s="241"/>
      <c r="E2842" s="231"/>
      <c r="F2842" s="231"/>
      <c r="G2842" s="8"/>
      <c r="H2842" s="231"/>
      <c r="M2842" s="241"/>
      <c r="N2842" s="240"/>
      <c r="O2842" s="240"/>
      <c r="Q2842" s="231"/>
      <c r="R2842" s="231"/>
      <c r="S2842" s="231"/>
      <c r="T2842" s="231"/>
      <c r="U2842" s="231"/>
      <c r="V2842" s="231"/>
      <c r="W2842" s="231"/>
      <c r="X2842" s="231"/>
      <c r="Y2842" s="231"/>
      <c r="Z2842" s="231"/>
      <c r="AA2842" s="12"/>
      <c r="AB2842" s="2"/>
      <c r="AC2842" s="2"/>
    </row>
    <row r="2843" spans="1:29" s="4" customFormat="1" ht="9.9" customHeight="1" x14ac:dyDescent="0.25">
      <c r="A2843" s="228"/>
      <c r="B2843" s="138"/>
      <c r="C2843" s="148"/>
      <c r="D2843" s="241"/>
      <c r="E2843" s="231"/>
      <c r="F2843" s="231"/>
      <c r="G2843" s="8"/>
      <c r="H2843" s="231"/>
      <c r="M2843" s="241"/>
      <c r="N2843" s="240"/>
      <c r="O2843" s="240"/>
      <c r="Q2843" s="231"/>
      <c r="R2843" s="231"/>
      <c r="S2843" s="231"/>
      <c r="T2843" s="231"/>
      <c r="U2843" s="231"/>
      <c r="V2843" s="231"/>
      <c r="W2843" s="231"/>
      <c r="X2843" s="231"/>
      <c r="Y2843" s="231"/>
      <c r="Z2843" s="231"/>
      <c r="AA2843" s="12"/>
      <c r="AB2843" s="2"/>
      <c r="AC2843" s="2"/>
    </row>
    <row r="2844" spans="1:29" s="4" customFormat="1" ht="9.9" customHeight="1" x14ac:dyDescent="0.25">
      <c r="A2844" s="228"/>
      <c r="B2844" s="138"/>
      <c r="C2844" s="14"/>
      <c r="D2844" s="2"/>
      <c r="E2844" s="231"/>
      <c r="F2844" s="231"/>
      <c r="G2844" s="8"/>
      <c r="H2844" s="231"/>
      <c r="M2844" s="2"/>
      <c r="N2844" s="240"/>
      <c r="O2844" s="240"/>
      <c r="Q2844" s="231"/>
      <c r="R2844" s="231"/>
      <c r="S2844" s="231"/>
      <c r="T2844" s="231"/>
      <c r="U2844" s="231"/>
      <c r="V2844" s="231"/>
      <c r="W2844" s="231"/>
      <c r="X2844" s="231"/>
      <c r="Y2844" s="231"/>
      <c r="Z2844" s="231"/>
      <c r="AA2844" s="12"/>
      <c r="AB2844" s="2"/>
      <c r="AC2844" s="2"/>
    </row>
    <row r="2845" spans="1:29" s="4" customFormat="1" ht="9.9" customHeight="1" x14ac:dyDescent="0.25">
      <c r="A2845" s="228"/>
      <c r="B2845" s="138"/>
      <c r="C2845" s="14"/>
      <c r="D2845" s="241"/>
      <c r="E2845" s="231"/>
      <c r="F2845" s="231"/>
      <c r="G2845" s="8"/>
      <c r="H2845" s="231"/>
      <c r="M2845" s="241"/>
      <c r="N2845" s="240"/>
      <c r="O2845" s="240"/>
      <c r="Q2845" s="231"/>
      <c r="R2845" s="231"/>
      <c r="S2845" s="231"/>
      <c r="T2845" s="231"/>
      <c r="U2845" s="231"/>
      <c r="V2845" s="231"/>
      <c r="W2845" s="231"/>
      <c r="X2845" s="231"/>
      <c r="Y2845" s="231"/>
      <c r="Z2845" s="231"/>
      <c r="AA2845" s="12"/>
      <c r="AB2845" s="2"/>
      <c r="AC2845" s="2"/>
    </row>
    <row r="2846" spans="1:29" s="4" customFormat="1" ht="9.9" customHeight="1" x14ac:dyDescent="0.25">
      <c r="A2846" s="228"/>
      <c r="B2846" s="138"/>
      <c r="C2846" s="14"/>
      <c r="D2846" s="241"/>
      <c r="E2846" s="231"/>
      <c r="F2846" s="231"/>
      <c r="G2846" s="8"/>
      <c r="H2846" s="231"/>
      <c r="M2846" s="241"/>
      <c r="N2846" s="240"/>
      <c r="O2846" s="240"/>
      <c r="Q2846" s="231"/>
      <c r="R2846" s="231"/>
      <c r="S2846" s="231"/>
      <c r="T2846" s="231"/>
      <c r="U2846" s="231"/>
      <c r="V2846" s="231"/>
      <c r="W2846" s="231"/>
      <c r="X2846" s="231"/>
      <c r="Y2846" s="231"/>
      <c r="Z2846" s="231"/>
      <c r="AA2846" s="12"/>
      <c r="AB2846" s="2"/>
      <c r="AC2846" s="2"/>
    </row>
    <row r="2847" spans="1:29" s="4" customFormat="1" ht="9.9" customHeight="1" x14ac:dyDescent="0.25">
      <c r="A2847" s="228"/>
      <c r="B2847" s="138"/>
      <c r="C2847" s="14"/>
      <c r="D2847" s="241"/>
      <c r="E2847" s="231"/>
      <c r="F2847" s="231"/>
      <c r="G2847" s="8"/>
      <c r="H2847" s="231"/>
      <c r="M2847" s="241"/>
      <c r="N2847" s="240"/>
      <c r="O2847" s="240"/>
      <c r="Q2847" s="231"/>
      <c r="R2847" s="231"/>
      <c r="S2847" s="231"/>
      <c r="T2847" s="231"/>
      <c r="U2847" s="231"/>
      <c r="V2847" s="231"/>
      <c r="W2847" s="231"/>
      <c r="X2847" s="231"/>
      <c r="Y2847" s="231"/>
      <c r="Z2847" s="231"/>
      <c r="AA2847" s="12"/>
      <c r="AB2847" s="2"/>
      <c r="AC2847" s="2"/>
    </row>
    <row r="2848" spans="1:29" s="4" customFormat="1" ht="9.9" customHeight="1" x14ac:dyDescent="0.25">
      <c r="A2848" s="228"/>
      <c r="B2848" s="138"/>
      <c r="C2848" s="148"/>
      <c r="D2848" s="241"/>
      <c r="E2848" s="231"/>
      <c r="F2848" s="231"/>
      <c r="G2848" s="8"/>
      <c r="H2848" s="231"/>
      <c r="M2848" s="241"/>
      <c r="N2848" s="240"/>
      <c r="O2848" s="240"/>
      <c r="Q2848" s="231"/>
      <c r="R2848" s="231"/>
      <c r="S2848" s="231"/>
      <c r="T2848" s="231"/>
      <c r="U2848" s="231"/>
      <c r="V2848" s="231"/>
      <c r="W2848" s="231"/>
      <c r="X2848" s="231"/>
      <c r="Y2848" s="231"/>
      <c r="Z2848" s="231"/>
      <c r="AA2848" s="12"/>
      <c r="AB2848" s="2"/>
      <c r="AC2848" s="2"/>
    </row>
    <row r="2849" spans="1:29" s="4" customFormat="1" ht="9.9" customHeight="1" x14ac:dyDescent="0.25">
      <c r="A2849" s="228"/>
      <c r="B2849" s="138"/>
      <c r="C2849" s="14"/>
      <c r="D2849" s="2"/>
      <c r="E2849" s="231"/>
      <c r="F2849" s="231"/>
      <c r="G2849" s="8"/>
      <c r="H2849" s="231"/>
      <c r="M2849" s="2"/>
      <c r="N2849" s="240"/>
      <c r="O2849" s="240"/>
      <c r="Q2849" s="231"/>
      <c r="R2849" s="231"/>
      <c r="S2849" s="231"/>
      <c r="T2849" s="231"/>
      <c r="U2849" s="231"/>
      <c r="V2849" s="231"/>
      <c r="W2849" s="231"/>
      <c r="X2849" s="231"/>
      <c r="Y2849" s="231"/>
      <c r="Z2849" s="231"/>
      <c r="AA2849" s="12"/>
      <c r="AB2849" s="2"/>
      <c r="AC2849" s="2"/>
    </row>
    <row r="2850" spans="1:29" s="4" customFormat="1" ht="9.9" customHeight="1" x14ac:dyDescent="0.25">
      <c r="A2850" s="228"/>
      <c r="B2850" s="138"/>
      <c r="C2850" s="14"/>
      <c r="D2850" s="241"/>
      <c r="E2850" s="231"/>
      <c r="F2850" s="231"/>
      <c r="G2850" s="8"/>
      <c r="H2850" s="231"/>
      <c r="M2850" s="241"/>
      <c r="N2850" s="240"/>
      <c r="O2850" s="240"/>
      <c r="Q2850" s="231"/>
      <c r="R2850" s="231"/>
      <c r="S2850" s="231"/>
      <c r="T2850" s="231"/>
      <c r="U2850" s="231"/>
      <c r="V2850" s="231"/>
      <c r="W2850" s="231"/>
      <c r="X2850" s="231"/>
      <c r="Y2850" s="231"/>
      <c r="Z2850" s="231"/>
      <c r="AA2850" s="12"/>
      <c r="AB2850" s="2"/>
      <c r="AC2850" s="2"/>
    </row>
    <row r="2851" spans="1:29" s="4" customFormat="1" ht="9.9" customHeight="1" x14ac:dyDescent="0.25">
      <c r="A2851" s="228"/>
      <c r="B2851" s="138"/>
      <c r="C2851" s="14"/>
      <c r="D2851" s="241"/>
      <c r="E2851" s="231"/>
      <c r="F2851" s="231"/>
      <c r="G2851" s="8"/>
      <c r="H2851" s="231"/>
      <c r="M2851" s="241"/>
      <c r="N2851" s="240"/>
      <c r="O2851" s="240"/>
      <c r="Q2851" s="231"/>
      <c r="R2851" s="231"/>
      <c r="S2851" s="231"/>
      <c r="T2851" s="231"/>
      <c r="U2851" s="231"/>
      <c r="V2851" s="231"/>
      <c r="W2851" s="231"/>
      <c r="X2851" s="231"/>
      <c r="Y2851" s="231"/>
      <c r="Z2851" s="231"/>
      <c r="AA2851" s="12"/>
      <c r="AB2851" s="2"/>
      <c r="AC2851" s="2"/>
    </row>
    <row r="2852" spans="1:29" s="4" customFormat="1" ht="9.9" customHeight="1" x14ac:dyDescent="0.25">
      <c r="A2852" s="228"/>
      <c r="B2852" s="138"/>
      <c r="C2852" s="14"/>
      <c r="D2852" s="241"/>
      <c r="E2852" s="231"/>
      <c r="F2852" s="231"/>
      <c r="G2852" s="8"/>
      <c r="H2852" s="231"/>
      <c r="M2852" s="241"/>
      <c r="N2852" s="240"/>
      <c r="O2852" s="240"/>
      <c r="Q2852" s="231"/>
      <c r="R2852" s="231"/>
      <c r="S2852" s="231"/>
      <c r="T2852" s="231"/>
      <c r="U2852" s="231"/>
      <c r="V2852" s="231"/>
      <c r="W2852" s="231"/>
      <c r="X2852" s="231"/>
      <c r="Y2852" s="231"/>
      <c r="Z2852" s="231"/>
      <c r="AA2852" s="12"/>
      <c r="AB2852" s="2"/>
      <c r="AC2852" s="2"/>
    </row>
    <row r="2853" spans="1:29" s="4" customFormat="1" ht="9.9" customHeight="1" x14ac:dyDescent="0.25">
      <c r="A2853" s="228"/>
      <c r="B2853" s="138"/>
      <c r="C2853" s="14"/>
      <c r="D2853" s="241"/>
      <c r="E2853" s="231"/>
      <c r="F2853" s="231"/>
      <c r="G2853" s="8"/>
      <c r="H2853" s="231"/>
      <c r="M2853" s="241"/>
      <c r="N2853" s="240"/>
      <c r="O2853" s="240"/>
      <c r="Q2853" s="231"/>
      <c r="R2853" s="231"/>
      <c r="S2853" s="231"/>
      <c r="T2853" s="231"/>
      <c r="U2853" s="231"/>
      <c r="V2853" s="231"/>
      <c r="W2853" s="231"/>
      <c r="X2853" s="231"/>
      <c r="Y2853" s="231"/>
      <c r="Z2853" s="231"/>
      <c r="AA2853" s="12"/>
      <c r="AB2853" s="2"/>
      <c r="AC2853" s="2"/>
    </row>
    <row r="2854" spans="1:29" s="4" customFormat="1" ht="9.9" customHeight="1" x14ac:dyDescent="0.25">
      <c r="A2854" s="228"/>
      <c r="B2854" s="138"/>
      <c r="C2854" s="14"/>
      <c r="D2854" s="2"/>
      <c r="E2854" s="231"/>
      <c r="F2854" s="231"/>
      <c r="G2854" s="8"/>
      <c r="H2854" s="231"/>
      <c r="M2854" s="2"/>
      <c r="N2854" s="240"/>
      <c r="O2854" s="240"/>
      <c r="Q2854" s="231"/>
      <c r="R2854" s="231"/>
      <c r="S2854" s="231"/>
      <c r="T2854" s="231"/>
      <c r="U2854" s="231"/>
      <c r="V2854" s="231"/>
      <c r="W2854" s="231"/>
      <c r="X2854" s="231"/>
      <c r="Y2854" s="231"/>
      <c r="Z2854" s="231"/>
      <c r="AA2854" s="12"/>
      <c r="AB2854" s="2"/>
      <c r="AC2854" s="2"/>
    </row>
    <row r="2855" spans="1:29" s="4" customFormat="1" ht="9.9" customHeight="1" x14ac:dyDescent="0.25">
      <c r="A2855" s="228"/>
      <c r="B2855" s="138"/>
      <c r="C2855" s="14"/>
      <c r="D2855" s="241"/>
      <c r="E2855" s="231"/>
      <c r="F2855" s="231"/>
      <c r="G2855" s="8"/>
      <c r="H2855" s="231"/>
      <c r="M2855" s="241"/>
      <c r="N2855" s="240"/>
      <c r="O2855" s="240"/>
      <c r="Q2855" s="231"/>
      <c r="R2855" s="231"/>
      <c r="S2855" s="231"/>
      <c r="T2855" s="231"/>
      <c r="U2855" s="231"/>
      <c r="V2855" s="231"/>
      <c r="W2855" s="231"/>
      <c r="X2855" s="231"/>
      <c r="Y2855" s="231"/>
      <c r="Z2855" s="231"/>
      <c r="AA2855" s="12"/>
      <c r="AB2855" s="2"/>
      <c r="AC2855" s="2"/>
    </row>
    <row r="2856" spans="1:29" s="4" customFormat="1" ht="9.9" customHeight="1" x14ac:dyDescent="0.25">
      <c r="A2856" s="228"/>
      <c r="B2856" s="138"/>
      <c r="C2856" s="14"/>
      <c r="D2856" s="241"/>
      <c r="E2856" s="231"/>
      <c r="F2856" s="231"/>
      <c r="G2856" s="8"/>
      <c r="H2856" s="231"/>
      <c r="M2856" s="241"/>
      <c r="N2856" s="240"/>
      <c r="O2856" s="240"/>
      <c r="Q2856" s="231"/>
      <c r="R2856" s="231"/>
      <c r="S2856" s="231"/>
      <c r="T2856" s="231"/>
      <c r="U2856" s="231"/>
      <c r="V2856" s="231"/>
      <c r="W2856" s="231"/>
      <c r="X2856" s="231"/>
      <c r="Y2856" s="231"/>
      <c r="Z2856" s="231"/>
      <c r="AA2856" s="12"/>
      <c r="AB2856" s="2"/>
      <c r="AC2856" s="2"/>
    </row>
    <row r="2857" spans="1:29" s="4" customFormat="1" ht="9.9" customHeight="1" x14ac:dyDescent="0.25">
      <c r="A2857" s="228"/>
      <c r="B2857" s="138"/>
      <c r="C2857" s="14"/>
      <c r="D2857" s="241"/>
      <c r="E2857" s="231"/>
      <c r="F2857" s="231"/>
      <c r="G2857" s="8"/>
      <c r="H2857" s="231"/>
      <c r="M2857" s="241"/>
      <c r="N2857" s="240"/>
      <c r="O2857" s="240"/>
      <c r="Q2857" s="231"/>
      <c r="R2857" s="231"/>
      <c r="S2857" s="231"/>
      <c r="T2857" s="231"/>
      <c r="U2857" s="231"/>
      <c r="V2857" s="231"/>
      <c r="W2857" s="231"/>
      <c r="X2857" s="231"/>
      <c r="Y2857" s="231"/>
      <c r="Z2857" s="231"/>
      <c r="AA2857" s="12"/>
      <c r="AB2857" s="2"/>
      <c r="AC2857" s="2"/>
    </row>
    <row r="2858" spans="1:29" s="4" customFormat="1" ht="9.9" customHeight="1" x14ac:dyDescent="0.25">
      <c r="A2858" s="228"/>
      <c r="B2858" s="138"/>
      <c r="C2858" s="14"/>
      <c r="D2858" s="241"/>
      <c r="E2858" s="231"/>
      <c r="F2858" s="231"/>
      <c r="G2858" s="8"/>
      <c r="H2858" s="231"/>
      <c r="M2858" s="241"/>
      <c r="N2858" s="240"/>
      <c r="O2858" s="240"/>
      <c r="Q2858" s="231"/>
      <c r="R2858" s="231"/>
      <c r="S2858" s="231"/>
      <c r="T2858" s="231"/>
      <c r="U2858" s="231"/>
      <c r="V2858" s="231"/>
      <c r="W2858" s="231"/>
      <c r="X2858" s="231"/>
      <c r="Y2858" s="231"/>
      <c r="Z2858" s="231"/>
      <c r="AA2858" s="12"/>
      <c r="AB2858" s="2"/>
      <c r="AC2858" s="2"/>
    </row>
    <row r="2859" spans="1:29" s="4" customFormat="1" ht="9.9" customHeight="1" x14ac:dyDescent="0.25">
      <c r="A2859" s="228"/>
      <c r="B2859" s="138"/>
      <c r="C2859" s="14"/>
      <c r="D2859" s="2"/>
      <c r="E2859" s="231"/>
      <c r="F2859" s="231"/>
      <c r="G2859" s="8"/>
      <c r="H2859" s="231"/>
      <c r="M2859" s="2"/>
      <c r="N2859" s="240"/>
      <c r="O2859" s="240"/>
      <c r="Q2859" s="231"/>
      <c r="R2859" s="231"/>
      <c r="S2859" s="231"/>
      <c r="T2859" s="231"/>
      <c r="U2859" s="231"/>
      <c r="V2859" s="231"/>
      <c r="W2859" s="231"/>
      <c r="X2859" s="231"/>
      <c r="Y2859" s="231"/>
      <c r="Z2859" s="231"/>
      <c r="AA2859" s="12"/>
      <c r="AB2859" s="2"/>
      <c r="AC2859" s="2"/>
    </row>
    <row r="2860" spans="1:29" s="4" customFormat="1" ht="9.9" customHeight="1" x14ac:dyDescent="0.25">
      <c r="A2860" s="228"/>
      <c r="B2860" s="138"/>
      <c r="C2860" s="14"/>
      <c r="D2860" s="241"/>
      <c r="E2860" s="231"/>
      <c r="F2860" s="231"/>
      <c r="G2860" s="8"/>
      <c r="H2860" s="231"/>
      <c r="M2860" s="241"/>
      <c r="N2860" s="240"/>
      <c r="O2860" s="240"/>
      <c r="Q2860" s="231"/>
      <c r="R2860" s="231"/>
      <c r="S2860" s="231"/>
      <c r="T2860" s="231"/>
      <c r="U2860" s="231"/>
      <c r="V2860" s="231"/>
      <c r="W2860" s="231"/>
      <c r="X2860" s="231"/>
      <c r="Y2860" s="231"/>
      <c r="Z2860" s="231"/>
      <c r="AA2860" s="12"/>
      <c r="AB2860" s="2"/>
      <c r="AC2860" s="2"/>
    </row>
    <row r="2861" spans="1:29" s="4" customFormat="1" ht="9.9" customHeight="1" x14ac:dyDescent="0.25">
      <c r="A2861" s="228"/>
      <c r="B2861" s="138"/>
      <c r="C2861" s="14"/>
      <c r="D2861" s="241"/>
      <c r="E2861" s="231"/>
      <c r="F2861" s="231"/>
      <c r="G2861" s="8"/>
      <c r="H2861" s="231"/>
      <c r="M2861" s="241"/>
      <c r="N2861" s="240"/>
      <c r="O2861" s="240"/>
      <c r="Q2861" s="231"/>
      <c r="R2861" s="231"/>
      <c r="S2861" s="231"/>
      <c r="T2861" s="231"/>
      <c r="U2861" s="231"/>
      <c r="V2861" s="231"/>
      <c r="W2861" s="231"/>
      <c r="X2861" s="231"/>
      <c r="Y2861" s="231"/>
      <c r="Z2861" s="231"/>
      <c r="AA2861" s="12"/>
      <c r="AB2861" s="2"/>
      <c r="AC2861" s="2"/>
    </row>
    <row r="2862" spans="1:29" s="4" customFormat="1" ht="9.9" customHeight="1" x14ac:dyDescent="0.25">
      <c r="A2862" s="228"/>
      <c r="B2862" s="138"/>
      <c r="C2862" s="14"/>
      <c r="D2862" s="241"/>
      <c r="E2862" s="231"/>
      <c r="F2862" s="231"/>
      <c r="G2862" s="8"/>
      <c r="H2862" s="231"/>
      <c r="M2862" s="241"/>
      <c r="N2862" s="240"/>
      <c r="O2862" s="240"/>
      <c r="Q2862" s="231"/>
      <c r="R2862" s="231"/>
      <c r="S2862" s="231"/>
      <c r="T2862" s="231"/>
      <c r="U2862" s="231"/>
      <c r="V2862" s="231"/>
      <c r="W2862" s="231"/>
      <c r="X2862" s="231"/>
      <c r="Y2862" s="231"/>
      <c r="Z2862" s="231"/>
      <c r="AA2862" s="12"/>
      <c r="AB2862" s="2"/>
      <c r="AC2862" s="2"/>
    </row>
    <row r="2863" spans="1:29" s="4" customFormat="1" ht="9.9" customHeight="1" x14ac:dyDescent="0.25">
      <c r="A2863" s="228"/>
      <c r="B2863" s="138"/>
      <c r="C2863" s="14"/>
      <c r="D2863" s="241"/>
      <c r="E2863" s="231"/>
      <c r="F2863" s="231"/>
      <c r="G2863" s="8"/>
      <c r="H2863" s="231"/>
      <c r="M2863" s="241"/>
      <c r="N2863" s="240"/>
      <c r="O2863" s="240"/>
      <c r="Q2863" s="231"/>
      <c r="R2863" s="231"/>
      <c r="S2863" s="231"/>
      <c r="T2863" s="231"/>
      <c r="U2863" s="231"/>
      <c r="V2863" s="231"/>
      <c r="W2863" s="231"/>
      <c r="X2863" s="231"/>
      <c r="Y2863" s="231"/>
      <c r="Z2863" s="231"/>
      <c r="AA2863" s="12"/>
      <c r="AB2863" s="2"/>
      <c r="AC2863" s="2"/>
    </row>
    <row r="2864" spans="1:29" s="4" customFormat="1" ht="9.9" customHeight="1" x14ac:dyDescent="0.25">
      <c r="A2864" s="228"/>
      <c r="B2864" s="138"/>
      <c r="C2864" s="14"/>
      <c r="D2864" s="241"/>
      <c r="E2864" s="231"/>
      <c r="F2864" s="231"/>
      <c r="G2864" s="8"/>
      <c r="H2864" s="231"/>
      <c r="M2864" s="241"/>
      <c r="N2864" s="240"/>
      <c r="O2864" s="240"/>
      <c r="Q2864" s="231"/>
      <c r="R2864" s="231"/>
      <c r="S2864" s="231"/>
      <c r="T2864" s="231"/>
      <c r="U2864" s="231"/>
      <c r="V2864" s="231"/>
      <c r="W2864" s="231"/>
      <c r="X2864" s="231"/>
      <c r="Y2864" s="231"/>
      <c r="Z2864" s="231"/>
      <c r="AA2864" s="12"/>
      <c r="AB2864" s="2"/>
      <c r="AC2864" s="2"/>
    </row>
    <row r="2865" spans="1:29" s="4" customFormat="1" ht="9.9" customHeight="1" x14ac:dyDescent="0.25">
      <c r="A2865" s="228"/>
      <c r="B2865" s="138"/>
      <c r="C2865" s="83"/>
      <c r="D2865" s="241"/>
      <c r="E2865" s="231"/>
      <c r="F2865" s="231"/>
      <c r="G2865" s="8"/>
      <c r="H2865" s="231"/>
      <c r="M2865" s="241"/>
      <c r="N2865" s="240"/>
      <c r="O2865" s="240"/>
      <c r="Q2865" s="231"/>
      <c r="R2865" s="231"/>
      <c r="S2865" s="231"/>
      <c r="T2865" s="231"/>
      <c r="U2865" s="231"/>
      <c r="V2865" s="231"/>
      <c r="W2865" s="231"/>
      <c r="X2865" s="231"/>
      <c r="Y2865" s="231"/>
      <c r="Z2865" s="231"/>
      <c r="AA2865" s="12"/>
      <c r="AB2865" s="2"/>
      <c r="AC2865" s="2"/>
    </row>
    <row r="2866" spans="1:29" s="4" customFormat="1" ht="9.9" customHeight="1" x14ac:dyDescent="0.25">
      <c r="A2866" s="228"/>
      <c r="B2866" s="138"/>
      <c r="C2866" s="2"/>
      <c r="D2866" s="241"/>
      <c r="E2866" s="231"/>
      <c r="F2866" s="231"/>
      <c r="G2866" s="8"/>
      <c r="H2866" s="231"/>
      <c r="M2866" s="241"/>
      <c r="N2866" s="240"/>
      <c r="O2866" s="240"/>
      <c r="Q2866" s="231"/>
      <c r="R2866" s="231"/>
      <c r="S2866" s="231"/>
      <c r="T2866" s="231"/>
      <c r="U2866" s="231"/>
      <c r="V2866" s="231"/>
      <c r="W2866" s="231"/>
      <c r="X2866" s="231"/>
      <c r="Y2866" s="231"/>
      <c r="Z2866" s="231"/>
      <c r="AA2866" s="12"/>
      <c r="AB2866" s="2"/>
      <c r="AC2866" s="2"/>
    </row>
    <row r="2867" spans="1:29" s="4" customFormat="1" ht="9.9" customHeight="1" x14ac:dyDescent="0.25">
      <c r="A2867" s="228"/>
      <c r="B2867" s="138"/>
      <c r="C2867" s="148"/>
      <c r="D2867" s="241"/>
      <c r="E2867" s="231"/>
      <c r="F2867" s="231"/>
      <c r="G2867" s="8"/>
      <c r="H2867" s="231"/>
      <c r="M2867" s="241"/>
      <c r="N2867" s="240"/>
      <c r="O2867" s="240"/>
      <c r="Q2867" s="231"/>
      <c r="R2867" s="231"/>
      <c r="S2867" s="231"/>
      <c r="T2867" s="231"/>
      <c r="U2867" s="231"/>
      <c r="V2867" s="231"/>
      <c r="W2867" s="231"/>
      <c r="X2867" s="231"/>
      <c r="Y2867" s="231"/>
      <c r="Z2867" s="231"/>
      <c r="AA2867" s="12"/>
      <c r="AB2867" s="2"/>
      <c r="AC2867" s="2"/>
    </row>
    <row r="2868" spans="1:29" s="4" customFormat="1" ht="9.9" customHeight="1" x14ac:dyDescent="0.25">
      <c r="A2868" s="228"/>
      <c r="B2868" s="138"/>
      <c r="C2868" s="14"/>
      <c r="D2868" s="241"/>
      <c r="E2868" s="231"/>
      <c r="F2868" s="231"/>
      <c r="G2868" s="8"/>
      <c r="H2868" s="231"/>
      <c r="M2868" s="241"/>
      <c r="N2868" s="240"/>
      <c r="O2868" s="240"/>
      <c r="Q2868" s="231"/>
      <c r="R2868" s="231"/>
      <c r="S2868" s="231"/>
      <c r="T2868" s="231"/>
      <c r="U2868" s="231"/>
      <c r="V2868" s="231"/>
      <c r="W2868" s="231"/>
      <c r="X2868" s="231"/>
      <c r="Y2868" s="231"/>
      <c r="Z2868" s="231"/>
      <c r="AA2868" s="12"/>
      <c r="AB2868" s="2"/>
      <c r="AC2868" s="2"/>
    </row>
    <row r="2869" spans="1:29" s="4" customFormat="1" ht="9.9" customHeight="1" x14ac:dyDescent="0.25">
      <c r="A2869" s="228"/>
      <c r="B2869" s="138"/>
      <c r="C2869" s="14"/>
      <c r="D2869" s="241"/>
      <c r="E2869" s="231"/>
      <c r="F2869" s="231"/>
      <c r="G2869" s="8"/>
      <c r="H2869" s="231"/>
      <c r="M2869" s="241"/>
      <c r="N2869" s="240"/>
      <c r="O2869" s="240"/>
      <c r="Q2869" s="231"/>
      <c r="R2869" s="231"/>
      <c r="S2869" s="231"/>
      <c r="T2869" s="231"/>
      <c r="U2869" s="231"/>
      <c r="V2869" s="231"/>
      <c r="W2869" s="231"/>
      <c r="X2869" s="231"/>
      <c r="Y2869" s="231"/>
      <c r="Z2869" s="231"/>
      <c r="AA2869" s="12"/>
      <c r="AB2869" s="2"/>
      <c r="AC2869" s="2"/>
    </row>
    <row r="2870" spans="1:29" s="4" customFormat="1" ht="9.9" customHeight="1" x14ac:dyDescent="0.25">
      <c r="A2870" s="228"/>
      <c r="B2870" s="138"/>
      <c r="C2870" s="14"/>
      <c r="D2870" s="241"/>
      <c r="E2870" s="231"/>
      <c r="F2870" s="231"/>
      <c r="G2870" s="8"/>
      <c r="H2870" s="231"/>
      <c r="M2870" s="241"/>
      <c r="N2870" s="240"/>
      <c r="O2870" s="240"/>
      <c r="Q2870" s="231"/>
      <c r="R2870" s="231"/>
      <c r="S2870" s="231"/>
      <c r="T2870" s="231"/>
      <c r="U2870" s="231"/>
      <c r="V2870" s="231"/>
      <c r="W2870" s="231"/>
      <c r="X2870" s="231"/>
      <c r="Y2870" s="231"/>
      <c r="Z2870" s="231"/>
      <c r="AA2870" s="12"/>
      <c r="AB2870" s="2"/>
      <c r="AC2870" s="2"/>
    </row>
    <row r="2871" spans="1:29" s="4" customFormat="1" ht="9.9" customHeight="1" x14ac:dyDescent="0.25">
      <c r="A2871" s="228"/>
      <c r="B2871" s="138"/>
      <c r="C2871" s="14"/>
      <c r="D2871" s="241"/>
      <c r="E2871" s="231"/>
      <c r="F2871" s="231"/>
      <c r="G2871" s="8"/>
      <c r="H2871" s="231"/>
      <c r="M2871" s="241"/>
      <c r="N2871" s="240"/>
      <c r="O2871" s="240"/>
      <c r="Q2871" s="231"/>
      <c r="R2871" s="231"/>
      <c r="S2871" s="231"/>
      <c r="T2871" s="231"/>
      <c r="U2871" s="231"/>
      <c r="V2871" s="231"/>
      <c r="W2871" s="231"/>
      <c r="X2871" s="231"/>
      <c r="Y2871" s="231"/>
      <c r="Z2871" s="231"/>
      <c r="AA2871" s="12"/>
      <c r="AB2871" s="2"/>
      <c r="AC2871" s="2"/>
    </row>
    <row r="2872" spans="1:29" s="4" customFormat="1" ht="9.9" customHeight="1" x14ac:dyDescent="0.25">
      <c r="A2872" s="228"/>
      <c r="B2872" s="138"/>
      <c r="C2872" s="14"/>
      <c r="D2872" s="241"/>
      <c r="E2872" s="231"/>
      <c r="F2872" s="231"/>
      <c r="G2872" s="8"/>
      <c r="H2872" s="231"/>
      <c r="M2872" s="241"/>
      <c r="N2872" s="240"/>
      <c r="O2872" s="240"/>
      <c r="Q2872" s="231"/>
      <c r="R2872" s="231"/>
      <c r="S2872" s="231"/>
      <c r="T2872" s="231"/>
      <c r="U2872" s="231"/>
      <c r="V2872" s="231"/>
      <c r="W2872" s="231"/>
      <c r="X2872" s="231"/>
      <c r="Y2872" s="231"/>
      <c r="Z2872" s="231"/>
      <c r="AA2872" s="12"/>
      <c r="AB2872" s="2"/>
      <c r="AC2872" s="2"/>
    </row>
    <row r="2873" spans="1:29" s="4" customFormat="1" ht="9.9" customHeight="1" x14ac:dyDescent="0.25">
      <c r="A2873" s="228"/>
      <c r="B2873" s="138"/>
      <c r="C2873" s="14"/>
      <c r="D2873" s="241"/>
      <c r="E2873" s="231"/>
      <c r="F2873" s="231"/>
      <c r="G2873" s="8"/>
      <c r="H2873" s="231"/>
      <c r="M2873" s="241"/>
      <c r="N2873" s="240"/>
      <c r="O2873" s="240"/>
      <c r="Q2873" s="231"/>
      <c r="R2873" s="231"/>
      <c r="S2873" s="231"/>
      <c r="T2873" s="231"/>
      <c r="U2873" s="231"/>
      <c r="V2873" s="231"/>
      <c r="W2873" s="231"/>
      <c r="X2873" s="231"/>
      <c r="Y2873" s="231"/>
      <c r="Z2873" s="231"/>
      <c r="AA2873" s="12"/>
      <c r="AB2873" s="2"/>
      <c r="AC2873" s="2"/>
    </row>
    <row r="2874" spans="1:29" s="4" customFormat="1" ht="9.9" customHeight="1" x14ac:dyDescent="0.25">
      <c r="A2874" s="228"/>
      <c r="B2874" s="138"/>
      <c r="C2874" s="14"/>
      <c r="D2874" s="241"/>
      <c r="E2874" s="231"/>
      <c r="F2874" s="231"/>
      <c r="G2874" s="8"/>
      <c r="H2874" s="231"/>
      <c r="M2874" s="241"/>
      <c r="N2874" s="240"/>
      <c r="O2874" s="240"/>
      <c r="Q2874" s="231"/>
      <c r="R2874" s="231"/>
      <c r="S2874" s="231"/>
      <c r="T2874" s="231"/>
      <c r="U2874" s="231"/>
      <c r="V2874" s="231"/>
      <c r="W2874" s="231"/>
      <c r="X2874" s="231"/>
      <c r="Y2874" s="231"/>
      <c r="Z2874" s="231"/>
      <c r="AA2874" s="12"/>
      <c r="AB2874" s="2"/>
      <c r="AC2874" s="2"/>
    </row>
    <row r="2875" spans="1:29" s="4" customFormat="1" ht="9.9" customHeight="1" x14ac:dyDescent="0.25">
      <c r="A2875" s="228"/>
      <c r="B2875" s="138"/>
      <c r="C2875" s="148"/>
      <c r="D2875" s="241"/>
      <c r="E2875" s="231"/>
      <c r="F2875" s="231"/>
      <c r="G2875" s="8"/>
      <c r="H2875" s="231"/>
      <c r="M2875" s="241"/>
      <c r="N2875" s="240"/>
      <c r="O2875" s="240"/>
      <c r="Q2875" s="231"/>
      <c r="R2875" s="231"/>
      <c r="S2875" s="231"/>
      <c r="T2875" s="231"/>
      <c r="U2875" s="231"/>
      <c r="V2875" s="231"/>
      <c r="W2875" s="231"/>
      <c r="X2875" s="231"/>
      <c r="Y2875" s="231"/>
      <c r="Z2875" s="231"/>
      <c r="AA2875" s="12"/>
      <c r="AB2875" s="2"/>
      <c r="AC2875" s="2"/>
    </row>
    <row r="2876" spans="1:29" s="4" customFormat="1" ht="9.9" customHeight="1" x14ac:dyDescent="0.25">
      <c r="A2876" s="228"/>
      <c r="B2876" s="138"/>
      <c r="C2876" s="14"/>
      <c r="D2876" s="241"/>
      <c r="E2876" s="231"/>
      <c r="F2876" s="231"/>
      <c r="G2876" s="8"/>
      <c r="H2876" s="231"/>
      <c r="M2876" s="241"/>
      <c r="N2876" s="240"/>
      <c r="O2876" s="240"/>
      <c r="Q2876" s="231"/>
      <c r="R2876" s="231"/>
      <c r="S2876" s="231"/>
      <c r="T2876" s="231"/>
      <c r="U2876" s="231"/>
      <c r="V2876" s="231"/>
      <c r="W2876" s="231"/>
      <c r="X2876" s="231"/>
      <c r="Y2876" s="231"/>
      <c r="Z2876" s="231"/>
      <c r="AA2876" s="12"/>
      <c r="AB2876" s="2"/>
      <c r="AC2876" s="2"/>
    </row>
    <row r="2877" spans="1:29" s="4" customFormat="1" ht="9.9" customHeight="1" x14ac:dyDescent="0.25">
      <c r="A2877" s="228"/>
      <c r="B2877" s="138"/>
      <c r="C2877" s="14"/>
      <c r="D2877" s="241"/>
      <c r="E2877" s="231"/>
      <c r="F2877" s="231"/>
      <c r="G2877" s="8"/>
      <c r="H2877" s="231"/>
      <c r="M2877" s="241"/>
      <c r="N2877" s="240"/>
      <c r="O2877" s="240"/>
      <c r="Q2877" s="231"/>
      <c r="R2877" s="231"/>
      <c r="S2877" s="231"/>
      <c r="T2877" s="231"/>
      <c r="U2877" s="231"/>
      <c r="V2877" s="231"/>
      <c r="W2877" s="231"/>
      <c r="X2877" s="231"/>
      <c r="Y2877" s="231"/>
      <c r="Z2877" s="231"/>
      <c r="AA2877" s="12"/>
      <c r="AB2877" s="2"/>
      <c r="AC2877" s="2"/>
    </row>
    <row r="2878" spans="1:29" s="4" customFormat="1" ht="9.9" customHeight="1" x14ac:dyDescent="0.25">
      <c r="A2878" s="228"/>
      <c r="B2878" s="138"/>
      <c r="C2878" s="14"/>
      <c r="D2878" s="241"/>
      <c r="E2878" s="231"/>
      <c r="F2878" s="231"/>
      <c r="G2878" s="8"/>
      <c r="H2878" s="231"/>
      <c r="M2878" s="241"/>
      <c r="N2878" s="240"/>
      <c r="O2878" s="240"/>
      <c r="Q2878" s="231"/>
      <c r="R2878" s="231"/>
      <c r="S2878" s="231"/>
      <c r="T2878" s="231"/>
      <c r="U2878" s="231"/>
      <c r="V2878" s="231"/>
      <c r="W2878" s="231"/>
      <c r="X2878" s="231"/>
      <c r="Y2878" s="231"/>
      <c r="Z2878" s="231"/>
      <c r="AA2878" s="12"/>
      <c r="AB2878" s="2"/>
      <c r="AC2878" s="2"/>
    </row>
    <row r="2879" spans="1:29" s="4" customFormat="1" ht="9.9" customHeight="1" x14ac:dyDescent="0.25">
      <c r="A2879" s="228"/>
      <c r="B2879" s="138"/>
      <c r="C2879" s="14"/>
      <c r="D2879" s="241"/>
      <c r="E2879" s="231"/>
      <c r="F2879" s="231"/>
      <c r="G2879" s="8"/>
      <c r="H2879" s="231"/>
      <c r="M2879" s="241"/>
      <c r="N2879" s="240"/>
      <c r="O2879" s="240"/>
      <c r="Q2879" s="231"/>
      <c r="R2879" s="231"/>
      <c r="S2879" s="231"/>
      <c r="T2879" s="231"/>
      <c r="U2879" s="231"/>
      <c r="V2879" s="231"/>
      <c r="W2879" s="231"/>
      <c r="X2879" s="231"/>
      <c r="Y2879" s="231"/>
      <c r="Z2879" s="231"/>
      <c r="AA2879" s="12"/>
      <c r="AB2879" s="2"/>
      <c r="AC2879" s="2"/>
    </row>
    <row r="2880" spans="1:29" s="4" customFormat="1" ht="9.9" customHeight="1" x14ac:dyDescent="0.25">
      <c r="A2880" s="228"/>
      <c r="B2880" s="138"/>
      <c r="C2880" s="14"/>
      <c r="D2880" s="241"/>
      <c r="E2880" s="231"/>
      <c r="F2880" s="231"/>
      <c r="G2880" s="8"/>
      <c r="H2880" s="231"/>
      <c r="M2880" s="241"/>
      <c r="N2880" s="240"/>
      <c r="O2880" s="240"/>
      <c r="Q2880" s="231"/>
      <c r="R2880" s="231"/>
      <c r="S2880" s="231"/>
      <c r="T2880" s="231"/>
      <c r="U2880" s="231"/>
      <c r="V2880" s="231"/>
      <c r="W2880" s="231"/>
      <c r="X2880" s="231"/>
      <c r="Y2880" s="231"/>
      <c r="Z2880" s="231"/>
      <c r="AA2880" s="12"/>
      <c r="AB2880" s="2"/>
      <c r="AC2880" s="2"/>
    </row>
    <row r="2881" spans="1:29" s="4" customFormat="1" ht="9.9" customHeight="1" x14ac:dyDescent="0.25">
      <c r="A2881" s="228"/>
      <c r="B2881" s="138"/>
      <c r="C2881" s="148"/>
      <c r="D2881" s="241"/>
      <c r="E2881" s="231"/>
      <c r="F2881" s="231"/>
      <c r="G2881" s="8"/>
      <c r="H2881" s="231"/>
      <c r="M2881" s="241"/>
      <c r="N2881" s="240"/>
      <c r="O2881" s="240"/>
      <c r="Q2881" s="231"/>
      <c r="R2881" s="231"/>
      <c r="S2881" s="231"/>
      <c r="T2881" s="231"/>
      <c r="U2881" s="231"/>
      <c r="V2881" s="231"/>
      <c r="W2881" s="231"/>
      <c r="X2881" s="231"/>
      <c r="Y2881" s="231"/>
      <c r="Z2881" s="231"/>
      <c r="AA2881" s="12"/>
      <c r="AB2881" s="2"/>
      <c r="AC2881" s="2"/>
    </row>
    <row r="2882" spans="1:29" s="4" customFormat="1" ht="9.9" customHeight="1" x14ac:dyDescent="0.25">
      <c r="A2882" s="228"/>
      <c r="B2882" s="138"/>
      <c r="C2882" s="138"/>
      <c r="D2882" s="241"/>
      <c r="E2882" s="231"/>
      <c r="F2882" s="231"/>
      <c r="G2882" s="8"/>
      <c r="H2882" s="231"/>
      <c r="M2882" s="241"/>
      <c r="N2882" s="240"/>
      <c r="O2882" s="240"/>
      <c r="Q2882" s="231"/>
      <c r="R2882" s="231"/>
      <c r="S2882" s="231"/>
      <c r="T2882" s="231"/>
      <c r="U2882" s="231"/>
      <c r="V2882" s="231"/>
      <c r="W2882" s="231"/>
      <c r="X2882" s="231"/>
      <c r="Y2882" s="231"/>
      <c r="Z2882" s="231"/>
      <c r="AA2882" s="12"/>
      <c r="AB2882" s="2"/>
      <c r="AC2882" s="2"/>
    </row>
    <row r="2883" spans="1:29" s="4" customFormat="1" ht="9.9" customHeight="1" x14ac:dyDescent="0.25">
      <c r="A2883" s="228"/>
      <c r="B2883" s="138"/>
      <c r="C2883" s="142"/>
      <c r="D2883" s="241"/>
      <c r="E2883" s="231"/>
      <c r="F2883" s="231"/>
      <c r="G2883" s="8"/>
      <c r="H2883" s="231"/>
      <c r="M2883" s="241"/>
      <c r="N2883" s="240"/>
      <c r="O2883" s="240"/>
      <c r="Q2883" s="231"/>
      <c r="R2883" s="231"/>
      <c r="S2883" s="231"/>
      <c r="T2883" s="231"/>
      <c r="U2883" s="231"/>
      <c r="V2883" s="231"/>
      <c r="W2883" s="231"/>
      <c r="X2883" s="231"/>
      <c r="Y2883" s="231"/>
      <c r="Z2883" s="231"/>
      <c r="AA2883" s="12"/>
      <c r="AB2883" s="2"/>
      <c r="AC2883" s="2"/>
    </row>
    <row r="2884" spans="1:29" s="4" customFormat="1" ht="9.9" customHeight="1" x14ac:dyDescent="0.25">
      <c r="A2884" s="228"/>
      <c r="B2884" s="138"/>
      <c r="C2884" s="138"/>
      <c r="D2884" s="241"/>
      <c r="E2884" s="231"/>
      <c r="F2884" s="231"/>
      <c r="G2884" s="8"/>
      <c r="H2884" s="231"/>
      <c r="M2884" s="241"/>
      <c r="N2884" s="240"/>
      <c r="O2884" s="240"/>
      <c r="Q2884" s="231"/>
      <c r="R2884" s="231"/>
      <c r="S2884" s="231"/>
      <c r="T2884" s="231"/>
      <c r="U2884" s="231"/>
      <c r="V2884" s="231"/>
      <c r="W2884" s="231"/>
      <c r="X2884" s="231"/>
      <c r="Y2884" s="231"/>
      <c r="Z2884" s="231"/>
      <c r="AA2884" s="12"/>
      <c r="AB2884" s="2"/>
      <c r="AC2884" s="2"/>
    </row>
    <row r="2885" spans="1:29" s="4" customFormat="1" ht="9.9" customHeight="1" x14ac:dyDescent="0.25">
      <c r="A2885" s="228"/>
      <c r="B2885" s="138"/>
      <c r="C2885" s="138"/>
      <c r="D2885" s="241"/>
      <c r="E2885" s="231"/>
      <c r="F2885" s="231"/>
      <c r="G2885" s="8"/>
      <c r="H2885" s="231"/>
      <c r="M2885" s="241"/>
      <c r="N2885" s="240"/>
      <c r="O2885" s="240"/>
      <c r="Q2885" s="231"/>
      <c r="R2885" s="231"/>
      <c r="S2885" s="231"/>
      <c r="T2885" s="231"/>
      <c r="U2885" s="231"/>
      <c r="V2885" s="231"/>
      <c r="W2885" s="231"/>
      <c r="X2885" s="231"/>
      <c r="Y2885" s="231"/>
      <c r="Z2885" s="231"/>
      <c r="AA2885" s="12"/>
      <c r="AB2885" s="2"/>
      <c r="AC2885" s="2"/>
    </row>
    <row r="2886" spans="1:29" s="4" customFormat="1" ht="9.9" customHeight="1" x14ac:dyDescent="0.25">
      <c r="A2886" s="228"/>
      <c r="B2886" s="138"/>
      <c r="C2886" s="138"/>
      <c r="D2886" s="241"/>
      <c r="E2886" s="231"/>
      <c r="F2886" s="231"/>
      <c r="G2886" s="8"/>
      <c r="H2886" s="231"/>
      <c r="M2886" s="241"/>
      <c r="N2886" s="240"/>
      <c r="O2886" s="240"/>
      <c r="Q2886" s="231"/>
      <c r="R2886" s="231"/>
      <c r="S2886" s="231"/>
      <c r="T2886" s="231"/>
      <c r="U2886" s="231"/>
      <c r="V2886" s="231"/>
      <c r="W2886" s="231"/>
      <c r="X2886" s="231"/>
      <c r="Y2886" s="231"/>
      <c r="Z2886" s="231"/>
      <c r="AA2886" s="12"/>
      <c r="AB2886" s="2"/>
      <c r="AC2886" s="2"/>
    </row>
    <row r="2889" spans="1:29" s="4" customFormat="1" ht="9.9" customHeight="1" x14ac:dyDescent="0.25">
      <c r="A2889" s="228"/>
      <c r="B2889" s="141"/>
      <c r="C2889" s="142"/>
      <c r="D2889" s="231"/>
      <c r="E2889" s="231"/>
      <c r="F2889" s="231"/>
      <c r="G2889" s="8"/>
      <c r="H2889" s="231"/>
      <c r="M2889" s="231"/>
      <c r="N2889" s="231"/>
      <c r="O2889" s="231"/>
      <c r="Q2889" s="231"/>
      <c r="R2889" s="231"/>
      <c r="S2889" s="231"/>
      <c r="T2889" s="231"/>
      <c r="U2889" s="231"/>
      <c r="V2889" s="231"/>
      <c r="W2889" s="231"/>
      <c r="X2889" s="231"/>
      <c r="Y2889" s="231"/>
      <c r="Z2889" s="231"/>
      <c r="AA2889" s="12"/>
      <c r="AB2889" s="2"/>
      <c r="AC2889" s="2"/>
    </row>
    <row r="2890" spans="1:29" s="4" customFormat="1" ht="9.9" customHeight="1" x14ac:dyDescent="0.25">
      <c r="A2890" s="228"/>
      <c r="B2890" s="134"/>
      <c r="C2890" s="2"/>
      <c r="D2890" s="231"/>
      <c r="E2890" s="231"/>
      <c r="F2890" s="231"/>
      <c r="G2890" s="8"/>
      <c r="H2890" s="231"/>
      <c r="M2890" s="231"/>
      <c r="N2890" s="231"/>
      <c r="O2890" s="231"/>
      <c r="Q2890" s="231"/>
      <c r="R2890" s="231"/>
      <c r="S2890" s="231"/>
      <c r="T2890" s="231"/>
      <c r="U2890" s="231"/>
      <c r="V2890" s="231"/>
      <c r="W2890" s="231"/>
      <c r="X2890" s="231"/>
      <c r="Y2890" s="231"/>
      <c r="Z2890" s="231"/>
      <c r="AA2890" s="12"/>
      <c r="AB2890" s="2"/>
      <c r="AC2890" s="2"/>
    </row>
    <row r="2891" spans="1:29" s="4" customFormat="1" ht="9.9" customHeight="1" x14ac:dyDescent="0.25">
      <c r="A2891" s="228"/>
      <c r="B2891" s="142"/>
      <c r="C2891" s="2"/>
      <c r="D2891" s="231"/>
      <c r="E2891" s="231"/>
      <c r="F2891" s="231"/>
      <c r="G2891" s="8"/>
      <c r="H2891" s="231"/>
      <c r="M2891" s="231"/>
      <c r="N2891" s="231"/>
      <c r="O2891" s="231"/>
      <c r="Q2891" s="231"/>
      <c r="R2891" s="231"/>
      <c r="S2891" s="231"/>
      <c r="T2891" s="231"/>
      <c r="U2891" s="231"/>
      <c r="V2891" s="231"/>
      <c r="W2891" s="231"/>
      <c r="X2891" s="231"/>
      <c r="Y2891" s="231"/>
      <c r="Z2891" s="231"/>
      <c r="AA2891" s="12"/>
      <c r="AB2891" s="2"/>
      <c r="AC2891" s="2"/>
    </row>
    <row r="2892" spans="1:29" s="12" customFormat="1" ht="9.9" customHeight="1" x14ac:dyDescent="0.25">
      <c r="A2892" s="228"/>
      <c r="B2892" s="141"/>
      <c r="C2892" s="2"/>
      <c r="D2892" s="231"/>
      <c r="E2892" s="231"/>
      <c r="F2892" s="231"/>
      <c r="G2892" s="8"/>
      <c r="H2892" s="231"/>
      <c r="I2892" s="4"/>
      <c r="J2892" s="4"/>
      <c r="K2892" s="4"/>
      <c r="L2892" s="4"/>
      <c r="M2892" s="231"/>
      <c r="N2892" s="231"/>
      <c r="O2892" s="231"/>
      <c r="P2892" s="4"/>
      <c r="Q2892" s="231"/>
      <c r="R2892" s="231"/>
      <c r="S2892" s="231"/>
      <c r="T2892" s="231"/>
      <c r="U2892" s="231"/>
      <c r="V2892" s="231"/>
      <c r="W2892" s="231"/>
      <c r="X2892" s="231"/>
      <c r="Y2892" s="231"/>
      <c r="Z2892" s="231"/>
      <c r="AB2892" s="2"/>
      <c r="AC2892" s="2"/>
    </row>
    <row r="2893" spans="1:29" s="12" customFormat="1" ht="9.9" customHeight="1" x14ac:dyDescent="0.25">
      <c r="A2893" s="228"/>
      <c r="B2893" s="138"/>
      <c r="C2893" s="2"/>
      <c r="D2893" s="231"/>
      <c r="E2893" s="231"/>
      <c r="F2893" s="231"/>
      <c r="G2893" s="8"/>
      <c r="H2893" s="231"/>
      <c r="I2893" s="331"/>
      <c r="J2893" s="332"/>
      <c r="K2893" s="241"/>
      <c r="L2893" s="241"/>
      <c r="M2893" s="231"/>
      <c r="N2893" s="231"/>
      <c r="O2893" s="231"/>
      <c r="P2893" s="4"/>
      <c r="Q2893" s="231"/>
      <c r="R2893" s="231"/>
      <c r="S2893" s="231"/>
      <c r="T2893" s="231"/>
      <c r="U2893" s="231"/>
      <c r="V2893" s="231"/>
      <c r="W2893" s="231"/>
      <c r="X2893" s="231"/>
      <c r="Y2893" s="231"/>
      <c r="Z2893" s="231"/>
      <c r="AB2893" s="2"/>
      <c r="AC2893" s="2"/>
    </row>
    <row r="2894" spans="1:29" s="12" customFormat="1" ht="9.9" customHeight="1" x14ac:dyDescent="0.25">
      <c r="A2894" s="228"/>
      <c r="B2894" s="138"/>
      <c r="C2894" s="2"/>
      <c r="D2894" s="231"/>
      <c r="E2894" s="231"/>
      <c r="F2894" s="231"/>
      <c r="G2894" s="8"/>
      <c r="H2894" s="231"/>
      <c r="I2894" s="331"/>
      <c r="J2894" s="332"/>
      <c r="K2894" s="241"/>
      <c r="L2894" s="241"/>
      <c r="M2894" s="231"/>
      <c r="N2894" s="231"/>
      <c r="O2894" s="231"/>
      <c r="P2894" s="4"/>
      <c r="Q2894" s="231"/>
      <c r="R2894" s="231"/>
      <c r="S2894" s="231"/>
      <c r="T2894" s="231"/>
      <c r="U2894" s="231"/>
      <c r="V2894" s="231"/>
      <c r="W2894" s="231"/>
      <c r="X2894" s="231"/>
      <c r="Y2894" s="231"/>
      <c r="Z2894" s="231"/>
      <c r="AB2894" s="2"/>
      <c r="AC2894" s="2"/>
    </row>
    <row r="2895" spans="1:29" s="12" customFormat="1" ht="9.9" customHeight="1" x14ac:dyDescent="0.25">
      <c r="A2895" s="228"/>
      <c r="B2895" s="138"/>
      <c r="C2895" s="2"/>
      <c r="D2895" s="231"/>
      <c r="E2895" s="231"/>
      <c r="F2895" s="231"/>
      <c r="G2895" s="8"/>
      <c r="H2895" s="231"/>
      <c r="I2895" s="331"/>
      <c r="J2895" s="332"/>
      <c r="K2895" s="241"/>
      <c r="L2895" s="241"/>
      <c r="M2895" s="231"/>
      <c r="N2895" s="231"/>
      <c r="O2895" s="231"/>
      <c r="P2895" s="4"/>
      <c r="Q2895" s="231"/>
      <c r="R2895" s="231"/>
      <c r="S2895" s="231"/>
      <c r="T2895" s="231"/>
      <c r="U2895" s="231"/>
      <c r="V2895" s="231"/>
      <c r="W2895" s="231"/>
      <c r="X2895" s="231"/>
      <c r="Y2895" s="231"/>
      <c r="Z2895" s="231"/>
      <c r="AB2895" s="2"/>
      <c r="AC2895" s="2"/>
    </row>
    <row r="2896" spans="1:29" s="12" customFormat="1" ht="9.9" customHeight="1" x14ac:dyDescent="0.25">
      <c r="A2896" s="228"/>
      <c r="B2896" s="141"/>
      <c r="C2896" s="2"/>
      <c r="D2896" s="231"/>
      <c r="E2896" s="231"/>
      <c r="F2896" s="231"/>
      <c r="G2896" s="8"/>
      <c r="H2896" s="231"/>
      <c r="I2896" s="241"/>
      <c r="J2896" s="241"/>
      <c r="K2896" s="241"/>
      <c r="L2896" s="241"/>
      <c r="M2896" s="231"/>
      <c r="N2896" s="231"/>
      <c r="O2896" s="231"/>
      <c r="P2896" s="4"/>
      <c r="Q2896" s="231"/>
      <c r="R2896" s="231"/>
      <c r="S2896" s="231"/>
      <c r="T2896" s="231"/>
      <c r="U2896" s="231"/>
      <c r="V2896" s="231"/>
      <c r="W2896" s="231"/>
      <c r="X2896" s="231"/>
      <c r="Y2896" s="231"/>
      <c r="Z2896" s="231"/>
      <c r="AB2896" s="2"/>
      <c r="AC2896" s="2"/>
    </row>
    <row r="2897" spans="1:29" s="12" customFormat="1" ht="9.9" customHeight="1" x14ac:dyDescent="0.25">
      <c r="A2897" s="228"/>
      <c r="B2897" s="138"/>
      <c r="C2897" s="2"/>
      <c r="D2897" s="231"/>
      <c r="E2897" s="231"/>
      <c r="F2897" s="231"/>
      <c r="G2897" s="8"/>
      <c r="H2897" s="231"/>
      <c r="I2897" s="331"/>
      <c r="J2897" s="332"/>
      <c r="K2897" s="241"/>
      <c r="L2897" s="241"/>
      <c r="M2897" s="231"/>
      <c r="N2897" s="231"/>
      <c r="O2897" s="231"/>
      <c r="P2897" s="4"/>
      <c r="Q2897" s="231"/>
      <c r="R2897" s="231"/>
      <c r="S2897" s="231"/>
      <c r="T2897" s="231"/>
      <c r="U2897" s="231"/>
      <c r="V2897" s="231"/>
      <c r="W2897" s="231"/>
      <c r="X2897" s="231"/>
      <c r="Y2897" s="231"/>
      <c r="Z2897" s="231"/>
      <c r="AB2897" s="2"/>
      <c r="AC2897" s="2"/>
    </row>
    <row r="2898" spans="1:29" s="12" customFormat="1" ht="9.9" customHeight="1" x14ac:dyDescent="0.25">
      <c r="A2898" s="228"/>
      <c r="B2898" s="138"/>
      <c r="C2898" s="2"/>
      <c r="D2898" s="231"/>
      <c r="E2898" s="231"/>
      <c r="F2898" s="231"/>
      <c r="G2898" s="8"/>
      <c r="H2898" s="231"/>
      <c r="I2898" s="331"/>
      <c r="J2898" s="332"/>
      <c r="K2898" s="241"/>
      <c r="L2898" s="241"/>
      <c r="M2898" s="231"/>
      <c r="N2898" s="231"/>
      <c r="O2898" s="231"/>
      <c r="P2898" s="4"/>
      <c r="Q2898" s="231"/>
      <c r="R2898" s="231"/>
      <c r="S2898" s="231"/>
      <c r="T2898" s="231"/>
      <c r="U2898" s="231"/>
      <c r="V2898" s="231"/>
      <c r="W2898" s="231"/>
      <c r="X2898" s="231"/>
      <c r="Y2898" s="231"/>
      <c r="Z2898" s="231"/>
      <c r="AB2898" s="2"/>
      <c r="AC2898" s="2"/>
    </row>
    <row r="2899" spans="1:29" s="12" customFormat="1" ht="9.9" customHeight="1" x14ac:dyDescent="0.25">
      <c r="A2899" s="228"/>
      <c r="B2899" s="138"/>
      <c r="C2899" s="2"/>
      <c r="D2899" s="231"/>
      <c r="E2899" s="231"/>
      <c r="F2899" s="231"/>
      <c r="G2899" s="8"/>
      <c r="H2899" s="231"/>
      <c r="I2899" s="331"/>
      <c r="J2899" s="332"/>
      <c r="K2899" s="241"/>
      <c r="L2899" s="241"/>
      <c r="M2899" s="231"/>
      <c r="N2899" s="231"/>
      <c r="O2899" s="231"/>
      <c r="P2899" s="4"/>
      <c r="Q2899" s="231"/>
      <c r="R2899" s="231"/>
      <c r="S2899" s="231"/>
      <c r="T2899" s="231"/>
      <c r="U2899" s="231"/>
      <c r="V2899" s="231"/>
      <c r="W2899" s="231"/>
      <c r="X2899" s="231"/>
      <c r="Y2899" s="231"/>
      <c r="Z2899" s="231"/>
      <c r="AB2899" s="2"/>
      <c r="AC2899" s="2"/>
    </row>
    <row r="2900" spans="1:29" s="12" customFormat="1" ht="9.9" customHeight="1" x14ac:dyDescent="0.25">
      <c r="A2900" s="228"/>
      <c r="B2900" s="141"/>
      <c r="C2900" s="2"/>
      <c r="D2900" s="231"/>
      <c r="E2900" s="231"/>
      <c r="F2900" s="231"/>
      <c r="G2900" s="8"/>
      <c r="H2900" s="231"/>
      <c r="I2900" s="241"/>
      <c r="J2900" s="241"/>
      <c r="K2900" s="241"/>
      <c r="L2900" s="241"/>
      <c r="M2900" s="231"/>
      <c r="N2900" s="231"/>
      <c r="O2900" s="231"/>
      <c r="P2900" s="4"/>
      <c r="Q2900" s="231"/>
      <c r="R2900" s="231"/>
      <c r="S2900" s="231"/>
      <c r="T2900" s="231"/>
      <c r="U2900" s="231"/>
      <c r="V2900" s="231"/>
      <c r="W2900" s="231"/>
      <c r="X2900" s="231"/>
      <c r="Y2900" s="231"/>
      <c r="Z2900" s="231"/>
      <c r="AB2900" s="2"/>
      <c r="AC2900" s="2"/>
    </row>
    <row r="2901" spans="1:29" s="12" customFormat="1" ht="9.9" customHeight="1" x14ac:dyDescent="0.25">
      <c r="A2901" s="228"/>
      <c r="B2901" s="138"/>
      <c r="C2901" s="2"/>
      <c r="D2901" s="231"/>
      <c r="E2901" s="231"/>
      <c r="F2901" s="231"/>
      <c r="G2901" s="8"/>
      <c r="H2901" s="231"/>
      <c r="I2901" s="331"/>
      <c r="J2901" s="332"/>
      <c r="K2901" s="241"/>
      <c r="L2901" s="241"/>
      <c r="M2901" s="231"/>
      <c r="N2901" s="231"/>
      <c r="O2901" s="231"/>
      <c r="P2901" s="4"/>
      <c r="Q2901" s="231"/>
      <c r="R2901" s="231"/>
      <c r="S2901" s="231"/>
      <c r="T2901" s="231"/>
      <c r="U2901" s="231"/>
      <c r="V2901" s="231"/>
      <c r="W2901" s="231"/>
      <c r="X2901" s="231"/>
      <c r="Y2901" s="231"/>
      <c r="Z2901" s="231"/>
      <c r="AB2901" s="2"/>
      <c r="AC2901" s="2"/>
    </row>
    <row r="2902" spans="1:29" s="12" customFormat="1" ht="9.9" customHeight="1" x14ac:dyDescent="0.25">
      <c r="A2902" s="228"/>
      <c r="B2902" s="138"/>
      <c r="C2902" s="2"/>
      <c r="D2902" s="231"/>
      <c r="E2902" s="231"/>
      <c r="F2902" s="231"/>
      <c r="G2902" s="8"/>
      <c r="H2902" s="231"/>
      <c r="I2902" s="331"/>
      <c r="J2902" s="332"/>
      <c r="K2902" s="241"/>
      <c r="L2902" s="241"/>
      <c r="M2902" s="231"/>
      <c r="N2902" s="231"/>
      <c r="O2902" s="231"/>
      <c r="P2902" s="4"/>
      <c r="Q2902" s="231"/>
      <c r="R2902" s="231"/>
      <c r="S2902" s="231"/>
      <c r="T2902" s="231"/>
      <c r="U2902" s="231"/>
      <c r="V2902" s="231"/>
      <c r="W2902" s="231"/>
      <c r="X2902" s="231"/>
      <c r="Y2902" s="231"/>
      <c r="Z2902" s="231"/>
      <c r="AB2902" s="2"/>
      <c r="AC2902" s="2"/>
    </row>
    <row r="2903" spans="1:29" s="12" customFormat="1" ht="9.9" customHeight="1" x14ac:dyDescent="0.25">
      <c r="A2903" s="228"/>
      <c r="B2903" s="138"/>
      <c r="C2903" s="2"/>
      <c r="D2903" s="231"/>
      <c r="E2903" s="231"/>
      <c r="F2903" s="231"/>
      <c r="G2903" s="8"/>
      <c r="H2903" s="231"/>
      <c r="I2903" s="331"/>
      <c r="J2903" s="332"/>
      <c r="K2903" s="241"/>
      <c r="L2903" s="241"/>
      <c r="M2903" s="231"/>
      <c r="N2903" s="231"/>
      <c r="O2903" s="231"/>
      <c r="P2903" s="4"/>
      <c r="Q2903" s="231"/>
      <c r="R2903" s="231"/>
      <c r="S2903" s="231"/>
      <c r="T2903" s="231"/>
      <c r="U2903" s="231"/>
      <c r="V2903" s="231"/>
      <c r="W2903" s="231"/>
      <c r="X2903" s="231"/>
      <c r="Y2903" s="231"/>
      <c r="Z2903" s="231"/>
      <c r="AB2903" s="2"/>
      <c r="AC2903" s="2"/>
    </row>
    <row r="2904" spans="1:29" s="12" customFormat="1" ht="9.9" customHeight="1" x14ac:dyDescent="0.25">
      <c r="A2904" s="228"/>
      <c r="B2904" s="141"/>
      <c r="C2904" s="2"/>
      <c r="D2904" s="231"/>
      <c r="E2904" s="231"/>
      <c r="F2904" s="231"/>
      <c r="G2904" s="8"/>
      <c r="H2904" s="231"/>
      <c r="I2904" s="241"/>
      <c r="J2904" s="241"/>
      <c r="K2904" s="241"/>
      <c r="L2904" s="241"/>
      <c r="M2904" s="231"/>
      <c r="N2904" s="231"/>
      <c r="O2904" s="231"/>
      <c r="P2904" s="4"/>
      <c r="Q2904" s="231"/>
      <c r="R2904" s="231"/>
      <c r="S2904" s="231"/>
      <c r="T2904" s="231"/>
      <c r="U2904" s="231"/>
      <c r="V2904" s="231"/>
      <c r="W2904" s="231"/>
      <c r="X2904" s="231"/>
      <c r="Y2904" s="231"/>
      <c r="Z2904" s="231"/>
      <c r="AB2904" s="2"/>
      <c r="AC2904" s="2"/>
    </row>
    <row r="2905" spans="1:29" s="12" customFormat="1" ht="9.9" customHeight="1" x14ac:dyDescent="0.25">
      <c r="A2905" s="228"/>
      <c r="B2905" s="138"/>
      <c r="C2905" s="2"/>
      <c r="D2905" s="231"/>
      <c r="E2905" s="231"/>
      <c r="F2905" s="231"/>
      <c r="G2905" s="8"/>
      <c r="H2905" s="231"/>
      <c r="I2905" s="331"/>
      <c r="J2905" s="332"/>
      <c r="K2905" s="241"/>
      <c r="L2905" s="241"/>
      <c r="M2905" s="231"/>
      <c r="N2905" s="231"/>
      <c r="O2905" s="231"/>
      <c r="P2905" s="4"/>
      <c r="Q2905" s="231"/>
      <c r="R2905" s="231"/>
      <c r="S2905" s="231"/>
      <c r="T2905" s="231"/>
      <c r="U2905" s="231"/>
      <c r="V2905" s="231"/>
      <c r="W2905" s="231"/>
      <c r="X2905" s="231"/>
      <c r="Y2905" s="231"/>
      <c r="Z2905" s="231"/>
      <c r="AB2905" s="2"/>
      <c r="AC2905" s="2"/>
    </row>
    <row r="2906" spans="1:29" s="12" customFormat="1" ht="9.9" customHeight="1" x14ac:dyDescent="0.25">
      <c r="A2906" s="228"/>
      <c r="B2906" s="138"/>
      <c r="C2906" s="2"/>
      <c r="D2906" s="231"/>
      <c r="E2906" s="231"/>
      <c r="F2906" s="231"/>
      <c r="G2906" s="8"/>
      <c r="H2906" s="231"/>
      <c r="I2906" s="331"/>
      <c r="J2906" s="332"/>
      <c r="K2906" s="241"/>
      <c r="L2906" s="241"/>
      <c r="M2906" s="231"/>
      <c r="N2906" s="231"/>
      <c r="O2906" s="231"/>
      <c r="P2906" s="4"/>
      <c r="Q2906" s="231"/>
      <c r="R2906" s="231"/>
      <c r="S2906" s="231"/>
      <c r="T2906" s="231"/>
      <c r="U2906" s="231"/>
      <c r="V2906" s="231"/>
      <c r="W2906" s="231"/>
      <c r="X2906" s="231"/>
      <c r="Y2906" s="231"/>
      <c r="Z2906" s="231"/>
      <c r="AB2906" s="2"/>
      <c r="AC2906" s="2"/>
    </row>
    <row r="2907" spans="1:29" s="12" customFormat="1" ht="9.9" customHeight="1" x14ac:dyDescent="0.25">
      <c r="A2907" s="228"/>
      <c r="B2907" s="138"/>
      <c r="C2907" s="2"/>
      <c r="D2907" s="231"/>
      <c r="E2907" s="231"/>
      <c r="F2907" s="231"/>
      <c r="G2907" s="8"/>
      <c r="H2907" s="231"/>
      <c r="I2907" s="331"/>
      <c r="J2907" s="332"/>
      <c r="K2907" s="241"/>
      <c r="L2907" s="241"/>
      <c r="M2907" s="231"/>
      <c r="N2907" s="231"/>
      <c r="O2907" s="231"/>
      <c r="P2907" s="4"/>
      <c r="Q2907" s="231"/>
      <c r="R2907" s="231"/>
      <c r="S2907" s="231"/>
      <c r="T2907" s="231"/>
      <c r="U2907" s="231"/>
      <c r="V2907" s="231"/>
      <c r="W2907" s="231"/>
      <c r="X2907" s="231"/>
      <c r="Y2907" s="231"/>
      <c r="Z2907" s="231"/>
      <c r="AB2907" s="2"/>
      <c r="AC2907" s="2"/>
    </row>
    <row r="2908" spans="1:29" s="12" customFormat="1" ht="9.9" customHeight="1" x14ac:dyDescent="0.25">
      <c r="A2908" s="228"/>
      <c r="B2908" s="141"/>
      <c r="C2908" s="2"/>
      <c r="D2908" s="231"/>
      <c r="E2908" s="231"/>
      <c r="F2908" s="231"/>
      <c r="G2908" s="8"/>
      <c r="H2908" s="231"/>
      <c r="I2908" s="241"/>
      <c r="J2908" s="241"/>
      <c r="K2908" s="241"/>
      <c r="L2908" s="241"/>
      <c r="M2908" s="231"/>
      <c r="N2908" s="231"/>
      <c r="O2908" s="231"/>
      <c r="P2908" s="4"/>
      <c r="Q2908" s="231"/>
      <c r="R2908" s="231"/>
      <c r="S2908" s="231"/>
      <c r="T2908" s="231"/>
      <c r="U2908" s="231"/>
      <c r="V2908" s="231"/>
      <c r="W2908" s="231"/>
      <c r="X2908" s="231"/>
      <c r="Y2908" s="231"/>
      <c r="Z2908" s="231"/>
      <c r="AB2908" s="2"/>
      <c r="AC2908" s="2"/>
    </row>
    <row r="2909" spans="1:29" s="12" customFormat="1" ht="9.9" customHeight="1" x14ac:dyDescent="0.25">
      <c r="A2909" s="228"/>
      <c r="B2909" s="138"/>
      <c r="C2909" s="2"/>
      <c r="D2909" s="231"/>
      <c r="E2909" s="231"/>
      <c r="F2909" s="231"/>
      <c r="G2909" s="8"/>
      <c r="H2909" s="231"/>
      <c r="I2909" s="331"/>
      <c r="J2909" s="332"/>
      <c r="K2909" s="241"/>
      <c r="L2909" s="241"/>
      <c r="M2909" s="231"/>
      <c r="N2909" s="231"/>
      <c r="O2909" s="231"/>
      <c r="P2909" s="4"/>
      <c r="Q2909" s="231"/>
      <c r="R2909" s="231"/>
      <c r="S2909" s="231"/>
      <c r="T2909" s="231"/>
      <c r="U2909" s="231"/>
      <c r="V2909" s="231"/>
      <c r="W2909" s="231"/>
      <c r="X2909" s="231"/>
      <c r="Y2909" s="231"/>
      <c r="Z2909" s="231"/>
      <c r="AB2909" s="2"/>
      <c r="AC2909" s="2"/>
    </row>
    <row r="2910" spans="1:29" s="12" customFormat="1" ht="9.9" customHeight="1" x14ac:dyDescent="0.25">
      <c r="A2910" s="228"/>
      <c r="B2910" s="138"/>
      <c r="C2910" s="2"/>
      <c r="D2910" s="231"/>
      <c r="E2910" s="231"/>
      <c r="F2910" s="231"/>
      <c r="G2910" s="8"/>
      <c r="H2910" s="231"/>
      <c r="I2910" s="331"/>
      <c r="J2910" s="332"/>
      <c r="K2910" s="241"/>
      <c r="L2910" s="241"/>
      <c r="M2910" s="231"/>
      <c r="N2910" s="231"/>
      <c r="O2910" s="231"/>
      <c r="P2910" s="4"/>
      <c r="Q2910" s="231"/>
      <c r="R2910" s="231"/>
      <c r="S2910" s="231"/>
      <c r="T2910" s="231"/>
      <c r="U2910" s="231"/>
      <c r="V2910" s="231"/>
      <c r="W2910" s="231"/>
      <c r="X2910" s="231"/>
      <c r="Y2910" s="231"/>
      <c r="Z2910" s="231"/>
      <c r="AB2910" s="2"/>
      <c r="AC2910" s="2"/>
    </row>
    <row r="2911" spans="1:29" s="12" customFormat="1" ht="9.9" customHeight="1" x14ac:dyDescent="0.25">
      <c r="A2911" s="228"/>
      <c r="B2911" s="138"/>
      <c r="C2911" s="2"/>
      <c r="D2911" s="231"/>
      <c r="E2911" s="231"/>
      <c r="F2911" s="231"/>
      <c r="G2911" s="8"/>
      <c r="H2911" s="231"/>
      <c r="I2911" s="331"/>
      <c r="J2911" s="332"/>
      <c r="K2911" s="241"/>
      <c r="L2911" s="241"/>
      <c r="M2911" s="231"/>
      <c r="N2911" s="231"/>
      <c r="O2911" s="231"/>
      <c r="P2911" s="4"/>
      <c r="Q2911" s="231"/>
      <c r="R2911" s="231"/>
      <c r="S2911" s="231"/>
      <c r="T2911" s="231"/>
      <c r="U2911" s="231"/>
      <c r="V2911" s="231"/>
      <c r="W2911" s="231"/>
      <c r="X2911" s="231"/>
      <c r="Y2911" s="231"/>
      <c r="Z2911" s="231"/>
      <c r="AB2911" s="2"/>
      <c r="AC2911" s="2"/>
    </row>
    <row r="2912" spans="1:29" s="12" customFormat="1" ht="9.9" customHeight="1" x14ac:dyDescent="0.25">
      <c r="A2912" s="228"/>
      <c r="B2912" s="138"/>
      <c r="C2912" s="2"/>
      <c r="D2912" s="231"/>
      <c r="E2912" s="231"/>
      <c r="F2912" s="231"/>
      <c r="G2912" s="8"/>
      <c r="H2912" s="231"/>
      <c r="I2912" s="331"/>
      <c r="J2912" s="332"/>
      <c r="K2912" s="241"/>
      <c r="L2912" s="241"/>
      <c r="M2912" s="231"/>
      <c r="N2912" s="231"/>
      <c r="O2912" s="231"/>
      <c r="P2912" s="4"/>
      <c r="Q2912" s="231"/>
      <c r="R2912" s="231"/>
      <c r="S2912" s="231"/>
      <c r="T2912" s="231"/>
      <c r="U2912" s="231"/>
      <c r="V2912" s="231"/>
      <c r="W2912" s="231"/>
      <c r="X2912" s="231"/>
      <c r="Y2912" s="231"/>
      <c r="Z2912" s="231"/>
      <c r="AB2912" s="2"/>
      <c r="AC2912" s="2"/>
    </row>
    <row r="2913" spans="1:29" s="12" customFormat="1" ht="9.9" customHeight="1" x14ac:dyDescent="0.25">
      <c r="A2913" s="228"/>
      <c r="B2913" s="141"/>
      <c r="C2913" s="2"/>
      <c r="D2913" s="231"/>
      <c r="E2913" s="231"/>
      <c r="F2913" s="231"/>
      <c r="G2913" s="8"/>
      <c r="H2913" s="231"/>
      <c r="I2913" s="241"/>
      <c r="J2913" s="241"/>
      <c r="K2913" s="241"/>
      <c r="L2913" s="241"/>
      <c r="M2913" s="231"/>
      <c r="N2913" s="231"/>
      <c r="O2913" s="231"/>
      <c r="P2913" s="4"/>
      <c r="Q2913" s="231"/>
      <c r="R2913" s="231"/>
      <c r="S2913" s="231"/>
      <c r="T2913" s="231"/>
      <c r="U2913" s="231"/>
      <c r="V2913" s="231"/>
      <c r="W2913" s="231"/>
      <c r="X2913" s="231"/>
      <c r="Y2913" s="231"/>
      <c r="Z2913" s="231"/>
      <c r="AB2913" s="2"/>
      <c r="AC2913" s="2"/>
    </row>
    <row r="2914" spans="1:29" s="12" customFormat="1" ht="9.9" customHeight="1" x14ac:dyDescent="0.25">
      <c r="A2914" s="228"/>
      <c r="B2914" s="138"/>
      <c r="C2914" s="2"/>
      <c r="D2914" s="231"/>
      <c r="E2914" s="231"/>
      <c r="F2914" s="231"/>
      <c r="G2914" s="8"/>
      <c r="H2914" s="231"/>
      <c r="I2914" s="331"/>
      <c r="J2914" s="332"/>
      <c r="K2914" s="241"/>
      <c r="L2914" s="241"/>
      <c r="M2914" s="231"/>
      <c r="N2914" s="231"/>
      <c r="O2914" s="231"/>
      <c r="P2914" s="4"/>
      <c r="Q2914" s="231"/>
      <c r="R2914" s="231"/>
      <c r="S2914" s="231"/>
      <c r="T2914" s="231"/>
      <c r="U2914" s="231"/>
      <c r="V2914" s="231"/>
      <c r="W2914" s="231"/>
      <c r="X2914" s="231"/>
      <c r="Y2914" s="231"/>
      <c r="Z2914" s="231"/>
      <c r="AB2914" s="2"/>
      <c r="AC2914" s="2"/>
    </row>
    <row r="2915" spans="1:29" s="12" customFormat="1" ht="9.9" customHeight="1" x14ac:dyDescent="0.25">
      <c r="A2915" s="228"/>
      <c r="B2915" s="138"/>
      <c r="C2915" s="2"/>
      <c r="D2915" s="231"/>
      <c r="E2915" s="231"/>
      <c r="F2915" s="231"/>
      <c r="G2915" s="8"/>
      <c r="H2915" s="231"/>
      <c r="I2915" s="331"/>
      <c r="J2915" s="332"/>
      <c r="K2915" s="241"/>
      <c r="L2915" s="241"/>
      <c r="M2915" s="231"/>
      <c r="N2915" s="231"/>
      <c r="O2915" s="231"/>
      <c r="P2915" s="4"/>
      <c r="Q2915" s="231"/>
      <c r="R2915" s="231"/>
      <c r="S2915" s="231"/>
      <c r="T2915" s="231"/>
      <c r="U2915" s="231"/>
      <c r="V2915" s="231"/>
      <c r="W2915" s="231"/>
      <c r="X2915" s="231"/>
      <c r="Y2915" s="231"/>
      <c r="Z2915" s="231"/>
      <c r="AB2915" s="2"/>
      <c r="AC2915" s="2"/>
    </row>
    <row r="2916" spans="1:29" s="12" customFormat="1" ht="9.9" customHeight="1" x14ac:dyDescent="0.25">
      <c r="A2916" s="228"/>
      <c r="B2916" s="138"/>
      <c r="C2916" s="2"/>
      <c r="D2916" s="231"/>
      <c r="E2916" s="231"/>
      <c r="F2916" s="231"/>
      <c r="G2916" s="8"/>
      <c r="H2916" s="231"/>
      <c r="I2916" s="331"/>
      <c r="J2916" s="332"/>
      <c r="K2916" s="241"/>
      <c r="L2916" s="241"/>
      <c r="M2916" s="231"/>
      <c r="N2916" s="231"/>
      <c r="O2916" s="231"/>
      <c r="P2916" s="4"/>
      <c r="Q2916" s="231"/>
      <c r="R2916" s="231"/>
      <c r="S2916" s="231"/>
      <c r="T2916" s="231"/>
      <c r="U2916" s="231"/>
      <c r="V2916" s="231"/>
      <c r="W2916" s="231"/>
      <c r="X2916" s="231"/>
      <c r="Y2916" s="231"/>
      <c r="Z2916" s="231"/>
      <c r="AB2916" s="2"/>
      <c r="AC2916" s="2"/>
    </row>
    <row r="2917" spans="1:29" s="12" customFormat="1" ht="9.9" customHeight="1" x14ac:dyDescent="0.25">
      <c r="A2917" s="228"/>
      <c r="B2917" s="141"/>
      <c r="C2917" s="2"/>
      <c r="D2917" s="231"/>
      <c r="E2917" s="231"/>
      <c r="F2917" s="231"/>
      <c r="G2917" s="8"/>
      <c r="H2917" s="231"/>
      <c r="I2917" s="241"/>
      <c r="J2917" s="241"/>
      <c r="K2917" s="241"/>
      <c r="L2917" s="241"/>
      <c r="M2917" s="231"/>
      <c r="N2917" s="231"/>
      <c r="O2917" s="231"/>
      <c r="P2917" s="4"/>
      <c r="Q2917" s="231"/>
      <c r="R2917" s="231"/>
      <c r="S2917" s="231"/>
      <c r="T2917" s="231"/>
      <c r="U2917" s="231"/>
      <c r="V2917" s="231"/>
      <c r="W2917" s="231"/>
      <c r="X2917" s="231"/>
      <c r="Y2917" s="231"/>
      <c r="Z2917" s="231"/>
      <c r="AB2917" s="2"/>
      <c r="AC2917" s="2"/>
    </row>
    <row r="2918" spans="1:29" s="12" customFormat="1" ht="9.9" customHeight="1" x14ac:dyDescent="0.25">
      <c r="A2918" s="228"/>
      <c r="B2918" s="138"/>
      <c r="C2918" s="2"/>
      <c r="D2918" s="231"/>
      <c r="E2918" s="231"/>
      <c r="F2918" s="231"/>
      <c r="G2918" s="8"/>
      <c r="H2918" s="231"/>
      <c r="I2918" s="331"/>
      <c r="J2918" s="332"/>
      <c r="K2918" s="241"/>
      <c r="L2918" s="241"/>
      <c r="M2918" s="231"/>
      <c r="N2918" s="231"/>
      <c r="O2918" s="231"/>
      <c r="P2918" s="4"/>
      <c r="Q2918" s="231"/>
      <c r="R2918" s="231"/>
      <c r="S2918" s="231"/>
      <c r="T2918" s="231"/>
      <c r="U2918" s="231"/>
      <c r="V2918" s="231"/>
      <c r="W2918" s="231"/>
      <c r="X2918" s="231"/>
      <c r="Y2918" s="231"/>
      <c r="Z2918" s="231"/>
      <c r="AB2918" s="2"/>
      <c r="AC2918" s="2"/>
    </row>
    <row r="2919" spans="1:29" s="12" customFormat="1" ht="9.9" customHeight="1" x14ac:dyDescent="0.25">
      <c r="A2919" s="228"/>
      <c r="B2919" s="138"/>
      <c r="C2919" s="2"/>
      <c r="D2919" s="231"/>
      <c r="E2919" s="231"/>
      <c r="F2919" s="231"/>
      <c r="G2919" s="8"/>
      <c r="H2919" s="231"/>
      <c r="I2919" s="331"/>
      <c r="J2919" s="332"/>
      <c r="K2919" s="241"/>
      <c r="L2919" s="241"/>
      <c r="M2919" s="231"/>
      <c r="N2919" s="231"/>
      <c r="O2919" s="231"/>
      <c r="P2919" s="4"/>
      <c r="Q2919" s="231"/>
      <c r="R2919" s="231"/>
      <c r="S2919" s="231"/>
      <c r="T2919" s="231"/>
      <c r="U2919" s="231"/>
      <c r="V2919" s="231"/>
      <c r="W2919" s="231"/>
      <c r="X2919" s="231"/>
      <c r="Y2919" s="231"/>
      <c r="Z2919" s="231"/>
      <c r="AB2919" s="2"/>
      <c r="AC2919" s="2"/>
    </row>
    <row r="2920" spans="1:29" s="12" customFormat="1" ht="9.9" customHeight="1" x14ac:dyDescent="0.25">
      <c r="A2920" s="228"/>
      <c r="B2920" s="138"/>
      <c r="C2920" s="2"/>
      <c r="D2920" s="231"/>
      <c r="E2920" s="231"/>
      <c r="F2920" s="231"/>
      <c r="G2920" s="8"/>
      <c r="H2920" s="231"/>
      <c r="I2920" s="331"/>
      <c r="J2920" s="332"/>
      <c r="K2920" s="241"/>
      <c r="L2920" s="241"/>
      <c r="M2920" s="231"/>
      <c r="N2920" s="231"/>
      <c r="O2920" s="231"/>
      <c r="P2920" s="4"/>
      <c r="Q2920" s="231"/>
      <c r="R2920" s="231"/>
      <c r="S2920" s="231"/>
      <c r="T2920" s="231"/>
      <c r="U2920" s="231"/>
      <c r="V2920" s="231"/>
      <c r="W2920" s="231"/>
      <c r="X2920" s="231"/>
      <c r="Y2920" s="231"/>
      <c r="Z2920" s="231"/>
      <c r="AB2920" s="2"/>
      <c r="AC2920" s="2"/>
    </row>
    <row r="2921" spans="1:29" s="12" customFormat="1" ht="9.9" customHeight="1" x14ac:dyDescent="0.25">
      <c r="A2921" s="228"/>
      <c r="B2921" s="141"/>
      <c r="C2921" s="2"/>
      <c r="D2921" s="231"/>
      <c r="E2921" s="231"/>
      <c r="F2921" s="231"/>
      <c r="G2921" s="8"/>
      <c r="H2921" s="231"/>
      <c r="I2921" s="241"/>
      <c r="J2921" s="241"/>
      <c r="K2921" s="241"/>
      <c r="L2921" s="241"/>
      <c r="M2921" s="231"/>
      <c r="N2921" s="231"/>
      <c r="O2921" s="231"/>
      <c r="P2921" s="4"/>
      <c r="Q2921" s="231"/>
      <c r="R2921" s="231"/>
      <c r="S2921" s="231"/>
      <c r="T2921" s="231"/>
      <c r="U2921" s="231"/>
      <c r="V2921" s="231"/>
      <c r="W2921" s="231"/>
      <c r="X2921" s="231"/>
      <c r="Y2921" s="231"/>
      <c r="Z2921" s="231"/>
      <c r="AB2921" s="2"/>
      <c r="AC2921" s="2"/>
    </row>
    <row r="2922" spans="1:29" s="12" customFormat="1" ht="9.9" customHeight="1" x14ac:dyDescent="0.25">
      <c r="A2922" s="228"/>
      <c r="B2922" s="138"/>
      <c r="C2922" s="2"/>
      <c r="D2922" s="231"/>
      <c r="E2922" s="231"/>
      <c r="F2922" s="231"/>
      <c r="G2922" s="8"/>
      <c r="H2922" s="231"/>
      <c r="I2922" s="331"/>
      <c r="J2922" s="332"/>
      <c r="K2922" s="241"/>
      <c r="L2922" s="241"/>
      <c r="M2922" s="231"/>
      <c r="N2922" s="231"/>
      <c r="O2922" s="231"/>
      <c r="P2922" s="4"/>
      <c r="Q2922" s="231"/>
      <c r="R2922" s="231"/>
      <c r="S2922" s="231"/>
      <c r="T2922" s="231"/>
      <c r="U2922" s="231"/>
      <c r="V2922" s="231"/>
      <c r="W2922" s="231"/>
      <c r="X2922" s="231"/>
      <c r="Y2922" s="231"/>
      <c r="Z2922" s="231"/>
      <c r="AB2922" s="2"/>
      <c r="AC2922" s="2"/>
    </row>
    <row r="2923" spans="1:29" s="12" customFormat="1" ht="9.9" customHeight="1" x14ac:dyDescent="0.25">
      <c r="A2923" s="228"/>
      <c r="B2923" s="138"/>
      <c r="C2923" s="2"/>
      <c r="D2923" s="231"/>
      <c r="E2923" s="231"/>
      <c r="F2923" s="231"/>
      <c r="G2923" s="8"/>
      <c r="H2923" s="231"/>
      <c r="I2923" s="331"/>
      <c r="J2923" s="332"/>
      <c r="K2923" s="241"/>
      <c r="L2923" s="241"/>
      <c r="M2923" s="231"/>
      <c r="N2923" s="231"/>
      <c r="O2923" s="231"/>
      <c r="P2923" s="4"/>
      <c r="Q2923" s="231"/>
      <c r="R2923" s="231"/>
      <c r="S2923" s="231"/>
      <c r="T2923" s="231"/>
      <c r="U2923" s="231"/>
      <c r="V2923" s="231"/>
      <c r="W2923" s="231"/>
      <c r="X2923" s="231"/>
      <c r="Y2923" s="231"/>
      <c r="Z2923" s="231"/>
      <c r="AB2923" s="2"/>
      <c r="AC2923" s="2"/>
    </row>
    <row r="2924" spans="1:29" s="12" customFormat="1" ht="9.9" customHeight="1" x14ac:dyDescent="0.25">
      <c r="A2924" s="228"/>
      <c r="B2924" s="138"/>
      <c r="C2924" s="2"/>
      <c r="D2924" s="231"/>
      <c r="E2924" s="231"/>
      <c r="F2924" s="231"/>
      <c r="G2924" s="8"/>
      <c r="H2924" s="231"/>
      <c r="I2924" s="331"/>
      <c r="J2924" s="332"/>
      <c r="K2924" s="241"/>
      <c r="L2924" s="241"/>
      <c r="M2924" s="231"/>
      <c r="N2924" s="231"/>
      <c r="O2924" s="231"/>
      <c r="P2924" s="4"/>
      <c r="Q2924" s="231"/>
      <c r="R2924" s="231"/>
      <c r="S2924" s="231"/>
      <c r="T2924" s="231"/>
      <c r="U2924" s="231"/>
      <c r="V2924" s="231"/>
      <c r="W2924" s="231"/>
      <c r="X2924" s="231"/>
      <c r="Y2924" s="231"/>
      <c r="Z2924" s="231"/>
      <c r="AB2924" s="2"/>
      <c r="AC2924" s="2"/>
    </row>
    <row r="2925" spans="1:29" s="12" customFormat="1" ht="9.9" customHeight="1" x14ac:dyDescent="0.25">
      <c r="A2925" s="228"/>
      <c r="B2925" s="141"/>
      <c r="C2925" s="2"/>
      <c r="D2925" s="231"/>
      <c r="E2925" s="231"/>
      <c r="F2925" s="231"/>
      <c r="G2925" s="8"/>
      <c r="H2925" s="231"/>
      <c r="I2925" s="241"/>
      <c r="J2925" s="241"/>
      <c r="K2925" s="241"/>
      <c r="L2925" s="241"/>
      <c r="M2925" s="231"/>
      <c r="N2925" s="231"/>
      <c r="O2925" s="231"/>
      <c r="P2925" s="4"/>
      <c r="Q2925" s="231"/>
      <c r="R2925" s="231"/>
      <c r="S2925" s="231"/>
      <c r="T2925" s="231"/>
      <c r="U2925" s="231"/>
      <c r="V2925" s="231"/>
      <c r="W2925" s="231"/>
      <c r="X2925" s="231"/>
      <c r="Y2925" s="231"/>
      <c r="Z2925" s="231"/>
      <c r="AB2925" s="2"/>
      <c r="AC2925" s="2"/>
    </row>
    <row r="2926" spans="1:29" s="12" customFormat="1" ht="9.9" customHeight="1" x14ac:dyDescent="0.25">
      <c r="A2926" s="228"/>
      <c r="B2926" s="138"/>
      <c r="C2926" s="2"/>
      <c r="D2926" s="231"/>
      <c r="E2926" s="231"/>
      <c r="F2926" s="231"/>
      <c r="G2926" s="8"/>
      <c r="H2926" s="231"/>
      <c r="I2926" s="331"/>
      <c r="J2926" s="332"/>
      <c r="K2926" s="241"/>
      <c r="L2926" s="241"/>
      <c r="M2926" s="231"/>
      <c r="N2926" s="231"/>
      <c r="O2926" s="231"/>
      <c r="P2926" s="4"/>
      <c r="Q2926" s="231"/>
      <c r="R2926" s="231"/>
      <c r="S2926" s="231"/>
      <c r="T2926" s="231"/>
      <c r="U2926" s="231"/>
      <c r="V2926" s="231"/>
      <c r="W2926" s="231"/>
      <c r="X2926" s="231"/>
      <c r="Y2926" s="231"/>
      <c r="Z2926" s="231"/>
      <c r="AB2926" s="2"/>
      <c r="AC2926" s="2"/>
    </row>
    <row r="2927" spans="1:29" s="12" customFormat="1" ht="9.9" customHeight="1" x14ac:dyDescent="0.25">
      <c r="A2927" s="228"/>
      <c r="B2927" s="138"/>
      <c r="C2927" s="2"/>
      <c r="D2927" s="231"/>
      <c r="E2927" s="231"/>
      <c r="F2927" s="231"/>
      <c r="G2927" s="8"/>
      <c r="H2927" s="231"/>
      <c r="I2927" s="331"/>
      <c r="J2927" s="332"/>
      <c r="K2927" s="241"/>
      <c r="L2927" s="241"/>
      <c r="M2927" s="231"/>
      <c r="N2927" s="231"/>
      <c r="O2927" s="231"/>
      <c r="P2927" s="4"/>
      <c r="Q2927" s="231"/>
      <c r="R2927" s="231"/>
      <c r="S2927" s="231"/>
      <c r="T2927" s="231"/>
      <c r="U2927" s="231"/>
      <c r="V2927" s="231"/>
      <c r="W2927" s="231"/>
      <c r="X2927" s="231"/>
      <c r="Y2927" s="231"/>
      <c r="Z2927" s="231"/>
      <c r="AB2927" s="2"/>
      <c r="AC2927" s="2"/>
    </row>
    <row r="2928" spans="1:29" s="12" customFormat="1" ht="9.9" customHeight="1" x14ac:dyDescent="0.25">
      <c r="A2928" s="228"/>
      <c r="B2928" s="138"/>
      <c r="C2928" s="2"/>
      <c r="D2928" s="231"/>
      <c r="E2928" s="231"/>
      <c r="F2928" s="231"/>
      <c r="G2928" s="8"/>
      <c r="H2928" s="231"/>
      <c r="I2928" s="331"/>
      <c r="J2928" s="332"/>
      <c r="K2928" s="241"/>
      <c r="L2928" s="241"/>
      <c r="M2928" s="231"/>
      <c r="N2928" s="231"/>
      <c r="O2928" s="231"/>
      <c r="P2928" s="4"/>
      <c r="Q2928" s="231"/>
      <c r="R2928" s="231"/>
      <c r="S2928" s="231"/>
      <c r="T2928" s="231"/>
      <c r="U2928" s="231"/>
      <c r="V2928" s="231"/>
      <c r="W2928" s="231"/>
      <c r="X2928" s="231"/>
      <c r="Y2928" s="231"/>
      <c r="Z2928" s="231"/>
      <c r="AB2928" s="2"/>
      <c r="AC2928" s="2"/>
    </row>
    <row r="2929" spans="1:29" s="12" customFormat="1" ht="9.9" customHeight="1" x14ac:dyDescent="0.25">
      <c r="A2929" s="228"/>
      <c r="B2929" s="141"/>
      <c r="C2929" s="2"/>
      <c r="D2929" s="231"/>
      <c r="E2929" s="231"/>
      <c r="F2929" s="231"/>
      <c r="G2929" s="8"/>
      <c r="H2929" s="231"/>
      <c r="I2929" s="241"/>
      <c r="J2929" s="241"/>
      <c r="K2929" s="241"/>
      <c r="L2929" s="241"/>
      <c r="M2929" s="231"/>
      <c r="N2929" s="231"/>
      <c r="O2929" s="231"/>
      <c r="P2929" s="4"/>
      <c r="Q2929" s="231"/>
      <c r="R2929" s="231"/>
      <c r="S2929" s="231"/>
      <c r="T2929" s="231"/>
      <c r="U2929" s="231"/>
      <c r="V2929" s="231"/>
      <c r="W2929" s="231"/>
      <c r="X2929" s="231"/>
      <c r="Y2929" s="231"/>
      <c r="Z2929" s="231"/>
      <c r="AB2929" s="2"/>
      <c r="AC2929" s="2"/>
    </row>
    <row r="2930" spans="1:29" s="12" customFormat="1" ht="9.9" customHeight="1" x14ac:dyDescent="0.25">
      <c r="A2930" s="228"/>
      <c r="B2930" s="138"/>
      <c r="C2930" s="2"/>
      <c r="D2930" s="231"/>
      <c r="E2930" s="231"/>
      <c r="F2930" s="231"/>
      <c r="G2930" s="8"/>
      <c r="H2930" s="231"/>
      <c r="I2930" s="331"/>
      <c r="J2930" s="332"/>
      <c r="K2930" s="241"/>
      <c r="L2930" s="241"/>
      <c r="M2930" s="231"/>
      <c r="N2930" s="231"/>
      <c r="O2930" s="231"/>
      <c r="P2930" s="4"/>
      <c r="Q2930" s="231"/>
      <c r="R2930" s="231"/>
      <c r="S2930" s="231"/>
      <c r="T2930" s="231"/>
      <c r="U2930" s="231"/>
      <c r="V2930" s="231"/>
      <c r="W2930" s="231"/>
      <c r="X2930" s="231"/>
      <c r="Y2930" s="231"/>
      <c r="Z2930" s="231"/>
      <c r="AB2930" s="2"/>
      <c r="AC2930" s="2"/>
    </row>
    <row r="2931" spans="1:29" s="12" customFormat="1" ht="9.9" customHeight="1" x14ac:dyDescent="0.25">
      <c r="A2931" s="228"/>
      <c r="B2931" s="138"/>
      <c r="C2931" s="2"/>
      <c r="D2931" s="231"/>
      <c r="E2931" s="231"/>
      <c r="F2931" s="231"/>
      <c r="G2931" s="8"/>
      <c r="H2931" s="231"/>
      <c r="I2931" s="331"/>
      <c r="J2931" s="332"/>
      <c r="K2931" s="241"/>
      <c r="L2931" s="241"/>
      <c r="M2931" s="231"/>
      <c r="N2931" s="231"/>
      <c r="O2931" s="231"/>
      <c r="P2931" s="4"/>
      <c r="Q2931" s="231"/>
      <c r="R2931" s="231"/>
      <c r="S2931" s="231"/>
      <c r="T2931" s="231"/>
      <c r="U2931" s="231"/>
      <c r="V2931" s="231"/>
      <c r="W2931" s="231"/>
      <c r="X2931" s="231"/>
      <c r="Y2931" s="231"/>
      <c r="Z2931" s="231"/>
      <c r="AB2931" s="2"/>
      <c r="AC2931" s="2"/>
    </row>
    <row r="2932" spans="1:29" s="12" customFormat="1" ht="9.9" customHeight="1" x14ac:dyDescent="0.25">
      <c r="A2932" s="228"/>
      <c r="B2932" s="138"/>
      <c r="C2932" s="2"/>
      <c r="D2932" s="231"/>
      <c r="E2932" s="231"/>
      <c r="F2932" s="231"/>
      <c r="G2932" s="8"/>
      <c r="H2932" s="231"/>
      <c r="I2932" s="331"/>
      <c r="J2932" s="332"/>
      <c r="K2932" s="241"/>
      <c r="L2932" s="241"/>
      <c r="M2932" s="231"/>
      <c r="N2932" s="231"/>
      <c r="O2932" s="231"/>
      <c r="P2932" s="4"/>
      <c r="Q2932" s="231"/>
      <c r="R2932" s="231"/>
      <c r="S2932" s="231"/>
      <c r="T2932" s="231"/>
      <c r="U2932" s="231"/>
      <c r="V2932" s="231"/>
      <c r="W2932" s="231"/>
      <c r="X2932" s="231"/>
      <c r="Y2932" s="231"/>
      <c r="Z2932" s="231"/>
      <c r="AB2932" s="2"/>
      <c r="AC2932" s="2"/>
    </row>
    <row r="2933" spans="1:29" s="12" customFormat="1" ht="9.9" customHeight="1" x14ac:dyDescent="0.25">
      <c r="A2933" s="228"/>
      <c r="B2933" s="141"/>
      <c r="C2933" s="2"/>
      <c r="D2933" s="231"/>
      <c r="E2933" s="231"/>
      <c r="F2933" s="231"/>
      <c r="G2933" s="8"/>
      <c r="H2933" s="231"/>
      <c r="I2933" s="241"/>
      <c r="J2933" s="241"/>
      <c r="K2933" s="241"/>
      <c r="L2933" s="241"/>
      <c r="M2933" s="231"/>
      <c r="N2933" s="231"/>
      <c r="O2933" s="231"/>
      <c r="P2933" s="4"/>
      <c r="Q2933" s="231"/>
      <c r="R2933" s="231"/>
      <c r="S2933" s="231"/>
      <c r="T2933" s="231"/>
      <c r="U2933" s="231"/>
      <c r="V2933" s="231"/>
      <c r="W2933" s="231"/>
      <c r="X2933" s="231"/>
      <c r="Y2933" s="231"/>
      <c r="Z2933" s="231"/>
      <c r="AB2933" s="2"/>
      <c r="AC2933" s="2"/>
    </row>
    <row r="2934" spans="1:29" s="12" customFormat="1" ht="9.9" customHeight="1" x14ac:dyDescent="0.25">
      <c r="A2934" s="228"/>
      <c r="B2934" s="138"/>
      <c r="C2934" s="2"/>
      <c r="D2934" s="231"/>
      <c r="E2934" s="231"/>
      <c r="F2934" s="231"/>
      <c r="G2934" s="8"/>
      <c r="H2934" s="231"/>
      <c r="I2934" s="331"/>
      <c r="J2934" s="332"/>
      <c r="K2934" s="241"/>
      <c r="L2934" s="241"/>
      <c r="M2934" s="231"/>
      <c r="N2934" s="231"/>
      <c r="O2934" s="231"/>
      <c r="P2934" s="4"/>
      <c r="Q2934" s="231"/>
      <c r="R2934" s="231"/>
      <c r="S2934" s="231"/>
      <c r="T2934" s="231"/>
      <c r="U2934" s="231"/>
      <c r="V2934" s="231"/>
      <c r="W2934" s="231"/>
      <c r="X2934" s="231"/>
      <c r="Y2934" s="231"/>
      <c r="Z2934" s="231"/>
      <c r="AB2934" s="2"/>
      <c r="AC2934" s="2"/>
    </row>
    <row r="2935" spans="1:29" s="12" customFormat="1" ht="9.9" customHeight="1" x14ac:dyDescent="0.25">
      <c r="A2935" s="228"/>
      <c r="B2935" s="138"/>
      <c r="C2935" s="2"/>
      <c r="D2935" s="231"/>
      <c r="E2935" s="231"/>
      <c r="F2935" s="231"/>
      <c r="G2935" s="8"/>
      <c r="H2935" s="231"/>
      <c r="I2935" s="331"/>
      <c r="J2935" s="332"/>
      <c r="K2935" s="241"/>
      <c r="L2935" s="241"/>
      <c r="M2935" s="231"/>
      <c r="N2935" s="231"/>
      <c r="O2935" s="231"/>
      <c r="P2935" s="4"/>
      <c r="Q2935" s="231"/>
      <c r="R2935" s="231"/>
      <c r="S2935" s="231"/>
      <c r="T2935" s="231"/>
      <c r="U2935" s="231"/>
      <c r="V2935" s="231"/>
      <c r="W2935" s="231"/>
      <c r="X2935" s="231"/>
      <c r="Y2935" s="231"/>
      <c r="Z2935" s="231"/>
      <c r="AB2935" s="2"/>
      <c r="AC2935" s="2"/>
    </row>
    <row r="2936" spans="1:29" s="12" customFormat="1" ht="9.9" customHeight="1" x14ac:dyDescent="0.25">
      <c r="A2936" s="228"/>
      <c r="B2936" s="138"/>
      <c r="C2936" s="2"/>
      <c r="D2936" s="231"/>
      <c r="E2936" s="231"/>
      <c r="F2936" s="231"/>
      <c r="G2936" s="8"/>
      <c r="H2936" s="231"/>
      <c r="I2936" s="331"/>
      <c r="J2936" s="332"/>
      <c r="K2936" s="241"/>
      <c r="L2936" s="241"/>
      <c r="M2936" s="231"/>
      <c r="N2936" s="231"/>
      <c r="O2936" s="231"/>
      <c r="P2936" s="4"/>
      <c r="Q2936" s="231"/>
      <c r="R2936" s="231"/>
      <c r="S2936" s="231"/>
      <c r="T2936" s="231"/>
      <c r="U2936" s="231"/>
      <c r="V2936" s="231"/>
      <c r="W2936" s="231"/>
      <c r="X2936" s="231"/>
      <c r="Y2936" s="231"/>
      <c r="Z2936" s="231"/>
      <c r="AB2936" s="2"/>
      <c r="AC2936" s="2"/>
    </row>
    <row r="2937" spans="1:29" s="12" customFormat="1" ht="9.9" customHeight="1" x14ac:dyDescent="0.25">
      <c r="A2937" s="228"/>
      <c r="B2937" s="141"/>
      <c r="C2937" s="2"/>
      <c r="D2937" s="231"/>
      <c r="E2937" s="231"/>
      <c r="F2937" s="231"/>
      <c r="G2937" s="8"/>
      <c r="H2937" s="231"/>
      <c r="I2937" s="241"/>
      <c r="J2937" s="241"/>
      <c r="K2937" s="241"/>
      <c r="L2937" s="241"/>
      <c r="M2937" s="231"/>
      <c r="N2937" s="231"/>
      <c r="O2937" s="231"/>
      <c r="P2937" s="4"/>
      <c r="Q2937" s="231"/>
      <c r="R2937" s="231"/>
      <c r="S2937" s="231"/>
      <c r="T2937" s="231"/>
      <c r="U2937" s="231"/>
      <c r="V2937" s="231"/>
      <c r="W2937" s="231"/>
      <c r="X2937" s="231"/>
      <c r="Y2937" s="231"/>
      <c r="Z2937" s="231"/>
      <c r="AB2937" s="2"/>
      <c r="AC2937" s="2"/>
    </row>
    <row r="2938" spans="1:29" s="12" customFormat="1" ht="9.9" customHeight="1" x14ac:dyDescent="0.25">
      <c r="A2938" s="228"/>
      <c r="B2938" s="138"/>
      <c r="C2938" s="2"/>
      <c r="D2938" s="231"/>
      <c r="E2938" s="231"/>
      <c r="F2938" s="231"/>
      <c r="G2938" s="8"/>
      <c r="H2938" s="231"/>
      <c r="I2938" s="331"/>
      <c r="J2938" s="332"/>
      <c r="K2938" s="241"/>
      <c r="L2938" s="241"/>
      <c r="M2938" s="231"/>
      <c r="N2938" s="231"/>
      <c r="O2938" s="231"/>
      <c r="P2938" s="4"/>
      <c r="Q2938" s="231"/>
      <c r="R2938" s="231"/>
      <c r="S2938" s="231"/>
      <c r="T2938" s="231"/>
      <c r="U2938" s="231"/>
      <c r="V2938" s="231"/>
      <c r="W2938" s="231"/>
      <c r="X2938" s="231"/>
      <c r="Y2938" s="231"/>
      <c r="Z2938" s="231"/>
      <c r="AB2938" s="2"/>
      <c r="AC2938" s="2"/>
    </row>
    <row r="2939" spans="1:29" s="12" customFormat="1" ht="9.9" customHeight="1" x14ac:dyDescent="0.25">
      <c r="A2939" s="228"/>
      <c r="B2939" s="138"/>
      <c r="C2939" s="2"/>
      <c r="D2939" s="231"/>
      <c r="E2939" s="231"/>
      <c r="F2939" s="231"/>
      <c r="G2939" s="8"/>
      <c r="H2939" s="231"/>
      <c r="I2939" s="331"/>
      <c r="J2939" s="332"/>
      <c r="K2939" s="241"/>
      <c r="L2939" s="241"/>
      <c r="M2939" s="231"/>
      <c r="N2939" s="231"/>
      <c r="O2939" s="231"/>
      <c r="P2939" s="4"/>
      <c r="Q2939" s="231"/>
      <c r="R2939" s="231"/>
      <c r="S2939" s="231"/>
      <c r="T2939" s="231"/>
      <c r="U2939" s="231"/>
      <c r="V2939" s="231"/>
      <c r="W2939" s="231"/>
      <c r="X2939" s="231"/>
      <c r="Y2939" s="231"/>
      <c r="Z2939" s="231"/>
      <c r="AB2939" s="2"/>
      <c r="AC2939" s="2"/>
    </row>
    <row r="2940" spans="1:29" s="12" customFormat="1" ht="9.9" customHeight="1" x14ac:dyDescent="0.25">
      <c r="A2940" s="228"/>
      <c r="B2940" s="138"/>
      <c r="C2940" s="2"/>
      <c r="D2940" s="231"/>
      <c r="E2940" s="231"/>
      <c r="F2940" s="231"/>
      <c r="G2940" s="8"/>
      <c r="H2940" s="231"/>
      <c r="I2940" s="331"/>
      <c r="J2940" s="332"/>
      <c r="K2940" s="241"/>
      <c r="L2940" s="241"/>
      <c r="M2940" s="231"/>
      <c r="N2940" s="231"/>
      <c r="O2940" s="231"/>
      <c r="P2940" s="4"/>
      <c r="Q2940" s="231"/>
      <c r="R2940" s="231"/>
      <c r="S2940" s="231"/>
      <c r="T2940" s="231"/>
      <c r="U2940" s="231"/>
      <c r="V2940" s="231"/>
      <c r="W2940" s="231"/>
      <c r="X2940" s="231"/>
      <c r="Y2940" s="231"/>
      <c r="Z2940" s="231"/>
      <c r="AB2940" s="2"/>
      <c r="AC2940" s="2"/>
    </row>
    <row r="2941" spans="1:29" s="12" customFormat="1" ht="9.9" customHeight="1" x14ac:dyDescent="0.25">
      <c r="A2941" s="228"/>
      <c r="B2941" s="141"/>
      <c r="C2941" s="2"/>
      <c r="D2941" s="231"/>
      <c r="E2941" s="231"/>
      <c r="F2941" s="231"/>
      <c r="G2941" s="8"/>
      <c r="H2941" s="231"/>
      <c r="I2941" s="241"/>
      <c r="J2941" s="241"/>
      <c r="K2941" s="241"/>
      <c r="L2941" s="241"/>
      <c r="M2941" s="231"/>
      <c r="N2941" s="231"/>
      <c r="O2941" s="231"/>
      <c r="P2941" s="4"/>
      <c r="Q2941" s="231"/>
      <c r="R2941" s="231"/>
      <c r="S2941" s="231"/>
      <c r="T2941" s="231"/>
      <c r="U2941" s="231"/>
      <c r="V2941" s="231"/>
      <c r="W2941" s="231"/>
      <c r="X2941" s="231"/>
      <c r="Y2941" s="231"/>
      <c r="Z2941" s="231"/>
      <c r="AB2941" s="2"/>
      <c r="AC2941" s="2"/>
    </row>
    <row r="2942" spans="1:29" s="12" customFormat="1" ht="9.9" customHeight="1" x14ac:dyDescent="0.25">
      <c r="A2942" s="228"/>
      <c r="B2942" s="138"/>
      <c r="C2942" s="2"/>
      <c r="D2942" s="231"/>
      <c r="E2942" s="231"/>
      <c r="F2942" s="231"/>
      <c r="G2942" s="8"/>
      <c r="H2942" s="231"/>
      <c r="I2942" s="331"/>
      <c r="J2942" s="332"/>
      <c r="K2942" s="241"/>
      <c r="L2942" s="241"/>
      <c r="M2942" s="231"/>
      <c r="N2942" s="231"/>
      <c r="O2942" s="231"/>
      <c r="P2942" s="4"/>
      <c r="Q2942" s="231"/>
      <c r="R2942" s="231"/>
      <c r="S2942" s="231"/>
      <c r="T2942" s="231"/>
      <c r="U2942" s="231"/>
      <c r="V2942" s="231"/>
      <c r="W2942" s="231"/>
      <c r="X2942" s="231"/>
      <c r="Y2942" s="231"/>
      <c r="Z2942" s="231"/>
      <c r="AB2942" s="2"/>
      <c r="AC2942" s="2"/>
    </row>
    <row r="2943" spans="1:29" s="12" customFormat="1" ht="9.9" customHeight="1" x14ac:dyDescent="0.25">
      <c r="A2943" s="228"/>
      <c r="B2943" s="138"/>
      <c r="C2943" s="2"/>
      <c r="D2943" s="231"/>
      <c r="E2943" s="231"/>
      <c r="F2943" s="231"/>
      <c r="G2943" s="8"/>
      <c r="H2943" s="231"/>
      <c r="I2943" s="331"/>
      <c r="J2943" s="332"/>
      <c r="K2943" s="241"/>
      <c r="L2943" s="241"/>
      <c r="M2943" s="231"/>
      <c r="N2943" s="231"/>
      <c r="O2943" s="231"/>
      <c r="P2943" s="4"/>
      <c r="Q2943" s="231"/>
      <c r="R2943" s="231"/>
      <c r="S2943" s="231"/>
      <c r="T2943" s="231"/>
      <c r="U2943" s="231"/>
      <c r="V2943" s="231"/>
      <c r="W2943" s="231"/>
      <c r="X2943" s="231"/>
      <c r="Y2943" s="231"/>
      <c r="Z2943" s="231"/>
      <c r="AB2943" s="2"/>
      <c r="AC2943" s="2"/>
    </row>
    <row r="2944" spans="1:29" s="12" customFormat="1" ht="9.9" customHeight="1" x14ac:dyDescent="0.25">
      <c r="A2944" s="228"/>
      <c r="B2944" s="138"/>
      <c r="C2944" s="2"/>
      <c r="D2944" s="231"/>
      <c r="E2944" s="231"/>
      <c r="F2944" s="231"/>
      <c r="G2944" s="8"/>
      <c r="H2944" s="231"/>
      <c r="I2944" s="331"/>
      <c r="J2944" s="332"/>
      <c r="K2944" s="241"/>
      <c r="L2944" s="241"/>
      <c r="M2944" s="231"/>
      <c r="N2944" s="231"/>
      <c r="O2944" s="231"/>
      <c r="P2944" s="4"/>
      <c r="Q2944" s="231"/>
      <c r="R2944" s="231"/>
      <c r="S2944" s="231"/>
      <c r="T2944" s="231"/>
      <c r="U2944" s="231"/>
      <c r="V2944" s="231"/>
      <c r="W2944" s="231"/>
      <c r="X2944" s="231"/>
      <c r="Y2944" s="231"/>
      <c r="Z2944" s="231"/>
      <c r="AB2944" s="2"/>
      <c r="AC2944" s="2"/>
    </row>
    <row r="2945" spans="1:29" s="12" customFormat="1" ht="9.9" customHeight="1" x14ac:dyDescent="0.25">
      <c r="A2945" s="228"/>
      <c r="B2945" s="141"/>
      <c r="C2945" s="2"/>
      <c r="D2945" s="231"/>
      <c r="E2945" s="231"/>
      <c r="F2945" s="231"/>
      <c r="G2945" s="8"/>
      <c r="H2945" s="231"/>
      <c r="I2945" s="241"/>
      <c r="J2945" s="241"/>
      <c r="K2945" s="241"/>
      <c r="L2945" s="241"/>
      <c r="M2945" s="231"/>
      <c r="N2945" s="231"/>
      <c r="O2945" s="231"/>
      <c r="P2945" s="4"/>
      <c r="Q2945" s="231"/>
      <c r="R2945" s="231"/>
      <c r="S2945" s="231"/>
      <c r="T2945" s="231"/>
      <c r="U2945" s="231"/>
      <c r="V2945" s="231"/>
      <c r="W2945" s="231"/>
      <c r="X2945" s="231"/>
      <c r="Y2945" s="231"/>
      <c r="Z2945" s="231"/>
      <c r="AB2945" s="2"/>
      <c r="AC2945" s="2"/>
    </row>
    <row r="2946" spans="1:29" s="12" customFormat="1" ht="9.9" customHeight="1" x14ac:dyDescent="0.25">
      <c r="A2946" s="228"/>
      <c r="B2946" s="138"/>
      <c r="C2946" s="2"/>
      <c r="D2946" s="231"/>
      <c r="E2946" s="231"/>
      <c r="F2946" s="231"/>
      <c r="G2946" s="8"/>
      <c r="H2946" s="231"/>
      <c r="I2946" s="331"/>
      <c r="J2946" s="332"/>
      <c r="K2946" s="241"/>
      <c r="L2946" s="241"/>
      <c r="M2946" s="231"/>
      <c r="N2946" s="231"/>
      <c r="O2946" s="231"/>
      <c r="P2946" s="4"/>
      <c r="Q2946" s="231"/>
      <c r="R2946" s="231"/>
      <c r="S2946" s="231"/>
      <c r="T2946" s="231"/>
      <c r="U2946" s="231"/>
      <c r="V2946" s="231"/>
      <c r="W2946" s="231"/>
      <c r="X2946" s="231"/>
      <c r="Y2946" s="231"/>
      <c r="Z2946" s="231"/>
      <c r="AB2946" s="2"/>
      <c r="AC2946" s="2"/>
    </row>
    <row r="2947" spans="1:29" s="12" customFormat="1" ht="9.9" customHeight="1" x14ac:dyDescent="0.25">
      <c r="A2947" s="228"/>
      <c r="B2947" s="138"/>
      <c r="C2947" s="2"/>
      <c r="D2947" s="231"/>
      <c r="E2947" s="231"/>
      <c r="F2947" s="231"/>
      <c r="G2947" s="8"/>
      <c r="H2947" s="231"/>
      <c r="I2947" s="331"/>
      <c r="J2947" s="332"/>
      <c r="K2947" s="241"/>
      <c r="L2947" s="241"/>
      <c r="M2947" s="231"/>
      <c r="N2947" s="231"/>
      <c r="O2947" s="231"/>
      <c r="P2947" s="4"/>
      <c r="Q2947" s="231"/>
      <c r="R2947" s="231"/>
      <c r="S2947" s="231"/>
      <c r="T2947" s="231"/>
      <c r="U2947" s="231"/>
      <c r="V2947" s="231"/>
      <c r="W2947" s="231"/>
      <c r="X2947" s="231"/>
      <c r="Y2947" s="231"/>
      <c r="Z2947" s="231"/>
      <c r="AB2947" s="2"/>
      <c r="AC2947" s="2"/>
    </row>
    <row r="2948" spans="1:29" s="12" customFormat="1" ht="9.9" customHeight="1" x14ac:dyDescent="0.25">
      <c r="A2948" s="228"/>
      <c r="B2948" s="138"/>
      <c r="C2948" s="2"/>
      <c r="D2948" s="231"/>
      <c r="E2948" s="231"/>
      <c r="F2948" s="231"/>
      <c r="G2948" s="8"/>
      <c r="H2948" s="231"/>
      <c r="I2948" s="331"/>
      <c r="J2948" s="332"/>
      <c r="K2948" s="241"/>
      <c r="L2948" s="241"/>
      <c r="M2948" s="231"/>
      <c r="N2948" s="231"/>
      <c r="O2948" s="231"/>
      <c r="P2948" s="4"/>
      <c r="Q2948" s="231"/>
      <c r="R2948" s="231"/>
      <c r="S2948" s="231"/>
      <c r="T2948" s="231"/>
      <c r="U2948" s="231"/>
      <c r="V2948" s="231"/>
      <c r="W2948" s="231"/>
      <c r="X2948" s="231"/>
      <c r="Y2948" s="231"/>
      <c r="Z2948" s="231"/>
      <c r="AB2948" s="2"/>
      <c r="AC2948" s="2"/>
    </row>
    <row r="2949" spans="1:29" s="12" customFormat="1" ht="9.9" customHeight="1" x14ac:dyDescent="0.25">
      <c r="A2949" s="228"/>
      <c r="B2949" s="141"/>
      <c r="C2949" s="2"/>
      <c r="D2949" s="231"/>
      <c r="E2949" s="231"/>
      <c r="F2949" s="231"/>
      <c r="G2949" s="8"/>
      <c r="H2949" s="231"/>
      <c r="I2949" s="241"/>
      <c r="J2949" s="241"/>
      <c r="K2949" s="241"/>
      <c r="L2949" s="241"/>
      <c r="M2949" s="231"/>
      <c r="N2949" s="231"/>
      <c r="O2949" s="231"/>
      <c r="P2949" s="4"/>
      <c r="Q2949" s="231"/>
      <c r="R2949" s="231"/>
      <c r="S2949" s="231"/>
      <c r="T2949" s="231"/>
      <c r="U2949" s="231"/>
      <c r="V2949" s="231"/>
      <c r="W2949" s="231"/>
      <c r="X2949" s="231"/>
      <c r="Y2949" s="231"/>
      <c r="Z2949" s="231"/>
      <c r="AB2949" s="2"/>
      <c r="AC2949" s="2"/>
    </row>
    <row r="2950" spans="1:29" s="12" customFormat="1" ht="9.9" customHeight="1" x14ac:dyDescent="0.25">
      <c r="A2950" s="228"/>
      <c r="B2950" s="138"/>
      <c r="C2950" s="2"/>
      <c r="D2950" s="231"/>
      <c r="E2950" s="231"/>
      <c r="F2950" s="231"/>
      <c r="G2950" s="8"/>
      <c r="H2950" s="231"/>
      <c r="I2950" s="331"/>
      <c r="J2950" s="332"/>
      <c r="K2950" s="241"/>
      <c r="L2950" s="241"/>
      <c r="M2950" s="231"/>
      <c r="N2950" s="231"/>
      <c r="O2950" s="231"/>
      <c r="P2950" s="4"/>
      <c r="Q2950" s="231"/>
      <c r="R2950" s="231"/>
      <c r="S2950" s="231"/>
      <c r="T2950" s="231"/>
      <c r="U2950" s="231"/>
      <c r="V2950" s="231"/>
      <c r="W2950" s="231"/>
      <c r="X2950" s="231"/>
      <c r="Y2950" s="231"/>
      <c r="Z2950" s="231"/>
      <c r="AB2950" s="2"/>
      <c r="AC2950" s="2"/>
    </row>
    <row r="2951" spans="1:29" s="12" customFormat="1" ht="9.9" customHeight="1" x14ac:dyDescent="0.25">
      <c r="A2951" s="228"/>
      <c r="B2951" s="138"/>
      <c r="C2951" s="2"/>
      <c r="D2951" s="231"/>
      <c r="E2951" s="231"/>
      <c r="F2951" s="231"/>
      <c r="G2951" s="8"/>
      <c r="H2951" s="231"/>
      <c r="I2951" s="331"/>
      <c r="J2951" s="332"/>
      <c r="K2951" s="241"/>
      <c r="L2951" s="241"/>
      <c r="M2951" s="231"/>
      <c r="N2951" s="231"/>
      <c r="O2951" s="231"/>
      <c r="P2951" s="4"/>
      <c r="Q2951" s="231"/>
      <c r="R2951" s="231"/>
      <c r="S2951" s="231"/>
      <c r="T2951" s="231"/>
      <c r="U2951" s="231"/>
      <c r="V2951" s="231"/>
      <c r="W2951" s="231"/>
      <c r="X2951" s="231"/>
      <c r="Y2951" s="231"/>
      <c r="Z2951" s="231"/>
      <c r="AB2951" s="2"/>
      <c r="AC2951" s="2"/>
    </row>
    <row r="2952" spans="1:29" s="12" customFormat="1" ht="9.9" customHeight="1" x14ac:dyDescent="0.25">
      <c r="A2952" s="228"/>
      <c r="B2952" s="138"/>
      <c r="C2952" s="2"/>
      <c r="D2952" s="231"/>
      <c r="E2952" s="231"/>
      <c r="F2952" s="231"/>
      <c r="G2952" s="8"/>
      <c r="H2952" s="231"/>
      <c r="I2952" s="331"/>
      <c r="J2952" s="332"/>
      <c r="K2952" s="241"/>
      <c r="L2952" s="241"/>
      <c r="M2952" s="231"/>
      <c r="N2952" s="231"/>
      <c r="O2952" s="231"/>
      <c r="P2952" s="4"/>
      <c r="Q2952" s="231"/>
      <c r="R2952" s="231"/>
      <c r="S2952" s="231"/>
      <c r="T2952" s="231"/>
      <c r="U2952" s="231"/>
      <c r="V2952" s="231"/>
      <c r="W2952" s="231"/>
      <c r="X2952" s="231"/>
      <c r="Y2952" s="231"/>
      <c r="Z2952" s="231"/>
      <c r="AB2952" s="2"/>
      <c r="AC2952" s="2"/>
    </row>
    <row r="2953" spans="1:29" s="12" customFormat="1" ht="9.9" customHeight="1" x14ac:dyDescent="0.25">
      <c r="A2953" s="228"/>
      <c r="B2953" s="141"/>
      <c r="C2953" s="2"/>
      <c r="D2953" s="231"/>
      <c r="E2953" s="231"/>
      <c r="F2953" s="231"/>
      <c r="G2953" s="8"/>
      <c r="H2953" s="231"/>
      <c r="I2953" s="241"/>
      <c r="J2953" s="241"/>
      <c r="K2953" s="241"/>
      <c r="L2953" s="241"/>
      <c r="M2953" s="231"/>
      <c r="N2953" s="231"/>
      <c r="O2953" s="231"/>
      <c r="P2953" s="4"/>
      <c r="Q2953" s="231"/>
      <c r="R2953" s="231"/>
      <c r="S2953" s="231"/>
      <c r="T2953" s="231"/>
      <c r="U2953" s="231"/>
      <c r="V2953" s="231"/>
      <c r="W2953" s="231"/>
      <c r="X2953" s="231"/>
      <c r="Y2953" s="231"/>
      <c r="Z2953" s="231"/>
      <c r="AB2953" s="2"/>
      <c r="AC2953" s="2"/>
    </row>
    <row r="2954" spans="1:29" s="12" customFormat="1" ht="9.9" customHeight="1" x14ac:dyDescent="0.25">
      <c r="A2954" s="228"/>
      <c r="B2954" s="138"/>
      <c r="C2954" s="2"/>
      <c r="D2954" s="231"/>
      <c r="E2954" s="231"/>
      <c r="F2954" s="231"/>
      <c r="G2954" s="8"/>
      <c r="H2954" s="231"/>
      <c r="I2954" s="331"/>
      <c r="J2954" s="332"/>
      <c r="K2954" s="241"/>
      <c r="L2954" s="241"/>
      <c r="M2954" s="231"/>
      <c r="N2954" s="231"/>
      <c r="O2954" s="231"/>
      <c r="P2954" s="4"/>
      <c r="Q2954" s="231"/>
      <c r="R2954" s="231"/>
      <c r="S2954" s="231"/>
      <c r="T2954" s="231"/>
      <c r="U2954" s="231"/>
      <c r="V2954" s="231"/>
      <c r="W2954" s="231"/>
      <c r="X2954" s="231"/>
      <c r="Y2954" s="231"/>
      <c r="Z2954" s="231"/>
      <c r="AB2954" s="2"/>
      <c r="AC2954" s="2"/>
    </row>
    <row r="2955" spans="1:29" s="12" customFormat="1" ht="9.9" customHeight="1" x14ac:dyDescent="0.25">
      <c r="A2955" s="228"/>
      <c r="B2955" s="138"/>
      <c r="C2955" s="2"/>
      <c r="D2955" s="231"/>
      <c r="E2955" s="231"/>
      <c r="F2955" s="231"/>
      <c r="G2955" s="8"/>
      <c r="H2955" s="231"/>
      <c r="I2955" s="331"/>
      <c r="J2955" s="332"/>
      <c r="K2955" s="241"/>
      <c r="L2955" s="241"/>
      <c r="M2955" s="231"/>
      <c r="N2955" s="231"/>
      <c r="O2955" s="231"/>
      <c r="P2955" s="4"/>
      <c r="Q2955" s="231"/>
      <c r="R2955" s="231"/>
      <c r="S2955" s="231"/>
      <c r="T2955" s="231"/>
      <c r="U2955" s="231"/>
      <c r="V2955" s="231"/>
      <c r="W2955" s="231"/>
      <c r="X2955" s="231"/>
      <c r="Y2955" s="231"/>
      <c r="Z2955" s="231"/>
      <c r="AB2955" s="2"/>
      <c r="AC2955" s="2"/>
    </row>
    <row r="2956" spans="1:29" s="231" customFormat="1" ht="9.9" customHeight="1" x14ac:dyDescent="0.25">
      <c r="A2956" s="228"/>
      <c r="B2956" s="138"/>
      <c r="C2956" s="2"/>
      <c r="G2956" s="8"/>
      <c r="I2956" s="331"/>
      <c r="J2956" s="332"/>
      <c r="K2956" s="241"/>
      <c r="L2956" s="241"/>
      <c r="P2956" s="4"/>
      <c r="AA2956" s="12"/>
      <c r="AB2956" s="2"/>
      <c r="AC2956" s="2"/>
    </row>
    <row r="2958" spans="1:29" s="231" customFormat="1" ht="9.9" customHeight="1" x14ac:dyDescent="0.25">
      <c r="A2958" s="10"/>
      <c r="B2958" s="67"/>
      <c r="C2958" s="142"/>
      <c r="G2958" s="8"/>
      <c r="I2958" s="4"/>
      <c r="J2958" s="4"/>
      <c r="K2958" s="4"/>
      <c r="L2958" s="4"/>
      <c r="P2958" s="4"/>
      <c r="AA2958" s="12"/>
      <c r="AB2958" s="2"/>
      <c r="AC2958" s="2"/>
    </row>
    <row r="2959" spans="1:29" s="231" customFormat="1" ht="9.9" customHeight="1" x14ac:dyDescent="0.25">
      <c r="A2959" s="228"/>
      <c r="B2959" s="141"/>
      <c r="C2959" s="142"/>
      <c r="G2959" s="8"/>
      <c r="I2959" s="4"/>
      <c r="J2959" s="4"/>
      <c r="K2959" s="4"/>
      <c r="L2959" s="4"/>
      <c r="P2959" s="13"/>
      <c r="AA2959" s="12"/>
      <c r="AB2959" s="2"/>
      <c r="AC2959" s="2"/>
    </row>
    <row r="2960" spans="1:29" s="231" customFormat="1" ht="9.9" customHeight="1" x14ac:dyDescent="0.25">
      <c r="A2960" s="228"/>
      <c r="B2960" s="142"/>
      <c r="C2960" s="2"/>
      <c r="G2960" s="8"/>
      <c r="I2960" s="4"/>
      <c r="J2960" s="4"/>
      <c r="K2960" s="4"/>
      <c r="L2960" s="4"/>
      <c r="P2960" s="4"/>
      <c r="AA2960" s="12"/>
      <c r="AB2960" s="2"/>
      <c r="AC2960" s="2"/>
    </row>
    <row r="2961" spans="1:29" s="231" customFormat="1" ht="9.9" customHeight="1" x14ac:dyDescent="0.25">
      <c r="A2961" s="228"/>
      <c r="B2961" s="141"/>
      <c r="C2961" s="2"/>
      <c r="G2961" s="8"/>
      <c r="I2961" s="4"/>
      <c r="J2961" s="4"/>
      <c r="K2961" s="4"/>
      <c r="L2961" s="4"/>
      <c r="P2961" s="4"/>
      <c r="AA2961" s="12"/>
      <c r="AB2961" s="2"/>
      <c r="AC2961" s="2"/>
    </row>
    <row r="2962" spans="1:29" s="231" customFormat="1" ht="9.9" customHeight="1" x14ac:dyDescent="0.25">
      <c r="A2962" s="228"/>
      <c r="B2962" s="138"/>
      <c r="C2962" s="2"/>
      <c r="G2962" s="8"/>
      <c r="I2962" s="4"/>
      <c r="J2962" s="4"/>
      <c r="K2962" s="4"/>
      <c r="L2962" s="4"/>
      <c r="P2962" s="241"/>
      <c r="AA2962" s="12"/>
      <c r="AB2962" s="2"/>
      <c r="AC2962" s="2"/>
    </row>
    <row r="2963" spans="1:29" s="231" customFormat="1" ht="9.9" customHeight="1" x14ac:dyDescent="0.25">
      <c r="A2963" s="228"/>
      <c r="B2963" s="138"/>
      <c r="C2963" s="2"/>
      <c r="G2963" s="8"/>
      <c r="I2963" s="4"/>
      <c r="J2963" s="4"/>
      <c r="K2963" s="4"/>
      <c r="L2963" s="4"/>
      <c r="P2963" s="241"/>
      <c r="AA2963" s="12"/>
      <c r="AB2963" s="2"/>
      <c r="AC2963" s="2"/>
    </row>
    <row r="2964" spans="1:29" s="231" customFormat="1" ht="9.9" customHeight="1" x14ac:dyDescent="0.25">
      <c r="A2964" s="228"/>
      <c r="B2964" s="141"/>
      <c r="C2964" s="2"/>
      <c r="G2964" s="8"/>
      <c r="I2964" s="4"/>
      <c r="J2964" s="4"/>
      <c r="K2964" s="4"/>
      <c r="L2964" s="4"/>
      <c r="P2964" s="4"/>
      <c r="AA2964" s="12"/>
      <c r="AB2964" s="2"/>
      <c r="AC2964" s="2"/>
    </row>
    <row r="2965" spans="1:29" s="231" customFormat="1" ht="9.9" customHeight="1" x14ac:dyDescent="0.25">
      <c r="A2965" s="228"/>
      <c r="B2965" s="138"/>
      <c r="C2965" s="2"/>
      <c r="G2965" s="8"/>
      <c r="I2965" s="4"/>
      <c r="J2965" s="4"/>
      <c r="K2965" s="4"/>
      <c r="L2965" s="4"/>
      <c r="P2965" s="241"/>
      <c r="AA2965" s="12"/>
      <c r="AB2965" s="2"/>
      <c r="AC2965" s="2"/>
    </row>
    <row r="2966" spans="1:29" s="231" customFormat="1" ht="9.9" customHeight="1" x14ac:dyDescent="0.25">
      <c r="A2966" s="228"/>
      <c r="B2966" s="138"/>
      <c r="C2966" s="2"/>
      <c r="G2966" s="8"/>
      <c r="I2966" s="4"/>
      <c r="J2966" s="4"/>
      <c r="K2966" s="4"/>
      <c r="L2966" s="4"/>
      <c r="P2966" s="241"/>
      <c r="AA2966" s="12"/>
      <c r="AB2966" s="2"/>
      <c r="AC2966" s="2"/>
    </row>
    <row r="2967" spans="1:29" s="231" customFormat="1" ht="9.9" customHeight="1" x14ac:dyDescent="0.25">
      <c r="A2967" s="228"/>
      <c r="B2967" s="141"/>
      <c r="C2967" s="2"/>
      <c r="G2967" s="8"/>
      <c r="I2967" s="4"/>
      <c r="J2967" s="4"/>
      <c r="K2967" s="4"/>
      <c r="L2967" s="4"/>
      <c r="P2967" s="241"/>
      <c r="AA2967" s="12"/>
      <c r="AB2967" s="2"/>
      <c r="AC2967" s="2"/>
    </row>
    <row r="2968" spans="1:29" s="231" customFormat="1" ht="9.9" customHeight="1" x14ac:dyDescent="0.25">
      <c r="A2968" s="228"/>
      <c r="B2968" s="138"/>
      <c r="C2968" s="2"/>
      <c r="G2968" s="8"/>
      <c r="I2968" s="4"/>
      <c r="J2968" s="4"/>
      <c r="K2968" s="4"/>
      <c r="L2968" s="4"/>
      <c r="P2968" s="241"/>
      <c r="AA2968" s="12"/>
      <c r="AB2968" s="2"/>
      <c r="AC2968" s="2"/>
    </row>
    <row r="2969" spans="1:29" s="231" customFormat="1" ht="9.9" customHeight="1" x14ac:dyDescent="0.25">
      <c r="A2969" s="228"/>
      <c r="B2969" s="138"/>
      <c r="C2969" s="2"/>
      <c r="G2969" s="8"/>
      <c r="I2969" s="4"/>
      <c r="J2969" s="4"/>
      <c r="K2969" s="4"/>
      <c r="L2969" s="4"/>
      <c r="P2969" s="241"/>
      <c r="AA2969" s="12"/>
      <c r="AB2969" s="2"/>
      <c r="AC2969" s="2"/>
    </row>
    <row r="2970" spans="1:29" s="231" customFormat="1" ht="9.9" customHeight="1" x14ac:dyDescent="0.25">
      <c r="A2970" s="228"/>
      <c r="B2970" s="141"/>
      <c r="C2970" s="2"/>
      <c r="G2970" s="8"/>
      <c r="I2970" s="4"/>
      <c r="J2970" s="4"/>
      <c r="K2970" s="4"/>
      <c r="L2970" s="4"/>
      <c r="P2970" s="241"/>
      <c r="AA2970" s="12"/>
      <c r="AB2970" s="2"/>
      <c r="AC2970" s="2"/>
    </row>
    <row r="2971" spans="1:29" s="231" customFormat="1" ht="9.9" customHeight="1" x14ac:dyDescent="0.25">
      <c r="A2971" s="228"/>
      <c r="B2971" s="138"/>
      <c r="C2971" s="2"/>
      <c r="G2971" s="8"/>
      <c r="I2971" s="4"/>
      <c r="J2971" s="4"/>
      <c r="K2971" s="4"/>
      <c r="L2971" s="4"/>
      <c r="P2971" s="241"/>
      <c r="AA2971" s="12"/>
      <c r="AB2971" s="2"/>
      <c r="AC2971" s="2"/>
    </row>
    <row r="2972" spans="1:29" s="231" customFormat="1" ht="9.9" customHeight="1" x14ac:dyDescent="0.25">
      <c r="A2972" s="228"/>
      <c r="B2972" s="138"/>
      <c r="C2972" s="2"/>
      <c r="G2972" s="8"/>
      <c r="I2972" s="4"/>
      <c r="J2972" s="4"/>
      <c r="K2972" s="4"/>
      <c r="L2972" s="4"/>
      <c r="P2972" s="241"/>
      <c r="AA2972" s="12"/>
      <c r="AB2972" s="2"/>
      <c r="AC2972" s="2"/>
    </row>
    <row r="2973" spans="1:29" s="231" customFormat="1" ht="9.9" customHeight="1" x14ac:dyDescent="0.25">
      <c r="A2973" s="228"/>
      <c r="B2973" s="141"/>
      <c r="C2973" s="2"/>
      <c r="G2973" s="8"/>
      <c r="I2973" s="4"/>
      <c r="J2973" s="4"/>
      <c r="K2973" s="4"/>
      <c r="L2973" s="4"/>
      <c r="P2973" s="241"/>
      <c r="AA2973" s="12"/>
      <c r="AB2973" s="2"/>
      <c r="AC2973" s="2"/>
    </row>
    <row r="2974" spans="1:29" s="231" customFormat="1" ht="9.9" customHeight="1" x14ac:dyDescent="0.25">
      <c r="A2974" s="228"/>
      <c r="B2974" s="138"/>
      <c r="C2974" s="2"/>
      <c r="G2974" s="8"/>
      <c r="I2974" s="4"/>
      <c r="J2974" s="4"/>
      <c r="K2974" s="4"/>
      <c r="L2974" s="4"/>
      <c r="P2974" s="241"/>
      <c r="AA2974" s="12"/>
      <c r="AB2974" s="2"/>
      <c r="AC2974" s="2"/>
    </row>
    <row r="2975" spans="1:29" s="231" customFormat="1" ht="9.9" customHeight="1" x14ac:dyDescent="0.25">
      <c r="A2975" s="228"/>
      <c r="B2975" s="138"/>
      <c r="C2975" s="2"/>
      <c r="G2975" s="8"/>
      <c r="I2975" s="4"/>
      <c r="J2975" s="4"/>
      <c r="K2975" s="4"/>
      <c r="L2975" s="4"/>
      <c r="P2975" s="241"/>
      <c r="AA2975" s="12"/>
      <c r="AB2975" s="2"/>
      <c r="AC2975" s="2"/>
    </row>
    <row r="2976" spans="1:29" s="231" customFormat="1" ht="9.9" customHeight="1" x14ac:dyDescent="0.25">
      <c r="A2976" s="228"/>
      <c r="B2976" s="141"/>
      <c r="C2976" s="2"/>
      <c r="G2976" s="8"/>
      <c r="I2976" s="4"/>
      <c r="J2976" s="4"/>
      <c r="K2976" s="4"/>
      <c r="L2976" s="4"/>
      <c r="P2976" s="241"/>
      <c r="AA2976" s="12"/>
      <c r="AB2976" s="2"/>
      <c r="AC2976" s="2"/>
    </row>
    <row r="2977" spans="1:29" s="231" customFormat="1" ht="9.9" customHeight="1" x14ac:dyDescent="0.25">
      <c r="A2977" s="228"/>
      <c r="B2977" s="138"/>
      <c r="C2977" s="2"/>
      <c r="G2977" s="8"/>
      <c r="I2977" s="4"/>
      <c r="J2977" s="4"/>
      <c r="K2977" s="4"/>
      <c r="L2977" s="4"/>
      <c r="P2977" s="241"/>
      <c r="AA2977" s="12"/>
      <c r="AB2977" s="2"/>
      <c r="AC2977" s="2"/>
    </row>
    <row r="2978" spans="1:29" s="231" customFormat="1" ht="9.9" customHeight="1" x14ac:dyDescent="0.25">
      <c r="A2978" s="228"/>
      <c r="B2978" s="138"/>
      <c r="C2978" s="2"/>
      <c r="G2978" s="8"/>
      <c r="I2978" s="4"/>
      <c r="J2978" s="4"/>
      <c r="K2978" s="4"/>
      <c r="L2978" s="4"/>
      <c r="P2978" s="241"/>
      <c r="AA2978" s="12"/>
      <c r="AB2978" s="2"/>
      <c r="AC2978" s="2"/>
    </row>
    <row r="2979" spans="1:29" s="231" customFormat="1" ht="9.9" customHeight="1" x14ac:dyDescent="0.25">
      <c r="A2979" s="228"/>
      <c r="B2979" s="141"/>
      <c r="C2979" s="2"/>
      <c r="G2979" s="8"/>
      <c r="I2979" s="4"/>
      <c r="J2979" s="4"/>
      <c r="K2979" s="4"/>
      <c r="L2979" s="4"/>
      <c r="P2979" s="241"/>
      <c r="AA2979" s="12"/>
      <c r="AB2979" s="2"/>
      <c r="AC2979" s="2"/>
    </row>
    <row r="2980" spans="1:29" s="231" customFormat="1" ht="9.9" customHeight="1" x14ac:dyDescent="0.25">
      <c r="A2980" s="228"/>
      <c r="B2980" s="138"/>
      <c r="C2980" s="2"/>
      <c r="G2980" s="8"/>
      <c r="I2980" s="4"/>
      <c r="J2980" s="4"/>
      <c r="K2980" s="4"/>
      <c r="L2980" s="4"/>
      <c r="P2980" s="241"/>
      <c r="AA2980" s="12"/>
      <c r="AB2980" s="2"/>
      <c r="AC2980" s="2"/>
    </row>
    <row r="2981" spans="1:29" s="231" customFormat="1" ht="9.9" customHeight="1" x14ac:dyDescent="0.25">
      <c r="A2981" s="228"/>
      <c r="B2981" s="138"/>
      <c r="C2981" s="2"/>
      <c r="G2981" s="8"/>
      <c r="I2981" s="4"/>
      <c r="J2981" s="4"/>
      <c r="K2981" s="4"/>
      <c r="L2981" s="4"/>
      <c r="P2981" s="241"/>
      <c r="AA2981" s="12"/>
      <c r="AB2981" s="2"/>
      <c r="AC2981" s="2"/>
    </row>
    <row r="2982" spans="1:29" s="231" customFormat="1" ht="9.9" customHeight="1" x14ac:dyDescent="0.25">
      <c r="A2982" s="228"/>
      <c r="B2982" s="141"/>
      <c r="C2982" s="2"/>
      <c r="G2982" s="8"/>
      <c r="I2982" s="4"/>
      <c r="J2982" s="4"/>
      <c r="K2982" s="4"/>
      <c r="L2982" s="4"/>
      <c r="P2982" s="241"/>
      <c r="AA2982" s="12"/>
      <c r="AB2982" s="2"/>
      <c r="AC2982" s="2"/>
    </row>
    <row r="2983" spans="1:29" s="231" customFormat="1" ht="9.9" customHeight="1" x14ac:dyDescent="0.25">
      <c r="A2983" s="228"/>
      <c r="B2983" s="138"/>
      <c r="C2983" s="2"/>
      <c r="G2983" s="8"/>
      <c r="I2983" s="4"/>
      <c r="J2983" s="4"/>
      <c r="K2983" s="4"/>
      <c r="L2983" s="4"/>
      <c r="P2983" s="241"/>
      <c r="AA2983" s="12"/>
      <c r="AB2983" s="2"/>
      <c r="AC2983" s="2"/>
    </row>
    <row r="2984" spans="1:29" s="231" customFormat="1" ht="9.9" customHeight="1" x14ac:dyDescent="0.25">
      <c r="A2984" s="228"/>
      <c r="B2984" s="138"/>
      <c r="C2984" s="2"/>
      <c r="G2984" s="8"/>
      <c r="I2984" s="4"/>
      <c r="J2984" s="4"/>
      <c r="K2984" s="4"/>
      <c r="L2984" s="4"/>
      <c r="P2984" s="241"/>
      <c r="AA2984" s="12"/>
      <c r="AB2984" s="2"/>
      <c r="AC2984" s="2"/>
    </row>
    <row r="2985" spans="1:29" s="231" customFormat="1" ht="9.9" customHeight="1" x14ac:dyDescent="0.25">
      <c r="A2985" s="228"/>
      <c r="B2985" s="141"/>
      <c r="C2985" s="2"/>
      <c r="G2985" s="8"/>
      <c r="I2985" s="4"/>
      <c r="J2985" s="4"/>
      <c r="K2985" s="4"/>
      <c r="L2985" s="4"/>
      <c r="P2985" s="241"/>
      <c r="AA2985" s="12"/>
      <c r="AB2985" s="2"/>
      <c r="AC2985" s="2"/>
    </row>
    <row r="2986" spans="1:29" s="231" customFormat="1" ht="9.9" customHeight="1" x14ac:dyDescent="0.25">
      <c r="A2986" s="228"/>
      <c r="B2986" s="138"/>
      <c r="C2986" s="2"/>
      <c r="G2986" s="8"/>
      <c r="I2986" s="4"/>
      <c r="J2986" s="4"/>
      <c r="K2986" s="4"/>
      <c r="L2986" s="4"/>
      <c r="P2986" s="241"/>
      <c r="AA2986" s="12"/>
      <c r="AB2986" s="2"/>
      <c r="AC2986" s="2"/>
    </row>
    <row r="2987" spans="1:29" s="231" customFormat="1" ht="9.9" customHeight="1" x14ac:dyDescent="0.25">
      <c r="A2987" s="228"/>
      <c r="B2987" s="138"/>
      <c r="C2987" s="2"/>
      <c r="G2987" s="8"/>
      <c r="I2987" s="4"/>
      <c r="J2987" s="4"/>
      <c r="K2987" s="4"/>
      <c r="L2987" s="4"/>
      <c r="P2987" s="241"/>
      <c r="AA2987" s="12"/>
      <c r="AB2987" s="2"/>
      <c r="AC2987" s="2"/>
    </row>
    <row r="2988" spans="1:29" s="231" customFormat="1" ht="9.9" customHeight="1" x14ac:dyDescent="0.25">
      <c r="A2988" s="228"/>
      <c r="B2988" s="141"/>
      <c r="C2988" s="2"/>
      <c r="G2988" s="8"/>
      <c r="I2988" s="4"/>
      <c r="J2988" s="4"/>
      <c r="K2988" s="4"/>
      <c r="L2988" s="4"/>
      <c r="P2988" s="241"/>
      <c r="AA2988" s="12"/>
      <c r="AB2988" s="2"/>
      <c r="AC2988" s="2"/>
    </row>
    <row r="2989" spans="1:29" s="231" customFormat="1" ht="9.9" customHeight="1" x14ac:dyDescent="0.25">
      <c r="A2989" s="228"/>
      <c r="B2989" s="138"/>
      <c r="C2989" s="2"/>
      <c r="G2989" s="8"/>
      <c r="I2989" s="4"/>
      <c r="J2989" s="4"/>
      <c r="K2989" s="4"/>
      <c r="L2989" s="4"/>
      <c r="P2989" s="241"/>
      <c r="AA2989" s="12"/>
      <c r="AB2989" s="2"/>
      <c r="AC2989" s="2"/>
    </row>
    <row r="2990" spans="1:29" s="231" customFormat="1" ht="9.9" customHeight="1" x14ac:dyDescent="0.25">
      <c r="A2990" s="228"/>
      <c r="B2990" s="138"/>
      <c r="C2990" s="2"/>
      <c r="G2990" s="8"/>
      <c r="I2990" s="4"/>
      <c r="J2990" s="4"/>
      <c r="K2990" s="4"/>
      <c r="L2990" s="4"/>
      <c r="P2990" s="241"/>
      <c r="AA2990" s="12"/>
      <c r="AB2990" s="2"/>
      <c r="AC2990" s="2"/>
    </row>
    <row r="2991" spans="1:29" s="231" customFormat="1" ht="9.9" customHeight="1" x14ac:dyDescent="0.25">
      <c r="A2991" s="228"/>
      <c r="B2991" s="141"/>
      <c r="C2991" s="2"/>
      <c r="G2991" s="8"/>
      <c r="I2991" s="4"/>
      <c r="J2991" s="4"/>
      <c r="K2991" s="4"/>
      <c r="L2991" s="4"/>
      <c r="P2991" s="241"/>
      <c r="AA2991" s="12"/>
      <c r="AB2991" s="2"/>
      <c r="AC2991" s="2"/>
    </row>
    <row r="2992" spans="1:29" s="231" customFormat="1" ht="9.9" customHeight="1" x14ac:dyDescent="0.25">
      <c r="A2992" s="228"/>
      <c r="B2992" s="138"/>
      <c r="C2992" s="2"/>
      <c r="G2992" s="8"/>
      <c r="I2992" s="4"/>
      <c r="J2992" s="4"/>
      <c r="K2992" s="4"/>
      <c r="L2992" s="4"/>
      <c r="P2992" s="241"/>
      <c r="AA2992" s="12"/>
      <c r="AB2992" s="2"/>
      <c r="AC2992" s="2"/>
    </row>
    <row r="2993" spans="1:29" s="231" customFormat="1" ht="9.9" customHeight="1" x14ac:dyDescent="0.25">
      <c r="A2993" s="228"/>
      <c r="B2993" s="138"/>
      <c r="C2993" s="2"/>
      <c r="G2993" s="8"/>
      <c r="I2993" s="4"/>
      <c r="J2993" s="4"/>
      <c r="K2993" s="4"/>
      <c r="L2993" s="4"/>
      <c r="P2993" s="241"/>
      <c r="AA2993" s="12"/>
      <c r="AB2993" s="2"/>
      <c r="AC2993" s="2"/>
    </row>
    <row r="2994" spans="1:29" s="231" customFormat="1" ht="9.9" customHeight="1" x14ac:dyDescent="0.25">
      <c r="A2994" s="228"/>
      <c r="B2994" s="141"/>
      <c r="C2994" s="2"/>
      <c r="G2994" s="8"/>
      <c r="I2994" s="4"/>
      <c r="J2994" s="4"/>
      <c r="K2994" s="4"/>
      <c r="L2994" s="4"/>
      <c r="P2994" s="241"/>
      <c r="AA2994" s="12"/>
      <c r="AB2994" s="2"/>
      <c r="AC2994" s="2"/>
    </row>
    <row r="2995" spans="1:29" s="231" customFormat="1" ht="9.9" customHeight="1" x14ac:dyDescent="0.25">
      <c r="A2995" s="228"/>
      <c r="B2995" s="138"/>
      <c r="C2995" s="2"/>
      <c r="G2995" s="8"/>
      <c r="I2995" s="4"/>
      <c r="J2995" s="4"/>
      <c r="K2995" s="4"/>
      <c r="L2995" s="4"/>
      <c r="P2995" s="241"/>
      <c r="AA2995" s="12"/>
      <c r="AB2995" s="2"/>
      <c r="AC2995" s="2"/>
    </row>
    <row r="2996" spans="1:29" s="231" customFormat="1" ht="9.9" customHeight="1" x14ac:dyDescent="0.25">
      <c r="A2996" s="228"/>
      <c r="B2996" s="138"/>
      <c r="C2996" s="2"/>
      <c r="G2996" s="8"/>
      <c r="I2996" s="4"/>
      <c r="J2996" s="4"/>
      <c r="K2996" s="4"/>
      <c r="L2996" s="4"/>
      <c r="P2996" s="241"/>
      <c r="AA2996" s="12"/>
      <c r="AB2996" s="2"/>
      <c r="AC2996" s="2"/>
    </row>
    <row r="2997" spans="1:29" s="231" customFormat="1" ht="9.9" customHeight="1" x14ac:dyDescent="0.25">
      <c r="A2997" s="228"/>
      <c r="B2997" s="141"/>
      <c r="C2997" s="2"/>
      <c r="G2997" s="8"/>
      <c r="I2997" s="4"/>
      <c r="J2997" s="4"/>
      <c r="K2997" s="4"/>
      <c r="L2997" s="4"/>
      <c r="P2997" s="241"/>
      <c r="AA2997" s="12"/>
      <c r="AB2997" s="2"/>
      <c r="AC2997" s="2"/>
    </row>
    <row r="2998" spans="1:29" s="231" customFormat="1" ht="9.9" customHeight="1" x14ac:dyDescent="0.25">
      <c r="A2998" s="228"/>
      <c r="B2998" s="138"/>
      <c r="C2998" s="2"/>
      <c r="G2998" s="8"/>
      <c r="I2998" s="4"/>
      <c r="J2998" s="4"/>
      <c r="K2998" s="4"/>
      <c r="L2998" s="4"/>
      <c r="P2998" s="241"/>
      <c r="AA2998" s="12"/>
      <c r="AB2998" s="2"/>
      <c r="AC2998" s="2"/>
    </row>
    <row r="2999" spans="1:29" s="231" customFormat="1" ht="9.9" customHeight="1" x14ac:dyDescent="0.25">
      <c r="A2999" s="228"/>
      <c r="B2999" s="138"/>
      <c r="C2999" s="2"/>
      <c r="G2999" s="8"/>
      <c r="I2999" s="4"/>
      <c r="J2999" s="4"/>
      <c r="K2999" s="4"/>
      <c r="L2999" s="4"/>
      <c r="P2999" s="241"/>
      <c r="AA2999" s="12"/>
      <c r="AB2999" s="2"/>
      <c r="AC2999" s="2"/>
    </row>
    <row r="3000" spans="1:29" s="231" customFormat="1" ht="9.9" customHeight="1" x14ac:dyDescent="0.25">
      <c r="A3000" s="228"/>
      <c r="B3000" s="141"/>
      <c r="C3000" s="2"/>
      <c r="G3000" s="8"/>
      <c r="I3000" s="4"/>
      <c r="J3000" s="4"/>
      <c r="K3000" s="4"/>
      <c r="L3000" s="4"/>
      <c r="P3000" s="241"/>
      <c r="AA3000" s="12"/>
      <c r="AB3000" s="2"/>
      <c r="AC3000" s="2"/>
    </row>
    <row r="3001" spans="1:29" s="231" customFormat="1" ht="9.9" customHeight="1" x14ac:dyDescent="0.25">
      <c r="A3001" s="228"/>
      <c r="B3001" s="138"/>
      <c r="C3001" s="2"/>
      <c r="G3001" s="8"/>
      <c r="I3001" s="4"/>
      <c r="J3001" s="4"/>
      <c r="K3001" s="4"/>
      <c r="L3001" s="4"/>
      <c r="P3001" s="241"/>
      <c r="AA3001" s="12"/>
      <c r="AB3001" s="2"/>
      <c r="AC3001" s="2"/>
    </row>
    <row r="3002" spans="1:29" s="231" customFormat="1" ht="9.9" customHeight="1" x14ac:dyDescent="0.25">
      <c r="A3002" s="228"/>
      <c r="B3002" s="138"/>
      <c r="C3002" s="2"/>
      <c r="G3002" s="8"/>
      <c r="I3002" s="4"/>
      <c r="J3002" s="4"/>
      <c r="K3002" s="4"/>
      <c r="L3002" s="4"/>
      <c r="P3002" s="241"/>
      <c r="AA3002" s="12"/>
      <c r="AB3002" s="2"/>
      <c r="AC3002" s="2"/>
    </row>
    <row r="3003" spans="1:29" s="231" customFormat="1" ht="9.9" customHeight="1" x14ac:dyDescent="0.25">
      <c r="A3003" s="228"/>
      <c r="B3003" s="141"/>
      <c r="C3003" s="2"/>
      <c r="G3003" s="8"/>
      <c r="I3003" s="4"/>
      <c r="J3003" s="4"/>
      <c r="K3003" s="4"/>
      <c r="L3003" s="4"/>
      <c r="P3003" s="241"/>
      <c r="AA3003" s="12"/>
      <c r="AB3003" s="2"/>
      <c r="AC3003" s="2"/>
    </row>
    <row r="3004" spans="1:29" s="231" customFormat="1" ht="9.9" customHeight="1" x14ac:dyDescent="0.25">
      <c r="A3004" s="228"/>
      <c r="B3004" s="138"/>
      <c r="C3004" s="2"/>
      <c r="G3004" s="8"/>
      <c r="I3004" s="4"/>
      <c r="J3004" s="4"/>
      <c r="K3004" s="4"/>
      <c r="L3004" s="4"/>
      <c r="P3004" s="241"/>
      <c r="AA3004" s="12"/>
      <c r="AB3004" s="2"/>
      <c r="AC3004" s="2"/>
    </row>
    <row r="3005" spans="1:29" s="231" customFormat="1" ht="9.9" customHeight="1" x14ac:dyDescent="0.25">
      <c r="A3005" s="228"/>
      <c r="B3005" s="138"/>
      <c r="C3005" s="2"/>
      <c r="G3005" s="8"/>
      <c r="I3005" s="4"/>
      <c r="J3005" s="4"/>
      <c r="K3005" s="4"/>
      <c r="L3005" s="4"/>
      <c r="P3005" s="241"/>
      <c r="AA3005" s="12"/>
      <c r="AB3005" s="2"/>
      <c r="AC3005" s="2"/>
    </row>
    <row r="3006" spans="1:29" s="231" customFormat="1" ht="9.9" customHeight="1" x14ac:dyDescent="0.25">
      <c r="A3006" s="228"/>
      <c r="B3006" s="141"/>
      <c r="C3006" s="2"/>
      <c r="G3006" s="8"/>
      <c r="I3006" s="4"/>
      <c r="J3006" s="4"/>
      <c r="K3006" s="4"/>
      <c r="L3006" s="4"/>
      <c r="P3006" s="241"/>
      <c r="AA3006" s="12"/>
      <c r="AB3006" s="2"/>
      <c r="AC3006" s="2"/>
    </row>
    <row r="3007" spans="1:29" s="231" customFormat="1" ht="9.9" customHeight="1" x14ac:dyDescent="0.25">
      <c r="A3007" s="228"/>
      <c r="B3007" s="138"/>
      <c r="C3007" s="2"/>
      <c r="G3007" s="8"/>
      <c r="I3007" s="4"/>
      <c r="J3007" s="4"/>
      <c r="K3007" s="4"/>
      <c r="L3007" s="4"/>
      <c r="P3007" s="241"/>
      <c r="AA3007" s="12"/>
      <c r="AB3007" s="2"/>
      <c r="AC3007" s="2"/>
    </row>
    <row r="3008" spans="1:29" s="231" customFormat="1" ht="9.9" customHeight="1" x14ac:dyDescent="0.25">
      <c r="A3008" s="228"/>
      <c r="B3008" s="138"/>
      <c r="C3008" s="2"/>
      <c r="G3008" s="8"/>
      <c r="I3008" s="4"/>
      <c r="J3008" s="4"/>
      <c r="K3008" s="4"/>
      <c r="L3008" s="4"/>
      <c r="P3008" s="241"/>
      <c r="AA3008" s="12"/>
      <c r="AB3008" s="2"/>
      <c r="AC3008" s="2"/>
    </row>
    <row r="3009" spans="1:29" s="231" customFormat="1" ht="9.9" customHeight="1" x14ac:dyDescent="0.25">
      <c r="A3009" s="228"/>
      <c r="B3009" s="2"/>
      <c r="C3009" s="2"/>
      <c r="G3009" s="8"/>
      <c r="I3009" s="4"/>
      <c r="J3009" s="4"/>
      <c r="K3009" s="4"/>
      <c r="L3009" s="4"/>
      <c r="P3009" s="241"/>
      <c r="AA3009" s="12"/>
      <c r="AB3009" s="2"/>
      <c r="AC3009" s="2"/>
    </row>
    <row r="3010" spans="1:29" s="231" customFormat="1" ht="9.9" customHeight="1" x14ac:dyDescent="0.25">
      <c r="A3010" s="228"/>
      <c r="B3010" s="141"/>
      <c r="C3010" s="142"/>
      <c r="G3010" s="8"/>
      <c r="I3010" s="4"/>
      <c r="J3010" s="4"/>
      <c r="K3010" s="4"/>
      <c r="L3010" s="4"/>
      <c r="P3010" s="13"/>
      <c r="AA3010" s="12"/>
      <c r="AB3010" s="2"/>
      <c r="AC3010" s="2"/>
    </row>
    <row r="3011" spans="1:29" s="231" customFormat="1" ht="9.9" customHeight="1" x14ac:dyDescent="0.25">
      <c r="A3011" s="228"/>
      <c r="B3011" s="142"/>
      <c r="C3011" s="2"/>
      <c r="G3011" s="8"/>
      <c r="I3011" s="4"/>
      <c r="J3011" s="4"/>
      <c r="K3011" s="4"/>
      <c r="L3011" s="4"/>
      <c r="P3011" s="4"/>
      <c r="AA3011" s="12"/>
      <c r="AB3011" s="2"/>
      <c r="AC3011" s="2"/>
    </row>
    <row r="3012" spans="1:29" s="231" customFormat="1" ht="9.9" customHeight="1" x14ac:dyDescent="0.25">
      <c r="A3012" s="228"/>
      <c r="B3012" s="141"/>
      <c r="C3012" s="2"/>
      <c r="G3012" s="8"/>
      <c r="I3012" s="4"/>
      <c r="J3012" s="4"/>
      <c r="K3012" s="4"/>
      <c r="L3012" s="4"/>
      <c r="P3012" s="4"/>
      <c r="AA3012" s="12"/>
      <c r="AB3012" s="2"/>
      <c r="AC3012" s="2"/>
    </row>
    <row r="3013" spans="1:29" s="231" customFormat="1" ht="9.9" customHeight="1" x14ac:dyDescent="0.25">
      <c r="A3013" s="228"/>
      <c r="B3013" s="138"/>
      <c r="C3013" s="2"/>
      <c r="G3013" s="8"/>
      <c r="I3013" s="4"/>
      <c r="J3013" s="4"/>
      <c r="K3013" s="4"/>
      <c r="L3013" s="4"/>
      <c r="P3013" s="241"/>
      <c r="AA3013" s="12"/>
      <c r="AB3013" s="2"/>
      <c r="AC3013" s="2"/>
    </row>
    <row r="3014" spans="1:29" s="231" customFormat="1" ht="9.9" customHeight="1" x14ac:dyDescent="0.25">
      <c r="A3014" s="228"/>
      <c r="B3014" s="138"/>
      <c r="C3014" s="2"/>
      <c r="G3014" s="8"/>
      <c r="I3014" s="4"/>
      <c r="J3014" s="4"/>
      <c r="K3014" s="4"/>
      <c r="L3014" s="4"/>
      <c r="P3014" s="241"/>
      <c r="AA3014" s="12"/>
      <c r="AB3014" s="2"/>
      <c r="AC3014" s="2"/>
    </row>
    <row r="3015" spans="1:29" s="231" customFormat="1" ht="9.9" customHeight="1" x14ac:dyDescent="0.25">
      <c r="A3015" s="228"/>
      <c r="B3015" s="141"/>
      <c r="C3015" s="2"/>
      <c r="G3015" s="8"/>
      <c r="I3015" s="4"/>
      <c r="J3015" s="4"/>
      <c r="K3015" s="4"/>
      <c r="L3015" s="4"/>
      <c r="P3015" s="4"/>
      <c r="AA3015" s="12"/>
      <c r="AB3015" s="2"/>
      <c r="AC3015" s="2"/>
    </row>
    <row r="3016" spans="1:29" s="231" customFormat="1" ht="9.9" customHeight="1" x14ac:dyDescent="0.25">
      <c r="A3016" s="228"/>
      <c r="B3016" s="138"/>
      <c r="C3016" s="2"/>
      <c r="G3016" s="8"/>
      <c r="I3016" s="4"/>
      <c r="J3016" s="4"/>
      <c r="K3016" s="4"/>
      <c r="L3016" s="4"/>
      <c r="P3016" s="241"/>
      <c r="AA3016" s="12"/>
      <c r="AB3016" s="2"/>
      <c r="AC3016" s="2"/>
    </row>
    <row r="3017" spans="1:29" s="231" customFormat="1" ht="9.9" customHeight="1" x14ac:dyDescent="0.25">
      <c r="A3017" s="228"/>
      <c r="B3017" s="138"/>
      <c r="C3017" s="2"/>
      <c r="G3017" s="8"/>
      <c r="I3017" s="4"/>
      <c r="J3017" s="4"/>
      <c r="K3017" s="4"/>
      <c r="L3017" s="4"/>
      <c r="P3017" s="241"/>
      <c r="AA3017" s="12"/>
      <c r="AB3017" s="2"/>
      <c r="AC3017" s="2"/>
    </row>
    <row r="3018" spans="1:29" s="231" customFormat="1" ht="9.9" customHeight="1" x14ac:dyDescent="0.25">
      <c r="A3018" s="228"/>
      <c r="B3018" s="141"/>
      <c r="C3018" s="2"/>
      <c r="G3018" s="8"/>
      <c r="I3018" s="4"/>
      <c r="J3018" s="4"/>
      <c r="K3018" s="4"/>
      <c r="L3018" s="4"/>
      <c r="P3018" s="241"/>
      <c r="AA3018" s="12"/>
      <c r="AB3018" s="2"/>
      <c r="AC3018" s="2"/>
    </row>
    <row r="3019" spans="1:29" s="231" customFormat="1" ht="9.9" customHeight="1" x14ac:dyDescent="0.25">
      <c r="A3019" s="228"/>
      <c r="B3019" s="138"/>
      <c r="C3019" s="2"/>
      <c r="G3019" s="8"/>
      <c r="I3019" s="4"/>
      <c r="J3019" s="4"/>
      <c r="K3019" s="4"/>
      <c r="L3019" s="4"/>
      <c r="P3019" s="241"/>
      <c r="AA3019" s="12"/>
      <c r="AB3019" s="2"/>
      <c r="AC3019" s="2"/>
    </row>
    <row r="3020" spans="1:29" s="231" customFormat="1" ht="9.9" customHeight="1" x14ac:dyDescent="0.25">
      <c r="A3020" s="228"/>
      <c r="B3020" s="138"/>
      <c r="C3020" s="2"/>
      <c r="G3020" s="8"/>
      <c r="I3020" s="4"/>
      <c r="J3020" s="4"/>
      <c r="K3020" s="4"/>
      <c r="L3020" s="4"/>
      <c r="P3020" s="241"/>
      <c r="AA3020" s="12"/>
      <c r="AB3020" s="2"/>
      <c r="AC3020" s="2"/>
    </row>
    <row r="3021" spans="1:29" s="231" customFormat="1" ht="9.9" customHeight="1" x14ac:dyDescent="0.25">
      <c r="A3021" s="228"/>
      <c r="B3021" s="141"/>
      <c r="C3021" s="2"/>
      <c r="G3021" s="8"/>
      <c r="I3021" s="4"/>
      <c r="J3021" s="4"/>
      <c r="K3021" s="4"/>
      <c r="L3021" s="4"/>
      <c r="P3021" s="241"/>
      <c r="AA3021" s="12"/>
      <c r="AB3021" s="2"/>
      <c r="AC3021" s="2"/>
    </row>
    <row r="3022" spans="1:29" s="231" customFormat="1" ht="9.9" customHeight="1" x14ac:dyDescent="0.25">
      <c r="A3022" s="228"/>
      <c r="B3022" s="138"/>
      <c r="C3022" s="2"/>
      <c r="G3022" s="8"/>
      <c r="I3022" s="4"/>
      <c r="J3022" s="4"/>
      <c r="K3022" s="4"/>
      <c r="L3022" s="4"/>
      <c r="P3022" s="241"/>
      <c r="AA3022" s="12"/>
      <c r="AB3022" s="2"/>
      <c r="AC3022" s="2"/>
    </row>
    <row r="3023" spans="1:29" s="231" customFormat="1" ht="9.9" customHeight="1" x14ac:dyDescent="0.25">
      <c r="A3023" s="228"/>
      <c r="B3023" s="138"/>
      <c r="C3023" s="2"/>
      <c r="G3023" s="8"/>
      <c r="I3023" s="4"/>
      <c r="J3023" s="4"/>
      <c r="K3023" s="4"/>
      <c r="L3023" s="4"/>
      <c r="P3023" s="241"/>
      <c r="AA3023" s="12"/>
      <c r="AB3023" s="2"/>
      <c r="AC3023" s="2"/>
    </row>
    <row r="3024" spans="1:29" s="231" customFormat="1" ht="9.9" customHeight="1" x14ac:dyDescent="0.25">
      <c r="A3024" s="228"/>
      <c r="B3024" s="141"/>
      <c r="C3024" s="2"/>
      <c r="G3024" s="8"/>
      <c r="I3024" s="4"/>
      <c r="J3024" s="4"/>
      <c r="K3024" s="4"/>
      <c r="L3024" s="4"/>
      <c r="P3024" s="241"/>
      <c r="AA3024" s="12"/>
      <c r="AB3024" s="2"/>
      <c r="AC3024" s="2"/>
    </row>
    <row r="3025" spans="1:29" s="231" customFormat="1" ht="9.9" customHeight="1" x14ac:dyDescent="0.25">
      <c r="A3025" s="228"/>
      <c r="B3025" s="138"/>
      <c r="C3025" s="2"/>
      <c r="G3025" s="8"/>
      <c r="I3025" s="4"/>
      <c r="J3025" s="4"/>
      <c r="K3025" s="4"/>
      <c r="L3025" s="4"/>
      <c r="P3025" s="241"/>
      <c r="AA3025" s="12"/>
      <c r="AB3025" s="2"/>
      <c r="AC3025" s="2"/>
    </row>
    <row r="3026" spans="1:29" s="231" customFormat="1" ht="9.9" customHeight="1" x14ac:dyDescent="0.25">
      <c r="A3026" s="228"/>
      <c r="B3026" s="138"/>
      <c r="C3026" s="2"/>
      <c r="G3026" s="8"/>
      <c r="I3026" s="4"/>
      <c r="J3026" s="4"/>
      <c r="K3026" s="4"/>
      <c r="L3026" s="4"/>
      <c r="P3026" s="241"/>
      <c r="AA3026" s="12"/>
      <c r="AB3026" s="2"/>
      <c r="AC3026" s="2"/>
    </row>
    <row r="3027" spans="1:29" s="231" customFormat="1" ht="9.9" customHeight="1" x14ac:dyDescent="0.25">
      <c r="A3027" s="228"/>
      <c r="B3027" s="141"/>
      <c r="C3027" s="2"/>
      <c r="G3027" s="8"/>
      <c r="I3027" s="4"/>
      <c r="J3027" s="4"/>
      <c r="K3027" s="4"/>
      <c r="L3027" s="4"/>
      <c r="P3027" s="241"/>
      <c r="AA3027" s="12"/>
      <c r="AB3027" s="2"/>
      <c r="AC3027" s="2"/>
    </row>
    <row r="3028" spans="1:29" s="231" customFormat="1" ht="9.9" customHeight="1" x14ac:dyDescent="0.25">
      <c r="A3028" s="228"/>
      <c r="B3028" s="138"/>
      <c r="C3028" s="2"/>
      <c r="G3028" s="8"/>
      <c r="I3028" s="4"/>
      <c r="J3028" s="4"/>
      <c r="K3028" s="4"/>
      <c r="L3028" s="4"/>
      <c r="P3028" s="241"/>
      <c r="AA3028" s="12"/>
      <c r="AB3028" s="2"/>
      <c r="AC3028" s="2"/>
    </row>
    <row r="3029" spans="1:29" s="231" customFormat="1" ht="9.9" customHeight="1" x14ac:dyDescent="0.25">
      <c r="A3029" s="228"/>
      <c r="B3029" s="138"/>
      <c r="C3029" s="2"/>
      <c r="G3029" s="8"/>
      <c r="I3029" s="4"/>
      <c r="J3029" s="4"/>
      <c r="K3029" s="4"/>
      <c r="L3029" s="4"/>
      <c r="P3029" s="241"/>
      <c r="AA3029" s="12"/>
      <c r="AB3029" s="2"/>
      <c r="AC3029" s="2"/>
    </row>
    <row r="3030" spans="1:29" s="231" customFormat="1" ht="9.9" customHeight="1" x14ac:dyDescent="0.25">
      <c r="A3030" s="228"/>
      <c r="B3030" s="141"/>
      <c r="C3030" s="2"/>
      <c r="G3030" s="8"/>
      <c r="I3030" s="4"/>
      <c r="J3030" s="4"/>
      <c r="K3030" s="4"/>
      <c r="L3030" s="4"/>
      <c r="P3030" s="241"/>
      <c r="AA3030" s="12"/>
      <c r="AB3030" s="2"/>
      <c r="AC3030" s="2"/>
    </row>
    <row r="3031" spans="1:29" s="231" customFormat="1" ht="9.9" customHeight="1" x14ac:dyDescent="0.25">
      <c r="A3031" s="228"/>
      <c r="B3031" s="138"/>
      <c r="C3031" s="2"/>
      <c r="G3031" s="8"/>
      <c r="I3031" s="4"/>
      <c r="J3031" s="4"/>
      <c r="K3031" s="4"/>
      <c r="L3031" s="4"/>
      <c r="P3031" s="241"/>
      <c r="AA3031" s="12"/>
      <c r="AB3031" s="2"/>
      <c r="AC3031" s="2"/>
    </row>
    <row r="3032" spans="1:29" s="231" customFormat="1" ht="9.9" customHeight="1" x14ac:dyDescent="0.25">
      <c r="A3032" s="228"/>
      <c r="B3032" s="138"/>
      <c r="C3032" s="2"/>
      <c r="G3032" s="8"/>
      <c r="I3032" s="4"/>
      <c r="J3032" s="4"/>
      <c r="K3032" s="4"/>
      <c r="L3032" s="4"/>
      <c r="P3032" s="241"/>
      <c r="AA3032" s="12"/>
      <c r="AB3032" s="2"/>
      <c r="AC3032" s="2"/>
    </row>
    <row r="3033" spans="1:29" s="231" customFormat="1" ht="9.9" customHeight="1" x14ac:dyDescent="0.25">
      <c r="A3033" s="228"/>
      <c r="B3033" s="141"/>
      <c r="C3033" s="2"/>
      <c r="G3033" s="8"/>
      <c r="I3033" s="4"/>
      <c r="J3033" s="4"/>
      <c r="K3033" s="4"/>
      <c r="L3033" s="4"/>
      <c r="P3033" s="241"/>
      <c r="AA3033" s="12"/>
      <c r="AB3033" s="2"/>
      <c r="AC3033" s="2"/>
    </row>
    <row r="3034" spans="1:29" s="231" customFormat="1" ht="9.9" customHeight="1" x14ac:dyDescent="0.25">
      <c r="A3034" s="228"/>
      <c r="B3034" s="138"/>
      <c r="C3034" s="2"/>
      <c r="G3034" s="8"/>
      <c r="I3034" s="4"/>
      <c r="J3034" s="4"/>
      <c r="K3034" s="4"/>
      <c r="L3034" s="4"/>
      <c r="P3034" s="241"/>
      <c r="AA3034" s="12"/>
      <c r="AB3034" s="2"/>
      <c r="AC3034" s="2"/>
    </row>
    <row r="3035" spans="1:29" s="231" customFormat="1" ht="9.9" customHeight="1" x14ac:dyDescent="0.25">
      <c r="A3035" s="228"/>
      <c r="B3035" s="138"/>
      <c r="C3035" s="2"/>
      <c r="G3035" s="8"/>
      <c r="I3035" s="4"/>
      <c r="J3035" s="4"/>
      <c r="K3035" s="4"/>
      <c r="L3035" s="4"/>
      <c r="P3035" s="241"/>
      <c r="AA3035" s="12"/>
      <c r="AB3035" s="2"/>
      <c r="AC3035" s="2"/>
    </row>
    <row r="3036" spans="1:29" s="231" customFormat="1" ht="9.9" customHeight="1" x14ac:dyDescent="0.25">
      <c r="A3036" s="228"/>
      <c r="B3036" s="141"/>
      <c r="C3036" s="2"/>
      <c r="G3036" s="8"/>
      <c r="I3036" s="4"/>
      <c r="J3036" s="4"/>
      <c r="K3036" s="4"/>
      <c r="L3036" s="4"/>
      <c r="P3036" s="241"/>
      <c r="AA3036" s="12"/>
      <c r="AB3036" s="2"/>
      <c r="AC3036" s="2"/>
    </row>
    <row r="3037" spans="1:29" s="231" customFormat="1" ht="9.9" customHeight="1" x14ac:dyDescent="0.25">
      <c r="A3037" s="228"/>
      <c r="B3037" s="138"/>
      <c r="C3037" s="2"/>
      <c r="G3037" s="8"/>
      <c r="I3037" s="4"/>
      <c r="J3037" s="4"/>
      <c r="K3037" s="4"/>
      <c r="L3037" s="4"/>
      <c r="P3037" s="241"/>
      <c r="AA3037" s="12"/>
      <c r="AB3037" s="2"/>
      <c r="AC3037" s="2"/>
    </row>
    <row r="3038" spans="1:29" s="231" customFormat="1" ht="9.9" customHeight="1" x14ac:dyDescent="0.25">
      <c r="A3038" s="228"/>
      <c r="B3038" s="138"/>
      <c r="C3038" s="2"/>
      <c r="G3038" s="8"/>
      <c r="I3038" s="4"/>
      <c r="J3038" s="4"/>
      <c r="K3038" s="4"/>
      <c r="L3038" s="4"/>
      <c r="P3038" s="241"/>
      <c r="AA3038" s="12"/>
      <c r="AB3038" s="2"/>
      <c r="AC3038" s="2"/>
    </row>
    <row r="3039" spans="1:29" s="231" customFormat="1" ht="9.9" customHeight="1" x14ac:dyDescent="0.25">
      <c r="A3039" s="228"/>
      <c r="B3039" s="141"/>
      <c r="C3039" s="2"/>
      <c r="G3039" s="8"/>
      <c r="I3039" s="4"/>
      <c r="J3039" s="4"/>
      <c r="K3039" s="4"/>
      <c r="L3039" s="4"/>
      <c r="P3039" s="241"/>
      <c r="AA3039" s="12"/>
      <c r="AB3039" s="2"/>
      <c r="AC3039" s="2"/>
    </row>
    <row r="3040" spans="1:29" s="231" customFormat="1" ht="9.9" customHeight="1" x14ac:dyDescent="0.25">
      <c r="A3040" s="228"/>
      <c r="B3040" s="138"/>
      <c r="C3040" s="2"/>
      <c r="G3040" s="8"/>
      <c r="I3040" s="4"/>
      <c r="J3040" s="4"/>
      <c r="K3040" s="4"/>
      <c r="L3040" s="4"/>
      <c r="P3040" s="241"/>
      <c r="AA3040" s="12"/>
      <c r="AB3040" s="2"/>
      <c r="AC3040" s="2"/>
    </row>
    <row r="3041" spans="1:29" s="231" customFormat="1" ht="9.9" customHeight="1" x14ac:dyDescent="0.25">
      <c r="A3041" s="228"/>
      <c r="B3041" s="138"/>
      <c r="C3041" s="2"/>
      <c r="G3041" s="8"/>
      <c r="I3041" s="4"/>
      <c r="J3041" s="4"/>
      <c r="K3041" s="4"/>
      <c r="L3041" s="4"/>
      <c r="P3041" s="241"/>
      <c r="AA3041" s="12"/>
      <c r="AB3041" s="2"/>
      <c r="AC3041" s="2"/>
    </row>
    <row r="3042" spans="1:29" s="231" customFormat="1" ht="9.9" customHeight="1" x14ac:dyDescent="0.25">
      <c r="A3042" s="228"/>
      <c r="B3042" s="141"/>
      <c r="C3042" s="2"/>
      <c r="G3042" s="8"/>
      <c r="I3042" s="4"/>
      <c r="J3042" s="4"/>
      <c r="K3042" s="4"/>
      <c r="L3042" s="4"/>
      <c r="P3042" s="241"/>
      <c r="AA3042" s="12"/>
      <c r="AB3042" s="2"/>
      <c r="AC3042" s="2"/>
    </row>
    <row r="3043" spans="1:29" s="231" customFormat="1" ht="9.9" customHeight="1" x14ac:dyDescent="0.25">
      <c r="A3043" s="228"/>
      <c r="B3043" s="138"/>
      <c r="C3043" s="2"/>
      <c r="G3043" s="8"/>
      <c r="I3043" s="4"/>
      <c r="J3043" s="4"/>
      <c r="K3043" s="4"/>
      <c r="L3043" s="4"/>
      <c r="P3043" s="241"/>
      <c r="AA3043" s="12"/>
      <c r="AB3043" s="2"/>
      <c r="AC3043" s="2"/>
    </row>
    <row r="3044" spans="1:29" s="231" customFormat="1" ht="9.9" customHeight="1" x14ac:dyDescent="0.25">
      <c r="A3044" s="228"/>
      <c r="B3044" s="138"/>
      <c r="C3044" s="2"/>
      <c r="G3044" s="8"/>
      <c r="I3044" s="4"/>
      <c r="J3044" s="4"/>
      <c r="K3044" s="4"/>
      <c r="L3044" s="4"/>
      <c r="P3044" s="241"/>
      <c r="AA3044" s="12"/>
      <c r="AB3044" s="2"/>
      <c r="AC3044" s="2"/>
    </row>
    <row r="3045" spans="1:29" s="231" customFormat="1" ht="9.9" customHeight="1" x14ac:dyDescent="0.25">
      <c r="A3045" s="228"/>
      <c r="B3045" s="141"/>
      <c r="C3045" s="2"/>
      <c r="G3045" s="8"/>
      <c r="I3045" s="4"/>
      <c r="J3045" s="4"/>
      <c r="K3045" s="4"/>
      <c r="L3045" s="4"/>
      <c r="P3045" s="241"/>
      <c r="AA3045" s="12"/>
      <c r="AB3045" s="2"/>
      <c r="AC3045" s="2"/>
    </row>
    <row r="3046" spans="1:29" s="231" customFormat="1" ht="9.9" customHeight="1" x14ac:dyDescent="0.25">
      <c r="A3046" s="228"/>
      <c r="B3046" s="138"/>
      <c r="C3046" s="2"/>
      <c r="G3046" s="8"/>
      <c r="I3046" s="4"/>
      <c r="J3046" s="4"/>
      <c r="K3046" s="4"/>
      <c r="L3046" s="4"/>
      <c r="P3046" s="241"/>
      <c r="AA3046" s="12"/>
      <c r="AB3046" s="2"/>
      <c r="AC3046" s="2"/>
    </row>
    <row r="3047" spans="1:29" s="231" customFormat="1" ht="9.9" customHeight="1" x14ac:dyDescent="0.25">
      <c r="A3047" s="228"/>
      <c r="B3047" s="138"/>
      <c r="C3047" s="2"/>
      <c r="G3047" s="8"/>
      <c r="I3047" s="4"/>
      <c r="J3047" s="4"/>
      <c r="K3047" s="4"/>
      <c r="L3047" s="4"/>
      <c r="P3047" s="241"/>
      <c r="AA3047" s="12"/>
      <c r="AB3047" s="2"/>
      <c r="AC3047" s="2"/>
    </row>
    <row r="3048" spans="1:29" s="231" customFormat="1" ht="9.9" customHeight="1" x14ac:dyDescent="0.25">
      <c r="A3048" s="228"/>
      <c r="B3048" s="141"/>
      <c r="C3048" s="2"/>
      <c r="G3048" s="8"/>
      <c r="I3048" s="4"/>
      <c r="J3048" s="4"/>
      <c r="K3048" s="4"/>
      <c r="L3048" s="4"/>
      <c r="P3048" s="241"/>
      <c r="AA3048" s="12"/>
      <c r="AB3048" s="2"/>
      <c r="AC3048" s="2"/>
    </row>
    <row r="3049" spans="1:29" s="231" customFormat="1" ht="9.9" customHeight="1" x14ac:dyDescent="0.25">
      <c r="A3049" s="228"/>
      <c r="B3049" s="138"/>
      <c r="C3049" s="2"/>
      <c r="G3049" s="8"/>
      <c r="I3049" s="4"/>
      <c r="J3049" s="4"/>
      <c r="K3049" s="4"/>
      <c r="L3049" s="4"/>
      <c r="P3049" s="241"/>
      <c r="AA3049" s="12"/>
      <c r="AB3049" s="2"/>
      <c r="AC3049" s="2"/>
    </row>
    <row r="3050" spans="1:29" s="231" customFormat="1" ht="9.9" customHeight="1" x14ac:dyDescent="0.25">
      <c r="A3050" s="228"/>
      <c r="B3050" s="138"/>
      <c r="C3050" s="2"/>
      <c r="G3050" s="8"/>
      <c r="I3050" s="4"/>
      <c r="J3050" s="4"/>
      <c r="K3050" s="4"/>
      <c r="L3050" s="4"/>
      <c r="P3050" s="241"/>
      <c r="AA3050" s="12"/>
      <c r="AB3050" s="2"/>
      <c r="AC3050" s="2"/>
    </row>
    <row r="3051" spans="1:29" s="231" customFormat="1" ht="9.9" customHeight="1" x14ac:dyDescent="0.25">
      <c r="A3051" s="228"/>
      <c r="B3051" s="141"/>
      <c r="C3051" s="2"/>
      <c r="G3051" s="8"/>
      <c r="I3051" s="4"/>
      <c r="J3051" s="4"/>
      <c r="K3051" s="4"/>
      <c r="L3051" s="4"/>
      <c r="P3051" s="241"/>
      <c r="AA3051" s="12"/>
      <c r="AB3051" s="2"/>
      <c r="AC3051" s="2"/>
    </row>
    <row r="3052" spans="1:29" s="231" customFormat="1" ht="9.9" customHeight="1" x14ac:dyDescent="0.25">
      <c r="A3052" s="228"/>
      <c r="B3052" s="138"/>
      <c r="C3052" s="2"/>
      <c r="G3052" s="8"/>
      <c r="I3052" s="4"/>
      <c r="J3052" s="4"/>
      <c r="K3052" s="4"/>
      <c r="L3052" s="4"/>
      <c r="P3052" s="241"/>
      <c r="AA3052" s="12"/>
      <c r="AB3052" s="2"/>
      <c r="AC3052" s="2"/>
    </row>
    <row r="3053" spans="1:29" s="231" customFormat="1" ht="9.9" customHeight="1" x14ac:dyDescent="0.25">
      <c r="A3053" s="228"/>
      <c r="B3053" s="138"/>
      <c r="C3053" s="2"/>
      <c r="G3053" s="8"/>
      <c r="I3053" s="4"/>
      <c r="J3053" s="4"/>
      <c r="K3053" s="4"/>
      <c r="L3053" s="4"/>
      <c r="P3053" s="241"/>
      <c r="AA3053" s="12"/>
      <c r="AB3053" s="2"/>
      <c r="AC3053" s="2"/>
    </row>
    <row r="3054" spans="1:29" s="231" customFormat="1" ht="9.9" customHeight="1" x14ac:dyDescent="0.25">
      <c r="A3054" s="228"/>
      <c r="B3054" s="141"/>
      <c r="C3054" s="2"/>
      <c r="G3054" s="8"/>
      <c r="I3054" s="4"/>
      <c r="J3054" s="4"/>
      <c r="K3054" s="4"/>
      <c r="L3054" s="4"/>
      <c r="P3054" s="241"/>
      <c r="AA3054" s="12"/>
      <c r="AB3054" s="2"/>
      <c r="AC3054" s="2"/>
    </row>
    <row r="3055" spans="1:29" s="231" customFormat="1" ht="9.9" customHeight="1" x14ac:dyDescent="0.25">
      <c r="A3055" s="228"/>
      <c r="B3055" s="138"/>
      <c r="C3055" s="2"/>
      <c r="G3055" s="8"/>
      <c r="I3055" s="4"/>
      <c r="J3055" s="4"/>
      <c r="K3055" s="4"/>
      <c r="L3055" s="4"/>
      <c r="P3055" s="241"/>
      <c r="AA3055" s="12"/>
      <c r="AB3055" s="2"/>
      <c r="AC3055" s="2"/>
    </row>
    <row r="3056" spans="1:29" s="231" customFormat="1" ht="9.9" customHeight="1" x14ac:dyDescent="0.25">
      <c r="A3056" s="228"/>
      <c r="B3056" s="138"/>
      <c r="C3056" s="2"/>
      <c r="G3056" s="8"/>
      <c r="I3056" s="4"/>
      <c r="J3056" s="4"/>
      <c r="K3056" s="4"/>
      <c r="L3056" s="4"/>
      <c r="P3056" s="241"/>
      <c r="AA3056" s="12"/>
      <c r="AB3056" s="2"/>
      <c r="AC3056" s="2"/>
    </row>
    <row r="3057" spans="1:29" s="231" customFormat="1" ht="9.9" customHeight="1" x14ac:dyDescent="0.25">
      <c r="A3057" s="228"/>
      <c r="B3057" s="141"/>
      <c r="C3057" s="2"/>
      <c r="G3057" s="8"/>
      <c r="I3057" s="4"/>
      <c r="J3057" s="4"/>
      <c r="K3057" s="4"/>
      <c r="L3057" s="4"/>
      <c r="P3057" s="241"/>
      <c r="AA3057" s="12"/>
      <c r="AB3057" s="2"/>
      <c r="AC3057" s="2"/>
    </row>
    <row r="3058" spans="1:29" s="231" customFormat="1" ht="9.9" customHeight="1" x14ac:dyDescent="0.25">
      <c r="A3058" s="228"/>
      <c r="B3058" s="138"/>
      <c r="C3058" s="2"/>
      <c r="G3058" s="8"/>
      <c r="I3058" s="4"/>
      <c r="J3058" s="4"/>
      <c r="K3058" s="4"/>
      <c r="L3058" s="4"/>
      <c r="P3058" s="241"/>
      <c r="AA3058" s="12"/>
      <c r="AB3058" s="2"/>
      <c r="AC3058" s="2"/>
    </row>
    <row r="3059" spans="1:29" s="231" customFormat="1" ht="9.9" customHeight="1" x14ac:dyDescent="0.25">
      <c r="A3059" s="228"/>
      <c r="B3059" s="138"/>
      <c r="C3059" s="2"/>
      <c r="G3059" s="8"/>
      <c r="I3059" s="4"/>
      <c r="J3059" s="4"/>
      <c r="K3059" s="4"/>
      <c r="L3059" s="4"/>
      <c r="P3059" s="241"/>
      <c r="AA3059" s="12"/>
      <c r="AB3059" s="2"/>
      <c r="AC3059" s="2"/>
    </row>
    <row r="3061" spans="1:29" s="231" customFormat="1" ht="9.9" customHeight="1" x14ac:dyDescent="0.25">
      <c r="A3061" s="228"/>
      <c r="B3061" s="141"/>
      <c r="C3061" s="142"/>
      <c r="G3061" s="8"/>
      <c r="I3061" s="4"/>
      <c r="J3061" s="4"/>
      <c r="K3061" s="4"/>
      <c r="L3061" s="4"/>
      <c r="P3061" s="13"/>
      <c r="AA3061" s="12"/>
      <c r="AB3061" s="2"/>
      <c r="AC3061" s="2"/>
    </row>
    <row r="3065" spans="1:29" s="231" customFormat="1" ht="9.9" customHeight="1" x14ac:dyDescent="0.25">
      <c r="A3065" s="228"/>
      <c r="B3065" s="2"/>
      <c r="C3065" s="2"/>
      <c r="G3065" s="8"/>
      <c r="I3065" s="4"/>
      <c r="J3065" s="4"/>
      <c r="K3065" s="4"/>
      <c r="L3065" s="4"/>
      <c r="P3065" s="4"/>
      <c r="AA3065" s="12"/>
      <c r="AB3065" s="2"/>
      <c r="AC3065" s="2"/>
    </row>
  </sheetData>
  <mergeCells count="969">
    <mergeCell ref="B5:B6"/>
    <mergeCell ref="C5:C6"/>
    <mergeCell ref="D5:H5"/>
    <mergeCell ref="I5:L5"/>
    <mergeCell ref="M5:O5"/>
    <mergeCell ref="Q5:Z5"/>
    <mergeCell ref="A1:E1"/>
    <mergeCell ref="F1:H4"/>
    <mergeCell ref="J1:P1"/>
    <mergeCell ref="Z1:Z4"/>
    <mergeCell ref="B2:E4"/>
    <mergeCell ref="I2:P2"/>
    <mergeCell ref="K3:P3"/>
    <mergeCell ref="I4:P4"/>
    <mergeCell ref="I49:J49"/>
    <mergeCell ref="I50:J50"/>
    <mergeCell ref="I52:J52"/>
    <mergeCell ref="I53:J53"/>
    <mergeCell ref="I66:J66"/>
    <mergeCell ref="I67:J67"/>
    <mergeCell ref="I39:J39"/>
    <mergeCell ref="I40:J40"/>
    <mergeCell ref="I46:J46"/>
    <mergeCell ref="I47:J47"/>
    <mergeCell ref="I48:J48"/>
    <mergeCell ref="I81:J81"/>
    <mergeCell ref="I82:J82"/>
    <mergeCell ref="I83:J83"/>
    <mergeCell ref="I89:J89"/>
    <mergeCell ref="I91:J91"/>
    <mergeCell ref="I96:J96"/>
    <mergeCell ref="I68:J68"/>
    <mergeCell ref="I69:J69"/>
    <mergeCell ref="I70:J70"/>
    <mergeCell ref="I78:J78"/>
    <mergeCell ref="I79:J79"/>
    <mergeCell ref="I80:J80"/>
    <mergeCell ref="I103:J103"/>
    <mergeCell ref="I119:J119"/>
    <mergeCell ref="I124:J124"/>
    <mergeCell ref="I135:J135"/>
    <mergeCell ref="I136:J136"/>
    <mergeCell ref="I187:J187"/>
    <mergeCell ref="I97:J97"/>
    <mergeCell ref="I98:J98"/>
    <mergeCell ref="I99:J99"/>
    <mergeCell ref="I100:J100"/>
    <mergeCell ref="I101:J101"/>
    <mergeCell ref="I102:J102"/>
    <mergeCell ref="I200:J200"/>
    <mergeCell ref="I201:J201"/>
    <mergeCell ref="I228:J228"/>
    <mergeCell ref="D230:E230"/>
    <mergeCell ref="D231:E231"/>
    <mergeCell ref="I235:J235"/>
    <mergeCell ref="I188:J188"/>
    <mergeCell ref="I189:J189"/>
    <mergeCell ref="I194:J194"/>
    <mergeCell ref="I195:J195"/>
    <mergeCell ref="I196:J196"/>
    <mergeCell ref="I199:J199"/>
    <mergeCell ref="I252:J252"/>
    <mergeCell ref="D254:E254"/>
    <mergeCell ref="I266:J266"/>
    <mergeCell ref="D268:E268"/>
    <mergeCell ref="I268:J268"/>
    <mergeCell ref="I281:J281"/>
    <mergeCell ref="I241:J241"/>
    <mergeCell ref="I243:J243"/>
    <mergeCell ref="I244:J244"/>
    <mergeCell ref="I246:J246"/>
    <mergeCell ref="I247:J247"/>
    <mergeCell ref="I249:J249"/>
    <mergeCell ref="I297:J297"/>
    <mergeCell ref="I301:J301"/>
    <mergeCell ref="I304:J304"/>
    <mergeCell ref="I305:J305"/>
    <mergeCell ref="I307:J307"/>
    <mergeCell ref="I282:J282"/>
    <mergeCell ref="I286:J286"/>
    <mergeCell ref="I288:J288"/>
    <mergeCell ref="I289:J289"/>
    <mergeCell ref="I415:J415"/>
    <mergeCell ref="I416:J416"/>
    <mergeCell ref="I407:J407"/>
    <mergeCell ref="I408:J408"/>
    <mergeCell ref="I409:J409"/>
    <mergeCell ref="I410:J410"/>
    <mergeCell ref="I412:J412"/>
    <mergeCell ref="I413:J413"/>
    <mergeCell ref="I318:J318"/>
    <mergeCell ref="I325:J325"/>
    <mergeCell ref="I332:J332"/>
    <mergeCell ref="I381:J381"/>
    <mergeCell ref="I383:J383"/>
    <mergeCell ref="I483:J483"/>
    <mergeCell ref="D485:E485"/>
    <mergeCell ref="I485:J485"/>
    <mergeCell ref="I523:J523"/>
    <mergeCell ref="I535:J535"/>
    <mergeCell ref="I545:J545"/>
    <mergeCell ref="I417:J417"/>
    <mergeCell ref="I418:J418"/>
    <mergeCell ref="I431:J431"/>
    <mergeCell ref="I469:J469"/>
    <mergeCell ref="I663:J663"/>
    <mergeCell ref="I664:J664"/>
    <mergeCell ref="I671:J671"/>
    <mergeCell ref="I672:J672"/>
    <mergeCell ref="I673:J673"/>
    <mergeCell ref="I675:J675"/>
    <mergeCell ref="I546:J546"/>
    <mergeCell ref="I547:J547"/>
    <mergeCell ref="I552:J552"/>
    <mergeCell ref="I553:J553"/>
    <mergeCell ref="I558:J558"/>
    <mergeCell ref="I559:J559"/>
    <mergeCell ref="I684:J684"/>
    <mergeCell ref="I688:J688"/>
    <mergeCell ref="I692:J692"/>
    <mergeCell ref="I693:J693"/>
    <mergeCell ref="I695:J695"/>
    <mergeCell ref="I696:J696"/>
    <mergeCell ref="I676:J676"/>
    <mergeCell ref="I677:J677"/>
    <mergeCell ref="I678:J678"/>
    <mergeCell ref="I680:J680"/>
    <mergeCell ref="I681:J681"/>
    <mergeCell ref="I683:J683"/>
    <mergeCell ref="I705:J705"/>
    <mergeCell ref="I707:J707"/>
    <mergeCell ref="I708:J708"/>
    <mergeCell ref="I710:J710"/>
    <mergeCell ref="I711:J711"/>
    <mergeCell ref="I712:J712"/>
    <mergeCell ref="I697:J697"/>
    <mergeCell ref="I699:J699"/>
    <mergeCell ref="I700:J700"/>
    <mergeCell ref="I702:J702"/>
    <mergeCell ref="I703:J703"/>
    <mergeCell ref="I704:J704"/>
    <mergeCell ref="I720:J720"/>
    <mergeCell ref="I722:J722"/>
    <mergeCell ref="I723:J723"/>
    <mergeCell ref="I724:J724"/>
    <mergeCell ref="I725:J725"/>
    <mergeCell ref="I727:J727"/>
    <mergeCell ref="I713:J713"/>
    <mergeCell ref="I715:J715"/>
    <mergeCell ref="I716:J716"/>
    <mergeCell ref="I717:J717"/>
    <mergeCell ref="I718:J718"/>
    <mergeCell ref="I719:J719"/>
    <mergeCell ref="I735:J735"/>
    <mergeCell ref="I737:J737"/>
    <mergeCell ref="I738:J738"/>
    <mergeCell ref="I739:J739"/>
    <mergeCell ref="I740:J740"/>
    <mergeCell ref="I742:J742"/>
    <mergeCell ref="I728:J728"/>
    <mergeCell ref="I729:J729"/>
    <mergeCell ref="I730:J730"/>
    <mergeCell ref="I732:J732"/>
    <mergeCell ref="I733:J733"/>
    <mergeCell ref="I734:J734"/>
    <mergeCell ref="I750:J750"/>
    <mergeCell ref="I752:J752"/>
    <mergeCell ref="I753:J753"/>
    <mergeCell ref="I754:J754"/>
    <mergeCell ref="I755:J755"/>
    <mergeCell ref="I757:J757"/>
    <mergeCell ref="I743:J743"/>
    <mergeCell ref="I744:J744"/>
    <mergeCell ref="I745:J745"/>
    <mergeCell ref="I747:J747"/>
    <mergeCell ref="I748:J748"/>
    <mergeCell ref="I749:J749"/>
    <mergeCell ref="I766:J766"/>
    <mergeCell ref="I767:J767"/>
    <mergeCell ref="I768:J768"/>
    <mergeCell ref="I770:J770"/>
    <mergeCell ref="I771:J771"/>
    <mergeCell ref="I820:J820"/>
    <mergeCell ref="I758:J758"/>
    <mergeCell ref="I759:J759"/>
    <mergeCell ref="I760:J760"/>
    <mergeCell ref="I762:J762"/>
    <mergeCell ref="I763:J763"/>
    <mergeCell ref="I764:J764"/>
    <mergeCell ref="I827:J827"/>
    <mergeCell ref="I828:J828"/>
    <mergeCell ref="I829:J829"/>
    <mergeCell ref="I830:J830"/>
    <mergeCell ref="I831:J831"/>
    <mergeCell ref="I832:J832"/>
    <mergeCell ref="I821:J821"/>
    <mergeCell ref="I822:J822"/>
    <mergeCell ref="I823:J823"/>
    <mergeCell ref="I824:J824"/>
    <mergeCell ref="I825:J825"/>
    <mergeCell ref="I826:J826"/>
    <mergeCell ref="I844:J844"/>
    <mergeCell ref="I846:J846"/>
    <mergeCell ref="I848:J848"/>
    <mergeCell ref="I849:J849"/>
    <mergeCell ref="I851:J851"/>
    <mergeCell ref="I852:J852"/>
    <mergeCell ref="I833:J833"/>
    <mergeCell ref="I837:J837"/>
    <mergeCell ref="I838:J838"/>
    <mergeCell ref="I840:J840"/>
    <mergeCell ref="I841:J841"/>
    <mergeCell ref="I843:J843"/>
    <mergeCell ref="I863:J863"/>
    <mergeCell ref="I864:J864"/>
    <mergeCell ref="I866:J866"/>
    <mergeCell ref="I867:J867"/>
    <mergeCell ref="I869:J869"/>
    <mergeCell ref="I870:J870"/>
    <mergeCell ref="I854:J854"/>
    <mergeCell ref="I855:J855"/>
    <mergeCell ref="I857:J857"/>
    <mergeCell ref="I858:J858"/>
    <mergeCell ref="I860:J860"/>
    <mergeCell ref="I861:J861"/>
    <mergeCell ref="I883:J883"/>
    <mergeCell ref="I884:J884"/>
    <mergeCell ref="I886:J886"/>
    <mergeCell ref="I887:J887"/>
    <mergeCell ref="I889:J889"/>
    <mergeCell ref="I890:J890"/>
    <mergeCell ref="I872:J872"/>
    <mergeCell ref="I873:J873"/>
    <mergeCell ref="I875:J875"/>
    <mergeCell ref="I876:J876"/>
    <mergeCell ref="I880:J880"/>
    <mergeCell ref="I881:J881"/>
    <mergeCell ref="I899:J899"/>
    <mergeCell ref="I900:J900"/>
    <mergeCell ref="I902:J902"/>
    <mergeCell ref="I903:J903"/>
    <mergeCell ref="I904:J904"/>
    <mergeCell ref="I905:J905"/>
    <mergeCell ref="I891:J891"/>
    <mergeCell ref="I892:J892"/>
    <mergeCell ref="I894:J894"/>
    <mergeCell ref="I895:J895"/>
    <mergeCell ref="I897:J897"/>
    <mergeCell ref="I898:J898"/>
    <mergeCell ref="I914:J914"/>
    <mergeCell ref="I915:J915"/>
    <mergeCell ref="I917:J917"/>
    <mergeCell ref="I918:J918"/>
    <mergeCell ref="I919:J919"/>
    <mergeCell ref="I920:J920"/>
    <mergeCell ref="I907:J907"/>
    <mergeCell ref="I908:J908"/>
    <mergeCell ref="I909:J909"/>
    <mergeCell ref="I910:J910"/>
    <mergeCell ref="I912:J912"/>
    <mergeCell ref="I913:J913"/>
    <mergeCell ref="I929:J929"/>
    <mergeCell ref="I930:J930"/>
    <mergeCell ref="I932:J932"/>
    <mergeCell ref="I933:J933"/>
    <mergeCell ref="I935:J935"/>
    <mergeCell ref="I936:J936"/>
    <mergeCell ref="I922:J922"/>
    <mergeCell ref="I923:J923"/>
    <mergeCell ref="I924:J924"/>
    <mergeCell ref="I925:J925"/>
    <mergeCell ref="I927:J927"/>
    <mergeCell ref="I928:J928"/>
    <mergeCell ref="I945:J945"/>
    <mergeCell ref="I947:J947"/>
    <mergeCell ref="I948:J948"/>
    <mergeCell ref="I952:J952"/>
    <mergeCell ref="I956:J956"/>
    <mergeCell ref="I957:J957"/>
    <mergeCell ref="I937:J937"/>
    <mergeCell ref="I939:J939"/>
    <mergeCell ref="I940:J940"/>
    <mergeCell ref="I941:J941"/>
    <mergeCell ref="I942:J942"/>
    <mergeCell ref="I944:J944"/>
    <mergeCell ref="I967:J967"/>
    <mergeCell ref="I968:J968"/>
    <mergeCell ref="I969:J969"/>
    <mergeCell ref="I971:J971"/>
    <mergeCell ref="I972:J972"/>
    <mergeCell ref="I974:J974"/>
    <mergeCell ref="I959:J959"/>
    <mergeCell ref="I960:J960"/>
    <mergeCell ref="I961:J961"/>
    <mergeCell ref="I963:J963"/>
    <mergeCell ref="I964:J964"/>
    <mergeCell ref="I966:J966"/>
    <mergeCell ref="I982:J982"/>
    <mergeCell ref="I983:J983"/>
    <mergeCell ref="I984:J984"/>
    <mergeCell ref="I986:J986"/>
    <mergeCell ref="I987:J987"/>
    <mergeCell ref="I988:J988"/>
    <mergeCell ref="I975:J975"/>
    <mergeCell ref="I976:J976"/>
    <mergeCell ref="I977:J977"/>
    <mergeCell ref="I979:J979"/>
    <mergeCell ref="I980:J980"/>
    <mergeCell ref="I981:J981"/>
    <mergeCell ref="I997:J997"/>
    <mergeCell ref="I998:J998"/>
    <mergeCell ref="I999:J999"/>
    <mergeCell ref="I1001:J1001"/>
    <mergeCell ref="I1002:J1002"/>
    <mergeCell ref="I1003:J1003"/>
    <mergeCell ref="I989:J989"/>
    <mergeCell ref="I991:J991"/>
    <mergeCell ref="I992:J992"/>
    <mergeCell ref="I993:J993"/>
    <mergeCell ref="I994:J994"/>
    <mergeCell ref="I996:J996"/>
    <mergeCell ref="I1012:J1012"/>
    <mergeCell ref="I1013:J1013"/>
    <mergeCell ref="I1014:J1014"/>
    <mergeCell ref="I1016:J1016"/>
    <mergeCell ref="I1017:J1017"/>
    <mergeCell ref="I1018:J1018"/>
    <mergeCell ref="I1004:J1004"/>
    <mergeCell ref="I1006:J1006"/>
    <mergeCell ref="I1007:J1007"/>
    <mergeCell ref="I1008:J1008"/>
    <mergeCell ref="I1009:J1009"/>
    <mergeCell ref="I1011:J1011"/>
    <mergeCell ref="I1027:J1027"/>
    <mergeCell ref="I1028:J1028"/>
    <mergeCell ref="I1030:J1030"/>
    <mergeCell ref="I1031:J1031"/>
    <mergeCell ref="I1032:J1032"/>
    <mergeCell ref="I1034:J1034"/>
    <mergeCell ref="I1019:J1019"/>
    <mergeCell ref="I1021:J1021"/>
    <mergeCell ref="I1022:J1022"/>
    <mergeCell ref="I1023:J1023"/>
    <mergeCell ref="I1024:J1024"/>
    <mergeCell ref="I1026:J1026"/>
    <mergeCell ref="I1096:J1096"/>
    <mergeCell ref="I1097:J1097"/>
    <mergeCell ref="I1098:J1098"/>
    <mergeCell ref="I1099:J1099"/>
    <mergeCell ref="I1100:J1100"/>
    <mergeCell ref="I1101:J1101"/>
    <mergeCell ref="I1035:J1035"/>
    <mergeCell ref="I1091:J1091"/>
    <mergeCell ref="I1092:J1092"/>
    <mergeCell ref="I1093:J1093"/>
    <mergeCell ref="I1094:J1094"/>
    <mergeCell ref="I1095:J1095"/>
    <mergeCell ref="I1111:J1111"/>
    <mergeCell ref="I1112:J1112"/>
    <mergeCell ref="I1113:J1113"/>
    <mergeCell ref="I1114:J1114"/>
    <mergeCell ref="I1115:J1115"/>
    <mergeCell ref="I1116:J1116"/>
    <mergeCell ref="I1102:J1102"/>
    <mergeCell ref="I1103:J1103"/>
    <mergeCell ref="I1104:J1104"/>
    <mergeCell ref="I1108:J1108"/>
    <mergeCell ref="I1109:J1109"/>
    <mergeCell ref="I1110:J1110"/>
    <mergeCell ref="I1126:J1126"/>
    <mergeCell ref="I1127:J1127"/>
    <mergeCell ref="I1128:J1128"/>
    <mergeCell ref="I1129:J1129"/>
    <mergeCell ref="I1130:J1130"/>
    <mergeCell ref="I1131:J1131"/>
    <mergeCell ref="I1117:J1117"/>
    <mergeCell ref="I1118:J1118"/>
    <mergeCell ref="I1119:J1119"/>
    <mergeCell ref="I1120:J1120"/>
    <mergeCell ref="I1121:J1121"/>
    <mergeCell ref="I1125:J1125"/>
    <mergeCell ref="I1138:J1138"/>
    <mergeCell ref="D1141:F1141"/>
    <mergeCell ref="D1142:F1142"/>
    <mergeCell ref="I1147:J1147"/>
    <mergeCell ref="I1151:J1151"/>
    <mergeCell ref="I1155:J1155"/>
    <mergeCell ref="I1132:J1132"/>
    <mergeCell ref="I1133:J1133"/>
    <mergeCell ref="I1134:J1134"/>
    <mergeCell ref="I1135:J1135"/>
    <mergeCell ref="I1136:J1136"/>
    <mergeCell ref="I1137:J1137"/>
    <mergeCell ref="I1175:J1175"/>
    <mergeCell ref="I1177:J1177"/>
    <mergeCell ref="I1178:J1178"/>
    <mergeCell ref="I1180:J1180"/>
    <mergeCell ref="I1181:J1181"/>
    <mergeCell ref="I1183:J1183"/>
    <mergeCell ref="I1166:J1166"/>
    <mergeCell ref="I1167:J1167"/>
    <mergeCell ref="I1169:J1169"/>
    <mergeCell ref="I1170:J1170"/>
    <mergeCell ref="I1172:J1172"/>
    <mergeCell ref="I1173:J1173"/>
    <mergeCell ref="I1193:J1193"/>
    <mergeCell ref="I1195:J1195"/>
    <mergeCell ref="I1196:J1196"/>
    <mergeCell ref="I1198:J1198"/>
    <mergeCell ref="I1199:J1199"/>
    <mergeCell ref="I1201:J1201"/>
    <mergeCell ref="I1184:J1184"/>
    <mergeCell ref="I1186:J1186"/>
    <mergeCell ref="I1187:J1187"/>
    <mergeCell ref="I1189:J1189"/>
    <mergeCell ref="I1190:J1190"/>
    <mergeCell ref="I1192:J1192"/>
    <mergeCell ref="I1213:J1213"/>
    <mergeCell ref="I1215:J1215"/>
    <mergeCell ref="I1216:J1216"/>
    <mergeCell ref="I1218:J1218"/>
    <mergeCell ref="I1219:J1219"/>
    <mergeCell ref="I1220:J1220"/>
    <mergeCell ref="I1202:J1202"/>
    <mergeCell ref="I1204:J1204"/>
    <mergeCell ref="I1205:J1205"/>
    <mergeCell ref="I1209:J1209"/>
    <mergeCell ref="I1210:J1210"/>
    <mergeCell ref="I1212:J1212"/>
    <mergeCell ref="I1229:J1229"/>
    <mergeCell ref="I1231:J1231"/>
    <mergeCell ref="I1232:J1232"/>
    <mergeCell ref="I1233:J1233"/>
    <mergeCell ref="I1234:J1234"/>
    <mergeCell ref="I1236:J1236"/>
    <mergeCell ref="I1221:J1221"/>
    <mergeCell ref="I1223:J1223"/>
    <mergeCell ref="I1224:J1224"/>
    <mergeCell ref="I1226:J1226"/>
    <mergeCell ref="I1227:J1227"/>
    <mergeCell ref="I1228:J1228"/>
    <mergeCell ref="I1244:J1244"/>
    <mergeCell ref="I1246:J1246"/>
    <mergeCell ref="I1247:J1247"/>
    <mergeCell ref="I1248:J1248"/>
    <mergeCell ref="I1249:J1249"/>
    <mergeCell ref="I1251:J1251"/>
    <mergeCell ref="I1237:J1237"/>
    <mergeCell ref="I1238:J1238"/>
    <mergeCell ref="I1239:J1239"/>
    <mergeCell ref="I1241:J1241"/>
    <mergeCell ref="I1242:J1242"/>
    <mergeCell ref="I1243:J1243"/>
    <mergeCell ref="I1259:J1259"/>
    <mergeCell ref="I1261:J1261"/>
    <mergeCell ref="I1262:J1262"/>
    <mergeCell ref="I1264:J1264"/>
    <mergeCell ref="I1265:J1265"/>
    <mergeCell ref="I1266:J1266"/>
    <mergeCell ref="I1252:J1252"/>
    <mergeCell ref="I1253:J1253"/>
    <mergeCell ref="I1254:J1254"/>
    <mergeCell ref="I1256:J1256"/>
    <mergeCell ref="I1257:J1257"/>
    <mergeCell ref="I1258:J1258"/>
    <mergeCell ref="I1276:J1276"/>
    <mergeCell ref="I1277:J1277"/>
    <mergeCell ref="D1280:F1280"/>
    <mergeCell ref="D1281:F1281"/>
    <mergeCell ref="D1288:E1288"/>
    <mergeCell ref="D1289:E1289"/>
    <mergeCell ref="I1268:J1268"/>
    <mergeCell ref="I1269:J1269"/>
    <mergeCell ref="I1270:J1270"/>
    <mergeCell ref="I1271:J1271"/>
    <mergeCell ref="I1273:J1273"/>
    <mergeCell ref="I1274:J1274"/>
    <mergeCell ref="D1299:E1299"/>
    <mergeCell ref="D1300:E1300"/>
    <mergeCell ref="D1301:E1301"/>
    <mergeCell ref="D1303:E1303"/>
    <mergeCell ref="D1304:E1304"/>
    <mergeCell ref="D1306:E1306"/>
    <mergeCell ref="D1291:E1291"/>
    <mergeCell ref="D1292:E1292"/>
    <mergeCell ref="D1293:E1293"/>
    <mergeCell ref="D1295:E1295"/>
    <mergeCell ref="D1296:E1296"/>
    <mergeCell ref="D1298:E1298"/>
    <mergeCell ref="D1314:E1314"/>
    <mergeCell ref="D1315:E1315"/>
    <mergeCell ref="D1316:E1316"/>
    <mergeCell ref="D1318:E1318"/>
    <mergeCell ref="D1319:E1319"/>
    <mergeCell ref="D1320:E1320"/>
    <mergeCell ref="D1307:E1307"/>
    <mergeCell ref="D1308:E1308"/>
    <mergeCell ref="D1309:E1309"/>
    <mergeCell ref="D1311:E1311"/>
    <mergeCell ref="D1312:E1312"/>
    <mergeCell ref="D1313:E1313"/>
    <mergeCell ref="D1329:E1329"/>
    <mergeCell ref="D1330:E1330"/>
    <mergeCell ref="D1331:E1331"/>
    <mergeCell ref="D1333:E1333"/>
    <mergeCell ref="D1334:E1334"/>
    <mergeCell ref="D1335:E1335"/>
    <mergeCell ref="D1321:E1321"/>
    <mergeCell ref="D1323:E1323"/>
    <mergeCell ref="D1324:E1324"/>
    <mergeCell ref="D1325:E1325"/>
    <mergeCell ref="D1326:E1326"/>
    <mergeCell ref="D1328:E1328"/>
    <mergeCell ref="D1344:E1344"/>
    <mergeCell ref="D1345:E1345"/>
    <mergeCell ref="D1346:E1346"/>
    <mergeCell ref="D1348:E1348"/>
    <mergeCell ref="D1349:E1349"/>
    <mergeCell ref="D1350:E1350"/>
    <mergeCell ref="D1336:E1336"/>
    <mergeCell ref="D1338:E1338"/>
    <mergeCell ref="D1339:E1339"/>
    <mergeCell ref="D1340:E1340"/>
    <mergeCell ref="D1341:E1341"/>
    <mergeCell ref="D1343:E1343"/>
    <mergeCell ref="D1359:E1359"/>
    <mergeCell ref="D1360:E1360"/>
    <mergeCell ref="D1362:E1362"/>
    <mergeCell ref="D1363:E1363"/>
    <mergeCell ref="D1364:E1364"/>
    <mergeCell ref="D1366:E1366"/>
    <mergeCell ref="D1351:E1351"/>
    <mergeCell ref="D1353:E1353"/>
    <mergeCell ref="D1354:E1354"/>
    <mergeCell ref="D1355:E1355"/>
    <mergeCell ref="D1356:E1356"/>
    <mergeCell ref="D1358:E1358"/>
    <mergeCell ref="I1382:J1382"/>
    <mergeCell ref="I1383:J1383"/>
    <mergeCell ref="I1385:J1385"/>
    <mergeCell ref="I1386:J1386"/>
    <mergeCell ref="I1387:J1387"/>
    <mergeCell ref="I1388:J1388"/>
    <mergeCell ref="D1367:E1367"/>
    <mergeCell ref="I1375:J1375"/>
    <mergeCell ref="I1376:J1376"/>
    <mergeCell ref="I1378:J1378"/>
    <mergeCell ref="I1379:J1379"/>
    <mergeCell ref="I1380:J1380"/>
    <mergeCell ref="I1398:J1398"/>
    <mergeCell ref="I1399:J1399"/>
    <mergeCell ref="I1400:J1400"/>
    <mergeCell ref="I1401:J1401"/>
    <mergeCell ref="I1402:J1402"/>
    <mergeCell ref="I1403:J1403"/>
    <mergeCell ref="I1390:J1390"/>
    <mergeCell ref="I1391:J1391"/>
    <mergeCell ref="I1393:J1393"/>
    <mergeCell ref="I1394:J1394"/>
    <mergeCell ref="I1395:J1395"/>
    <mergeCell ref="I1396:J1396"/>
    <mergeCell ref="I1412:J1412"/>
    <mergeCell ref="I1413:J1413"/>
    <mergeCell ref="I1415:J1415"/>
    <mergeCell ref="I1416:J1416"/>
    <mergeCell ref="I1417:J1417"/>
    <mergeCell ref="I1418:J1418"/>
    <mergeCell ref="I1405:J1405"/>
    <mergeCell ref="I1406:J1406"/>
    <mergeCell ref="I1407:J1407"/>
    <mergeCell ref="I1408:J1408"/>
    <mergeCell ref="I1410:J1410"/>
    <mergeCell ref="I1411:J1411"/>
    <mergeCell ref="I1427:J1427"/>
    <mergeCell ref="I1428:J1428"/>
    <mergeCell ref="I1430:J1430"/>
    <mergeCell ref="I1431:J1431"/>
    <mergeCell ref="I1432:J1432"/>
    <mergeCell ref="I1433:J1433"/>
    <mergeCell ref="I1420:J1420"/>
    <mergeCell ref="I1421:J1421"/>
    <mergeCell ref="I1422:J1422"/>
    <mergeCell ref="I1423:J1423"/>
    <mergeCell ref="I1425:J1425"/>
    <mergeCell ref="I1426:J1426"/>
    <mergeCell ref="D1457:F1457"/>
    <mergeCell ref="I1464:J1464"/>
    <mergeCell ref="I1442:J1442"/>
    <mergeCell ref="I1443:J1443"/>
    <mergeCell ref="I1445:J1445"/>
    <mergeCell ref="I1446:J1446"/>
    <mergeCell ref="I1447:J1447"/>
    <mergeCell ref="I1449:J1449"/>
    <mergeCell ref="I1435:J1435"/>
    <mergeCell ref="I1436:J1436"/>
    <mergeCell ref="I1437:J1437"/>
    <mergeCell ref="I1438:J1438"/>
    <mergeCell ref="I1440:J1440"/>
    <mergeCell ref="I1441:J1441"/>
    <mergeCell ref="I1465:J1465"/>
    <mergeCell ref="I1466:J1466"/>
    <mergeCell ref="I1467:J1467"/>
    <mergeCell ref="I1468:J1468"/>
    <mergeCell ref="I1469:J1469"/>
    <mergeCell ref="I1470:J1470"/>
    <mergeCell ref="I1450:J1450"/>
    <mergeCell ref="I1451:J1451"/>
    <mergeCell ref="I1453:J1453"/>
    <mergeCell ref="I1454:J1454"/>
    <mergeCell ref="I1477:J1477"/>
    <mergeCell ref="I1596:J1596"/>
    <mergeCell ref="I1597:J1597"/>
    <mergeCell ref="I1598:J1598"/>
    <mergeCell ref="I1599:J1599"/>
    <mergeCell ref="I1600:J1600"/>
    <mergeCell ref="I1471:J1471"/>
    <mergeCell ref="I1472:J1472"/>
    <mergeCell ref="I1473:J1473"/>
    <mergeCell ref="I1474:J1474"/>
    <mergeCell ref="I1475:J1475"/>
    <mergeCell ref="I1476:J1476"/>
    <mergeCell ref="I1607:J1607"/>
    <mergeCell ref="I1608:J1608"/>
    <mergeCell ref="I1609:J1609"/>
    <mergeCell ref="I1615:J1615"/>
    <mergeCell ref="I1807:J1807"/>
    <mergeCell ref="I1808:J1808"/>
    <mergeCell ref="I1601:J1601"/>
    <mergeCell ref="I1602:J1602"/>
    <mergeCell ref="I1603:J1603"/>
    <mergeCell ref="I1604:J1604"/>
    <mergeCell ref="I1605:J1605"/>
    <mergeCell ref="I1606:J1606"/>
    <mergeCell ref="I1819:J1819"/>
    <mergeCell ref="I1821:J1821"/>
    <mergeCell ref="I1822:J1822"/>
    <mergeCell ref="I1824:J1824"/>
    <mergeCell ref="I1825:J1825"/>
    <mergeCell ref="I1827:J1827"/>
    <mergeCell ref="I1810:J1810"/>
    <mergeCell ref="I1811:J1811"/>
    <mergeCell ref="I1813:J1813"/>
    <mergeCell ref="I1814:J1814"/>
    <mergeCell ref="I1816:J1816"/>
    <mergeCell ref="I1818:J1818"/>
    <mergeCell ref="I1837:J1837"/>
    <mergeCell ref="I1839:J1839"/>
    <mergeCell ref="I1840:J1840"/>
    <mergeCell ref="I1842:J1842"/>
    <mergeCell ref="I1843:J1843"/>
    <mergeCell ref="I1845:J1845"/>
    <mergeCell ref="I1828:J1828"/>
    <mergeCell ref="I1830:J1830"/>
    <mergeCell ref="I1831:J1831"/>
    <mergeCell ref="I1833:J1833"/>
    <mergeCell ref="I1834:J1834"/>
    <mergeCell ref="I1836:J1836"/>
    <mergeCell ref="I1857:J1857"/>
    <mergeCell ref="I1859:J1859"/>
    <mergeCell ref="I1860:J1860"/>
    <mergeCell ref="I1861:J1861"/>
    <mergeCell ref="I1862:J1862"/>
    <mergeCell ref="I1864:J1864"/>
    <mergeCell ref="I1846:J1846"/>
    <mergeCell ref="I1850:J1850"/>
    <mergeCell ref="I1851:J1851"/>
    <mergeCell ref="I1853:J1853"/>
    <mergeCell ref="I1854:J1854"/>
    <mergeCell ref="I1856:J1856"/>
    <mergeCell ref="I1873:J1873"/>
    <mergeCell ref="I1874:J1874"/>
    <mergeCell ref="I1875:J1875"/>
    <mergeCell ref="I1877:J1877"/>
    <mergeCell ref="I1878:J1878"/>
    <mergeCell ref="I1879:J1879"/>
    <mergeCell ref="I1865:J1865"/>
    <mergeCell ref="I1867:J1867"/>
    <mergeCell ref="I1868:J1868"/>
    <mergeCell ref="I1869:J1869"/>
    <mergeCell ref="I1870:J1870"/>
    <mergeCell ref="I1872:J1872"/>
    <mergeCell ref="I1888:J1888"/>
    <mergeCell ref="I1889:J1889"/>
    <mergeCell ref="I1890:J1890"/>
    <mergeCell ref="I1892:J1892"/>
    <mergeCell ref="I1893:J1893"/>
    <mergeCell ref="I1894:J1894"/>
    <mergeCell ref="I1880:J1880"/>
    <mergeCell ref="I1882:J1882"/>
    <mergeCell ref="I1883:J1883"/>
    <mergeCell ref="I1884:J1884"/>
    <mergeCell ref="I1885:J1885"/>
    <mergeCell ref="I1887:J1887"/>
    <mergeCell ref="I1903:J1903"/>
    <mergeCell ref="I1905:J1905"/>
    <mergeCell ref="I1906:J1906"/>
    <mergeCell ref="I1907:J1907"/>
    <mergeCell ref="I1909:J1909"/>
    <mergeCell ref="I1910:J1910"/>
    <mergeCell ref="I1895:J1895"/>
    <mergeCell ref="I1897:J1897"/>
    <mergeCell ref="I1898:J1898"/>
    <mergeCell ref="I1899:J1899"/>
    <mergeCell ref="I1900:J1900"/>
    <mergeCell ref="I1902:J1902"/>
    <mergeCell ref="I2274:J2274"/>
    <mergeCell ref="I2275:J2275"/>
    <mergeCell ref="I2277:J2277"/>
    <mergeCell ref="I2278:J2278"/>
    <mergeCell ref="I2280:J2280"/>
    <mergeCell ref="I2281:J2281"/>
    <mergeCell ref="I1911:J1911"/>
    <mergeCell ref="I1912:J1912"/>
    <mergeCell ref="I1914:J1914"/>
    <mergeCell ref="I1915:J1915"/>
    <mergeCell ref="I1917:J1917"/>
    <mergeCell ref="I1918:J1918"/>
    <mergeCell ref="I2292:J2292"/>
    <mergeCell ref="I2294:J2294"/>
    <mergeCell ref="I2295:J2295"/>
    <mergeCell ref="I2297:J2297"/>
    <mergeCell ref="I2298:J2298"/>
    <mergeCell ref="I2300:J2300"/>
    <mergeCell ref="I2283:J2283"/>
    <mergeCell ref="I2285:J2285"/>
    <mergeCell ref="I2286:J2286"/>
    <mergeCell ref="I2288:J2288"/>
    <mergeCell ref="I2289:J2289"/>
    <mergeCell ref="I2291:J2291"/>
    <mergeCell ref="I2310:J2310"/>
    <mergeCell ref="I2312:J2312"/>
    <mergeCell ref="I2313:J2313"/>
    <mergeCell ref="I2317:J2317"/>
    <mergeCell ref="I2318:J2318"/>
    <mergeCell ref="I2320:J2320"/>
    <mergeCell ref="I2301:J2301"/>
    <mergeCell ref="I2303:J2303"/>
    <mergeCell ref="I2304:J2304"/>
    <mergeCell ref="I2306:J2306"/>
    <mergeCell ref="I2307:J2307"/>
    <mergeCell ref="I2309:J2309"/>
    <mergeCell ref="I2329:J2329"/>
    <mergeCell ref="I2331:J2331"/>
    <mergeCell ref="I2332:J2332"/>
    <mergeCell ref="I2334:J2334"/>
    <mergeCell ref="I2335:J2335"/>
    <mergeCell ref="I2336:J2336"/>
    <mergeCell ref="I2321:J2321"/>
    <mergeCell ref="I2323:J2323"/>
    <mergeCell ref="I2324:J2324"/>
    <mergeCell ref="I2326:J2326"/>
    <mergeCell ref="I2327:J2327"/>
    <mergeCell ref="I2328:J2328"/>
    <mergeCell ref="I2345:J2345"/>
    <mergeCell ref="I2346:J2346"/>
    <mergeCell ref="I2347:J2347"/>
    <mergeCell ref="I2349:J2349"/>
    <mergeCell ref="I2350:J2350"/>
    <mergeCell ref="I2351:J2351"/>
    <mergeCell ref="I2337:J2337"/>
    <mergeCell ref="I2339:J2339"/>
    <mergeCell ref="I2340:J2340"/>
    <mergeCell ref="I2341:J2341"/>
    <mergeCell ref="I2342:J2342"/>
    <mergeCell ref="I2344:J2344"/>
    <mergeCell ref="I2360:J2360"/>
    <mergeCell ref="I2361:J2361"/>
    <mergeCell ref="I2362:J2362"/>
    <mergeCell ref="I2364:J2364"/>
    <mergeCell ref="I2365:J2365"/>
    <mergeCell ref="I2366:J2366"/>
    <mergeCell ref="I2352:J2352"/>
    <mergeCell ref="I2354:J2354"/>
    <mergeCell ref="I2355:J2355"/>
    <mergeCell ref="I2356:J2356"/>
    <mergeCell ref="I2357:J2357"/>
    <mergeCell ref="I2359:J2359"/>
    <mergeCell ref="I2376:J2376"/>
    <mergeCell ref="I2377:J2377"/>
    <mergeCell ref="I2378:J2378"/>
    <mergeCell ref="I2379:J2379"/>
    <mergeCell ref="I2381:J2381"/>
    <mergeCell ref="I2382:J2382"/>
    <mergeCell ref="I2367:J2367"/>
    <mergeCell ref="I2369:J2369"/>
    <mergeCell ref="I2370:J2370"/>
    <mergeCell ref="I2372:J2372"/>
    <mergeCell ref="I2373:J2373"/>
    <mergeCell ref="I2374:J2374"/>
    <mergeCell ref="I2396:J2396"/>
    <mergeCell ref="I2398:J2398"/>
    <mergeCell ref="I2399:J2399"/>
    <mergeCell ref="I2401:J2401"/>
    <mergeCell ref="I2402:J2402"/>
    <mergeCell ref="I2403:J2403"/>
    <mergeCell ref="I2384:J2384"/>
    <mergeCell ref="I2385:J2385"/>
    <mergeCell ref="I2391:J2391"/>
    <mergeCell ref="I2392:J2392"/>
    <mergeCell ref="I2394:J2394"/>
    <mergeCell ref="I2395:J2395"/>
    <mergeCell ref="I2412:J2412"/>
    <mergeCell ref="I2414:J2414"/>
    <mergeCell ref="I2415:J2415"/>
    <mergeCell ref="I2416:J2416"/>
    <mergeCell ref="I2417:J2417"/>
    <mergeCell ref="I2418:J2418"/>
    <mergeCell ref="I2404:J2404"/>
    <mergeCell ref="I2406:J2406"/>
    <mergeCell ref="I2407:J2407"/>
    <mergeCell ref="I2409:J2409"/>
    <mergeCell ref="I2410:J2410"/>
    <mergeCell ref="I2411:J2411"/>
    <mergeCell ref="I2427:J2427"/>
    <mergeCell ref="I2428:J2428"/>
    <mergeCell ref="I2429:J2429"/>
    <mergeCell ref="I2431:J2431"/>
    <mergeCell ref="I2432:J2432"/>
    <mergeCell ref="I2433:J2433"/>
    <mergeCell ref="I2419:J2419"/>
    <mergeCell ref="I2421:J2421"/>
    <mergeCell ref="I2422:J2422"/>
    <mergeCell ref="I2423:J2423"/>
    <mergeCell ref="I2424:J2424"/>
    <mergeCell ref="I2426:J2426"/>
    <mergeCell ref="I2442:J2442"/>
    <mergeCell ref="I2443:J2443"/>
    <mergeCell ref="I2444:J2444"/>
    <mergeCell ref="I2446:J2446"/>
    <mergeCell ref="I2447:J2447"/>
    <mergeCell ref="I2448:J2448"/>
    <mergeCell ref="I2434:J2434"/>
    <mergeCell ref="I2436:J2436"/>
    <mergeCell ref="I2437:J2437"/>
    <mergeCell ref="I2438:J2438"/>
    <mergeCell ref="I2439:J2439"/>
    <mergeCell ref="I2441:J2441"/>
    <mergeCell ref="I2457:J2457"/>
    <mergeCell ref="I2458:J2458"/>
    <mergeCell ref="I2459:J2459"/>
    <mergeCell ref="I2461:J2461"/>
    <mergeCell ref="I2462:J2462"/>
    <mergeCell ref="I2463:J2463"/>
    <mergeCell ref="I2449:J2449"/>
    <mergeCell ref="I2451:J2451"/>
    <mergeCell ref="I2452:J2452"/>
    <mergeCell ref="I2453:J2453"/>
    <mergeCell ref="I2454:J2454"/>
    <mergeCell ref="I2456:J2456"/>
    <mergeCell ref="I2644:J2644"/>
    <mergeCell ref="I2646:J2646"/>
    <mergeCell ref="I2647:J2647"/>
    <mergeCell ref="I2648:J2648"/>
    <mergeCell ref="I2650:J2650"/>
    <mergeCell ref="I2651:J2651"/>
    <mergeCell ref="I2465:J2465"/>
    <mergeCell ref="I2466:J2466"/>
    <mergeCell ref="I2467:J2467"/>
    <mergeCell ref="I2469:J2469"/>
    <mergeCell ref="I2470:J2470"/>
    <mergeCell ref="I2643:J2643"/>
    <mergeCell ref="I2661:J2661"/>
    <mergeCell ref="I2662:J2662"/>
    <mergeCell ref="I2663:J2663"/>
    <mergeCell ref="I2664:J2664"/>
    <mergeCell ref="I2666:J2666"/>
    <mergeCell ref="I2667:J2667"/>
    <mergeCell ref="I2653:J2653"/>
    <mergeCell ref="I2654:J2654"/>
    <mergeCell ref="I2655:J2655"/>
    <mergeCell ref="I2656:J2656"/>
    <mergeCell ref="I2658:J2658"/>
    <mergeCell ref="I2659:J2659"/>
    <mergeCell ref="I2675:J2675"/>
    <mergeCell ref="I2676:J2676"/>
    <mergeCell ref="I2678:J2678"/>
    <mergeCell ref="I2679:J2679"/>
    <mergeCell ref="I2680:J2680"/>
    <mergeCell ref="I2681:J2681"/>
    <mergeCell ref="I2668:J2668"/>
    <mergeCell ref="I2669:J2669"/>
    <mergeCell ref="I2670:J2670"/>
    <mergeCell ref="I2671:J2671"/>
    <mergeCell ref="I2673:J2673"/>
    <mergeCell ref="I2674:J2674"/>
    <mergeCell ref="I2690:J2690"/>
    <mergeCell ref="I2691:J2691"/>
    <mergeCell ref="I2693:J2693"/>
    <mergeCell ref="I2694:J2694"/>
    <mergeCell ref="I2695:J2695"/>
    <mergeCell ref="I2696:J2696"/>
    <mergeCell ref="I2683:J2683"/>
    <mergeCell ref="I2684:J2684"/>
    <mergeCell ref="I2685:J2685"/>
    <mergeCell ref="I2686:J2686"/>
    <mergeCell ref="I2688:J2688"/>
    <mergeCell ref="I2689:J2689"/>
    <mergeCell ref="I2705:J2705"/>
    <mergeCell ref="I2706:J2706"/>
    <mergeCell ref="I2708:J2708"/>
    <mergeCell ref="I2709:J2709"/>
    <mergeCell ref="I2710:J2710"/>
    <mergeCell ref="I2711:J2711"/>
    <mergeCell ref="I2698:J2698"/>
    <mergeCell ref="I2699:J2699"/>
    <mergeCell ref="I2700:J2700"/>
    <mergeCell ref="I2701:J2701"/>
    <mergeCell ref="I2703:J2703"/>
    <mergeCell ref="I2704:J2704"/>
    <mergeCell ref="I2721:J2721"/>
    <mergeCell ref="I2722:J2722"/>
    <mergeCell ref="I2893:J2893"/>
    <mergeCell ref="I2894:J2894"/>
    <mergeCell ref="I2895:J2895"/>
    <mergeCell ref="I2897:J2897"/>
    <mergeCell ref="I2713:J2713"/>
    <mergeCell ref="I2714:J2714"/>
    <mergeCell ref="I2715:J2715"/>
    <mergeCell ref="I2717:J2717"/>
    <mergeCell ref="I2718:J2718"/>
    <mergeCell ref="I2719:J2719"/>
    <mergeCell ref="I2906:J2906"/>
    <mergeCell ref="I2907:J2907"/>
    <mergeCell ref="I2909:J2909"/>
    <mergeCell ref="I2910:J2910"/>
    <mergeCell ref="I2911:J2911"/>
    <mergeCell ref="I2912:J2912"/>
    <mergeCell ref="I2898:J2898"/>
    <mergeCell ref="I2899:J2899"/>
    <mergeCell ref="I2901:J2901"/>
    <mergeCell ref="I2902:J2902"/>
    <mergeCell ref="I2903:J2903"/>
    <mergeCell ref="I2905:J2905"/>
    <mergeCell ref="I2922:J2922"/>
    <mergeCell ref="I2923:J2923"/>
    <mergeCell ref="I2924:J2924"/>
    <mergeCell ref="I2926:J2926"/>
    <mergeCell ref="I2927:J2927"/>
    <mergeCell ref="I2928:J2928"/>
    <mergeCell ref="I2914:J2914"/>
    <mergeCell ref="I2915:J2915"/>
    <mergeCell ref="I2916:J2916"/>
    <mergeCell ref="I2918:J2918"/>
    <mergeCell ref="I2919:J2919"/>
    <mergeCell ref="I2920:J2920"/>
    <mergeCell ref="I2954:J2954"/>
    <mergeCell ref="I2955:J2955"/>
    <mergeCell ref="I2956:J2956"/>
    <mergeCell ref="I548:J548"/>
    <mergeCell ref="I554:J554"/>
    <mergeCell ref="I555:J555"/>
    <mergeCell ref="I2946:J2946"/>
    <mergeCell ref="I2947:J2947"/>
    <mergeCell ref="I2948:J2948"/>
    <mergeCell ref="I2950:J2950"/>
    <mergeCell ref="I2951:J2951"/>
    <mergeCell ref="I2952:J2952"/>
    <mergeCell ref="I2938:J2938"/>
    <mergeCell ref="I2939:J2939"/>
    <mergeCell ref="I2940:J2940"/>
    <mergeCell ref="I2942:J2942"/>
    <mergeCell ref="I2943:J2943"/>
    <mergeCell ref="I2944:J2944"/>
    <mergeCell ref="I2930:J2930"/>
    <mergeCell ref="I2931:J2931"/>
    <mergeCell ref="I2932:J2932"/>
    <mergeCell ref="I2934:J2934"/>
    <mergeCell ref="I2935:J2935"/>
    <mergeCell ref="I2936:J2936"/>
  </mergeCells>
  <printOptions horizontalCentered="1"/>
  <pageMargins left="0.19685039370078741" right="0.19685039370078741" top="0.59055118110236227" bottom="0.62992125984251968" header="0" footer="0"/>
  <pageSetup paperSize="9" scale="64" fitToHeight="11" orientation="landscape" r:id="rId1"/>
  <headerFooter alignWithMargins="0"/>
  <rowBreaks count="31" manualBreakCount="31">
    <brk id="94" max="25" man="1"/>
    <brk id="186" max="25" man="1"/>
    <brk id="265" max="25" man="1"/>
    <brk id="407" max="25" man="1"/>
    <brk id="478" max="25" man="1"/>
    <brk id="528" max="25" man="1"/>
    <brk id="1057" max="25" man="1"/>
    <brk id="1278" max="25" man="1"/>
    <brk id="1370" max="25" man="1"/>
    <brk id="1404" max="25" man="1"/>
    <brk id="1438" max="25" man="1"/>
    <brk id="1496" max="25" man="1"/>
    <brk id="1566" max="25" man="1"/>
    <brk id="1608" max="25" man="1"/>
    <brk id="1643" max="25" man="1"/>
    <brk id="1677" max="25" man="1"/>
    <brk id="1711" max="25" man="1"/>
    <brk id="1745" max="25" man="1"/>
    <brk id="1779" max="25" man="1"/>
    <brk id="1813" max="25" man="1"/>
    <brk id="1847" max="25" man="1"/>
    <brk id="1881" max="25" man="1"/>
    <brk id="1915" max="25" man="1"/>
    <brk id="1949" max="25" man="1"/>
    <brk id="1983" max="25" man="1"/>
    <brk id="2016" max="25" man="1"/>
    <brk id="2051" max="25" man="1"/>
    <brk id="2085" max="25" man="1"/>
    <brk id="2119" max="25" man="1"/>
    <brk id="2355" max="25" man="1"/>
    <brk id="2425" max="2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51"/>
  <sheetViews>
    <sheetView view="pageBreakPreview" zoomScale="160" zoomScaleNormal="145" zoomScaleSheetLayoutView="160" workbookViewId="0">
      <pane xSplit="2" ySplit="6" topLeftCell="C30" activePane="bottomRight" state="frozen"/>
      <selection pane="topRight" activeCell="D1" sqref="D1"/>
      <selection pane="bottomLeft" activeCell="A7" sqref="A7"/>
      <selection pane="bottomRight" activeCell="C33" sqref="C33"/>
    </sheetView>
  </sheetViews>
  <sheetFormatPr baseColWidth="10" defaultColWidth="11.44140625" defaultRowHeight="9.9" customHeight="1" x14ac:dyDescent="0.25"/>
  <cols>
    <col min="1" max="1" width="5.6640625" style="1" customWidth="1"/>
    <col min="2" max="2" width="31.88671875" style="2" customWidth="1"/>
    <col min="3" max="3" width="5" style="3" customWidth="1"/>
    <col min="4" max="4" width="4.5546875" style="3" customWidth="1"/>
    <col min="5" max="5" width="4" style="3" customWidth="1"/>
    <col min="6" max="6" width="3.5546875" style="8" customWidth="1"/>
    <col min="7" max="7" width="4.6640625" style="3" customWidth="1"/>
    <col min="8" max="8" width="5.5546875" style="4" customWidth="1"/>
    <col min="9" max="9" width="4.88671875" style="4" customWidth="1"/>
    <col min="10" max="10" width="4.109375" style="4" customWidth="1"/>
    <col min="11" max="11" width="6.44140625" style="4" customWidth="1"/>
    <col min="12" max="12" width="4.44140625" style="3" customWidth="1"/>
    <col min="13" max="13" width="3.44140625" style="3" customWidth="1"/>
    <col min="14" max="14" width="5.5546875" style="3" customWidth="1"/>
    <col min="15" max="15" width="4.109375" style="4" customWidth="1"/>
    <col min="16" max="16" width="6" style="3" customWidth="1"/>
    <col min="17" max="17" width="4.5546875" style="66" customWidth="1"/>
    <col min="18" max="18" width="4.33203125" style="3" customWidth="1"/>
    <col min="19" max="19" width="4.6640625" style="3" customWidth="1"/>
    <col min="20" max="20" width="4.109375" style="3" customWidth="1"/>
    <col min="21" max="21" width="5.109375" style="3" customWidth="1"/>
    <col min="22" max="23" width="4.5546875" style="3" customWidth="1"/>
    <col min="24" max="24" width="4.109375" style="3" customWidth="1"/>
    <col min="25" max="25" width="6.6640625" style="3" customWidth="1"/>
    <col min="26" max="26" width="11.44140625" style="12"/>
    <col min="27" max="16384" width="11.44140625" style="2"/>
  </cols>
  <sheetData>
    <row r="1" spans="1:28" ht="15.75" customHeight="1" x14ac:dyDescent="0.25">
      <c r="A1" s="69"/>
      <c r="B1" s="320" t="s">
        <v>33</v>
      </c>
      <c r="C1" s="364"/>
      <c r="D1" s="364"/>
      <c r="E1" s="364"/>
      <c r="F1" s="364"/>
      <c r="G1" s="321"/>
      <c r="H1" s="70" t="s">
        <v>27</v>
      </c>
      <c r="I1" s="349"/>
      <c r="J1" s="350"/>
      <c r="K1" s="350"/>
      <c r="L1" s="350"/>
      <c r="M1" s="350"/>
      <c r="N1" s="350"/>
      <c r="O1" s="351"/>
      <c r="P1" s="5" t="s">
        <v>5</v>
      </c>
      <c r="Q1" s="70"/>
      <c r="R1" s="5"/>
      <c r="S1" s="5"/>
      <c r="T1" s="70" t="s">
        <v>2</v>
      </c>
      <c r="U1" s="70" t="s">
        <v>1</v>
      </c>
      <c r="V1" s="70" t="s">
        <v>0</v>
      </c>
      <c r="W1" s="70" t="s">
        <v>6</v>
      </c>
      <c r="X1" s="70" t="s">
        <v>3</v>
      </c>
      <c r="Y1" s="352" t="s">
        <v>7</v>
      </c>
      <c r="Z1" s="6"/>
      <c r="AA1" s="6"/>
      <c r="AB1" s="6"/>
    </row>
    <row r="2" spans="1:28" ht="9.9" customHeight="1" x14ac:dyDescent="0.25">
      <c r="A2" s="69"/>
      <c r="B2" s="65" t="s">
        <v>26</v>
      </c>
      <c r="C2" s="58"/>
      <c r="D2" s="59"/>
      <c r="E2" s="59"/>
      <c r="F2" s="59"/>
      <c r="G2" s="60"/>
      <c r="H2" s="337"/>
      <c r="I2" s="338"/>
      <c r="J2" s="338"/>
      <c r="K2" s="338"/>
      <c r="L2" s="338"/>
      <c r="M2" s="338"/>
      <c r="N2" s="338"/>
      <c r="O2" s="339"/>
      <c r="P2" s="5" t="s">
        <v>8</v>
      </c>
      <c r="Q2" s="70"/>
      <c r="R2" s="5"/>
      <c r="S2" s="5"/>
      <c r="T2" s="70">
        <v>0.32</v>
      </c>
      <c r="U2" s="70">
        <v>0.71</v>
      </c>
      <c r="V2" s="70">
        <v>1.29</v>
      </c>
      <c r="W2" s="70">
        <v>2</v>
      </c>
      <c r="X2" s="70">
        <v>2.84</v>
      </c>
      <c r="Y2" s="353"/>
      <c r="Z2" s="6"/>
      <c r="AA2" s="6"/>
      <c r="AB2" s="6"/>
    </row>
    <row r="3" spans="1:28" ht="12" customHeight="1" x14ac:dyDescent="0.25">
      <c r="A3" s="69"/>
      <c r="B3" s="360"/>
      <c r="C3" s="361"/>
      <c r="D3" s="361"/>
      <c r="E3" s="361"/>
      <c r="F3" s="61"/>
      <c r="G3" s="62"/>
      <c r="H3" s="7" t="s">
        <v>28</v>
      </c>
      <c r="J3" s="349" t="s">
        <v>59</v>
      </c>
      <c r="K3" s="350"/>
      <c r="L3" s="350"/>
      <c r="M3" s="350"/>
      <c r="N3" s="350"/>
      <c r="O3" s="351"/>
      <c r="P3" s="5" t="s">
        <v>9</v>
      </c>
      <c r="Q3" s="70"/>
      <c r="R3" s="5"/>
      <c r="S3" s="5"/>
      <c r="T3" s="70">
        <v>0.25</v>
      </c>
      <c r="U3" s="70">
        <v>0.56000000000000005</v>
      </c>
      <c r="V3" s="70">
        <v>1.02</v>
      </c>
      <c r="W3" s="70">
        <v>1.6</v>
      </c>
      <c r="X3" s="70">
        <v>2.2599999999999998</v>
      </c>
      <c r="Y3" s="353"/>
      <c r="Z3" s="6"/>
      <c r="AA3" s="6"/>
      <c r="AB3" s="6"/>
    </row>
    <row r="4" spans="1:28" ht="17.25" customHeight="1" x14ac:dyDescent="0.25">
      <c r="A4" s="69"/>
      <c r="B4" s="362"/>
      <c r="C4" s="363"/>
      <c r="D4" s="363"/>
      <c r="E4" s="363"/>
      <c r="F4" s="63"/>
      <c r="G4" s="64"/>
      <c r="H4" s="347"/>
      <c r="I4" s="347"/>
      <c r="J4" s="347"/>
      <c r="K4" s="347"/>
      <c r="L4" s="347"/>
      <c r="M4" s="347"/>
      <c r="N4" s="347"/>
      <c r="O4" s="347"/>
      <c r="P4" s="5" t="s">
        <v>10</v>
      </c>
      <c r="Q4" s="70"/>
      <c r="R4" s="5"/>
      <c r="S4" s="5"/>
      <c r="T4" s="70">
        <v>2.2999999999999998</v>
      </c>
      <c r="U4" s="70">
        <v>5.04</v>
      </c>
      <c r="V4" s="70">
        <v>9.3000000000000007</v>
      </c>
      <c r="W4" s="70">
        <v>14.6</v>
      </c>
      <c r="X4" s="70">
        <v>20.7</v>
      </c>
      <c r="Y4" s="353"/>
      <c r="Z4" s="6"/>
      <c r="AA4" s="6"/>
      <c r="AB4" s="6"/>
    </row>
    <row r="5" spans="1:28" ht="9.9" customHeight="1" x14ac:dyDescent="0.25">
      <c r="A5" s="69"/>
      <c r="B5" s="328" t="s">
        <v>11</v>
      </c>
      <c r="C5" s="347" t="s">
        <v>12</v>
      </c>
      <c r="D5" s="347"/>
      <c r="E5" s="347"/>
      <c r="F5" s="347"/>
      <c r="G5" s="347"/>
      <c r="H5" s="337" t="s">
        <v>13</v>
      </c>
      <c r="I5" s="338"/>
      <c r="J5" s="338"/>
      <c r="K5" s="339"/>
      <c r="L5" s="347" t="s">
        <v>14</v>
      </c>
      <c r="M5" s="347"/>
      <c r="N5" s="347"/>
      <c r="O5" s="4" t="s">
        <v>4</v>
      </c>
      <c r="P5" s="347" t="s">
        <v>15</v>
      </c>
      <c r="Q5" s="347"/>
      <c r="R5" s="347"/>
      <c r="S5" s="347"/>
      <c r="T5" s="347"/>
      <c r="U5" s="347"/>
      <c r="V5" s="347"/>
      <c r="W5" s="347"/>
      <c r="X5" s="347"/>
      <c r="Y5" s="347"/>
      <c r="Z5" s="6"/>
      <c r="AA5" s="6"/>
      <c r="AB5" s="6"/>
    </row>
    <row r="6" spans="1:28" s="69" customFormat="1" ht="9.9" customHeight="1" x14ac:dyDescent="0.25">
      <c r="B6" s="328"/>
      <c r="C6" s="70" t="s">
        <v>17</v>
      </c>
      <c r="D6" s="70" t="s">
        <v>16</v>
      </c>
      <c r="E6" s="70" t="s">
        <v>18</v>
      </c>
      <c r="F6" s="8" t="s">
        <v>19</v>
      </c>
      <c r="G6" s="70" t="s">
        <v>20</v>
      </c>
      <c r="H6" s="4" t="s">
        <v>17</v>
      </c>
      <c r="I6" s="4" t="s">
        <v>16</v>
      </c>
      <c r="J6" s="4" t="s">
        <v>19</v>
      </c>
      <c r="K6" s="4" t="s">
        <v>21</v>
      </c>
      <c r="L6" s="70" t="s">
        <v>17</v>
      </c>
      <c r="M6" s="70" t="s">
        <v>19</v>
      </c>
      <c r="N6" s="70" t="s">
        <v>22</v>
      </c>
      <c r="O6" s="4" t="s">
        <v>23</v>
      </c>
      <c r="P6" s="70" t="s">
        <v>24</v>
      </c>
      <c r="Q6" s="70" t="s">
        <v>25</v>
      </c>
      <c r="R6" s="70" t="s">
        <v>17</v>
      </c>
      <c r="S6" s="70" t="s">
        <v>30</v>
      </c>
      <c r="T6" s="70" t="s">
        <v>2</v>
      </c>
      <c r="U6" s="70" t="s">
        <v>1</v>
      </c>
      <c r="V6" s="70" t="s">
        <v>0</v>
      </c>
      <c r="W6" s="70" t="s">
        <v>6</v>
      </c>
      <c r="X6" s="70" t="s">
        <v>3</v>
      </c>
      <c r="Y6" s="70"/>
      <c r="Z6" s="9"/>
      <c r="AA6" s="9"/>
      <c r="AB6" s="9"/>
    </row>
    <row r="7" spans="1:28" s="69" customFormat="1" ht="9.9" customHeight="1" x14ac:dyDescent="0.25">
      <c r="B7" s="73"/>
      <c r="C7" s="70"/>
      <c r="D7" s="70"/>
      <c r="E7" s="70"/>
      <c r="F7" s="8"/>
      <c r="G7" s="70"/>
      <c r="H7" s="4"/>
      <c r="I7" s="4"/>
      <c r="J7" s="4"/>
      <c r="K7" s="4"/>
      <c r="L7" s="70"/>
      <c r="M7" s="70"/>
      <c r="N7" s="70"/>
      <c r="O7" s="4"/>
      <c r="P7" s="70"/>
      <c r="Q7" s="70"/>
      <c r="R7" s="70"/>
      <c r="S7" s="70"/>
      <c r="T7" s="70"/>
      <c r="U7" s="70"/>
      <c r="V7" s="70"/>
      <c r="W7" s="70"/>
      <c r="X7" s="70"/>
      <c r="Y7" s="70"/>
      <c r="Z7" s="9"/>
      <c r="AA7" s="9"/>
      <c r="AB7" s="9"/>
    </row>
    <row r="8" spans="1:28" ht="9.9" customHeight="1" x14ac:dyDescent="0.25">
      <c r="A8" s="10">
        <v>1</v>
      </c>
      <c r="B8" s="134" t="s">
        <v>38</v>
      </c>
      <c r="C8" s="70"/>
      <c r="D8" s="70"/>
      <c r="E8" s="70"/>
      <c r="G8" s="70"/>
      <c r="L8" s="70"/>
      <c r="M8" s="70"/>
      <c r="N8" s="70"/>
      <c r="O8" s="2"/>
      <c r="P8" s="70"/>
      <c r="Q8" s="70"/>
      <c r="R8" s="70"/>
      <c r="S8" s="70"/>
      <c r="T8" s="70"/>
      <c r="U8" s="70"/>
      <c r="V8" s="70"/>
      <c r="W8" s="70"/>
      <c r="X8" s="70"/>
      <c r="Y8" s="70"/>
      <c r="Z8" s="6"/>
      <c r="AA8" s="6"/>
      <c r="AB8" s="6"/>
    </row>
    <row r="9" spans="1:28" ht="9.9" customHeight="1" x14ac:dyDescent="0.25">
      <c r="A9" s="10"/>
      <c r="B9" s="67" t="s">
        <v>36</v>
      </c>
      <c r="C9" s="2"/>
      <c r="D9" s="70"/>
      <c r="E9" s="70"/>
      <c r="G9" s="20">
        <f>+SUM(G10:G11)</f>
        <v>0.34799999999999998</v>
      </c>
      <c r="H9" s="2"/>
      <c r="I9" s="2"/>
      <c r="L9" s="70"/>
      <c r="M9" s="70"/>
      <c r="N9" s="70"/>
      <c r="O9" s="135"/>
      <c r="P9" s="70"/>
      <c r="Q9" s="70"/>
      <c r="R9" s="70"/>
      <c r="S9" s="70"/>
      <c r="T9" s="70"/>
      <c r="U9" s="70"/>
      <c r="V9" s="70"/>
      <c r="W9" s="70"/>
      <c r="X9" s="70"/>
      <c r="Y9" s="70"/>
      <c r="Z9" s="6"/>
      <c r="AA9" s="6"/>
      <c r="AB9" s="6"/>
    </row>
    <row r="10" spans="1:28" ht="9.9" customHeight="1" x14ac:dyDescent="0.25">
      <c r="A10" s="28"/>
      <c r="B10" s="26" t="s">
        <v>37</v>
      </c>
      <c r="C10" s="14">
        <v>1</v>
      </c>
      <c r="D10" s="19">
        <v>0.78500000000000003</v>
      </c>
      <c r="E10" s="19">
        <v>0.15</v>
      </c>
      <c r="F10" s="22">
        <v>2</v>
      </c>
      <c r="G10" s="70">
        <f>+C10*D10*E10*F10</f>
        <v>0.23549999999999999</v>
      </c>
      <c r="H10" s="2"/>
      <c r="I10" s="136"/>
      <c r="L10" s="70"/>
      <c r="M10" s="70"/>
      <c r="N10" s="70"/>
      <c r="O10" s="135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6"/>
      <c r="AA10" s="6"/>
      <c r="AB10" s="6"/>
    </row>
    <row r="11" spans="1:28" ht="9.9" customHeight="1" x14ac:dyDescent="0.25">
      <c r="A11" s="28"/>
      <c r="B11" s="26" t="s">
        <v>39</v>
      </c>
      <c r="C11" s="14">
        <v>1.5</v>
      </c>
      <c r="D11" s="19">
        <v>0.5</v>
      </c>
      <c r="E11" s="19">
        <v>0.15</v>
      </c>
      <c r="F11" s="22">
        <v>1</v>
      </c>
      <c r="G11" s="70">
        <f>+C11*D11*E11*F11</f>
        <v>0.11249999999999999</v>
      </c>
      <c r="H11" s="2"/>
      <c r="I11" s="136"/>
      <c r="L11" s="70"/>
      <c r="M11" s="70"/>
      <c r="N11" s="70"/>
      <c r="O11" s="135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6"/>
      <c r="AA11" s="6"/>
      <c r="AB11" s="6"/>
    </row>
    <row r="12" spans="1:28" ht="9.9" customHeight="1" x14ac:dyDescent="0.25">
      <c r="A12" s="28"/>
      <c r="B12" s="26"/>
      <c r="C12" s="2"/>
      <c r="D12" s="70"/>
      <c r="E12" s="70"/>
      <c r="G12" s="70"/>
      <c r="H12" s="2"/>
      <c r="I12" s="136"/>
      <c r="L12" s="70"/>
      <c r="M12" s="70"/>
      <c r="N12" s="70"/>
      <c r="O12" s="135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6"/>
      <c r="AA12" s="6"/>
      <c r="AB12" s="6"/>
    </row>
    <row r="13" spans="1:28" ht="9.9" customHeight="1" x14ac:dyDescent="0.25">
      <c r="A13" s="10"/>
      <c r="B13" s="67" t="s">
        <v>34</v>
      </c>
      <c r="C13" s="2"/>
      <c r="D13" s="70"/>
      <c r="E13" s="70"/>
      <c r="G13" s="70"/>
      <c r="H13" s="2"/>
      <c r="I13" s="2"/>
      <c r="L13" s="70"/>
      <c r="M13" s="70"/>
      <c r="N13" s="70"/>
      <c r="O13" s="135"/>
      <c r="P13" s="70"/>
      <c r="Q13" s="70"/>
      <c r="R13" s="70"/>
      <c r="S13" s="70"/>
      <c r="T13" s="70"/>
      <c r="U13" s="70"/>
      <c r="V13" s="70"/>
      <c r="W13" s="70"/>
      <c r="X13" s="70"/>
      <c r="Y13" s="20">
        <f>+SUM(T15:X21)</f>
        <v>34.983200000000004</v>
      </c>
      <c r="Z13" s="6"/>
      <c r="AA13" s="6"/>
      <c r="AB13" s="6"/>
    </row>
    <row r="14" spans="1:28" ht="9.9" customHeight="1" x14ac:dyDescent="0.25">
      <c r="A14" s="28"/>
      <c r="B14" s="26" t="s">
        <v>37</v>
      </c>
      <c r="C14" s="2"/>
      <c r="D14" s="70"/>
      <c r="E14" s="70"/>
      <c r="G14" s="70"/>
      <c r="H14" s="2"/>
      <c r="I14" s="2"/>
      <c r="L14" s="70"/>
      <c r="M14" s="70"/>
      <c r="N14" s="70"/>
      <c r="O14" s="135"/>
      <c r="P14" s="70"/>
      <c r="Q14" s="70"/>
      <c r="R14" s="70"/>
      <c r="S14" s="70"/>
      <c r="T14" s="70"/>
      <c r="U14" s="70"/>
      <c r="V14" s="70"/>
      <c r="W14" s="70"/>
      <c r="X14" s="70"/>
      <c r="Y14" s="2"/>
      <c r="Z14" s="6"/>
      <c r="AA14" s="6"/>
      <c r="AB14" s="6"/>
    </row>
    <row r="15" spans="1:28" ht="9.9" customHeight="1" x14ac:dyDescent="0.25">
      <c r="A15" s="10"/>
      <c r="B15" s="24" t="s">
        <v>40</v>
      </c>
      <c r="C15" s="2"/>
      <c r="D15" s="70"/>
      <c r="E15" s="70"/>
      <c r="G15" s="70"/>
      <c r="H15" s="2"/>
      <c r="I15" s="2"/>
      <c r="L15" s="70"/>
      <c r="M15" s="70"/>
      <c r="N15" s="70"/>
      <c r="O15" s="135"/>
      <c r="P15" s="19">
        <v>2</v>
      </c>
      <c r="Q15" s="19">
        <v>3</v>
      </c>
      <c r="R15" s="19">
        <v>1.45</v>
      </c>
      <c r="S15" s="19">
        <f>+P15*Q15*R15</f>
        <v>8.6999999999999993</v>
      </c>
      <c r="T15" s="70"/>
      <c r="U15" s="70">
        <f>+S15*U3</f>
        <v>4.8719999999999999</v>
      </c>
      <c r="V15" s="2"/>
      <c r="W15" s="70"/>
      <c r="X15" s="70"/>
      <c r="Y15" s="70"/>
      <c r="Z15" s="6"/>
      <c r="AA15" s="6"/>
      <c r="AB15" s="6"/>
    </row>
    <row r="16" spans="1:28" ht="9.9" customHeight="1" x14ac:dyDescent="0.25">
      <c r="A16" s="28"/>
      <c r="B16" s="26"/>
      <c r="C16" s="2"/>
      <c r="D16" s="70"/>
      <c r="E16" s="70"/>
      <c r="G16" s="70"/>
      <c r="H16" s="2"/>
      <c r="I16" s="2"/>
      <c r="L16" s="70"/>
      <c r="M16" s="70"/>
      <c r="N16" s="70"/>
      <c r="O16" s="135"/>
      <c r="P16" s="19">
        <v>2</v>
      </c>
      <c r="Q16" s="19">
        <v>3</v>
      </c>
      <c r="R16" s="19">
        <v>1.1299999999999999</v>
      </c>
      <c r="S16" s="19">
        <f>+P16*Q16*R16</f>
        <v>6.7799999999999994</v>
      </c>
      <c r="T16" s="70"/>
      <c r="U16" s="70">
        <f>+S16*U3</f>
        <v>3.7968000000000002</v>
      </c>
      <c r="V16" s="2"/>
      <c r="W16" s="70"/>
      <c r="X16" s="70"/>
      <c r="Y16" s="70"/>
      <c r="Z16" s="6"/>
      <c r="AA16" s="6"/>
      <c r="AB16" s="6"/>
    </row>
    <row r="17" spans="1:28" ht="6.6" x14ac:dyDescent="0.25">
      <c r="A17" s="10"/>
      <c r="B17" s="137"/>
      <c r="C17" s="2"/>
      <c r="D17" s="70"/>
      <c r="E17" s="70"/>
      <c r="G17" s="70"/>
      <c r="H17" s="2"/>
      <c r="I17" s="2"/>
      <c r="L17" s="70"/>
      <c r="M17" s="70"/>
      <c r="N17" s="20"/>
      <c r="O17" s="135"/>
      <c r="P17" s="19">
        <v>2</v>
      </c>
      <c r="Q17" s="19">
        <v>3</v>
      </c>
      <c r="R17" s="19">
        <v>1.58</v>
      </c>
      <c r="S17" s="19">
        <f>+P17*Q17*R17</f>
        <v>9.48</v>
      </c>
      <c r="T17" s="70"/>
      <c r="U17" s="70">
        <f>+S17*U3</f>
        <v>5.3088000000000006</v>
      </c>
      <c r="V17" s="2"/>
      <c r="W17" s="70"/>
      <c r="X17" s="70"/>
      <c r="Y17" s="70"/>
      <c r="Z17" s="6"/>
      <c r="AA17" s="6"/>
      <c r="AB17" s="6"/>
    </row>
    <row r="18" spans="1:28" ht="9.9" customHeight="1" x14ac:dyDescent="0.25">
      <c r="A18" s="28"/>
      <c r="B18" s="27"/>
      <c r="C18" s="2"/>
      <c r="D18" s="70"/>
      <c r="E18" s="70"/>
      <c r="G18" s="70"/>
      <c r="H18" s="2"/>
      <c r="I18" s="2"/>
      <c r="L18" s="70"/>
      <c r="M18" s="70"/>
      <c r="N18" s="20"/>
      <c r="O18" s="135"/>
      <c r="P18" s="19">
        <v>2</v>
      </c>
      <c r="Q18" s="19">
        <v>3</v>
      </c>
      <c r="R18" s="19">
        <v>0.55000000000000004</v>
      </c>
      <c r="S18" s="19">
        <f>+P18*Q18*R18</f>
        <v>3.3000000000000003</v>
      </c>
      <c r="T18" s="70"/>
      <c r="U18" s="70">
        <f>+S18*U4</f>
        <v>16.632000000000001</v>
      </c>
      <c r="V18" s="70"/>
      <c r="W18" s="70"/>
      <c r="X18" s="70"/>
      <c r="Y18" s="70"/>
      <c r="Z18" s="6"/>
      <c r="AA18" s="6"/>
      <c r="AB18" s="6"/>
    </row>
    <row r="19" spans="1:28" ht="6.6" x14ac:dyDescent="0.25">
      <c r="A19" s="10"/>
      <c r="B19" s="137" t="s">
        <v>41</v>
      </c>
      <c r="C19" s="2"/>
      <c r="D19" s="70"/>
      <c r="E19" s="70"/>
      <c r="G19" s="70"/>
      <c r="H19" s="2"/>
      <c r="I19" s="2"/>
      <c r="L19" s="70"/>
      <c r="M19" s="70"/>
      <c r="N19" s="20"/>
      <c r="O19" s="135"/>
      <c r="P19" s="19"/>
      <c r="Q19" s="19"/>
      <c r="R19" s="19"/>
      <c r="S19" s="19"/>
      <c r="T19" s="70"/>
      <c r="U19" s="70"/>
      <c r="V19" s="70"/>
      <c r="W19" s="70"/>
      <c r="X19" s="70"/>
      <c r="Y19" s="70"/>
      <c r="Z19" s="6"/>
      <c r="AA19" s="6"/>
      <c r="AB19" s="6"/>
    </row>
    <row r="20" spans="1:28" ht="9.75" customHeight="1" x14ac:dyDescent="0.25">
      <c r="A20" s="28"/>
      <c r="C20" s="70"/>
      <c r="D20" s="70"/>
      <c r="E20" s="70"/>
      <c r="G20" s="70"/>
      <c r="L20" s="70"/>
      <c r="M20" s="70"/>
      <c r="N20" s="70"/>
      <c r="P20" s="19">
        <v>1</v>
      </c>
      <c r="Q20" s="19">
        <v>3</v>
      </c>
      <c r="R20" s="19">
        <v>1.82</v>
      </c>
      <c r="S20" s="19">
        <f>+P20*Q20*R20</f>
        <v>5.46</v>
      </c>
      <c r="T20" s="70"/>
      <c r="U20" s="70">
        <f>+S20*U3</f>
        <v>3.0576000000000003</v>
      </c>
      <c r="V20" s="70"/>
      <c r="W20" s="70"/>
      <c r="X20" s="70"/>
      <c r="Y20" s="70"/>
      <c r="Z20" s="6"/>
      <c r="AA20" s="6"/>
      <c r="AB20" s="6"/>
    </row>
    <row r="21" spans="1:28" ht="9.9" customHeight="1" x14ac:dyDescent="0.25">
      <c r="A21" s="10"/>
      <c r="B21" s="134"/>
      <c r="C21" s="70"/>
      <c r="D21" s="70"/>
      <c r="E21" s="70"/>
      <c r="G21" s="70"/>
      <c r="L21" s="70"/>
      <c r="M21" s="70"/>
      <c r="N21" s="70"/>
      <c r="O21" s="2"/>
      <c r="P21" s="19">
        <v>1</v>
      </c>
      <c r="Q21" s="19">
        <v>5</v>
      </c>
      <c r="R21" s="19">
        <v>0.47</v>
      </c>
      <c r="S21" s="19">
        <f>+P21*Q21*R21</f>
        <v>2.3499999999999996</v>
      </c>
      <c r="T21" s="70"/>
      <c r="U21" s="70">
        <f>+S21*U3</f>
        <v>1.3159999999999998</v>
      </c>
      <c r="V21" s="70"/>
      <c r="W21" s="70"/>
      <c r="X21" s="70"/>
      <c r="Y21" s="70"/>
      <c r="Z21" s="6"/>
      <c r="AA21" s="6"/>
      <c r="AB21" s="6"/>
    </row>
    <row r="22" spans="1:28" ht="9.9" customHeight="1" x14ac:dyDescent="0.25">
      <c r="A22" s="10"/>
      <c r="B22" s="134" t="s">
        <v>42</v>
      </c>
      <c r="C22" s="70"/>
      <c r="D22" s="70"/>
      <c r="E22" s="70"/>
      <c r="G22" s="70"/>
      <c r="K22" s="13">
        <f>+SUM(K23:K24)</f>
        <v>3.9400000000000004</v>
      </c>
      <c r="L22" s="70"/>
      <c r="M22" s="70"/>
      <c r="N22" s="70"/>
      <c r="O22" s="2"/>
      <c r="P22" s="19"/>
      <c r="Q22" s="19"/>
      <c r="R22" s="19"/>
      <c r="S22" s="19"/>
      <c r="T22" s="70"/>
      <c r="U22" s="70"/>
      <c r="V22" s="70"/>
      <c r="W22" s="70"/>
      <c r="X22" s="70"/>
      <c r="Y22" s="70"/>
      <c r="Z22" s="6"/>
      <c r="AA22" s="6"/>
      <c r="AB22" s="6"/>
    </row>
    <row r="23" spans="1:28" ht="9.9" customHeight="1" x14ac:dyDescent="0.25">
      <c r="A23" s="11"/>
      <c r="B23" s="27" t="s">
        <v>37</v>
      </c>
      <c r="C23" s="2"/>
      <c r="D23" s="70"/>
      <c r="E23" s="70"/>
      <c r="G23" s="70"/>
      <c r="H23" s="14"/>
      <c r="I23" s="18">
        <f>+D10</f>
        <v>0.78500000000000003</v>
      </c>
      <c r="J23" s="18">
        <v>4</v>
      </c>
      <c r="K23" s="4">
        <f>+I23*J23</f>
        <v>3.14</v>
      </c>
      <c r="L23" s="70"/>
      <c r="M23" s="70"/>
      <c r="N23" s="70"/>
      <c r="O23" s="2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6"/>
      <c r="AA23" s="6"/>
      <c r="AB23" s="6"/>
    </row>
    <row r="24" spans="1:28" ht="9.9" customHeight="1" x14ac:dyDescent="0.25">
      <c r="A24" s="69"/>
      <c r="B24" s="138" t="s">
        <v>39</v>
      </c>
      <c r="C24" s="2"/>
      <c r="D24" s="70"/>
      <c r="E24" s="70"/>
      <c r="G24" s="70"/>
      <c r="H24" s="18">
        <v>1.5</v>
      </c>
      <c r="I24" s="18">
        <v>0.8</v>
      </c>
      <c r="J24" s="18">
        <v>1</v>
      </c>
      <c r="K24" s="4">
        <f>+I24*J24</f>
        <v>0.8</v>
      </c>
      <c r="L24" s="70"/>
      <c r="M24" s="70"/>
      <c r="N24" s="70"/>
      <c r="O24" s="2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6"/>
      <c r="AA24" s="6"/>
      <c r="AB24" s="6"/>
    </row>
    <row r="25" spans="1:28" ht="9.9" customHeight="1" x14ac:dyDescent="0.25">
      <c r="A25" s="10"/>
      <c r="B25" s="24"/>
      <c r="C25" s="2"/>
      <c r="D25" s="70"/>
      <c r="E25" s="70"/>
      <c r="G25" s="70"/>
      <c r="H25" s="2"/>
      <c r="I25" s="2"/>
      <c r="L25" s="70"/>
      <c r="M25" s="70"/>
      <c r="N25" s="70"/>
      <c r="O25" s="135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6"/>
      <c r="AA25" s="6"/>
      <c r="AB25" s="6"/>
    </row>
    <row r="26" spans="1:28" ht="9.9" customHeight="1" x14ac:dyDescent="0.25">
      <c r="A26" s="10"/>
      <c r="B26" s="134" t="s">
        <v>43</v>
      </c>
      <c r="C26" s="12"/>
      <c r="D26" s="70"/>
      <c r="E26" s="70"/>
      <c r="G26" s="70"/>
      <c r="H26" s="2"/>
      <c r="I26" s="74"/>
      <c r="J26" s="2"/>
      <c r="K26" s="13"/>
      <c r="L26" s="4"/>
      <c r="M26" s="4"/>
      <c r="N26" s="13">
        <f>+N27</f>
        <v>3.6</v>
      </c>
      <c r="O26" s="2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6"/>
      <c r="AA26" s="6"/>
      <c r="AB26" s="6"/>
    </row>
    <row r="27" spans="1:28" ht="9.9" customHeight="1" x14ac:dyDescent="0.25">
      <c r="A27" s="10"/>
      <c r="B27" s="137"/>
      <c r="C27" s="12"/>
      <c r="D27" s="70"/>
      <c r="E27" s="70"/>
      <c r="G27" s="70"/>
      <c r="H27" s="2"/>
      <c r="I27" s="74"/>
      <c r="J27" s="2"/>
      <c r="K27" s="13"/>
      <c r="L27" s="18">
        <v>1.8</v>
      </c>
      <c r="M27" s="18">
        <v>2</v>
      </c>
      <c r="N27" s="18">
        <f>+L27*M27</f>
        <v>3.6</v>
      </c>
      <c r="O27" s="2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6"/>
      <c r="AA27" s="6"/>
      <c r="AB27" s="6"/>
    </row>
    <row r="28" spans="1:28" ht="9.9" customHeight="1" x14ac:dyDescent="0.25">
      <c r="A28" s="75"/>
      <c r="B28" s="27"/>
      <c r="C28" s="12"/>
      <c r="D28" s="70"/>
      <c r="E28" s="70"/>
      <c r="G28" s="70"/>
      <c r="H28" s="2"/>
      <c r="I28" s="74"/>
      <c r="J28" s="2"/>
      <c r="K28" s="13"/>
      <c r="L28" s="18"/>
      <c r="M28" s="18"/>
      <c r="N28" s="140"/>
      <c r="O28" s="2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6"/>
      <c r="AA28" s="6"/>
      <c r="AB28" s="6"/>
    </row>
    <row r="29" spans="1:28" ht="9.9" customHeight="1" x14ac:dyDescent="0.25">
      <c r="A29" s="10">
        <v>2</v>
      </c>
      <c r="B29" s="67" t="s">
        <v>44</v>
      </c>
      <c r="C29" s="70"/>
      <c r="D29" s="70"/>
      <c r="E29" s="70"/>
      <c r="G29" s="70"/>
      <c r="K29" s="13"/>
      <c r="L29" s="70"/>
      <c r="M29" s="70"/>
      <c r="N29" s="70"/>
      <c r="O29" s="15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6"/>
      <c r="AA29" s="6"/>
      <c r="AB29" s="6"/>
    </row>
    <row r="30" spans="1:28" ht="9.9" customHeight="1" x14ac:dyDescent="0.25">
      <c r="A30" s="10"/>
      <c r="B30" s="67" t="s">
        <v>36</v>
      </c>
      <c r="C30" s="2"/>
      <c r="D30" s="70"/>
      <c r="E30" s="70"/>
      <c r="G30" s="20">
        <f>+SUM(G31:G32)</f>
        <v>0.33260000000000001</v>
      </c>
      <c r="H30" s="2"/>
      <c r="I30" s="2"/>
      <c r="L30" s="70"/>
      <c r="M30" s="70"/>
      <c r="N30" s="70"/>
      <c r="O30" s="135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6"/>
      <c r="AA30" s="6"/>
      <c r="AB30" s="6"/>
    </row>
    <row r="31" spans="1:28" ht="9.9" customHeight="1" x14ac:dyDescent="0.25">
      <c r="A31" s="28"/>
      <c r="B31" s="26" t="s">
        <v>37</v>
      </c>
      <c r="C31" s="14">
        <v>0.45</v>
      </c>
      <c r="D31" s="19">
        <v>0.35</v>
      </c>
      <c r="E31" s="19">
        <v>0.1</v>
      </c>
      <c r="F31" s="22">
        <v>3</v>
      </c>
      <c r="G31" s="70">
        <f>+C31*D31*E31*F31</f>
        <v>4.725E-2</v>
      </c>
      <c r="H31" s="2"/>
      <c r="I31" s="136"/>
      <c r="L31" s="70"/>
      <c r="M31" s="70"/>
      <c r="N31" s="70"/>
      <c r="O31" s="135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6"/>
      <c r="AA31" s="6"/>
      <c r="AB31" s="6"/>
    </row>
    <row r="32" spans="1:28" ht="9.9" customHeight="1" x14ac:dyDescent="0.25">
      <c r="A32" s="69"/>
      <c r="B32" s="26" t="s">
        <v>39</v>
      </c>
      <c r="C32" s="14">
        <v>4.3899999999999997</v>
      </c>
      <c r="D32" s="19">
        <v>0.65</v>
      </c>
      <c r="E32" s="19">
        <v>0.1</v>
      </c>
      <c r="F32" s="22">
        <v>1</v>
      </c>
      <c r="G32" s="70">
        <f>+C32*D32*E32*F32</f>
        <v>0.28534999999999999</v>
      </c>
      <c r="H32" s="2"/>
      <c r="I32" s="136"/>
      <c r="L32" s="70"/>
      <c r="M32" s="70"/>
      <c r="N32" s="70"/>
      <c r="O32" s="135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6"/>
      <c r="AA32" s="6"/>
      <c r="AB32" s="6"/>
    </row>
    <row r="33" spans="1:28" ht="9.9" customHeight="1" x14ac:dyDescent="0.25">
      <c r="A33" s="69"/>
      <c r="B33" s="26"/>
      <c r="C33" s="2"/>
      <c r="D33" s="70"/>
      <c r="E33" s="70"/>
      <c r="G33" s="70"/>
      <c r="H33" s="2"/>
      <c r="I33" s="136"/>
      <c r="L33" s="70"/>
      <c r="M33" s="70"/>
      <c r="N33" s="70"/>
      <c r="O33" s="135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6"/>
      <c r="AA33" s="6"/>
      <c r="AB33" s="6"/>
    </row>
    <row r="34" spans="1:28" ht="9.9" customHeight="1" x14ac:dyDescent="0.25">
      <c r="A34" s="69"/>
      <c r="B34" s="67" t="s">
        <v>34</v>
      </c>
      <c r="C34" s="2"/>
      <c r="D34" s="70"/>
      <c r="E34" s="70"/>
      <c r="G34" s="70"/>
      <c r="H34" s="2"/>
      <c r="I34" s="2"/>
      <c r="L34" s="70"/>
      <c r="M34" s="70"/>
      <c r="N34" s="70"/>
      <c r="O34" s="135"/>
      <c r="P34" s="70"/>
      <c r="Q34" s="70"/>
      <c r="R34" s="70"/>
      <c r="S34" s="70"/>
      <c r="T34" s="70"/>
      <c r="U34" s="70"/>
      <c r="V34" s="70"/>
      <c r="W34" s="70"/>
      <c r="X34" s="70"/>
      <c r="Y34" s="20">
        <f>+SUM(T36:X40)</f>
        <v>17.285520000000002</v>
      </c>
      <c r="Z34" s="6"/>
      <c r="AA34" s="6"/>
      <c r="AB34" s="6"/>
    </row>
    <row r="35" spans="1:28" ht="9.9" customHeight="1" x14ac:dyDescent="0.25">
      <c r="A35" s="69"/>
      <c r="B35" s="26" t="s">
        <v>37</v>
      </c>
      <c r="C35" s="2"/>
      <c r="D35" s="70"/>
      <c r="E35" s="70"/>
      <c r="G35" s="70"/>
      <c r="H35" s="2"/>
      <c r="I35" s="2"/>
      <c r="L35" s="70"/>
      <c r="M35" s="70"/>
      <c r="N35" s="70"/>
      <c r="O35" s="135"/>
      <c r="P35" s="70"/>
      <c r="Q35" s="70"/>
      <c r="R35" s="70"/>
      <c r="S35" s="70"/>
      <c r="T35" s="70"/>
      <c r="U35" s="70"/>
      <c r="V35" s="70"/>
      <c r="W35" s="70"/>
      <c r="X35" s="70"/>
      <c r="Y35" s="2"/>
      <c r="Z35" s="6"/>
      <c r="AA35" s="6"/>
      <c r="AB35" s="6"/>
    </row>
    <row r="36" spans="1:28" ht="9.9" customHeight="1" x14ac:dyDescent="0.25">
      <c r="A36" s="69"/>
      <c r="B36" s="24" t="s">
        <v>45</v>
      </c>
      <c r="C36" s="2"/>
      <c r="D36" s="70"/>
      <c r="E36" s="70"/>
      <c r="G36" s="70"/>
      <c r="H36" s="2"/>
      <c r="I36" s="2"/>
      <c r="L36" s="70"/>
      <c r="M36" s="70"/>
      <c r="N36" s="70"/>
      <c r="O36" s="135"/>
      <c r="P36" s="19">
        <v>3</v>
      </c>
      <c r="Q36" s="19">
        <v>3</v>
      </c>
      <c r="R36" s="19">
        <v>0.9</v>
      </c>
      <c r="S36" s="19">
        <f>+P36*Q36*R36</f>
        <v>8.1</v>
      </c>
      <c r="T36" s="70"/>
      <c r="U36" s="70">
        <f>+S36*U3</f>
        <v>4.5360000000000005</v>
      </c>
      <c r="V36" s="2"/>
      <c r="W36" s="70"/>
      <c r="X36" s="70"/>
      <c r="Y36" s="70"/>
      <c r="Z36" s="6"/>
      <c r="AA36" s="6"/>
      <c r="AB36" s="6"/>
    </row>
    <row r="37" spans="1:28" ht="9.9" customHeight="1" x14ac:dyDescent="0.25">
      <c r="A37" s="69"/>
      <c r="B37" s="26" t="s">
        <v>46</v>
      </c>
      <c r="C37" s="2"/>
      <c r="D37" s="70"/>
      <c r="E37" s="70"/>
      <c r="G37" s="70"/>
      <c r="H37" s="2"/>
      <c r="I37" s="2"/>
      <c r="L37" s="70"/>
      <c r="M37" s="70"/>
      <c r="N37" s="70"/>
      <c r="O37" s="135"/>
      <c r="P37" s="19">
        <v>3</v>
      </c>
      <c r="Q37" s="19">
        <v>2</v>
      </c>
      <c r="R37" s="19">
        <v>0.42499999999999999</v>
      </c>
      <c r="S37" s="19">
        <f>+P37*Q37*R37</f>
        <v>2.5499999999999998</v>
      </c>
      <c r="T37" s="70"/>
      <c r="U37" s="70">
        <f>+S37*U3</f>
        <v>1.4279999999999999</v>
      </c>
      <c r="V37" s="2"/>
      <c r="W37" s="70"/>
      <c r="X37" s="70"/>
      <c r="Y37" s="70"/>
      <c r="Z37" s="6"/>
      <c r="AA37" s="6"/>
      <c r="AB37" s="6"/>
    </row>
    <row r="38" spans="1:28" ht="9.9" customHeight="1" x14ac:dyDescent="0.25">
      <c r="A38" s="69"/>
      <c r="B38" s="137" t="s">
        <v>41</v>
      </c>
      <c r="C38" s="2"/>
      <c r="D38" s="70"/>
      <c r="E38" s="70"/>
      <c r="G38" s="70"/>
      <c r="H38" s="2"/>
      <c r="I38" s="2"/>
      <c r="L38" s="70"/>
      <c r="M38" s="70"/>
      <c r="N38" s="20"/>
      <c r="O38" s="135"/>
      <c r="P38" s="19"/>
      <c r="Q38" s="19"/>
      <c r="R38" s="19"/>
      <c r="S38" s="19"/>
      <c r="T38" s="70"/>
      <c r="U38" s="70"/>
      <c r="V38" s="70"/>
      <c r="W38" s="70"/>
      <c r="X38" s="70"/>
      <c r="Y38" s="70"/>
      <c r="Z38" s="6"/>
      <c r="AA38" s="6"/>
      <c r="AB38" s="6"/>
    </row>
    <row r="39" spans="1:28" ht="9.9" customHeight="1" x14ac:dyDescent="0.25">
      <c r="A39" s="69"/>
      <c r="C39" s="70"/>
      <c r="D39" s="70"/>
      <c r="E39" s="70"/>
      <c r="G39" s="70"/>
      <c r="L39" s="70"/>
      <c r="M39" s="70"/>
      <c r="N39" s="70"/>
      <c r="P39" s="19">
        <v>1</v>
      </c>
      <c r="Q39" s="19">
        <v>3</v>
      </c>
      <c r="R39" s="19">
        <v>4.3390000000000004</v>
      </c>
      <c r="S39" s="19">
        <f>+P39*Q39*R39</f>
        <v>13.017000000000001</v>
      </c>
      <c r="T39" s="70"/>
      <c r="U39" s="70">
        <f>+S39*U3</f>
        <v>7.2895200000000013</v>
      </c>
      <c r="V39" s="70"/>
      <c r="W39" s="70"/>
      <c r="X39" s="70"/>
      <c r="Y39" s="70"/>
      <c r="Z39" s="6"/>
      <c r="AA39" s="6"/>
      <c r="AB39" s="6"/>
    </row>
    <row r="40" spans="1:28" ht="9.9" customHeight="1" x14ac:dyDescent="0.25">
      <c r="A40" s="69"/>
      <c r="B40" s="134"/>
      <c r="C40" s="70"/>
      <c r="D40" s="70"/>
      <c r="E40" s="70"/>
      <c r="G40" s="70"/>
      <c r="L40" s="70"/>
      <c r="M40" s="70"/>
      <c r="N40" s="70"/>
      <c r="O40" s="2"/>
      <c r="P40" s="19">
        <v>1</v>
      </c>
      <c r="Q40" s="19">
        <v>12</v>
      </c>
      <c r="R40" s="19">
        <v>0.6</v>
      </c>
      <c r="S40" s="19">
        <f>+P40*Q40*R40</f>
        <v>7.1999999999999993</v>
      </c>
      <c r="T40" s="70"/>
      <c r="U40" s="70">
        <f>+S40*U3</f>
        <v>4.032</v>
      </c>
      <c r="V40" s="70"/>
      <c r="W40" s="70"/>
      <c r="X40" s="70"/>
      <c r="Y40" s="70"/>
      <c r="Z40" s="6"/>
      <c r="AA40" s="6"/>
      <c r="AB40" s="6"/>
    </row>
    <row r="41" spans="1:28" ht="9.9" customHeight="1" x14ac:dyDescent="0.25">
      <c r="A41" s="69"/>
      <c r="B41" s="134" t="s">
        <v>47</v>
      </c>
      <c r="C41" s="70"/>
      <c r="D41" s="70"/>
      <c r="E41" s="70"/>
      <c r="G41" s="70"/>
      <c r="K41" s="13">
        <f>+K42</f>
        <v>2.0999999999999996</v>
      </c>
      <c r="L41" s="70"/>
      <c r="M41" s="70"/>
      <c r="N41" s="70"/>
      <c r="O41" s="2"/>
      <c r="P41" s="19"/>
      <c r="Q41" s="19"/>
      <c r="R41" s="19"/>
      <c r="S41" s="19"/>
      <c r="T41" s="70"/>
      <c r="U41" s="70"/>
      <c r="V41" s="70"/>
      <c r="W41" s="70"/>
      <c r="X41" s="70"/>
      <c r="Y41" s="70"/>
      <c r="Z41" s="6"/>
      <c r="AA41" s="6"/>
      <c r="AB41" s="6"/>
    </row>
    <row r="42" spans="1:28" ht="9.9" customHeight="1" x14ac:dyDescent="0.25">
      <c r="A42" s="69"/>
      <c r="B42" s="27" t="s">
        <v>37</v>
      </c>
      <c r="C42" s="2"/>
      <c r="D42" s="70"/>
      <c r="E42" s="70"/>
      <c r="G42" s="70"/>
      <c r="H42" s="14">
        <v>0.45</v>
      </c>
      <c r="I42" s="18">
        <v>0.35</v>
      </c>
      <c r="J42" s="18">
        <v>6</v>
      </c>
      <c r="K42" s="4">
        <f>+I42*J42</f>
        <v>2.0999999999999996</v>
      </c>
      <c r="L42" s="70"/>
      <c r="M42" s="70"/>
      <c r="N42" s="70"/>
      <c r="O42" s="2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6"/>
      <c r="AA42" s="6"/>
      <c r="AB42" s="6"/>
    </row>
    <row r="43" spans="1:28" ht="9.9" customHeight="1" x14ac:dyDescent="0.25">
      <c r="A43" s="69"/>
      <c r="B43" s="27"/>
      <c r="C43" s="2"/>
      <c r="D43" s="70"/>
      <c r="E43" s="70"/>
      <c r="G43" s="70"/>
      <c r="H43" s="14"/>
      <c r="I43" s="18"/>
      <c r="J43" s="18"/>
      <c r="L43" s="70"/>
      <c r="M43" s="70"/>
      <c r="N43" s="70"/>
      <c r="O43" s="2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6"/>
      <c r="AA43" s="6"/>
      <c r="AB43" s="6"/>
    </row>
    <row r="44" spans="1:28" ht="9.9" customHeight="1" x14ac:dyDescent="0.25">
      <c r="A44" s="69"/>
      <c r="B44" s="134" t="s">
        <v>48</v>
      </c>
      <c r="C44" s="2"/>
      <c r="D44" s="70"/>
      <c r="E44" s="70"/>
      <c r="G44" s="70"/>
      <c r="H44" s="14"/>
      <c r="I44" s="18"/>
      <c r="J44" s="18"/>
      <c r="K44" s="13">
        <f>+K45</f>
        <v>0.85</v>
      </c>
      <c r="L44" s="70"/>
      <c r="M44" s="70"/>
      <c r="N44" s="70"/>
      <c r="O44" s="2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6"/>
      <c r="AA44" s="6"/>
      <c r="AB44" s="6"/>
    </row>
    <row r="45" spans="1:28" ht="9.9" customHeight="1" x14ac:dyDescent="0.25">
      <c r="A45" s="10"/>
      <c r="B45" s="138" t="s">
        <v>39</v>
      </c>
      <c r="C45" s="2"/>
      <c r="D45" s="70"/>
      <c r="E45" s="70"/>
      <c r="G45" s="70"/>
      <c r="H45" s="18">
        <v>4.3899999999999997</v>
      </c>
      <c r="I45" s="18">
        <v>0.85</v>
      </c>
      <c r="J45" s="18">
        <v>1</v>
      </c>
      <c r="K45" s="4">
        <f>+I45*J45</f>
        <v>0.85</v>
      </c>
      <c r="L45" s="70"/>
      <c r="M45" s="70"/>
      <c r="N45" s="70"/>
      <c r="O45" s="2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6"/>
      <c r="AA45" s="6"/>
      <c r="AB45" s="6"/>
    </row>
    <row r="46" spans="1:28" ht="9.9" customHeight="1" x14ac:dyDescent="0.25">
      <c r="A46" s="69"/>
      <c r="B46" s="26"/>
      <c r="C46" s="70"/>
      <c r="D46" s="70"/>
      <c r="E46" s="70"/>
      <c r="G46" s="70"/>
      <c r="H46" s="70"/>
      <c r="L46" s="70"/>
      <c r="M46" s="70"/>
      <c r="N46" s="71"/>
      <c r="O46" s="15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6"/>
      <c r="AA46" s="6"/>
      <c r="AB46" s="6"/>
    </row>
    <row r="47" spans="1:28" ht="9.9" customHeight="1" x14ac:dyDescent="0.25">
      <c r="A47" s="28"/>
      <c r="B47" s="26"/>
      <c r="C47" s="19"/>
      <c r="D47" s="19"/>
      <c r="E47" s="70"/>
      <c r="F47" s="22"/>
      <c r="G47" s="70"/>
      <c r="K47" s="13"/>
      <c r="L47" s="70"/>
      <c r="M47" s="70"/>
      <c r="N47" s="71"/>
      <c r="O47" s="15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6"/>
      <c r="AA47" s="6"/>
      <c r="AB47" s="6"/>
    </row>
    <row r="48" spans="1:28" ht="9.9" customHeight="1" x14ac:dyDescent="0.25">
      <c r="A48" s="10">
        <v>3</v>
      </c>
      <c r="B48" s="139" t="s">
        <v>49</v>
      </c>
      <c r="C48" s="19"/>
      <c r="D48" s="19"/>
      <c r="E48" s="19"/>
      <c r="F48" s="22"/>
      <c r="G48" s="19"/>
      <c r="H48" s="18"/>
      <c r="I48" s="18"/>
      <c r="J48" s="18"/>
      <c r="L48" s="70"/>
      <c r="M48" s="70"/>
      <c r="N48" s="71"/>
      <c r="O48" s="15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6"/>
      <c r="AA48" s="6"/>
      <c r="AB48" s="6"/>
    </row>
    <row r="49" spans="1:28" ht="9.9" customHeight="1" x14ac:dyDescent="0.25">
      <c r="A49" s="10"/>
      <c r="B49" s="24" t="s">
        <v>50</v>
      </c>
      <c r="C49" s="70"/>
      <c r="D49" s="70"/>
      <c r="E49" s="70"/>
      <c r="G49" s="20"/>
      <c r="L49" s="19">
        <v>3.1</v>
      </c>
      <c r="M49" s="19">
        <v>3</v>
      </c>
      <c r="N49" s="20">
        <f>+L49*M49</f>
        <v>9.3000000000000007</v>
      </c>
      <c r="O49" s="15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6"/>
      <c r="AA49" s="6"/>
      <c r="AB49" s="6"/>
    </row>
    <row r="50" spans="1:28" ht="9.9" customHeight="1" x14ac:dyDescent="0.25">
      <c r="A50" s="69"/>
      <c r="B50" s="24" t="s">
        <v>51</v>
      </c>
      <c r="C50" s="19"/>
      <c r="D50" s="19"/>
      <c r="E50" s="19"/>
      <c r="F50" s="22"/>
      <c r="G50" s="70"/>
      <c r="L50" s="19">
        <f>1.28+0.58+2.2</f>
        <v>4.0600000000000005</v>
      </c>
      <c r="M50" s="19">
        <v>3</v>
      </c>
      <c r="N50" s="20">
        <f>+L50*M50</f>
        <v>12.180000000000001</v>
      </c>
      <c r="O50" s="15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6"/>
      <c r="AA50" s="6"/>
      <c r="AB50" s="6"/>
    </row>
    <row r="51" spans="1:28" ht="9.9" customHeight="1" x14ac:dyDescent="0.25">
      <c r="A51" s="69"/>
      <c r="B51" s="24" t="s">
        <v>52</v>
      </c>
      <c r="C51" s="19"/>
      <c r="D51" s="19"/>
      <c r="E51" s="19"/>
      <c r="F51" s="22"/>
      <c r="G51" s="70"/>
      <c r="L51" s="19">
        <v>4.5</v>
      </c>
      <c r="M51" s="19">
        <v>7</v>
      </c>
      <c r="N51" s="20">
        <f>+L51*M51</f>
        <v>31.5</v>
      </c>
      <c r="O51" s="15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6"/>
      <c r="AA51" s="6"/>
      <c r="AB51" s="6"/>
    </row>
    <row r="52" spans="1:28" ht="9.9" customHeight="1" x14ac:dyDescent="0.25">
      <c r="A52" s="69"/>
      <c r="B52" s="24" t="s">
        <v>53</v>
      </c>
      <c r="C52" s="19"/>
      <c r="D52" s="19"/>
      <c r="E52" s="19"/>
      <c r="F52" s="22"/>
      <c r="G52" s="70"/>
      <c r="H52" s="18">
        <v>4.5</v>
      </c>
      <c r="I52" s="18">
        <v>2.0499999999999998</v>
      </c>
      <c r="J52" s="18">
        <v>1</v>
      </c>
      <c r="K52" s="13">
        <f>+H52*I52*J52</f>
        <v>9.2249999999999996</v>
      </c>
      <c r="L52" s="70"/>
      <c r="M52" s="70"/>
      <c r="N52" s="71"/>
      <c r="O52" s="15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6"/>
      <c r="AA52" s="6"/>
      <c r="AB52" s="6"/>
    </row>
    <row r="53" spans="1:28" ht="9.9" customHeight="1" x14ac:dyDescent="0.25">
      <c r="A53" s="69"/>
      <c r="B53" s="26"/>
      <c r="C53" s="19"/>
      <c r="D53" s="19"/>
      <c r="E53" s="19"/>
      <c r="F53" s="22"/>
      <c r="G53" s="70"/>
      <c r="L53" s="70"/>
      <c r="M53" s="70"/>
      <c r="N53" s="71"/>
      <c r="O53" s="15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6"/>
      <c r="AA53" s="6"/>
      <c r="AB53" s="6"/>
    </row>
    <row r="54" spans="1:28" ht="9.9" customHeight="1" x14ac:dyDescent="0.25">
      <c r="A54" s="10">
        <v>4</v>
      </c>
      <c r="B54" s="139" t="s">
        <v>54</v>
      </c>
      <c r="C54" s="19"/>
      <c r="D54" s="19"/>
      <c r="E54" s="19"/>
      <c r="F54" s="22"/>
      <c r="G54" s="19"/>
      <c r="H54" s="18"/>
      <c r="I54" s="18"/>
      <c r="J54" s="18"/>
      <c r="L54" s="70"/>
      <c r="M54" s="70"/>
      <c r="N54" s="71"/>
      <c r="O54" s="15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6"/>
      <c r="AA54" s="6"/>
      <c r="AB54" s="6"/>
    </row>
    <row r="55" spans="1:28" ht="9.9" customHeight="1" x14ac:dyDescent="0.25">
      <c r="A55" s="10"/>
      <c r="B55" s="24" t="s">
        <v>55</v>
      </c>
      <c r="C55" s="70"/>
      <c r="D55" s="70"/>
      <c r="E55" s="70"/>
      <c r="G55" s="20"/>
      <c r="L55" s="2"/>
      <c r="M55" s="2"/>
      <c r="N55" s="20">
        <f>+SUM(N56:N57)</f>
        <v>75.055000000000007</v>
      </c>
      <c r="O55" s="15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6"/>
      <c r="AA55" s="6"/>
      <c r="AB55" s="6"/>
    </row>
    <row r="56" spans="1:28" ht="9.9" customHeight="1" x14ac:dyDescent="0.25">
      <c r="A56" s="10"/>
      <c r="B56" s="24"/>
      <c r="C56" s="70"/>
      <c r="D56" s="70"/>
      <c r="E56" s="70"/>
      <c r="G56" s="20"/>
      <c r="L56" s="19">
        <v>10.91</v>
      </c>
      <c r="M56" s="19">
        <v>4</v>
      </c>
      <c r="N56" s="70">
        <f>+L56*M56</f>
        <v>43.64</v>
      </c>
      <c r="O56" s="15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6"/>
      <c r="AA56" s="6"/>
      <c r="AB56" s="6"/>
    </row>
    <row r="57" spans="1:28" ht="9.9" customHeight="1" x14ac:dyDescent="0.25">
      <c r="A57" s="10"/>
      <c r="B57" s="24"/>
      <c r="C57" s="70"/>
      <c r="D57" s="70"/>
      <c r="E57" s="70"/>
      <c r="G57" s="20"/>
      <c r="L57" s="19">
        <f>1.85*2*3.1415+3.15*3.1415*2</f>
        <v>31.415000000000003</v>
      </c>
      <c r="M57" s="19">
        <v>1</v>
      </c>
      <c r="N57" s="70">
        <f>+L57*M57</f>
        <v>31.415000000000003</v>
      </c>
      <c r="O57" s="15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6"/>
      <c r="AA57" s="6"/>
      <c r="AB57" s="6"/>
    </row>
    <row r="58" spans="1:28" ht="9.9" customHeight="1" x14ac:dyDescent="0.25">
      <c r="A58" s="10"/>
      <c r="B58" s="24"/>
      <c r="C58" s="70"/>
      <c r="D58" s="70"/>
      <c r="E58" s="70"/>
      <c r="G58" s="20"/>
      <c r="L58" s="19"/>
      <c r="M58" s="19"/>
      <c r="N58" s="20"/>
      <c r="O58" s="15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6"/>
      <c r="AA58" s="6"/>
      <c r="AB58" s="6"/>
    </row>
    <row r="59" spans="1:28" ht="9.9" customHeight="1" x14ac:dyDescent="0.25">
      <c r="A59" s="69"/>
      <c r="B59" s="24" t="s">
        <v>56</v>
      </c>
      <c r="C59" s="19"/>
      <c r="D59" s="19"/>
      <c r="E59" s="19"/>
      <c r="F59" s="22"/>
      <c r="G59" s="70"/>
      <c r="L59" s="19">
        <f>2*1.07</f>
        <v>2.14</v>
      </c>
      <c r="M59" s="19">
        <v>4</v>
      </c>
      <c r="N59" s="20">
        <f>+L59*M59</f>
        <v>8.56</v>
      </c>
      <c r="O59" s="15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6"/>
      <c r="AA59" s="6"/>
      <c r="AB59" s="6"/>
    </row>
    <row r="60" spans="1:28" ht="9.9" customHeight="1" x14ac:dyDescent="0.25">
      <c r="A60" s="69"/>
      <c r="B60" s="24" t="s">
        <v>52</v>
      </c>
      <c r="C60" s="19"/>
      <c r="D60" s="19"/>
      <c r="E60" s="19"/>
      <c r="F60" s="22"/>
      <c r="G60" s="70"/>
      <c r="L60" s="19">
        <v>165</v>
      </c>
      <c r="M60" s="19">
        <v>1.83</v>
      </c>
      <c r="N60" s="20">
        <f>+L60*M60</f>
        <v>301.95</v>
      </c>
      <c r="O60" s="15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6"/>
      <c r="AA60" s="6"/>
      <c r="AB60" s="6"/>
    </row>
    <row r="61" spans="1:28" ht="9.9" customHeight="1" x14ac:dyDescent="0.25">
      <c r="A61" s="69"/>
      <c r="B61" s="26"/>
      <c r="C61" s="19"/>
      <c r="D61" s="19"/>
      <c r="E61" s="19"/>
      <c r="F61" s="22"/>
      <c r="G61" s="70"/>
      <c r="L61" s="70"/>
      <c r="M61" s="70"/>
      <c r="N61" s="71"/>
      <c r="O61" s="15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6"/>
      <c r="AA61" s="6"/>
      <c r="AB61" s="6"/>
    </row>
    <row r="62" spans="1:28" ht="6.6" x14ac:dyDescent="0.25">
      <c r="A62" s="69"/>
      <c r="B62" s="26"/>
      <c r="C62" s="19"/>
      <c r="D62" s="19"/>
      <c r="E62" s="19"/>
      <c r="F62" s="22"/>
      <c r="G62" s="70"/>
      <c r="L62" s="70"/>
      <c r="M62" s="70"/>
      <c r="N62" s="71"/>
      <c r="O62" s="15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6"/>
      <c r="AA62" s="6"/>
      <c r="AB62" s="6"/>
    </row>
    <row r="63" spans="1:28" ht="9.9" customHeight="1" x14ac:dyDescent="0.25">
      <c r="A63" s="69"/>
      <c r="B63" s="26"/>
      <c r="C63" s="19"/>
      <c r="D63" s="19"/>
      <c r="E63" s="19"/>
      <c r="F63" s="19"/>
      <c r="G63" s="70"/>
      <c r="L63" s="70"/>
      <c r="M63" s="70"/>
      <c r="N63" s="71"/>
      <c r="O63" s="15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6"/>
      <c r="AA63" s="6"/>
      <c r="AB63" s="6"/>
    </row>
    <row r="64" spans="1:28" ht="9.9" customHeight="1" x14ac:dyDescent="0.25">
      <c r="A64" s="69"/>
      <c r="B64" s="26"/>
      <c r="C64" s="19"/>
      <c r="D64" s="19"/>
      <c r="E64" s="19"/>
      <c r="F64" s="19"/>
      <c r="G64" s="70"/>
      <c r="L64" s="70"/>
      <c r="M64" s="70"/>
      <c r="N64" s="71"/>
      <c r="O64" s="15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6"/>
      <c r="AA64" s="6"/>
      <c r="AB64" s="6"/>
    </row>
    <row r="65" spans="1:28" ht="9.9" customHeight="1" x14ac:dyDescent="0.25">
      <c r="A65" s="69"/>
      <c r="B65" s="26"/>
      <c r="C65" s="19"/>
      <c r="D65" s="19"/>
      <c r="E65" s="19"/>
      <c r="F65" s="19"/>
      <c r="G65" s="70"/>
      <c r="L65" s="70"/>
      <c r="M65" s="70"/>
      <c r="N65" s="71"/>
      <c r="O65" s="15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6"/>
      <c r="AA65" s="6"/>
      <c r="AB65" s="6"/>
    </row>
    <row r="66" spans="1:28" ht="9.9" customHeight="1" x14ac:dyDescent="0.25">
      <c r="A66" s="10"/>
      <c r="B66" s="24"/>
      <c r="C66" s="19"/>
      <c r="D66" s="19"/>
      <c r="E66" s="19"/>
      <c r="F66" s="19"/>
      <c r="G66" s="70"/>
      <c r="L66" s="70"/>
      <c r="M66" s="70"/>
      <c r="N66" s="71"/>
      <c r="O66" s="15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6"/>
      <c r="AA66" s="6"/>
      <c r="AB66" s="6"/>
    </row>
    <row r="67" spans="1:28" ht="9.9" customHeight="1" x14ac:dyDescent="0.25">
      <c r="A67" s="69"/>
      <c r="B67" s="26"/>
      <c r="C67" s="19"/>
      <c r="D67" s="19"/>
      <c r="E67" s="19"/>
      <c r="F67" s="19"/>
      <c r="G67" s="70"/>
      <c r="L67" s="70"/>
      <c r="M67" s="70"/>
      <c r="N67" s="71"/>
      <c r="O67" s="15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6"/>
      <c r="AA67" s="6"/>
      <c r="AB67" s="6"/>
    </row>
    <row r="68" spans="1:28" ht="9.9" customHeight="1" x14ac:dyDescent="0.25">
      <c r="A68" s="69"/>
      <c r="B68" s="26"/>
      <c r="C68" s="19"/>
      <c r="D68" s="19"/>
      <c r="E68" s="19"/>
      <c r="F68" s="19"/>
      <c r="G68" s="70"/>
      <c r="L68" s="70"/>
      <c r="M68" s="70"/>
      <c r="N68" s="71"/>
      <c r="O68" s="15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6"/>
      <c r="AA68" s="6"/>
      <c r="AB68" s="6"/>
    </row>
    <row r="69" spans="1:28" ht="9.9" customHeight="1" x14ac:dyDescent="0.25">
      <c r="A69" s="69"/>
      <c r="B69" s="26"/>
      <c r="C69" s="19"/>
      <c r="D69" s="19"/>
      <c r="E69" s="19"/>
      <c r="F69" s="19"/>
      <c r="G69" s="70"/>
      <c r="L69" s="70"/>
      <c r="M69" s="70"/>
      <c r="N69" s="71"/>
      <c r="O69" s="15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6"/>
      <c r="AA69" s="6"/>
      <c r="AB69" s="6"/>
    </row>
    <row r="70" spans="1:28" ht="9.9" customHeight="1" x14ac:dyDescent="0.25">
      <c r="A70" s="69"/>
      <c r="B70" s="26"/>
      <c r="C70" s="19"/>
      <c r="D70" s="19"/>
      <c r="E70" s="19"/>
      <c r="F70" s="19"/>
      <c r="G70" s="70"/>
      <c r="L70" s="70"/>
      <c r="M70" s="70"/>
      <c r="N70" s="71"/>
      <c r="O70" s="15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6"/>
      <c r="AA70" s="6"/>
      <c r="AB70" s="6"/>
    </row>
    <row r="71" spans="1:28" ht="9.9" customHeight="1" x14ac:dyDescent="0.25">
      <c r="A71" s="69"/>
      <c r="B71" s="26"/>
      <c r="C71" s="19"/>
      <c r="D71" s="19"/>
      <c r="E71" s="19"/>
      <c r="F71" s="19"/>
      <c r="G71" s="70"/>
      <c r="L71" s="70"/>
      <c r="M71" s="70"/>
      <c r="N71" s="71"/>
      <c r="O71" s="15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6"/>
      <c r="AA71" s="6"/>
      <c r="AB71" s="6"/>
    </row>
    <row r="72" spans="1:28" ht="9.9" customHeight="1" x14ac:dyDescent="0.25">
      <c r="A72" s="69"/>
      <c r="B72" s="26"/>
      <c r="C72" s="19"/>
      <c r="D72" s="19"/>
      <c r="E72" s="19"/>
      <c r="F72" s="19"/>
      <c r="G72" s="70"/>
      <c r="L72" s="70"/>
      <c r="M72" s="70"/>
      <c r="N72" s="71"/>
      <c r="O72" s="15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6"/>
      <c r="AA72" s="6"/>
      <c r="AB72" s="6"/>
    </row>
    <row r="73" spans="1:28" ht="9.9" customHeight="1" x14ac:dyDescent="0.25">
      <c r="A73" s="69"/>
      <c r="B73" s="26"/>
      <c r="C73" s="19"/>
      <c r="D73" s="19"/>
      <c r="E73" s="19"/>
      <c r="F73" s="19"/>
      <c r="G73" s="70"/>
      <c r="L73" s="70"/>
      <c r="M73" s="70"/>
      <c r="N73" s="71"/>
      <c r="O73" s="15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6"/>
      <c r="AA73" s="6"/>
      <c r="AB73" s="6"/>
    </row>
    <row r="74" spans="1:28" ht="9.9" customHeight="1" x14ac:dyDescent="0.25">
      <c r="A74" s="69"/>
      <c r="B74" s="26"/>
      <c r="C74" s="19"/>
      <c r="D74" s="19"/>
      <c r="E74" s="19"/>
      <c r="F74" s="19"/>
      <c r="G74" s="70"/>
      <c r="L74" s="70"/>
      <c r="M74" s="70"/>
      <c r="N74" s="71"/>
      <c r="O74" s="15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6"/>
      <c r="AA74" s="6"/>
      <c r="AB74" s="6"/>
    </row>
    <row r="75" spans="1:28" ht="9.9" customHeight="1" x14ac:dyDescent="0.25">
      <c r="A75" s="10"/>
      <c r="B75" s="24"/>
      <c r="C75" s="19"/>
      <c r="D75" s="19"/>
      <c r="E75" s="19"/>
      <c r="F75" s="22"/>
      <c r="G75" s="20"/>
      <c r="L75" s="70"/>
      <c r="M75" s="70"/>
      <c r="N75" s="71"/>
      <c r="O75" s="15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6"/>
      <c r="AA75" s="6"/>
      <c r="AB75" s="6"/>
    </row>
    <row r="76" spans="1:28" ht="9.9" customHeight="1" x14ac:dyDescent="0.25">
      <c r="A76" s="69"/>
      <c r="B76" s="26"/>
      <c r="C76" s="19"/>
      <c r="D76" s="19"/>
      <c r="E76" s="19"/>
      <c r="F76" s="22"/>
      <c r="G76" s="70"/>
      <c r="L76" s="70"/>
      <c r="M76" s="70"/>
      <c r="N76" s="71"/>
      <c r="O76" s="15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6"/>
      <c r="AA76" s="6"/>
      <c r="AB76" s="6"/>
    </row>
    <row r="77" spans="1:28" ht="9.9" customHeight="1" x14ac:dyDescent="0.25">
      <c r="A77" s="69"/>
      <c r="B77" s="26"/>
      <c r="C77" s="19"/>
      <c r="D77" s="19"/>
      <c r="E77" s="19"/>
      <c r="F77" s="22"/>
      <c r="G77" s="70"/>
      <c r="L77" s="70"/>
      <c r="M77" s="70"/>
      <c r="N77" s="71"/>
      <c r="O77" s="15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6"/>
      <c r="AA77" s="6"/>
      <c r="AB77" s="6"/>
    </row>
    <row r="78" spans="1:28" ht="9.9" customHeight="1" x14ac:dyDescent="0.25">
      <c r="A78" s="69"/>
      <c r="B78" s="26"/>
      <c r="C78" s="19"/>
      <c r="D78" s="19"/>
      <c r="E78" s="19"/>
      <c r="F78" s="22"/>
      <c r="G78" s="70"/>
      <c r="L78" s="70"/>
      <c r="M78" s="70"/>
      <c r="N78" s="71"/>
      <c r="O78" s="15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6"/>
      <c r="AA78" s="6"/>
      <c r="AB78" s="6"/>
    </row>
    <row r="79" spans="1:28" ht="9.9" customHeight="1" x14ac:dyDescent="0.25">
      <c r="A79" s="69"/>
      <c r="B79" s="26"/>
      <c r="C79" s="19"/>
      <c r="D79" s="19"/>
      <c r="E79" s="19"/>
      <c r="F79" s="22"/>
      <c r="G79" s="70"/>
      <c r="L79" s="70"/>
      <c r="M79" s="70"/>
      <c r="N79" s="71"/>
      <c r="O79" s="15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6"/>
      <c r="AA79" s="6"/>
      <c r="AB79" s="6"/>
    </row>
    <row r="80" spans="1:28" ht="9.9" customHeight="1" x14ac:dyDescent="0.25">
      <c r="A80" s="69"/>
      <c r="B80" s="26"/>
      <c r="C80" s="19"/>
      <c r="D80" s="19"/>
      <c r="E80" s="19"/>
      <c r="F80" s="22"/>
      <c r="G80" s="70"/>
      <c r="L80" s="70"/>
      <c r="M80" s="70"/>
      <c r="N80" s="71"/>
      <c r="O80" s="15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6"/>
      <c r="AA80" s="6"/>
      <c r="AB80" s="6"/>
    </row>
    <row r="81" spans="1:28" ht="9.9" customHeight="1" x14ac:dyDescent="0.25">
      <c r="A81" s="69"/>
      <c r="B81" s="26"/>
      <c r="C81" s="19"/>
      <c r="D81" s="19"/>
      <c r="E81" s="19"/>
      <c r="F81" s="22"/>
      <c r="G81" s="70"/>
      <c r="L81" s="70"/>
      <c r="M81" s="70"/>
      <c r="N81" s="71"/>
      <c r="O81" s="15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6"/>
      <c r="AA81" s="6"/>
      <c r="AB81" s="6"/>
    </row>
    <row r="82" spans="1:28" ht="9.9" customHeight="1" x14ac:dyDescent="0.25">
      <c r="A82" s="69"/>
      <c r="B82" s="26"/>
      <c r="C82" s="19"/>
      <c r="D82" s="19"/>
      <c r="E82" s="19"/>
      <c r="F82" s="22"/>
      <c r="G82" s="70"/>
      <c r="L82" s="70"/>
      <c r="M82" s="70"/>
      <c r="N82" s="71"/>
      <c r="O82" s="15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6"/>
      <c r="AA82" s="6"/>
      <c r="AB82" s="6"/>
    </row>
    <row r="83" spans="1:28" ht="9.9" customHeight="1" x14ac:dyDescent="0.25">
      <c r="A83" s="69"/>
      <c r="B83" s="26"/>
      <c r="C83" s="19"/>
      <c r="D83" s="19"/>
      <c r="E83" s="19"/>
      <c r="F83" s="22"/>
      <c r="G83" s="70"/>
      <c r="L83" s="70"/>
      <c r="M83" s="70"/>
      <c r="N83" s="71"/>
      <c r="O83" s="15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6"/>
      <c r="AA83" s="6"/>
      <c r="AB83" s="6"/>
    </row>
    <row r="84" spans="1:28" ht="9.9" customHeight="1" x14ac:dyDescent="0.25">
      <c r="A84" s="69"/>
      <c r="B84" s="26"/>
      <c r="C84" s="19"/>
      <c r="D84" s="19"/>
      <c r="E84" s="19"/>
      <c r="F84" s="22"/>
      <c r="G84" s="70"/>
      <c r="L84" s="70"/>
      <c r="M84" s="70"/>
      <c r="N84" s="71"/>
      <c r="O84" s="15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6"/>
      <c r="AA84" s="6"/>
      <c r="AB84" s="6"/>
    </row>
    <row r="85" spans="1:28" ht="9.9" customHeight="1" x14ac:dyDescent="0.25">
      <c r="A85" s="69"/>
      <c r="B85" s="26"/>
      <c r="C85" s="19"/>
      <c r="D85" s="19"/>
      <c r="E85" s="19"/>
      <c r="F85" s="22"/>
      <c r="G85" s="70"/>
      <c r="L85" s="70"/>
      <c r="M85" s="70"/>
      <c r="N85" s="71"/>
      <c r="O85" s="15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6"/>
      <c r="AA85" s="6"/>
      <c r="AB85" s="6"/>
    </row>
    <row r="86" spans="1:28" ht="9.9" customHeight="1" x14ac:dyDescent="0.25">
      <c r="A86" s="69"/>
      <c r="B86" s="26"/>
      <c r="C86" s="19"/>
      <c r="D86" s="19"/>
      <c r="E86" s="19"/>
      <c r="F86" s="22"/>
      <c r="G86" s="70"/>
      <c r="L86" s="70"/>
      <c r="M86" s="70"/>
      <c r="N86" s="71"/>
      <c r="O86" s="15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6"/>
      <c r="AA86" s="6"/>
      <c r="AB86" s="6"/>
    </row>
    <row r="87" spans="1:28" ht="9.9" customHeight="1" x14ac:dyDescent="0.25">
      <c r="A87" s="69"/>
      <c r="B87" s="26"/>
      <c r="C87" s="19"/>
      <c r="D87" s="19"/>
      <c r="E87" s="19"/>
      <c r="F87" s="22"/>
      <c r="G87" s="70"/>
      <c r="L87" s="70"/>
      <c r="M87" s="70"/>
      <c r="N87" s="71"/>
      <c r="O87" s="15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6"/>
      <c r="AA87" s="6"/>
      <c r="AB87" s="6"/>
    </row>
    <row r="88" spans="1:28" ht="9.9" customHeight="1" x14ac:dyDescent="0.25">
      <c r="A88" s="69"/>
      <c r="B88" s="26"/>
      <c r="C88" s="19"/>
      <c r="D88" s="19"/>
      <c r="E88" s="19"/>
      <c r="F88" s="22"/>
      <c r="G88" s="70"/>
      <c r="L88" s="70"/>
      <c r="M88" s="70"/>
      <c r="N88" s="71"/>
      <c r="O88" s="15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6"/>
      <c r="AA88" s="6"/>
      <c r="AB88" s="6"/>
    </row>
    <row r="89" spans="1:28" ht="9.9" customHeight="1" x14ac:dyDescent="0.25">
      <c r="A89" s="69"/>
      <c r="B89" s="26"/>
      <c r="C89" s="19"/>
      <c r="D89" s="19"/>
      <c r="E89" s="19"/>
      <c r="F89" s="22"/>
      <c r="G89" s="70"/>
      <c r="L89" s="70"/>
      <c r="M89" s="70"/>
      <c r="N89" s="71"/>
      <c r="O89" s="15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6"/>
      <c r="AA89" s="6"/>
      <c r="AB89" s="6"/>
    </row>
    <row r="90" spans="1:28" ht="9.9" customHeight="1" x14ac:dyDescent="0.25">
      <c r="A90" s="69"/>
      <c r="B90" s="67"/>
      <c r="C90" s="70"/>
      <c r="D90" s="70"/>
      <c r="E90" s="70"/>
      <c r="G90" s="70"/>
      <c r="H90" s="70"/>
      <c r="L90" s="70"/>
      <c r="M90" s="70"/>
      <c r="N90" s="71"/>
      <c r="O90" s="15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6"/>
      <c r="AA90" s="6"/>
      <c r="AB90" s="6"/>
    </row>
    <row r="91" spans="1:28" ht="9.9" customHeight="1" x14ac:dyDescent="0.25">
      <c r="A91" s="10"/>
      <c r="B91" s="24"/>
      <c r="C91" s="70"/>
      <c r="D91" s="70"/>
      <c r="E91" s="70"/>
      <c r="G91" s="20"/>
      <c r="H91" s="70"/>
      <c r="L91" s="70"/>
      <c r="M91" s="70"/>
      <c r="N91" s="71"/>
      <c r="O91" s="15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6"/>
      <c r="AA91" s="6"/>
      <c r="AB91" s="6"/>
    </row>
    <row r="92" spans="1:28" ht="9.9" customHeight="1" x14ac:dyDescent="0.25">
      <c r="A92" s="28"/>
      <c r="B92" s="26"/>
      <c r="C92" s="70"/>
      <c r="D92" s="70"/>
      <c r="E92" s="70"/>
      <c r="G92" s="20"/>
      <c r="H92" s="70"/>
      <c r="L92" s="70"/>
      <c r="M92" s="70"/>
      <c r="N92" s="71"/>
      <c r="O92" s="15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6"/>
      <c r="AA92" s="6"/>
      <c r="AB92" s="6"/>
    </row>
    <row r="93" spans="1:28" ht="9.9" customHeight="1" x14ac:dyDescent="0.25">
      <c r="A93" s="28"/>
      <c r="B93" s="33"/>
      <c r="C93" s="19"/>
      <c r="D93" s="70"/>
      <c r="E93" s="132"/>
      <c r="G93" s="19"/>
      <c r="H93" s="70"/>
      <c r="L93" s="70"/>
      <c r="M93" s="70"/>
      <c r="N93" s="71"/>
      <c r="O93" s="15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6"/>
      <c r="AA93" s="6"/>
      <c r="AB93" s="6"/>
    </row>
    <row r="94" spans="1:28" ht="9.9" customHeight="1" x14ac:dyDescent="0.25">
      <c r="A94" s="28"/>
      <c r="B94" s="33"/>
      <c r="C94" s="19"/>
      <c r="D94" s="70"/>
      <c r="E94" s="19"/>
      <c r="G94" s="19"/>
      <c r="H94" s="70"/>
      <c r="L94" s="70"/>
      <c r="M94" s="70"/>
      <c r="N94" s="71"/>
      <c r="O94" s="15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6"/>
      <c r="AA94" s="6"/>
      <c r="AB94" s="6"/>
    </row>
    <row r="95" spans="1:28" ht="9.9" customHeight="1" x14ac:dyDescent="0.25">
      <c r="A95" s="69"/>
      <c r="B95" s="26"/>
      <c r="C95" s="19"/>
      <c r="D95" s="70"/>
      <c r="E95" s="19"/>
      <c r="G95" s="19"/>
      <c r="H95" s="70"/>
      <c r="L95" s="70"/>
      <c r="M95" s="70"/>
      <c r="N95" s="71"/>
      <c r="O95" s="15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6"/>
      <c r="AA95" s="6"/>
      <c r="AB95" s="6"/>
    </row>
    <row r="96" spans="1:28" ht="9.9" customHeight="1" x14ac:dyDescent="0.25">
      <c r="A96" s="69"/>
      <c r="B96" s="26"/>
      <c r="C96" s="19"/>
      <c r="D96" s="70"/>
      <c r="E96" s="19"/>
      <c r="G96" s="19"/>
      <c r="H96" s="70"/>
      <c r="L96" s="70"/>
      <c r="M96" s="70"/>
      <c r="N96" s="71"/>
      <c r="O96" s="15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6"/>
      <c r="AA96" s="6"/>
      <c r="AB96" s="6"/>
    </row>
    <row r="97" spans="1:28" ht="9.9" customHeight="1" x14ac:dyDescent="0.25">
      <c r="A97" s="28"/>
      <c r="B97" s="26"/>
      <c r="C97" s="19"/>
      <c r="D97" s="70"/>
      <c r="E97" s="19"/>
      <c r="G97" s="19"/>
      <c r="H97" s="70"/>
      <c r="L97" s="70"/>
      <c r="M97" s="70"/>
      <c r="N97" s="71"/>
      <c r="O97" s="15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6"/>
      <c r="AA97" s="6"/>
      <c r="AB97" s="6"/>
    </row>
    <row r="98" spans="1:28" ht="9.9" customHeight="1" x14ac:dyDescent="0.25">
      <c r="A98" s="28"/>
      <c r="B98" s="26"/>
      <c r="C98" s="19"/>
      <c r="D98" s="70"/>
      <c r="E98" s="19"/>
      <c r="G98" s="19"/>
      <c r="H98" s="70"/>
      <c r="L98" s="70"/>
      <c r="M98" s="70"/>
      <c r="N98" s="71"/>
      <c r="O98" s="15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6"/>
      <c r="AA98" s="6"/>
      <c r="AB98" s="6"/>
    </row>
    <row r="99" spans="1:28" ht="9.9" customHeight="1" x14ac:dyDescent="0.25">
      <c r="A99" s="28"/>
      <c r="B99" s="26"/>
      <c r="C99" s="19"/>
      <c r="D99" s="70"/>
      <c r="E99" s="19"/>
      <c r="G99" s="19"/>
      <c r="H99" s="70"/>
      <c r="L99" s="70"/>
      <c r="M99" s="70"/>
      <c r="N99" s="71"/>
      <c r="O99" s="15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6"/>
      <c r="AA99" s="6"/>
      <c r="AB99" s="6"/>
    </row>
    <row r="100" spans="1:28" ht="9.9" customHeight="1" x14ac:dyDescent="0.25">
      <c r="A100" s="28"/>
      <c r="B100" s="26"/>
      <c r="C100" s="19"/>
      <c r="D100" s="70"/>
      <c r="E100" s="19"/>
      <c r="G100" s="19"/>
      <c r="H100" s="70"/>
      <c r="L100" s="70"/>
      <c r="M100" s="70"/>
      <c r="N100" s="71"/>
      <c r="O100" s="15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6"/>
      <c r="AA100" s="6"/>
      <c r="AB100" s="6"/>
    </row>
    <row r="101" spans="1:28" ht="9.9" customHeight="1" x14ac:dyDescent="0.25">
      <c r="A101" s="28"/>
      <c r="B101" s="33"/>
      <c r="C101" s="19"/>
      <c r="D101" s="70"/>
      <c r="E101" s="19"/>
      <c r="G101" s="19"/>
      <c r="H101" s="70"/>
      <c r="L101" s="70"/>
      <c r="M101" s="70"/>
      <c r="N101" s="71"/>
      <c r="O101" s="15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6"/>
      <c r="AA101" s="6"/>
      <c r="AB101" s="6"/>
    </row>
    <row r="102" spans="1:28" ht="9.9" customHeight="1" x14ac:dyDescent="0.25">
      <c r="A102" s="10"/>
      <c r="B102" s="24"/>
      <c r="C102" s="70"/>
      <c r="D102" s="70"/>
      <c r="E102" s="70"/>
      <c r="G102" s="20"/>
      <c r="H102" s="70"/>
      <c r="L102" s="70"/>
      <c r="M102" s="70"/>
      <c r="N102" s="71"/>
      <c r="O102" s="15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6"/>
      <c r="AA102" s="6"/>
      <c r="AB102" s="6"/>
    </row>
    <row r="103" spans="1:28" ht="9.9" customHeight="1" x14ac:dyDescent="0.25">
      <c r="A103" s="69"/>
      <c r="B103" s="26"/>
      <c r="C103" s="19"/>
      <c r="D103" s="19"/>
      <c r="E103" s="19"/>
      <c r="F103" s="22"/>
      <c r="G103" s="70"/>
      <c r="H103" s="70"/>
      <c r="L103" s="70"/>
      <c r="M103" s="70"/>
      <c r="N103" s="71"/>
      <c r="O103" s="15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6"/>
      <c r="AA103" s="6"/>
      <c r="AB103" s="6"/>
    </row>
    <row r="104" spans="1:28" ht="9.9" customHeight="1" x14ac:dyDescent="0.25">
      <c r="A104" s="69"/>
      <c r="B104" s="26"/>
      <c r="C104" s="19"/>
      <c r="D104" s="19"/>
      <c r="E104" s="19"/>
      <c r="F104" s="22"/>
      <c r="G104" s="70"/>
      <c r="H104" s="70"/>
      <c r="L104" s="70"/>
      <c r="M104" s="70"/>
      <c r="N104" s="71"/>
      <c r="O104" s="15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6"/>
      <c r="AA104" s="6"/>
      <c r="AB104" s="6"/>
    </row>
    <row r="105" spans="1:28" ht="9.9" customHeight="1" x14ac:dyDescent="0.25">
      <c r="A105" s="69"/>
      <c r="B105" s="26"/>
      <c r="C105" s="19"/>
      <c r="D105" s="19"/>
      <c r="E105" s="19"/>
      <c r="F105" s="22"/>
      <c r="G105" s="70"/>
      <c r="H105" s="70"/>
      <c r="L105" s="70"/>
      <c r="M105" s="70"/>
      <c r="N105" s="71"/>
      <c r="O105" s="15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6"/>
      <c r="AA105" s="6"/>
      <c r="AB105" s="6"/>
    </row>
    <row r="106" spans="1:28" ht="9.9" customHeight="1" x14ac:dyDescent="0.25">
      <c r="A106" s="69"/>
      <c r="B106" s="26"/>
      <c r="C106" s="19"/>
      <c r="D106" s="19"/>
      <c r="E106" s="19"/>
      <c r="F106" s="22"/>
      <c r="G106" s="70"/>
      <c r="H106" s="70"/>
      <c r="L106" s="70"/>
      <c r="M106" s="70"/>
      <c r="N106" s="71"/>
      <c r="O106" s="15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6"/>
      <c r="AA106" s="6"/>
      <c r="AB106" s="6"/>
    </row>
    <row r="107" spans="1:28" ht="9.9" customHeight="1" x14ac:dyDescent="0.25">
      <c r="A107" s="69"/>
      <c r="B107" s="26"/>
      <c r="C107" s="19"/>
      <c r="D107" s="19"/>
      <c r="E107" s="19"/>
      <c r="F107" s="22"/>
      <c r="G107" s="70"/>
      <c r="H107" s="70"/>
      <c r="L107" s="70"/>
      <c r="M107" s="70"/>
      <c r="N107" s="71"/>
      <c r="O107" s="15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6"/>
      <c r="AA107" s="6"/>
      <c r="AB107" s="6"/>
    </row>
    <row r="108" spans="1:28" ht="9.9" customHeight="1" x14ac:dyDescent="0.25">
      <c r="A108" s="69"/>
      <c r="B108" s="26"/>
      <c r="C108" s="19"/>
      <c r="D108" s="19"/>
      <c r="E108" s="19"/>
      <c r="F108" s="22"/>
      <c r="G108" s="70"/>
      <c r="H108" s="70"/>
      <c r="L108" s="70"/>
      <c r="M108" s="70"/>
      <c r="N108" s="71"/>
      <c r="O108" s="15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6"/>
      <c r="AA108" s="6"/>
      <c r="AB108" s="6"/>
    </row>
    <row r="109" spans="1:28" ht="9.9" customHeight="1" x14ac:dyDescent="0.25">
      <c r="A109" s="69"/>
      <c r="B109" s="26"/>
      <c r="C109" s="19"/>
      <c r="D109" s="19"/>
      <c r="E109" s="19"/>
      <c r="F109" s="22"/>
      <c r="G109" s="70"/>
      <c r="H109" s="70"/>
      <c r="L109" s="70"/>
      <c r="M109" s="70"/>
      <c r="N109" s="71"/>
      <c r="O109" s="15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6"/>
      <c r="AA109" s="6"/>
      <c r="AB109" s="6"/>
    </row>
    <row r="110" spans="1:28" ht="9.9" customHeight="1" x14ac:dyDescent="0.25">
      <c r="A110" s="69"/>
      <c r="B110" s="26"/>
      <c r="C110" s="19"/>
      <c r="D110" s="19"/>
      <c r="E110" s="19"/>
      <c r="F110" s="22"/>
      <c r="G110" s="70"/>
      <c r="H110" s="70"/>
      <c r="L110" s="70"/>
      <c r="M110" s="70"/>
      <c r="N110" s="71"/>
      <c r="O110" s="15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6"/>
      <c r="AA110" s="6"/>
      <c r="AB110" s="6"/>
    </row>
    <row r="111" spans="1:28" ht="9.9" customHeight="1" x14ac:dyDescent="0.25">
      <c r="A111" s="69"/>
      <c r="B111" s="26"/>
      <c r="C111" s="19"/>
      <c r="D111" s="19"/>
      <c r="E111" s="19"/>
      <c r="F111" s="22"/>
      <c r="G111" s="70"/>
      <c r="H111" s="70"/>
      <c r="L111" s="70"/>
      <c r="M111" s="70"/>
      <c r="N111" s="71"/>
      <c r="O111" s="15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6"/>
      <c r="AA111" s="6"/>
      <c r="AB111" s="6"/>
    </row>
    <row r="112" spans="1:28" ht="9.9" customHeight="1" x14ac:dyDescent="0.25">
      <c r="A112" s="69"/>
      <c r="B112" s="26"/>
      <c r="C112" s="19"/>
      <c r="D112" s="19"/>
      <c r="E112" s="19"/>
      <c r="F112" s="22"/>
      <c r="G112" s="70"/>
      <c r="H112" s="70"/>
      <c r="L112" s="70"/>
      <c r="M112" s="70"/>
      <c r="N112" s="71"/>
      <c r="O112" s="15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6"/>
      <c r="AA112" s="6"/>
      <c r="AB112" s="6"/>
    </row>
    <row r="113" spans="1:28" ht="9.9" customHeight="1" x14ac:dyDescent="0.25">
      <c r="A113" s="69"/>
      <c r="B113" s="26"/>
      <c r="C113" s="19"/>
      <c r="D113" s="19"/>
      <c r="E113" s="19"/>
      <c r="F113" s="22"/>
      <c r="G113" s="70"/>
      <c r="H113" s="70"/>
      <c r="L113" s="70"/>
      <c r="M113" s="70"/>
      <c r="N113" s="71"/>
      <c r="O113" s="15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6"/>
      <c r="AA113" s="6"/>
      <c r="AB113" s="6"/>
    </row>
    <row r="114" spans="1:28" ht="9.9" customHeight="1" x14ac:dyDescent="0.25">
      <c r="A114" s="69"/>
      <c r="B114" s="26"/>
      <c r="C114" s="19"/>
      <c r="D114" s="19"/>
      <c r="E114" s="19"/>
      <c r="F114" s="22"/>
      <c r="G114" s="70"/>
      <c r="H114" s="70"/>
      <c r="L114" s="70"/>
      <c r="M114" s="70"/>
      <c r="N114" s="71"/>
      <c r="O114" s="15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6"/>
      <c r="AA114" s="6"/>
      <c r="AB114" s="6"/>
    </row>
    <row r="115" spans="1:28" ht="9.9" customHeight="1" x14ac:dyDescent="0.25">
      <c r="A115" s="69"/>
      <c r="B115" s="26"/>
      <c r="C115" s="19"/>
      <c r="D115" s="19"/>
      <c r="E115" s="19"/>
      <c r="F115" s="22"/>
      <c r="G115" s="70"/>
      <c r="H115" s="70"/>
      <c r="L115" s="70"/>
      <c r="M115" s="70"/>
      <c r="N115" s="71"/>
      <c r="O115" s="15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6"/>
      <c r="AA115" s="6"/>
      <c r="AB115" s="6"/>
    </row>
    <row r="116" spans="1:28" ht="9.9" customHeight="1" x14ac:dyDescent="0.25">
      <c r="A116" s="69"/>
      <c r="B116" s="26"/>
      <c r="C116" s="19"/>
      <c r="D116" s="19"/>
      <c r="E116" s="19"/>
      <c r="F116" s="22"/>
      <c r="G116" s="70"/>
      <c r="H116" s="70"/>
      <c r="L116" s="70"/>
      <c r="M116" s="70"/>
      <c r="N116" s="71"/>
      <c r="O116" s="15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6"/>
      <c r="AA116" s="6"/>
      <c r="AB116" s="6"/>
    </row>
    <row r="117" spans="1:28" ht="9.9" customHeight="1" x14ac:dyDescent="0.25">
      <c r="A117" s="69"/>
      <c r="B117" s="26"/>
      <c r="C117" s="19"/>
      <c r="D117" s="19"/>
      <c r="E117" s="19"/>
      <c r="F117" s="22"/>
      <c r="G117" s="70"/>
      <c r="H117" s="70"/>
      <c r="L117" s="70"/>
      <c r="M117" s="70"/>
      <c r="N117" s="71"/>
      <c r="O117" s="15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6"/>
      <c r="AA117" s="6"/>
      <c r="AB117" s="6"/>
    </row>
    <row r="118" spans="1:28" ht="9.9" customHeight="1" x14ac:dyDescent="0.25">
      <c r="A118" s="69"/>
      <c r="B118" s="26"/>
      <c r="C118" s="19"/>
      <c r="D118" s="19"/>
      <c r="E118" s="19"/>
      <c r="F118" s="22"/>
      <c r="G118" s="70"/>
      <c r="H118" s="70"/>
      <c r="L118" s="70"/>
      <c r="M118" s="70"/>
      <c r="N118" s="71"/>
      <c r="O118" s="15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6"/>
      <c r="AA118" s="6"/>
      <c r="AB118" s="6"/>
    </row>
    <row r="119" spans="1:28" ht="9.9" customHeight="1" x14ac:dyDescent="0.25">
      <c r="A119" s="69"/>
      <c r="B119" s="26"/>
      <c r="C119" s="19"/>
      <c r="D119" s="19"/>
      <c r="E119" s="19"/>
      <c r="F119" s="22"/>
      <c r="G119" s="70"/>
      <c r="H119" s="70"/>
      <c r="L119" s="70"/>
      <c r="M119" s="70"/>
      <c r="N119" s="71"/>
      <c r="O119" s="15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6"/>
      <c r="AA119" s="6"/>
      <c r="AB119" s="6"/>
    </row>
    <row r="120" spans="1:28" ht="9.9" customHeight="1" x14ac:dyDescent="0.25">
      <c r="A120" s="69"/>
      <c r="B120" s="26"/>
      <c r="C120" s="19"/>
      <c r="D120" s="19"/>
      <c r="E120" s="19"/>
      <c r="F120" s="22"/>
      <c r="G120" s="70"/>
      <c r="H120" s="70"/>
      <c r="L120" s="70"/>
      <c r="M120" s="70"/>
      <c r="N120" s="71"/>
      <c r="O120" s="15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6"/>
      <c r="AA120" s="6"/>
      <c r="AB120" s="6"/>
    </row>
    <row r="121" spans="1:28" ht="9.9" customHeight="1" x14ac:dyDescent="0.25">
      <c r="A121" s="69"/>
      <c r="B121" s="26"/>
      <c r="C121" s="19"/>
      <c r="D121" s="19"/>
      <c r="E121" s="19"/>
      <c r="F121" s="22"/>
      <c r="G121" s="70"/>
      <c r="H121" s="70"/>
      <c r="L121" s="70"/>
      <c r="M121" s="70"/>
      <c r="N121" s="71"/>
      <c r="O121" s="15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6"/>
      <c r="AA121" s="6"/>
      <c r="AB121" s="6"/>
    </row>
    <row r="122" spans="1:28" ht="9.9" customHeight="1" x14ac:dyDescent="0.25">
      <c r="A122" s="69"/>
      <c r="B122" s="26"/>
      <c r="C122" s="19"/>
      <c r="D122" s="19"/>
      <c r="E122" s="19"/>
      <c r="F122" s="22"/>
      <c r="G122" s="70"/>
      <c r="H122" s="70"/>
      <c r="L122" s="70"/>
      <c r="M122" s="70"/>
      <c r="N122" s="71"/>
      <c r="O122" s="15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6"/>
      <c r="AA122" s="6"/>
      <c r="AB122" s="6"/>
    </row>
    <row r="123" spans="1:28" ht="9.9" customHeight="1" x14ac:dyDescent="0.25">
      <c r="A123" s="69"/>
      <c r="B123" s="26"/>
      <c r="C123" s="19"/>
      <c r="D123" s="19"/>
      <c r="E123" s="19"/>
      <c r="F123" s="22"/>
      <c r="G123" s="70"/>
      <c r="H123" s="70"/>
      <c r="L123" s="70"/>
      <c r="M123" s="70"/>
      <c r="N123" s="71"/>
      <c r="O123" s="15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6"/>
      <c r="AA123" s="6"/>
      <c r="AB123" s="6"/>
    </row>
    <row r="124" spans="1:28" ht="9.9" customHeight="1" x14ac:dyDescent="0.25">
      <c r="A124" s="69"/>
      <c r="B124" s="26"/>
      <c r="C124" s="19"/>
      <c r="D124" s="19"/>
      <c r="E124" s="19"/>
      <c r="F124" s="22"/>
      <c r="G124" s="70"/>
      <c r="H124" s="70"/>
      <c r="L124" s="70"/>
      <c r="M124" s="70"/>
      <c r="N124" s="71"/>
      <c r="O124" s="15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6"/>
      <c r="AA124" s="6"/>
      <c r="AB124" s="6"/>
    </row>
    <row r="125" spans="1:28" ht="9.9" customHeight="1" x14ac:dyDescent="0.25">
      <c r="A125" s="69"/>
      <c r="B125" s="26"/>
      <c r="C125" s="19"/>
      <c r="D125" s="19"/>
      <c r="E125" s="19"/>
      <c r="F125" s="22"/>
      <c r="G125" s="70"/>
      <c r="H125" s="70"/>
      <c r="L125" s="70"/>
      <c r="M125" s="70"/>
      <c r="N125" s="71"/>
      <c r="O125" s="15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6"/>
      <c r="AA125" s="6"/>
      <c r="AB125" s="6"/>
    </row>
    <row r="126" spans="1:28" ht="9.9" customHeight="1" x14ac:dyDescent="0.25">
      <c r="A126" s="69"/>
      <c r="B126" s="26"/>
      <c r="C126" s="19"/>
      <c r="D126" s="19"/>
      <c r="E126" s="19"/>
      <c r="F126" s="22"/>
      <c r="G126" s="70"/>
      <c r="H126" s="70"/>
      <c r="L126" s="70"/>
      <c r="M126" s="70"/>
      <c r="N126" s="71"/>
      <c r="O126" s="15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6"/>
      <c r="AA126" s="6"/>
      <c r="AB126" s="6"/>
    </row>
    <row r="127" spans="1:28" ht="9.9" customHeight="1" x14ac:dyDescent="0.25">
      <c r="A127" s="69"/>
      <c r="B127" s="26"/>
      <c r="C127" s="19"/>
      <c r="D127" s="19"/>
      <c r="E127" s="19"/>
      <c r="F127" s="22"/>
      <c r="G127" s="70"/>
      <c r="H127" s="70"/>
      <c r="L127" s="70"/>
      <c r="M127" s="70"/>
      <c r="N127" s="71"/>
      <c r="O127" s="15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6"/>
      <c r="AA127" s="6"/>
      <c r="AB127" s="6"/>
    </row>
    <row r="128" spans="1:28" ht="9.9" customHeight="1" x14ac:dyDescent="0.25">
      <c r="A128" s="69"/>
      <c r="B128" s="26"/>
      <c r="C128" s="19"/>
      <c r="D128" s="19"/>
      <c r="E128" s="19"/>
      <c r="F128" s="22"/>
      <c r="G128" s="70"/>
      <c r="H128" s="70"/>
      <c r="L128" s="70"/>
      <c r="M128" s="70"/>
      <c r="N128" s="71"/>
      <c r="O128" s="15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6"/>
      <c r="AA128" s="6"/>
      <c r="AB128" s="6"/>
    </row>
    <row r="129" spans="1:28" ht="9.9" customHeight="1" x14ac:dyDescent="0.25">
      <c r="A129" s="69"/>
      <c r="B129" s="26"/>
      <c r="C129" s="19"/>
      <c r="D129" s="19"/>
      <c r="E129" s="19"/>
      <c r="F129" s="22"/>
      <c r="G129" s="70"/>
      <c r="H129" s="19"/>
      <c r="K129" s="13"/>
      <c r="L129" s="70"/>
      <c r="M129" s="70"/>
      <c r="N129" s="71"/>
      <c r="O129" s="15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6"/>
      <c r="AA129" s="6"/>
      <c r="AB129" s="6"/>
    </row>
    <row r="130" spans="1:28" ht="9.9" customHeight="1" x14ac:dyDescent="0.25">
      <c r="A130" s="69"/>
      <c r="B130" s="26"/>
      <c r="C130" s="19"/>
      <c r="D130" s="19"/>
      <c r="E130" s="19"/>
      <c r="F130" s="22"/>
      <c r="G130" s="70"/>
      <c r="H130" s="70"/>
      <c r="L130" s="70"/>
      <c r="M130" s="70"/>
      <c r="N130" s="71"/>
      <c r="O130" s="15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6"/>
      <c r="AA130" s="6"/>
      <c r="AB130" s="6"/>
    </row>
    <row r="131" spans="1:28" ht="9.9" customHeight="1" x14ac:dyDescent="0.25">
      <c r="A131" s="69"/>
      <c r="B131" s="26"/>
      <c r="C131" s="19"/>
      <c r="D131" s="19"/>
      <c r="E131" s="19"/>
      <c r="F131" s="22"/>
      <c r="G131" s="70"/>
      <c r="H131" s="70"/>
      <c r="L131" s="70"/>
      <c r="M131" s="70"/>
      <c r="N131" s="71"/>
      <c r="O131" s="15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6"/>
      <c r="AA131" s="6"/>
      <c r="AB131" s="6"/>
    </row>
    <row r="132" spans="1:28" ht="9.9" customHeight="1" x14ac:dyDescent="0.25">
      <c r="A132" s="69"/>
      <c r="B132" s="26"/>
      <c r="C132" s="19"/>
      <c r="D132" s="19"/>
      <c r="E132" s="19"/>
      <c r="F132" s="22"/>
      <c r="G132" s="70"/>
      <c r="H132" s="70"/>
      <c r="L132" s="70"/>
      <c r="M132" s="70"/>
      <c r="N132" s="71"/>
      <c r="O132" s="15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6"/>
      <c r="AA132" s="6"/>
      <c r="AB132" s="6"/>
    </row>
    <row r="133" spans="1:28" ht="9.9" customHeight="1" x14ac:dyDescent="0.25">
      <c r="A133" s="69"/>
      <c r="B133" s="26"/>
      <c r="C133" s="19"/>
      <c r="D133" s="19"/>
      <c r="E133" s="19"/>
      <c r="F133" s="22"/>
      <c r="G133" s="70"/>
      <c r="H133" s="70"/>
      <c r="L133" s="70"/>
      <c r="M133" s="70"/>
      <c r="N133" s="71"/>
      <c r="O133" s="15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6"/>
      <c r="AA133" s="6"/>
      <c r="AB133" s="6"/>
    </row>
    <row r="134" spans="1:28" ht="9.9" customHeight="1" x14ac:dyDescent="0.25">
      <c r="A134" s="69"/>
      <c r="B134" s="26"/>
      <c r="C134" s="19"/>
      <c r="D134" s="19"/>
      <c r="E134" s="19"/>
      <c r="F134" s="22"/>
      <c r="G134" s="70"/>
      <c r="H134" s="70"/>
      <c r="L134" s="70"/>
      <c r="M134" s="70"/>
      <c r="N134" s="71"/>
      <c r="O134" s="15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6"/>
      <c r="AA134" s="6"/>
      <c r="AB134" s="6"/>
    </row>
    <row r="135" spans="1:28" ht="9.9" customHeight="1" x14ac:dyDescent="0.25">
      <c r="A135" s="69"/>
      <c r="B135" s="26"/>
      <c r="C135" s="70"/>
      <c r="D135" s="70"/>
      <c r="E135" s="70"/>
      <c r="G135" s="70"/>
      <c r="H135" s="70"/>
      <c r="L135" s="70"/>
      <c r="M135" s="70"/>
      <c r="N135" s="71"/>
      <c r="O135" s="15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6"/>
      <c r="AA135" s="6"/>
      <c r="AB135" s="6"/>
    </row>
    <row r="136" spans="1:28" ht="9.9" customHeight="1" x14ac:dyDescent="0.25">
      <c r="A136" s="69"/>
      <c r="B136" s="26"/>
      <c r="C136" s="70"/>
      <c r="D136" s="70"/>
      <c r="E136" s="70"/>
      <c r="G136" s="70"/>
      <c r="H136" s="70"/>
      <c r="L136" s="70"/>
      <c r="M136" s="70"/>
      <c r="N136" s="71"/>
      <c r="O136" s="15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6"/>
      <c r="AA136" s="6"/>
      <c r="AB136" s="6"/>
    </row>
    <row r="137" spans="1:28" ht="9.9" customHeight="1" x14ac:dyDescent="0.25">
      <c r="A137" s="10"/>
      <c r="B137" s="24"/>
      <c r="C137" s="19"/>
      <c r="D137" s="19"/>
      <c r="E137" s="19"/>
      <c r="F137" s="22"/>
      <c r="G137" s="20"/>
      <c r="K137" s="19"/>
      <c r="L137" s="70"/>
      <c r="M137" s="70"/>
      <c r="N137" s="71"/>
      <c r="O137" s="15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6"/>
      <c r="AA137" s="6"/>
      <c r="AB137" s="6"/>
    </row>
    <row r="138" spans="1:28" ht="9.9" customHeight="1" x14ac:dyDescent="0.25">
      <c r="A138" s="28"/>
      <c r="B138" s="26"/>
      <c r="C138" s="19"/>
      <c r="D138" s="19"/>
      <c r="E138" s="19"/>
      <c r="F138" s="22"/>
      <c r="G138" s="20"/>
      <c r="K138" s="19"/>
      <c r="L138" s="70"/>
      <c r="M138" s="70"/>
      <c r="N138" s="71"/>
      <c r="O138" s="15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6"/>
      <c r="AA138" s="6"/>
      <c r="AB138" s="6"/>
    </row>
    <row r="139" spans="1:28" ht="9.9" customHeight="1" x14ac:dyDescent="0.25">
      <c r="A139" s="28"/>
      <c r="B139" s="33"/>
      <c r="C139" s="19"/>
      <c r="D139" s="70"/>
      <c r="E139" s="19"/>
      <c r="F139" s="22"/>
      <c r="G139" s="70"/>
      <c r="K139" s="19"/>
      <c r="L139" s="70"/>
      <c r="M139" s="70"/>
      <c r="N139" s="71"/>
      <c r="O139" s="15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6"/>
      <c r="AA139" s="6"/>
      <c r="AB139" s="6"/>
    </row>
    <row r="140" spans="1:28" ht="9.9" customHeight="1" x14ac:dyDescent="0.25">
      <c r="A140" s="28"/>
      <c r="B140" s="33"/>
      <c r="C140" s="19"/>
      <c r="D140" s="70"/>
      <c r="E140" s="19"/>
      <c r="F140" s="22"/>
      <c r="G140" s="70"/>
      <c r="K140" s="19"/>
      <c r="L140" s="70"/>
      <c r="M140" s="70"/>
      <c r="N140" s="71"/>
      <c r="O140" s="15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6"/>
      <c r="AA140" s="6"/>
      <c r="AB140" s="6"/>
    </row>
    <row r="141" spans="1:28" ht="9.9" customHeight="1" x14ac:dyDescent="0.25">
      <c r="A141" s="28"/>
      <c r="B141" s="33"/>
      <c r="C141" s="19"/>
      <c r="D141" s="70"/>
      <c r="E141" s="19"/>
      <c r="F141" s="22"/>
      <c r="G141" s="70"/>
      <c r="K141" s="19"/>
      <c r="L141" s="70"/>
      <c r="M141" s="70"/>
      <c r="N141" s="71"/>
      <c r="O141" s="15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6"/>
      <c r="AA141" s="6"/>
      <c r="AB141" s="6"/>
    </row>
    <row r="142" spans="1:28" ht="9.9" customHeight="1" x14ac:dyDescent="0.25">
      <c r="A142" s="28"/>
      <c r="B142" s="33"/>
      <c r="C142" s="19"/>
      <c r="D142" s="70"/>
      <c r="E142" s="19"/>
      <c r="F142" s="22"/>
      <c r="G142" s="70"/>
      <c r="K142" s="19"/>
      <c r="L142" s="70"/>
      <c r="M142" s="70"/>
      <c r="N142" s="71"/>
      <c r="O142" s="15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6"/>
      <c r="AA142" s="6"/>
      <c r="AB142" s="6"/>
    </row>
    <row r="143" spans="1:28" ht="9.9" customHeight="1" x14ac:dyDescent="0.25">
      <c r="A143" s="28"/>
      <c r="B143" s="33"/>
      <c r="C143" s="19"/>
      <c r="D143" s="70"/>
      <c r="E143" s="19"/>
      <c r="F143" s="22"/>
      <c r="G143" s="70"/>
      <c r="K143" s="19"/>
      <c r="L143" s="70"/>
      <c r="M143" s="70"/>
      <c r="N143" s="71"/>
      <c r="O143" s="15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6"/>
      <c r="AA143" s="6"/>
      <c r="AB143" s="6"/>
    </row>
    <row r="144" spans="1:28" ht="9.9" customHeight="1" x14ac:dyDescent="0.25">
      <c r="A144" s="28"/>
      <c r="B144" s="33"/>
      <c r="C144" s="19"/>
      <c r="D144" s="70"/>
      <c r="E144" s="19"/>
      <c r="F144" s="22"/>
      <c r="G144" s="70"/>
      <c r="K144" s="19"/>
      <c r="L144" s="70"/>
      <c r="M144" s="70"/>
      <c r="N144" s="71"/>
      <c r="O144" s="15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6"/>
      <c r="AA144" s="6"/>
      <c r="AB144" s="6"/>
    </row>
    <row r="145" spans="1:28" ht="9.9" customHeight="1" x14ac:dyDescent="0.25">
      <c r="A145" s="28"/>
      <c r="B145" s="33"/>
      <c r="C145" s="19"/>
      <c r="D145" s="70"/>
      <c r="E145" s="19"/>
      <c r="F145" s="22"/>
      <c r="G145" s="70"/>
      <c r="K145" s="19"/>
      <c r="L145" s="70"/>
      <c r="M145" s="70"/>
      <c r="N145" s="71"/>
      <c r="O145" s="15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6"/>
      <c r="AA145" s="6"/>
      <c r="AB145" s="6"/>
    </row>
    <row r="146" spans="1:28" ht="9.9" customHeight="1" x14ac:dyDescent="0.25">
      <c r="A146" s="28"/>
      <c r="B146" s="33"/>
      <c r="C146" s="19"/>
      <c r="D146" s="70"/>
      <c r="E146" s="19"/>
      <c r="F146" s="22"/>
      <c r="G146" s="70"/>
      <c r="K146" s="19"/>
      <c r="L146" s="70"/>
      <c r="M146" s="70"/>
      <c r="N146" s="71"/>
      <c r="O146" s="15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6"/>
      <c r="AA146" s="6"/>
      <c r="AB146" s="6"/>
    </row>
    <row r="147" spans="1:28" ht="9.9" customHeight="1" x14ac:dyDescent="0.25">
      <c r="A147" s="28"/>
      <c r="B147" s="33"/>
      <c r="C147" s="19"/>
      <c r="D147" s="70"/>
      <c r="E147" s="19"/>
      <c r="F147" s="22"/>
      <c r="G147" s="70"/>
      <c r="K147" s="19"/>
      <c r="L147" s="70"/>
      <c r="M147" s="70"/>
      <c r="N147" s="71"/>
      <c r="O147" s="15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6"/>
      <c r="AA147" s="6"/>
      <c r="AB147" s="6"/>
    </row>
    <row r="148" spans="1:28" ht="9.9" customHeight="1" x14ac:dyDescent="0.25">
      <c r="A148" s="28"/>
      <c r="B148" s="33"/>
      <c r="C148" s="19"/>
      <c r="D148" s="70"/>
      <c r="E148" s="19"/>
      <c r="F148" s="22"/>
      <c r="G148" s="70"/>
      <c r="K148" s="19"/>
      <c r="L148" s="70"/>
      <c r="M148" s="70"/>
      <c r="N148" s="71"/>
      <c r="O148" s="15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6"/>
      <c r="AA148" s="6"/>
      <c r="AB148" s="6"/>
    </row>
    <row r="149" spans="1:28" ht="9.9" customHeight="1" x14ac:dyDescent="0.25">
      <c r="A149" s="28"/>
      <c r="B149" s="33"/>
      <c r="C149" s="19"/>
      <c r="D149" s="70"/>
      <c r="E149" s="19"/>
      <c r="F149" s="22"/>
      <c r="G149" s="70"/>
      <c r="K149" s="19"/>
      <c r="L149" s="70"/>
      <c r="M149" s="70"/>
      <c r="N149" s="71"/>
      <c r="O149" s="15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6"/>
      <c r="AA149" s="6"/>
      <c r="AB149" s="6"/>
    </row>
    <row r="150" spans="1:28" ht="9.9" customHeight="1" x14ac:dyDescent="0.25">
      <c r="A150" s="69"/>
      <c r="B150" s="26"/>
      <c r="C150" s="19"/>
      <c r="D150" s="19"/>
      <c r="E150" s="19"/>
      <c r="F150" s="22"/>
      <c r="G150" s="70"/>
      <c r="K150" s="19"/>
      <c r="L150" s="70"/>
      <c r="M150" s="70"/>
      <c r="N150" s="71"/>
      <c r="O150" s="15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6"/>
      <c r="AA150" s="6"/>
      <c r="AB150" s="6"/>
    </row>
    <row r="151" spans="1:28" ht="9.9" customHeight="1" x14ac:dyDescent="0.25">
      <c r="A151" s="69"/>
      <c r="B151" s="26"/>
      <c r="C151" s="19"/>
      <c r="D151" s="19"/>
      <c r="E151" s="19"/>
      <c r="F151" s="22"/>
      <c r="G151" s="70"/>
      <c r="K151" s="19"/>
      <c r="L151" s="70"/>
      <c r="M151" s="70"/>
      <c r="N151" s="71"/>
      <c r="O151" s="15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6"/>
      <c r="AA151" s="6"/>
      <c r="AB151" s="6"/>
    </row>
    <row r="152" spans="1:28" ht="9.9" customHeight="1" x14ac:dyDescent="0.25">
      <c r="A152" s="69"/>
      <c r="B152" s="26"/>
      <c r="C152" s="19"/>
      <c r="D152" s="19"/>
      <c r="E152" s="19"/>
      <c r="F152" s="22"/>
      <c r="G152" s="70"/>
      <c r="K152" s="19"/>
      <c r="L152" s="70"/>
      <c r="M152" s="70"/>
      <c r="N152" s="71"/>
      <c r="O152" s="15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6"/>
      <c r="AA152" s="6"/>
      <c r="AB152" s="6"/>
    </row>
    <row r="153" spans="1:28" ht="9.9" customHeight="1" x14ac:dyDescent="0.25">
      <c r="A153" s="69"/>
      <c r="B153" s="26"/>
      <c r="C153" s="19"/>
      <c r="D153" s="19"/>
      <c r="E153" s="19"/>
      <c r="F153" s="22"/>
      <c r="G153" s="70"/>
      <c r="K153" s="19"/>
      <c r="L153" s="70"/>
      <c r="M153" s="70"/>
      <c r="N153" s="71"/>
      <c r="O153" s="15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6"/>
      <c r="AA153" s="6"/>
      <c r="AB153" s="6"/>
    </row>
    <row r="154" spans="1:28" ht="9.9" customHeight="1" x14ac:dyDescent="0.25">
      <c r="A154" s="69"/>
      <c r="B154" s="26"/>
      <c r="C154" s="19"/>
      <c r="D154" s="19"/>
      <c r="E154" s="19"/>
      <c r="F154" s="22"/>
      <c r="G154" s="70"/>
      <c r="K154" s="19"/>
      <c r="L154" s="70"/>
      <c r="M154" s="70"/>
      <c r="N154" s="71"/>
      <c r="O154" s="15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6"/>
      <c r="AA154" s="6"/>
      <c r="AB154" s="6"/>
    </row>
    <row r="155" spans="1:28" ht="9.9" customHeight="1" x14ac:dyDescent="0.25">
      <c r="A155" s="69"/>
      <c r="B155" s="26"/>
      <c r="C155" s="19"/>
      <c r="D155" s="19"/>
      <c r="E155" s="19"/>
      <c r="F155" s="22"/>
      <c r="G155" s="70"/>
      <c r="K155" s="19"/>
      <c r="L155" s="70"/>
      <c r="M155" s="70"/>
      <c r="N155" s="71"/>
      <c r="O155" s="15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6"/>
      <c r="AA155" s="6"/>
      <c r="AB155" s="6"/>
    </row>
    <row r="156" spans="1:28" ht="9.9" customHeight="1" x14ac:dyDescent="0.25">
      <c r="A156" s="69"/>
      <c r="B156" s="26"/>
      <c r="C156" s="19"/>
      <c r="D156" s="19"/>
      <c r="E156" s="19"/>
      <c r="F156" s="22"/>
      <c r="G156" s="70"/>
      <c r="K156" s="19"/>
      <c r="L156" s="70"/>
      <c r="M156" s="70"/>
      <c r="N156" s="71"/>
      <c r="O156" s="15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6"/>
      <c r="AA156" s="6"/>
      <c r="AB156" s="6"/>
    </row>
    <row r="157" spans="1:28" ht="9.9" customHeight="1" x14ac:dyDescent="0.25">
      <c r="A157" s="69"/>
      <c r="B157" s="26"/>
      <c r="C157" s="19"/>
      <c r="D157" s="19"/>
      <c r="E157" s="19"/>
      <c r="F157" s="22"/>
      <c r="G157" s="70"/>
      <c r="K157" s="19"/>
      <c r="L157" s="70"/>
      <c r="M157" s="70"/>
      <c r="N157" s="71"/>
      <c r="O157" s="15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6"/>
      <c r="AA157" s="6"/>
      <c r="AB157" s="6"/>
    </row>
    <row r="158" spans="1:28" ht="9.9" customHeight="1" x14ac:dyDescent="0.25">
      <c r="A158" s="69"/>
      <c r="B158" s="26"/>
      <c r="C158" s="19"/>
      <c r="D158" s="19"/>
      <c r="E158" s="19"/>
      <c r="F158" s="22"/>
      <c r="G158" s="70"/>
      <c r="K158" s="19"/>
      <c r="L158" s="70"/>
      <c r="M158" s="70"/>
      <c r="N158" s="71"/>
      <c r="O158" s="15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6"/>
      <c r="AA158" s="6"/>
      <c r="AB158" s="6"/>
    </row>
    <row r="159" spans="1:28" ht="9.9" customHeight="1" x14ac:dyDescent="0.25">
      <c r="A159" s="69"/>
      <c r="B159" s="26"/>
      <c r="C159" s="19"/>
      <c r="D159" s="19"/>
      <c r="E159" s="19"/>
      <c r="F159" s="22"/>
      <c r="G159" s="70"/>
      <c r="K159" s="19"/>
      <c r="L159" s="70"/>
      <c r="M159" s="70"/>
      <c r="N159" s="71"/>
      <c r="O159" s="15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6"/>
      <c r="AA159" s="6"/>
      <c r="AB159" s="6"/>
    </row>
    <row r="160" spans="1:28" ht="9.9" customHeight="1" x14ac:dyDescent="0.25">
      <c r="A160" s="69"/>
      <c r="B160" s="26"/>
      <c r="C160" s="19"/>
      <c r="D160" s="19"/>
      <c r="E160" s="19"/>
      <c r="F160" s="22"/>
      <c r="G160" s="70"/>
      <c r="K160" s="19"/>
      <c r="L160" s="70"/>
      <c r="M160" s="70"/>
      <c r="N160" s="71"/>
      <c r="O160" s="15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6"/>
      <c r="AA160" s="6"/>
      <c r="AB160" s="6"/>
    </row>
    <row r="161" spans="1:28" ht="9.9" customHeight="1" x14ac:dyDescent="0.25">
      <c r="A161" s="69"/>
      <c r="B161" s="26"/>
      <c r="C161" s="19"/>
      <c r="D161" s="19"/>
      <c r="E161" s="19"/>
      <c r="F161" s="22"/>
      <c r="G161" s="70"/>
      <c r="K161" s="19"/>
      <c r="L161" s="70"/>
      <c r="M161" s="70"/>
      <c r="N161" s="71"/>
      <c r="O161" s="15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6"/>
      <c r="AA161" s="6"/>
      <c r="AB161" s="6"/>
    </row>
    <row r="162" spans="1:28" ht="9.9" customHeight="1" x14ac:dyDescent="0.25">
      <c r="A162" s="69"/>
      <c r="B162" s="26"/>
      <c r="C162" s="19"/>
      <c r="D162" s="19"/>
      <c r="E162" s="19"/>
      <c r="F162" s="22"/>
      <c r="G162" s="70"/>
      <c r="K162" s="19"/>
      <c r="L162" s="70"/>
      <c r="M162" s="70"/>
      <c r="N162" s="71"/>
      <c r="O162" s="15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6"/>
      <c r="AA162" s="6"/>
      <c r="AB162" s="6"/>
    </row>
    <row r="163" spans="1:28" ht="9.9" customHeight="1" x14ac:dyDescent="0.25">
      <c r="A163" s="69"/>
      <c r="B163" s="26"/>
      <c r="C163" s="19"/>
      <c r="D163" s="19"/>
      <c r="E163" s="19"/>
      <c r="F163" s="22"/>
      <c r="G163" s="70"/>
      <c r="K163" s="19"/>
      <c r="L163" s="70"/>
      <c r="M163" s="70"/>
      <c r="N163" s="71"/>
      <c r="O163" s="15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6"/>
      <c r="AA163" s="6"/>
      <c r="AB163" s="6"/>
    </row>
    <row r="164" spans="1:28" ht="9.9" customHeight="1" x14ac:dyDescent="0.25">
      <c r="A164" s="69"/>
      <c r="B164" s="26"/>
      <c r="C164" s="19"/>
      <c r="D164" s="19"/>
      <c r="E164" s="19"/>
      <c r="F164" s="22"/>
      <c r="G164" s="70"/>
      <c r="K164" s="19"/>
      <c r="L164" s="70"/>
      <c r="M164" s="70"/>
      <c r="N164" s="71"/>
      <c r="O164" s="15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6"/>
      <c r="AA164" s="6"/>
      <c r="AB164" s="6"/>
    </row>
    <row r="165" spans="1:28" ht="9.9" customHeight="1" x14ac:dyDescent="0.25">
      <c r="A165" s="69"/>
      <c r="B165" s="26"/>
      <c r="C165" s="19"/>
      <c r="D165" s="19"/>
      <c r="E165" s="19"/>
      <c r="F165" s="22"/>
      <c r="G165" s="70"/>
      <c r="K165" s="19"/>
      <c r="L165" s="70"/>
      <c r="M165" s="70"/>
      <c r="N165" s="71"/>
      <c r="O165" s="15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6"/>
      <c r="AA165" s="6"/>
      <c r="AB165" s="6"/>
    </row>
    <row r="166" spans="1:28" ht="9.9" customHeight="1" x14ac:dyDescent="0.25">
      <c r="A166" s="69"/>
      <c r="B166" s="26"/>
      <c r="C166" s="19"/>
      <c r="D166" s="19"/>
      <c r="E166" s="19"/>
      <c r="F166" s="22"/>
      <c r="G166" s="70"/>
      <c r="K166" s="19"/>
      <c r="L166" s="70"/>
      <c r="M166" s="70"/>
      <c r="N166" s="71"/>
      <c r="O166" s="15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6"/>
      <c r="AA166" s="6"/>
      <c r="AB166" s="6"/>
    </row>
    <row r="167" spans="1:28" ht="9.9" customHeight="1" x14ac:dyDescent="0.25">
      <c r="A167" s="69"/>
      <c r="B167" s="26"/>
      <c r="C167" s="19"/>
      <c r="D167" s="19"/>
      <c r="E167" s="19"/>
      <c r="F167" s="22"/>
      <c r="G167" s="70"/>
      <c r="K167" s="19"/>
      <c r="L167" s="70"/>
      <c r="M167" s="70"/>
      <c r="N167" s="71"/>
      <c r="O167" s="15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6"/>
      <c r="AA167" s="6"/>
      <c r="AB167" s="6"/>
    </row>
    <row r="168" spans="1:28" ht="9.9" customHeight="1" x14ac:dyDescent="0.25">
      <c r="A168" s="69"/>
      <c r="B168" s="26"/>
      <c r="C168" s="19"/>
      <c r="D168" s="19"/>
      <c r="E168" s="19"/>
      <c r="F168" s="22"/>
      <c r="G168" s="70"/>
      <c r="K168" s="19"/>
      <c r="L168" s="70"/>
      <c r="M168" s="70"/>
      <c r="N168" s="71"/>
      <c r="O168" s="15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6"/>
      <c r="AA168" s="6"/>
      <c r="AB168" s="6"/>
    </row>
    <row r="169" spans="1:28" ht="9.9" customHeight="1" x14ac:dyDescent="0.25">
      <c r="A169" s="69"/>
      <c r="B169" s="26"/>
      <c r="C169" s="19"/>
      <c r="D169" s="19"/>
      <c r="E169" s="19"/>
      <c r="F169" s="22"/>
      <c r="G169" s="70"/>
      <c r="K169" s="19"/>
      <c r="L169" s="70"/>
      <c r="M169" s="70"/>
      <c r="N169" s="71"/>
      <c r="O169" s="15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6"/>
      <c r="AA169" s="6"/>
      <c r="AB169" s="6"/>
    </row>
    <row r="170" spans="1:28" ht="9.9" customHeight="1" x14ac:dyDescent="0.25">
      <c r="A170" s="69"/>
      <c r="B170" s="26"/>
      <c r="C170" s="19"/>
      <c r="D170" s="19"/>
      <c r="E170" s="19"/>
      <c r="F170" s="22"/>
      <c r="G170" s="70"/>
      <c r="K170" s="19"/>
      <c r="L170" s="70"/>
      <c r="M170" s="70"/>
      <c r="N170" s="71"/>
      <c r="O170" s="15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6"/>
      <c r="AA170" s="6"/>
      <c r="AB170" s="6"/>
    </row>
    <row r="171" spans="1:28" ht="9.9" customHeight="1" x14ac:dyDescent="0.25">
      <c r="A171" s="69"/>
      <c r="B171" s="26"/>
      <c r="C171" s="19"/>
      <c r="D171" s="19"/>
      <c r="E171" s="19"/>
      <c r="F171" s="22"/>
      <c r="G171" s="70"/>
      <c r="K171" s="19"/>
      <c r="L171" s="70"/>
      <c r="M171" s="70"/>
      <c r="N171" s="71"/>
      <c r="O171" s="15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6"/>
      <c r="AA171" s="6"/>
      <c r="AB171" s="6"/>
    </row>
    <row r="172" spans="1:28" ht="9.9" customHeight="1" x14ac:dyDescent="0.25">
      <c r="A172" s="69"/>
      <c r="B172" s="26"/>
      <c r="C172" s="19"/>
      <c r="D172" s="19"/>
      <c r="E172" s="19"/>
      <c r="F172" s="22"/>
      <c r="G172" s="70"/>
      <c r="K172" s="19"/>
      <c r="L172" s="70"/>
      <c r="M172" s="70"/>
      <c r="N172" s="71"/>
      <c r="O172" s="15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6"/>
      <c r="AA172" s="6"/>
      <c r="AB172" s="6"/>
    </row>
    <row r="173" spans="1:28" ht="9.9" customHeight="1" x14ac:dyDescent="0.25">
      <c r="A173" s="69"/>
      <c r="B173" s="26"/>
      <c r="C173" s="19"/>
      <c r="D173" s="19"/>
      <c r="E173" s="19"/>
      <c r="F173" s="22"/>
      <c r="G173" s="70"/>
      <c r="K173" s="19"/>
      <c r="L173" s="70"/>
      <c r="M173" s="70"/>
      <c r="N173" s="71"/>
      <c r="O173" s="15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6"/>
      <c r="AA173" s="6"/>
      <c r="AB173" s="6"/>
    </row>
    <row r="174" spans="1:28" ht="9.9" customHeight="1" x14ac:dyDescent="0.25">
      <c r="A174" s="69"/>
      <c r="B174" s="26"/>
      <c r="C174" s="19"/>
      <c r="D174" s="19"/>
      <c r="E174" s="19"/>
      <c r="F174" s="22"/>
      <c r="G174" s="70"/>
      <c r="K174" s="19"/>
      <c r="L174" s="70"/>
      <c r="M174" s="70"/>
      <c r="N174" s="71"/>
      <c r="O174" s="15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6"/>
      <c r="AA174" s="6"/>
      <c r="AB174" s="6"/>
    </row>
    <row r="175" spans="1:28" ht="9.9" customHeight="1" x14ac:dyDescent="0.25">
      <c r="A175" s="69"/>
      <c r="B175" s="26"/>
      <c r="C175" s="19"/>
      <c r="D175" s="19"/>
      <c r="E175" s="19"/>
      <c r="F175" s="22"/>
      <c r="G175" s="70"/>
      <c r="K175" s="19"/>
      <c r="L175" s="70"/>
      <c r="M175" s="70"/>
      <c r="N175" s="71"/>
      <c r="O175" s="15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6"/>
      <c r="AA175" s="6"/>
      <c r="AB175" s="6"/>
    </row>
    <row r="176" spans="1:28" ht="9.9" customHeight="1" x14ac:dyDescent="0.25">
      <c r="A176" s="69"/>
      <c r="B176" s="26"/>
      <c r="C176" s="19"/>
      <c r="D176" s="19"/>
      <c r="E176" s="19"/>
      <c r="F176" s="22"/>
      <c r="G176" s="70"/>
      <c r="K176" s="19"/>
      <c r="L176" s="70"/>
      <c r="M176" s="70"/>
      <c r="N176" s="71"/>
      <c r="O176" s="15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6"/>
      <c r="AA176" s="6"/>
      <c r="AB176" s="6"/>
    </row>
    <row r="177" spans="1:28" ht="9.9" customHeight="1" x14ac:dyDescent="0.25">
      <c r="A177" s="69"/>
      <c r="B177" s="26"/>
      <c r="C177" s="19"/>
      <c r="D177" s="19"/>
      <c r="E177" s="19"/>
      <c r="F177" s="22"/>
      <c r="G177" s="70"/>
      <c r="K177" s="19"/>
      <c r="L177" s="70"/>
      <c r="M177" s="70"/>
      <c r="N177" s="71"/>
      <c r="O177" s="15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6"/>
      <c r="AA177" s="6"/>
      <c r="AB177" s="6"/>
    </row>
    <row r="178" spans="1:28" ht="9.9" customHeight="1" x14ac:dyDescent="0.25">
      <c r="A178" s="69"/>
      <c r="B178" s="26"/>
      <c r="C178" s="19"/>
      <c r="D178" s="19"/>
      <c r="E178" s="19"/>
      <c r="F178" s="22"/>
      <c r="G178" s="70"/>
      <c r="K178" s="19"/>
      <c r="L178" s="70"/>
      <c r="M178" s="70"/>
      <c r="N178" s="71"/>
      <c r="O178" s="15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6"/>
      <c r="AA178" s="6"/>
      <c r="AB178" s="6"/>
    </row>
    <row r="179" spans="1:28" ht="9.9" customHeight="1" x14ac:dyDescent="0.25">
      <c r="A179" s="69"/>
      <c r="B179" s="26"/>
      <c r="C179" s="19"/>
      <c r="D179" s="19"/>
      <c r="E179" s="19"/>
      <c r="F179" s="22"/>
      <c r="G179" s="70"/>
      <c r="K179" s="19"/>
      <c r="L179" s="70"/>
      <c r="M179" s="70"/>
      <c r="N179" s="71"/>
      <c r="O179" s="15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6"/>
      <c r="AA179" s="6"/>
      <c r="AB179" s="6"/>
    </row>
    <row r="180" spans="1:28" ht="9.9" customHeight="1" x14ac:dyDescent="0.25">
      <c r="A180" s="69"/>
      <c r="B180" s="26"/>
      <c r="C180" s="19"/>
      <c r="D180" s="19"/>
      <c r="E180" s="19"/>
      <c r="F180" s="22"/>
      <c r="G180" s="70"/>
      <c r="K180" s="19"/>
      <c r="L180" s="70"/>
      <c r="M180" s="70"/>
      <c r="N180" s="71"/>
      <c r="O180" s="15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6"/>
      <c r="AA180" s="6"/>
      <c r="AB180" s="6"/>
    </row>
    <row r="181" spans="1:28" ht="9.9" customHeight="1" x14ac:dyDescent="0.25">
      <c r="A181" s="69"/>
      <c r="B181" s="26"/>
      <c r="C181" s="19"/>
      <c r="D181" s="19"/>
      <c r="E181" s="19"/>
      <c r="F181" s="22"/>
      <c r="G181" s="70"/>
      <c r="K181" s="19"/>
      <c r="L181" s="70"/>
      <c r="M181" s="70"/>
      <c r="N181" s="71"/>
      <c r="O181" s="15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6"/>
      <c r="AA181" s="6"/>
      <c r="AB181" s="6"/>
    </row>
    <row r="182" spans="1:28" ht="9.9" customHeight="1" x14ac:dyDescent="0.25">
      <c r="A182" s="69"/>
      <c r="B182" s="26"/>
      <c r="C182" s="19"/>
      <c r="D182" s="19"/>
      <c r="E182" s="19"/>
      <c r="F182" s="19"/>
      <c r="G182" s="70"/>
      <c r="K182" s="19"/>
      <c r="L182" s="70"/>
      <c r="M182" s="70"/>
      <c r="N182" s="71"/>
      <c r="O182" s="15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6"/>
      <c r="AA182" s="6"/>
      <c r="AB182" s="6"/>
    </row>
    <row r="183" spans="1:28" ht="9.9" customHeight="1" x14ac:dyDescent="0.25">
      <c r="A183" s="69"/>
      <c r="B183" s="26"/>
      <c r="C183" s="19"/>
      <c r="D183" s="19"/>
      <c r="E183" s="19"/>
      <c r="F183" s="19"/>
      <c r="G183" s="70"/>
      <c r="K183" s="19"/>
      <c r="L183" s="70"/>
      <c r="M183" s="70"/>
      <c r="N183" s="71"/>
      <c r="O183" s="15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6"/>
      <c r="AA183" s="6"/>
      <c r="AB183" s="6"/>
    </row>
    <row r="184" spans="1:28" ht="9.9" customHeight="1" x14ac:dyDescent="0.25">
      <c r="A184" s="69"/>
      <c r="B184" s="26"/>
      <c r="C184" s="19"/>
      <c r="D184" s="19"/>
      <c r="E184" s="19"/>
      <c r="F184" s="19"/>
      <c r="G184" s="70"/>
      <c r="K184" s="19"/>
      <c r="L184" s="70"/>
      <c r="M184" s="70"/>
      <c r="N184" s="71"/>
      <c r="O184" s="15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6"/>
      <c r="AA184" s="6"/>
      <c r="AB184" s="6"/>
    </row>
    <row r="185" spans="1:28" ht="9.9" customHeight="1" x14ac:dyDescent="0.25">
      <c r="A185" s="69"/>
      <c r="B185" s="26"/>
      <c r="C185" s="19"/>
      <c r="D185" s="19"/>
      <c r="E185" s="19"/>
      <c r="F185" s="19"/>
      <c r="G185" s="70"/>
      <c r="K185" s="19"/>
      <c r="L185" s="70"/>
      <c r="M185" s="70"/>
      <c r="N185" s="71"/>
      <c r="O185" s="15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6"/>
      <c r="AA185" s="6"/>
      <c r="AB185" s="6"/>
    </row>
    <row r="186" spans="1:28" ht="9.9" customHeight="1" x14ac:dyDescent="0.25">
      <c r="A186" s="69"/>
      <c r="B186" s="26"/>
      <c r="C186" s="19"/>
      <c r="D186" s="19"/>
      <c r="E186" s="19"/>
      <c r="F186" s="19"/>
      <c r="G186" s="70"/>
      <c r="K186" s="19"/>
      <c r="L186" s="70"/>
      <c r="M186" s="70"/>
      <c r="N186" s="71"/>
      <c r="O186" s="15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6"/>
      <c r="AA186" s="6"/>
      <c r="AB186" s="6"/>
    </row>
    <row r="187" spans="1:28" ht="9.9" customHeight="1" x14ac:dyDescent="0.25">
      <c r="A187" s="69"/>
      <c r="B187" s="26"/>
      <c r="C187" s="19"/>
      <c r="D187" s="19"/>
      <c r="E187" s="19"/>
      <c r="F187" s="19"/>
      <c r="G187" s="70"/>
      <c r="K187" s="19"/>
      <c r="L187" s="70"/>
      <c r="M187" s="70"/>
      <c r="N187" s="71"/>
      <c r="O187" s="15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6"/>
      <c r="AA187" s="6"/>
      <c r="AB187" s="6"/>
    </row>
    <row r="188" spans="1:28" ht="9.9" customHeight="1" x14ac:dyDescent="0.25">
      <c r="A188" s="28"/>
      <c r="B188" s="26"/>
      <c r="C188" s="19"/>
      <c r="D188" s="70"/>
      <c r="E188" s="19"/>
      <c r="F188" s="22"/>
      <c r="G188" s="20"/>
      <c r="K188" s="19"/>
      <c r="L188" s="70"/>
      <c r="M188" s="70"/>
      <c r="N188" s="71"/>
      <c r="O188" s="15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6"/>
      <c r="AA188" s="6"/>
      <c r="AB188" s="6"/>
    </row>
    <row r="189" spans="1:28" ht="9.9" customHeight="1" x14ac:dyDescent="0.25">
      <c r="A189" s="28"/>
      <c r="B189" s="26"/>
      <c r="C189" s="19"/>
      <c r="D189" s="19"/>
      <c r="E189" s="19"/>
      <c r="F189" s="22"/>
      <c r="G189" s="70"/>
      <c r="K189" s="19"/>
      <c r="L189" s="70"/>
      <c r="M189" s="70"/>
      <c r="N189" s="71"/>
      <c r="O189" s="15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6"/>
      <c r="AA189" s="6"/>
      <c r="AB189" s="6"/>
    </row>
    <row r="190" spans="1:28" ht="9.9" customHeight="1" x14ac:dyDescent="0.25">
      <c r="A190" s="10"/>
      <c r="B190" s="24"/>
      <c r="C190" s="19"/>
      <c r="D190" s="19"/>
      <c r="E190" s="19"/>
      <c r="F190" s="22"/>
      <c r="G190" s="20"/>
      <c r="K190" s="19"/>
      <c r="L190" s="70"/>
      <c r="M190" s="70"/>
      <c r="N190" s="71"/>
      <c r="O190" s="15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6"/>
      <c r="AA190" s="6"/>
      <c r="AB190" s="6"/>
    </row>
    <row r="191" spans="1:28" ht="9.9" customHeight="1" x14ac:dyDescent="0.25">
      <c r="A191" s="28"/>
      <c r="B191" s="26"/>
      <c r="C191" s="19"/>
      <c r="D191" s="19"/>
      <c r="E191" s="19"/>
      <c r="F191" s="22"/>
      <c r="G191" s="20"/>
      <c r="K191" s="19"/>
      <c r="L191" s="70"/>
      <c r="M191" s="70"/>
      <c r="N191" s="71"/>
      <c r="O191" s="15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6"/>
      <c r="AA191" s="6"/>
      <c r="AB191" s="6"/>
    </row>
    <row r="192" spans="1:28" ht="9.9" customHeight="1" x14ac:dyDescent="0.25">
      <c r="A192" s="28"/>
      <c r="B192" s="33"/>
      <c r="C192" s="19"/>
      <c r="D192" s="70"/>
      <c r="E192" s="19"/>
      <c r="F192" s="22"/>
      <c r="G192" s="20"/>
      <c r="K192" s="19"/>
      <c r="L192" s="70"/>
      <c r="M192" s="70"/>
      <c r="N192" s="71"/>
      <c r="O192" s="15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6"/>
      <c r="AA192" s="6"/>
      <c r="AB192" s="6"/>
    </row>
    <row r="193" spans="1:28" ht="9.9" customHeight="1" x14ac:dyDescent="0.25">
      <c r="A193" s="28"/>
      <c r="B193" s="33"/>
      <c r="C193" s="19"/>
      <c r="D193" s="70"/>
      <c r="E193" s="19"/>
      <c r="F193" s="22"/>
      <c r="G193" s="20"/>
      <c r="K193" s="19"/>
      <c r="L193" s="70"/>
      <c r="M193" s="70"/>
      <c r="N193" s="71"/>
      <c r="O193" s="15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6"/>
      <c r="AA193" s="6"/>
      <c r="AB193" s="6"/>
    </row>
    <row r="194" spans="1:28" ht="9.9" customHeight="1" x14ac:dyDescent="0.25">
      <c r="A194" s="28"/>
      <c r="B194" s="33"/>
      <c r="C194" s="19"/>
      <c r="D194" s="70"/>
      <c r="E194" s="19"/>
      <c r="F194" s="22"/>
      <c r="G194" s="20"/>
      <c r="K194" s="19"/>
      <c r="L194" s="70"/>
      <c r="M194" s="70"/>
      <c r="N194" s="71"/>
      <c r="O194" s="15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6"/>
      <c r="AA194" s="6"/>
      <c r="AB194" s="6"/>
    </row>
    <row r="195" spans="1:28" ht="9.9" customHeight="1" x14ac:dyDescent="0.25">
      <c r="A195" s="28"/>
      <c r="B195" s="33"/>
      <c r="C195" s="19"/>
      <c r="D195" s="70"/>
      <c r="E195" s="19"/>
      <c r="F195" s="22"/>
      <c r="G195" s="20"/>
      <c r="K195" s="19"/>
      <c r="L195" s="70"/>
      <c r="M195" s="70"/>
      <c r="N195" s="71"/>
      <c r="O195" s="15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6"/>
      <c r="AA195" s="6"/>
      <c r="AB195" s="6"/>
    </row>
    <row r="196" spans="1:28" ht="9.9" customHeight="1" x14ac:dyDescent="0.25">
      <c r="A196" s="28"/>
      <c r="B196" s="33"/>
      <c r="C196" s="19"/>
      <c r="D196" s="70"/>
      <c r="E196" s="19"/>
      <c r="F196" s="22"/>
      <c r="G196" s="20"/>
      <c r="K196" s="19"/>
      <c r="L196" s="70"/>
      <c r="M196" s="70"/>
      <c r="N196" s="71"/>
      <c r="O196" s="15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6"/>
      <c r="AA196" s="6"/>
      <c r="AB196" s="6"/>
    </row>
    <row r="197" spans="1:28" ht="9.9" customHeight="1" x14ac:dyDescent="0.25">
      <c r="A197" s="28"/>
      <c r="B197" s="33"/>
      <c r="C197" s="19"/>
      <c r="D197" s="70"/>
      <c r="E197" s="19"/>
      <c r="F197" s="22"/>
      <c r="G197" s="20"/>
      <c r="K197" s="19"/>
      <c r="L197" s="70"/>
      <c r="M197" s="70"/>
      <c r="N197" s="71"/>
      <c r="O197" s="15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6"/>
      <c r="AA197" s="6"/>
      <c r="AB197" s="6"/>
    </row>
    <row r="198" spans="1:28" ht="9.9" customHeight="1" x14ac:dyDescent="0.25">
      <c r="A198" s="28"/>
      <c r="B198" s="33"/>
      <c r="C198" s="19"/>
      <c r="D198" s="70"/>
      <c r="E198" s="19"/>
      <c r="F198" s="22"/>
      <c r="G198" s="20"/>
      <c r="K198" s="19"/>
      <c r="L198" s="70"/>
      <c r="M198" s="70"/>
      <c r="N198" s="71"/>
      <c r="O198" s="15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6"/>
      <c r="AA198" s="6"/>
      <c r="AB198" s="6"/>
    </row>
    <row r="199" spans="1:28" ht="9.9" customHeight="1" x14ac:dyDescent="0.25">
      <c r="A199" s="28"/>
      <c r="B199" s="33"/>
      <c r="C199" s="19"/>
      <c r="D199" s="70"/>
      <c r="E199" s="19"/>
      <c r="F199" s="22"/>
      <c r="G199" s="20"/>
      <c r="K199" s="19"/>
      <c r="L199" s="70"/>
      <c r="M199" s="70"/>
      <c r="N199" s="71"/>
      <c r="O199" s="15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6"/>
      <c r="AA199" s="6"/>
      <c r="AB199" s="6"/>
    </row>
    <row r="200" spans="1:28" ht="9.9" customHeight="1" x14ac:dyDescent="0.25">
      <c r="A200" s="28"/>
      <c r="B200" s="33"/>
      <c r="C200" s="19"/>
      <c r="D200" s="70"/>
      <c r="E200" s="19"/>
      <c r="F200" s="22"/>
      <c r="G200" s="20"/>
      <c r="K200" s="19"/>
      <c r="L200" s="70"/>
      <c r="M200" s="70"/>
      <c r="N200" s="71"/>
      <c r="O200" s="15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6"/>
      <c r="AA200" s="6"/>
      <c r="AB200" s="6"/>
    </row>
    <row r="201" spans="1:28" ht="9.9" customHeight="1" x14ac:dyDescent="0.25">
      <c r="A201" s="28"/>
      <c r="B201" s="33"/>
      <c r="C201" s="19"/>
      <c r="D201" s="70"/>
      <c r="E201" s="19"/>
      <c r="F201" s="22"/>
      <c r="G201" s="20"/>
      <c r="K201" s="19"/>
      <c r="L201" s="70"/>
      <c r="M201" s="70"/>
      <c r="N201" s="71"/>
      <c r="O201" s="15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6"/>
      <c r="AA201" s="6"/>
      <c r="AB201" s="6"/>
    </row>
    <row r="202" spans="1:28" ht="9.9" customHeight="1" x14ac:dyDescent="0.25">
      <c r="A202" s="28"/>
      <c r="B202" s="33"/>
      <c r="C202" s="19"/>
      <c r="D202" s="70"/>
      <c r="E202" s="19"/>
      <c r="F202" s="22"/>
      <c r="G202" s="20"/>
      <c r="K202" s="19"/>
      <c r="L202" s="70"/>
      <c r="M202" s="70"/>
      <c r="N202" s="71"/>
      <c r="O202" s="15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6"/>
      <c r="AA202" s="6"/>
      <c r="AB202" s="6"/>
    </row>
    <row r="203" spans="1:28" ht="9.9" customHeight="1" x14ac:dyDescent="0.25">
      <c r="A203" s="28"/>
      <c r="B203" s="26"/>
      <c r="C203" s="19"/>
      <c r="D203" s="19"/>
      <c r="E203" s="19"/>
      <c r="F203" s="22"/>
      <c r="G203" s="70"/>
      <c r="K203" s="19"/>
      <c r="L203" s="70"/>
      <c r="M203" s="70"/>
      <c r="N203" s="71"/>
      <c r="O203" s="15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6"/>
      <c r="AA203" s="6"/>
      <c r="AB203" s="6"/>
    </row>
    <row r="204" spans="1:28" ht="9.9" customHeight="1" x14ac:dyDescent="0.25">
      <c r="A204" s="10"/>
      <c r="B204" s="24"/>
      <c r="C204" s="19"/>
      <c r="D204" s="19"/>
      <c r="E204" s="70"/>
      <c r="F204" s="22"/>
      <c r="G204" s="20"/>
      <c r="K204" s="13"/>
      <c r="L204" s="70"/>
      <c r="M204" s="70"/>
      <c r="N204" s="71"/>
      <c r="O204" s="15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6"/>
      <c r="AA204" s="6"/>
      <c r="AB204" s="6"/>
    </row>
    <row r="205" spans="1:28" ht="9.9" customHeight="1" x14ac:dyDescent="0.25">
      <c r="A205" s="28"/>
      <c r="B205" s="26"/>
      <c r="C205" s="19"/>
      <c r="D205" s="19"/>
      <c r="E205" s="19"/>
      <c r="F205" s="22"/>
      <c r="G205" s="70"/>
      <c r="K205" s="19"/>
      <c r="L205" s="70"/>
      <c r="M205" s="70"/>
      <c r="N205" s="71"/>
      <c r="O205" s="15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6"/>
      <c r="AA205" s="6"/>
      <c r="AB205" s="6"/>
    </row>
    <row r="206" spans="1:28" ht="9.9" customHeight="1" x14ac:dyDescent="0.25">
      <c r="A206" s="28"/>
      <c r="B206" s="26"/>
      <c r="C206" s="19"/>
      <c r="D206" s="19"/>
      <c r="E206" s="70"/>
      <c r="F206" s="22"/>
      <c r="G206" s="70"/>
      <c r="K206" s="13"/>
      <c r="L206" s="70"/>
      <c r="M206" s="70"/>
      <c r="N206" s="71"/>
      <c r="O206" s="15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6"/>
      <c r="AA206" s="6"/>
      <c r="AB206" s="6"/>
    </row>
    <row r="207" spans="1:28" ht="9.9" customHeight="1" x14ac:dyDescent="0.25">
      <c r="A207" s="10"/>
      <c r="B207" s="24"/>
      <c r="C207" s="19"/>
      <c r="D207" s="19"/>
      <c r="E207" s="70"/>
      <c r="F207" s="22"/>
      <c r="G207" s="20"/>
      <c r="K207" s="13"/>
      <c r="L207" s="70"/>
      <c r="M207" s="70"/>
      <c r="N207" s="71"/>
      <c r="O207" s="15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6"/>
      <c r="AA207" s="6"/>
      <c r="AB207" s="6"/>
    </row>
    <row r="208" spans="1:28" ht="9.9" customHeight="1" x14ac:dyDescent="0.25">
      <c r="A208" s="28"/>
      <c r="B208" s="26"/>
      <c r="C208" s="19"/>
      <c r="D208" s="19"/>
      <c r="E208" s="19"/>
      <c r="F208" s="22"/>
      <c r="G208" s="70"/>
      <c r="K208" s="19"/>
      <c r="L208" s="70"/>
      <c r="M208" s="70"/>
      <c r="N208" s="71"/>
      <c r="O208" s="15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6"/>
      <c r="AA208" s="6"/>
      <c r="AB208" s="6"/>
    </row>
    <row r="209" spans="1:28" ht="9.9" customHeight="1" x14ac:dyDescent="0.25">
      <c r="A209" s="28"/>
      <c r="B209" s="26"/>
      <c r="C209" s="19"/>
      <c r="D209" s="19"/>
      <c r="E209" s="19"/>
      <c r="F209" s="22"/>
      <c r="G209" s="76"/>
      <c r="K209" s="19"/>
      <c r="L209" s="70"/>
      <c r="M209" s="70"/>
      <c r="N209" s="71"/>
      <c r="O209" s="15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6"/>
      <c r="AA209" s="6"/>
      <c r="AB209" s="6"/>
    </row>
    <row r="210" spans="1:28" ht="9.9" customHeight="1" x14ac:dyDescent="0.25">
      <c r="A210" s="28"/>
      <c r="B210" s="26"/>
      <c r="C210" s="19"/>
      <c r="D210" s="19"/>
      <c r="E210" s="19"/>
      <c r="F210" s="22"/>
      <c r="G210" s="76"/>
      <c r="K210" s="19"/>
      <c r="L210" s="70"/>
      <c r="M210" s="70"/>
      <c r="N210" s="71"/>
      <c r="O210" s="15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6"/>
      <c r="AA210" s="6"/>
      <c r="AB210" s="6"/>
    </row>
    <row r="211" spans="1:28" ht="9.9" customHeight="1" x14ac:dyDescent="0.25">
      <c r="A211" s="28"/>
      <c r="B211" s="26"/>
      <c r="C211" s="19"/>
      <c r="D211" s="19"/>
      <c r="E211" s="19"/>
      <c r="F211" s="22"/>
      <c r="G211" s="76"/>
      <c r="K211" s="19"/>
      <c r="L211" s="70"/>
      <c r="M211" s="70"/>
      <c r="N211" s="71"/>
      <c r="O211" s="15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6"/>
      <c r="AA211" s="6"/>
      <c r="AB211" s="6"/>
    </row>
    <row r="212" spans="1:28" ht="9.9" customHeight="1" x14ac:dyDescent="0.25">
      <c r="A212" s="28"/>
      <c r="B212" s="26"/>
      <c r="C212" s="19"/>
      <c r="D212" s="19"/>
      <c r="E212" s="19"/>
      <c r="F212" s="22"/>
      <c r="G212" s="76"/>
      <c r="K212" s="19"/>
      <c r="L212" s="70"/>
      <c r="M212" s="70"/>
      <c r="N212" s="71"/>
      <c r="O212" s="15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6"/>
      <c r="AA212" s="6"/>
      <c r="AB212" s="6"/>
    </row>
    <row r="213" spans="1:28" ht="9.9" customHeight="1" x14ac:dyDescent="0.25">
      <c r="A213" s="68"/>
      <c r="B213" s="67"/>
      <c r="C213" s="19"/>
      <c r="D213" s="19"/>
      <c r="E213" s="19"/>
      <c r="F213" s="22"/>
      <c r="G213" s="19"/>
      <c r="L213" s="70"/>
      <c r="M213" s="70"/>
      <c r="N213" s="71"/>
      <c r="O213" s="15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6"/>
      <c r="AA213" s="6"/>
      <c r="AB213" s="6"/>
    </row>
    <row r="214" spans="1:28" s="14" customFormat="1" ht="9.9" customHeight="1" x14ac:dyDescent="0.25">
      <c r="A214" s="10"/>
      <c r="B214" s="24"/>
      <c r="C214" s="19"/>
      <c r="D214" s="19"/>
      <c r="E214" s="19"/>
      <c r="F214" s="22"/>
      <c r="G214" s="20"/>
      <c r="H214" s="18"/>
      <c r="I214" s="18"/>
      <c r="J214" s="18"/>
      <c r="K214" s="18"/>
      <c r="L214" s="19"/>
      <c r="M214" s="19"/>
      <c r="N214" s="55"/>
      <c r="O214" s="56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57"/>
      <c r="AA214" s="57"/>
      <c r="AB214" s="57"/>
    </row>
    <row r="215" spans="1:28" ht="9.9" customHeight="1" x14ac:dyDescent="0.25">
      <c r="A215" s="69"/>
      <c r="B215" s="26"/>
      <c r="C215" s="19"/>
      <c r="D215" s="19"/>
      <c r="E215" s="19"/>
      <c r="F215" s="22"/>
      <c r="G215" s="19"/>
      <c r="L215" s="70"/>
      <c r="M215" s="70"/>
      <c r="N215" s="71"/>
      <c r="O215" s="15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6"/>
      <c r="AA215" s="6"/>
      <c r="AB215" s="6"/>
    </row>
    <row r="216" spans="1:28" ht="9.9" customHeight="1" x14ac:dyDescent="0.25">
      <c r="A216" s="69"/>
      <c r="B216" s="26"/>
      <c r="C216" s="19"/>
      <c r="D216" s="19"/>
      <c r="E216" s="19"/>
      <c r="F216" s="22"/>
      <c r="G216" s="19"/>
      <c r="L216" s="70"/>
      <c r="M216" s="70"/>
      <c r="N216" s="71"/>
      <c r="O216" s="15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6"/>
      <c r="AA216" s="6"/>
      <c r="AB216" s="6"/>
    </row>
    <row r="217" spans="1:28" ht="9.9" customHeight="1" x14ac:dyDescent="0.25">
      <c r="A217" s="11"/>
      <c r="B217" s="26"/>
      <c r="C217" s="19"/>
      <c r="D217" s="19"/>
      <c r="E217" s="19"/>
      <c r="F217" s="22"/>
      <c r="G217" s="19"/>
      <c r="L217" s="70"/>
      <c r="M217" s="70"/>
      <c r="N217" s="71"/>
      <c r="O217" s="15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6"/>
      <c r="AA217" s="6"/>
      <c r="AB217" s="6"/>
    </row>
    <row r="218" spans="1:28" ht="9.9" customHeight="1" x14ac:dyDescent="0.25">
      <c r="A218" s="11"/>
      <c r="B218" s="26"/>
      <c r="C218" s="19"/>
      <c r="D218" s="19"/>
      <c r="E218" s="19"/>
      <c r="F218" s="22"/>
      <c r="G218" s="19"/>
      <c r="L218" s="70"/>
      <c r="M218" s="70"/>
      <c r="N218" s="71"/>
      <c r="O218" s="15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6"/>
      <c r="AA218" s="6"/>
      <c r="AB218" s="6"/>
    </row>
    <row r="219" spans="1:28" ht="9.9" customHeight="1" x14ac:dyDescent="0.25">
      <c r="A219" s="11"/>
      <c r="B219" s="26"/>
      <c r="C219" s="19"/>
      <c r="D219" s="19"/>
      <c r="E219" s="19"/>
      <c r="F219" s="22"/>
      <c r="G219" s="19"/>
      <c r="L219" s="70"/>
      <c r="M219" s="70"/>
      <c r="N219" s="71"/>
      <c r="O219" s="15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6"/>
      <c r="AA219" s="6"/>
      <c r="AB219" s="6"/>
    </row>
    <row r="220" spans="1:28" s="17" customFormat="1" ht="9.9" customHeight="1" x14ac:dyDescent="0.25">
      <c r="A220" s="11"/>
      <c r="B220" s="26"/>
      <c r="C220" s="19"/>
      <c r="D220" s="25"/>
      <c r="E220" s="25"/>
      <c r="F220" s="49"/>
      <c r="G220" s="25"/>
      <c r="H220" s="50"/>
      <c r="I220" s="50"/>
      <c r="J220" s="50"/>
      <c r="K220" s="50"/>
      <c r="L220" s="16"/>
      <c r="M220" s="16"/>
      <c r="N220" s="51"/>
      <c r="O220" s="52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6"/>
      <c r="AA220" s="6"/>
      <c r="AB220" s="6"/>
    </row>
    <row r="221" spans="1:28" s="17" customFormat="1" ht="9.9" customHeight="1" x14ac:dyDescent="0.25">
      <c r="A221" s="11"/>
      <c r="B221" s="26"/>
      <c r="C221" s="19"/>
      <c r="D221" s="25"/>
      <c r="E221" s="25"/>
      <c r="F221" s="49"/>
      <c r="G221" s="25"/>
      <c r="H221" s="50"/>
      <c r="I221" s="50"/>
      <c r="J221" s="50"/>
      <c r="K221" s="50"/>
      <c r="L221" s="16"/>
      <c r="M221" s="16"/>
      <c r="N221" s="51"/>
      <c r="O221" s="52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6"/>
      <c r="AA221" s="6"/>
      <c r="AB221" s="6"/>
    </row>
    <row r="222" spans="1:28" s="17" customFormat="1" ht="9.9" customHeight="1" x14ac:dyDescent="0.25">
      <c r="A222" s="11"/>
      <c r="B222" s="26"/>
      <c r="C222" s="19"/>
      <c r="D222" s="25"/>
      <c r="E222" s="25"/>
      <c r="F222" s="49"/>
      <c r="G222" s="25"/>
      <c r="H222" s="50"/>
      <c r="I222" s="50"/>
      <c r="J222" s="50"/>
      <c r="K222" s="50"/>
      <c r="L222" s="16"/>
      <c r="M222" s="16"/>
      <c r="N222" s="51"/>
      <c r="O222" s="52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6"/>
      <c r="AA222" s="6"/>
      <c r="AB222" s="6"/>
    </row>
    <row r="223" spans="1:28" s="17" customFormat="1" ht="9.9" customHeight="1" x14ac:dyDescent="0.25">
      <c r="A223" s="11"/>
      <c r="B223" s="26"/>
      <c r="C223" s="19"/>
      <c r="D223" s="25"/>
      <c r="E223" s="25"/>
      <c r="F223" s="49"/>
      <c r="G223" s="25"/>
      <c r="H223" s="50"/>
      <c r="I223" s="50"/>
      <c r="J223" s="50"/>
      <c r="K223" s="50"/>
      <c r="L223" s="16"/>
      <c r="M223" s="16"/>
      <c r="N223" s="51"/>
      <c r="O223" s="52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6"/>
      <c r="AA223" s="6"/>
      <c r="AB223" s="6"/>
    </row>
    <row r="224" spans="1:28" s="17" customFormat="1" ht="9.9" customHeight="1" x14ac:dyDescent="0.25">
      <c r="A224" s="11"/>
      <c r="B224" s="26"/>
      <c r="C224" s="19"/>
      <c r="D224" s="25"/>
      <c r="E224" s="25"/>
      <c r="F224" s="49"/>
      <c r="G224" s="25"/>
      <c r="H224" s="50"/>
      <c r="I224" s="50"/>
      <c r="J224" s="50"/>
      <c r="K224" s="50"/>
      <c r="L224" s="16"/>
      <c r="M224" s="16"/>
      <c r="N224" s="51"/>
      <c r="O224" s="52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6"/>
      <c r="AA224" s="6"/>
      <c r="AB224" s="6"/>
    </row>
    <row r="225" spans="1:28" s="17" customFormat="1" ht="9.9" customHeight="1" x14ac:dyDescent="0.25">
      <c r="A225" s="10"/>
      <c r="B225" s="67"/>
      <c r="C225" s="19"/>
      <c r="D225" s="25"/>
      <c r="E225" s="25"/>
      <c r="F225" s="49"/>
      <c r="G225" s="25"/>
      <c r="H225" s="50"/>
      <c r="I225" s="50"/>
      <c r="J225" s="50"/>
      <c r="K225" s="50"/>
      <c r="L225" s="16"/>
      <c r="M225" s="16"/>
      <c r="N225" s="51"/>
      <c r="O225" s="52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6"/>
      <c r="AA225" s="6"/>
      <c r="AB225" s="6"/>
    </row>
    <row r="226" spans="1:28" s="17" customFormat="1" ht="9.9" customHeight="1" x14ac:dyDescent="0.15">
      <c r="A226" s="53"/>
      <c r="B226" s="77"/>
      <c r="C226" s="78"/>
      <c r="D226" s="78"/>
      <c r="E226" s="78"/>
      <c r="F226" s="79"/>
      <c r="G226" s="78"/>
      <c r="H226" s="38"/>
      <c r="I226" s="40"/>
      <c r="J226" s="40"/>
      <c r="K226" s="40"/>
      <c r="L226" s="16"/>
      <c r="M226" s="16"/>
      <c r="N226" s="51"/>
      <c r="O226" s="52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6"/>
      <c r="AA226" s="6"/>
      <c r="AB226" s="6"/>
    </row>
    <row r="227" spans="1:28" s="17" customFormat="1" ht="9.9" customHeight="1" x14ac:dyDescent="0.15">
      <c r="A227" s="34"/>
      <c r="B227" s="80"/>
      <c r="C227" s="78"/>
      <c r="D227" s="78"/>
      <c r="E227" s="78"/>
      <c r="F227" s="79"/>
      <c r="G227" s="78"/>
      <c r="H227" s="38"/>
      <c r="I227" s="40"/>
      <c r="J227" s="40"/>
      <c r="K227" s="81"/>
      <c r="L227" s="16"/>
      <c r="M227" s="16"/>
      <c r="N227" s="51"/>
      <c r="O227" s="52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6"/>
      <c r="AA227" s="6"/>
      <c r="AB227" s="6"/>
    </row>
    <row r="228" spans="1:28" s="17" customFormat="1" ht="9.9" customHeight="1" x14ac:dyDescent="0.25">
      <c r="A228" s="34"/>
      <c r="B228" s="26"/>
      <c r="C228" s="19"/>
      <c r="D228" s="19"/>
      <c r="E228" s="19"/>
      <c r="F228" s="22"/>
      <c r="G228" s="70"/>
      <c r="H228" s="19"/>
      <c r="I228" s="19"/>
      <c r="J228" s="22"/>
      <c r="K228" s="81"/>
      <c r="L228" s="16"/>
      <c r="M228" s="16"/>
      <c r="N228" s="51"/>
      <c r="O228" s="52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6"/>
      <c r="AA228" s="6"/>
      <c r="AB228" s="6"/>
    </row>
    <row r="229" spans="1:28" s="17" customFormat="1" ht="9.9" customHeight="1" x14ac:dyDescent="0.25">
      <c r="A229" s="34"/>
      <c r="B229" s="26"/>
      <c r="C229" s="19"/>
      <c r="D229" s="19"/>
      <c r="E229" s="19"/>
      <c r="F229" s="22"/>
      <c r="G229" s="70"/>
      <c r="H229" s="19"/>
      <c r="I229" s="19"/>
      <c r="J229" s="22"/>
      <c r="K229" s="81"/>
      <c r="L229" s="16"/>
      <c r="M229" s="16"/>
      <c r="N229" s="51"/>
      <c r="O229" s="52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6"/>
      <c r="AA229" s="6"/>
      <c r="AB229" s="6"/>
    </row>
    <row r="230" spans="1:28" s="17" customFormat="1" ht="9.9" customHeight="1" x14ac:dyDescent="0.25">
      <c r="A230" s="34"/>
      <c r="B230" s="26"/>
      <c r="C230" s="19"/>
      <c r="D230" s="19"/>
      <c r="E230" s="19"/>
      <c r="F230" s="22"/>
      <c r="G230" s="70"/>
      <c r="H230" s="19"/>
      <c r="I230" s="19"/>
      <c r="J230" s="22"/>
      <c r="K230" s="81"/>
      <c r="L230" s="16"/>
      <c r="M230" s="16"/>
      <c r="N230" s="51"/>
      <c r="O230" s="52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6"/>
      <c r="AA230" s="6"/>
      <c r="AB230" s="6"/>
    </row>
    <row r="231" spans="1:28" s="17" customFormat="1" ht="9.9" customHeight="1" x14ac:dyDescent="0.25">
      <c r="A231" s="34"/>
      <c r="B231" s="26"/>
      <c r="C231" s="19"/>
      <c r="D231" s="19"/>
      <c r="E231" s="19"/>
      <c r="F231" s="22"/>
      <c r="G231" s="70"/>
      <c r="H231" s="19"/>
      <c r="I231" s="19"/>
      <c r="J231" s="22"/>
      <c r="K231" s="81"/>
      <c r="L231" s="16"/>
      <c r="M231" s="16"/>
      <c r="N231" s="51"/>
      <c r="O231" s="52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6"/>
      <c r="AA231" s="6"/>
      <c r="AB231" s="6"/>
    </row>
    <row r="232" spans="1:28" s="17" customFormat="1" ht="9.9" customHeight="1" x14ac:dyDescent="0.25">
      <c r="A232" s="34"/>
      <c r="B232" s="26"/>
      <c r="C232" s="19"/>
      <c r="D232" s="19"/>
      <c r="E232" s="19"/>
      <c r="F232" s="22"/>
      <c r="G232" s="70"/>
      <c r="H232" s="19"/>
      <c r="I232" s="19"/>
      <c r="J232" s="22"/>
      <c r="K232" s="81"/>
      <c r="L232" s="16"/>
      <c r="M232" s="16"/>
      <c r="N232" s="51"/>
      <c r="O232" s="52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6"/>
      <c r="AA232" s="6"/>
      <c r="AB232" s="6"/>
    </row>
    <row r="233" spans="1:28" s="17" customFormat="1" ht="9.9" customHeight="1" x14ac:dyDescent="0.25">
      <c r="A233" s="34"/>
      <c r="B233" s="26"/>
      <c r="C233" s="19"/>
      <c r="D233" s="19"/>
      <c r="E233" s="19"/>
      <c r="F233" s="22"/>
      <c r="G233" s="70"/>
      <c r="H233" s="19"/>
      <c r="I233" s="19"/>
      <c r="J233" s="22"/>
      <c r="K233" s="81"/>
      <c r="L233" s="16"/>
      <c r="M233" s="16"/>
      <c r="N233" s="51"/>
      <c r="O233" s="52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6"/>
      <c r="AA233" s="6"/>
      <c r="AB233" s="6"/>
    </row>
    <row r="234" spans="1:28" s="17" customFormat="1" ht="9.9" customHeight="1" x14ac:dyDescent="0.25">
      <c r="A234" s="34"/>
      <c r="B234" s="26"/>
      <c r="C234" s="19"/>
      <c r="D234" s="19"/>
      <c r="E234" s="19"/>
      <c r="F234" s="22"/>
      <c r="G234" s="70"/>
      <c r="H234" s="19"/>
      <c r="I234" s="19"/>
      <c r="J234" s="22"/>
      <c r="K234" s="81"/>
      <c r="L234" s="16"/>
      <c r="M234" s="16"/>
      <c r="N234" s="51"/>
      <c r="O234" s="52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6"/>
      <c r="AA234" s="6"/>
      <c r="AB234" s="6"/>
    </row>
    <row r="235" spans="1:28" s="17" customFormat="1" ht="9.9" customHeight="1" x14ac:dyDescent="0.25">
      <c r="A235" s="34"/>
      <c r="B235" s="26"/>
      <c r="C235" s="19"/>
      <c r="D235" s="19"/>
      <c r="E235" s="19"/>
      <c r="F235" s="22"/>
      <c r="G235" s="70"/>
      <c r="H235" s="19"/>
      <c r="I235" s="19"/>
      <c r="J235" s="22"/>
      <c r="K235" s="81"/>
      <c r="L235" s="16"/>
      <c r="M235" s="16"/>
      <c r="N235" s="51"/>
      <c r="O235" s="52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6"/>
      <c r="AA235" s="6"/>
      <c r="AB235" s="6"/>
    </row>
    <row r="236" spans="1:28" s="17" customFormat="1" ht="9.9" customHeight="1" x14ac:dyDescent="0.25">
      <c r="A236" s="34"/>
      <c r="B236" s="26"/>
      <c r="C236" s="19"/>
      <c r="D236" s="19"/>
      <c r="E236" s="19"/>
      <c r="F236" s="22"/>
      <c r="G236" s="70"/>
      <c r="H236" s="19"/>
      <c r="I236" s="19"/>
      <c r="J236" s="22"/>
      <c r="K236" s="81"/>
      <c r="L236" s="16"/>
      <c r="M236" s="16"/>
      <c r="N236" s="51"/>
      <c r="O236" s="52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6"/>
      <c r="AA236" s="6"/>
      <c r="AB236" s="6"/>
    </row>
    <row r="237" spans="1:28" s="17" customFormat="1" ht="9.9" customHeight="1" x14ac:dyDescent="0.25">
      <c r="A237" s="34"/>
      <c r="B237" s="26"/>
      <c r="C237" s="19"/>
      <c r="D237" s="19"/>
      <c r="E237" s="19"/>
      <c r="F237" s="22"/>
      <c r="G237" s="70"/>
      <c r="H237" s="19"/>
      <c r="I237" s="19"/>
      <c r="J237" s="22"/>
      <c r="K237" s="81"/>
      <c r="L237" s="16"/>
      <c r="M237" s="16"/>
      <c r="N237" s="51"/>
      <c r="O237" s="52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6"/>
      <c r="AA237" s="6"/>
      <c r="AB237" s="6"/>
    </row>
    <row r="238" spans="1:28" s="17" customFormat="1" ht="9.9" customHeight="1" x14ac:dyDescent="0.25">
      <c r="A238" s="34"/>
      <c r="B238" s="26"/>
      <c r="C238" s="19"/>
      <c r="D238" s="19"/>
      <c r="E238" s="19"/>
      <c r="F238" s="22"/>
      <c r="G238" s="70"/>
      <c r="H238" s="19"/>
      <c r="I238" s="19"/>
      <c r="J238" s="22"/>
      <c r="K238" s="81"/>
      <c r="L238" s="16"/>
      <c r="M238" s="16"/>
      <c r="N238" s="51"/>
      <c r="O238" s="52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6"/>
      <c r="AA238" s="6"/>
      <c r="AB238" s="6"/>
    </row>
    <row r="239" spans="1:28" s="17" customFormat="1" ht="9.9" customHeight="1" x14ac:dyDescent="0.25">
      <c r="A239" s="34"/>
      <c r="B239" s="26"/>
      <c r="C239" s="19"/>
      <c r="D239" s="19"/>
      <c r="E239" s="19"/>
      <c r="F239" s="22"/>
      <c r="G239" s="70"/>
      <c r="H239" s="19"/>
      <c r="I239" s="19"/>
      <c r="J239" s="22"/>
      <c r="K239" s="81"/>
      <c r="L239" s="16"/>
      <c r="M239" s="16"/>
      <c r="N239" s="51"/>
      <c r="O239" s="52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6"/>
      <c r="AA239" s="6"/>
      <c r="AB239" s="6"/>
    </row>
    <row r="240" spans="1:28" s="17" customFormat="1" ht="9.9" customHeight="1" x14ac:dyDescent="0.25">
      <c r="A240" s="34"/>
      <c r="B240" s="26"/>
      <c r="C240" s="19"/>
      <c r="D240" s="19"/>
      <c r="E240" s="19"/>
      <c r="F240" s="22"/>
      <c r="G240" s="70"/>
      <c r="H240" s="19"/>
      <c r="I240" s="19"/>
      <c r="J240" s="22"/>
      <c r="K240" s="81"/>
      <c r="L240" s="16"/>
      <c r="M240" s="16"/>
      <c r="N240" s="51"/>
      <c r="O240" s="52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6"/>
      <c r="AA240" s="6"/>
      <c r="AB240" s="6"/>
    </row>
    <row r="241" spans="1:28" s="17" customFormat="1" ht="9.9" customHeight="1" x14ac:dyDescent="0.25">
      <c r="A241" s="34"/>
      <c r="B241" s="26"/>
      <c r="C241" s="19"/>
      <c r="D241" s="19"/>
      <c r="E241" s="19"/>
      <c r="F241" s="22"/>
      <c r="G241" s="70"/>
      <c r="H241" s="19"/>
      <c r="I241" s="19"/>
      <c r="J241" s="22"/>
      <c r="K241" s="81"/>
      <c r="L241" s="16"/>
      <c r="M241" s="16"/>
      <c r="N241" s="51"/>
      <c r="O241" s="52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6"/>
      <c r="AA241" s="6"/>
      <c r="AB241" s="6"/>
    </row>
    <row r="242" spans="1:28" s="17" customFormat="1" ht="9.9" customHeight="1" x14ac:dyDescent="0.25">
      <c r="A242" s="34"/>
      <c r="B242" s="26"/>
      <c r="C242" s="19"/>
      <c r="D242" s="19"/>
      <c r="E242" s="19"/>
      <c r="F242" s="22"/>
      <c r="G242" s="70"/>
      <c r="H242" s="19"/>
      <c r="I242" s="19"/>
      <c r="J242" s="22"/>
      <c r="K242" s="81"/>
      <c r="L242" s="16"/>
      <c r="M242" s="16"/>
      <c r="N242" s="51"/>
      <c r="O242" s="52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6"/>
      <c r="AA242" s="6"/>
      <c r="AB242" s="6"/>
    </row>
    <row r="243" spans="1:28" s="17" customFormat="1" ht="9.9" customHeight="1" x14ac:dyDescent="0.25">
      <c r="A243" s="34"/>
      <c r="B243" s="26"/>
      <c r="C243" s="19"/>
      <c r="D243" s="19"/>
      <c r="E243" s="19"/>
      <c r="F243" s="22"/>
      <c r="G243" s="70"/>
      <c r="H243" s="19"/>
      <c r="I243" s="19"/>
      <c r="J243" s="22"/>
      <c r="K243" s="81"/>
      <c r="L243" s="16"/>
      <c r="M243" s="16"/>
      <c r="N243" s="51"/>
      <c r="O243" s="52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6"/>
      <c r="AA243" s="6"/>
      <c r="AB243" s="6"/>
    </row>
    <row r="244" spans="1:28" s="17" customFormat="1" ht="9.9" customHeight="1" x14ac:dyDescent="0.25">
      <c r="A244" s="34"/>
      <c r="B244" s="26"/>
      <c r="C244" s="19"/>
      <c r="D244" s="19"/>
      <c r="E244" s="19"/>
      <c r="F244" s="22"/>
      <c r="G244" s="70"/>
      <c r="H244" s="19"/>
      <c r="I244" s="19"/>
      <c r="J244" s="22"/>
      <c r="K244" s="81"/>
      <c r="L244" s="16"/>
      <c r="M244" s="16"/>
      <c r="N244" s="51"/>
      <c r="O244" s="52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6"/>
      <c r="AA244" s="6"/>
      <c r="AB244" s="6"/>
    </row>
    <row r="245" spans="1:28" s="17" customFormat="1" ht="9.9" customHeight="1" x14ac:dyDescent="0.25">
      <c r="A245" s="34"/>
      <c r="B245" s="26"/>
      <c r="C245" s="19"/>
      <c r="D245" s="19"/>
      <c r="E245" s="19"/>
      <c r="F245" s="22"/>
      <c r="G245" s="70"/>
      <c r="H245" s="19"/>
      <c r="I245" s="19"/>
      <c r="J245" s="22"/>
      <c r="K245" s="81"/>
      <c r="L245" s="16"/>
      <c r="M245" s="16"/>
      <c r="N245" s="51"/>
      <c r="O245" s="52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6"/>
      <c r="AA245" s="6"/>
      <c r="AB245" s="6"/>
    </row>
    <row r="246" spans="1:28" s="17" customFormat="1" ht="9.9" customHeight="1" x14ac:dyDescent="0.25">
      <c r="A246" s="34"/>
      <c r="B246" s="26"/>
      <c r="C246" s="19"/>
      <c r="D246" s="19"/>
      <c r="E246" s="19"/>
      <c r="F246" s="22"/>
      <c r="G246" s="70"/>
      <c r="H246" s="19"/>
      <c r="I246" s="19"/>
      <c r="J246" s="22"/>
      <c r="K246" s="81"/>
      <c r="L246" s="16"/>
      <c r="M246" s="16"/>
      <c r="N246" s="51"/>
      <c r="O246" s="52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6"/>
      <c r="AA246" s="6"/>
      <c r="AB246" s="6"/>
    </row>
    <row r="247" spans="1:28" s="17" customFormat="1" ht="9.9" customHeight="1" x14ac:dyDescent="0.25">
      <c r="A247" s="34"/>
      <c r="B247" s="26"/>
      <c r="C247" s="19"/>
      <c r="D247" s="19"/>
      <c r="E247" s="19"/>
      <c r="F247" s="22"/>
      <c r="G247" s="70"/>
      <c r="H247" s="19"/>
      <c r="I247" s="19"/>
      <c r="J247" s="22"/>
      <c r="K247" s="81"/>
      <c r="L247" s="16"/>
      <c r="M247" s="16"/>
      <c r="N247" s="51"/>
      <c r="O247" s="52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6"/>
      <c r="AA247" s="6"/>
      <c r="AB247" s="6"/>
    </row>
    <row r="248" spans="1:28" s="17" customFormat="1" ht="9.9" customHeight="1" x14ac:dyDescent="0.25">
      <c r="A248" s="34"/>
      <c r="B248" s="26"/>
      <c r="C248" s="19"/>
      <c r="D248" s="19"/>
      <c r="E248" s="19"/>
      <c r="F248" s="22"/>
      <c r="G248" s="70"/>
      <c r="H248" s="19"/>
      <c r="I248" s="19"/>
      <c r="J248" s="22"/>
      <c r="K248" s="81"/>
      <c r="L248" s="16"/>
      <c r="M248" s="16"/>
      <c r="N248" s="51"/>
      <c r="O248" s="52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6"/>
      <c r="AA248" s="6"/>
      <c r="AB248" s="6"/>
    </row>
    <row r="249" spans="1:28" s="17" customFormat="1" ht="9.9" customHeight="1" x14ac:dyDescent="0.25">
      <c r="A249" s="34"/>
      <c r="B249" s="26"/>
      <c r="C249" s="19"/>
      <c r="D249" s="19"/>
      <c r="E249" s="19"/>
      <c r="F249" s="22"/>
      <c r="G249" s="70"/>
      <c r="H249" s="19"/>
      <c r="I249" s="19"/>
      <c r="J249" s="22"/>
      <c r="K249" s="81"/>
      <c r="L249" s="16"/>
      <c r="M249" s="16"/>
      <c r="N249" s="51"/>
      <c r="O249" s="52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6"/>
      <c r="AA249" s="6"/>
      <c r="AB249" s="6"/>
    </row>
    <row r="250" spans="1:28" s="17" customFormat="1" ht="9.9" customHeight="1" x14ac:dyDescent="0.25">
      <c r="A250" s="34"/>
      <c r="B250" s="26"/>
      <c r="C250" s="19"/>
      <c r="D250" s="19"/>
      <c r="E250" s="19"/>
      <c r="F250" s="22"/>
      <c r="G250" s="70"/>
      <c r="H250" s="19"/>
      <c r="I250" s="19"/>
      <c r="J250" s="22"/>
      <c r="K250" s="81"/>
      <c r="L250" s="16"/>
      <c r="M250" s="16"/>
      <c r="N250" s="51"/>
      <c r="O250" s="52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6"/>
      <c r="AA250" s="6"/>
      <c r="AB250" s="6"/>
    </row>
    <row r="251" spans="1:28" s="17" customFormat="1" ht="9.9" customHeight="1" x14ac:dyDescent="0.25">
      <c r="A251" s="34"/>
      <c r="B251" s="26"/>
      <c r="C251" s="19"/>
      <c r="D251" s="19"/>
      <c r="E251" s="19"/>
      <c r="F251" s="22"/>
      <c r="G251" s="70"/>
      <c r="H251" s="19"/>
      <c r="I251" s="19"/>
      <c r="J251" s="22"/>
      <c r="K251" s="81"/>
      <c r="L251" s="16"/>
      <c r="M251" s="16"/>
      <c r="N251" s="51"/>
      <c r="O251" s="52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6"/>
      <c r="AA251" s="6"/>
      <c r="AB251" s="6"/>
    </row>
    <row r="252" spans="1:28" s="17" customFormat="1" ht="9.9" customHeight="1" x14ac:dyDescent="0.25">
      <c r="A252" s="34"/>
      <c r="B252" s="26"/>
      <c r="C252" s="19"/>
      <c r="D252" s="19"/>
      <c r="E252" s="19"/>
      <c r="F252" s="22"/>
      <c r="G252" s="70"/>
      <c r="H252" s="19"/>
      <c r="I252" s="19"/>
      <c r="J252" s="22"/>
      <c r="K252" s="81"/>
      <c r="L252" s="16"/>
      <c r="M252" s="16"/>
      <c r="N252" s="51"/>
      <c r="O252" s="52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6"/>
      <c r="AA252" s="6"/>
      <c r="AB252" s="6"/>
    </row>
    <row r="253" spans="1:28" s="17" customFormat="1" ht="9.9" customHeight="1" x14ac:dyDescent="0.25">
      <c r="A253" s="34"/>
      <c r="B253" s="26"/>
      <c r="C253" s="19"/>
      <c r="D253" s="19"/>
      <c r="E253" s="19"/>
      <c r="F253" s="22"/>
      <c r="G253" s="70"/>
      <c r="H253" s="19"/>
      <c r="I253" s="19"/>
      <c r="J253" s="22"/>
      <c r="K253" s="81"/>
      <c r="L253" s="16"/>
      <c r="M253" s="16"/>
      <c r="N253" s="51"/>
      <c r="O253" s="52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6"/>
      <c r="AA253" s="6"/>
      <c r="AB253" s="6"/>
    </row>
    <row r="254" spans="1:28" s="17" customFormat="1" ht="9.9" customHeight="1" x14ac:dyDescent="0.25">
      <c r="A254" s="34"/>
      <c r="B254" s="26"/>
      <c r="C254" s="19"/>
      <c r="D254" s="19"/>
      <c r="E254" s="19"/>
      <c r="F254" s="22"/>
      <c r="G254" s="70"/>
      <c r="H254" s="19"/>
      <c r="I254" s="19"/>
      <c r="J254" s="22"/>
      <c r="K254" s="81"/>
      <c r="L254" s="16"/>
      <c r="M254" s="16"/>
      <c r="N254" s="51"/>
      <c r="O254" s="52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6"/>
      <c r="AA254" s="6"/>
      <c r="AB254" s="6"/>
    </row>
    <row r="255" spans="1:28" s="17" customFormat="1" ht="9.9" customHeight="1" x14ac:dyDescent="0.25">
      <c r="A255" s="34"/>
      <c r="B255" s="26"/>
      <c r="C255" s="19"/>
      <c r="D255" s="19"/>
      <c r="E255" s="19"/>
      <c r="F255" s="22"/>
      <c r="G255" s="70"/>
      <c r="H255" s="19"/>
      <c r="I255" s="19"/>
      <c r="J255" s="22"/>
      <c r="K255" s="81"/>
      <c r="L255" s="16"/>
      <c r="M255" s="16"/>
      <c r="N255" s="51"/>
      <c r="O255" s="52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6"/>
      <c r="AA255" s="6"/>
      <c r="AB255" s="6"/>
    </row>
    <row r="256" spans="1:28" s="17" customFormat="1" ht="9.9" customHeight="1" x14ac:dyDescent="0.25">
      <c r="A256" s="34"/>
      <c r="B256" s="26"/>
      <c r="C256" s="19"/>
      <c r="D256" s="19"/>
      <c r="E256" s="19"/>
      <c r="F256" s="22"/>
      <c r="G256" s="70"/>
      <c r="H256" s="19"/>
      <c r="I256" s="19"/>
      <c r="J256" s="22"/>
      <c r="K256" s="81"/>
      <c r="L256" s="16"/>
      <c r="M256" s="16"/>
      <c r="N256" s="51"/>
      <c r="O256" s="52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6"/>
      <c r="AA256" s="6"/>
      <c r="AB256" s="6"/>
    </row>
    <row r="257" spans="1:28" s="17" customFormat="1" ht="9.9" customHeight="1" x14ac:dyDescent="0.25">
      <c r="A257" s="34"/>
      <c r="B257" s="26"/>
      <c r="C257" s="19"/>
      <c r="D257" s="19"/>
      <c r="E257" s="19"/>
      <c r="F257" s="22"/>
      <c r="G257" s="70"/>
      <c r="H257" s="19"/>
      <c r="I257" s="19"/>
      <c r="J257" s="22"/>
      <c r="K257" s="81"/>
      <c r="L257" s="16"/>
      <c r="M257" s="16"/>
      <c r="N257" s="51"/>
      <c r="O257" s="52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6"/>
      <c r="AA257" s="6"/>
      <c r="AB257" s="6"/>
    </row>
    <row r="258" spans="1:28" s="17" customFormat="1" ht="9.9" customHeight="1" x14ac:dyDescent="0.25">
      <c r="A258" s="34"/>
      <c r="B258" s="26"/>
      <c r="C258" s="19"/>
      <c r="D258" s="19"/>
      <c r="E258" s="19"/>
      <c r="F258" s="22"/>
      <c r="G258" s="70"/>
      <c r="H258" s="19"/>
      <c r="I258" s="19"/>
      <c r="J258" s="22"/>
      <c r="K258" s="81"/>
      <c r="L258" s="16"/>
      <c r="M258" s="16"/>
      <c r="N258" s="51"/>
      <c r="O258" s="52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6"/>
      <c r="AA258" s="6"/>
      <c r="AB258" s="6"/>
    </row>
    <row r="259" spans="1:28" s="17" customFormat="1" ht="9.9" customHeight="1" x14ac:dyDescent="0.25">
      <c r="A259" s="34"/>
      <c r="B259" s="26"/>
      <c r="C259" s="19"/>
      <c r="D259" s="19"/>
      <c r="E259" s="19"/>
      <c r="F259" s="22"/>
      <c r="G259" s="70"/>
      <c r="H259" s="19"/>
      <c r="I259" s="19"/>
      <c r="J259" s="22"/>
      <c r="K259" s="81"/>
      <c r="L259" s="16"/>
      <c r="M259" s="16"/>
      <c r="N259" s="51"/>
      <c r="O259" s="52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6"/>
      <c r="AA259" s="6"/>
      <c r="AB259" s="6"/>
    </row>
    <row r="260" spans="1:28" s="17" customFormat="1" ht="9.9" customHeight="1" x14ac:dyDescent="0.25">
      <c r="A260" s="10"/>
      <c r="B260" s="67"/>
      <c r="C260" s="19"/>
      <c r="D260" s="25"/>
      <c r="E260" s="25"/>
      <c r="F260" s="49"/>
      <c r="G260" s="25"/>
      <c r="H260" s="50"/>
      <c r="I260" s="50"/>
      <c r="J260" s="50"/>
      <c r="K260" s="50"/>
      <c r="L260" s="16"/>
      <c r="M260" s="16"/>
      <c r="N260" s="51"/>
      <c r="O260" s="52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6"/>
      <c r="AA260" s="6"/>
      <c r="AB260" s="6"/>
    </row>
    <row r="261" spans="1:28" s="17" customFormat="1" ht="9.9" customHeight="1" x14ac:dyDescent="0.25">
      <c r="A261" s="10"/>
      <c r="B261" s="24"/>
      <c r="C261" s="19"/>
      <c r="D261" s="25"/>
      <c r="E261" s="25"/>
      <c r="F261" s="49"/>
      <c r="G261" s="25"/>
      <c r="H261" s="50"/>
      <c r="I261" s="50"/>
      <c r="J261" s="50"/>
      <c r="K261" s="50"/>
      <c r="L261" s="16"/>
      <c r="M261" s="16"/>
      <c r="N261" s="51"/>
      <c r="O261" s="52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6"/>
      <c r="AA261" s="6"/>
      <c r="AB261" s="6"/>
    </row>
    <row r="262" spans="1:28" s="17" customFormat="1" ht="9.9" customHeight="1" x14ac:dyDescent="0.25">
      <c r="A262" s="28"/>
      <c r="B262" s="26"/>
      <c r="C262" s="19"/>
      <c r="D262" s="25"/>
      <c r="E262" s="25"/>
      <c r="F262" s="49"/>
      <c r="G262" s="48"/>
      <c r="H262" s="50"/>
      <c r="I262" s="50"/>
      <c r="J262" s="50"/>
      <c r="K262" s="50"/>
      <c r="L262" s="16"/>
      <c r="M262" s="16"/>
      <c r="N262" s="51"/>
      <c r="O262" s="52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6"/>
      <c r="AA262" s="6"/>
      <c r="AB262" s="6"/>
    </row>
    <row r="263" spans="1:28" s="17" customFormat="1" ht="9.9" customHeight="1" x14ac:dyDescent="0.25">
      <c r="A263" s="28"/>
      <c r="B263" s="26"/>
      <c r="C263" s="19"/>
      <c r="D263" s="19"/>
      <c r="E263" s="19"/>
      <c r="F263" s="22"/>
      <c r="G263" s="48"/>
      <c r="H263" s="50"/>
      <c r="I263" s="50"/>
      <c r="J263" s="50"/>
      <c r="K263" s="50"/>
      <c r="L263" s="16"/>
      <c r="M263" s="16"/>
      <c r="N263" s="51"/>
      <c r="O263" s="52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6"/>
      <c r="AA263" s="6"/>
      <c r="AB263" s="6"/>
    </row>
    <row r="264" spans="1:28" s="17" customFormat="1" ht="9.9" customHeight="1" x14ac:dyDescent="0.25">
      <c r="A264" s="28"/>
      <c r="B264" s="26"/>
      <c r="C264" s="19"/>
      <c r="D264" s="19"/>
      <c r="E264" s="19"/>
      <c r="F264" s="22"/>
      <c r="G264" s="48"/>
      <c r="H264" s="50"/>
      <c r="I264" s="50"/>
      <c r="J264" s="50"/>
      <c r="K264" s="50"/>
      <c r="L264" s="16"/>
      <c r="M264" s="16"/>
      <c r="N264" s="51"/>
      <c r="O264" s="52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6"/>
      <c r="AA264" s="6"/>
      <c r="AB264" s="6"/>
    </row>
    <row r="265" spans="1:28" s="17" customFormat="1" ht="9.9" customHeight="1" x14ac:dyDescent="0.25">
      <c r="A265" s="28"/>
      <c r="B265" s="26"/>
      <c r="C265" s="19"/>
      <c r="D265" s="19"/>
      <c r="E265" s="19"/>
      <c r="F265" s="22"/>
      <c r="G265" s="48"/>
      <c r="H265" s="50"/>
      <c r="I265" s="50"/>
      <c r="J265" s="50"/>
      <c r="K265" s="50"/>
      <c r="L265" s="16"/>
      <c r="M265" s="16"/>
      <c r="N265" s="51"/>
      <c r="O265" s="52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6"/>
      <c r="AA265" s="6"/>
      <c r="AB265" s="6"/>
    </row>
    <row r="266" spans="1:28" s="17" customFormat="1" ht="9.9" customHeight="1" x14ac:dyDescent="0.25">
      <c r="A266" s="28"/>
      <c r="B266" s="26"/>
      <c r="C266" s="19"/>
      <c r="D266" s="19"/>
      <c r="E266" s="19"/>
      <c r="F266" s="22"/>
      <c r="G266" s="48"/>
      <c r="H266" s="50"/>
      <c r="I266" s="50"/>
      <c r="J266" s="50"/>
      <c r="K266" s="50"/>
      <c r="L266" s="16"/>
      <c r="M266" s="16"/>
      <c r="N266" s="51"/>
      <c r="O266" s="52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6"/>
      <c r="AA266" s="6"/>
      <c r="AB266" s="6"/>
    </row>
    <row r="267" spans="1:28" s="17" customFormat="1" ht="9.9" customHeight="1" x14ac:dyDescent="0.25">
      <c r="A267" s="28"/>
      <c r="B267" s="26"/>
      <c r="C267" s="19"/>
      <c r="D267" s="19"/>
      <c r="E267" s="19"/>
      <c r="F267" s="22"/>
      <c r="G267" s="48"/>
      <c r="H267" s="50"/>
      <c r="I267" s="50"/>
      <c r="J267" s="50"/>
      <c r="K267" s="50"/>
      <c r="L267" s="16"/>
      <c r="M267" s="16"/>
      <c r="N267" s="51"/>
      <c r="O267" s="52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6"/>
      <c r="AA267" s="6"/>
      <c r="AB267" s="6"/>
    </row>
    <row r="268" spans="1:28" s="17" customFormat="1" ht="9.9" customHeight="1" x14ac:dyDescent="0.25">
      <c r="A268" s="28"/>
      <c r="B268" s="26"/>
      <c r="C268" s="19"/>
      <c r="D268" s="19"/>
      <c r="E268" s="19"/>
      <c r="F268" s="22"/>
      <c r="G268" s="48"/>
      <c r="H268" s="50"/>
      <c r="I268" s="50"/>
      <c r="J268" s="50"/>
      <c r="K268" s="50"/>
      <c r="L268" s="16"/>
      <c r="M268" s="16"/>
      <c r="N268" s="51"/>
      <c r="O268" s="52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6"/>
      <c r="AA268" s="6"/>
      <c r="AB268" s="6"/>
    </row>
    <row r="269" spans="1:28" s="17" customFormat="1" ht="9.9" customHeight="1" x14ac:dyDescent="0.25">
      <c r="A269" s="28"/>
      <c r="B269" s="26"/>
      <c r="C269" s="19"/>
      <c r="D269" s="19"/>
      <c r="E269" s="19"/>
      <c r="F269" s="22"/>
      <c r="G269" s="48"/>
      <c r="H269" s="50"/>
      <c r="I269" s="50"/>
      <c r="J269" s="50"/>
      <c r="K269" s="50"/>
      <c r="L269" s="16"/>
      <c r="M269" s="16"/>
      <c r="N269" s="51"/>
      <c r="O269" s="52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6"/>
      <c r="AA269" s="6"/>
      <c r="AB269" s="6"/>
    </row>
    <row r="270" spans="1:28" s="17" customFormat="1" ht="9.9" customHeight="1" x14ac:dyDescent="0.25">
      <c r="A270" s="28"/>
      <c r="B270" s="26"/>
      <c r="C270" s="19"/>
      <c r="D270" s="19"/>
      <c r="E270" s="19"/>
      <c r="F270" s="22"/>
      <c r="G270" s="48"/>
      <c r="H270" s="50"/>
      <c r="I270" s="50"/>
      <c r="J270" s="50"/>
      <c r="K270" s="50"/>
      <c r="L270" s="16"/>
      <c r="M270" s="16"/>
      <c r="N270" s="51"/>
      <c r="O270" s="52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6"/>
      <c r="AA270" s="6"/>
      <c r="AB270" s="6"/>
    </row>
    <row r="271" spans="1:28" s="17" customFormat="1" ht="9.9" customHeight="1" x14ac:dyDescent="0.25">
      <c r="A271" s="28"/>
      <c r="B271" s="26"/>
      <c r="C271" s="19"/>
      <c r="D271" s="19"/>
      <c r="E271" s="19"/>
      <c r="F271" s="22"/>
      <c r="G271" s="70"/>
      <c r="H271" s="50"/>
      <c r="I271" s="50"/>
      <c r="J271" s="50"/>
      <c r="K271" s="50"/>
      <c r="L271" s="16"/>
      <c r="M271" s="16"/>
      <c r="N271" s="51"/>
      <c r="O271" s="52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6"/>
      <c r="AA271" s="6"/>
      <c r="AB271" s="6"/>
    </row>
    <row r="272" spans="1:28" s="17" customFormat="1" ht="9.9" customHeight="1" x14ac:dyDescent="0.25">
      <c r="A272" s="28"/>
      <c r="B272" s="26"/>
      <c r="C272" s="19"/>
      <c r="D272" s="19"/>
      <c r="E272" s="19"/>
      <c r="F272" s="22"/>
      <c r="G272" s="48"/>
      <c r="H272" s="50"/>
      <c r="I272" s="50"/>
      <c r="J272" s="50"/>
      <c r="K272" s="50"/>
      <c r="L272" s="16"/>
      <c r="M272" s="16"/>
      <c r="N272" s="51"/>
      <c r="O272" s="52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6"/>
      <c r="AA272" s="6"/>
      <c r="AB272" s="6"/>
    </row>
    <row r="273" spans="1:28" s="17" customFormat="1" ht="9.9" customHeight="1" x14ac:dyDescent="0.25">
      <c r="A273" s="28"/>
      <c r="B273" s="26"/>
      <c r="C273" s="19"/>
      <c r="D273" s="19"/>
      <c r="E273" s="19"/>
      <c r="F273" s="22"/>
      <c r="G273" s="48"/>
      <c r="H273" s="50"/>
      <c r="I273" s="50"/>
      <c r="J273" s="50"/>
      <c r="K273" s="50"/>
      <c r="L273" s="16"/>
      <c r="M273" s="16"/>
      <c r="N273" s="51"/>
      <c r="O273" s="52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6"/>
      <c r="AA273" s="6"/>
      <c r="AB273" s="6"/>
    </row>
    <row r="274" spans="1:28" ht="9.9" customHeight="1" x14ac:dyDescent="0.25">
      <c r="A274" s="32"/>
      <c r="B274" s="26"/>
      <c r="C274" s="19"/>
      <c r="D274" s="19"/>
      <c r="E274" s="19"/>
      <c r="F274" s="22"/>
      <c r="G274" s="48"/>
      <c r="L274" s="70"/>
      <c r="M274" s="70"/>
      <c r="N274" s="70"/>
      <c r="O274" s="15"/>
      <c r="P274" s="70"/>
      <c r="Q274" s="70"/>
      <c r="R274" s="70"/>
      <c r="S274" s="4"/>
      <c r="T274" s="70"/>
      <c r="U274" s="70"/>
      <c r="V274" s="70"/>
      <c r="W274" s="70"/>
      <c r="X274" s="70"/>
      <c r="Y274" s="20"/>
      <c r="Z274" s="6"/>
      <c r="AA274" s="6"/>
      <c r="AB274" s="6"/>
    </row>
    <row r="275" spans="1:28" s="17" customFormat="1" ht="9.9" customHeight="1" x14ac:dyDescent="0.25">
      <c r="A275" s="28"/>
      <c r="B275" s="26"/>
      <c r="C275" s="19"/>
      <c r="D275" s="25"/>
      <c r="E275" s="25"/>
      <c r="F275" s="49"/>
      <c r="G275" s="48"/>
      <c r="H275" s="50"/>
      <c r="I275" s="50"/>
      <c r="J275" s="50"/>
      <c r="K275" s="50"/>
      <c r="L275" s="16"/>
      <c r="M275" s="16"/>
      <c r="N275" s="51"/>
      <c r="O275" s="52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6"/>
      <c r="AA275" s="6"/>
      <c r="AB275" s="6"/>
    </row>
    <row r="276" spans="1:28" s="17" customFormat="1" ht="9.9" customHeight="1" x14ac:dyDescent="0.25">
      <c r="A276" s="10"/>
      <c r="B276" s="67"/>
      <c r="C276" s="19"/>
      <c r="D276" s="19"/>
      <c r="E276" s="19"/>
      <c r="F276" s="22"/>
      <c r="G276" s="70"/>
      <c r="H276" s="50"/>
      <c r="I276" s="50"/>
      <c r="J276" s="50"/>
      <c r="K276" s="50"/>
      <c r="L276" s="16"/>
      <c r="M276" s="16"/>
      <c r="N276" s="51"/>
      <c r="O276" s="52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6"/>
      <c r="AA276" s="6"/>
      <c r="AB276" s="6"/>
    </row>
    <row r="277" spans="1:28" s="17" customFormat="1" ht="9.9" customHeight="1" x14ac:dyDescent="0.25">
      <c r="A277" s="10"/>
      <c r="B277" s="24"/>
      <c r="C277" s="19"/>
      <c r="D277" s="19"/>
      <c r="E277" s="19"/>
      <c r="F277" s="22"/>
      <c r="G277" s="20"/>
      <c r="H277" s="50"/>
      <c r="I277" s="50"/>
      <c r="J277" s="50"/>
      <c r="K277" s="50"/>
      <c r="L277" s="16"/>
      <c r="M277" s="16"/>
      <c r="N277" s="51"/>
      <c r="O277" s="52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6"/>
      <c r="AA277" s="6"/>
      <c r="AB277" s="6"/>
    </row>
    <row r="278" spans="1:28" s="17" customFormat="1" ht="9.9" customHeight="1" x14ac:dyDescent="0.25">
      <c r="A278" s="28"/>
      <c r="B278" s="26"/>
      <c r="C278" s="19"/>
      <c r="D278" s="19"/>
      <c r="E278" s="19"/>
      <c r="F278" s="19"/>
      <c r="G278" s="70"/>
      <c r="H278" s="50"/>
      <c r="I278" s="50"/>
      <c r="J278" s="50"/>
      <c r="K278" s="50"/>
      <c r="L278" s="16"/>
      <c r="M278" s="16"/>
      <c r="N278" s="51"/>
      <c r="O278" s="52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6"/>
      <c r="AA278" s="6"/>
      <c r="AB278" s="6"/>
    </row>
    <row r="279" spans="1:28" s="17" customFormat="1" ht="9.9" customHeight="1" x14ac:dyDescent="0.25">
      <c r="A279" s="28"/>
      <c r="B279" s="26"/>
      <c r="C279" s="19"/>
      <c r="D279" s="19"/>
      <c r="E279" s="19"/>
      <c r="F279" s="19"/>
      <c r="G279" s="70"/>
      <c r="H279" s="50"/>
      <c r="I279" s="50"/>
      <c r="J279" s="50"/>
      <c r="K279" s="50"/>
      <c r="L279" s="16"/>
      <c r="M279" s="16"/>
      <c r="N279" s="51"/>
      <c r="O279" s="52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6"/>
      <c r="AA279" s="6"/>
      <c r="AB279" s="6"/>
    </row>
    <row r="280" spans="1:28" s="17" customFormat="1" ht="9.9" customHeight="1" x14ac:dyDescent="0.25">
      <c r="A280" s="28"/>
      <c r="B280" s="26"/>
      <c r="C280" s="19"/>
      <c r="D280" s="19"/>
      <c r="E280" s="19"/>
      <c r="F280" s="19"/>
      <c r="G280" s="70"/>
      <c r="H280" s="50"/>
      <c r="I280" s="50"/>
      <c r="J280" s="50"/>
      <c r="K280" s="50"/>
      <c r="L280" s="16"/>
      <c r="M280" s="16"/>
      <c r="N280" s="51"/>
      <c r="O280" s="52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6"/>
      <c r="AA280" s="6"/>
      <c r="AB280" s="6"/>
    </row>
    <row r="281" spans="1:28" s="17" customFormat="1" ht="9.9" customHeight="1" x14ac:dyDescent="0.25">
      <c r="A281" s="10"/>
      <c r="B281" s="24"/>
      <c r="C281" s="19"/>
      <c r="D281" s="25"/>
      <c r="E281" s="25"/>
      <c r="F281" s="49"/>
      <c r="G281" s="48"/>
      <c r="H281" s="50"/>
      <c r="I281" s="50"/>
      <c r="J281" s="50"/>
      <c r="K281" s="81"/>
      <c r="L281" s="16"/>
      <c r="M281" s="16"/>
      <c r="N281" s="51"/>
      <c r="O281" s="52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6"/>
      <c r="AA281" s="6"/>
      <c r="AB281" s="6"/>
    </row>
    <row r="282" spans="1:28" s="17" customFormat="1" ht="9.9" customHeight="1" x14ac:dyDescent="0.25">
      <c r="A282" s="28"/>
      <c r="B282" s="33"/>
      <c r="C282" s="19"/>
      <c r="D282" s="70"/>
      <c r="E282" s="25"/>
      <c r="F282" s="49"/>
      <c r="G282" s="25"/>
      <c r="H282" s="50"/>
      <c r="I282" s="50"/>
      <c r="J282" s="50"/>
      <c r="K282" s="81"/>
      <c r="L282" s="16"/>
      <c r="M282" s="16"/>
      <c r="N282" s="51"/>
      <c r="O282" s="52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6"/>
      <c r="AA282" s="6"/>
      <c r="AB282" s="6"/>
    </row>
    <row r="283" spans="1:28" s="17" customFormat="1" ht="9.9" customHeight="1" x14ac:dyDescent="0.25">
      <c r="A283" s="82"/>
      <c r="B283" s="33"/>
      <c r="C283" s="19"/>
      <c r="D283" s="70"/>
      <c r="E283" s="25"/>
      <c r="F283" s="25"/>
      <c r="G283" s="25"/>
      <c r="H283" s="50"/>
      <c r="I283" s="50"/>
      <c r="J283" s="50"/>
      <c r="K283" s="50"/>
      <c r="L283" s="16"/>
      <c r="M283" s="16"/>
      <c r="N283" s="51"/>
      <c r="O283" s="52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6"/>
      <c r="AA283" s="6"/>
      <c r="AB283" s="6"/>
    </row>
    <row r="284" spans="1:28" s="17" customFormat="1" ht="9.9" customHeight="1" x14ac:dyDescent="0.25">
      <c r="A284" s="82"/>
      <c r="B284" s="33"/>
      <c r="C284" s="19"/>
      <c r="D284" s="16"/>
      <c r="E284" s="25"/>
      <c r="F284" s="25"/>
      <c r="G284" s="25"/>
      <c r="H284" s="50"/>
      <c r="I284" s="50"/>
      <c r="J284" s="50"/>
      <c r="K284" s="50"/>
      <c r="L284" s="16"/>
      <c r="M284" s="16"/>
      <c r="N284" s="51"/>
      <c r="O284" s="52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6"/>
      <c r="AA284" s="6"/>
      <c r="AB284" s="6"/>
    </row>
    <row r="285" spans="1:28" s="17" customFormat="1" ht="9.9" customHeight="1" x14ac:dyDescent="0.25">
      <c r="A285" s="82"/>
      <c r="B285" s="26"/>
      <c r="C285" s="19"/>
      <c r="D285" s="25"/>
      <c r="E285" s="25"/>
      <c r="F285" s="25"/>
      <c r="G285" s="16"/>
      <c r="H285" s="50"/>
      <c r="I285" s="50"/>
      <c r="J285" s="50"/>
      <c r="K285" s="50"/>
      <c r="L285" s="16"/>
      <c r="M285" s="16"/>
      <c r="N285" s="51"/>
      <c r="O285" s="52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6"/>
      <c r="AA285" s="6"/>
      <c r="AB285" s="6"/>
    </row>
    <row r="286" spans="1:28" s="17" customFormat="1" ht="9.9" customHeight="1" x14ac:dyDescent="0.25">
      <c r="A286" s="53"/>
      <c r="B286" s="83"/>
      <c r="C286" s="19"/>
      <c r="D286" s="25"/>
      <c r="E286" s="25"/>
      <c r="F286" s="49"/>
      <c r="G286" s="25"/>
      <c r="H286" s="50"/>
      <c r="I286" s="50"/>
      <c r="J286" s="50"/>
      <c r="K286" s="81"/>
      <c r="L286" s="16"/>
      <c r="M286" s="16"/>
      <c r="N286" s="51"/>
      <c r="O286" s="52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6"/>
      <c r="AA286" s="6"/>
      <c r="AB286" s="6"/>
    </row>
    <row r="287" spans="1:28" s="17" customFormat="1" ht="9.9" customHeight="1" x14ac:dyDescent="0.25">
      <c r="A287" s="28"/>
      <c r="B287" s="33"/>
      <c r="G287" s="25"/>
      <c r="H287" s="19"/>
      <c r="I287" s="25"/>
      <c r="J287" s="50"/>
      <c r="K287" s="49"/>
      <c r="L287" s="16"/>
      <c r="M287" s="16"/>
      <c r="N287" s="51"/>
      <c r="O287" s="52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6"/>
      <c r="AA287" s="6"/>
      <c r="AB287" s="6"/>
    </row>
    <row r="288" spans="1:28" s="17" customFormat="1" ht="9.9" customHeight="1" x14ac:dyDescent="0.25">
      <c r="A288" s="28"/>
      <c r="B288" s="33"/>
      <c r="C288" s="19"/>
      <c r="D288" s="19"/>
      <c r="E288" s="19"/>
      <c r="F288" s="19"/>
      <c r="G288" s="70"/>
      <c r="H288" s="54"/>
      <c r="I288" s="50"/>
      <c r="J288" s="50"/>
      <c r="K288" s="49"/>
      <c r="L288" s="16"/>
      <c r="M288" s="16"/>
      <c r="N288" s="51"/>
      <c r="O288" s="52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6"/>
      <c r="AA288" s="6"/>
      <c r="AB288" s="6"/>
    </row>
    <row r="289" spans="1:28" s="17" customFormat="1" ht="9.9" customHeight="1" x14ac:dyDescent="0.25">
      <c r="A289" s="28"/>
      <c r="B289" s="33"/>
      <c r="C289" s="19"/>
      <c r="D289" s="19"/>
      <c r="E289" s="19"/>
      <c r="F289" s="19"/>
      <c r="G289" s="70"/>
      <c r="H289" s="54"/>
      <c r="I289" s="50"/>
      <c r="J289" s="50"/>
      <c r="K289" s="49"/>
      <c r="L289" s="16"/>
      <c r="M289" s="16"/>
      <c r="N289" s="51"/>
      <c r="O289" s="52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6"/>
      <c r="AA289" s="6"/>
      <c r="AB289" s="6"/>
    </row>
    <row r="290" spans="1:28" s="17" customFormat="1" ht="9.9" customHeight="1" x14ac:dyDescent="0.25">
      <c r="A290" s="28"/>
      <c r="B290" s="26"/>
      <c r="C290" s="19"/>
      <c r="D290" s="19"/>
      <c r="E290" s="19"/>
      <c r="F290" s="19"/>
      <c r="G290" s="70"/>
      <c r="H290" s="50"/>
      <c r="I290" s="50"/>
      <c r="J290" s="50"/>
      <c r="K290" s="50"/>
      <c r="L290" s="16"/>
      <c r="M290" s="16"/>
      <c r="N290" s="51"/>
      <c r="O290" s="52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6"/>
      <c r="AA290" s="6"/>
      <c r="AB290" s="6"/>
    </row>
    <row r="291" spans="1:28" s="17" customFormat="1" ht="9.9" customHeight="1" x14ac:dyDescent="0.25">
      <c r="A291" s="53"/>
      <c r="B291" s="83"/>
      <c r="C291" s="19"/>
      <c r="D291" s="19"/>
      <c r="E291" s="19"/>
      <c r="F291" s="19"/>
      <c r="G291" s="70"/>
      <c r="H291" s="50"/>
      <c r="I291" s="50"/>
      <c r="J291" s="50"/>
      <c r="K291" s="81"/>
      <c r="L291" s="16"/>
      <c r="M291" s="16"/>
      <c r="N291" s="51"/>
      <c r="O291" s="52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6"/>
      <c r="AA291" s="6"/>
      <c r="AB291" s="6"/>
    </row>
    <row r="292" spans="1:28" s="17" customFormat="1" ht="9.9" customHeight="1" x14ac:dyDescent="0.25">
      <c r="A292" s="28"/>
      <c r="B292" s="33"/>
      <c r="C292" s="19"/>
      <c r="D292" s="70"/>
      <c r="E292" s="19"/>
      <c r="F292" s="19"/>
      <c r="G292" s="70"/>
      <c r="H292" s="50"/>
      <c r="I292" s="50"/>
      <c r="J292" s="50"/>
      <c r="K292" s="50"/>
      <c r="L292" s="16"/>
      <c r="M292" s="16"/>
      <c r="N292" s="51"/>
      <c r="O292" s="52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6"/>
      <c r="AA292" s="6"/>
      <c r="AB292" s="6"/>
    </row>
    <row r="293" spans="1:28" s="17" customFormat="1" ht="9.9" customHeight="1" x14ac:dyDescent="0.25">
      <c r="A293" s="28"/>
      <c r="B293" s="33"/>
      <c r="C293" s="19"/>
      <c r="D293" s="70"/>
      <c r="E293" s="19"/>
      <c r="F293" s="19"/>
      <c r="G293" s="70"/>
      <c r="H293" s="50"/>
      <c r="I293" s="50"/>
      <c r="J293" s="50"/>
      <c r="K293" s="50"/>
      <c r="L293" s="16"/>
      <c r="M293" s="16"/>
      <c r="N293" s="51"/>
      <c r="O293" s="52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6"/>
      <c r="AA293" s="6"/>
      <c r="AB293" s="6"/>
    </row>
    <row r="294" spans="1:28" s="17" customFormat="1" ht="9.9" customHeight="1" x14ac:dyDescent="0.25">
      <c r="A294" s="28"/>
      <c r="B294" s="33"/>
      <c r="C294" s="19"/>
      <c r="D294" s="16"/>
      <c r="E294" s="19"/>
      <c r="F294" s="19"/>
      <c r="G294" s="70"/>
      <c r="H294" s="50"/>
      <c r="I294" s="50"/>
      <c r="J294" s="50"/>
      <c r="K294" s="50"/>
      <c r="L294" s="16"/>
      <c r="M294" s="16"/>
      <c r="N294" s="51"/>
      <c r="O294" s="52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6"/>
      <c r="AA294" s="6"/>
      <c r="AB294" s="6"/>
    </row>
    <row r="295" spans="1:28" s="17" customFormat="1" ht="9.9" customHeight="1" x14ac:dyDescent="0.25">
      <c r="A295" s="28"/>
      <c r="B295" s="26"/>
      <c r="C295" s="19"/>
      <c r="D295" s="19"/>
      <c r="E295" s="19"/>
      <c r="F295" s="19"/>
      <c r="G295" s="70"/>
      <c r="H295" s="50"/>
      <c r="I295" s="50"/>
      <c r="J295" s="50"/>
      <c r="K295" s="50"/>
      <c r="L295" s="16"/>
      <c r="M295" s="16"/>
      <c r="N295" s="51"/>
      <c r="O295" s="52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6"/>
      <c r="AA295" s="6"/>
      <c r="AB295" s="6"/>
    </row>
    <row r="296" spans="1:28" s="17" customFormat="1" ht="9.9" customHeight="1" x14ac:dyDescent="0.25">
      <c r="A296" s="28"/>
      <c r="B296" s="26"/>
      <c r="C296" s="19"/>
      <c r="D296" s="19"/>
      <c r="E296" s="19"/>
      <c r="F296" s="19"/>
      <c r="G296" s="70"/>
      <c r="H296" s="50"/>
      <c r="I296" s="50"/>
      <c r="J296" s="50"/>
      <c r="K296" s="50"/>
      <c r="L296" s="16"/>
      <c r="M296" s="16"/>
      <c r="N296" s="51"/>
      <c r="O296" s="52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6"/>
      <c r="AA296" s="6"/>
      <c r="AB296" s="6"/>
    </row>
    <row r="297" spans="1:28" s="17" customFormat="1" ht="9.9" customHeight="1" x14ac:dyDescent="0.25">
      <c r="A297" s="86"/>
      <c r="B297" s="67"/>
      <c r="C297" s="19"/>
      <c r="D297" s="19"/>
      <c r="E297" s="19"/>
      <c r="F297" s="19"/>
      <c r="G297" s="70"/>
      <c r="H297" s="50"/>
      <c r="I297" s="50"/>
      <c r="J297" s="50"/>
      <c r="K297" s="50"/>
      <c r="L297" s="16"/>
      <c r="M297" s="16"/>
      <c r="N297" s="51"/>
      <c r="O297" s="52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6"/>
      <c r="AA297" s="6"/>
      <c r="AB297" s="6"/>
    </row>
    <row r="298" spans="1:28" s="17" customFormat="1" ht="9.9" customHeight="1" x14ac:dyDescent="0.25">
      <c r="A298" s="10"/>
      <c r="B298" s="24"/>
      <c r="C298" s="19"/>
      <c r="D298" s="19"/>
      <c r="E298" s="19"/>
      <c r="F298" s="19"/>
      <c r="G298" s="20"/>
      <c r="H298" s="50"/>
      <c r="I298" s="50"/>
      <c r="J298" s="50"/>
      <c r="K298" s="50"/>
      <c r="L298" s="16"/>
      <c r="M298" s="16"/>
      <c r="N298" s="51"/>
      <c r="O298" s="52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6"/>
      <c r="AA298" s="6"/>
      <c r="AB298" s="6"/>
    </row>
    <row r="299" spans="1:28" s="17" customFormat="1" ht="9.9" customHeight="1" x14ac:dyDescent="0.25">
      <c r="A299" s="28"/>
      <c r="B299" s="26"/>
      <c r="C299" s="19"/>
      <c r="D299" s="19"/>
      <c r="E299" s="19"/>
      <c r="F299" s="19"/>
      <c r="G299" s="70"/>
      <c r="H299" s="50"/>
      <c r="I299" s="50"/>
      <c r="J299" s="50"/>
      <c r="K299" s="50"/>
      <c r="L299" s="16"/>
      <c r="M299" s="16"/>
      <c r="N299" s="51"/>
      <c r="O299" s="52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6"/>
      <c r="AA299" s="6"/>
      <c r="AB299" s="6"/>
    </row>
    <row r="300" spans="1:28" s="17" customFormat="1" ht="9.9" customHeight="1" x14ac:dyDescent="0.25">
      <c r="A300" s="28"/>
      <c r="B300" s="26"/>
      <c r="C300" s="19"/>
      <c r="D300" s="19"/>
      <c r="E300" s="19"/>
      <c r="F300" s="19"/>
      <c r="G300" s="70"/>
      <c r="H300" s="50"/>
      <c r="I300" s="50"/>
      <c r="J300" s="50"/>
      <c r="K300" s="50"/>
      <c r="L300" s="16"/>
      <c r="M300" s="16"/>
      <c r="N300" s="51"/>
      <c r="O300" s="52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6"/>
      <c r="AA300" s="6"/>
      <c r="AB300" s="6"/>
    </row>
    <row r="301" spans="1:28" s="17" customFormat="1" ht="9.9" customHeight="1" x14ac:dyDescent="0.25">
      <c r="A301" s="28"/>
      <c r="B301" s="26"/>
      <c r="C301" s="19"/>
      <c r="D301" s="19"/>
      <c r="E301" s="19"/>
      <c r="F301" s="19"/>
      <c r="G301" s="70"/>
      <c r="H301" s="50"/>
      <c r="I301" s="50"/>
      <c r="J301" s="50"/>
      <c r="K301" s="50"/>
      <c r="L301" s="16"/>
      <c r="M301" s="16"/>
      <c r="N301" s="51"/>
      <c r="O301" s="52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6"/>
      <c r="AA301" s="6"/>
      <c r="AB301" s="6"/>
    </row>
    <row r="302" spans="1:28" s="17" customFormat="1" ht="9.9" customHeight="1" x14ac:dyDescent="0.25">
      <c r="A302" s="28"/>
      <c r="B302" s="26"/>
      <c r="C302" s="19"/>
      <c r="D302" s="19"/>
      <c r="E302" s="19"/>
      <c r="F302" s="19"/>
      <c r="G302" s="70"/>
      <c r="H302" s="50"/>
      <c r="I302" s="50"/>
      <c r="J302" s="50"/>
      <c r="K302" s="50"/>
      <c r="L302" s="16"/>
      <c r="M302" s="16"/>
      <c r="N302" s="51"/>
      <c r="O302" s="52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6"/>
      <c r="AA302" s="6"/>
      <c r="AB302" s="6"/>
    </row>
    <row r="303" spans="1:28" s="17" customFormat="1" ht="9.9" customHeight="1" x14ac:dyDescent="0.25">
      <c r="A303" s="28"/>
      <c r="B303" s="26"/>
      <c r="C303" s="19"/>
      <c r="D303" s="19"/>
      <c r="E303" s="19"/>
      <c r="F303" s="19"/>
      <c r="G303" s="70"/>
      <c r="H303" s="50"/>
      <c r="I303" s="50"/>
      <c r="J303" s="50"/>
      <c r="K303" s="50"/>
      <c r="L303" s="16"/>
      <c r="M303" s="16"/>
      <c r="N303" s="51"/>
      <c r="O303" s="52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6"/>
      <c r="AA303" s="6"/>
      <c r="AB303" s="6"/>
    </row>
    <row r="304" spans="1:28" s="17" customFormat="1" ht="9.9" customHeight="1" x14ac:dyDescent="0.25">
      <c r="A304" s="28"/>
      <c r="B304" s="26"/>
      <c r="C304" s="19"/>
      <c r="D304" s="19"/>
      <c r="E304" s="19"/>
      <c r="F304" s="19"/>
      <c r="G304" s="70"/>
      <c r="H304" s="50"/>
      <c r="I304" s="50"/>
      <c r="J304" s="50"/>
      <c r="K304" s="50"/>
      <c r="L304" s="16"/>
      <c r="M304" s="16"/>
      <c r="N304" s="51"/>
      <c r="O304" s="52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6"/>
      <c r="AA304" s="6"/>
      <c r="AB304" s="6"/>
    </row>
    <row r="305" spans="1:28" s="17" customFormat="1" ht="9.9" customHeight="1" x14ac:dyDescent="0.25">
      <c r="A305" s="28"/>
      <c r="B305" s="26"/>
      <c r="C305" s="19"/>
      <c r="D305" s="19"/>
      <c r="E305" s="19"/>
      <c r="F305" s="19"/>
      <c r="G305" s="70"/>
      <c r="H305" s="50"/>
      <c r="I305" s="50"/>
      <c r="J305" s="50"/>
      <c r="K305" s="50"/>
      <c r="L305" s="16"/>
      <c r="M305" s="16"/>
      <c r="N305" s="51"/>
      <c r="O305" s="52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6"/>
      <c r="AA305" s="6"/>
      <c r="AB305" s="6"/>
    </row>
    <row r="306" spans="1:28" s="17" customFormat="1" ht="9.9" customHeight="1" x14ac:dyDescent="0.25">
      <c r="A306" s="28"/>
      <c r="B306" s="26"/>
      <c r="C306" s="19"/>
      <c r="D306" s="19"/>
      <c r="E306" s="19"/>
      <c r="F306" s="19"/>
      <c r="G306" s="70"/>
      <c r="H306" s="50"/>
      <c r="I306" s="50"/>
      <c r="J306" s="50"/>
      <c r="K306" s="50"/>
      <c r="L306" s="16"/>
      <c r="M306" s="16"/>
      <c r="N306" s="51"/>
      <c r="O306" s="52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6"/>
      <c r="AA306" s="6"/>
      <c r="AB306" s="6"/>
    </row>
    <row r="307" spans="1:28" s="17" customFormat="1" ht="9.9" customHeight="1" x14ac:dyDescent="0.25">
      <c r="A307" s="28"/>
      <c r="B307" s="26"/>
      <c r="C307" s="19"/>
      <c r="D307" s="19"/>
      <c r="E307" s="19"/>
      <c r="F307" s="19"/>
      <c r="G307" s="70"/>
      <c r="H307" s="50"/>
      <c r="I307" s="50"/>
      <c r="J307" s="50"/>
      <c r="K307" s="50"/>
      <c r="L307" s="16"/>
      <c r="M307" s="16"/>
      <c r="N307" s="51"/>
      <c r="O307" s="52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6"/>
      <c r="AA307" s="6"/>
      <c r="AB307" s="6"/>
    </row>
    <row r="308" spans="1:28" s="17" customFormat="1" ht="9.9" customHeight="1" x14ac:dyDescent="0.25">
      <c r="A308" s="28"/>
      <c r="B308" s="26"/>
      <c r="C308" s="19"/>
      <c r="D308" s="19"/>
      <c r="E308" s="19"/>
      <c r="F308" s="19"/>
      <c r="G308" s="70"/>
      <c r="H308" s="50"/>
      <c r="I308" s="50"/>
      <c r="J308" s="50"/>
      <c r="K308" s="50"/>
      <c r="L308" s="16"/>
      <c r="M308" s="16"/>
      <c r="N308" s="51"/>
      <c r="O308" s="52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6"/>
      <c r="AA308" s="6"/>
      <c r="AB308" s="6"/>
    </row>
    <row r="309" spans="1:28" s="17" customFormat="1" ht="9.9" customHeight="1" x14ac:dyDescent="0.25">
      <c r="A309" s="28"/>
      <c r="B309" s="26"/>
      <c r="C309" s="19"/>
      <c r="D309" s="19"/>
      <c r="E309" s="19"/>
      <c r="F309" s="19"/>
      <c r="G309" s="70"/>
      <c r="H309" s="50"/>
      <c r="I309" s="50"/>
      <c r="J309" s="50"/>
      <c r="K309" s="50"/>
      <c r="L309" s="16"/>
      <c r="M309" s="16"/>
      <c r="N309" s="51"/>
      <c r="O309" s="52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6"/>
      <c r="AA309" s="6"/>
      <c r="AB309" s="6"/>
    </row>
    <row r="310" spans="1:28" s="17" customFormat="1" ht="9.9" customHeight="1" x14ac:dyDescent="0.25">
      <c r="A310" s="28"/>
      <c r="B310" s="26"/>
      <c r="C310" s="19"/>
      <c r="D310" s="19"/>
      <c r="E310" s="19"/>
      <c r="F310" s="19"/>
      <c r="G310" s="70"/>
      <c r="H310" s="50"/>
      <c r="I310" s="50"/>
      <c r="J310" s="50"/>
      <c r="K310" s="50"/>
      <c r="L310" s="16"/>
      <c r="M310" s="16"/>
      <c r="N310" s="51"/>
      <c r="O310" s="52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6"/>
      <c r="AA310" s="6"/>
      <c r="AB310" s="6"/>
    </row>
    <row r="311" spans="1:28" s="17" customFormat="1" ht="9.9" customHeight="1" x14ac:dyDescent="0.25">
      <c r="A311" s="10"/>
      <c r="B311" s="24"/>
      <c r="C311" s="19"/>
      <c r="D311" s="19"/>
      <c r="E311" s="19"/>
      <c r="F311" s="19"/>
      <c r="G311" s="20"/>
      <c r="H311" s="50"/>
      <c r="I311" s="50"/>
      <c r="J311" s="50"/>
      <c r="K311" s="50"/>
      <c r="L311" s="16"/>
      <c r="M311" s="16"/>
      <c r="N311" s="51"/>
      <c r="O311" s="52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6"/>
      <c r="AA311" s="6"/>
      <c r="AB311" s="6"/>
    </row>
    <row r="312" spans="1:28" s="17" customFormat="1" ht="9.9" customHeight="1" x14ac:dyDescent="0.25">
      <c r="A312" s="28"/>
      <c r="B312" s="87"/>
      <c r="C312" s="19"/>
      <c r="D312" s="19"/>
      <c r="E312" s="19"/>
      <c r="F312" s="19"/>
      <c r="G312" s="70"/>
      <c r="H312" s="50"/>
      <c r="I312" s="50"/>
      <c r="J312" s="50"/>
      <c r="K312" s="50"/>
      <c r="L312" s="16"/>
      <c r="M312" s="16"/>
      <c r="N312" s="51"/>
      <c r="O312" s="52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6"/>
      <c r="AA312" s="6"/>
      <c r="AB312" s="6"/>
    </row>
    <row r="313" spans="1:28" s="17" customFormat="1" ht="9.9" customHeight="1" x14ac:dyDescent="0.25">
      <c r="A313" s="28"/>
      <c r="B313" s="26"/>
      <c r="C313" s="19"/>
      <c r="D313" s="19"/>
      <c r="E313" s="19"/>
      <c r="F313" s="19"/>
      <c r="G313" s="70"/>
      <c r="H313" s="50"/>
      <c r="I313" s="50"/>
      <c r="J313" s="50"/>
      <c r="K313" s="50"/>
      <c r="L313" s="16"/>
      <c r="M313" s="16"/>
      <c r="N313" s="51"/>
      <c r="O313" s="52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6"/>
      <c r="AA313" s="6"/>
      <c r="AB313" s="6"/>
    </row>
    <row r="314" spans="1:28" s="17" customFormat="1" ht="9.9" customHeight="1" x14ac:dyDescent="0.25">
      <c r="A314" s="28"/>
      <c r="B314" s="26"/>
      <c r="C314" s="19"/>
      <c r="D314" s="19"/>
      <c r="E314" s="19"/>
      <c r="F314" s="19"/>
      <c r="G314" s="70"/>
      <c r="H314" s="50"/>
      <c r="I314" s="50"/>
      <c r="J314" s="50"/>
      <c r="K314" s="50"/>
      <c r="L314" s="16"/>
      <c r="M314" s="16"/>
      <c r="N314" s="51"/>
      <c r="O314" s="52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6"/>
      <c r="AA314" s="6"/>
      <c r="AB314" s="6"/>
    </row>
    <row r="315" spans="1:28" s="17" customFormat="1" ht="9.9" customHeight="1" x14ac:dyDescent="0.25">
      <c r="A315" s="28"/>
      <c r="B315" s="26"/>
      <c r="C315" s="19"/>
      <c r="D315" s="19"/>
      <c r="E315" s="19"/>
      <c r="F315" s="19"/>
      <c r="G315" s="70"/>
      <c r="H315" s="50"/>
      <c r="I315" s="50"/>
      <c r="J315" s="50"/>
      <c r="K315" s="50"/>
      <c r="L315" s="16"/>
      <c r="M315" s="16"/>
      <c r="N315" s="51"/>
      <c r="O315" s="52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6"/>
      <c r="AA315" s="6"/>
      <c r="AB315" s="6"/>
    </row>
    <row r="316" spans="1:28" s="17" customFormat="1" ht="9.9" customHeight="1" x14ac:dyDescent="0.25">
      <c r="A316" s="28"/>
      <c r="B316" s="26"/>
      <c r="C316" s="19"/>
      <c r="D316" s="19"/>
      <c r="E316" s="19"/>
      <c r="F316" s="19"/>
      <c r="G316" s="70"/>
      <c r="H316" s="50"/>
      <c r="I316" s="50"/>
      <c r="J316" s="50"/>
      <c r="K316" s="50"/>
      <c r="L316" s="16"/>
      <c r="M316" s="16"/>
      <c r="N316" s="51"/>
      <c r="O316" s="52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6"/>
      <c r="AA316" s="6"/>
      <c r="AB316" s="6"/>
    </row>
    <row r="317" spans="1:28" s="17" customFormat="1" ht="9.9" customHeight="1" x14ac:dyDescent="0.25">
      <c r="A317" s="28"/>
      <c r="B317" s="26"/>
      <c r="C317" s="19"/>
      <c r="D317" s="19"/>
      <c r="E317" s="19"/>
      <c r="F317" s="19"/>
      <c r="G317" s="70"/>
      <c r="H317" s="50"/>
      <c r="I317" s="50"/>
      <c r="J317" s="50"/>
      <c r="K317" s="50"/>
      <c r="L317" s="16"/>
      <c r="M317" s="16"/>
      <c r="N317" s="51"/>
      <c r="O317" s="52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6"/>
      <c r="AA317" s="6"/>
      <c r="AB317" s="6"/>
    </row>
    <row r="318" spans="1:28" s="17" customFormat="1" ht="9.9" customHeight="1" x14ac:dyDescent="0.25">
      <c r="A318" s="28"/>
      <c r="B318" s="26"/>
      <c r="C318" s="19"/>
      <c r="D318" s="19"/>
      <c r="E318" s="19"/>
      <c r="F318" s="19"/>
      <c r="G318" s="70"/>
      <c r="H318" s="50"/>
      <c r="I318" s="50"/>
      <c r="J318" s="50"/>
      <c r="K318" s="50"/>
      <c r="L318" s="16"/>
      <c r="M318" s="16"/>
      <c r="N318" s="51"/>
      <c r="O318" s="52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6"/>
      <c r="AA318" s="6"/>
      <c r="AB318" s="6"/>
    </row>
    <row r="319" spans="1:28" s="17" customFormat="1" ht="9.9" customHeight="1" x14ac:dyDescent="0.25">
      <c r="A319" s="10"/>
      <c r="B319" s="24"/>
      <c r="C319" s="19"/>
      <c r="D319" s="19"/>
      <c r="E319" s="19"/>
      <c r="F319" s="19"/>
      <c r="G319" s="70"/>
      <c r="H319" s="50"/>
      <c r="I319" s="50"/>
      <c r="J319" s="50"/>
      <c r="K319" s="81"/>
      <c r="L319" s="16"/>
      <c r="M319" s="16"/>
      <c r="N319" s="51"/>
      <c r="O319" s="52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6"/>
      <c r="AA319" s="6"/>
      <c r="AB319" s="6"/>
    </row>
    <row r="320" spans="1:28" s="17" customFormat="1" ht="9.9" customHeight="1" x14ac:dyDescent="0.25">
      <c r="A320" s="28"/>
      <c r="B320" s="26"/>
      <c r="C320" s="19"/>
      <c r="D320" s="19"/>
      <c r="E320" s="19"/>
      <c r="F320" s="19"/>
      <c r="G320" s="70"/>
      <c r="H320" s="54"/>
      <c r="I320" s="54"/>
      <c r="J320" s="54"/>
      <c r="K320" s="50"/>
      <c r="L320" s="16"/>
      <c r="M320" s="16"/>
      <c r="N320" s="51"/>
      <c r="O320" s="52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6"/>
      <c r="AA320" s="6"/>
      <c r="AB320" s="6"/>
    </row>
    <row r="321" spans="1:28" s="17" customFormat="1" ht="9.9" customHeight="1" x14ac:dyDescent="0.25">
      <c r="A321" s="28"/>
      <c r="B321" s="26"/>
      <c r="C321" s="19"/>
      <c r="D321" s="19"/>
      <c r="E321" s="19"/>
      <c r="F321" s="19"/>
      <c r="G321" s="70"/>
      <c r="H321" s="54"/>
      <c r="I321" s="54"/>
      <c r="J321" s="54"/>
      <c r="K321" s="50"/>
      <c r="L321" s="16"/>
      <c r="M321" s="16"/>
      <c r="N321" s="51"/>
      <c r="O321" s="52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6"/>
      <c r="AA321" s="6"/>
      <c r="AB321" s="6"/>
    </row>
    <row r="322" spans="1:28" s="17" customFormat="1" ht="9.9" customHeight="1" x14ac:dyDescent="0.25">
      <c r="A322" s="28"/>
      <c r="B322" s="26"/>
      <c r="C322" s="19"/>
      <c r="D322" s="19"/>
      <c r="E322" s="19"/>
      <c r="F322" s="19"/>
      <c r="G322" s="70"/>
      <c r="H322" s="54"/>
      <c r="I322" s="54"/>
      <c r="J322" s="54"/>
      <c r="K322" s="50"/>
      <c r="L322" s="16"/>
      <c r="M322" s="16"/>
      <c r="N322" s="51"/>
      <c r="O322" s="52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6"/>
      <c r="AA322" s="6"/>
      <c r="AB322" s="6"/>
    </row>
    <row r="323" spans="1:28" s="17" customFormat="1" ht="9.9" customHeight="1" x14ac:dyDescent="0.25">
      <c r="A323" s="28"/>
      <c r="B323" s="26"/>
      <c r="C323" s="19"/>
      <c r="D323" s="19"/>
      <c r="E323" s="19"/>
      <c r="F323" s="19"/>
      <c r="G323" s="70"/>
      <c r="H323" s="54"/>
      <c r="I323" s="54"/>
      <c r="J323" s="54"/>
      <c r="K323" s="50"/>
      <c r="L323" s="16"/>
      <c r="M323" s="16"/>
      <c r="N323" s="51"/>
      <c r="O323" s="52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6"/>
      <c r="AA323" s="6"/>
      <c r="AB323" s="6"/>
    </row>
    <row r="324" spans="1:28" s="17" customFormat="1" ht="9.9" customHeight="1" x14ac:dyDescent="0.25">
      <c r="A324" s="28"/>
      <c r="B324" s="26"/>
      <c r="C324" s="19"/>
      <c r="D324" s="19"/>
      <c r="E324" s="19"/>
      <c r="F324" s="19"/>
      <c r="G324" s="70"/>
      <c r="H324" s="54"/>
      <c r="I324" s="54"/>
      <c r="J324" s="54"/>
      <c r="K324" s="50"/>
      <c r="L324" s="16"/>
      <c r="M324" s="16"/>
      <c r="N324" s="51"/>
      <c r="O324" s="52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6"/>
      <c r="AA324" s="6"/>
      <c r="AB324" s="6"/>
    </row>
    <row r="325" spans="1:28" s="17" customFormat="1" ht="9.9" customHeight="1" x14ac:dyDescent="0.25">
      <c r="A325" s="28"/>
      <c r="B325" s="26"/>
      <c r="C325" s="19"/>
      <c r="D325" s="19"/>
      <c r="E325" s="19"/>
      <c r="F325" s="19"/>
      <c r="G325" s="70"/>
      <c r="H325" s="54"/>
      <c r="I325" s="54"/>
      <c r="J325" s="54"/>
      <c r="K325" s="50"/>
      <c r="L325" s="16"/>
      <c r="M325" s="16"/>
      <c r="N325" s="51"/>
      <c r="O325" s="52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6"/>
      <c r="AA325" s="6"/>
      <c r="AB325" s="6"/>
    </row>
    <row r="326" spans="1:28" s="17" customFormat="1" ht="9.9" customHeight="1" x14ac:dyDescent="0.25">
      <c r="A326" s="28"/>
      <c r="B326" s="26"/>
      <c r="C326" s="19"/>
      <c r="D326" s="19"/>
      <c r="E326" s="19"/>
      <c r="F326" s="19"/>
      <c r="G326" s="70"/>
      <c r="H326" s="54"/>
      <c r="I326" s="54"/>
      <c r="J326" s="54"/>
      <c r="K326" s="50"/>
      <c r="L326" s="16"/>
      <c r="M326" s="16"/>
      <c r="N326" s="51"/>
      <c r="O326" s="52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6"/>
      <c r="AA326" s="6"/>
      <c r="AB326" s="6"/>
    </row>
    <row r="327" spans="1:28" s="17" customFormat="1" ht="9.9" customHeight="1" x14ac:dyDescent="0.25">
      <c r="A327" s="28"/>
      <c r="B327" s="26"/>
      <c r="C327" s="19"/>
      <c r="D327" s="19"/>
      <c r="E327" s="19"/>
      <c r="F327" s="19"/>
      <c r="G327" s="70"/>
      <c r="H327" s="54"/>
      <c r="I327" s="54"/>
      <c r="J327" s="54"/>
      <c r="K327" s="50"/>
      <c r="L327" s="16"/>
      <c r="M327" s="16"/>
      <c r="N327" s="51"/>
      <c r="O327" s="52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6"/>
      <c r="AA327" s="6"/>
      <c r="AB327" s="6"/>
    </row>
    <row r="328" spans="1:28" s="17" customFormat="1" ht="9.9" customHeight="1" x14ac:dyDescent="0.25">
      <c r="A328" s="28"/>
      <c r="B328" s="26"/>
      <c r="C328" s="19"/>
      <c r="D328" s="19"/>
      <c r="E328" s="19"/>
      <c r="F328" s="19"/>
      <c r="G328" s="70"/>
      <c r="H328" s="54"/>
      <c r="I328" s="54"/>
      <c r="J328" s="54"/>
      <c r="K328" s="50"/>
      <c r="L328" s="16"/>
      <c r="M328" s="16"/>
      <c r="N328" s="51"/>
      <c r="O328" s="52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6"/>
      <c r="AA328" s="6"/>
      <c r="AB328" s="6"/>
    </row>
    <row r="329" spans="1:28" s="17" customFormat="1" ht="9.9" customHeight="1" x14ac:dyDescent="0.25">
      <c r="A329" s="28"/>
      <c r="B329" s="26"/>
      <c r="C329" s="19"/>
      <c r="D329" s="19"/>
      <c r="E329" s="19"/>
      <c r="F329" s="19"/>
      <c r="G329" s="70"/>
      <c r="H329" s="54"/>
      <c r="I329" s="54"/>
      <c r="J329" s="54"/>
      <c r="K329" s="50"/>
      <c r="L329" s="16"/>
      <c r="M329" s="16"/>
      <c r="N329" s="51"/>
      <c r="O329" s="52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6"/>
      <c r="AA329" s="6"/>
      <c r="AB329" s="6"/>
    </row>
    <row r="330" spans="1:28" s="17" customFormat="1" ht="9.9" customHeight="1" x14ac:dyDescent="0.25">
      <c r="A330" s="82"/>
      <c r="B330" s="26"/>
      <c r="C330" s="19"/>
      <c r="D330" s="25"/>
      <c r="E330" s="25"/>
      <c r="F330" s="25"/>
      <c r="G330" s="16"/>
      <c r="H330" s="54"/>
      <c r="I330" s="54"/>
      <c r="J330" s="54"/>
      <c r="K330" s="50"/>
      <c r="L330" s="16"/>
      <c r="M330" s="16"/>
      <c r="N330" s="51"/>
      <c r="O330" s="52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6"/>
      <c r="AA330" s="6"/>
      <c r="AB330" s="6"/>
    </row>
    <row r="331" spans="1:28" s="17" customFormat="1" ht="9.9" customHeight="1" x14ac:dyDescent="0.25">
      <c r="A331" s="53"/>
      <c r="B331" s="83"/>
      <c r="C331" s="19"/>
      <c r="D331" s="25"/>
      <c r="E331" s="25"/>
      <c r="F331" s="25"/>
      <c r="G331" s="16"/>
      <c r="H331" s="54"/>
      <c r="I331" s="54"/>
      <c r="J331" s="54"/>
      <c r="K331" s="81"/>
      <c r="L331" s="16"/>
      <c r="M331" s="16"/>
      <c r="N331" s="51"/>
      <c r="O331" s="52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6"/>
      <c r="AA331" s="6"/>
      <c r="AB331" s="6"/>
    </row>
    <row r="332" spans="1:28" s="17" customFormat="1" ht="9.9" customHeight="1" x14ac:dyDescent="0.25">
      <c r="A332" s="28"/>
      <c r="B332" s="26"/>
      <c r="C332" s="19"/>
      <c r="D332" s="25"/>
      <c r="E332" s="25"/>
      <c r="F332" s="25"/>
      <c r="G332" s="16"/>
      <c r="H332" s="54"/>
      <c r="I332" s="54"/>
      <c r="J332" s="54"/>
      <c r="K332" s="50"/>
      <c r="L332" s="16"/>
      <c r="M332" s="16"/>
      <c r="N332" s="51"/>
      <c r="O332" s="52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6"/>
      <c r="AA332" s="6"/>
      <c r="AB332" s="6"/>
    </row>
    <row r="333" spans="1:28" s="17" customFormat="1" ht="9.9" customHeight="1" x14ac:dyDescent="0.25">
      <c r="A333" s="28"/>
      <c r="B333" s="26"/>
      <c r="C333" s="19"/>
      <c r="D333" s="25"/>
      <c r="E333" s="25"/>
      <c r="F333" s="25"/>
      <c r="G333" s="16"/>
      <c r="H333" s="54"/>
      <c r="I333" s="54"/>
      <c r="J333" s="54"/>
      <c r="K333" s="50"/>
      <c r="L333" s="16"/>
      <c r="M333" s="16"/>
      <c r="N333" s="51"/>
      <c r="O333" s="52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6"/>
      <c r="AA333" s="6"/>
      <c r="AB333" s="6"/>
    </row>
    <row r="334" spans="1:28" s="17" customFormat="1" ht="9.9" customHeight="1" x14ac:dyDescent="0.25">
      <c r="A334" s="28"/>
      <c r="B334" s="26"/>
      <c r="C334" s="19"/>
      <c r="D334" s="25"/>
      <c r="E334" s="25"/>
      <c r="F334" s="25"/>
      <c r="G334" s="16"/>
      <c r="H334" s="54"/>
      <c r="I334" s="54"/>
      <c r="J334" s="54"/>
      <c r="K334" s="50"/>
      <c r="L334" s="16"/>
      <c r="M334" s="16"/>
      <c r="N334" s="51"/>
      <c r="O334" s="52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6"/>
      <c r="AA334" s="6"/>
      <c r="AB334" s="6"/>
    </row>
    <row r="335" spans="1:28" s="17" customFormat="1" ht="9.9" customHeight="1" x14ac:dyDescent="0.25">
      <c r="A335" s="28"/>
      <c r="B335" s="26"/>
      <c r="C335" s="19"/>
      <c r="D335" s="25"/>
      <c r="E335" s="25"/>
      <c r="F335" s="25"/>
      <c r="G335" s="16"/>
      <c r="H335" s="54"/>
      <c r="I335" s="54"/>
      <c r="J335" s="54"/>
      <c r="K335" s="50"/>
      <c r="L335" s="16"/>
      <c r="M335" s="16"/>
      <c r="N335" s="51"/>
      <c r="O335" s="52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6"/>
      <c r="AA335" s="6"/>
      <c r="AB335" s="6"/>
    </row>
    <row r="336" spans="1:28" s="17" customFormat="1" ht="9.9" customHeight="1" x14ac:dyDescent="0.25">
      <c r="A336" s="28"/>
      <c r="B336" s="26"/>
      <c r="C336" s="19"/>
      <c r="D336" s="25"/>
      <c r="E336" s="25"/>
      <c r="F336" s="25"/>
      <c r="G336" s="16"/>
      <c r="H336" s="54"/>
      <c r="I336" s="54"/>
      <c r="J336" s="54"/>
      <c r="K336" s="50"/>
      <c r="L336" s="16"/>
      <c r="M336" s="16"/>
      <c r="N336" s="51"/>
      <c r="O336" s="52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6"/>
      <c r="AA336" s="6"/>
      <c r="AB336" s="6"/>
    </row>
    <row r="337" spans="1:28" s="17" customFormat="1" ht="9.9" customHeight="1" x14ac:dyDescent="0.25">
      <c r="A337" s="28"/>
      <c r="B337" s="26"/>
      <c r="C337" s="19"/>
      <c r="D337" s="25"/>
      <c r="E337" s="25"/>
      <c r="F337" s="25"/>
      <c r="G337" s="16"/>
      <c r="H337" s="54"/>
      <c r="I337" s="54"/>
      <c r="J337" s="54"/>
      <c r="K337" s="50"/>
      <c r="L337" s="16"/>
      <c r="M337" s="16"/>
      <c r="N337" s="51"/>
      <c r="O337" s="52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6"/>
      <c r="AA337" s="6"/>
      <c r="AB337" s="6"/>
    </row>
    <row r="338" spans="1:28" s="17" customFormat="1" ht="9.9" customHeight="1" x14ac:dyDescent="0.25">
      <c r="A338" s="10"/>
      <c r="B338" s="83"/>
      <c r="C338" s="19"/>
      <c r="D338" s="25"/>
      <c r="E338" s="25"/>
      <c r="F338" s="25"/>
      <c r="G338" s="16"/>
      <c r="H338" s="54"/>
      <c r="I338" s="54"/>
      <c r="J338" s="54"/>
      <c r="K338" s="81"/>
      <c r="L338" s="16"/>
      <c r="M338" s="16"/>
      <c r="N338" s="85"/>
      <c r="O338" s="52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6"/>
      <c r="AA338" s="6"/>
      <c r="AB338" s="6"/>
    </row>
    <row r="339" spans="1:28" s="17" customFormat="1" ht="9.9" customHeight="1" x14ac:dyDescent="0.25">
      <c r="A339" s="28"/>
      <c r="B339" s="26"/>
      <c r="C339" s="19"/>
      <c r="D339" s="25"/>
      <c r="E339" s="25"/>
      <c r="F339" s="25"/>
      <c r="G339" s="16"/>
      <c r="H339" s="54"/>
      <c r="I339" s="54"/>
      <c r="J339" s="54"/>
      <c r="K339" s="50"/>
      <c r="L339" s="25"/>
      <c r="M339" s="25"/>
      <c r="N339" s="51"/>
      <c r="O339" s="52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6"/>
      <c r="AA339" s="6"/>
      <c r="AB339" s="6"/>
    </row>
    <row r="340" spans="1:28" s="17" customFormat="1" ht="9.9" customHeight="1" x14ac:dyDescent="0.25">
      <c r="A340" s="28"/>
      <c r="B340" s="26"/>
      <c r="C340" s="19"/>
      <c r="D340" s="25"/>
      <c r="E340" s="25"/>
      <c r="F340" s="25"/>
      <c r="G340" s="16"/>
      <c r="H340" s="54"/>
      <c r="I340" s="54"/>
      <c r="J340" s="54"/>
      <c r="K340" s="50"/>
      <c r="L340" s="25"/>
      <c r="M340" s="25"/>
      <c r="N340" s="51"/>
      <c r="O340" s="52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6"/>
      <c r="AA340" s="6"/>
      <c r="AB340" s="6"/>
    </row>
    <row r="341" spans="1:28" s="17" customFormat="1" ht="9.9" customHeight="1" x14ac:dyDescent="0.25">
      <c r="A341" s="28"/>
      <c r="B341" s="26"/>
      <c r="C341" s="19"/>
      <c r="D341" s="25"/>
      <c r="E341" s="25"/>
      <c r="F341" s="25"/>
      <c r="G341" s="16"/>
      <c r="H341" s="54"/>
      <c r="I341" s="54"/>
      <c r="J341" s="54"/>
      <c r="K341" s="50"/>
      <c r="L341" s="16"/>
      <c r="M341" s="16"/>
      <c r="N341" s="51"/>
      <c r="O341" s="52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6"/>
      <c r="AA341" s="6"/>
      <c r="AB341" s="6"/>
    </row>
    <row r="342" spans="1:28" s="17" customFormat="1" ht="9.9" customHeight="1" x14ac:dyDescent="0.25">
      <c r="A342" s="10"/>
      <c r="B342" s="67"/>
      <c r="C342" s="19"/>
      <c r="D342" s="25"/>
      <c r="E342" s="25"/>
      <c r="F342" s="49"/>
      <c r="G342" s="16"/>
      <c r="H342" s="50"/>
      <c r="I342" s="50"/>
      <c r="J342" s="50"/>
      <c r="K342" s="50"/>
      <c r="L342" s="16"/>
      <c r="M342" s="16"/>
      <c r="N342" s="51"/>
      <c r="O342" s="52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6"/>
      <c r="AA342" s="6"/>
      <c r="AB342" s="6"/>
    </row>
    <row r="343" spans="1:28" s="17" customFormat="1" ht="9.9" customHeight="1" x14ac:dyDescent="0.25">
      <c r="A343" s="10"/>
      <c r="B343" s="24"/>
      <c r="C343" s="19"/>
      <c r="D343" s="25"/>
      <c r="E343" s="25"/>
      <c r="F343" s="49"/>
      <c r="G343" s="48"/>
      <c r="H343" s="50"/>
      <c r="I343" s="50"/>
      <c r="J343" s="50"/>
      <c r="K343" s="81"/>
      <c r="L343" s="16"/>
      <c r="M343" s="16"/>
      <c r="N343" s="51"/>
      <c r="O343" s="52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6"/>
      <c r="AA343" s="6"/>
      <c r="AB343" s="6"/>
    </row>
    <row r="344" spans="1:28" s="17" customFormat="1" ht="9.9" customHeight="1" x14ac:dyDescent="0.25">
      <c r="A344" s="28"/>
      <c r="B344" s="26"/>
      <c r="C344" s="19"/>
      <c r="D344" s="25"/>
      <c r="E344" s="25"/>
      <c r="F344" s="49"/>
      <c r="G344" s="25"/>
      <c r="H344" s="50"/>
      <c r="I344" s="50"/>
      <c r="J344" s="50"/>
      <c r="K344" s="54"/>
      <c r="L344" s="16"/>
      <c r="M344" s="16"/>
      <c r="N344" s="51"/>
      <c r="O344" s="52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6"/>
      <c r="AA344" s="6"/>
      <c r="AB344" s="6"/>
    </row>
    <row r="345" spans="1:28" s="17" customFormat="1" ht="9.9" customHeight="1" x14ac:dyDescent="0.25">
      <c r="A345" s="28"/>
      <c r="B345" s="26"/>
      <c r="C345" s="19"/>
      <c r="D345" s="25"/>
      <c r="E345" s="25"/>
      <c r="F345" s="49"/>
      <c r="G345" s="25"/>
      <c r="H345" s="50"/>
      <c r="I345" s="50"/>
      <c r="J345" s="50"/>
      <c r="K345" s="54"/>
      <c r="L345" s="16"/>
      <c r="M345" s="16"/>
      <c r="N345" s="51"/>
      <c r="O345" s="52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6"/>
      <c r="AA345" s="6"/>
      <c r="AB345" s="6"/>
    </row>
    <row r="346" spans="1:28" s="17" customFormat="1" ht="9.9" customHeight="1" x14ac:dyDescent="0.25">
      <c r="A346" s="28"/>
      <c r="B346" s="26"/>
      <c r="C346" s="19"/>
      <c r="D346" s="25"/>
      <c r="E346" s="25"/>
      <c r="F346" s="49"/>
      <c r="G346" s="25"/>
      <c r="H346" s="50"/>
      <c r="I346" s="50"/>
      <c r="J346" s="50"/>
      <c r="K346" s="54"/>
      <c r="L346" s="16"/>
      <c r="M346" s="16"/>
      <c r="N346" s="51"/>
      <c r="O346" s="52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6"/>
      <c r="AA346" s="6"/>
      <c r="AB346" s="6"/>
    </row>
    <row r="347" spans="1:28" s="17" customFormat="1" ht="9.9" customHeight="1" x14ac:dyDescent="0.25">
      <c r="A347" s="28"/>
      <c r="B347" s="26"/>
      <c r="C347" s="19"/>
      <c r="D347" s="25"/>
      <c r="E347" s="25"/>
      <c r="F347" s="49"/>
      <c r="G347" s="25"/>
      <c r="H347" s="50"/>
      <c r="I347" s="50"/>
      <c r="J347" s="50"/>
      <c r="K347" s="54"/>
      <c r="L347" s="16"/>
      <c r="M347" s="16"/>
      <c r="N347" s="51"/>
      <c r="O347" s="52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6"/>
      <c r="AA347" s="6"/>
      <c r="AB347" s="6"/>
    </row>
    <row r="348" spans="1:28" s="17" customFormat="1" ht="9.9" customHeight="1" x14ac:dyDescent="0.25">
      <c r="A348" s="53"/>
      <c r="B348" s="83"/>
      <c r="C348" s="19"/>
      <c r="D348" s="25"/>
      <c r="E348" s="25"/>
      <c r="F348" s="49"/>
      <c r="G348" s="25"/>
      <c r="H348" s="50"/>
      <c r="I348" s="50"/>
      <c r="J348" s="50"/>
      <c r="K348" s="81"/>
      <c r="L348" s="16"/>
      <c r="M348" s="16"/>
      <c r="N348" s="51"/>
      <c r="O348" s="52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6"/>
      <c r="AA348" s="6"/>
      <c r="AB348" s="6"/>
    </row>
    <row r="349" spans="1:28" s="17" customFormat="1" ht="9.9" customHeight="1" x14ac:dyDescent="0.25">
      <c r="A349" s="28"/>
      <c r="B349" s="26"/>
      <c r="G349" s="25"/>
      <c r="H349" s="19"/>
      <c r="I349" s="25"/>
      <c r="J349" s="25"/>
      <c r="K349" s="49"/>
      <c r="L349" s="16"/>
      <c r="M349" s="16"/>
      <c r="N349" s="51"/>
      <c r="O349" s="52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6"/>
      <c r="AA349" s="6"/>
      <c r="AB349" s="6"/>
    </row>
    <row r="350" spans="1:28" s="17" customFormat="1" ht="9.9" customHeight="1" x14ac:dyDescent="0.25">
      <c r="A350" s="28"/>
      <c r="B350" s="26"/>
      <c r="G350" s="25"/>
      <c r="H350" s="19"/>
      <c r="I350" s="25"/>
      <c r="J350" s="25"/>
      <c r="K350" s="49"/>
      <c r="L350" s="16"/>
      <c r="M350" s="16"/>
      <c r="N350" s="51"/>
      <c r="O350" s="52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6"/>
      <c r="AA350" s="6"/>
      <c r="AB350" s="6"/>
    </row>
    <row r="351" spans="1:28" s="17" customFormat="1" ht="9.9" customHeight="1" x14ac:dyDescent="0.25">
      <c r="A351" s="28"/>
      <c r="B351" s="26"/>
      <c r="G351" s="25"/>
      <c r="H351" s="19"/>
      <c r="I351" s="25"/>
      <c r="J351" s="25"/>
      <c r="K351" s="49"/>
      <c r="L351" s="16"/>
      <c r="M351" s="16"/>
      <c r="N351" s="51"/>
      <c r="O351" s="52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6"/>
      <c r="AA351" s="6"/>
      <c r="AB351" s="6"/>
    </row>
    <row r="352" spans="1:28" s="17" customFormat="1" ht="9.9" customHeight="1" x14ac:dyDescent="0.25">
      <c r="A352" s="28"/>
      <c r="B352" s="26"/>
      <c r="G352" s="25"/>
      <c r="H352" s="19"/>
      <c r="I352" s="25"/>
      <c r="J352" s="25"/>
      <c r="K352" s="49"/>
      <c r="L352" s="16"/>
      <c r="M352" s="16"/>
      <c r="N352" s="51"/>
      <c r="O352" s="52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6"/>
      <c r="AA352" s="6"/>
      <c r="AB352" s="6"/>
    </row>
    <row r="353" spans="1:28" s="17" customFormat="1" ht="9.9" customHeight="1" x14ac:dyDescent="0.25">
      <c r="A353" s="28"/>
      <c r="B353" s="33"/>
      <c r="C353" s="19"/>
      <c r="D353" s="25"/>
      <c r="E353" s="25"/>
      <c r="F353" s="49"/>
      <c r="G353" s="25"/>
      <c r="H353" s="50"/>
      <c r="I353" s="50"/>
      <c r="J353" s="50"/>
      <c r="K353" s="54"/>
      <c r="L353" s="16"/>
      <c r="M353" s="16"/>
      <c r="N353" s="51"/>
      <c r="O353" s="52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6"/>
      <c r="AA353" s="6"/>
      <c r="AB353" s="6"/>
    </row>
    <row r="354" spans="1:28" s="17" customFormat="1" ht="9.9" customHeight="1" x14ac:dyDescent="0.25">
      <c r="A354" s="53"/>
      <c r="B354" s="83"/>
      <c r="C354" s="19"/>
      <c r="D354" s="25"/>
      <c r="E354" s="25"/>
      <c r="F354" s="25"/>
      <c r="G354" s="16"/>
      <c r="H354" s="54"/>
      <c r="I354" s="54"/>
      <c r="J354" s="54"/>
      <c r="K354" s="81"/>
      <c r="L354" s="16"/>
      <c r="M354" s="16"/>
      <c r="N354" s="51"/>
      <c r="O354" s="52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6"/>
      <c r="AA354" s="6"/>
      <c r="AB354" s="6"/>
    </row>
    <row r="355" spans="1:28" s="17" customFormat="1" ht="9.9" customHeight="1" x14ac:dyDescent="0.25">
      <c r="A355" s="53"/>
      <c r="B355" s="26"/>
      <c r="D355" s="25"/>
      <c r="E355" s="25"/>
      <c r="F355" s="25"/>
      <c r="G355" s="16"/>
      <c r="H355" s="19"/>
      <c r="I355" s="54"/>
      <c r="J355" s="54"/>
      <c r="K355" s="50"/>
      <c r="L355" s="16"/>
      <c r="M355" s="16"/>
      <c r="N355" s="51"/>
      <c r="O355" s="52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6"/>
      <c r="AA355" s="6"/>
      <c r="AB355" s="6"/>
    </row>
    <row r="356" spans="1:28" s="17" customFormat="1" ht="9.9" customHeight="1" x14ac:dyDescent="0.25">
      <c r="A356" s="53"/>
      <c r="B356" s="26"/>
      <c r="D356" s="25"/>
      <c r="E356" s="25"/>
      <c r="F356" s="25"/>
      <c r="G356" s="16"/>
      <c r="H356" s="19"/>
      <c r="I356" s="54"/>
      <c r="J356" s="54"/>
      <c r="K356" s="50"/>
      <c r="L356" s="16"/>
      <c r="M356" s="16"/>
      <c r="N356" s="51"/>
      <c r="O356" s="52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6"/>
      <c r="AA356" s="6"/>
      <c r="AB356" s="6"/>
    </row>
    <row r="357" spans="1:28" s="17" customFormat="1" ht="9.9" customHeight="1" x14ac:dyDescent="0.25">
      <c r="A357" s="53"/>
      <c r="B357" s="24"/>
      <c r="D357" s="25"/>
      <c r="E357" s="25"/>
      <c r="F357" s="25"/>
      <c r="G357" s="16"/>
      <c r="H357" s="19"/>
      <c r="I357" s="54"/>
      <c r="J357" s="54"/>
      <c r="K357" s="81"/>
      <c r="L357" s="16"/>
      <c r="M357" s="16"/>
      <c r="N357" s="51"/>
      <c r="O357" s="52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6"/>
      <c r="AA357" s="6"/>
      <c r="AB357" s="6"/>
    </row>
    <row r="358" spans="1:28" s="17" customFormat="1" ht="9.9" customHeight="1" x14ac:dyDescent="0.25">
      <c r="A358" s="10"/>
      <c r="B358" s="83"/>
      <c r="C358" s="19"/>
      <c r="D358" s="25"/>
      <c r="E358" s="25"/>
      <c r="F358" s="25"/>
      <c r="G358" s="16"/>
      <c r="H358" s="54"/>
      <c r="I358" s="54"/>
      <c r="J358" s="54"/>
      <c r="K358" s="81"/>
      <c r="L358" s="16"/>
      <c r="M358" s="16"/>
      <c r="N358" s="85"/>
      <c r="O358" s="52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6"/>
      <c r="AA358" s="6"/>
      <c r="AB358" s="6"/>
    </row>
    <row r="359" spans="1:28" s="17" customFormat="1" ht="9.9" customHeight="1" x14ac:dyDescent="0.25">
      <c r="A359" s="28"/>
      <c r="B359" s="26"/>
      <c r="C359" s="19"/>
      <c r="D359" s="25"/>
      <c r="E359" s="25"/>
      <c r="F359" s="25"/>
      <c r="G359" s="16"/>
      <c r="H359" s="54"/>
      <c r="I359" s="54"/>
      <c r="J359" s="54"/>
      <c r="K359" s="50"/>
      <c r="L359" s="25"/>
      <c r="M359" s="25"/>
      <c r="N359" s="51"/>
      <c r="O359" s="52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6"/>
      <c r="AA359" s="6"/>
      <c r="AB359" s="6"/>
    </row>
    <row r="360" spans="1:28" s="17" customFormat="1" ht="9.9" customHeight="1" x14ac:dyDescent="0.25">
      <c r="A360" s="28"/>
      <c r="B360" s="26"/>
      <c r="D360" s="25"/>
      <c r="E360" s="25"/>
      <c r="F360" s="25"/>
      <c r="G360" s="16"/>
      <c r="H360" s="19"/>
      <c r="I360" s="54"/>
      <c r="J360" s="54"/>
      <c r="K360" s="50"/>
      <c r="L360" s="25"/>
      <c r="M360" s="25"/>
      <c r="N360" s="51"/>
      <c r="O360" s="52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6"/>
      <c r="AA360" s="6"/>
      <c r="AB360" s="6"/>
    </row>
    <row r="361" spans="1:28" s="17" customFormat="1" ht="9.9" customHeight="1" x14ac:dyDescent="0.25">
      <c r="A361" s="82"/>
      <c r="B361" s="88"/>
      <c r="C361" s="19"/>
      <c r="D361" s="25"/>
      <c r="E361" s="25"/>
      <c r="F361" s="49"/>
      <c r="G361" s="25"/>
      <c r="H361" s="50"/>
      <c r="I361" s="50"/>
      <c r="J361" s="50"/>
      <c r="K361" s="54"/>
      <c r="L361" s="16"/>
      <c r="M361" s="16"/>
      <c r="N361" s="51"/>
      <c r="O361" s="52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6"/>
      <c r="AA361" s="6"/>
      <c r="AB361" s="6"/>
    </row>
    <row r="362" spans="1:28" s="17" customFormat="1" ht="6.6" x14ac:dyDescent="0.15">
      <c r="A362" s="53"/>
      <c r="B362" s="89"/>
      <c r="C362" s="90"/>
      <c r="D362" s="90"/>
      <c r="E362" s="90"/>
      <c r="F362" s="90"/>
      <c r="H362" s="50"/>
      <c r="I362" s="50"/>
      <c r="J362" s="50"/>
      <c r="K362" s="54"/>
      <c r="L362" s="16"/>
      <c r="M362" s="16"/>
      <c r="N362" s="51"/>
      <c r="O362" s="52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6"/>
      <c r="AA362" s="6"/>
      <c r="AB362" s="6"/>
    </row>
    <row r="363" spans="1:28" s="17" customFormat="1" ht="9.9" customHeight="1" x14ac:dyDescent="0.15">
      <c r="A363" s="53"/>
      <c r="B363" s="77"/>
      <c r="C363" s="78"/>
      <c r="D363" s="78"/>
      <c r="E363" s="78"/>
      <c r="F363" s="78"/>
      <c r="G363" s="91"/>
      <c r="H363" s="50"/>
      <c r="I363" s="50"/>
      <c r="J363" s="50"/>
      <c r="K363" s="54"/>
      <c r="L363" s="16"/>
      <c r="M363" s="16"/>
      <c r="N363" s="51"/>
      <c r="O363" s="52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6"/>
      <c r="AA363" s="6"/>
      <c r="AB363" s="6"/>
    </row>
    <row r="364" spans="1:28" s="17" customFormat="1" ht="9.9" customHeight="1" x14ac:dyDescent="0.25">
      <c r="A364" s="69"/>
      <c r="B364" s="26"/>
      <c r="C364" s="19"/>
      <c r="D364" s="19"/>
      <c r="E364" s="19"/>
      <c r="F364" s="22"/>
      <c r="G364" s="91"/>
      <c r="H364" s="50"/>
      <c r="I364" s="50"/>
      <c r="J364" s="50"/>
      <c r="K364" s="54"/>
      <c r="L364" s="16"/>
      <c r="M364" s="16"/>
      <c r="N364" s="51"/>
      <c r="O364" s="52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6"/>
      <c r="AA364" s="6"/>
      <c r="AB364" s="6"/>
    </row>
    <row r="365" spans="1:28" s="17" customFormat="1" ht="9.9" customHeight="1" x14ac:dyDescent="0.25">
      <c r="A365" s="69"/>
      <c r="B365" s="26"/>
      <c r="C365" s="19"/>
      <c r="D365" s="19"/>
      <c r="E365" s="19"/>
      <c r="F365" s="22"/>
      <c r="G365" s="91"/>
      <c r="H365" s="50"/>
      <c r="I365" s="50"/>
      <c r="J365" s="50"/>
      <c r="K365" s="54"/>
      <c r="L365" s="16"/>
      <c r="M365" s="16"/>
      <c r="N365" s="51"/>
      <c r="O365" s="52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6"/>
      <c r="AA365" s="6"/>
      <c r="AB365" s="6"/>
    </row>
    <row r="366" spans="1:28" s="17" customFormat="1" ht="9.9" customHeight="1" x14ac:dyDescent="0.25">
      <c r="A366" s="69"/>
      <c r="B366" s="26"/>
      <c r="C366" s="19"/>
      <c r="D366" s="19"/>
      <c r="E366" s="19"/>
      <c r="F366" s="22"/>
      <c r="G366" s="91"/>
      <c r="H366" s="50"/>
      <c r="I366" s="50"/>
      <c r="J366" s="50"/>
      <c r="K366" s="54"/>
      <c r="L366" s="16"/>
      <c r="M366" s="16"/>
      <c r="N366" s="51"/>
      <c r="O366" s="52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6"/>
      <c r="AA366" s="6"/>
      <c r="AB366" s="6"/>
    </row>
    <row r="367" spans="1:28" s="17" customFormat="1" ht="9.9" customHeight="1" x14ac:dyDescent="0.25">
      <c r="A367" s="28"/>
      <c r="B367" s="33"/>
      <c r="C367" s="19"/>
      <c r="D367" s="25"/>
      <c r="E367" s="25"/>
      <c r="F367" s="49"/>
      <c r="G367" s="25"/>
      <c r="H367" s="50"/>
      <c r="I367" s="50"/>
      <c r="J367" s="50"/>
      <c r="K367" s="54"/>
      <c r="L367" s="16"/>
      <c r="M367" s="16"/>
      <c r="N367" s="51"/>
      <c r="O367" s="52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6"/>
      <c r="AA367" s="6"/>
      <c r="AB367" s="6"/>
    </row>
    <row r="368" spans="1:28" s="17" customFormat="1" ht="9.9" customHeight="1" x14ac:dyDescent="0.15">
      <c r="A368" s="10"/>
      <c r="B368" s="83"/>
      <c r="C368" s="92"/>
      <c r="D368" s="92"/>
      <c r="E368" s="92"/>
      <c r="F368" s="93"/>
      <c r="G368" s="92"/>
      <c r="K368" s="91"/>
      <c r="L368" s="16"/>
      <c r="O368" s="52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6"/>
      <c r="AA368" s="6"/>
      <c r="AB368" s="6"/>
    </row>
    <row r="369" spans="1:28" s="17" customFormat="1" ht="9.9" customHeight="1" x14ac:dyDescent="0.15">
      <c r="A369" s="69"/>
      <c r="B369" s="26"/>
      <c r="D369" s="19"/>
      <c r="E369" s="19"/>
      <c r="F369" s="22"/>
      <c r="G369" s="90"/>
      <c r="H369" s="19"/>
      <c r="I369" s="54"/>
      <c r="J369" s="50"/>
      <c r="K369" s="47"/>
      <c r="L369" s="25"/>
      <c r="M369" s="30"/>
      <c r="N369" s="30"/>
      <c r="O369" s="52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6"/>
      <c r="AA369" s="6"/>
      <c r="AB369" s="6"/>
    </row>
    <row r="370" spans="1:28" s="17" customFormat="1" ht="9.9" customHeight="1" x14ac:dyDescent="0.15">
      <c r="A370" s="69"/>
      <c r="B370" s="26"/>
      <c r="D370" s="19"/>
      <c r="E370" s="19"/>
      <c r="F370" s="22"/>
      <c r="G370" s="90"/>
      <c r="H370" s="19"/>
      <c r="I370" s="54"/>
      <c r="J370" s="50"/>
      <c r="K370" s="47"/>
      <c r="L370" s="25"/>
      <c r="M370" s="30"/>
      <c r="N370" s="30"/>
      <c r="O370" s="52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6"/>
      <c r="AA370" s="6"/>
      <c r="AB370" s="6"/>
    </row>
    <row r="371" spans="1:28" s="17" customFormat="1" ht="9.9" customHeight="1" x14ac:dyDescent="0.15">
      <c r="A371" s="69"/>
      <c r="B371" s="26"/>
      <c r="D371" s="19"/>
      <c r="E371" s="19"/>
      <c r="F371" s="22"/>
      <c r="G371" s="90"/>
      <c r="H371" s="19"/>
      <c r="I371" s="54"/>
      <c r="J371" s="50"/>
      <c r="K371" s="47"/>
      <c r="L371" s="25"/>
      <c r="M371" s="30"/>
      <c r="N371" s="30"/>
      <c r="O371" s="52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6"/>
      <c r="AA371" s="6"/>
      <c r="AB371" s="6"/>
    </row>
    <row r="372" spans="1:28" s="17" customFormat="1" ht="9.9" customHeight="1" x14ac:dyDescent="0.15">
      <c r="A372" s="53"/>
      <c r="B372" s="26"/>
      <c r="D372" s="25"/>
      <c r="E372" s="25"/>
      <c r="F372" s="49"/>
      <c r="G372" s="78"/>
      <c r="H372" s="25"/>
      <c r="I372" s="54"/>
      <c r="J372" s="50"/>
      <c r="K372" s="47"/>
      <c r="L372" s="25"/>
      <c r="M372" s="30"/>
      <c r="N372" s="30"/>
      <c r="O372" s="52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6"/>
      <c r="AA372" s="6"/>
      <c r="AB372" s="6"/>
    </row>
    <row r="373" spans="1:28" s="17" customFormat="1" ht="9.9" customHeight="1" x14ac:dyDescent="0.15">
      <c r="A373" s="53"/>
      <c r="B373" s="83"/>
      <c r="C373" s="78"/>
      <c r="D373" s="78"/>
      <c r="E373" s="78"/>
      <c r="F373" s="79"/>
      <c r="G373" s="78"/>
      <c r="H373" s="38"/>
      <c r="I373" s="40"/>
      <c r="J373" s="40"/>
      <c r="K373" s="40"/>
      <c r="L373" s="25"/>
      <c r="M373" s="30"/>
      <c r="N373" s="94"/>
      <c r="O373" s="52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6"/>
      <c r="AA373" s="6"/>
      <c r="AB373" s="6"/>
    </row>
    <row r="374" spans="1:28" s="17" customFormat="1" ht="9.9" customHeight="1" x14ac:dyDescent="0.15">
      <c r="A374" s="34"/>
      <c r="B374" s="26"/>
      <c r="D374" s="19"/>
      <c r="E374" s="19"/>
      <c r="F374" s="22"/>
      <c r="G374" s="90"/>
      <c r="H374" s="19"/>
      <c r="I374" s="40"/>
      <c r="J374" s="40"/>
      <c r="K374" s="40"/>
      <c r="L374" s="25"/>
      <c r="M374" s="30"/>
      <c r="O374" s="52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6"/>
      <c r="AA374" s="6"/>
      <c r="AB374" s="6"/>
    </row>
    <row r="375" spans="1:28" s="17" customFormat="1" ht="9.9" customHeight="1" x14ac:dyDescent="0.15">
      <c r="A375" s="34"/>
      <c r="B375" s="26"/>
      <c r="D375" s="19"/>
      <c r="E375" s="19"/>
      <c r="F375" s="22"/>
      <c r="G375" s="90"/>
      <c r="H375" s="19"/>
      <c r="I375" s="40"/>
      <c r="J375" s="40"/>
      <c r="K375" s="40"/>
      <c r="L375" s="25"/>
      <c r="M375" s="30"/>
      <c r="O375" s="52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6"/>
      <c r="AA375" s="6"/>
      <c r="AB375" s="6"/>
    </row>
    <row r="376" spans="1:28" s="17" customFormat="1" ht="9.9" customHeight="1" x14ac:dyDescent="0.15">
      <c r="A376" s="34"/>
      <c r="B376" s="26"/>
      <c r="D376" s="19"/>
      <c r="E376" s="19"/>
      <c r="F376" s="22"/>
      <c r="G376" s="90"/>
      <c r="H376" s="19"/>
      <c r="I376" s="40"/>
      <c r="J376" s="40"/>
      <c r="K376" s="40"/>
      <c r="L376" s="25"/>
      <c r="M376" s="30"/>
      <c r="O376" s="52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6"/>
      <c r="AA376" s="6"/>
      <c r="AB376" s="6"/>
    </row>
    <row r="377" spans="1:28" s="17" customFormat="1" ht="9.9" customHeight="1" x14ac:dyDescent="0.25">
      <c r="A377" s="28"/>
      <c r="B377" s="33"/>
      <c r="C377" s="19"/>
      <c r="D377" s="25"/>
      <c r="E377" s="25"/>
      <c r="F377" s="49"/>
      <c r="G377" s="25"/>
      <c r="H377" s="50"/>
      <c r="I377" s="50"/>
      <c r="J377" s="50"/>
      <c r="K377" s="54"/>
      <c r="L377" s="16"/>
      <c r="M377" s="16"/>
      <c r="N377" s="51"/>
      <c r="O377" s="52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6"/>
      <c r="AA377" s="6"/>
      <c r="AB377" s="6"/>
    </row>
    <row r="378" spans="1:28" s="17" customFormat="1" ht="9.9" customHeight="1" x14ac:dyDescent="0.25">
      <c r="A378" s="86"/>
      <c r="B378" s="67"/>
      <c r="C378" s="19"/>
      <c r="D378" s="25"/>
      <c r="E378" s="25"/>
      <c r="F378" s="49"/>
      <c r="G378" s="25"/>
      <c r="H378" s="50"/>
      <c r="I378" s="50"/>
      <c r="J378" s="50"/>
      <c r="K378" s="54"/>
      <c r="L378" s="16"/>
      <c r="M378" s="16"/>
      <c r="N378" s="51"/>
      <c r="O378" s="52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6"/>
      <c r="AA378" s="6"/>
      <c r="AB378" s="6"/>
    </row>
    <row r="379" spans="1:28" s="17" customFormat="1" ht="9.9" customHeight="1" x14ac:dyDescent="0.25">
      <c r="A379" s="10"/>
      <c r="B379" s="24"/>
      <c r="C379" s="19"/>
      <c r="D379" s="25"/>
      <c r="E379" s="25"/>
      <c r="F379" s="49"/>
      <c r="G379" s="25"/>
      <c r="H379" s="50"/>
      <c r="I379" s="50"/>
      <c r="J379" s="50"/>
      <c r="K379" s="54"/>
      <c r="L379" s="16"/>
      <c r="M379" s="16"/>
      <c r="N379" s="51"/>
      <c r="O379" s="52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6"/>
      <c r="AA379" s="6"/>
      <c r="AB379" s="6"/>
    </row>
    <row r="380" spans="1:28" s="17" customFormat="1" ht="9.9" customHeight="1" x14ac:dyDescent="0.25">
      <c r="A380" s="10"/>
      <c r="B380" s="24"/>
      <c r="C380" s="19"/>
      <c r="D380" s="48"/>
      <c r="E380" s="48"/>
      <c r="F380" s="84"/>
      <c r="G380" s="48"/>
      <c r="H380" s="50"/>
      <c r="I380" s="50"/>
      <c r="J380" s="50"/>
      <c r="K380" s="54"/>
      <c r="L380" s="16"/>
      <c r="M380" s="16"/>
      <c r="N380" s="51"/>
      <c r="O380" s="52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6"/>
      <c r="AA380" s="6"/>
      <c r="AB380" s="6"/>
    </row>
    <row r="381" spans="1:28" s="17" customFormat="1" ht="9.9" customHeight="1" x14ac:dyDescent="0.25">
      <c r="A381" s="10"/>
      <c r="B381" s="33"/>
      <c r="C381" s="19"/>
      <c r="D381" s="19"/>
      <c r="E381" s="19"/>
      <c r="F381" s="19"/>
      <c r="G381" s="70"/>
      <c r="H381" s="50"/>
      <c r="I381" s="50"/>
      <c r="J381" s="50"/>
      <c r="K381" s="54"/>
      <c r="L381" s="16"/>
      <c r="M381" s="16"/>
      <c r="N381" s="51"/>
      <c r="O381" s="52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6"/>
      <c r="AA381" s="6"/>
      <c r="AB381" s="6"/>
    </row>
    <row r="382" spans="1:28" s="17" customFormat="1" ht="9.9" customHeight="1" x14ac:dyDescent="0.25">
      <c r="A382" s="10"/>
      <c r="B382" s="33"/>
      <c r="C382" s="19"/>
      <c r="D382" s="19"/>
      <c r="E382" s="19"/>
      <c r="F382" s="19"/>
      <c r="G382" s="70"/>
      <c r="H382" s="50"/>
      <c r="I382" s="50"/>
      <c r="J382" s="50"/>
      <c r="K382" s="54"/>
      <c r="L382" s="16"/>
      <c r="M382" s="16"/>
      <c r="N382" s="51"/>
      <c r="O382" s="52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6"/>
      <c r="AA382" s="6"/>
      <c r="AB382" s="6"/>
    </row>
    <row r="383" spans="1:28" s="17" customFormat="1" ht="9.9" customHeight="1" x14ac:dyDescent="0.25">
      <c r="A383" s="10"/>
      <c r="B383" s="33"/>
      <c r="C383" s="19"/>
      <c r="D383" s="19"/>
      <c r="E383" s="19"/>
      <c r="F383" s="19"/>
      <c r="G383" s="70"/>
      <c r="H383" s="50"/>
      <c r="I383" s="50"/>
      <c r="J383" s="50"/>
      <c r="K383" s="54"/>
      <c r="L383" s="16"/>
      <c r="M383" s="16"/>
      <c r="N383" s="51"/>
      <c r="O383" s="52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6"/>
      <c r="AA383" s="6"/>
      <c r="AB383" s="6"/>
    </row>
    <row r="384" spans="1:28" s="17" customFormat="1" ht="9.9" customHeight="1" x14ac:dyDescent="0.25">
      <c r="A384" s="10"/>
      <c r="B384" s="33"/>
      <c r="C384" s="19"/>
      <c r="D384" s="19"/>
      <c r="E384" s="19"/>
      <c r="F384" s="19"/>
      <c r="G384" s="70"/>
      <c r="H384" s="50"/>
      <c r="I384" s="50"/>
      <c r="J384" s="50"/>
      <c r="K384" s="54"/>
      <c r="L384" s="16"/>
      <c r="M384" s="16"/>
      <c r="N384" s="51"/>
      <c r="O384" s="52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6"/>
      <c r="AA384" s="6"/>
      <c r="AB384" s="6"/>
    </row>
    <row r="385" spans="1:28" s="17" customFormat="1" ht="9.9" customHeight="1" x14ac:dyDescent="0.25">
      <c r="A385" s="10"/>
      <c r="B385" s="33"/>
      <c r="C385" s="19"/>
      <c r="D385" s="25"/>
      <c r="E385" s="25"/>
      <c r="F385" s="25"/>
      <c r="G385" s="16"/>
      <c r="H385" s="50"/>
      <c r="I385" s="50"/>
      <c r="J385" s="50"/>
      <c r="K385" s="54"/>
      <c r="L385" s="16"/>
      <c r="M385" s="16"/>
      <c r="N385" s="51"/>
      <c r="O385" s="52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6"/>
      <c r="AA385" s="6"/>
      <c r="AB385" s="6"/>
    </row>
    <row r="386" spans="1:28" s="17" customFormat="1" ht="9.9" customHeight="1" x14ac:dyDescent="0.25">
      <c r="A386" s="10"/>
      <c r="B386" s="24"/>
      <c r="C386" s="19"/>
      <c r="D386" s="25"/>
      <c r="E386" s="25"/>
      <c r="F386" s="25"/>
      <c r="G386" s="48"/>
      <c r="H386" s="50"/>
      <c r="I386" s="50"/>
      <c r="J386" s="50"/>
      <c r="K386" s="54"/>
      <c r="L386" s="16"/>
      <c r="M386" s="16"/>
      <c r="N386" s="51"/>
      <c r="O386" s="52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6"/>
      <c r="AA386" s="6"/>
      <c r="AB386" s="6"/>
    </row>
    <row r="387" spans="1:28" s="17" customFormat="1" ht="9.9" customHeight="1" x14ac:dyDescent="0.25">
      <c r="A387" s="10"/>
      <c r="B387" s="95"/>
      <c r="C387" s="19"/>
      <c r="D387" s="25"/>
      <c r="E387" s="25"/>
      <c r="F387" s="49"/>
      <c r="G387" s="16"/>
      <c r="H387" s="50"/>
      <c r="I387" s="50"/>
      <c r="J387" s="50"/>
      <c r="K387" s="54"/>
      <c r="L387" s="16"/>
      <c r="M387" s="16"/>
      <c r="N387" s="51"/>
      <c r="O387" s="52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6"/>
      <c r="AA387" s="6"/>
      <c r="AB387" s="6"/>
    </row>
    <row r="388" spans="1:28" s="17" customFormat="1" ht="9.9" customHeight="1" x14ac:dyDescent="0.25">
      <c r="A388" s="10"/>
      <c r="B388" s="95"/>
      <c r="C388" s="19"/>
      <c r="D388" s="25"/>
      <c r="E388" s="25"/>
      <c r="F388" s="49"/>
      <c r="G388" s="16"/>
      <c r="H388" s="50"/>
      <c r="I388" s="50"/>
      <c r="J388" s="50"/>
      <c r="K388" s="54"/>
      <c r="L388" s="16"/>
      <c r="M388" s="16"/>
      <c r="N388" s="51"/>
      <c r="O388" s="52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6"/>
      <c r="AA388" s="6"/>
      <c r="AB388" s="6"/>
    </row>
    <row r="389" spans="1:28" s="17" customFormat="1" ht="9.9" customHeight="1" x14ac:dyDescent="0.25">
      <c r="A389" s="10"/>
      <c r="B389" s="33"/>
      <c r="C389" s="19"/>
      <c r="D389" s="25"/>
      <c r="E389" s="25"/>
      <c r="F389" s="25"/>
      <c r="G389" s="16"/>
      <c r="H389" s="50"/>
      <c r="I389" s="50"/>
      <c r="J389" s="50"/>
      <c r="K389" s="54"/>
      <c r="L389" s="16"/>
      <c r="M389" s="16"/>
      <c r="N389" s="51"/>
      <c r="O389" s="52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6"/>
      <c r="AA389" s="6"/>
      <c r="AB389" s="6"/>
    </row>
    <row r="390" spans="1:28" s="17" customFormat="1" ht="10.5" customHeight="1" x14ac:dyDescent="0.25">
      <c r="A390" s="53"/>
      <c r="B390" s="83"/>
      <c r="C390" s="19"/>
      <c r="D390" s="25"/>
      <c r="E390" s="25"/>
      <c r="F390" s="25"/>
      <c r="G390" s="16"/>
      <c r="H390" s="50"/>
      <c r="I390" s="50"/>
      <c r="J390" s="50"/>
      <c r="K390" s="81"/>
      <c r="L390" s="16"/>
      <c r="M390" s="16"/>
      <c r="N390" s="51"/>
      <c r="O390" s="52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6"/>
      <c r="AA390" s="6"/>
      <c r="AB390" s="6"/>
    </row>
    <row r="391" spans="1:28" s="17" customFormat="1" ht="10.5" customHeight="1" x14ac:dyDescent="0.25">
      <c r="A391" s="34"/>
      <c r="B391" s="33"/>
      <c r="C391" s="19"/>
      <c r="D391" s="25"/>
      <c r="E391" s="25"/>
      <c r="F391" s="49"/>
      <c r="G391" s="25"/>
      <c r="H391" s="54"/>
      <c r="I391" s="54"/>
      <c r="J391" s="54"/>
      <c r="K391" s="50"/>
      <c r="L391" s="16"/>
      <c r="M391" s="16"/>
      <c r="N391" s="51"/>
      <c r="O391" s="52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6"/>
      <c r="AA391" s="6"/>
      <c r="AB391" s="6"/>
    </row>
    <row r="392" spans="1:28" s="17" customFormat="1" ht="10.5" customHeight="1" x14ac:dyDescent="0.25">
      <c r="A392" s="34"/>
      <c r="B392" s="33"/>
      <c r="C392" s="19"/>
      <c r="D392" s="19"/>
      <c r="E392" s="19"/>
      <c r="F392" s="19"/>
      <c r="G392" s="70"/>
      <c r="H392" s="54"/>
      <c r="I392" s="54"/>
      <c r="J392" s="54"/>
      <c r="K392" s="50"/>
      <c r="L392" s="16"/>
      <c r="M392" s="16"/>
      <c r="N392" s="51"/>
      <c r="O392" s="52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6"/>
      <c r="AA392" s="6"/>
      <c r="AB392" s="6"/>
    </row>
    <row r="393" spans="1:28" s="17" customFormat="1" ht="10.5" customHeight="1" x14ac:dyDescent="0.25">
      <c r="A393" s="34"/>
      <c r="B393" s="33"/>
      <c r="C393" s="19"/>
      <c r="D393" s="25"/>
      <c r="E393" s="25"/>
      <c r="F393" s="25"/>
      <c r="G393" s="16"/>
      <c r="H393" s="54"/>
      <c r="I393" s="54"/>
      <c r="J393" s="54"/>
      <c r="K393" s="50"/>
      <c r="L393" s="16"/>
      <c r="M393" s="16"/>
      <c r="N393" s="51"/>
      <c r="O393" s="52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6"/>
      <c r="AA393" s="6"/>
      <c r="AB393" s="6"/>
    </row>
    <row r="394" spans="1:28" s="17" customFormat="1" ht="10.5" customHeight="1" x14ac:dyDescent="0.15">
      <c r="A394" s="10"/>
      <c r="B394" s="83"/>
      <c r="C394" s="90"/>
      <c r="D394" s="90"/>
      <c r="E394" s="90"/>
      <c r="F394" s="96"/>
      <c r="G394" s="90"/>
      <c r="H394" s="38"/>
      <c r="I394" s="38"/>
      <c r="J394" s="40"/>
      <c r="K394" s="30"/>
      <c r="M394" s="30"/>
      <c r="N394" s="38"/>
      <c r="Q394" s="53"/>
      <c r="T394" s="91"/>
      <c r="U394" s="91"/>
      <c r="V394" s="16"/>
      <c r="W394" s="16"/>
      <c r="X394" s="16"/>
      <c r="Y394" s="48"/>
      <c r="Z394" s="6"/>
      <c r="AA394" s="6"/>
      <c r="AB394" s="6"/>
    </row>
    <row r="395" spans="1:28" s="17" customFormat="1" ht="10.5" customHeight="1" x14ac:dyDescent="0.15">
      <c r="A395" s="82"/>
      <c r="B395" s="26"/>
      <c r="C395" s="90"/>
      <c r="D395" s="90"/>
      <c r="E395" s="90"/>
      <c r="F395" s="96"/>
      <c r="G395" s="90"/>
      <c r="H395" s="38"/>
      <c r="I395" s="38"/>
      <c r="J395" s="40"/>
      <c r="K395" s="30"/>
      <c r="M395" s="30"/>
      <c r="N395" s="38"/>
      <c r="Q395" s="53"/>
      <c r="T395" s="91"/>
      <c r="U395" s="91"/>
      <c r="V395" s="16"/>
      <c r="W395" s="16"/>
      <c r="X395" s="16"/>
      <c r="Y395" s="48"/>
      <c r="Z395" s="6"/>
      <c r="AA395" s="6"/>
      <c r="AB395" s="6"/>
    </row>
    <row r="396" spans="1:28" s="17" customFormat="1" ht="10.5" customHeight="1" x14ac:dyDescent="0.15">
      <c r="A396" s="82"/>
      <c r="B396" s="26"/>
      <c r="C396" s="90"/>
      <c r="D396" s="90"/>
      <c r="E396" s="90"/>
      <c r="F396" s="96"/>
      <c r="G396" s="90"/>
      <c r="H396" s="38"/>
      <c r="I396" s="38"/>
      <c r="J396" s="40"/>
      <c r="K396" s="30"/>
      <c r="M396" s="30"/>
      <c r="N396" s="38"/>
      <c r="Q396" s="53"/>
      <c r="T396" s="91"/>
      <c r="U396" s="91"/>
      <c r="V396" s="16"/>
      <c r="W396" s="16"/>
      <c r="X396" s="16"/>
      <c r="Y396" s="48"/>
      <c r="Z396" s="6"/>
      <c r="AA396" s="6"/>
      <c r="AB396" s="6"/>
    </row>
    <row r="397" spans="1:28" s="17" customFormat="1" ht="10.5" customHeight="1" x14ac:dyDescent="0.15">
      <c r="A397" s="34"/>
      <c r="B397" s="33"/>
      <c r="C397" s="19"/>
      <c r="D397" s="90"/>
      <c r="E397" s="90"/>
      <c r="F397" s="96"/>
      <c r="G397" s="90"/>
      <c r="H397" s="19"/>
      <c r="I397" s="38"/>
      <c r="J397" s="40"/>
      <c r="K397" s="30"/>
      <c r="L397" s="38"/>
      <c r="M397" s="30"/>
      <c r="N397" s="19"/>
      <c r="P397" s="40"/>
      <c r="Q397" s="34"/>
      <c r="R397" s="19"/>
      <c r="S397" s="30"/>
      <c r="U397" s="47"/>
      <c r="V397" s="16"/>
      <c r="W397" s="16"/>
      <c r="X397" s="16"/>
      <c r="Y397" s="16"/>
      <c r="Z397" s="6"/>
      <c r="AA397" s="6"/>
      <c r="AB397" s="6"/>
    </row>
    <row r="398" spans="1:28" s="17" customFormat="1" ht="10.5" customHeight="1" x14ac:dyDescent="0.15">
      <c r="A398" s="34"/>
      <c r="B398" s="26"/>
      <c r="C398" s="19"/>
      <c r="D398" s="90"/>
      <c r="E398" s="90"/>
      <c r="F398" s="96"/>
      <c r="G398" s="90"/>
      <c r="H398" s="19"/>
      <c r="I398" s="38"/>
      <c r="J398" s="40"/>
      <c r="K398" s="30"/>
      <c r="L398" s="38"/>
      <c r="M398" s="30"/>
      <c r="N398" s="19"/>
      <c r="P398" s="40"/>
      <c r="Q398" s="40"/>
      <c r="R398" s="19"/>
      <c r="S398" s="40"/>
      <c r="U398" s="47"/>
      <c r="V398" s="16"/>
      <c r="W398" s="16"/>
      <c r="X398" s="16"/>
      <c r="Y398" s="16"/>
      <c r="Z398" s="6"/>
      <c r="AA398" s="6"/>
      <c r="AB398" s="6"/>
    </row>
    <row r="399" spans="1:28" s="17" customFormat="1" ht="10.5" customHeight="1" x14ac:dyDescent="0.15">
      <c r="A399" s="34"/>
      <c r="B399" s="26"/>
      <c r="C399" s="19"/>
      <c r="D399" s="90"/>
      <c r="E399" s="90"/>
      <c r="F399" s="96"/>
      <c r="G399" s="90"/>
      <c r="H399" s="19"/>
      <c r="I399" s="38"/>
      <c r="J399" s="40"/>
      <c r="K399" s="30"/>
      <c r="L399" s="38"/>
      <c r="M399" s="30"/>
      <c r="N399" s="19"/>
      <c r="P399" s="40"/>
      <c r="Q399" s="40"/>
      <c r="R399" s="19"/>
      <c r="S399" s="40"/>
      <c r="U399" s="47"/>
      <c r="V399" s="16"/>
      <c r="W399" s="16"/>
      <c r="X399" s="16"/>
      <c r="Y399" s="16"/>
      <c r="Z399" s="6"/>
      <c r="AA399" s="6"/>
      <c r="AB399" s="6"/>
    </row>
    <row r="400" spans="1:28" s="17" customFormat="1" ht="10.5" customHeight="1" x14ac:dyDescent="0.15">
      <c r="A400" s="34"/>
      <c r="B400" s="33"/>
      <c r="C400" s="19"/>
      <c r="D400" s="90"/>
      <c r="E400" s="90"/>
      <c r="F400" s="96"/>
      <c r="G400" s="90"/>
      <c r="H400" s="19"/>
      <c r="I400" s="38"/>
      <c r="J400" s="40"/>
      <c r="K400" s="30"/>
      <c r="L400" s="38"/>
      <c r="M400" s="30"/>
      <c r="N400" s="19"/>
      <c r="P400" s="40"/>
      <c r="Q400" s="40"/>
      <c r="R400" s="19"/>
      <c r="S400" s="30"/>
      <c r="U400" s="47"/>
      <c r="V400" s="16"/>
      <c r="W400" s="16"/>
      <c r="X400" s="16"/>
      <c r="Y400" s="16"/>
      <c r="Z400" s="6"/>
      <c r="AA400" s="6"/>
      <c r="AB400" s="6"/>
    </row>
    <row r="401" spans="1:28" s="17" customFormat="1" ht="10.5" customHeight="1" x14ac:dyDescent="0.15">
      <c r="A401" s="34"/>
      <c r="B401" s="26"/>
      <c r="C401" s="19"/>
      <c r="D401" s="90"/>
      <c r="E401" s="90"/>
      <c r="F401" s="96"/>
      <c r="G401" s="90"/>
      <c r="H401" s="19"/>
      <c r="I401" s="38"/>
      <c r="J401" s="40"/>
      <c r="K401" s="30"/>
      <c r="L401" s="38"/>
      <c r="M401" s="30"/>
      <c r="N401" s="19"/>
      <c r="P401" s="40"/>
      <c r="Q401" s="40"/>
      <c r="R401" s="19"/>
      <c r="S401" s="40"/>
      <c r="U401" s="47"/>
      <c r="V401" s="16"/>
      <c r="W401" s="16"/>
      <c r="X401" s="16"/>
      <c r="Y401" s="16"/>
      <c r="Z401" s="6"/>
      <c r="AA401" s="6"/>
      <c r="AB401" s="6"/>
    </row>
    <row r="402" spans="1:28" s="17" customFormat="1" ht="10.5" customHeight="1" x14ac:dyDescent="0.15">
      <c r="A402" s="34"/>
      <c r="B402" s="26"/>
      <c r="C402" s="19"/>
      <c r="D402" s="90"/>
      <c r="E402" s="90"/>
      <c r="F402" s="96"/>
      <c r="G402" s="90"/>
      <c r="H402" s="19"/>
      <c r="I402" s="38"/>
      <c r="J402" s="40"/>
      <c r="K402" s="30"/>
      <c r="L402" s="38"/>
      <c r="M402" s="30"/>
      <c r="N402" s="19"/>
      <c r="P402" s="40"/>
      <c r="Q402" s="40"/>
      <c r="R402" s="19"/>
      <c r="S402" s="40"/>
      <c r="U402" s="47"/>
      <c r="V402" s="16"/>
      <c r="W402" s="16"/>
      <c r="X402" s="16"/>
      <c r="Y402" s="16"/>
      <c r="Z402" s="6"/>
      <c r="AA402" s="6"/>
      <c r="AB402" s="6"/>
    </row>
    <row r="403" spans="1:28" s="17" customFormat="1" ht="10.5" customHeight="1" x14ac:dyDescent="0.15">
      <c r="A403" s="34"/>
      <c r="B403" s="33"/>
      <c r="C403" s="19"/>
      <c r="D403" s="90"/>
      <c r="E403" s="90"/>
      <c r="F403" s="96"/>
      <c r="G403" s="90"/>
      <c r="H403" s="19"/>
      <c r="I403" s="38"/>
      <c r="J403" s="40"/>
      <c r="K403" s="30"/>
      <c r="L403" s="38"/>
      <c r="M403" s="30"/>
      <c r="N403" s="19"/>
      <c r="P403" s="40"/>
      <c r="Q403" s="40"/>
      <c r="R403" s="19"/>
      <c r="S403" s="30"/>
      <c r="U403" s="47"/>
      <c r="V403" s="16"/>
      <c r="W403" s="16"/>
      <c r="X403" s="16"/>
      <c r="Y403" s="16"/>
      <c r="Z403" s="6"/>
      <c r="AA403" s="6"/>
      <c r="AB403" s="6"/>
    </row>
    <row r="404" spans="1:28" s="17" customFormat="1" ht="10.5" customHeight="1" x14ac:dyDescent="0.15">
      <c r="A404" s="34"/>
      <c r="B404" s="26"/>
      <c r="C404" s="19"/>
      <c r="D404" s="90"/>
      <c r="E404" s="90"/>
      <c r="F404" s="96"/>
      <c r="G404" s="90"/>
      <c r="H404" s="19"/>
      <c r="I404" s="38"/>
      <c r="J404" s="40"/>
      <c r="K404" s="30"/>
      <c r="L404" s="38"/>
      <c r="M404" s="30"/>
      <c r="N404" s="19"/>
      <c r="P404" s="40"/>
      <c r="Q404" s="97"/>
      <c r="R404" s="98"/>
      <c r="S404" s="99"/>
      <c r="U404" s="47"/>
      <c r="V404" s="16"/>
      <c r="W404" s="16"/>
      <c r="X404" s="16"/>
      <c r="Y404" s="16"/>
      <c r="Z404" s="6"/>
      <c r="AA404" s="6"/>
      <c r="AB404" s="6"/>
    </row>
    <row r="405" spans="1:28" s="17" customFormat="1" ht="10.5" customHeight="1" x14ac:dyDescent="0.15">
      <c r="A405" s="34"/>
      <c r="B405" s="26"/>
      <c r="C405" s="19"/>
      <c r="D405" s="90"/>
      <c r="E405" s="90"/>
      <c r="F405" s="96"/>
      <c r="G405" s="90"/>
      <c r="H405" s="19"/>
      <c r="I405" s="38"/>
      <c r="J405" s="40"/>
      <c r="K405" s="30"/>
      <c r="L405" s="38"/>
      <c r="M405" s="30"/>
      <c r="N405" s="19"/>
      <c r="P405" s="40"/>
      <c r="Q405" s="97"/>
      <c r="R405" s="98"/>
      <c r="S405" s="99"/>
      <c r="U405" s="47"/>
      <c r="V405" s="16"/>
      <c r="W405" s="16"/>
      <c r="X405" s="16"/>
      <c r="Y405" s="16"/>
      <c r="Z405" s="6"/>
      <c r="AA405" s="6"/>
      <c r="AB405" s="6"/>
    </row>
    <row r="406" spans="1:28" s="17" customFormat="1" ht="10.5" customHeight="1" x14ac:dyDescent="0.15">
      <c r="A406" s="34"/>
      <c r="B406" s="33"/>
      <c r="C406" s="19"/>
      <c r="D406" s="90"/>
      <c r="E406" s="90"/>
      <c r="F406" s="96"/>
      <c r="G406" s="90"/>
      <c r="H406" s="19"/>
      <c r="I406" s="38"/>
      <c r="J406" s="40"/>
      <c r="K406" s="30"/>
      <c r="L406" s="38"/>
      <c r="M406" s="30"/>
      <c r="N406" s="19"/>
      <c r="P406" s="40"/>
      <c r="Q406" s="34"/>
      <c r="R406" s="19"/>
      <c r="S406" s="30"/>
      <c r="U406" s="47"/>
      <c r="V406" s="16"/>
      <c r="W406" s="16"/>
      <c r="X406" s="16"/>
      <c r="Y406" s="16"/>
      <c r="Z406" s="6"/>
      <c r="AA406" s="6"/>
      <c r="AB406" s="6"/>
    </row>
    <row r="407" spans="1:28" s="17" customFormat="1" ht="10.5" customHeight="1" x14ac:dyDescent="0.15">
      <c r="A407" s="34"/>
      <c r="B407" s="26"/>
      <c r="C407" s="19"/>
      <c r="D407" s="90"/>
      <c r="E407" s="90"/>
      <c r="F407" s="96"/>
      <c r="G407" s="90"/>
      <c r="H407" s="19"/>
      <c r="I407" s="38"/>
      <c r="J407" s="40"/>
      <c r="K407" s="30"/>
      <c r="L407" s="38"/>
      <c r="M407" s="30"/>
      <c r="N407" s="19"/>
      <c r="P407" s="40"/>
      <c r="Q407" s="40"/>
      <c r="R407" s="18"/>
      <c r="S407" s="40"/>
      <c r="U407" s="47"/>
      <c r="V407" s="16"/>
      <c r="W407" s="16"/>
      <c r="X407" s="16"/>
      <c r="Y407" s="16"/>
      <c r="Z407" s="6"/>
      <c r="AA407" s="6"/>
      <c r="AB407" s="6"/>
    </row>
    <row r="408" spans="1:28" s="17" customFormat="1" ht="10.5" customHeight="1" x14ac:dyDescent="0.15">
      <c r="A408" s="34"/>
      <c r="B408" s="26"/>
      <c r="C408" s="19"/>
      <c r="D408" s="90"/>
      <c r="E408" s="90"/>
      <c r="F408" s="96"/>
      <c r="G408" s="90"/>
      <c r="H408" s="19"/>
      <c r="I408" s="38"/>
      <c r="J408" s="40"/>
      <c r="K408" s="30"/>
      <c r="L408" s="38"/>
      <c r="M408" s="30"/>
      <c r="N408" s="19"/>
      <c r="P408" s="40"/>
      <c r="Q408" s="54"/>
      <c r="R408" s="18"/>
      <c r="S408" s="40"/>
      <c r="U408" s="47"/>
      <c r="V408" s="16"/>
      <c r="W408" s="16"/>
      <c r="X408" s="16"/>
      <c r="Y408" s="16"/>
      <c r="Z408" s="6"/>
      <c r="AA408" s="6"/>
      <c r="AB408" s="6"/>
    </row>
    <row r="409" spans="1:28" s="17" customFormat="1" ht="10.5" customHeight="1" x14ac:dyDescent="0.15">
      <c r="A409" s="34"/>
      <c r="B409" s="26"/>
      <c r="C409" s="19"/>
      <c r="D409" s="78"/>
      <c r="E409" s="78"/>
      <c r="F409" s="79"/>
      <c r="G409" s="78"/>
      <c r="H409" s="25"/>
      <c r="I409" s="38"/>
      <c r="J409" s="40"/>
      <c r="K409" s="30"/>
      <c r="L409" s="38"/>
      <c r="M409" s="30"/>
      <c r="N409" s="100"/>
      <c r="P409" s="40"/>
      <c r="Q409" s="54"/>
      <c r="R409" s="54"/>
      <c r="S409" s="40"/>
      <c r="U409" s="47"/>
      <c r="V409" s="16"/>
      <c r="W409" s="16"/>
      <c r="X409" s="16"/>
      <c r="Y409" s="16"/>
      <c r="Z409" s="6"/>
      <c r="AA409" s="6"/>
      <c r="AB409" s="6"/>
    </row>
    <row r="410" spans="1:28" s="17" customFormat="1" ht="10.5" customHeight="1" x14ac:dyDescent="0.15">
      <c r="A410" s="53"/>
      <c r="B410" s="83"/>
      <c r="C410" s="19"/>
      <c r="D410" s="78"/>
      <c r="E410" s="78"/>
      <c r="F410" s="79"/>
      <c r="G410" s="78"/>
      <c r="H410" s="25"/>
      <c r="I410" s="38"/>
      <c r="J410" s="40"/>
      <c r="K410" s="94"/>
      <c r="L410" s="38"/>
      <c r="M410" s="30"/>
      <c r="N410" s="100"/>
      <c r="P410" s="40"/>
      <c r="Q410" s="54"/>
      <c r="R410" s="54"/>
      <c r="S410" s="40"/>
      <c r="U410" s="47"/>
      <c r="V410" s="16"/>
      <c r="W410" s="16"/>
      <c r="X410" s="16"/>
      <c r="Y410" s="16"/>
      <c r="Z410" s="6"/>
      <c r="AA410" s="6"/>
      <c r="AB410" s="6"/>
    </row>
    <row r="411" spans="1:28" s="17" customFormat="1" ht="10.5" customHeight="1" x14ac:dyDescent="0.15">
      <c r="A411" s="34"/>
      <c r="B411" s="26"/>
      <c r="C411" s="19"/>
      <c r="D411" s="78"/>
      <c r="E411" s="78"/>
      <c r="F411" s="79"/>
      <c r="G411" s="78"/>
      <c r="H411" s="25"/>
      <c r="I411" s="38"/>
      <c r="J411" s="40"/>
      <c r="L411" s="38"/>
      <c r="M411" s="30"/>
      <c r="N411" s="100"/>
      <c r="P411" s="40"/>
      <c r="Q411" s="54"/>
      <c r="R411" s="54"/>
      <c r="S411" s="40"/>
      <c r="U411" s="47"/>
      <c r="V411" s="16"/>
      <c r="W411" s="16"/>
      <c r="X411" s="16"/>
      <c r="Y411" s="16"/>
      <c r="Z411" s="6"/>
      <c r="AA411" s="6"/>
      <c r="AB411" s="6"/>
    </row>
    <row r="412" spans="1:28" s="17" customFormat="1" ht="10.5" customHeight="1" x14ac:dyDescent="0.15">
      <c r="A412" s="34"/>
      <c r="B412" s="26"/>
      <c r="C412" s="19"/>
      <c r="D412" s="78"/>
      <c r="E412" s="78"/>
      <c r="F412" s="79"/>
      <c r="G412" s="78"/>
      <c r="H412" s="25"/>
      <c r="I412" s="38"/>
      <c r="J412" s="40"/>
      <c r="L412" s="38"/>
      <c r="M412" s="30"/>
      <c r="N412" s="100"/>
      <c r="P412" s="40"/>
      <c r="Q412" s="54"/>
      <c r="R412" s="54"/>
      <c r="S412" s="40"/>
      <c r="U412" s="47"/>
      <c r="V412" s="16"/>
      <c r="W412" s="16"/>
      <c r="X412" s="16"/>
      <c r="Y412" s="16"/>
      <c r="Z412" s="6"/>
      <c r="AA412" s="6"/>
      <c r="AB412" s="6"/>
    </row>
    <row r="413" spans="1:28" s="17" customFormat="1" ht="10.5" customHeight="1" x14ac:dyDescent="0.15">
      <c r="A413" s="34"/>
      <c r="B413" s="26"/>
      <c r="C413" s="19"/>
      <c r="D413" s="78"/>
      <c r="E413" s="78"/>
      <c r="F413" s="79"/>
      <c r="G413" s="78"/>
      <c r="H413" s="25"/>
      <c r="I413" s="38"/>
      <c r="J413" s="40"/>
      <c r="L413" s="38"/>
      <c r="M413" s="30"/>
      <c r="N413" s="100"/>
      <c r="P413" s="40"/>
      <c r="Q413" s="54"/>
      <c r="R413" s="54"/>
      <c r="S413" s="40"/>
      <c r="U413" s="47"/>
      <c r="V413" s="16"/>
      <c r="W413" s="16"/>
      <c r="X413" s="16"/>
      <c r="Y413" s="16"/>
      <c r="Z413" s="6"/>
      <c r="AA413" s="6"/>
      <c r="AB413" s="6"/>
    </row>
    <row r="414" spans="1:28" s="17" customFormat="1" ht="10.5" customHeight="1" x14ac:dyDescent="0.15">
      <c r="A414" s="34"/>
      <c r="B414" s="26"/>
      <c r="C414" s="19"/>
      <c r="D414" s="78"/>
      <c r="E414" s="78"/>
      <c r="F414" s="79"/>
      <c r="G414" s="78"/>
      <c r="H414" s="25"/>
      <c r="I414" s="38"/>
      <c r="J414" s="40"/>
      <c r="K414" s="30"/>
      <c r="L414" s="38"/>
      <c r="M414" s="30"/>
      <c r="N414" s="100"/>
      <c r="P414" s="40"/>
      <c r="Q414" s="54"/>
      <c r="R414" s="54"/>
      <c r="S414" s="40"/>
      <c r="U414" s="47"/>
      <c r="V414" s="16"/>
      <c r="W414" s="16"/>
      <c r="X414" s="16"/>
      <c r="Y414" s="16"/>
      <c r="Z414" s="6"/>
      <c r="AA414" s="6"/>
      <c r="AB414" s="6"/>
    </row>
    <row r="415" spans="1:28" s="17" customFormat="1" ht="9.9" customHeight="1" x14ac:dyDescent="0.15">
      <c r="A415" s="69"/>
      <c r="B415" s="24"/>
      <c r="C415" s="90"/>
      <c r="D415" s="90"/>
      <c r="E415" s="90"/>
      <c r="F415" s="90"/>
      <c r="G415" s="90"/>
      <c r="H415" s="30"/>
      <c r="I415" s="30"/>
      <c r="J415" s="30"/>
      <c r="K415" s="30"/>
      <c r="L415" s="16"/>
      <c r="Q415" s="53"/>
      <c r="V415" s="16"/>
      <c r="W415" s="16"/>
      <c r="X415" s="16"/>
      <c r="Y415" s="16"/>
      <c r="Z415" s="6"/>
      <c r="AA415" s="6"/>
      <c r="AB415" s="6"/>
    </row>
    <row r="416" spans="1:28" s="17" customFormat="1" ht="9.9" customHeight="1" x14ac:dyDescent="0.15">
      <c r="A416" s="34"/>
      <c r="B416" s="41"/>
      <c r="D416" s="90"/>
      <c r="E416" s="90"/>
      <c r="F416" s="90"/>
      <c r="G416" s="48"/>
      <c r="H416" s="30"/>
      <c r="I416" s="48"/>
      <c r="J416" s="30"/>
      <c r="K416" s="30"/>
      <c r="L416" s="16"/>
      <c r="Q416" s="53"/>
      <c r="V416" s="16"/>
      <c r="W416" s="16"/>
      <c r="X416" s="16"/>
      <c r="Y416" s="16"/>
      <c r="Z416" s="6"/>
      <c r="AA416" s="6"/>
      <c r="AB416" s="6"/>
    </row>
    <row r="417" spans="1:28" s="17" customFormat="1" ht="9.9" customHeight="1" x14ac:dyDescent="0.25">
      <c r="A417" s="69"/>
      <c r="B417" s="26"/>
      <c r="C417" s="19"/>
      <c r="D417" s="19"/>
      <c r="E417" s="19"/>
      <c r="F417" s="22"/>
      <c r="G417" s="47"/>
      <c r="H417" s="30"/>
      <c r="I417" s="48"/>
      <c r="J417" s="30"/>
      <c r="K417" s="30"/>
      <c r="L417" s="16"/>
      <c r="Q417" s="53"/>
      <c r="V417" s="16"/>
      <c r="W417" s="16"/>
      <c r="X417" s="16"/>
      <c r="Y417" s="16"/>
      <c r="Z417" s="6"/>
      <c r="AA417" s="6"/>
      <c r="AB417" s="6"/>
    </row>
    <row r="418" spans="1:28" s="17" customFormat="1" ht="9.9" customHeight="1" x14ac:dyDescent="0.25">
      <c r="A418" s="69"/>
      <c r="B418" s="26"/>
      <c r="C418" s="19"/>
      <c r="D418" s="19"/>
      <c r="E418" s="19"/>
      <c r="F418" s="22"/>
      <c r="G418" s="47"/>
      <c r="H418" s="30"/>
      <c r="I418" s="48"/>
      <c r="J418" s="30"/>
      <c r="K418" s="30"/>
      <c r="L418" s="16"/>
      <c r="Q418" s="53"/>
      <c r="V418" s="16"/>
      <c r="W418" s="16"/>
      <c r="X418" s="16"/>
      <c r="Y418" s="16"/>
      <c r="Z418" s="6"/>
      <c r="AA418" s="6"/>
      <c r="AB418" s="6"/>
    </row>
    <row r="419" spans="1:28" s="17" customFormat="1" ht="9.9" customHeight="1" x14ac:dyDescent="0.25">
      <c r="A419" s="69"/>
      <c r="B419" s="26"/>
      <c r="C419" s="19"/>
      <c r="D419" s="19"/>
      <c r="E419" s="19"/>
      <c r="F419" s="22"/>
      <c r="G419" s="47"/>
      <c r="H419" s="30"/>
      <c r="I419" s="48"/>
      <c r="J419" s="30"/>
      <c r="K419" s="30"/>
      <c r="L419" s="16"/>
      <c r="Q419" s="53"/>
      <c r="V419" s="16"/>
      <c r="W419" s="16"/>
      <c r="X419" s="16"/>
      <c r="Y419" s="16"/>
      <c r="Z419" s="6"/>
      <c r="AA419" s="6"/>
      <c r="AB419" s="6"/>
    </row>
    <row r="420" spans="1:28" s="17" customFormat="1" ht="9.9" customHeight="1" x14ac:dyDescent="0.25">
      <c r="A420" s="69"/>
      <c r="B420" s="26"/>
      <c r="C420" s="19"/>
      <c r="D420" s="19"/>
      <c r="E420" s="19"/>
      <c r="F420" s="22"/>
      <c r="G420" s="47"/>
      <c r="H420" s="30"/>
      <c r="I420" s="48"/>
      <c r="J420" s="30"/>
      <c r="K420" s="30"/>
      <c r="L420" s="16"/>
      <c r="Q420" s="53"/>
      <c r="V420" s="16"/>
      <c r="W420" s="16"/>
      <c r="X420" s="16"/>
      <c r="Y420" s="16"/>
      <c r="Z420" s="6"/>
      <c r="AA420" s="6"/>
      <c r="AB420" s="6"/>
    </row>
    <row r="421" spans="1:28" s="17" customFormat="1" ht="9.9" customHeight="1" x14ac:dyDescent="0.25">
      <c r="A421" s="69"/>
      <c r="B421" s="26"/>
      <c r="C421" s="19"/>
      <c r="D421" s="19"/>
      <c r="E421" s="19"/>
      <c r="F421" s="22"/>
      <c r="G421" s="47"/>
      <c r="H421" s="30"/>
      <c r="I421" s="48"/>
      <c r="J421" s="30"/>
      <c r="K421" s="30"/>
      <c r="L421" s="16"/>
      <c r="Q421" s="53"/>
      <c r="V421" s="16"/>
      <c r="W421" s="16"/>
      <c r="X421" s="16"/>
      <c r="Y421" s="16"/>
      <c r="Z421" s="6"/>
      <c r="AA421" s="6"/>
      <c r="AB421" s="6"/>
    </row>
    <row r="422" spans="1:28" s="17" customFormat="1" ht="9.9" customHeight="1" x14ac:dyDescent="0.25">
      <c r="A422" s="69"/>
      <c r="B422" s="26"/>
      <c r="C422" s="19"/>
      <c r="D422" s="19"/>
      <c r="E422" s="19"/>
      <c r="F422" s="22"/>
      <c r="G422" s="47"/>
      <c r="H422" s="30"/>
      <c r="I422" s="48"/>
      <c r="J422" s="30"/>
      <c r="K422" s="30"/>
      <c r="L422" s="16"/>
      <c r="Q422" s="53"/>
      <c r="V422" s="16"/>
      <c r="W422" s="16"/>
      <c r="X422" s="16"/>
      <c r="Y422" s="16"/>
      <c r="Z422" s="6"/>
      <c r="AA422" s="6"/>
      <c r="AB422" s="6"/>
    </row>
    <row r="423" spans="1:28" s="17" customFormat="1" ht="9.9" customHeight="1" x14ac:dyDescent="0.25">
      <c r="A423" s="69"/>
      <c r="B423" s="26"/>
      <c r="C423" s="19"/>
      <c r="D423" s="19"/>
      <c r="E423" s="19"/>
      <c r="F423" s="22"/>
      <c r="G423" s="47"/>
      <c r="H423" s="30"/>
      <c r="I423" s="48"/>
      <c r="J423" s="30"/>
      <c r="K423" s="30"/>
      <c r="L423" s="16"/>
      <c r="Q423" s="53"/>
      <c r="V423" s="16"/>
      <c r="W423" s="16"/>
      <c r="X423" s="16"/>
      <c r="Y423" s="16"/>
      <c r="Z423" s="6"/>
      <c r="AA423" s="6"/>
      <c r="AB423" s="6"/>
    </row>
    <row r="424" spans="1:28" s="17" customFormat="1" ht="9.9" customHeight="1" x14ac:dyDescent="0.25">
      <c r="A424" s="69"/>
      <c r="B424" s="26"/>
      <c r="C424" s="19"/>
      <c r="D424" s="19"/>
      <c r="E424" s="19"/>
      <c r="F424" s="22"/>
      <c r="G424" s="47"/>
      <c r="H424" s="30"/>
      <c r="I424" s="48"/>
      <c r="J424" s="30"/>
      <c r="K424" s="30"/>
      <c r="L424" s="16"/>
      <c r="Q424" s="53"/>
      <c r="V424" s="16"/>
      <c r="W424" s="16"/>
      <c r="X424" s="16"/>
      <c r="Y424" s="16"/>
      <c r="Z424" s="6"/>
      <c r="AA424" s="6"/>
      <c r="AB424" s="6"/>
    </row>
    <row r="425" spans="1:28" s="17" customFormat="1" ht="9.9" customHeight="1" x14ac:dyDescent="0.25">
      <c r="A425" s="69"/>
      <c r="B425" s="26"/>
      <c r="C425" s="19"/>
      <c r="D425" s="19"/>
      <c r="E425" s="19"/>
      <c r="F425" s="22"/>
      <c r="G425" s="47"/>
      <c r="H425" s="30"/>
      <c r="I425" s="48"/>
      <c r="J425" s="30"/>
      <c r="K425" s="30"/>
      <c r="L425" s="16"/>
      <c r="Q425" s="53"/>
      <c r="V425" s="16"/>
      <c r="W425" s="16"/>
      <c r="X425" s="16"/>
      <c r="Y425" s="16"/>
      <c r="Z425" s="6"/>
      <c r="AA425" s="6"/>
      <c r="AB425" s="6"/>
    </row>
    <row r="426" spans="1:28" s="17" customFormat="1" ht="9.9" customHeight="1" x14ac:dyDescent="0.25">
      <c r="A426" s="69"/>
      <c r="B426" s="26"/>
      <c r="C426" s="19"/>
      <c r="D426" s="19"/>
      <c r="E426" s="19"/>
      <c r="F426" s="22"/>
      <c r="G426" s="47"/>
      <c r="H426" s="30"/>
      <c r="I426" s="48"/>
      <c r="J426" s="30"/>
      <c r="K426" s="30"/>
      <c r="L426" s="16"/>
      <c r="Q426" s="53"/>
      <c r="V426" s="16"/>
      <c r="W426" s="16"/>
      <c r="X426" s="16"/>
      <c r="Y426" s="16"/>
      <c r="Z426" s="6"/>
      <c r="AA426" s="6"/>
      <c r="AB426" s="6"/>
    </row>
    <row r="427" spans="1:28" s="17" customFormat="1" ht="9.9" customHeight="1" x14ac:dyDescent="0.25">
      <c r="A427" s="69"/>
      <c r="B427" s="26"/>
      <c r="C427" s="19"/>
      <c r="D427" s="19"/>
      <c r="E427" s="19"/>
      <c r="F427" s="22"/>
      <c r="G427" s="47"/>
      <c r="H427" s="30"/>
      <c r="I427" s="48"/>
      <c r="J427" s="30"/>
      <c r="K427" s="30"/>
      <c r="L427" s="16"/>
      <c r="Q427" s="53"/>
      <c r="V427" s="16"/>
      <c r="W427" s="16"/>
      <c r="X427" s="16"/>
      <c r="Y427" s="16"/>
      <c r="Z427" s="6"/>
      <c r="AA427" s="6"/>
      <c r="AB427" s="6"/>
    </row>
    <row r="428" spans="1:28" s="17" customFormat="1" ht="9.9" customHeight="1" x14ac:dyDescent="0.25">
      <c r="A428" s="69"/>
      <c r="B428" s="26"/>
      <c r="C428" s="19"/>
      <c r="D428" s="19"/>
      <c r="E428" s="19"/>
      <c r="F428" s="22"/>
      <c r="G428" s="47"/>
      <c r="H428" s="30"/>
      <c r="I428" s="48"/>
      <c r="J428" s="30"/>
      <c r="K428" s="30"/>
      <c r="L428" s="16"/>
      <c r="Q428" s="53"/>
      <c r="V428" s="16"/>
      <c r="W428" s="16"/>
      <c r="X428" s="16"/>
      <c r="Y428" s="16"/>
      <c r="Z428" s="6"/>
      <c r="AA428" s="6"/>
      <c r="AB428" s="6"/>
    </row>
    <row r="429" spans="1:28" s="17" customFormat="1" ht="9.9" customHeight="1" x14ac:dyDescent="0.25">
      <c r="A429" s="69"/>
      <c r="B429" s="26"/>
      <c r="C429" s="19"/>
      <c r="D429" s="19"/>
      <c r="E429" s="19"/>
      <c r="F429" s="22"/>
      <c r="G429" s="47"/>
      <c r="H429" s="30"/>
      <c r="I429" s="48"/>
      <c r="J429" s="30"/>
      <c r="K429" s="30"/>
      <c r="L429" s="16"/>
      <c r="Q429" s="53"/>
      <c r="V429" s="16"/>
      <c r="W429" s="16"/>
      <c r="X429" s="16"/>
      <c r="Y429" s="16"/>
      <c r="Z429" s="6"/>
      <c r="AA429" s="6"/>
      <c r="AB429" s="6"/>
    </row>
    <row r="430" spans="1:28" s="17" customFormat="1" ht="9.9" customHeight="1" x14ac:dyDescent="0.25">
      <c r="A430" s="69"/>
      <c r="B430" s="26"/>
      <c r="C430" s="19"/>
      <c r="D430" s="19"/>
      <c r="E430" s="19"/>
      <c r="F430" s="22"/>
      <c r="G430" s="47"/>
      <c r="H430" s="30"/>
      <c r="I430" s="48"/>
      <c r="J430" s="30"/>
      <c r="K430" s="30"/>
      <c r="L430" s="16"/>
      <c r="Q430" s="53"/>
      <c r="V430" s="16"/>
      <c r="W430" s="16"/>
      <c r="X430" s="16"/>
      <c r="Y430" s="16"/>
      <c r="Z430" s="6"/>
      <c r="AA430" s="6"/>
      <c r="AB430" s="6"/>
    </row>
    <row r="431" spans="1:28" s="17" customFormat="1" ht="9.9" customHeight="1" x14ac:dyDescent="0.25">
      <c r="A431" s="69"/>
      <c r="B431" s="26"/>
      <c r="C431" s="19"/>
      <c r="D431" s="19"/>
      <c r="E431" s="19"/>
      <c r="F431" s="22"/>
      <c r="G431" s="47"/>
      <c r="H431" s="30"/>
      <c r="I431" s="48"/>
      <c r="J431" s="30"/>
      <c r="K431" s="30"/>
      <c r="L431" s="16"/>
      <c r="Q431" s="53"/>
      <c r="V431" s="16"/>
      <c r="W431" s="16"/>
      <c r="X431" s="16"/>
      <c r="Y431" s="16"/>
      <c r="Z431" s="6"/>
      <c r="AA431" s="6"/>
      <c r="AB431" s="6"/>
    </row>
    <row r="432" spans="1:28" s="17" customFormat="1" ht="9.9" customHeight="1" x14ac:dyDescent="0.25">
      <c r="A432" s="69"/>
      <c r="B432" s="26"/>
      <c r="C432" s="19"/>
      <c r="D432" s="19"/>
      <c r="E432" s="19"/>
      <c r="F432" s="22"/>
      <c r="G432" s="47"/>
      <c r="H432" s="30"/>
      <c r="I432" s="48"/>
      <c r="J432" s="30"/>
      <c r="K432" s="30"/>
      <c r="L432" s="16"/>
      <c r="Q432" s="53"/>
      <c r="V432" s="16"/>
      <c r="W432" s="16"/>
      <c r="X432" s="16"/>
      <c r="Y432" s="16"/>
      <c r="Z432" s="6"/>
      <c r="AA432" s="6"/>
      <c r="AB432" s="6"/>
    </row>
    <row r="433" spans="1:28" s="17" customFormat="1" ht="9.9" customHeight="1" x14ac:dyDescent="0.25">
      <c r="A433" s="69"/>
      <c r="B433" s="26"/>
      <c r="C433" s="19"/>
      <c r="D433" s="19"/>
      <c r="E433" s="19"/>
      <c r="F433" s="22"/>
      <c r="G433" s="47"/>
      <c r="H433" s="30"/>
      <c r="I433" s="48"/>
      <c r="J433" s="30"/>
      <c r="K433" s="30"/>
      <c r="L433" s="16"/>
      <c r="Q433" s="53"/>
      <c r="V433" s="16"/>
      <c r="W433" s="16"/>
      <c r="X433" s="16"/>
      <c r="Y433" s="16"/>
      <c r="Z433" s="6"/>
      <c r="AA433" s="6"/>
      <c r="AB433" s="6"/>
    </row>
    <row r="434" spans="1:28" s="17" customFormat="1" ht="9.9" customHeight="1" x14ac:dyDescent="0.25">
      <c r="A434" s="69"/>
      <c r="B434" s="26"/>
      <c r="C434" s="19"/>
      <c r="D434" s="19"/>
      <c r="E434" s="19"/>
      <c r="F434" s="22"/>
      <c r="G434" s="47"/>
      <c r="H434" s="30"/>
      <c r="I434" s="48"/>
      <c r="J434" s="30"/>
      <c r="K434" s="30"/>
      <c r="L434" s="16"/>
      <c r="Q434" s="53"/>
      <c r="V434" s="16"/>
      <c r="W434" s="16"/>
      <c r="X434" s="16"/>
      <c r="Y434" s="16"/>
      <c r="Z434" s="6"/>
      <c r="AA434" s="6"/>
      <c r="AB434" s="6"/>
    </row>
    <row r="435" spans="1:28" s="17" customFormat="1" ht="9.9" customHeight="1" x14ac:dyDescent="0.25">
      <c r="A435" s="69"/>
      <c r="B435" s="26"/>
      <c r="C435" s="19"/>
      <c r="D435" s="19"/>
      <c r="E435" s="19"/>
      <c r="F435" s="22"/>
      <c r="G435" s="47"/>
      <c r="H435" s="30"/>
      <c r="I435" s="48"/>
      <c r="J435" s="30"/>
      <c r="K435" s="30"/>
      <c r="L435" s="16"/>
      <c r="Q435" s="53"/>
      <c r="V435" s="16"/>
      <c r="W435" s="16"/>
      <c r="X435" s="16"/>
      <c r="Y435" s="16"/>
      <c r="Z435" s="6"/>
      <c r="AA435" s="6"/>
      <c r="AB435" s="6"/>
    </row>
    <row r="436" spans="1:28" s="17" customFormat="1" ht="9.9" customHeight="1" x14ac:dyDescent="0.25">
      <c r="A436" s="69"/>
      <c r="B436" s="26"/>
      <c r="C436" s="19"/>
      <c r="D436" s="19"/>
      <c r="E436" s="19"/>
      <c r="F436" s="22"/>
      <c r="G436" s="47"/>
      <c r="H436" s="30"/>
      <c r="I436" s="48"/>
      <c r="J436" s="30"/>
      <c r="K436" s="30"/>
      <c r="L436" s="16"/>
      <c r="Q436" s="53"/>
      <c r="V436" s="16"/>
      <c r="W436" s="16"/>
      <c r="X436" s="16"/>
      <c r="Y436" s="16"/>
      <c r="Z436" s="6"/>
      <c r="AA436" s="6"/>
      <c r="AB436" s="6"/>
    </row>
    <row r="437" spans="1:28" s="17" customFormat="1" ht="9.9" customHeight="1" x14ac:dyDescent="0.25">
      <c r="A437" s="69"/>
      <c r="B437" s="26"/>
      <c r="C437" s="19"/>
      <c r="D437" s="19"/>
      <c r="E437" s="19"/>
      <c r="F437" s="22"/>
      <c r="G437" s="47"/>
      <c r="H437" s="30"/>
      <c r="I437" s="48"/>
      <c r="J437" s="30"/>
      <c r="K437" s="30"/>
      <c r="L437" s="16"/>
      <c r="Q437" s="53"/>
      <c r="V437" s="16"/>
      <c r="W437" s="16"/>
      <c r="X437" s="16"/>
      <c r="Y437" s="16"/>
      <c r="Z437" s="6"/>
      <c r="AA437" s="6"/>
      <c r="AB437" s="6"/>
    </row>
    <row r="438" spans="1:28" s="17" customFormat="1" ht="9.9" customHeight="1" x14ac:dyDescent="0.25">
      <c r="A438" s="69"/>
      <c r="B438" s="26"/>
      <c r="C438" s="19"/>
      <c r="D438" s="19"/>
      <c r="E438" s="19"/>
      <c r="F438" s="22"/>
      <c r="G438" s="47"/>
      <c r="H438" s="30"/>
      <c r="I438" s="48"/>
      <c r="J438" s="30"/>
      <c r="K438" s="30"/>
      <c r="L438" s="16"/>
      <c r="Q438" s="53"/>
      <c r="V438" s="16"/>
      <c r="W438" s="16"/>
      <c r="X438" s="16"/>
      <c r="Y438" s="16"/>
      <c r="Z438" s="6"/>
      <c r="AA438" s="6"/>
      <c r="AB438" s="6"/>
    </row>
    <row r="439" spans="1:28" s="17" customFormat="1" ht="9.9" customHeight="1" x14ac:dyDescent="0.25">
      <c r="A439" s="69"/>
      <c r="B439" s="26"/>
      <c r="C439" s="19"/>
      <c r="D439" s="19"/>
      <c r="E439" s="19"/>
      <c r="F439" s="22"/>
      <c r="G439" s="47"/>
      <c r="H439" s="30"/>
      <c r="I439" s="48"/>
      <c r="J439" s="30"/>
      <c r="K439" s="30"/>
      <c r="L439" s="16"/>
      <c r="Q439" s="53"/>
      <c r="V439" s="16"/>
      <c r="W439" s="16"/>
      <c r="X439" s="16"/>
      <c r="Y439" s="16"/>
      <c r="Z439" s="6"/>
      <c r="AA439" s="6"/>
      <c r="AB439" s="6"/>
    </row>
    <row r="440" spans="1:28" s="17" customFormat="1" ht="9.9" customHeight="1" x14ac:dyDescent="0.25">
      <c r="A440" s="69"/>
      <c r="B440" s="26"/>
      <c r="C440" s="19"/>
      <c r="D440" s="19"/>
      <c r="E440" s="19"/>
      <c r="F440" s="22"/>
      <c r="G440" s="47"/>
      <c r="H440" s="30"/>
      <c r="I440" s="48"/>
      <c r="J440" s="30"/>
      <c r="K440" s="30"/>
      <c r="L440" s="16"/>
      <c r="Q440" s="53"/>
      <c r="V440" s="16"/>
      <c r="W440" s="16"/>
      <c r="X440" s="16"/>
      <c r="Y440" s="16"/>
      <c r="Z440" s="6"/>
      <c r="AA440" s="6"/>
      <c r="AB440" s="6"/>
    </row>
    <row r="441" spans="1:28" s="17" customFormat="1" ht="9.9" customHeight="1" x14ac:dyDescent="0.25">
      <c r="A441" s="69"/>
      <c r="B441" s="26"/>
      <c r="C441" s="19"/>
      <c r="D441" s="19"/>
      <c r="E441" s="19"/>
      <c r="F441" s="22"/>
      <c r="G441" s="47"/>
      <c r="H441" s="30"/>
      <c r="I441" s="48"/>
      <c r="J441" s="30"/>
      <c r="K441" s="30"/>
      <c r="L441" s="16"/>
      <c r="Q441" s="53"/>
      <c r="V441" s="16"/>
      <c r="W441" s="16"/>
      <c r="X441" s="16"/>
      <c r="Y441" s="16"/>
      <c r="Z441" s="6"/>
      <c r="AA441" s="6"/>
      <c r="AB441" s="6"/>
    </row>
    <row r="442" spans="1:28" s="17" customFormat="1" ht="9.9" customHeight="1" x14ac:dyDescent="0.25">
      <c r="A442" s="69"/>
      <c r="B442" s="26"/>
      <c r="C442" s="19"/>
      <c r="D442" s="19"/>
      <c r="E442" s="19"/>
      <c r="F442" s="22"/>
      <c r="G442" s="47"/>
      <c r="H442" s="30"/>
      <c r="I442" s="48"/>
      <c r="J442" s="30"/>
      <c r="K442" s="30"/>
      <c r="L442" s="16"/>
      <c r="Q442" s="53"/>
      <c r="V442" s="16"/>
      <c r="W442" s="16"/>
      <c r="X442" s="16"/>
      <c r="Y442" s="16"/>
      <c r="Z442" s="6"/>
      <c r="AA442" s="6"/>
      <c r="AB442" s="6"/>
    </row>
    <row r="443" spans="1:28" s="17" customFormat="1" ht="9.9" customHeight="1" x14ac:dyDescent="0.25">
      <c r="A443" s="69"/>
      <c r="B443" s="26"/>
      <c r="C443" s="19"/>
      <c r="D443" s="19"/>
      <c r="E443" s="19"/>
      <c r="F443" s="22"/>
      <c r="G443" s="47"/>
      <c r="H443" s="30"/>
      <c r="I443" s="48"/>
      <c r="J443" s="30"/>
      <c r="K443" s="30"/>
      <c r="L443" s="16"/>
      <c r="Q443" s="53"/>
      <c r="V443" s="16"/>
      <c r="W443" s="16"/>
      <c r="X443" s="16"/>
      <c r="Y443" s="16"/>
      <c r="Z443" s="6"/>
      <c r="AA443" s="6"/>
      <c r="AB443" s="6"/>
    </row>
    <row r="444" spans="1:28" s="17" customFormat="1" ht="9.9" customHeight="1" x14ac:dyDescent="0.25">
      <c r="A444" s="69"/>
      <c r="B444" s="26"/>
      <c r="C444" s="19"/>
      <c r="D444" s="19"/>
      <c r="E444" s="19"/>
      <c r="F444" s="22"/>
      <c r="G444" s="47"/>
      <c r="H444" s="30"/>
      <c r="I444" s="48"/>
      <c r="J444" s="30"/>
      <c r="K444" s="30"/>
      <c r="L444" s="16"/>
      <c r="Q444" s="53"/>
      <c r="V444" s="16"/>
      <c r="W444" s="16"/>
      <c r="X444" s="16"/>
      <c r="Y444" s="16"/>
      <c r="Z444" s="6"/>
      <c r="AA444" s="6"/>
      <c r="AB444" s="6"/>
    </row>
    <row r="445" spans="1:28" s="17" customFormat="1" ht="9.9" customHeight="1" x14ac:dyDescent="0.25">
      <c r="A445" s="69"/>
      <c r="B445" s="26"/>
      <c r="C445" s="19"/>
      <c r="D445" s="19"/>
      <c r="E445" s="19"/>
      <c r="F445" s="22"/>
      <c r="G445" s="47"/>
      <c r="H445" s="30"/>
      <c r="I445" s="48"/>
      <c r="J445" s="30"/>
      <c r="K445" s="30"/>
      <c r="L445" s="16"/>
      <c r="Q445" s="53"/>
      <c r="V445" s="16"/>
      <c r="W445" s="16"/>
      <c r="X445" s="16"/>
      <c r="Y445" s="16"/>
      <c r="Z445" s="6"/>
      <c r="AA445" s="6"/>
      <c r="AB445" s="6"/>
    </row>
    <row r="446" spans="1:28" s="17" customFormat="1" ht="9.9" customHeight="1" x14ac:dyDescent="0.25">
      <c r="A446" s="69"/>
      <c r="B446" s="26"/>
      <c r="C446" s="19"/>
      <c r="D446" s="19"/>
      <c r="E446" s="19"/>
      <c r="F446" s="22"/>
      <c r="G446" s="47"/>
      <c r="H446" s="30"/>
      <c r="I446" s="48"/>
      <c r="J446" s="30"/>
      <c r="K446" s="30"/>
      <c r="L446" s="16"/>
      <c r="Q446" s="53"/>
      <c r="V446" s="16"/>
      <c r="W446" s="16"/>
      <c r="X446" s="16"/>
      <c r="Y446" s="16"/>
      <c r="Z446" s="6"/>
      <c r="AA446" s="6"/>
      <c r="AB446" s="6"/>
    </row>
    <row r="447" spans="1:28" s="17" customFormat="1" ht="9.9" customHeight="1" x14ac:dyDescent="0.25">
      <c r="A447" s="69"/>
      <c r="B447" s="26"/>
      <c r="C447" s="19"/>
      <c r="D447" s="19"/>
      <c r="E447" s="19"/>
      <c r="F447" s="22"/>
      <c r="G447" s="47"/>
      <c r="H447" s="30"/>
      <c r="I447" s="48"/>
      <c r="J447" s="30"/>
      <c r="K447" s="30"/>
      <c r="L447" s="16"/>
      <c r="Q447" s="53"/>
      <c r="V447" s="16"/>
      <c r="W447" s="16"/>
      <c r="X447" s="16"/>
      <c r="Y447" s="16"/>
      <c r="Z447" s="6"/>
      <c r="AA447" s="6"/>
      <c r="AB447" s="6"/>
    </row>
    <row r="448" spans="1:28" s="17" customFormat="1" ht="9.9" customHeight="1" x14ac:dyDescent="0.25">
      <c r="A448" s="69"/>
      <c r="B448" s="26"/>
      <c r="C448" s="19"/>
      <c r="D448" s="19"/>
      <c r="E448" s="19"/>
      <c r="F448" s="22"/>
      <c r="G448" s="47"/>
      <c r="H448" s="30"/>
      <c r="I448" s="48"/>
      <c r="J448" s="30"/>
      <c r="K448" s="30"/>
      <c r="L448" s="16"/>
      <c r="Q448" s="53"/>
      <c r="V448" s="16"/>
      <c r="W448" s="16"/>
      <c r="X448" s="16"/>
      <c r="Y448" s="16"/>
      <c r="Z448" s="6"/>
      <c r="AA448" s="6"/>
      <c r="AB448" s="6"/>
    </row>
    <row r="449" spans="1:28" s="17" customFormat="1" ht="9.9" customHeight="1" x14ac:dyDescent="0.25">
      <c r="A449" s="69"/>
      <c r="H449" s="30"/>
      <c r="I449" s="48"/>
      <c r="J449" s="30"/>
      <c r="K449" s="30"/>
      <c r="L449" s="16"/>
      <c r="Q449" s="53"/>
      <c r="V449" s="16"/>
      <c r="W449" s="16"/>
      <c r="X449" s="16"/>
      <c r="Y449" s="16"/>
      <c r="Z449" s="6"/>
      <c r="AA449" s="6"/>
      <c r="AB449" s="6"/>
    </row>
    <row r="450" spans="1:28" s="17" customFormat="1" ht="9.9" customHeight="1" x14ac:dyDescent="0.15">
      <c r="A450" s="10"/>
      <c r="B450" s="83"/>
      <c r="C450" s="90"/>
      <c r="D450" s="90"/>
      <c r="E450" s="90"/>
      <c r="F450" s="96"/>
      <c r="G450" s="90"/>
      <c r="H450" s="38"/>
      <c r="I450" s="40"/>
      <c r="J450" s="40"/>
      <c r="K450" s="91"/>
      <c r="M450" s="30"/>
      <c r="N450" s="38"/>
      <c r="Q450" s="53"/>
      <c r="V450" s="16"/>
      <c r="W450" s="16"/>
      <c r="X450" s="16"/>
      <c r="Y450" s="16"/>
      <c r="Z450" s="6"/>
      <c r="AA450" s="6"/>
      <c r="AB450" s="6"/>
    </row>
    <row r="451" spans="1:28" s="17" customFormat="1" ht="9.9" customHeight="1" x14ac:dyDescent="0.15">
      <c r="A451" s="69"/>
      <c r="B451" s="26"/>
      <c r="D451" s="19"/>
      <c r="E451" s="19"/>
      <c r="F451" s="22"/>
      <c r="G451" s="90"/>
      <c r="H451" s="19"/>
      <c r="I451" s="54"/>
      <c r="J451" s="22"/>
      <c r="K451" s="47"/>
      <c r="M451" s="30"/>
      <c r="N451" s="38"/>
      <c r="Q451" s="53"/>
      <c r="V451" s="16"/>
      <c r="W451" s="16"/>
      <c r="X451" s="16"/>
      <c r="Y451" s="16"/>
      <c r="Z451" s="6"/>
      <c r="AA451" s="6"/>
      <c r="AB451" s="6"/>
    </row>
    <row r="452" spans="1:28" s="17" customFormat="1" ht="9.9" customHeight="1" x14ac:dyDescent="0.15">
      <c r="A452" s="69"/>
      <c r="B452" s="26"/>
      <c r="D452" s="19"/>
      <c r="E452" s="19"/>
      <c r="F452" s="22"/>
      <c r="G452" s="90"/>
      <c r="H452" s="19"/>
      <c r="I452" s="54"/>
      <c r="J452" s="22"/>
      <c r="K452" s="47"/>
      <c r="M452" s="30"/>
      <c r="N452" s="38"/>
      <c r="Q452" s="53"/>
      <c r="V452" s="16"/>
      <c r="W452" s="16"/>
      <c r="X452" s="16"/>
      <c r="Y452" s="16"/>
      <c r="Z452" s="6"/>
      <c r="AA452" s="6"/>
      <c r="AB452" s="6"/>
    </row>
    <row r="453" spans="1:28" s="17" customFormat="1" ht="9.9" customHeight="1" x14ac:dyDescent="0.15">
      <c r="A453" s="69"/>
      <c r="B453" s="26"/>
      <c r="D453" s="19"/>
      <c r="E453" s="19"/>
      <c r="F453" s="22"/>
      <c r="G453" s="90"/>
      <c r="H453" s="19"/>
      <c r="I453" s="54"/>
      <c r="J453" s="22"/>
      <c r="K453" s="47"/>
      <c r="M453" s="30"/>
      <c r="N453" s="38"/>
      <c r="Q453" s="53"/>
      <c r="V453" s="16"/>
      <c r="W453" s="16"/>
      <c r="X453" s="16"/>
      <c r="Y453" s="16"/>
      <c r="Z453" s="6"/>
      <c r="AA453" s="6"/>
      <c r="AB453" s="6"/>
    </row>
    <row r="454" spans="1:28" s="17" customFormat="1" ht="9.9" customHeight="1" x14ac:dyDescent="0.15">
      <c r="A454" s="69"/>
      <c r="B454" s="26"/>
      <c r="D454" s="19"/>
      <c r="E454" s="19"/>
      <c r="F454" s="22"/>
      <c r="G454" s="90"/>
      <c r="H454" s="19"/>
      <c r="I454" s="54"/>
      <c r="J454" s="22"/>
      <c r="K454" s="47"/>
      <c r="M454" s="30"/>
      <c r="N454" s="38"/>
      <c r="Q454" s="53"/>
      <c r="V454" s="16"/>
      <c r="W454" s="16"/>
      <c r="X454" s="16"/>
      <c r="Y454" s="16"/>
      <c r="Z454" s="6"/>
      <c r="AA454" s="6"/>
      <c r="AB454" s="6"/>
    </row>
    <row r="455" spans="1:28" s="17" customFormat="1" ht="9.9" customHeight="1" x14ac:dyDescent="0.15">
      <c r="A455" s="69"/>
      <c r="B455" s="26"/>
      <c r="D455" s="19"/>
      <c r="E455" s="19"/>
      <c r="F455" s="22"/>
      <c r="G455" s="90"/>
      <c r="H455" s="19"/>
      <c r="I455" s="54"/>
      <c r="J455" s="22"/>
      <c r="K455" s="47"/>
      <c r="M455" s="30"/>
      <c r="N455" s="38"/>
      <c r="Q455" s="53"/>
      <c r="V455" s="16"/>
      <c r="W455" s="16"/>
      <c r="X455" s="16"/>
      <c r="Y455" s="16"/>
      <c r="Z455" s="6"/>
      <c r="AA455" s="6"/>
      <c r="AB455" s="6"/>
    </row>
    <row r="456" spans="1:28" s="17" customFormat="1" ht="9.9" customHeight="1" x14ac:dyDescent="0.15">
      <c r="A456" s="69"/>
      <c r="B456" s="26"/>
      <c r="D456" s="19"/>
      <c r="E456" s="19"/>
      <c r="F456" s="22"/>
      <c r="G456" s="90"/>
      <c r="H456" s="19"/>
      <c r="I456" s="54"/>
      <c r="J456" s="22"/>
      <c r="K456" s="47"/>
      <c r="M456" s="30"/>
      <c r="N456" s="38"/>
      <c r="Q456" s="53"/>
      <c r="V456" s="16"/>
      <c r="W456" s="16"/>
      <c r="X456" s="16"/>
      <c r="Y456" s="16"/>
      <c r="Z456" s="6"/>
      <c r="AA456" s="6"/>
      <c r="AB456" s="6"/>
    </row>
    <row r="457" spans="1:28" s="17" customFormat="1" ht="9.9" customHeight="1" x14ac:dyDescent="0.15">
      <c r="A457" s="69"/>
      <c r="B457" s="26"/>
      <c r="D457" s="19"/>
      <c r="E457" s="19"/>
      <c r="F457" s="22"/>
      <c r="G457" s="90"/>
      <c r="H457" s="19"/>
      <c r="I457" s="54"/>
      <c r="J457" s="22"/>
      <c r="K457" s="47"/>
      <c r="M457" s="30"/>
      <c r="N457" s="38"/>
      <c r="Q457" s="53"/>
      <c r="V457" s="16"/>
      <c r="W457" s="16"/>
      <c r="X457" s="16"/>
      <c r="Y457" s="16"/>
      <c r="Z457" s="6"/>
      <c r="AA457" s="6"/>
      <c r="AB457" s="6"/>
    </row>
    <row r="458" spans="1:28" s="17" customFormat="1" ht="9.9" customHeight="1" x14ac:dyDescent="0.15">
      <c r="A458" s="69"/>
      <c r="B458" s="26"/>
      <c r="D458" s="19"/>
      <c r="E458" s="19"/>
      <c r="F458" s="22"/>
      <c r="G458" s="90"/>
      <c r="H458" s="19"/>
      <c r="I458" s="54"/>
      <c r="J458" s="22"/>
      <c r="K458" s="47"/>
      <c r="M458" s="30"/>
      <c r="N458" s="38"/>
      <c r="Q458" s="53"/>
      <c r="V458" s="16"/>
      <c r="W458" s="16"/>
      <c r="X458" s="16"/>
      <c r="Y458" s="16"/>
      <c r="Z458" s="6"/>
      <c r="AA458" s="6"/>
      <c r="AB458" s="6"/>
    </row>
    <row r="459" spans="1:28" s="17" customFormat="1" ht="9.9" customHeight="1" x14ac:dyDescent="0.15">
      <c r="A459" s="69"/>
      <c r="B459" s="26"/>
      <c r="D459" s="19"/>
      <c r="E459" s="19"/>
      <c r="F459" s="22"/>
      <c r="G459" s="90"/>
      <c r="H459" s="19"/>
      <c r="I459" s="54"/>
      <c r="J459" s="22"/>
      <c r="K459" s="47"/>
      <c r="M459" s="30"/>
      <c r="N459" s="38"/>
      <c r="Q459" s="53"/>
      <c r="V459" s="16"/>
      <c r="W459" s="16"/>
      <c r="X459" s="16"/>
      <c r="Y459" s="16"/>
      <c r="Z459" s="6"/>
      <c r="AA459" s="6"/>
      <c r="AB459" s="6"/>
    </row>
    <row r="460" spans="1:28" s="17" customFormat="1" ht="9.9" customHeight="1" x14ac:dyDescent="0.15">
      <c r="A460" s="69"/>
      <c r="B460" s="26"/>
      <c r="D460" s="19"/>
      <c r="E460" s="19"/>
      <c r="F460" s="22"/>
      <c r="G460" s="90"/>
      <c r="H460" s="19"/>
      <c r="I460" s="54"/>
      <c r="J460" s="22"/>
      <c r="K460" s="47"/>
      <c r="M460" s="30"/>
      <c r="N460" s="38"/>
      <c r="Q460" s="53"/>
      <c r="V460" s="16"/>
      <c r="W460" s="16"/>
      <c r="X460" s="16"/>
      <c r="Y460" s="16"/>
      <c r="Z460" s="6"/>
      <c r="AA460" s="6"/>
      <c r="AB460" s="6"/>
    </row>
    <row r="461" spans="1:28" s="17" customFormat="1" ht="9.9" customHeight="1" x14ac:dyDescent="0.15">
      <c r="A461" s="69"/>
      <c r="B461" s="26"/>
      <c r="D461" s="19"/>
      <c r="E461" s="19"/>
      <c r="F461" s="22"/>
      <c r="G461" s="90"/>
      <c r="H461" s="19"/>
      <c r="I461" s="54"/>
      <c r="J461" s="22"/>
      <c r="K461" s="47"/>
      <c r="M461" s="30"/>
      <c r="N461" s="38"/>
      <c r="Q461" s="53"/>
      <c r="V461" s="16"/>
      <c r="W461" s="16"/>
      <c r="X461" s="16"/>
      <c r="Y461" s="16"/>
      <c r="Z461" s="6"/>
      <c r="AA461" s="6"/>
      <c r="AB461" s="6"/>
    </row>
    <row r="462" spans="1:28" s="17" customFormat="1" ht="9.9" customHeight="1" x14ac:dyDescent="0.15">
      <c r="A462" s="69"/>
      <c r="B462" s="26"/>
      <c r="D462" s="19"/>
      <c r="E462" s="19"/>
      <c r="F462" s="22"/>
      <c r="G462" s="90"/>
      <c r="H462" s="19"/>
      <c r="I462" s="54"/>
      <c r="J462" s="22"/>
      <c r="K462" s="47"/>
      <c r="M462" s="30"/>
      <c r="N462" s="38"/>
      <c r="Q462" s="53"/>
      <c r="V462" s="16"/>
      <c r="W462" s="16"/>
      <c r="X462" s="16"/>
      <c r="Y462" s="16"/>
      <c r="Z462" s="6"/>
      <c r="AA462" s="6"/>
      <c r="AB462" s="6"/>
    </row>
    <row r="463" spans="1:28" s="17" customFormat="1" ht="9.9" customHeight="1" x14ac:dyDescent="0.15">
      <c r="A463" s="69"/>
      <c r="B463" s="26"/>
      <c r="D463" s="19"/>
      <c r="E463" s="19"/>
      <c r="F463" s="22"/>
      <c r="G463" s="90"/>
      <c r="H463" s="19"/>
      <c r="I463" s="54"/>
      <c r="J463" s="22"/>
      <c r="K463" s="47"/>
      <c r="M463" s="30"/>
      <c r="N463" s="38"/>
      <c r="Q463" s="53"/>
      <c r="V463" s="16"/>
      <c r="W463" s="16"/>
      <c r="X463" s="16"/>
      <c r="Y463" s="16"/>
      <c r="Z463" s="6"/>
      <c r="AA463" s="6"/>
      <c r="AB463" s="6"/>
    </row>
    <row r="464" spans="1:28" s="17" customFormat="1" ht="9.9" customHeight="1" x14ac:dyDescent="0.15">
      <c r="A464" s="69"/>
      <c r="B464" s="26"/>
      <c r="D464" s="19"/>
      <c r="E464" s="19"/>
      <c r="F464" s="22"/>
      <c r="G464" s="90"/>
      <c r="H464" s="19"/>
      <c r="I464" s="54"/>
      <c r="J464" s="22"/>
      <c r="K464" s="47"/>
      <c r="M464" s="30"/>
      <c r="N464" s="38"/>
      <c r="Q464" s="53"/>
      <c r="V464" s="16"/>
      <c r="W464" s="16"/>
      <c r="X464" s="16"/>
      <c r="Y464" s="16"/>
      <c r="Z464" s="6"/>
      <c r="AA464" s="6"/>
      <c r="AB464" s="6"/>
    </row>
    <row r="465" spans="1:28" s="17" customFormat="1" ht="9.9" customHeight="1" x14ac:dyDescent="0.15">
      <c r="A465" s="69"/>
      <c r="B465" s="26"/>
      <c r="D465" s="19"/>
      <c r="E465" s="19"/>
      <c r="F465" s="22"/>
      <c r="G465" s="90"/>
      <c r="H465" s="19"/>
      <c r="I465" s="54"/>
      <c r="J465" s="22"/>
      <c r="K465" s="47"/>
      <c r="M465" s="30"/>
      <c r="N465" s="38"/>
      <c r="Q465" s="53"/>
      <c r="V465" s="16"/>
      <c r="W465" s="16"/>
      <c r="X465" s="16"/>
      <c r="Y465" s="16"/>
      <c r="Z465" s="6"/>
      <c r="AA465" s="6"/>
      <c r="AB465" s="6"/>
    </row>
    <row r="466" spans="1:28" s="17" customFormat="1" ht="9.9" customHeight="1" x14ac:dyDescent="0.15">
      <c r="A466" s="69"/>
      <c r="B466" s="26"/>
      <c r="D466" s="19"/>
      <c r="E466" s="19"/>
      <c r="F466" s="22"/>
      <c r="G466" s="90"/>
      <c r="H466" s="19"/>
      <c r="I466" s="54"/>
      <c r="J466" s="22"/>
      <c r="K466" s="47"/>
      <c r="M466" s="30"/>
      <c r="N466" s="38"/>
      <c r="Q466" s="53"/>
      <c r="V466" s="16"/>
      <c r="W466" s="16"/>
      <c r="X466" s="16"/>
      <c r="Y466" s="16"/>
      <c r="Z466" s="6"/>
      <c r="AA466" s="6"/>
      <c r="AB466" s="6"/>
    </row>
    <row r="467" spans="1:28" s="17" customFormat="1" ht="9.9" customHeight="1" x14ac:dyDescent="0.15">
      <c r="A467" s="69"/>
      <c r="B467" s="26"/>
      <c r="D467" s="19"/>
      <c r="E467" s="19"/>
      <c r="F467" s="22"/>
      <c r="G467" s="90"/>
      <c r="H467" s="19"/>
      <c r="I467" s="54"/>
      <c r="J467" s="22"/>
      <c r="K467" s="47"/>
      <c r="M467" s="30"/>
      <c r="N467" s="38"/>
      <c r="Q467" s="53"/>
      <c r="V467" s="16"/>
      <c r="W467" s="16"/>
      <c r="X467" s="16"/>
      <c r="Y467" s="16"/>
      <c r="Z467" s="6"/>
      <c r="AA467" s="6"/>
      <c r="AB467" s="6"/>
    </row>
    <row r="468" spans="1:28" s="17" customFormat="1" ht="9.9" customHeight="1" x14ac:dyDescent="0.15">
      <c r="A468" s="69"/>
      <c r="B468" s="26"/>
      <c r="D468" s="19"/>
      <c r="E468" s="19"/>
      <c r="F468" s="22"/>
      <c r="G468" s="90"/>
      <c r="H468" s="19"/>
      <c r="I468" s="54"/>
      <c r="J468" s="22"/>
      <c r="K468" s="47"/>
      <c r="M468" s="30"/>
      <c r="N468" s="38"/>
      <c r="Q468" s="53"/>
      <c r="V468" s="16"/>
      <c r="W468" s="16"/>
      <c r="X468" s="16"/>
      <c r="Y468" s="16"/>
      <c r="Z468" s="6"/>
      <c r="AA468" s="6"/>
      <c r="AB468" s="6"/>
    </row>
    <row r="469" spans="1:28" s="17" customFormat="1" ht="9.9" customHeight="1" x14ac:dyDescent="0.15">
      <c r="A469" s="69"/>
      <c r="B469" s="26"/>
      <c r="D469" s="19"/>
      <c r="E469" s="19"/>
      <c r="F469" s="22"/>
      <c r="G469" s="90"/>
      <c r="H469" s="19"/>
      <c r="I469" s="54"/>
      <c r="J469" s="22"/>
      <c r="K469" s="47"/>
      <c r="M469" s="30"/>
      <c r="N469" s="38"/>
      <c r="Q469" s="53"/>
      <c r="V469" s="16"/>
      <c r="W469" s="16"/>
      <c r="X469" s="16"/>
      <c r="Y469" s="16"/>
      <c r="Z469" s="6"/>
      <c r="AA469" s="6"/>
      <c r="AB469" s="6"/>
    </row>
    <row r="470" spans="1:28" s="17" customFormat="1" ht="9.9" customHeight="1" x14ac:dyDescent="0.15">
      <c r="A470" s="69"/>
      <c r="B470" s="26"/>
      <c r="D470" s="19"/>
      <c r="E470" s="19"/>
      <c r="F470" s="22"/>
      <c r="G470" s="90"/>
      <c r="H470" s="19"/>
      <c r="I470" s="54"/>
      <c r="J470" s="22"/>
      <c r="K470" s="47"/>
      <c r="M470" s="30"/>
      <c r="N470" s="38"/>
      <c r="Q470" s="53"/>
      <c r="V470" s="16"/>
      <c r="W470" s="16"/>
      <c r="X470" s="16"/>
      <c r="Y470" s="16"/>
      <c r="Z470" s="6"/>
      <c r="AA470" s="6"/>
      <c r="AB470" s="6"/>
    </row>
    <row r="471" spans="1:28" s="17" customFormat="1" ht="9.9" customHeight="1" x14ac:dyDescent="0.15">
      <c r="A471" s="69"/>
      <c r="B471" s="26"/>
      <c r="D471" s="19"/>
      <c r="E471" s="19"/>
      <c r="F471" s="22"/>
      <c r="G471" s="90"/>
      <c r="H471" s="19"/>
      <c r="I471" s="54"/>
      <c r="J471" s="22"/>
      <c r="K471" s="47"/>
      <c r="M471" s="30"/>
      <c r="N471" s="38"/>
      <c r="Q471" s="53"/>
      <c r="V471" s="16"/>
      <c r="W471" s="16"/>
      <c r="X471" s="16"/>
      <c r="Y471" s="16"/>
      <c r="Z471" s="6"/>
      <c r="AA471" s="6"/>
      <c r="AB471" s="6"/>
    </row>
    <row r="472" spans="1:28" s="17" customFormat="1" ht="9.9" customHeight="1" x14ac:dyDescent="0.15">
      <c r="A472" s="69"/>
      <c r="B472" s="26"/>
      <c r="D472" s="19"/>
      <c r="E472" s="19"/>
      <c r="F472" s="22"/>
      <c r="G472" s="90"/>
      <c r="H472" s="19"/>
      <c r="I472" s="54"/>
      <c r="J472" s="22"/>
      <c r="K472" s="47"/>
      <c r="M472" s="30"/>
      <c r="N472" s="38"/>
      <c r="Q472" s="53"/>
      <c r="V472" s="16"/>
      <c r="W472" s="16"/>
      <c r="X472" s="16"/>
      <c r="Y472" s="16"/>
      <c r="Z472" s="6"/>
      <c r="AA472" s="6"/>
      <c r="AB472" s="6"/>
    </row>
    <row r="473" spans="1:28" s="17" customFormat="1" ht="9.9" customHeight="1" x14ac:dyDescent="0.15">
      <c r="A473" s="69"/>
      <c r="B473" s="26"/>
      <c r="D473" s="19"/>
      <c r="E473" s="19"/>
      <c r="F473" s="22"/>
      <c r="G473" s="90"/>
      <c r="H473" s="19"/>
      <c r="I473" s="54"/>
      <c r="J473" s="22"/>
      <c r="K473" s="47"/>
      <c r="M473" s="30"/>
      <c r="N473" s="38"/>
      <c r="Q473" s="53"/>
      <c r="V473" s="16"/>
      <c r="W473" s="16"/>
      <c r="X473" s="16"/>
      <c r="Y473" s="16"/>
      <c r="Z473" s="6"/>
      <c r="AA473" s="6"/>
      <c r="AB473" s="6"/>
    </row>
    <row r="474" spans="1:28" s="17" customFormat="1" ht="9.9" customHeight="1" x14ac:dyDescent="0.15">
      <c r="A474" s="69"/>
      <c r="B474" s="26"/>
      <c r="D474" s="19"/>
      <c r="E474" s="19"/>
      <c r="F474" s="22"/>
      <c r="G474" s="90"/>
      <c r="H474" s="19"/>
      <c r="I474" s="54"/>
      <c r="J474" s="22"/>
      <c r="K474" s="47"/>
      <c r="M474" s="30"/>
      <c r="N474" s="38"/>
      <c r="Q474" s="53"/>
      <c r="V474" s="16"/>
      <c r="W474" s="16"/>
      <c r="X474" s="16"/>
      <c r="Y474" s="16"/>
      <c r="Z474" s="6"/>
      <c r="AA474" s="6"/>
      <c r="AB474" s="6"/>
    </row>
    <row r="475" spans="1:28" s="17" customFormat="1" ht="9.9" customHeight="1" x14ac:dyDescent="0.15">
      <c r="A475" s="69"/>
      <c r="B475" s="26"/>
      <c r="D475" s="19"/>
      <c r="E475" s="19"/>
      <c r="F475" s="22"/>
      <c r="G475" s="90"/>
      <c r="H475" s="19"/>
      <c r="I475" s="54"/>
      <c r="J475" s="22"/>
      <c r="K475" s="47"/>
      <c r="M475" s="30"/>
      <c r="N475" s="38"/>
      <c r="Q475" s="53"/>
      <c r="V475" s="16"/>
      <c r="W475" s="16"/>
      <c r="X475" s="16"/>
      <c r="Y475" s="16"/>
      <c r="Z475" s="6"/>
      <c r="AA475" s="6"/>
      <c r="AB475" s="6"/>
    </row>
    <row r="476" spans="1:28" s="17" customFormat="1" ht="9.9" customHeight="1" x14ac:dyDescent="0.15">
      <c r="A476" s="69"/>
      <c r="B476" s="26"/>
      <c r="D476" s="19"/>
      <c r="E476" s="19"/>
      <c r="F476" s="22"/>
      <c r="G476" s="90"/>
      <c r="H476" s="19"/>
      <c r="I476" s="54"/>
      <c r="J476" s="22"/>
      <c r="K476" s="47"/>
      <c r="M476" s="30"/>
      <c r="N476" s="38"/>
      <c r="Q476" s="53"/>
      <c r="V476" s="16"/>
      <c r="W476" s="16"/>
      <c r="X476" s="16"/>
      <c r="Y476" s="16"/>
      <c r="Z476" s="6"/>
      <c r="AA476" s="6"/>
      <c r="AB476" s="6"/>
    </row>
    <row r="477" spans="1:28" s="17" customFormat="1" ht="9.9" customHeight="1" x14ac:dyDescent="0.15">
      <c r="A477" s="69"/>
      <c r="B477" s="26"/>
      <c r="D477" s="19"/>
      <c r="E477" s="19"/>
      <c r="F477" s="22"/>
      <c r="G477" s="90"/>
      <c r="H477" s="19"/>
      <c r="I477" s="54"/>
      <c r="J477" s="22"/>
      <c r="K477" s="47"/>
      <c r="M477" s="30"/>
      <c r="N477" s="38"/>
      <c r="Q477" s="53"/>
      <c r="V477" s="16"/>
      <c r="W477" s="16"/>
      <c r="X477" s="16"/>
      <c r="Y477" s="16"/>
      <c r="Z477" s="6"/>
      <c r="AA477" s="6"/>
      <c r="AB477" s="6"/>
    </row>
    <row r="478" spans="1:28" s="17" customFormat="1" ht="9.9" customHeight="1" x14ac:dyDescent="0.15">
      <c r="A478" s="69"/>
      <c r="B478" s="26"/>
      <c r="D478" s="19"/>
      <c r="E478" s="19"/>
      <c r="F478" s="22"/>
      <c r="G478" s="90"/>
      <c r="H478" s="19"/>
      <c r="I478" s="54"/>
      <c r="J478" s="22"/>
      <c r="K478" s="47"/>
      <c r="M478" s="30"/>
      <c r="N478" s="38"/>
      <c r="Q478" s="53"/>
      <c r="V478" s="16"/>
      <c r="W478" s="16"/>
      <c r="X478" s="16"/>
      <c r="Y478" s="16"/>
      <c r="Z478" s="6"/>
      <c r="AA478" s="6"/>
      <c r="AB478" s="6"/>
    </row>
    <row r="479" spans="1:28" s="17" customFormat="1" ht="9.9" customHeight="1" x14ac:dyDescent="0.15">
      <c r="A479" s="69"/>
      <c r="B479" s="26"/>
      <c r="D479" s="19"/>
      <c r="E479" s="19"/>
      <c r="F479" s="22"/>
      <c r="G479" s="90"/>
      <c r="H479" s="19"/>
      <c r="I479" s="54"/>
      <c r="J479" s="22"/>
      <c r="K479" s="47"/>
      <c r="M479" s="30"/>
      <c r="N479" s="38"/>
      <c r="Q479" s="53"/>
      <c r="V479" s="16"/>
      <c r="W479" s="16"/>
      <c r="X479" s="16"/>
      <c r="Y479" s="16"/>
      <c r="Z479" s="6"/>
      <c r="AA479" s="6"/>
      <c r="AB479" s="6"/>
    </row>
    <row r="480" spans="1:28" s="17" customFormat="1" ht="9.9" customHeight="1" x14ac:dyDescent="0.15">
      <c r="A480" s="69"/>
      <c r="B480" s="26"/>
      <c r="D480" s="19"/>
      <c r="E480" s="19"/>
      <c r="F480" s="22"/>
      <c r="G480" s="90"/>
      <c r="H480" s="19"/>
      <c r="I480" s="54"/>
      <c r="J480" s="22"/>
      <c r="K480" s="47"/>
      <c r="M480" s="30"/>
      <c r="N480" s="38"/>
      <c r="Q480" s="53"/>
      <c r="V480" s="16"/>
      <c r="W480" s="16"/>
      <c r="X480" s="16"/>
      <c r="Y480" s="16"/>
      <c r="Z480" s="6"/>
      <c r="AA480" s="6"/>
      <c r="AB480" s="6"/>
    </row>
    <row r="481" spans="1:28" s="17" customFormat="1" ht="9.9" customHeight="1" x14ac:dyDescent="0.15">
      <c r="A481" s="69"/>
      <c r="B481" s="26"/>
      <c r="D481" s="19"/>
      <c r="E481" s="19"/>
      <c r="F481" s="22"/>
      <c r="G481" s="90"/>
      <c r="H481" s="19"/>
      <c r="I481" s="54"/>
      <c r="J481" s="22"/>
      <c r="K481" s="47"/>
      <c r="M481" s="30"/>
      <c r="N481" s="38"/>
      <c r="Q481" s="53"/>
      <c r="V481" s="16"/>
      <c r="W481" s="16"/>
      <c r="X481" s="16"/>
      <c r="Y481" s="16"/>
      <c r="Z481" s="6"/>
      <c r="AA481" s="6"/>
      <c r="AB481" s="6"/>
    </row>
    <row r="482" spans="1:28" s="17" customFormat="1" ht="9.9" customHeight="1" x14ac:dyDescent="0.25">
      <c r="A482" s="69"/>
      <c r="M482" s="30"/>
      <c r="N482" s="38"/>
      <c r="Q482" s="53"/>
      <c r="V482" s="16"/>
      <c r="W482" s="16"/>
      <c r="X482" s="16"/>
      <c r="Y482" s="16"/>
      <c r="Z482" s="6"/>
      <c r="AA482" s="6"/>
      <c r="AB482" s="6"/>
    </row>
    <row r="483" spans="1:28" s="17" customFormat="1" ht="9.9" customHeight="1" x14ac:dyDescent="0.15">
      <c r="A483" s="10"/>
      <c r="B483" s="83"/>
      <c r="C483" s="90"/>
      <c r="D483" s="90"/>
      <c r="E483" s="90"/>
      <c r="F483" s="96"/>
      <c r="G483" s="90"/>
      <c r="H483" s="38"/>
      <c r="I483" s="38"/>
      <c r="J483" s="40"/>
      <c r="K483" s="30"/>
      <c r="M483" s="30"/>
      <c r="N483" s="38"/>
      <c r="Q483" s="53"/>
      <c r="T483" s="91"/>
      <c r="U483" s="91"/>
      <c r="V483" s="16"/>
      <c r="W483" s="16"/>
      <c r="X483" s="16"/>
      <c r="Y483" s="48"/>
      <c r="Z483" s="6"/>
      <c r="AA483" s="6"/>
      <c r="AB483" s="6"/>
    </row>
    <row r="484" spans="1:28" s="17" customFormat="1" ht="9.9" customHeight="1" x14ac:dyDescent="0.15">
      <c r="A484" s="82"/>
      <c r="B484" s="26"/>
      <c r="C484" s="19"/>
      <c r="D484" s="90"/>
      <c r="E484" s="90"/>
      <c r="F484" s="96"/>
      <c r="G484" s="90"/>
      <c r="H484" s="38"/>
      <c r="I484" s="38"/>
      <c r="J484" s="40"/>
      <c r="K484" s="30"/>
      <c r="M484" s="30"/>
      <c r="N484" s="38"/>
      <c r="Q484" s="53"/>
      <c r="T484" s="91"/>
      <c r="U484" s="91"/>
      <c r="V484" s="16"/>
      <c r="W484" s="16"/>
      <c r="X484" s="16"/>
      <c r="Y484" s="48"/>
      <c r="Z484" s="6"/>
      <c r="AA484" s="6"/>
      <c r="AB484" s="6"/>
    </row>
    <row r="485" spans="1:28" s="17" customFormat="1" ht="9.9" customHeight="1" x14ac:dyDescent="0.15">
      <c r="A485" s="82"/>
      <c r="B485" s="26"/>
      <c r="C485" s="19"/>
      <c r="D485" s="90"/>
      <c r="E485" s="90"/>
      <c r="F485" s="96"/>
      <c r="G485" s="90"/>
      <c r="H485" s="38"/>
      <c r="I485" s="38"/>
      <c r="J485" s="40"/>
      <c r="K485" s="30"/>
      <c r="M485" s="30"/>
      <c r="N485" s="38"/>
      <c r="P485" s="40"/>
      <c r="Q485" s="54"/>
      <c r="R485" s="40"/>
      <c r="S485" s="40"/>
      <c r="T485" s="101"/>
      <c r="U485" s="47"/>
      <c r="V485" s="16"/>
      <c r="W485" s="16"/>
      <c r="X485" s="16"/>
      <c r="Y485" s="48"/>
      <c r="Z485" s="6"/>
      <c r="AA485" s="6"/>
      <c r="AB485" s="6"/>
    </row>
    <row r="486" spans="1:28" s="17" customFormat="1" ht="9.9" customHeight="1" x14ac:dyDescent="0.15">
      <c r="A486" s="82"/>
      <c r="B486" s="26"/>
      <c r="C486" s="19"/>
      <c r="D486" s="90"/>
      <c r="E486" s="90"/>
      <c r="F486" s="96"/>
      <c r="G486" s="90"/>
      <c r="H486" s="38"/>
      <c r="I486" s="38"/>
      <c r="J486" s="40"/>
      <c r="K486" s="30"/>
      <c r="M486" s="30"/>
      <c r="N486" s="38"/>
      <c r="P486" s="40"/>
      <c r="Q486" s="54"/>
      <c r="R486" s="40"/>
      <c r="S486" s="40"/>
      <c r="T486" s="101"/>
      <c r="U486" s="47"/>
      <c r="V486" s="16"/>
      <c r="W486" s="16"/>
      <c r="X486" s="16"/>
      <c r="Y486" s="48"/>
      <c r="Z486" s="6"/>
      <c r="AA486" s="6"/>
      <c r="AB486" s="6"/>
    </row>
    <row r="487" spans="1:28" s="17" customFormat="1" ht="9.9" customHeight="1" x14ac:dyDescent="0.15">
      <c r="A487" s="82"/>
      <c r="B487" s="26"/>
      <c r="C487" s="19"/>
      <c r="D487" s="90"/>
      <c r="E487" s="90"/>
      <c r="F487" s="96"/>
      <c r="G487" s="90"/>
      <c r="H487" s="38"/>
      <c r="I487" s="38"/>
      <c r="J487" s="40"/>
      <c r="K487" s="30"/>
      <c r="M487" s="30"/>
      <c r="N487" s="38"/>
      <c r="Q487" s="53"/>
      <c r="T487" s="91"/>
      <c r="U487" s="91"/>
      <c r="V487" s="16"/>
      <c r="W487" s="16"/>
      <c r="X487" s="16"/>
      <c r="Y487" s="48"/>
      <c r="Z487" s="6"/>
      <c r="AA487" s="6"/>
      <c r="AB487" s="6"/>
    </row>
    <row r="488" spans="1:28" s="17" customFormat="1" ht="9.9" customHeight="1" x14ac:dyDescent="0.15">
      <c r="A488" s="82"/>
      <c r="B488" s="26"/>
      <c r="C488" s="19"/>
      <c r="D488" s="90"/>
      <c r="E488" s="90"/>
      <c r="F488" s="96"/>
      <c r="G488" s="90"/>
      <c r="H488" s="38"/>
      <c r="I488" s="38"/>
      <c r="J488" s="40"/>
      <c r="K488" s="30"/>
      <c r="M488" s="30"/>
      <c r="N488" s="38"/>
      <c r="P488" s="40"/>
      <c r="Q488" s="54"/>
      <c r="R488" s="40"/>
      <c r="S488" s="40"/>
      <c r="T488" s="101"/>
      <c r="U488" s="47"/>
      <c r="V488" s="16"/>
      <c r="W488" s="16"/>
      <c r="X488" s="16"/>
      <c r="Y488" s="48"/>
      <c r="Z488" s="6"/>
      <c r="AA488" s="6"/>
      <c r="AB488" s="6"/>
    </row>
    <row r="489" spans="1:28" s="17" customFormat="1" ht="9.9" customHeight="1" x14ac:dyDescent="0.15">
      <c r="A489" s="82"/>
      <c r="B489" s="26"/>
      <c r="C489" s="19"/>
      <c r="D489" s="90"/>
      <c r="E489" s="90"/>
      <c r="F489" s="96"/>
      <c r="G489" s="90"/>
      <c r="H489" s="38"/>
      <c r="I489" s="38"/>
      <c r="J489" s="40"/>
      <c r="K489" s="30"/>
      <c r="M489" s="30"/>
      <c r="N489" s="38"/>
      <c r="P489" s="40"/>
      <c r="Q489" s="54"/>
      <c r="R489" s="40"/>
      <c r="S489" s="40"/>
      <c r="T489" s="101"/>
      <c r="U489" s="47"/>
      <c r="V489" s="16"/>
      <c r="W489" s="16"/>
      <c r="X489" s="16"/>
      <c r="Y489" s="48"/>
      <c r="Z489" s="6"/>
      <c r="AA489" s="6"/>
      <c r="AB489" s="6"/>
    </row>
    <row r="490" spans="1:28" s="17" customFormat="1" ht="9.9" customHeight="1" x14ac:dyDescent="0.15">
      <c r="A490" s="82"/>
      <c r="B490" s="26"/>
      <c r="C490" s="19"/>
      <c r="D490" s="90"/>
      <c r="E490" s="90"/>
      <c r="F490" s="96"/>
      <c r="G490" s="90"/>
      <c r="H490" s="38"/>
      <c r="I490" s="38"/>
      <c r="J490" s="40"/>
      <c r="K490" s="30"/>
      <c r="M490" s="30"/>
      <c r="N490" s="38"/>
      <c r="Q490" s="53"/>
      <c r="T490" s="91"/>
      <c r="U490" s="91"/>
      <c r="V490" s="16"/>
      <c r="W490" s="16"/>
      <c r="X490" s="16"/>
      <c r="Y490" s="48"/>
      <c r="Z490" s="6"/>
      <c r="AA490" s="6"/>
      <c r="AB490" s="6"/>
    </row>
    <row r="491" spans="1:28" s="17" customFormat="1" ht="9.9" customHeight="1" x14ac:dyDescent="0.15">
      <c r="A491" s="82"/>
      <c r="B491" s="26"/>
      <c r="C491" s="19"/>
      <c r="D491" s="90"/>
      <c r="E491" s="90"/>
      <c r="F491" s="96"/>
      <c r="G491" s="90"/>
      <c r="H491" s="38"/>
      <c r="I491" s="38"/>
      <c r="J491" s="40"/>
      <c r="K491" s="30"/>
      <c r="M491" s="30"/>
      <c r="N491" s="38"/>
      <c r="P491" s="40"/>
      <c r="Q491" s="54"/>
      <c r="R491" s="40"/>
      <c r="S491" s="40"/>
      <c r="T491" s="101"/>
      <c r="U491" s="47"/>
      <c r="V491" s="16"/>
      <c r="W491" s="16"/>
      <c r="X491" s="16"/>
      <c r="Y491" s="48"/>
      <c r="Z491" s="6"/>
      <c r="AA491" s="6"/>
      <c r="AB491" s="6"/>
    </row>
    <row r="492" spans="1:28" s="17" customFormat="1" ht="9.9" customHeight="1" x14ac:dyDescent="0.15">
      <c r="A492" s="82"/>
      <c r="B492" s="26"/>
      <c r="C492" s="19"/>
      <c r="D492" s="90"/>
      <c r="E492" s="90"/>
      <c r="F492" s="96"/>
      <c r="G492" s="90"/>
      <c r="H492" s="38"/>
      <c r="I492" s="38"/>
      <c r="J492" s="40"/>
      <c r="K492" s="30"/>
      <c r="M492" s="30"/>
      <c r="N492" s="38"/>
      <c r="P492" s="40"/>
      <c r="Q492" s="54"/>
      <c r="R492" s="40"/>
      <c r="S492" s="40"/>
      <c r="T492" s="101"/>
      <c r="U492" s="47"/>
      <c r="V492" s="16"/>
      <c r="W492" s="16"/>
      <c r="X492" s="16"/>
      <c r="Y492" s="48"/>
      <c r="Z492" s="6"/>
      <c r="AA492" s="6"/>
      <c r="AB492" s="6"/>
    </row>
    <row r="493" spans="1:28" s="17" customFormat="1" ht="9.9" customHeight="1" x14ac:dyDescent="0.15">
      <c r="A493" s="82"/>
      <c r="B493" s="26"/>
      <c r="C493" s="19"/>
      <c r="D493" s="90"/>
      <c r="E493" s="90"/>
      <c r="F493" s="96"/>
      <c r="G493" s="90"/>
      <c r="H493" s="38"/>
      <c r="I493" s="38"/>
      <c r="J493" s="40"/>
      <c r="K493" s="30"/>
      <c r="M493" s="30"/>
      <c r="N493" s="38"/>
      <c r="Q493" s="53"/>
      <c r="T493" s="91"/>
      <c r="U493" s="91"/>
      <c r="V493" s="16"/>
      <c r="W493" s="16"/>
      <c r="X493" s="16"/>
      <c r="Y493" s="48"/>
      <c r="Z493" s="6"/>
      <c r="AA493" s="6"/>
      <c r="AB493" s="6"/>
    </row>
    <row r="494" spans="1:28" s="17" customFormat="1" ht="9.9" customHeight="1" x14ac:dyDescent="0.15">
      <c r="A494" s="82"/>
      <c r="B494" s="26"/>
      <c r="C494" s="19"/>
      <c r="D494" s="90"/>
      <c r="E494" s="90"/>
      <c r="F494" s="96"/>
      <c r="G494" s="90"/>
      <c r="H494" s="38"/>
      <c r="I494" s="38"/>
      <c r="J494" s="40"/>
      <c r="K494" s="30"/>
      <c r="M494" s="30"/>
      <c r="N494" s="38"/>
      <c r="P494" s="40"/>
      <c r="Q494" s="54"/>
      <c r="R494" s="40"/>
      <c r="S494" s="40"/>
      <c r="T494" s="101"/>
      <c r="U494" s="47"/>
      <c r="V494" s="16"/>
      <c r="W494" s="16"/>
      <c r="X494" s="16"/>
      <c r="Y494" s="48"/>
      <c r="Z494" s="6"/>
      <c r="AA494" s="6"/>
      <c r="AB494" s="6"/>
    </row>
    <row r="495" spans="1:28" s="17" customFormat="1" ht="9.9" customHeight="1" x14ac:dyDescent="0.15">
      <c r="A495" s="82"/>
      <c r="B495" s="26"/>
      <c r="C495" s="19"/>
      <c r="D495" s="90"/>
      <c r="E495" s="90"/>
      <c r="F495" s="96"/>
      <c r="G495" s="90"/>
      <c r="H495" s="38"/>
      <c r="I495" s="38"/>
      <c r="J495" s="40"/>
      <c r="K495" s="30"/>
      <c r="M495" s="30"/>
      <c r="N495" s="38"/>
      <c r="P495" s="40"/>
      <c r="Q495" s="54"/>
      <c r="R495" s="40"/>
      <c r="S495" s="40"/>
      <c r="T495" s="101"/>
      <c r="U495" s="47"/>
      <c r="V495" s="16"/>
      <c r="W495" s="16"/>
      <c r="X495" s="16"/>
      <c r="Y495" s="48"/>
      <c r="Z495" s="6"/>
      <c r="AA495" s="6"/>
      <c r="AB495" s="6"/>
    </row>
    <row r="496" spans="1:28" s="17" customFormat="1" ht="9.9" customHeight="1" x14ac:dyDescent="0.15">
      <c r="A496" s="82"/>
      <c r="B496" s="26"/>
      <c r="C496" s="19"/>
      <c r="D496" s="90"/>
      <c r="E496" s="90"/>
      <c r="F496" s="96"/>
      <c r="G496" s="90"/>
      <c r="H496" s="38"/>
      <c r="I496" s="38"/>
      <c r="J496" s="40"/>
      <c r="K496" s="30"/>
      <c r="M496" s="30"/>
      <c r="N496" s="38"/>
      <c r="P496" s="40"/>
      <c r="Q496" s="54"/>
      <c r="R496" s="40"/>
      <c r="S496" s="40"/>
      <c r="T496" s="40"/>
      <c r="U496" s="47"/>
      <c r="V496" s="16"/>
      <c r="W496" s="16"/>
      <c r="X496" s="16"/>
      <c r="Y496" s="48"/>
      <c r="Z496" s="6"/>
      <c r="AA496" s="6"/>
      <c r="AB496" s="6"/>
    </row>
    <row r="497" spans="1:28" s="17" customFormat="1" ht="9.9" customHeight="1" x14ac:dyDescent="0.15">
      <c r="A497" s="82"/>
      <c r="B497" s="26"/>
      <c r="C497" s="19"/>
      <c r="D497" s="90"/>
      <c r="E497" s="90"/>
      <c r="F497" s="96"/>
      <c r="G497" s="90"/>
      <c r="H497" s="38"/>
      <c r="I497" s="38"/>
      <c r="J497" s="40"/>
      <c r="K497" s="30"/>
      <c r="M497" s="30"/>
      <c r="N497" s="38"/>
      <c r="P497" s="40"/>
      <c r="Q497" s="54"/>
      <c r="R497" s="40"/>
      <c r="S497" s="40"/>
      <c r="T497" s="40"/>
      <c r="U497" s="47"/>
      <c r="V497" s="16"/>
      <c r="W497" s="16"/>
      <c r="X497" s="16"/>
      <c r="Y497" s="48"/>
      <c r="Z497" s="6"/>
      <c r="AA497" s="6"/>
      <c r="AB497" s="6"/>
    </row>
    <row r="498" spans="1:28" s="17" customFormat="1" ht="9.9" customHeight="1" x14ac:dyDescent="0.15">
      <c r="A498" s="82"/>
      <c r="B498" s="26"/>
      <c r="C498" s="19"/>
      <c r="D498" s="90"/>
      <c r="E498" s="90"/>
      <c r="F498" s="96"/>
      <c r="G498" s="90"/>
      <c r="H498" s="38"/>
      <c r="I498" s="38"/>
      <c r="J498" s="40"/>
      <c r="K498" s="30"/>
      <c r="M498" s="30"/>
      <c r="N498" s="38"/>
      <c r="P498" s="40"/>
      <c r="Q498" s="54"/>
      <c r="R498" s="40"/>
      <c r="S498" s="40"/>
      <c r="T498" s="40"/>
      <c r="U498" s="47"/>
      <c r="V498" s="16"/>
      <c r="W498" s="16"/>
      <c r="X498" s="16"/>
      <c r="Y498" s="48"/>
      <c r="Z498" s="6"/>
      <c r="AA498" s="6"/>
      <c r="AB498" s="6"/>
    </row>
    <row r="499" spans="1:28" s="17" customFormat="1" ht="9.9" customHeight="1" x14ac:dyDescent="0.15">
      <c r="A499" s="82"/>
      <c r="B499" s="26"/>
      <c r="C499" s="19"/>
      <c r="D499" s="90"/>
      <c r="E499" s="90"/>
      <c r="F499" s="96"/>
      <c r="G499" s="90"/>
      <c r="H499" s="38"/>
      <c r="I499" s="38"/>
      <c r="J499" s="40"/>
      <c r="K499" s="30"/>
      <c r="M499" s="30"/>
      <c r="N499" s="38"/>
      <c r="P499" s="40"/>
      <c r="Q499" s="54"/>
      <c r="R499" s="40"/>
      <c r="S499" s="40"/>
      <c r="T499" s="40"/>
      <c r="U499" s="47"/>
      <c r="V499" s="16"/>
      <c r="W499" s="16"/>
      <c r="X499" s="16"/>
      <c r="Y499" s="48"/>
      <c r="Z499" s="6"/>
      <c r="AA499" s="6"/>
      <c r="AB499" s="6"/>
    </row>
    <row r="500" spans="1:28" s="17" customFormat="1" ht="9.9" customHeight="1" x14ac:dyDescent="0.15">
      <c r="A500" s="82"/>
      <c r="B500" s="26"/>
      <c r="C500" s="19"/>
      <c r="D500" s="90"/>
      <c r="E500" s="90"/>
      <c r="F500" s="96"/>
      <c r="G500" s="90"/>
      <c r="H500" s="38"/>
      <c r="I500" s="38"/>
      <c r="J500" s="40"/>
      <c r="K500" s="30"/>
      <c r="M500" s="30"/>
      <c r="N500" s="38"/>
      <c r="P500" s="40"/>
      <c r="Q500" s="54"/>
      <c r="R500" s="40"/>
      <c r="S500" s="40"/>
      <c r="T500" s="40"/>
      <c r="U500" s="47"/>
      <c r="V500" s="16"/>
      <c r="W500" s="16"/>
      <c r="X500" s="16"/>
      <c r="Y500" s="48"/>
      <c r="Z500" s="6"/>
      <c r="AA500" s="6"/>
      <c r="AB500" s="6"/>
    </row>
    <row r="501" spans="1:28" s="17" customFormat="1" ht="9.9" customHeight="1" x14ac:dyDescent="0.15">
      <c r="A501" s="82"/>
      <c r="B501" s="26"/>
      <c r="C501" s="19"/>
      <c r="D501" s="90"/>
      <c r="E501" s="90"/>
      <c r="F501" s="96"/>
      <c r="G501" s="90"/>
      <c r="H501" s="38"/>
      <c r="I501" s="38"/>
      <c r="J501" s="40"/>
      <c r="K501" s="30"/>
      <c r="M501" s="30"/>
      <c r="N501" s="38"/>
      <c r="P501" s="40"/>
      <c r="Q501" s="54"/>
      <c r="R501" s="40"/>
      <c r="S501" s="40"/>
      <c r="T501" s="40"/>
      <c r="U501" s="47"/>
      <c r="V501" s="16"/>
      <c r="W501" s="16"/>
      <c r="X501" s="16"/>
      <c r="Y501" s="48"/>
      <c r="Z501" s="6"/>
      <c r="AA501" s="6"/>
      <c r="AB501" s="6"/>
    </row>
    <row r="502" spans="1:28" s="17" customFormat="1" ht="9.9" customHeight="1" x14ac:dyDescent="0.15">
      <c r="A502" s="82"/>
      <c r="B502" s="26"/>
      <c r="C502" s="19"/>
      <c r="D502" s="90"/>
      <c r="E502" s="90"/>
      <c r="F502" s="96"/>
      <c r="G502" s="90"/>
      <c r="H502" s="38"/>
      <c r="I502" s="38"/>
      <c r="J502" s="40"/>
      <c r="K502" s="30"/>
      <c r="M502" s="30"/>
      <c r="N502" s="38"/>
      <c r="P502" s="40"/>
      <c r="Q502" s="54"/>
      <c r="R502" s="40"/>
      <c r="S502" s="40"/>
      <c r="T502" s="40"/>
      <c r="U502" s="47"/>
      <c r="V502" s="16"/>
      <c r="W502" s="16"/>
      <c r="X502" s="16"/>
      <c r="Y502" s="48"/>
      <c r="Z502" s="6"/>
      <c r="AA502" s="6"/>
      <c r="AB502" s="6"/>
    </row>
    <row r="503" spans="1:28" s="17" customFormat="1" ht="9.9" customHeight="1" x14ac:dyDescent="0.15">
      <c r="A503" s="82"/>
      <c r="B503" s="26"/>
      <c r="C503" s="19"/>
      <c r="D503" s="90"/>
      <c r="E503" s="90"/>
      <c r="F503" s="96"/>
      <c r="G503" s="90"/>
      <c r="H503" s="38"/>
      <c r="I503" s="38"/>
      <c r="J503" s="40"/>
      <c r="K503" s="30"/>
      <c r="M503" s="30"/>
      <c r="N503" s="38"/>
      <c r="P503" s="40"/>
      <c r="Q503" s="54"/>
      <c r="R503" s="40"/>
      <c r="S503" s="40"/>
      <c r="T503" s="40"/>
      <c r="U503" s="47"/>
      <c r="V503" s="16"/>
      <c r="W503" s="16"/>
      <c r="X503" s="16"/>
      <c r="Y503" s="48"/>
      <c r="Z503" s="6"/>
      <c r="AA503" s="6"/>
      <c r="AB503" s="6"/>
    </row>
    <row r="504" spans="1:28" s="17" customFormat="1" ht="9.9" customHeight="1" x14ac:dyDescent="0.15">
      <c r="A504" s="82"/>
      <c r="B504" s="26"/>
      <c r="C504" s="19"/>
      <c r="D504" s="90"/>
      <c r="E504" s="90"/>
      <c r="F504" s="96"/>
      <c r="G504" s="90"/>
      <c r="H504" s="38"/>
      <c r="I504" s="38"/>
      <c r="J504" s="40"/>
      <c r="K504" s="30"/>
      <c r="M504" s="30"/>
      <c r="N504" s="38"/>
      <c r="P504" s="40"/>
      <c r="Q504" s="54"/>
      <c r="R504" s="40"/>
      <c r="S504" s="40"/>
      <c r="T504" s="40"/>
      <c r="U504" s="47"/>
      <c r="V504" s="16"/>
      <c r="W504" s="16"/>
      <c r="X504" s="16"/>
      <c r="Y504" s="48"/>
      <c r="Z504" s="6"/>
      <c r="AA504" s="6"/>
      <c r="AB504" s="6"/>
    </row>
    <row r="505" spans="1:28" s="17" customFormat="1" ht="9.9" customHeight="1" x14ac:dyDescent="0.15">
      <c r="A505" s="82"/>
      <c r="B505" s="26"/>
      <c r="C505" s="19"/>
      <c r="D505" s="90"/>
      <c r="E505" s="90"/>
      <c r="F505" s="96"/>
      <c r="G505" s="90"/>
      <c r="H505" s="38"/>
      <c r="I505" s="38"/>
      <c r="J505" s="40"/>
      <c r="K505" s="30"/>
      <c r="M505" s="30"/>
      <c r="N505" s="38"/>
      <c r="P505" s="40"/>
      <c r="Q505" s="54"/>
      <c r="R505" s="40"/>
      <c r="S505" s="40"/>
      <c r="T505" s="40"/>
      <c r="U505" s="47"/>
      <c r="V505" s="16"/>
      <c r="W505" s="16"/>
      <c r="X505" s="16"/>
      <c r="Y505" s="48"/>
      <c r="Z505" s="6"/>
      <c r="AA505" s="6"/>
      <c r="AB505" s="6"/>
    </row>
    <row r="506" spans="1:28" s="17" customFormat="1" ht="9.9" customHeight="1" x14ac:dyDescent="0.15">
      <c r="A506" s="82"/>
      <c r="B506" s="26"/>
      <c r="C506" s="19"/>
      <c r="D506" s="90"/>
      <c r="E506" s="90"/>
      <c r="F506" s="96"/>
      <c r="G506" s="90"/>
      <c r="H506" s="38"/>
      <c r="I506" s="38"/>
      <c r="J506" s="40"/>
      <c r="K506" s="30"/>
      <c r="M506" s="30"/>
      <c r="N506" s="38"/>
      <c r="P506" s="40"/>
      <c r="Q506" s="54"/>
      <c r="R506" s="40"/>
      <c r="S506" s="40"/>
      <c r="T506" s="40"/>
      <c r="U506" s="47"/>
      <c r="V506" s="16"/>
      <c r="W506" s="16"/>
      <c r="X506" s="16"/>
      <c r="Y506" s="48"/>
      <c r="Z506" s="6"/>
      <c r="AA506" s="6"/>
      <c r="AB506" s="6"/>
    </row>
    <row r="507" spans="1:28" s="17" customFormat="1" ht="9.9" customHeight="1" x14ac:dyDescent="0.15">
      <c r="A507" s="82"/>
      <c r="B507" s="26"/>
      <c r="C507" s="19"/>
      <c r="D507" s="90"/>
      <c r="E507" s="90"/>
      <c r="F507" s="96"/>
      <c r="G507" s="90"/>
      <c r="H507" s="38"/>
      <c r="I507" s="38"/>
      <c r="J507" s="40"/>
      <c r="K507" s="30"/>
      <c r="M507" s="30"/>
      <c r="N507" s="38"/>
      <c r="P507" s="40"/>
      <c r="Q507" s="54"/>
      <c r="R507" s="40"/>
      <c r="S507" s="40"/>
      <c r="T507" s="40"/>
      <c r="U507" s="47"/>
      <c r="V507" s="16"/>
      <c r="W507" s="16"/>
      <c r="X507" s="16"/>
      <c r="Y507" s="48"/>
      <c r="Z507" s="6"/>
      <c r="AA507" s="6"/>
      <c r="AB507" s="6"/>
    </row>
    <row r="508" spans="1:28" s="17" customFormat="1" ht="9.9" customHeight="1" x14ac:dyDescent="0.15">
      <c r="A508" s="82"/>
      <c r="B508" s="26"/>
      <c r="C508" s="19"/>
      <c r="D508" s="90"/>
      <c r="E508" s="90"/>
      <c r="F508" s="96"/>
      <c r="G508" s="90"/>
      <c r="H508" s="38"/>
      <c r="I508" s="38"/>
      <c r="J508" s="40"/>
      <c r="K508" s="30"/>
      <c r="M508" s="30"/>
      <c r="N508" s="38"/>
      <c r="P508" s="40"/>
      <c r="Q508" s="54"/>
      <c r="R508" s="40"/>
      <c r="S508" s="40"/>
      <c r="T508" s="40"/>
      <c r="U508" s="47"/>
      <c r="V508" s="16"/>
      <c r="W508" s="16"/>
      <c r="X508" s="16"/>
      <c r="Y508" s="48"/>
      <c r="Z508" s="6"/>
      <c r="AA508" s="6"/>
      <c r="AB508" s="6"/>
    </row>
    <row r="509" spans="1:28" s="17" customFormat="1" ht="9.9" customHeight="1" x14ac:dyDescent="0.15">
      <c r="A509" s="82"/>
      <c r="B509" s="26"/>
      <c r="C509" s="19"/>
      <c r="D509" s="90"/>
      <c r="E509" s="90"/>
      <c r="F509" s="96"/>
      <c r="G509" s="90"/>
      <c r="H509" s="38"/>
      <c r="I509" s="38"/>
      <c r="J509" s="40"/>
      <c r="K509" s="30"/>
      <c r="M509" s="30"/>
      <c r="N509" s="38"/>
      <c r="P509" s="40"/>
      <c r="Q509" s="54"/>
      <c r="R509" s="40"/>
      <c r="S509" s="40"/>
      <c r="T509" s="40"/>
      <c r="U509" s="47"/>
      <c r="V509" s="16"/>
      <c r="W509" s="16"/>
      <c r="X509" s="16"/>
      <c r="Y509" s="48"/>
      <c r="Z509" s="6"/>
      <c r="AA509" s="6"/>
      <c r="AB509" s="6"/>
    </row>
    <row r="510" spans="1:28" s="17" customFormat="1" ht="9.9" customHeight="1" x14ac:dyDescent="0.15">
      <c r="A510" s="82"/>
      <c r="B510" s="26"/>
      <c r="C510" s="19"/>
      <c r="D510" s="90"/>
      <c r="E510" s="90"/>
      <c r="F510" s="96"/>
      <c r="G510" s="90"/>
      <c r="H510" s="38"/>
      <c r="I510" s="38"/>
      <c r="J510" s="40"/>
      <c r="K510" s="30"/>
      <c r="M510" s="30"/>
      <c r="N510" s="38"/>
      <c r="P510" s="40"/>
      <c r="Q510" s="54"/>
      <c r="R510" s="40"/>
      <c r="S510" s="40"/>
      <c r="T510" s="40"/>
      <c r="U510" s="47"/>
      <c r="V510" s="16"/>
      <c r="W510" s="16"/>
      <c r="X510" s="16"/>
      <c r="Y510" s="48"/>
      <c r="Z510" s="6"/>
      <c r="AA510" s="6"/>
      <c r="AB510" s="6"/>
    </row>
    <row r="511" spans="1:28" s="17" customFormat="1" ht="9.9" customHeight="1" x14ac:dyDescent="0.15">
      <c r="A511" s="82"/>
      <c r="B511" s="26"/>
      <c r="C511" s="19"/>
      <c r="D511" s="90"/>
      <c r="E511" s="90"/>
      <c r="F511" s="96"/>
      <c r="G511" s="90"/>
      <c r="H511" s="38"/>
      <c r="I511" s="38"/>
      <c r="J511" s="40"/>
      <c r="K511" s="30"/>
      <c r="M511" s="30"/>
      <c r="N511" s="38"/>
      <c r="P511" s="40"/>
      <c r="Q511" s="54"/>
      <c r="R511" s="40"/>
      <c r="S511" s="40"/>
      <c r="T511" s="40"/>
      <c r="U511" s="47"/>
      <c r="V511" s="16"/>
      <c r="W511" s="16"/>
      <c r="X511" s="16"/>
      <c r="Y511" s="48"/>
      <c r="Z511" s="6"/>
      <c r="AA511" s="6"/>
      <c r="AB511" s="6"/>
    </row>
    <row r="512" spans="1:28" s="17" customFormat="1" ht="9.9" customHeight="1" x14ac:dyDescent="0.15">
      <c r="A512" s="82"/>
      <c r="B512" s="26"/>
      <c r="C512" s="19"/>
      <c r="D512" s="90"/>
      <c r="E512" s="90"/>
      <c r="F512" s="96"/>
      <c r="G512" s="90"/>
      <c r="H512" s="38"/>
      <c r="I512" s="38"/>
      <c r="J512" s="40"/>
      <c r="K512" s="30"/>
      <c r="M512" s="30"/>
      <c r="N512" s="38"/>
      <c r="P512" s="40"/>
      <c r="Q512" s="54"/>
      <c r="R512" s="40"/>
      <c r="S512" s="40"/>
      <c r="T512" s="40"/>
      <c r="U512" s="47"/>
      <c r="V512" s="16"/>
      <c r="W512" s="16"/>
      <c r="X512" s="16"/>
      <c r="Y512" s="48"/>
      <c r="Z512" s="6"/>
      <c r="AA512" s="6"/>
      <c r="AB512" s="6"/>
    </row>
    <row r="513" spans="1:28" s="17" customFormat="1" ht="9.9" customHeight="1" x14ac:dyDescent="0.15">
      <c r="A513" s="82"/>
      <c r="B513" s="26"/>
      <c r="C513" s="19"/>
      <c r="D513" s="90"/>
      <c r="E513" s="90"/>
      <c r="F513" s="96"/>
      <c r="G513" s="90"/>
      <c r="H513" s="38"/>
      <c r="I513" s="38"/>
      <c r="J513" s="40"/>
      <c r="K513" s="30"/>
      <c r="M513" s="30"/>
      <c r="N513" s="38"/>
      <c r="P513" s="40"/>
      <c r="Q513" s="54"/>
      <c r="R513" s="40"/>
      <c r="S513" s="40"/>
      <c r="T513" s="40"/>
      <c r="U513" s="47"/>
      <c r="V513" s="16"/>
      <c r="W513" s="16"/>
      <c r="X513" s="16"/>
      <c r="Y513" s="48"/>
      <c r="Z513" s="6"/>
      <c r="AA513" s="6"/>
      <c r="AB513" s="6"/>
    </row>
    <row r="514" spans="1:28" s="17" customFormat="1" ht="9.9" customHeight="1" x14ac:dyDescent="0.15">
      <c r="A514" s="82"/>
      <c r="B514" s="26"/>
      <c r="C514" s="19"/>
      <c r="D514" s="90"/>
      <c r="E514" s="90"/>
      <c r="F514" s="96"/>
      <c r="G514" s="90"/>
      <c r="H514" s="38"/>
      <c r="I514" s="38"/>
      <c r="J514" s="40"/>
      <c r="K514" s="30"/>
      <c r="M514" s="30"/>
      <c r="N514" s="38"/>
      <c r="P514" s="40"/>
      <c r="Q514" s="54"/>
      <c r="R514" s="40"/>
      <c r="S514" s="40"/>
      <c r="T514" s="40"/>
      <c r="U514" s="47"/>
      <c r="V514" s="16"/>
      <c r="W514" s="16"/>
      <c r="X514" s="16"/>
      <c r="Y514" s="48"/>
      <c r="Z514" s="6"/>
      <c r="AA514" s="6"/>
      <c r="AB514" s="6"/>
    </row>
    <row r="515" spans="1:28" s="17" customFormat="1" ht="9.9" customHeight="1" x14ac:dyDescent="0.15">
      <c r="A515" s="82"/>
      <c r="B515" s="26"/>
      <c r="C515" s="19"/>
      <c r="D515" s="90"/>
      <c r="E515" s="90"/>
      <c r="F515" s="96"/>
      <c r="G515" s="90"/>
      <c r="H515" s="38"/>
      <c r="I515" s="38"/>
      <c r="J515" s="40"/>
      <c r="K515" s="30"/>
      <c r="M515" s="30"/>
      <c r="N515" s="38"/>
      <c r="P515" s="40"/>
      <c r="Q515" s="54"/>
      <c r="R515" s="40"/>
      <c r="S515" s="40"/>
      <c r="T515" s="40"/>
      <c r="U515" s="47"/>
      <c r="V515" s="16"/>
      <c r="W515" s="16"/>
      <c r="X515" s="16"/>
      <c r="Y515" s="48"/>
      <c r="Z515" s="6"/>
      <c r="AA515" s="6"/>
      <c r="AB515" s="6"/>
    </row>
    <row r="516" spans="1:28" s="17" customFormat="1" ht="9.9" customHeight="1" x14ac:dyDescent="0.15">
      <c r="A516" s="82"/>
      <c r="B516" s="26"/>
      <c r="C516" s="19"/>
      <c r="D516" s="90"/>
      <c r="E516" s="90"/>
      <c r="F516" s="96"/>
      <c r="G516" s="90"/>
      <c r="H516" s="38"/>
      <c r="I516" s="38"/>
      <c r="J516" s="40"/>
      <c r="K516" s="30"/>
      <c r="M516" s="30"/>
      <c r="N516" s="38"/>
      <c r="P516" s="40"/>
      <c r="Q516" s="54"/>
      <c r="R516" s="40"/>
      <c r="S516" s="40"/>
      <c r="T516" s="40"/>
      <c r="U516" s="47"/>
      <c r="V516" s="16"/>
      <c r="W516" s="16"/>
      <c r="X516" s="16"/>
      <c r="Y516" s="48"/>
      <c r="Z516" s="6"/>
      <c r="AA516" s="6"/>
      <c r="AB516" s="6"/>
    </row>
    <row r="517" spans="1:28" s="17" customFormat="1" ht="9.9" customHeight="1" x14ac:dyDescent="0.15">
      <c r="A517" s="82"/>
      <c r="B517" s="26"/>
      <c r="C517" s="19"/>
      <c r="D517" s="90"/>
      <c r="E517" s="90"/>
      <c r="F517" s="96"/>
      <c r="G517" s="90"/>
      <c r="H517" s="38"/>
      <c r="I517" s="38"/>
      <c r="J517" s="40"/>
      <c r="K517" s="30"/>
      <c r="M517" s="30"/>
      <c r="N517" s="38"/>
      <c r="P517" s="40"/>
      <c r="Q517" s="54"/>
      <c r="R517" s="40"/>
      <c r="S517" s="40"/>
      <c r="T517" s="40"/>
      <c r="U517" s="47"/>
      <c r="V517" s="16"/>
      <c r="W517" s="16"/>
      <c r="X517" s="16"/>
      <c r="Y517" s="48"/>
      <c r="Z517" s="6"/>
      <c r="AA517" s="6"/>
      <c r="AB517" s="6"/>
    </row>
    <row r="518" spans="1:28" s="17" customFormat="1" ht="9.9" customHeight="1" x14ac:dyDescent="0.15">
      <c r="A518" s="82"/>
      <c r="B518" s="26"/>
      <c r="C518" s="19"/>
      <c r="D518" s="90"/>
      <c r="E518" s="90"/>
      <c r="F518" s="96"/>
      <c r="G518" s="90"/>
      <c r="H518" s="38"/>
      <c r="I518" s="38"/>
      <c r="J518" s="40"/>
      <c r="K518" s="30"/>
      <c r="M518" s="30"/>
      <c r="N518" s="38"/>
      <c r="P518" s="40"/>
      <c r="Q518" s="54"/>
      <c r="R518" s="40"/>
      <c r="S518" s="40"/>
      <c r="T518" s="40"/>
      <c r="U518" s="47"/>
      <c r="V518" s="16"/>
      <c r="W518" s="16"/>
      <c r="X518" s="16"/>
      <c r="Y518" s="48"/>
      <c r="Z518" s="6"/>
      <c r="AA518" s="6"/>
      <c r="AB518" s="6"/>
    </row>
    <row r="519" spans="1:28" s="17" customFormat="1" ht="9.9" customHeight="1" x14ac:dyDescent="0.15">
      <c r="A519" s="82"/>
      <c r="B519" s="26"/>
      <c r="C519" s="19"/>
      <c r="D519" s="90"/>
      <c r="E519" s="90"/>
      <c r="F519" s="96"/>
      <c r="G519" s="90"/>
      <c r="H519" s="38"/>
      <c r="I519" s="38"/>
      <c r="J519" s="40"/>
      <c r="K519" s="30"/>
      <c r="M519" s="30"/>
      <c r="N519" s="38"/>
      <c r="P519" s="40"/>
      <c r="Q519" s="54"/>
      <c r="R519" s="40"/>
      <c r="S519" s="40"/>
      <c r="T519" s="40"/>
      <c r="U519" s="47"/>
      <c r="V519" s="16"/>
      <c r="W519" s="16"/>
      <c r="X519" s="16"/>
      <c r="Y519" s="48"/>
      <c r="Z519" s="6"/>
      <c r="AA519" s="6"/>
      <c r="AB519" s="6"/>
    </row>
    <row r="520" spans="1:28" s="17" customFormat="1" ht="9.9" customHeight="1" x14ac:dyDescent="0.15">
      <c r="A520" s="82"/>
      <c r="B520" s="26"/>
      <c r="C520" s="19"/>
      <c r="D520" s="90"/>
      <c r="E520" s="90"/>
      <c r="F520" s="96"/>
      <c r="G520" s="90"/>
      <c r="H520" s="38"/>
      <c r="I520" s="38"/>
      <c r="J520" s="40"/>
      <c r="K520" s="30"/>
      <c r="M520" s="30"/>
      <c r="N520" s="38"/>
      <c r="P520" s="40"/>
      <c r="Q520" s="54"/>
      <c r="R520" s="40"/>
      <c r="S520" s="40"/>
      <c r="T520" s="40"/>
      <c r="U520" s="47"/>
      <c r="V520" s="16"/>
      <c r="W520" s="16"/>
      <c r="X520" s="16"/>
      <c r="Y520" s="48"/>
      <c r="Z520" s="6"/>
      <c r="AA520" s="6"/>
      <c r="AB520" s="6"/>
    </row>
    <row r="521" spans="1:28" s="17" customFormat="1" ht="9.9" customHeight="1" x14ac:dyDescent="0.15">
      <c r="A521" s="82"/>
      <c r="B521" s="26"/>
      <c r="C521" s="19"/>
      <c r="D521" s="90"/>
      <c r="E521" s="90"/>
      <c r="F521" s="96"/>
      <c r="G521" s="90"/>
      <c r="H521" s="38"/>
      <c r="I521" s="38"/>
      <c r="J521" s="40"/>
      <c r="K521" s="30"/>
      <c r="M521" s="30"/>
      <c r="N521" s="38"/>
      <c r="P521" s="40"/>
      <c r="Q521" s="54"/>
      <c r="R521" s="40"/>
      <c r="S521" s="40"/>
      <c r="T521" s="40"/>
      <c r="U521" s="47"/>
      <c r="V521" s="16"/>
      <c r="W521" s="16"/>
      <c r="X521" s="16"/>
      <c r="Y521" s="48"/>
      <c r="Z521" s="6"/>
      <c r="AA521" s="6"/>
      <c r="AB521" s="6"/>
    </row>
    <row r="522" spans="1:28" s="17" customFormat="1" ht="9.9" customHeight="1" x14ac:dyDescent="0.15">
      <c r="A522" s="82"/>
      <c r="B522" s="26"/>
      <c r="C522" s="19"/>
      <c r="D522" s="90"/>
      <c r="E522" s="90"/>
      <c r="F522" s="96"/>
      <c r="G522" s="90"/>
      <c r="H522" s="38"/>
      <c r="I522" s="38"/>
      <c r="J522" s="40"/>
      <c r="K522" s="30"/>
      <c r="M522" s="30"/>
      <c r="N522" s="38"/>
      <c r="P522" s="40"/>
      <c r="Q522" s="54"/>
      <c r="R522" s="40"/>
      <c r="S522" s="40"/>
      <c r="T522" s="40"/>
      <c r="U522" s="47"/>
      <c r="V522" s="16"/>
      <c r="W522" s="16"/>
      <c r="X522" s="16"/>
      <c r="Y522" s="48"/>
      <c r="Z522" s="6"/>
      <c r="AA522" s="6"/>
      <c r="AB522" s="6"/>
    </row>
    <row r="523" spans="1:28" s="17" customFormat="1" ht="9.9" customHeight="1" x14ac:dyDescent="0.15">
      <c r="A523" s="82"/>
      <c r="B523" s="26"/>
      <c r="C523" s="19"/>
      <c r="D523" s="90"/>
      <c r="E523" s="90"/>
      <c r="F523" s="96"/>
      <c r="G523" s="90"/>
      <c r="H523" s="38"/>
      <c r="I523" s="38"/>
      <c r="J523" s="40"/>
      <c r="K523" s="30"/>
      <c r="M523" s="30"/>
      <c r="N523" s="38"/>
      <c r="P523" s="40"/>
      <c r="Q523" s="54"/>
      <c r="R523" s="40"/>
      <c r="S523" s="40"/>
      <c r="T523" s="40"/>
      <c r="U523" s="47"/>
      <c r="V523" s="16"/>
      <c r="W523" s="16"/>
      <c r="X523" s="16"/>
      <c r="Y523" s="48"/>
      <c r="Z523" s="6"/>
      <c r="AA523" s="6"/>
      <c r="AB523" s="6"/>
    </row>
    <row r="524" spans="1:28" s="17" customFormat="1" ht="9.9" customHeight="1" x14ac:dyDescent="0.15">
      <c r="A524" s="82"/>
      <c r="B524" s="26"/>
      <c r="C524" s="19"/>
      <c r="D524" s="90"/>
      <c r="E524" s="90"/>
      <c r="F524" s="96"/>
      <c r="G524" s="90"/>
      <c r="H524" s="38"/>
      <c r="I524" s="38"/>
      <c r="J524" s="40"/>
      <c r="K524" s="30"/>
      <c r="M524" s="30"/>
      <c r="N524" s="38"/>
      <c r="P524" s="40"/>
      <c r="Q524" s="54"/>
      <c r="R524" s="40"/>
      <c r="S524" s="40"/>
      <c r="T524" s="40"/>
      <c r="U524" s="47"/>
      <c r="V524" s="16"/>
      <c r="W524" s="16"/>
      <c r="X524" s="16"/>
      <c r="Y524" s="48"/>
      <c r="Z524" s="6"/>
      <c r="AA524" s="6"/>
      <c r="AB524" s="6"/>
    </row>
    <row r="525" spans="1:28" s="17" customFormat="1" ht="9.9" customHeight="1" x14ac:dyDescent="0.15">
      <c r="A525" s="82"/>
      <c r="B525" s="26"/>
      <c r="C525" s="19"/>
      <c r="D525" s="90"/>
      <c r="E525" s="90"/>
      <c r="F525" s="96"/>
      <c r="G525" s="90"/>
      <c r="H525" s="38"/>
      <c r="I525" s="38"/>
      <c r="J525" s="40"/>
      <c r="K525" s="30"/>
      <c r="M525" s="30"/>
      <c r="N525" s="38"/>
      <c r="P525" s="40"/>
      <c r="Q525" s="54"/>
      <c r="R525" s="40"/>
      <c r="S525" s="40"/>
      <c r="T525" s="40"/>
      <c r="U525" s="47"/>
      <c r="V525" s="16"/>
      <c r="W525" s="16"/>
      <c r="X525" s="16"/>
      <c r="Y525" s="48"/>
      <c r="Z525" s="6"/>
      <c r="AA525" s="6"/>
      <c r="AB525" s="6"/>
    </row>
    <row r="526" spans="1:28" s="17" customFormat="1" ht="9.9" customHeight="1" x14ac:dyDescent="0.15">
      <c r="A526" s="82"/>
      <c r="B526" s="26"/>
      <c r="C526" s="19"/>
      <c r="D526" s="90"/>
      <c r="E526" s="90"/>
      <c r="F526" s="96"/>
      <c r="G526" s="90"/>
      <c r="H526" s="38"/>
      <c r="I526" s="38"/>
      <c r="J526" s="40"/>
      <c r="K526" s="30"/>
      <c r="M526" s="30"/>
      <c r="N526" s="38"/>
      <c r="P526" s="40"/>
      <c r="Q526" s="54"/>
      <c r="R526" s="40"/>
      <c r="S526" s="40"/>
      <c r="T526" s="40"/>
      <c r="U526" s="47"/>
      <c r="V526" s="16"/>
      <c r="W526" s="16"/>
      <c r="X526" s="16"/>
      <c r="Y526" s="48"/>
      <c r="Z526" s="6"/>
      <c r="AA526" s="6"/>
      <c r="AB526" s="6"/>
    </row>
    <row r="527" spans="1:28" s="17" customFormat="1" ht="9.9" customHeight="1" x14ac:dyDescent="0.15">
      <c r="A527" s="82"/>
      <c r="B527" s="26"/>
      <c r="C527" s="19"/>
      <c r="D527" s="90"/>
      <c r="E527" s="90"/>
      <c r="F527" s="96"/>
      <c r="G527" s="90"/>
      <c r="H527" s="38"/>
      <c r="I527" s="38"/>
      <c r="J527" s="40"/>
      <c r="K527" s="30"/>
      <c r="M527" s="30"/>
      <c r="N527" s="38"/>
      <c r="P527" s="40"/>
      <c r="Q527" s="54"/>
      <c r="R527" s="40"/>
      <c r="S527" s="40"/>
      <c r="T527" s="40"/>
      <c r="U527" s="47"/>
      <c r="V527" s="16"/>
      <c r="W527" s="16"/>
      <c r="X527" s="16"/>
      <c r="Y527" s="48"/>
      <c r="Z527" s="6"/>
      <c r="AA527" s="6"/>
      <c r="AB527" s="6"/>
    </row>
    <row r="528" spans="1:28" s="17" customFormat="1" ht="9.9" customHeight="1" x14ac:dyDescent="0.15">
      <c r="A528" s="82"/>
      <c r="B528" s="26"/>
      <c r="C528" s="19"/>
      <c r="D528" s="90"/>
      <c r="E528" s="90"/>
      <c r="F528" s="96"/>
      <c r="G528" s="90"/>
      <c r="H528" s="38"/>
      <c r="I528" s="38"/>
      <c r="J528" s="40"/>
      <c r="K528" s="30"/>
      <c r="M528" s="30"/>
      <c r="N528" s="38"/>
      <c r="P528" s="40"/>
      <c r="Q528" s="54"/>
      <c r="R528" s="40"/>
      <c r="S528" s="40"/>
      <c r="T528" s="40"/>
      <c r="U528" s="47"/>
      <c r="V528" s="16"/>
      <c r="W528" s="16"/>
      <c r="X528" s="16"/>
      <c r="Y528" s="48"/>
      <c r="Z528" s="6"/>
      <c r="AA528" s="6"/>
      <c r="AB528" s="6"/>
    </row>
    <row r="529" spans="1:28" s="17" customFormat="1" ht="9.9" customHeight="1" x14ac:dyDescent="0.15">
      <c r="A529" s="82"/>
      <c r="B529" s="26"/>
      <c r="C529" s="19"/>
      <c r="D529" s="90"/>
      <c r="E529" s="90"/>
      <c r="F529" s="96"/>
      <c r="G529" s="90"/>
      <c r="H529" s="38"/>
      <c r="I529" s="38"/>
      <c r="J529" s="40"/>
      <c r="K529" s="30"/>
      <c r="M529" s="30"/>
      <c r="N529" s="38"/>
      <c r="P529" s="40"/>
      <c r="Q529" s="54"/>
      <c r="R529" s="40"/>
      <c r="S529" s="40"/>
      <c r="T529" s="40"/>
      <c r="U529" s="47"/>
      <c r="V529" s="16"/>
      <c r="W529" s="16"/>
      <c r="X529" s="16"/>
      <c r="Y529" s="48"/>
      <c r="Z529" s="6"/>
      <c r="AA529" s="6"/>
      <c r="AB529" s="6"/>
    </row>
    <row r="530" spans="1:28" s="17" customFormat="1" ht="9.9" customHeight="1" x14ac:dyDescent="0.15">
      <c r="A530" s="82"/>
      <c r="B530" s="26"/>
      <c r="C530" s="19"/>
      <c r="D530" s="90"/>
      <c r="E530" s="90"/>
      <c r="F530" s="96"/>
      <c r="G530" s="90"/>
      <c r="H530" s="38"/>
      <c r="I530" s="38"/>
      <c r="J530" s="40"/>
      <c r="K530" s="30"/>
      <c r="M530" s="30"/>
      <c r="N530" s="38"/>
      <c r="P530" s="40"/>
      <c r="Q530" s="54"/>
      <c r="R530" s="40"/>
      <c r="S530" s="40"/>
      <c r="T530" s="40"/>
      <c r="U530" s="47"/>
      <c r="V530" s="16"/>
      <c r="W530" s="16"/>
      <c r="X530" s="16"/>
      <c r="Y530" s="48"/>
      <c r="Z530" s="6"/>
      <c r="AA530" s="6"/>
      <c r="AB530" s="6"/>
    </row>
    <row r="531" spans="1:28" s="17" customFormat="1" ht="9.9" customHeight="1" x14ac:dyDescent="0.15">
      <c r="A531" s="82"/>
      <c r="B531" s="26"/>
      <c r="C531" s="19"/>
      <c r="D531" s="90"/>
      <c r="E531" s="90"/>
      <c r="F531" s="96"/>
      <c r="G531" s="90"/>
      <c r="H531" s="38"/>
      <c r="I531" s="38"/>
      <c r="J531" s="40"/>
      <c r="K531" s="30"/>
      <c r="M531" s="30"/>
      <c r="N531" s="38"/>
      <c r="P531" s="40"/>
      <c r="Q531" s="54"/>
      <c r="R531" s="40"/>
      <c r="S531" s="40"/>
      <c r="T531" s="40"/>
      <c r="U531" s="47"/>
      <c r="V531" s="16"/>
      <c r="W531" s="16"/>
      <c r="X531" s="16"/>
      <c r="Y531" s="48"/>
      <c r="Z531" s="6"/>
      <c r="AA531" s="6"/>
      <c r="AB531" s="6"/>
    </row>
    <row r="532" spans="1:28" s="17" customFormat="1" ht="9.9" customHeight="1" x14ac:dyDescent="0.15">
      <c r="A532" s="82"/>
      <c r="B532" s="26"/>
      <c r="C532" s="19"/>
      <c r="D532" s="90"/>
      <c r="E532" s="90"/>
      <c r="F532" s="96"/>
      <c r="G532" s="90"/>
      <c r="H532" s="38"/>
      <c r="I532" s="38"/>
      <c r="J532" s="40"/>
      <c r="K532" s="30"/>
      <c r="M532" s="30"/>
      <c r="N532" s="38"/>
      <c r="P532" s="40"/>
      <c r="Q532" s="54"/>
      <c r="R532" s="40"/>
      <c r="S532" s="40"/>
      <c r="T532" s="40"/>
      <c r="U532" s="47"/>
      <c r="V532" s="16"/>
      <c r="W532" s="16"/>
      <c r="X532" s="16"/>
      <c r="Y532" s="48"/>
      <c r="Z532" s="6"/>
      <c r="AA532" s="6"/>
      <c r="AB532" s="6"/>
    </row>
    <row r="533" spans="1:28" s="17" customFormat="1" ht="9.9" customHeight="1" x14ac:dyDescent="0.15">
      <c r="A533" s="82"/>
      <c r="B533" s="26"/>
      <c r="C533" s="19"/>
      <c r="D533" s="90"/>
      <c r="E533" s="90"/>
      <c r="F533" s="96"/>
      <c r="G533" s="90"/>
      <c r="H533" s="38"/>
      <c r="I533" s="38"/>
      <c r="J533" s="40"/>
      <c r="K533" s="30"/>
      <c r="M533" s="30"/>
      <c r="N533" s="38"/>
      <c r="P533" s="40"/>
      <c r="Q533" s="54"/>
      <c r="R533" s="40"/>
      <c r="S533" s="40"/>
      <c r="T533" s="40"/>
      <c r="U533" s="47"/>
      <c r="V533" s="16"/>
      <c r="W533" s="16"/>
      <c r="X533" s="16"/>
      <c r="Y533" s="48"/>
      <c r="Z533" s="6"/>
      <c r="AA533" s="6"/>
      <c r="AB533" s="6"/>
    </row>
    <row r="534" spans="1:28" s="17" customFormat="1" ht="9.9" customHeight="1" x14ac:dyDescent="0.15">
      <c r="A534" s="82"/>
      <c r="B534" s="26"/>
      <c r="C534" s="19"/>
      <c r="D534" s="90"/>
      <c r="E534" s="90"/>
      <c r="F534" s="96"/>
      <c r="G534" s="90"/>
      <c r="H534" s="38"/>
      <c r="I534" s="38"/>
      <c r="J534" s="40"/>
      <c r="K534" s="30"/>
      <c r="M534" s="30"/>
      <c r="N534" s="38"/>
      <c r="P534" s="40"/>
      <c r="Q534" s="54"/>
      <c r="R534" s="40"/>
      <c r="S534" s="40"/>
      <c r="T534" s="40"/>
      <c r="U534" s="47"/>
      <c r="V534" s="16"/>
      <c r="W534" s="16"/>
      <c r="X534" s="16"/>
      <c r="Y534" s="48"/>
      <c r="Z534" s="6"/>
      <c r="AA534" s="6"/>
      <c r="AB534" s="6"/>
    </row>
    <row r="535" spans="1:28" s="17" customFormat="1" ht="9.9" customHeight="1" x14ac:dyDescent="0.15">
      <c r="A535" s="82"/>
      <c r="B535" s="26"/>
      <c r="C535" s="19"/>
      <c r="D535" s="90"/>
      <c r="E535" s="90"/>
      <c r="F535" s="96"/>
      <c r="G535" s="90"/>
      <c r="H535" s="38"/>
      <c r="I535" s="38"/>
      <c r="J535" s="40"/>
      <c r="K535" s="30"/>
      <c r="M535" s="30"/>
      <c r="N535" s="38"/>
      <c r="P535" s="40"/>
      <c r="Q535" s="54"/>
      <c r="R535" s="40"/>
      <c r="S535" s="40"/>
      <c r="T535" s="40"/>
      <c r="U535" s="47"/>
      <c r="V535" s="16"/>
      <c r="W535" s="16"/>
      <c r="X535" s="16"/>
      <c r="Y535" s="48"/>
      <c r="Z535" s="6"/>
      <c r="AA535" s="6"/>
      <c r="AB535" s="6"/>
    </row>
    <row r="536" spans="1:28" s="17" customFormat="1" ht="9.9" customHeight="1" x14ac:dyDescent="0.15">
      <c r="A536" s="82"/>
      <c r="B536" s="26"/>
      <c r="C536" s="19"/>
      <c r="D536" s="90"/>
      <c r="E536" s="90"/>
      <c r="F536" s="96"/>
      <c r="G536" s="90"/>
      <c r="H536" s="38"/>
      <c r="I536" s="38"/>
      <c r="J536" s="40"/>
      <c r="K536" s="30"/>
      <c r="M536" s="30"/>
      <c r="N536" s="38"/>
      <c r="P536" s="40"/>
      <c r="Q536" s="54"/>
      <c r="R536" s="40"/>
      <c r="S536" s="40"/>
      <c r="T536" s="40"/>
      <c r="U536" s="47"/>
      <c r="V536" s="16"/>
      <c r="W536" s="16"/>
      <c r="X536" s="16"/>
      <c r="Y536" s="48"/>
      <c r="Z536" s="6"/>
      <c r="AA536" s="6"/>
      <c r="AB536" s="6"/>
    </row>
    <row r="537" spans="1:28" s="17" customFormat="1" ht="9.9" customHeight="1" x14ac:dyDescent="0.15">
      <c r="A537" s="82"/>
      <c r="B537" s="26"/>
      <c r="C537" s="19"/>
      <c r="D537" s="90"/>
      <c r="E537" s="90"/>
      <c r="F537" s="96"/>
      <c r="G537" s="90"/>
      <c r="H537" s="38"/>
      <c r="I537" s="38"/>
      <c r="J537" s="40"/>
      <c r="K537" s="30"/>
      <c r="M537" s="30"/>
      <c r="N537" s="38"/>
      <c r="P537" s="40"/>
      <c r="Q537" s="54"/>
      <c r="R537" s="40"/>
      <c r="S537" s="40"/>
      <c r="T537" s="40"/>
      <c r="U537" s="47"/>
      <c r="V537" s="16"/>
      <c r="W537" s="16"/>
      <c r="X537" s="16"/>
      <c r="Y537" s="48"/>
      <c r="Z537" s="6"/>
      <c r="AA537" s="6"/>
      <c r="AB537" s="6"/>
    </row>
    <row r="538" spans="1:28" s="17" customFormat="1" ht="9.9" customHeight="1" x14ac:dyDescent="0.15">
      <c r="A538" s="82"/>
      <c r="B538" s="26"/>
      <c r="C538" s="19"/>
      <c r="D538" s="90"/>
      <c r="E538" s="90"/>
      <c r="F538" s="96"/>
      <c r="G538" s="90"/>
      <c r="H538" s="38"/>
      <c r="I538" s="38"/>
      <c r="J538" s="40"/>
      <c r="K538" s="30"/>
      <c r="M538" s="30"/>
      <c r="N538" s="38"/>
      <c r="P538" s="40"/>
      <c r="Q538" s="54"/>
      <c r="R538" s="40"/>
      <c r="S538" s="40"/>
      <c r="T538" s="40"/>
      <c r="U538" s="47"/>
      <c r="V538" s="16"/>
      <c r="W538" s="16"/>
      <c r="X538" s="16"/>
      <c r="Y538" s="48"/>
      <c r="Z538" s="6"/>
      <c r="AA538" s="6"/>
      <c r="AB538" s="6"/>
    </row>
    <row r="539" spans="1:28" s="17" customFormat="1" ht="9.9" customHeight="1" x14ac:dyDescent="0.15">
      <c r="A539" s="82"/>
      <c r="B539" s="26"/>
      <c r="C539" s="19"/>
      <c r="D539" s="90"/>
      <c r="E539" s="90"/>
      <c r="F539" s="96"/>
      <c r="G539" s="90"/>
      <c r="H539" s="38"/>
      <c r="I539" s="38"/>
      <c r="J539" s="40"/>
      <c r="K539" s="30"/>
      <c r="M539" s="30"/>
      <c r="N539" s="38"/>
      <c r="P539" s="40"/>
      <c r="Q539" s="54"/>
      <c r="R539" s="40"/>
      <c r="S539" s="40"/>
      <c r="T539" s="40"/>
      <c r="U539" s="47"/>
      <c r="V539" s="16"/>
      <c r="W539" s="16"/>
      <c r="X539" s="16"/>
      <c r="Y539" s="48"/>
      <c r="Z539" s="6"/>
      <c r="AA539" s="6"/>
      <c r="AB539" s="6"/>
    </row>
    <row r="540" spans="1:28" s="17" customFormat="1" ht="9.9" customHeight="1" x14ac:dyDescent="0.15">
      <c r="A540" s="82"/>
      <c r="B540" s="26"/>
      <c r="C540" s="19"/>
      <c r="D540" s="90"/>
      <c r="E540" s="90"/>
      <c r="F540" s="96"/>
      <c r="G540" s="90"/>
      <c r="H540" s="38"/>
      <c r="I540" s="38"/>
      <c r="J540" s="40"/>
      <c r="K540" s="30"/>
      <c r="M540" s="30"/>
      <c r="N540" s="38"/>
      <c r="P540" s="40"/>
      <c r="Q540" s="54"/>
      <c r="R540" s="40"/>
      <c r="S540" s="40"/>
      <c r="T540" s="40"/>
      <c r="U540" s="47"/>
      <c r="V540" s="16"/>
      <c r="W540" s="16"/>
      <c r="X540" s="16"/>
      <c r="Y540" s="48"/>
      <c r="Z540" s="6"/>
      <c r="AA540" s="6"/>
      <c r="AB540" s="6"/>
    </row>
    <row r="541" spans="1:28" s="17" customFormat="1" ht="9.9" customHeight="1" x14ac:dyDescent="0.15">
      <c r="A541" s="82"/>
      <c r="B541" s="26"/>
      <c r="C541" s="19"/>
      <c r="D541" s="90"/>
      <c r="E541" s="90"/>
      <c r="F541" s="96"/>
      <c r="G541" s="90"/>
      <c r="H541" s="38"/>
      <c r="I541" s="38"/>
      <c r="J541" s="40"/>
      <c r="K541" s="30"/>
      <c r="M541" s="30"/>
      <c r="N541" s="38"/>
      <c r="P541" s="40"/>
      <c r="Q541" s="54"/>
      <c r="R541" s="40"/>
      <c r="S541" s="40"/>
      <c r="T541" s="40"/>
      <c r="U541" s="47"/>
      <c r="V541" s="16"/>
      <c r="W541" s="16"/>
      <c r="X541" s="16"/>
      <c r="Y541" s="48"/>
      <c r="Z541" s="6"/>
      <c r="AA541" s="6"/>
      <c r="AB541" s="6"/>
    </row>
    <row r="542" spans="1:28" s="17" customFormat="1" ht="9.9" customHeight="1" x14ac:dyDescent="0.15">
      <c r="A542" s="82"/>
      <c r="B542" s="26"/>
      <c r="C542" s="19"/>
      <c r="D542" s="90"/>
      <c r="E542" s="90"/>
      <c r="F542" s="96"/>
      <c r="G542" s="90"/>
      <c r="H542" s="38"/>
      <c r="I542" s="38"/>
      <c r="J542" s="40"/>
      <c r="K542" s="30"/>
      <c r="M542" s="30"/>
      <c r="N542" s="38"/>
      <c r="P542" s="40"/>
      <c r="Q542" s="54"/>
      <c r="R542" s="40"/>
      <c r="S542" s="40"/>
      <c r="T542" s="40"/>
      <c r="U542" s="47"/>
      <c r="V542" s="16"/>
      <c r="W542" s="16"/>
      <c r="X542" s="16"/>
      <c r="Y542" s="48"/>
      <c r="Z542" s="6"/>
      <c r="AA542" s="6"/>
      <c r="AB542" s="6"/>
    </row>
    <row r="543" spans="1:28" s="17" customFormat="1" ht="9.9" customHeight="1" x14ac:dyDescent="0.15">
      <c r="A543" s="82"/>
      <c r="B543" s="26"/>
      <c r="C543" s="19"/>
      <c r="D543" s="90"/>
      <c r="E543" s="90"/>
      <c r="F543" s="96"/>
      <c r="G543" s="90"/>
      <c r="H543" s="38"/>
      <c r="I543" s="38"/>
      <c r="J543" s="40"/>
      <c r="K543" s="30"/>
      <c r="M543" s="30"/>
      <c r="N543" s="38"/>
      <c r="P543" s="40"/>
      <c r="Q543" s="54"/>
      <c r="R543" s="40"/>
      <c r="S543" s="40"/>
      <c r="T543" s="40"/>
      <c r="U543" s="47"/>
      <c r="V543" s="16"/>
      <c r="W543" s="16"/>
      <c r="X543" s="16"/>
      <c r="Y543" s="48"/>
      <c r="Z543" s="6"/>
      <c r="AA543" s="6"/>
      <c r="AB543" s="6"/>
    </row>
    <row r="544" spans="1:28" s="17" customFormat="1" ht="9.9" customHeight="1" x14ac:dyDescent="0.15">
      <c r="A544" s="82"/>
      <c r="B544" s="26"/>
      <c r="C544" s="19"/>
      <c r="D544" s="90"/>
      <c r="E544" s="90"/>
      <c r="F544" s="96"/>
      <c r="G544" s="90"/>
      <c r="H544" s="38"/>
      <c r="I544" s="38"/>
      <c r="J544" s="40"/>
      <c r="K544" s="30"/>
      <c r="M544" s="30"/>
      <c r="N544" s="38"/>
      <c r="P544" s="40"/>
      <c r="Q544" s="54"/>
      <c r="R544" s="40"/>
      <c r="S544" s="40"/>
      <c r="T544" s="40"/>
      <c r="U544" s="47"/>
      <c r="V544" s="16"/>
      <c r="W544" s="16"/>
      <c r="X544" s="16"/>
      <c r="Y544" s="48"/>
      <c r="Z544" s="6"/>
      <c r="AA544" s="6"/>
      <c r="AB544" s="6"/>
    </row>
    <row r="545" spans="1:28" s="17" customFormat="1" ht="9.9" customHeight="1" x14ac:dyDescent="0.15">
      <c r="A545" s="82"/>
      <c r="B545" s="26"/>
      <c r="C545" s="19"/>
      <c r="D545" s="90"/>
      <c r="E545" s="90"/>
      <c r="F545" s="96"/>
      <c r="G545" s="90"/>
      <c r="H545" s="38"/>
      <c r="I545" s="38"/>
      <c r="J545" s="40"/>
      <c r="K545" s="30"/>
      <c r="M545" s="30"/>
      <c r="N545" s="38"/>
      <c r="P545" s="40"/>
      <c r="Q545" s="54"/>
      <c r="R545" s="40"/>
      <c r="S545" s="40"/>
      <c r="T545" s="40"/>
      <c r="U545" s="47"/>
      <c r="V545" s="16"/>
      <c r="W545" s="16"/>
      <c r="X545" s="16"/>
      <c r="Y545" s="48"/>
      <c r="Z545" s="6"/>
      <c r="AA545" s="6"/>
      <c r="AB545" s="6"/>
    </row>
    <row r="546" spans="1:28" s="17" customFormat="1" ht="9.9" customHeight="1" x14ac:dyDescent="0.15">
      <c r="A546" s="82"/>
      <c r="B546" s="26"/>
      <c r="C546" s="19"/>
      <c r="D546" s="90"/>
      <c r="E546" s="90"/>
      <c r="F546" s="96"/>
      <c r="G546" s="90"/>
      <c r="H546" s="38"/>
      <c r="I546" s="38"/>
      <c r="J546" s="40"/>
      <c r="K546" s="30"/>
      <c r="M546" s="30"/>
      <c r="N546" s="38"/>
      <c r="P546" s="40"/>
      <c r="Q546" s="54"/>
      <c r="R546" s="40"/>
      <c r="S546" s="40"/>
      <c r="T546" s="40"/>
      <c r="U546" s="47"/>
      <c r="V546" s="16"/>
      <c r="W546" s="16"/>
      <c r="X546" s="16"/>
      <c r="Y546" s="48"/>
      <c r="Z546" s="6"/>
      <c r="AA546" s="6"/>
      <c r="AB546" s="6"/>
    </row>
    <row r="547" spans="1:28" s="17" customFormat="1" ht="9.9" customHeight="1" x14ac:dyDescent="0.15">
      <c r="A547" s="82"/>
      <c r="B547" s="26"/>
      <c r="C547" s="19"/>
      <c r="D547" s="90"/>
      <c r="E547" s="90"/>
      <c r="F547" s="96"/>
      <c r="G547" s="90"/>
      <c r="H547" s="38"/>
      <c r="I547" s="38"/>
      <c r="J547" s="40"/>
      <c r="K547" s="30"/>
      <c r="M547" s="30"/>
      <c r="N547" s="38"/>
      <c r="P547" s="40"/>
      <c r="Q547" s="54"/>
      <c r="R547" s="40"/>
      <c r="S547" s="40"/>
      <c r="T547" s="40"/>
      <c r="U547" s="47"/>
      <c r="V547" s="16"/>
      <c r="W547" s="16"/>
      <c r="X547" s="16"/>
      <c r="Y547" s="48"/>
      <c r="Z547" s="6"/>
      <c r="AA547" s="6"/>
      <c r="AB547" s="6"/>
    </row>
    <row r="548" spans="1:28" s="17" customFormat="1" ht="9.9" customHeight="1" x14ac:dyDescent="0.15">
      <c r="A548" s="82"/>
      <c r="B548" s="26"/>
      <c r="C548" s="19"/>
      <c r="D548" s="90"/>
      <c r="E548" s="90"/>
      <c r="F548" s="96"/>
      <c r="G548" s="90"/>
      <c r="H548" s="38"/>
      <c r="I548" s="38"/>
      <c r="J548" s="40"/>
      <c r="K548" s="30"/>
      <c r="M548" s="30"/>
      <c r="N548" s="38"/>
      <c r="P548" s="40"/>
      <c r="Q548" s="54"/>
      <c r="R548" s="40"/>
      <c r="S548" s="40"/>
      <c r="T548" s="40"/>
      <c r="U548" s="47"/>
      <c r="V548" s="16"/>
      <c r="W548" s="16"/>
      <c r="X548" s="16"/>
      <c r="Y548" s="48"/>
      <c r="Z548" s="6"/>
      <c r="AA548" s="6"/>
      <c r="AB548" s="6"/>
    </row>
    <row r="549" spans="1:28" s="17" customFormat="1" ht="9.9" customHeight="1" x14ac:dyDescent="0.15">
      <c r="A549" s="82"/>
      <c r="B549" s="26"/>
      <c r="C549" s="19"/>
      <c r="D549" s="90"/>
      <c r="E549" s="90"/>
      <c r="F549" s="96"/>
      <c r="G549" s="90"/>
      <c r="H549" s="38"/>
      <c r="I549" s="38"/>
      <c r="J549" s="40"/>
      <c r="K549" s="30"/>
      <c r="M549" s="30"/>
      <c r="N549" s="38"/>
      <c r="P549" s="40"/>
      <c r="Q549" s="54"/>
      <c r="R549" s="40"/>
      <c r="S549" s="40"/>
      <c r="T549" s="40"/>
      <c r="U549" s="47"/>
      <c r="V549" s="16"/>
      <c r="W549" s="16"/>
      <c r="X549" s="16"/>
      <c r="Y549" s="48"/>
      <c r="Z549" s="6"/>
      <c r="AA549" s="6"/>
      <c r="AB549" s="6"/>
    </row>
    <row r="550" spans="1:28" s="17" customFormat="1" ht="9.9" customHeight="1" x14ac:dyDescent="0.15">
      <c r="A550" s="82"/>
      <c r="B550" s="26"/>
      <c r="C550" s="19"/>
      <c r="D550" s="90"/>
      <c r="E550" s="90"/>
      <c r="F550" s="96"/>
      <c r="G550" s="90"/>
      <c r="H550" s="38"/>
      <c r="I550" s="38"/>
      <c r="J550" s="40"/>
      <c r="K550" s="30"/>
      <c r="M550" s="30"/>
      <c r="N550" s="38"/>
      <c r="P550" s="40"/>
      <c r="Q550" s="54"/>
      <c r="R550" s="40"/>
      <c r="S550" s="40"/>
      <c r="T550" s="40"/>
      <c r="U550" s="47"/>
      <c r="V550" s="16"/>
      <c r="W550" s="16"/>
      <c r="X550" s="16"/>
      <c r="Y550" s="48"/>
      <c r="Z550" s="6"/>
      <c r="AA550" s="6"/>
      <c r="AB550" s="6"/>
    </row>
    <row r="551" spans="1:28" s="17" customFormat="1" ht="9.9" customHeight="1" x14ac:dyDescent="0.15">
      <c r="A551" s="82"/>
      <c r="B551" s="26"/>
      <c r="C551" s="19"/>
      <c r="D551" s="90"/>
      <c r="E551" s="90"/>
      <c r="F551" s="96"/>
      <c r="G551" s="90"/>
      <c r="H551" s="38"/>
      <c r="I551" s="38"/>
      <c r="J551" s="40"/>
      <c r="K551" s="30"/>
      <c r="M551" s="30"/>
      <c r="N551" s="38"/>
      <c r="P551" s="40"/>
      <c r="Q551" s="54"/>
      <c r="R551" s="40"/>
      <c r="S551" s="40"/>
      <c r="T551" s="40"/>
      <c r="U551" s="47"/>
      <c r="V551" s="16"/>
      <c r="W551" s="16"/>
      <c r="X551" s="16"/>
      <c r="Y551" s="48"/>
      <c r="Z551" s="6"/>
      <c r="AA551" s="6"/>
      <c r="AB551" s="6"/>
    </row>
    <row r="552" spans="1:28" s="17" customFormat="1" ht="9.9" customHeight="1" x14ac:dyDescent="0.15">
      <c r="A552" s="82"/>
      <c r="B552" s="26"/>
      <c r="C552" s="19"/>
      <c r="D552" s="90"/>
      <c r="E552" s="90"/>
      <c r="F552" s="96"/>
      <c r="G552" s="90"/>
      <c r="H552" s="38"/>
      <c r="I552" s="38"/>
      <c r="J552" s="40"/>
      <c r="K552" s="30"/>
      <c r="M552" s="30"/>
      <c r="N552" s="38"/>
      <c r="P552" s="40"/>
      <c r="Q552" s="54"/>
      <c r="R552" s="40"/>
      <c r="S552" s="40"/>
      <c r="T552" s="40"/>
      <c r="U552" s="47"/>
      <c r="V552" s="16"/>
      <c r="W552" s="16"/>
      <c r="X552" s="16"/>
      <c r="Y552" s="48"/>
      <c r="Z552" s="6"/>
      <c r="AA552" s="6"/>
      <c r="AB552" s="6"/>
    </row>
    <row r="553" spans="1:28" s="17" customFormat="1" ht="9.9" customHeight="1" x14ac:dyDescent="0.15">
      <c r="A553" s="82"/>
      <c r="B553" s="26"/>
      <c r="C553" s="19"/>
      <c r="D553" s="90"/>
      <c r="E553" s="90"/>
      <c r="F553" s="96"/>
      <c r="G553" s="90"/>
      <c r="H553" s="38"/>
      <c r="I553" s="38"/>
      <c r="J553" s="40"/>
      <c r="K553" s="30"/>
      <c r="M553" s="30"/>
      <c r="N553" s="38"/>
      <c r="P553" s="40"/>
      <c r="Q553" s="54"/>
      <c r="R553" s="40"/>
      <c r="S553" s="40"/>
      <c r="T553" s="40"/>
      <c r="U553" s="47"/>
      <c r="V553" s="16"/>
      <c r="W553" s="16"/>
      <c r="X553" s="16"/>
      <c r="Y553" s="48"/>
      <c r="Z553" s="6"/>
      <c r="AA553" s="6"/>
      <c r="AB553" s="6"/>
    </row>
    <row r="554" spans="1:28" s="17" customFormat="1" ht="9.9" customHeight="1" x14ac:dyDescent="0.15">
      <c r="A554" s="82"/>
      <c r="B554" s="26"/>
      <c r="C554" s="19"/>
      <c r="D554" s="90"/>
      <c r="E554" s="90"/>
      <c r="F554" s="96"/>
      <c r="G554" s="90"/>
      <c r="H554" s="38"/>
      <c r="I554" s="38"/>
      <c r="J554" s="40"/>
      <c r="K554" s="30"/>
      <c r="M554" s="30"/>
      <c r="N554" s="38"/>
      <c r="P554" s="40"/>
      <c r="Q554" s="54"/>
      <c r="R554" s="40"/>
      <c r="S554" s="40"/>
      <c r="T554" s="40"/>
      <c r="U554" s="47"/>
      <c r="V554" s="16"/>
      <c r="W554" s="16"/>
      <c r="X554" s="16"/>
      <c r="Y554" s="48"/>
      <c r="Z554" s="6"/>
      <c r="AA554" s="6"/>
      <c r="AB554" s="6"/>
    </row>
    <row r="555" spans="1:28" s="17" customFormat="1" ht="9.9" customHeight="1" x14ac:dyDescent="0.15">
      <c r="A555" s="82"/>
      <c r="B555" s="26"/>
      <c r="C555" s="19"/>
      <c r="D555" s="90"/>
      <c r="E555" s="90"/>
      <c r="F555" s="96"/>
      <c r="G555" s="90"/>
      <c r="H555" s="38"/>
      <c r="I555" s="38"/>
      <c r="J555" s="40"/>
      <c r="K555" s="30"/>
      <c r="M555" s="30"/>
      <c r="N555" s="38"/>
      <c r="P555" s="40"/>
      <c r="Q555" s="54"/>
      <c r="R555" s="40"/>
      <c r="S555" s="40"/>
      <c r="T555" s="40"/>
      <c r="U555" s="47"/>
      <c r="V555" s="16"/>
      <c r="W555" s="16"/>
      <c r="X555" s="16"/>
      <c r="Y555" s="48"/>
      <c r="Z555" s="6"/>
      <c r="AA555" s="6"/>
      <c r="AB555" s="6"/>
    </row>
    <row r="556" spans="1:28" s="17" customFormat="1" ht="9.9" customHeight="1" x14ac:dyDescent="0.25">
      <c r="A556" s="82"/>
      <c r="V556" s="16"/>
      <c r="W556" s="16"/>
      <c r="X556" s="16"/>
      <c r="Y556" s="48"/>
      <c r="Z556" s="6"/>
      <c r="AA556" s="6"/>
      <c r="AB556" s="6"/>
    </row>
    <row r="557" spans="1:28" s="17" customFormat="1" ht="9.9" customHeight="1" x14ac:dyDescent="0.15">
      <c r="A557" s="10"/>
      <c r="B557" s="83"/>
      <c r="C557" s="90"/>
      <c r="D557" s="90"/>
      <c r="E557" s="90"/>
      <c r="F557" s="96"/>
      <c r="G557" s="90"/>
      <c r="H557" s="38"/>
      <c r="I557" s="38"/>
      <c r="J557" s="38"/>
      <c r="K557" s="91"/>
      <c r="M557" s="30"/>
      <c r="N557" s="38"/>
      <c r="Q557" s="53"/>
      <c r="V557" s="16"/>
      <c r="W557" s="16"/>
      <c r="X557" s="16"/>
      <c r="Y557" s="16"/>
      <c r="Z557" s="6"/>
      <c r="AA557" s="6"/>
      <c r="AB557" s="6"/>
    </row>
    <row r="558" spans="1:28" s="17" customFormat="1" ht="9.9" customHeight="1" x14ac:dyDescent="0.15">
      <c r="A558" s="82"/>
      <c r="B558" s="26"/>
      <c r="D558" s="19"/>
      <c r="E558" s="19"/>
      <c r="F558" s="22"/>
      <c r="G558" s="90"/>
      <c r="H558" s="19"/>
      <c r="I558" s="54"/>
      <c r="J558" s="22"/>
      <c r="K558" s="47"/>
      <c r="M558" s="30"/>
      <c r="N558" s="38"/>
      <c r="Q558" s="53"/>
      <c r="V558" s="16"/>
      <c r="W558" s="16"/>
      <c r="X558" s="16"/>
      <c r="Y558" s="16"/>
      <c r="Z558" s="6"/>
      <c r="AA558" s="6"/>
      <c r="AB558" s="6"/>
    </row>
    <row r="559" spans="1:28" s="17" customFormat="1" ht="9.9" customHeight="1" x14ac:dyDescent="0.15">
      <c r="A559" s="82"/>
      <c r="B559" s="26"/>
      <c r="D559" s="19"/>
      <c r="E559" s="19"/>
      <c r="F559" s="22"/>
      <c r="G559" s="90"/>
      <c r="H559" s="19"/>
      <c r="I559" s="54"/>
      <c r="J559" s="22"/>
      <c r="K559" s="47"/>
      <c r="M559" s="30"/>
      <c r="N559" s="38"/>
      <c r="Q559" s="53"/>
      <c r="V559" s="16"/>
      <c r="W559" s="16"/>
      <c r="X559" s="16"/>
      <c r="Y559" s="16"/>
      <c r="Z559" s="6"/>
      <c r="AA559" s="6"/>
      <c r="AB559" s="6"/>
    </row>
    <row r="560" spans="1:28" s="17" customFormat="1" ht="9.9" customHeight="1" x14ac:dyDescent="0.15">
      <c r="A560" s="82"/>
      <c r="B560" s="26"/>
      <c r="D560" s="19"/>
      <c r="E560" s="19"/>
      <c r="F560" s="22"/>
      <c r="G560" s="90"/>
      <c r="H560" s="19"/>
      <c r="I560" s="54"/>
      <c r="J560" s="22"/>
      <c r="K560" s="47"/>
      <c r="M560" s="30"/>
      <c r="N560" s="38"/>
      <c r="Q560" s="53"/>
      <c r="V560" s="16"/>
      <c r="W560" s="16"/>
      <c r="X560" s="16"/>
      <c r="Y560" s="16"/>
      <c r="Z560" s="6"/>
      <c r="AA560" s="6"/>
      <c r="AB560" s="6"/>
    </row>
    <row r="561" spans="1:28" s="17" customFormat="1" ht="9.9" customHeight="1" x14ac:dyDescent="0.15">
      <c r="A561" s="82"/>
      <c r="B561" s="26"/>
      <c r="D561" s="19"/>
      <c r="E561" s="19"/>
      <c r="F561" s="22"/>
      <c r="G561" s="90"/>
      <c r="H561" s="19"/>
      <c r="I561" s="54"/>
      <c r="J561" s="22"/>
      <c r="K561" s="47"/>
      <c r="M561" s="30"/>
      <c r="N561" s="38"/>
      <c r="Q561" s="53"/>
      <c r="V561" s="16"/>
      <c r="W561" s="16"/>
      <c r="X561" s="16"/>
      <c r="Y561" s="16"/>
      <c r="Z561" s="6"/>
      <c r="AA561" s="6"/>
      <c r="AB561" s="6"/>
    </row>
    <row r="562" spans="1:28" s="17" customFormat="1" ht="9.9" customHeight="1" x14ac:dyDescent="0.15">
      <c r="A562" s="82"/>
      <c r="B562" s="26"/>
      <c r="D562" s="19"/>
      <c r="E562" s="19"/>
      <c r="F562" s="22"/>
      <c r="G562" s="90"/>
      <c r="H562" s="19"/>
      <c r="I562" s="54"/>
      <c r="J562" s="22"/>
      <c r="K562" s="47"/>
      <c r="M562" s="30"/>
      <c r="N562" s="38"/>
      <c r="Q562" s="53"/>
      <c r="V562" s="16"/>
      <c r="W562" s="16"/>
      <c r="X562" s="16"/>
      <c r="Y562" s="16"/>
      <c r="Z562" s="6"/>
      <c r="AA562" s="6"/>
      <c r="AB562" s="6"/>
    </row>
    <row r="563" spans="1:28" s="17" customFormat="1" ht="9.9" customHeight="1" x14ac:dyDescent="0.15">
      <c r="A563" s="82"/>
      <c r="B563" s="26"/>
      <c r="D563" s="19"/>
      <c r="E563" s="19"/>
      <c r="F563" s="22"/>
      <c r="G563" s="90"/>
      <c r="H563" s="19"/>
      <c r="I563" s="54"/>
      <c r="J563" s="22"/>
      <c r="K563" s="47"/>
      <c r="M563" s="30"/>
      <c r="N563" s="38"/>
      <c r="Q563" s="53"/>
      <c r="V563" s="16"/>
      <c r="W563" s="16"/>
      <c r="X563" s="16"/>
      <c r="Y563" s="16"/>
      <c r="Z563" s="6"/>
      <c r="AA563" s="6"/>
      <c r="AB563" s="6"/>
    </row>
    <row r="564" spans="1:28" s="17" customFormat="1" ht="9.9" customHeight="1" x14ac:dyDescent="0.15">
      <c r="A564" s="82"/>
      <c r="B564" s="26"/>
      <c r="D564" s="19"/>
      <c r="E564" s="19"/>
      <c r="F564" s="22"/>
      <c r="G564" s="90"/>
      <c r="H564" s="19"/>
      <c r="I564" s="54"/>
      <c r="J564" s="22"/>
      <c r="K564" s="47"/>
      <c r="M564" s="30"/>
      <c r="N564" s="38"/>
      <c r="Q564" s="53"/>
      <c r="V564" s="16"/>
      <c r="W564" s="16"/>
      <c r="X564" s="16"/>
      <c r="Y564" s="16"/>
      <c r="Z564" s="6"/>
      <c r="AA564" s="6"/>
      <c r="AB564" s="6"/>
    </row>
    <row r="565" spans="1:28" s="17" customFormat="1" ht="9.9" customHeight="1" x14ac:dyDescent="0.15">
      <c r="A565" s="82"/>
      <c r="B565" s="26"/>
      <c r="D565" s="19"/>
      <c r="E565" s="19"/>
      <c r="F565" s="22"/>
      <c r="G565" s="90"/>
      <c r="H565" s="19"/>
      <c r="I565" s="54"/>
      <c r="J565" s="22"/>
      <c r="K565" s="47"/>
      <c r="M565" s="30"/>
      <c r="N565" s="38"/>
      <c r="Q565" s="53"/>
      <c r="V565" s="16"/>
      <c r="W565" s="16"/>
      <c r="X565" s="16"/>
      <c r="Y565" s="16"/>
      <c r="Z565" s="6"/>
      <c r="AA565" s="6"/>
      <c r="AB565" s="6"/>
    </row>
    <row r="566" spans="1:28" s="17" customFormat="1" ht="9.9" customHeight="1" x14ac:dyDescent="0.15">
      <c r="A566" s="82"/>
      <c r="B566" s="26"/>
      <c r="D566" s="19"/>
      <c r="E566" s="19"/>
      <c r="F566" s="22"/>
      <c r="G566" s="90"/>
      <c r="H566" s="19"/>
      <c r="I566" s="54"/>
      <c r="J566" s="22"/>
      <c r="K566" s="47"/>
      <c r="M566" s="30"/>
      <c r="N566" s="38"/>
      <c r="Q566" s="53"/>
      <c r="V566" s="16"/>
      <c r="W566" s="16"/>
      <c r="X566" s="16"/>
      <c r="Y566" s="16"/>
      <c r="Z566" s="6"/>
      <c r="AA566" s="6"/>
      <c r="AB566" s="6"/>
    </row>
    <row r="567" spans="1:28" s="17" customFormat="1" ht="9.9" customHeight="1" x14ac:dyDescent="0.15">
      <c r="A567" s="82"/>
      <c r="B567" s="26"/>
      <c r="D567" s="19"/>
      <c r="E567" s="19"/>
      <c r="F567" s="22"/>
      <c r="G567" s="90"/>
      <c r="H567" s="19"/>
      <c r="I567" s="54"/>
      <c r="J567" s="22"/>
      <c r="K567" s="47"/>
      <c r="M567" s="30"/>
      <c r="N567" s="38"/>
      <c r="Q567" s="53"/>
      <c r="V567" s="16"/>
      <c r="W567" s="16"/>
      <c r="X567" s="16"/>
      <c r="Y567" s="16"/>
      <c r="Z567" s="6"/>
      <c r="AA567" s="6"/>
      <c r="AB567" s="6"/>
    </row>
    <row r="568" spans="1:28" s="17" customFormat="1" ht="9.9" customHeight="1" x14ac:dyDescent="0.15">
      <c r="A568" s="82"/>
      <c r="B568" s="26"/>
      <c r="D568" s="19"/>
      <c r="E568" s="19"/>
      <c r="F568" s="22"/>
      <c r="G568" s="90"/>
      <c r="H568" s="19"/>
      <c r="I568" s="54"/>
      <c r="J568" s="22"/>
      <c r="K568" s="47"/>
      <c r="M568" s="30"/>
      <c r="N568" s="38"/>
      <c r="Q568" s="53"/>
      <c r="V568" s="16"/>
      <c r="W568" s="16"/>
      <c r="X568" s="16"/>
      <c r="Y568" s="16"/>
      <c r="Z568" s="6"/>
      <c r="AA568" s="6"/>
      <c r="AB568" s="6"/>
    </row>
    <row r="569" spans="1:28" s="17" customFormat="1" ht="9.9" customHeight="1" x14ac:dyDescent="0.15">
      <c r="A569" s="82"/>
      <c r="B569" s="26"/>
      <c r="D569" s="19"/>
      <c r="E569" s="19"/>
      <c r="F569" s="22"/>
      <c r="G569" s="90"/>
      <c r="H569" s="19"/>
      <c r="I569" s="54"/>
      <c r="J569" s="22"/>
      <c r="K569" s="47"/>
      <c r="M569" s="30"/>
      <c r="N569" s="38"/>
      <c r="Q569" s="53"/>
      <c r="V569" s="16"/>
      <c r="W569" s="16"/>
      <c r="X569" s="16"/>
      <c r="Y569" s="16"/>
      <c r="Z569" s="6"/>
      <c r="AA569" s="6"/>
      <c r="AB569" s="6"/>
    </row>
    <row r="570" spans="1:28" s="17" customFormat="1" ht="9.9" customHeight="1" x14ac:dyDescent="0.15">
      <c r="A570" s="82"/>
      <c r="B570" s="26"/>
      <c r="D570" s="19"/>
      <c r="E570" s="19"/>
      <c r="F570" s="22"/>
      <c r="G570" s="90"/>
      <c r="H570" s="19"/>
      <c r="I570" s="54"/>
      <c r="J570" s="22"/>
      <c r="K570" s="47"/>
      <c r="M570" s="30"/>
      <c r="N570" s="38"/>
      <c r="Q570" s="53"/>
      <c r="V570" s="16"/>
      <c r="W570" s="16"/>
      <c r="X570" s="16"/>
      <c r="Y570" s="16"/>
      <c r="Z570" s="6"/>
      <c r="AA570" s="6"/>
      <c r="AB570" s="6"/>
    </row>
    <row r="571" spans="1:28" s="17" customFormat="1" ht="9.9" customHeight="1" x14ac:dyDescent="0.15">
      <c r="A571" s="82"/>
      <c r="B571" s="26"/>
      <c r="D571" s="19"/>
      <c r="E571" s="19"/>
      <c r="F571" s="22"/>
      <c r="G571" s="90"/>
      <c r="H571" s="19"/>
      <c r="I571" s="54"/>
      <c r="J571" s="22"/>
      <c r="K571" s="47"/>
      <c r="M571" s="30"/>
      <c r="N571" s="38"/>
      <c r="Q571" s="53"/>
      <c r="V571" s="16"/>
      <c r="W571" s="16"/>
      <c r="X571" s="16"/>
      <c r="Y571" s="16"/>
      <c r="Z571" s="6"/>
      <c r="AA571" s="6"/>
      <c r="AB571" s="6"/>
    </row>
    <row r="572" spans="1:28" s="17" customFormat="1" ht="9.9" customHeight="1" x14ac:dyDescent="0.15">
      <c r="A572" s="82"/>
      <c r="B572" s="26"/>
      <c r="D572" s="19"/>
      <c r="E572" s="19"/>
      <c r="F572" s="22"/>
      <c r="G572" s="90"/>
      <c r="H572" s="19"/>
      <c r="I572" s="54"/>
      <c r="J572" s="22"/>
      <c r="K572" s="47"/>
      <c r="M572" s="30"/>
      <c r="N572" s="38"/>
      <c r="Q572" s="53"/>
      <c r="V572" s="16"/>
      <c r="W572" s="16"/>
      <c r="X572" s="16"/>
      <c r="Y572" s="16"/>
      <c r="Z572" s="6"/>
      <c r="AA572" s="6"/>
      <c r="AB572" s="6"/>
    </row>
    <row r="573" spans="1:28" s="17" customFormat="1" ht="9.9" customHeight="1" x14ac:dyDescent="0.15">
      <c r="A573" s="82"/>
      <c r="B573" s="26"/>
      <c r="D573" s="19"/>
      <c r="E573" s="19"/>
      <c r="F573" s="22"/>
      <c r="G573" s="90"/>
      <c r="H573" s="19"/>
      <c r="I573" s="54"/>
      <c r="J573" s="22"/>
      <c r="K573" s="47"/>
      <c r="M573" s="30"/>
      <c r="N573" s="38"/>
      <c r="Q573" s="53"/>
      <c r="V573" s="16"/>
      <c r="W573" s="16"/>
      <c r="X573" s="16"/>
      <c r="Y573" s="16"/>
      <c r="Z573" s="6"/>
      <c r="AA573" s="6"/>
      <c r="AB573" s="6"/>
    </row>
    <row r="574" spans="1:28" s="17" customFormat="1" ht="9.9" customHeight="1" x14ac:dyDescent="0.15">
      <c r="A574" s="82"/>
      <c r="B574" s="26"/>
      <c r="D574" s="19"/>
      <c r="E574" s="19"/>
      <c r="F574" s="22"/>
      <c r="G574" s="90"/>
      <c r="H574" s="19"/>
      <c r="I574" s="54"/>
      <c r="J574" s="22"/>
      <c r="K574" s="47"/>
      <c r="M574" s="30"/>
      <c r="N574" s="38"/>
      <c r="Q574" s="53"/>
      <c r="V574" s="16"/>
      <c r="W574" s="16"/>
      <c r="X574" s="16"/>
      <c r="Y574" s="16"/>
      <c r="Z574" s="6"/>
      <c r="AA574" s="6"/>
      <c r="AB574" s="6"/>
    </row>
    <row r="575" spans="1:28" s="17" customFormat="1" ht="9.9" customHeight="1" x14ac:dyDescent="0.15">
      <c r="A575" s="82"/>
      <c r="B575" s="26"/>
      <c r="D575" s="19"/>
      <c r="E575" s="19"/>
      <c r="F575" s="22"/>
      <c r="G575" s="90"/>
      <c r="H575" s="19"/>
      <c r="I575" s="54"/>
      <c r="J575" s="22"/>
      <c r="K575" s="47"/>
      <c r="M575" s="30"/>
      <c r="N575" s="38"/>
      <c r="Q575" s="53"/>
      <c r="V575" s="16"/>
      <c r="W575" s="16"/>
      <c r="X575" s="16"/>
      <c r="Y575" s="16"/>
      <c r="Z575" s="6"/>
      <c r="AA575" s="6"/>
      <c r="AB575" s="6"/>
    </row>
    <row r="576" spans="1:28" s="17" customFormat="1" ht="9.9" customHeight="1" x14ac:dyDescent="0.15">
      <c r="A576" s="82"/>
      <c r="B576" s="26"/>
      <c r="D576" s="19"/>
      <c r="E576" s="19"/>
      <c r="F576" s="22"/>
      <c r="G576" s="90"/>
      <c r="H576" s="19"/>
      <c r="I576" s="54"/>
      <c r="J576" s="22"/>
      <c r="K576" s="47"/>
      <c r="M576" s="30"/>
      <c r="N576" s="38"/>
      <c r="Q576" s="53"/>
      <c r="V576" s="16"/>
      <c r="W576" s="16"/>
      <c r="X576" s="16"/>
      <c r="Y576" s="16"/>
      <c r="Z576" s="6"/>
      <c r="AA576" s="6"/>
      <c r="AB576" s="6"/>
    </row>
    <row r="577" spans="1:28" s="17" customFormat="1" ht="9.9" customHeight="1" x14ac:dyDescent="0.15">
      <c r="A577" s="82"/>
      <c r="B577" s="26"/>
      <c r="D577" s="19"/>
      <c r="E577" s="19"/>
      <c r="F577" s="22"/>
      <c r="G577" s="90"/>
      <c r="H577" s="19"/>
      <c r="I577" s="54"/>
      <c r="J577" s="22"/>
      <c r="K577" s="47"/>
      <c r="M577" s="30"/>
      <c r="N577" s="38"/>
      <c r="Q577" s="53"/>
      <c r="V577" s="16"/>
      <c r="W577" s="16"/>
      <c r="X577" s="16"/>
      <c r="Y577" s="16"/>
      <c r="Z577" s="6"/>
      <c r="AA577" s="6"/>
      <c r="AB577" s="6"/>
    </row>
    <row r="578" spans="1:28" s="17" customFormat="1" ht="9.9" customHeight="1" x14ac:dyDescent="0.15">
      <c r="A578" s="82"/>
      <c r="B578" s="26"/>
      <c r="D578" s="19"/>
      <c r="E578" s="19"/>
      <c r="F578" s="22"/>
      <c r="G578" s="90"/>
      <c r="H578" s="19"/>
      <c r="I578" s="54"/>
      <c r="J578" s="22"/>
      <c r="K578" s="47"/>
      <c r="M578" s="30"/>
      <c r="N578" s="38"/>
      <c r="Q578" s="53"/>
      <c r="V578" s="16"/>
      <c r="W578" s="16"/>
      <c r="X578" s="16"/>
      <c r="Y578" s="16"/>
      <c r="Z578" s="6"/>
      <c r="AA578" s="6"/>
      <c r="AB578" s="6"/>
    </row>
    <row r="579" spans="1:28" s="17" customFormat="1" ht="9.9" customHeight="1" x14ac:dyDescent="0.15">
      <c r="A579" s="82"/>
      <c r="B579" s="26"/>
      <c r="D579" s="19"/>
      <c r="E579" s="19"/>
      <c r="F579" s="22"/>
      <c r="G579" s="90"/>
      <c r="H579" s="19"/>
      <c r="I579" s="54"/>
      <c r="J579" s="22"/>
      <c r="K579" s="47"/>
      <c r="M579" s="30"/>
      <c r="N579" s="38"/>
      <c r="Q579" s="53"/>
      <c r="V579" s="16"/>
      <c r="W579" s="16"/>
      <c r="X579" s="16"/>
      <c r="Y579" s="16"/>
      <c r="Z579" s="6"/>
      <c r="AA579" s="6"/>
      <c r="AB579" s="6"/>
    </row>
    <row r="580" spans="1:28" s="17" customFormat="1" ht="9.9" customHeight="1" x14ac:dyDescent="0.15">
      <c r="A580" s="82"/>
      <c r="B580" s="26"/>
      <c r="D580" s="19"/>
      <c r="E580" s="19"/>
      <c r="F580" s="22"/>
      <c r="G580" s="90"/>
      <c r="H580" s="19"/>
      <c r="I580" s="54"/>
      <c r="J580" s="22"/>
      <c r="K580" s="47"/>
      <c r="M580" s="30"/>
      <c r="N580" s="38"/>
      <c r="Q580" s="53"/>
      <c r="V580" s="16"/>
      <c r="W580" s="16"/>
      <c r="X580" s="16"/>
      <c r="Y580" s="16"/>
      <c r="Z580" s="6"/>
      <c r="AA580" s="6"/>
      <c r="AB580" s="6"/>
    </row>
    <row r="581" spans="1:28" s="17" customFormat="1" ht="9.9" customHeight="1" x14ac:dyDescent="0.15">
      <c r="A581" s="82"/>
      <c r="B581" s="26"/>
      <c r="D581" s="19"/>
      <c r="E581" s="19"/>
      <c r="F581" s="22"/>
      <c r="G581" s="90"/>
      <c r="H581" s="19"/>
      <c r="I581" s="54"/>
      <c r="J581" s="22"/>
      <c r="K581" s="47"/>
      <c r="M581" s="30"/>
      <c r="N581" s="38"/>
      <c r="Q581" s="53"/>
      <c r="V581" s="16"/>
      <c r="W581" s="16"/>
      <c r="X581" s="16"/>
      <c r="Y581" s="16"/>
      <c r="Z581" s="6"/>
      <c r="AA581" s="6"/>
      <c r="AB581" s="6"/>
    </row>
    <row r="582" spans="1:28" s="17" customFormat="1" ht="9.9" customHeight="1" x14ac:dyDescent="0.15">
      <c r="A582" s="82"/>
      <c r="B582" s="26"/>
      <c r="D582" s="19"/>
      <c r="E582" s="19"/>
      <c r="F582" s="22"/>
      <c r="G582" s="90"/>
      <c r="H582" s="19"/>
      <c r="I582" s="54"/>
      <c r="J582" s="22"/>
      <c r="K582" s="47"/>
      <c r="M582" s="30"/>
      <c r="N582" s="38"/>
      <c r="Q582" s="53"/>
      <c r="V582" s="16"/>
      <c r="W582" s="16"/>
      <c r="X582" s="16"/>
      <c r="Y582" s="16"/>
      <c r="Z582" s="6"/>
      <c r="AA582" s="6"/>
      <c r="AB582" s="6"/>
    </row>
    <row r="583" spans="1:28" s="17" customFormat="1" ht="9.9" customHeight="1" x14ac:dyDescent="0.15">
      <c r="A583" s="82"/>
      <c r="B583" s="26"/>
      <c r="D583" s="19"/>
      <c r="E583" s="19"/>
      <c r="F583" s="22"/>
      <c r="G583" s="90"/>
      <c r="H583" s="19"/>
      <c r="I583" s="54"/>
      <c r="J583" s="22"/>
      <c r="K583" s="47"/>
      <c r="M583" s="30"/>
      <c r="N583" s="38"/>
      <c r="Q583" s="53"/>
      <c r="V583" s="16"/>
      <c r="W583" s="16"/>
      <c r="X583" s="16"/>
      <c r="Y583" s="16"/>
      <c r="Z583" s="6"/>
      <c r="AA583" s="6"/>
      <c r="AB583" s="6"/>
    </row>
    <row r="584" spans="1:28" s="17" customFormat="1" ht="9.9" customHeight="1" x14ac:dyDescent="0.15">
      <c r="A584" s="82"/>
      <c r="B584" s="26"/>
      <c r="D584" s="19"/>
      <c r="E584" s="19"/>
      <c r="F584" s="22"/>
      <c r="G584" s="90"/>
      <c r="H584" s="19"/>
      <c r="I584" s="54"/>
      <c r="J584" s="22"/>
      <c r="K584" s="47"/>
      <c r="M584" s="30"/>
      <c r="N584" s="38"/>
      <c r="Q584" s="53"/>
      <c r="V584" s="16"/>
      <c r="W584" s="16"/>
      <c r="X584" s="16"/>
      <c r="Y584" s="16"/>
      <c r="Z584" s="6"/>
      <c r="AA584" s="6"/>
      <c r="AB584" s="6"/>
    </row>
    <row r="585" spans="1:28" s="17" customFormat="1" ht="9.9" customHeight="1" x14ac:dyDescent="0.15">
      <c r="A585" s="82"/>
      <c r="B585" s="26"/>
      <c r="D585" s="19"/>
      <c r="E585" s="19"/>
      <c r="F585" s="22"/>
      <c r="G585" s="90"/>
      <c r="H585" s="19"/>
      <c r="I585" s="54"/>
      <c r="J585" s="22"/>
      <c r="K585" s="47"/>
      <c r="M585" s="30"/>
      <c r="N585" s="38"/>
      <c r="Q585" s="53"/>
      <c r="V585" s="16"/>
      <c r="W585" s="16"/>
      <c r="X585" s="16"/>
      <c r="Y585" s="16"/>
      <c r="Z585" s="6"/>
      <c r="AA585" s="6"/>
      <c r="AB585" s="6"/>
    </row>
    <row r="586" spans="1:28" s="17" customFormat="1" ht="9.9" customHeight="1" x14ac:dyDescent="0.15">
      <c r="A586" s="82"/>
      <c r="B586" s="26"/>
      <c r="D586" s="19"/>
      <c r="E586" s="19"/>
      <c r="F586" s="22"/>
      <c r="G586" s="90"/>
      <c r="H586" s="19"/>
      <c r="I586" s="54"/>
      <c r="J586" s="22"/>
      <c r="K586" s="47"/>
      <c r="M586" s="30"/>
      <c r="N586" s="38"/>
      <c r="Q586" s="53"/>
      <c r="V586" s="16"/>
      <c r="W586" s="16"/>
      <c r="X586" s="16"/>
      <c r="Y586" s="16"/>
      <c r="Z586" s="6"/>
      <c r="AA586" s="6"/>
      <c r="AB586" s="6"/>
    </row>
    <row r="587" spans="1:28" s="17" customFormat="1" ht="9.9" customHeight="1" x14ac:dyDescent="0.15">
      <c r="A587" s="82"/>
      <c r="B587" s="26"/>
      <c r="D587" s="19"/>
      <c r="E587" s="19"/>
      <c r="F587" s="22"/>
      <c r="G587" s="90"/>
      <c r="H587" s="19"/>
      <c r="I587" s="54"/>
      <c r="J587" s="22"/>
      <c r="K587" s="47"/>
      <c r="M587" s="30"/>
      <c r="N587" s="38"/>
      <c r="Q587" s="53"/>
      <c r="V587" s="16"/>
      <c r="W587" s="16"/>
      <c r="X587" s="16"/>
      <c r="Y587" s="16"/>
      <c r="Z587" s="6"/>
      <c r="AA587" s="6"/>
      <c r="AB587" s="6"/>
    </row>
    <row r="588" spans="1:28" s="17" customFormat="1" ht="9.9" customHeight="1" x14ac:dyDescent="0.15">
      <c r="A588" s="82"/>
      <c r="B588" s="26"/>
      <c r="D588" s="19"/>
      <c r="E588" s="19"/>
      <c r="F588" s="22"/>
      <c r="G588" s="90"/>
      <c r="H588" s="19"/>
      <c r="I588" s="54"/>
      <c r="J588" s="22"/>
      <c r="K588" s="47"/>
      <c r="M588" s="30"/>
      <c r="N588" s="38"/>
      <c r="Q588" s="53"/>
      <c r="V588" s="16"/>
      <c r="W588" s="16"/>
      <c r="X588" s="16"/>
      <c r="Y588" s="16"/>
      <c r="Z588" s="6"/>
      <c r="AA588" s="6"/>
      <c r="AB588" s="6"/>
    </row>
    <row r="589" spans="1:28" s="17" customFormat="1" ht="9.9" customHeight="1" x14ac:dyDescent="0.15">
      <c r="A589" s="82"/>
      <c r="B589" s="27"/>
      <c r="C589" s="90"/>
      <c r="D589" s="90"/>
      <c r="E589" s="90"/>
      <c r="F589" s="96"/>
      <c r="G589" s="90"/>
      <c r="H589" s="38"/>
      <c r="I589" s="38"/>
      <c r="J589" s="38"/>
      <c r="K589" s="47"/>
      <c r="M589" s="30"/>
      <c r="N589" s="38"/>
      <c r="Q589" s="53"/>
      <c r="V589" s="16"/>
      <c r="W589" s="16"/>
      <c r="X589" s="16"/>
      <c r="Y589" s="16"/>
      <c r="Z589" s="6"/>
      <c r="AA589" s="6"/>
      <c r="AB589" s="6"/>
    </row>
    <row r="590" spans="1:28" s="17" customFormat="1" ht="9.9" customHeight="1" x14ac:dyDescent="0.15">
      <c r="A590" s="10"/>
      <c r="B590" s="83"/>
      <c r="C590" s="90"/>
      <c r="D590" s="90"/>
      <c r="E590" s="90"/>
      <c r="F590" s="96"/>
      <c r="G590" s="90"/>
      <c r="K590" s="38"/>
      <c r="L590" s="38"/>
      <c r="M590" s="38"/>
      <c r="N590" s="102"/>
      <c r="Q590" s="53"/>
      <c r="V590" s="16"/>
      <c r="W590" s="16"/>
      <c r="X590" s="16"/>
      <c r="Y590" s="16"/>
      <c r="Z590" s="6"/>
      <c r="AA590" s="6"/>
      <c r="AB590" s="6"/>
    </row>
    <row r="591" spans="1:28" s="17" customFormat="1" ht="9.9" customHeight="1" x14ac:dyDescent="0.15">
      <c r="A591" s="82"/>
      <c r="B591" s="26"/>
      <c r="C591" s="19"/>
      <c r="D591" s="90"/>
      <c r="E591" s="90"/>
      <c r="F591" s="96"/>
      <c r="G591" s="90"/>
      <c r="I591" s="40"/>
      <c r="K591" s="38"/>
      <c r="L591" s="40"/>
      <c r="M591" s="40"/>
      <c r="N591" s="103"/>
      <c r="Q591" s="53"/>
      <c r="V591" s="16"/>
      <c r="W591" s="16"/>
      <c r="X591" s="16"/>
      <c r="Y591" s="16"/>
      <c r="Z591" s="6"/>
      <c r="AA591" s="6"/>
      <c r="AB591" s="6"/>
    </row>
    <row r="592" spans="1:28" s="17" customFormat="1" ht="9.9" customHeight="1" x14ac:dyDescent="0.15">
      <c r="A592" s="82"/>
      <c r="B592" s="26"/>
      <c r="C592" s="19"/>
      <c r="D592" s="90"/>
      <c r="E592" s="90"/>
      <c r="F592" s="96"/>
      <c r="G592" s="90"/>
      <c r="I592" s="40"/>
      <c r="K592" s="38"/>
      <c r="L592" s="40"/>
      <c r="M592" s="40"/>
      <c r="N592" s="103"/>
      <c r="Q592" s="53"/>
      <c r="V592" s="16"/>
      <c r="W592" s="16"/>
      <c r="X592" s="16"/>
      <c r="Y592" s="16"/>
      <c r="Z592" s="6"/>
      <c r="AA592" s="6"/>
      <c r="AB592" s="6"/>
    </row>
    <row r="593" spans="1:28" s="17" customFormat="1" ht="9.9" customHeight="1" x14ac:dyDescent="0.15">
      <c r="A593" s="82"/>
      <c r="B593" s="26"/>
      <c r="C593" s="19"/>
      <c r="D593" s="90"/>
      <c r="E593" s="90"/>
      <c r="F593" s="96"/>
      <c r="G593" s="90"/>
      <c r="I593" s="40"/>
      <c r="K593" s="38"/>
      <c r="L593" s="40"/>
      <c r="M593" s="40"/>
      <c r="N593" s="103"/>
      <c r="Q593" s="53"/>
      <c r="V593" s="16"/>
      <c r="W593" s="16"/>
      <c r="X593" s="16"/>
      <c r="Y593" s="16"/>
      <c r="Z593" s="6"/>
      <c r="AA593" s="6"/>
      <c r="AB593" s="6"/>
    </row>
    <row r="594" spans="1:28" s="17" customFormat="1" ht="9.9" customHeight="1" x14ac:dyDescent="0.15">
      <c r="A594" s="82"/>
      <c r="B594" s="26"/>
      <c r="C594" s="19"/>
      <c r="D594" s="90"/>
      <c r="E594" s="90"/>
      <c r="F594" s="96"/>
      <c r="G594" s="90"/>
      <c r="I594" s="40"/>
      <c r="K594" s="38"/>
      <c r="L594" s="40"/>
      <c r="M594" s="40"/>
      <c r="N594" s="103"/>
      <c r="Q594" s="53"/>
      <c r="V594" s="16"/>
      <c r="W594" s="16"/>
      <c r="X594" s="16"/>
      <c r="Y594" s="16"/>
      <c r="Z594" s="6"/>
      <c r="AA594" s="6"/>
      <c r="AB594" s="6"/>
    </row>
    <row r="595" spans="1:28" s="17" customFormat="1" ht="9.9" customHeight="1" x14ac:dyDescent="0.15">
      <c r="A595" s="82"/>
      <c r="B595" s="26"/>
      <c r="C595" s="19"/>
      <c r="D595" s="90"/>
      <c r="E595" s="90"/>
      <c r="F595" s="96"/>
      <c r="G595" s="90"/>
      <c r="I595" s="40"/>
      <c r="K595" s="38"/>
      <c r="L595" s="40"/>
      <c r="M595" s="40"/>
      <c r="N595" s="103"/>
      <c r="Q595" s="53"/>
      <c r="V595" s="16"/>
      <c r="W595" s="16"/>
      <c r="X595" s="16"/>
      <c r="Y595" s="16"/>
      <c r="Z595" s="6"/>
      <c r="AA595" s="6"/>
      <c r="AB595" s="6"/>
    </row>
    <row r="596" spans="1:28" s="17" customFormat="1" ht="9.9" customHeight="1" x14ac:dyDescent="0.15">
      <c r="A596" s="82"/>
      <c r="B596" s="26"/>
      <c r="C596" s="19"/>
      <c r="D596" s="90"/>
      <c r="E596" s="90"/>
      <c r="F596" s="96"/>
      <c r="G596" s="90"/>
      <c r="I596" s="40"/>
      <c r="K596" s="38"/>
      <c r="L596" s="40"/>
      <c r="M596" s="40"/>
      <c r="N596" s="103"/>
      <c r="Q596" s="53"/>
      <c r="V596" s="16"/>
      <c r="W596" s="16"/>
      <c r="X596" s="16"/>
      <c r="Y596" s="16"/>
      <c r="Z596" s="6"/>
      <c r="AA596" s="6"/>
      <c r="AB596" s="6"/>
    </row>
    <row r="597" spans="1:28" s="17" customFormat="1" ht="9.9" customHeight="1" x14ac:dyDescent="0.15">
      <c r="A597" s="82"/>
      <c r="B597" s="26"/>
      <c r="C597" s="19"/>
      <c r="D597" s="90"/>
      <c r="E597" s="90"/>
      <c r="F597" s="96"/>
      <c r="G597" s="90"/>
      <c r="I597" s="40"/>
      <c r="K597" s="38"/>
      <c r="L597" s="40"/>
      <c r="M597" s="40"/>
      <c r="N597" s="103"/>
      <c r="Q597" s="53"/>
      <c r="V597" s="16"/>
      <c r="W597" s="16"/>
      <c r="X597" s="16"/>
      <c r="Y597" s="16"/>
      <c r="Z597" s="6"/>
      <c r="AA597" s="6"/>
      <c r="AB597" s="6"/>
    </row>
    <row r="598" spans="1:28" s="17" customFormat="1" ht="9.9" customHeight="1" x14ac:dyDescent="0.15">
      <c r="A598" s="82"/>
      <c r="B598" s="26"/>
      <c r="C598" s="19"/>
      <c r="D598" s="90"/>
      <c r="E598" s="90"/>
      <c r="F598" s="96"/>
      <c r="G598" s="90"/>
      <c r="I598" s="40"/>
      <c r="K598" s="38"/>
      <c r="L598" s="40"/>
      <c r="M598" s="40"/>
      <c r="N598" s="103"/>
      <c r="Q598" s="53"/>
      <c r="V598" s="16"/>
      <c r="W598" s="16"/>
      <c r="X598" s="16"/>
      <c r="Y598" s="16"/>
      <c r="Z598" s="6"/>
      <c r="AA598" s="6"/>
      <c r="AB598" s="6"/>
    </row>
    <row r="599" spans="1:28" s="17" customFormat="1" ht="9.9" customHeight="1" x14ac:dyDescent="0.15">
      <c r="A599" s="82"/>
      <c r="B599" s="26"/>
      <c r="C599" s="19"/>
      <c r="D599" s="90"/>
      <c r="E599" s="90"/>
      <c r="F599" s="96"/>
      <c r="G599" s="90"/>
      <c r="I599" s="40"/>
      <c r="K599" s="38"/>
      <c r="L599" s="40"/>
      <c r="M599" s="40"/>
      <c r="N599" s="103"/>
      <c r="Q599" s="53"/>
      <c r="V599" s="16"/>
      <c r="W599" s="16"/>
      <c r="X599" s="16"/>
      <c r="Y599" s="16"/>
      <c r="Z599" s="6"/>
      <c r="AA599" s="6"/>
      <c r="AB599" s="6"/>
    </row>
    <row r="600" spans="1:28" s="17" customFormat="1" ht="9.9" customHeight="1" x14ac:dyDescent="0.15">
      <c r="A600" s="82"/>
      <c r="B600" s="26"/>
      <c r="C600" s="19"/>
      <c r="D600" s="90"/>
      <c r="E600" s="90"/>
      <c r="F600" s="96"/>
      <c r="G600" s="90"/>
      <c r="I600" s="40"/>
      <c r="K600" s="38"/>
      <c r="L600" s="40"/>
      <c r="M600" s="40"/>
      <c r="N600" s="103"/>
      <c r="Q600" s="53"/>
      <c r="V600" s="16"/>
      <c r="W600" s="16"/>
      <c r="X600" s="16"/>
      <c r="Y600" s="16"/>
      <c r="Z600" s="6"/>
      <c r="AA600" s="6"/>
      <c r="AB600" s="6"/>
    </row>
    <row r="601" spans="1:28" s="17" customFormat="1" ht="9.9" customHeight="1" x14ac:dyDescent="0.15">
      <c r="A601" s="82"/>
      <c r="B601" s="26"/>
      <c r="C601" s="19"/>
      <c r="D601" s="90"/>
      <c r="E601" s="90"/>
      <c r="F601" s="96"/>
      <c r="G601" s="90"/>
      <c r="I601" s="40"/>
      <c r="K601" s="38"/>
      <c r="L601" s="40"/>
      <c r="M601" s="40"/>
      <c r="N601" s="103"/>
      <c r="Q601" s="53"/>
      <c r="V601" s="16"/>
      <c r="W601" s="16"/>
      <c r="X601" s="16"/>
      <c r="Y601" s="16"/>
      <c r="Z601" s="6"/>
      <c r="AA601" s="6"/>
      <c r="AB601" s="6"/>
    </row>
    <row r="602" spans="1:28" s="17" customFormat="1" ht="9.9" customHeight="1" x14ac:dyDescent="0.15">
      <c r="A602" s="82"/>
      <c r="B602" s="26"/>
      <c r="C602" s="19"/>
      <c r="D602" s="90"/>
      <c r="E602" s="90"/>
      <c r="F602" s="96"/>
      <c r="G602" s="90"/>
      <c r="I602" s="40"/>
      <c r="K602" s="38"/>
      <c r="L602" s="40"/>
      <c r="M602" s="40"/>
      <c r="N602" s="103"/>
      <c r="Q602" s="53"/>
      <c r="V602" s="16"/>
      <c r="W602" s="16"/>
      <c r="X602" s="16"/>
      <c r="Y602" s="16"/>
      <c r="Z602" s="6"/>
      <c r="AA602" s="6"/>
      <c r="AB602" s="6"/>
    </row>
    <row r="603" spans="1:28" s="17" customFormat="1" ht="9.9" customHeight="1" x14ac:dyDescent="0.15">
      <c r="A603" s="82"/>
      <c r="B603" s="26"/>
      <c r="C603" s="19"/>
      <c r="D603" s="90"/>
      <c r="E603" s="90"/>
      <c r="F603" s="96"/>
      <c r="G603" s="90"/>
      <c r="I603" s="40"/>
      <c r="K603" s="38"/>
      <c r="L603" s="40"/>
      <c r="M603" s="40"/>
      <c r="N603" s="103"/>
      <c r="Q603" s="53"/>
      <c r="V603" s="16"/>
      <c r="W603" s="16"/>
      <c r="X603" s="16"/>
      <c r="Y603" s="16"/>
      <c r="Z603" s="6"/>
      <c r="AA603" s="6"/>
      <c r="AB603" s="6"/>
    </row>
    <row r="604" spans="1:28" s="17" customFormat="1" ht="9.9" customHeight="1" x14ac:dyDescent="0.15">
      <c r="A604" s="82"/>
      <c r="B604" s="26"/>
      <c r="C604" s="19"/>
      <c r="D604" s="90"/>
      <c r="E604" s="90"/>
      <c r="F604" s="96"/>
      <c r="G604" s="90"/>
      <c r="I604" s="40"/>
      <c r="K604" s="38"/>
      <c r="L604" s="40"/>
      <c r="M604" s="40"/>
      <c r="N604" s="103"/>
      <c r="Q604" s="53"/>
      <c r="V604" s="16"/>
      <c r="W604" s="16"/>
      <c r="X604" s="16"/>
      <c r="Y604" s="16"/>
      <c r="Z604" s="6"/>
      <c r="AA604" s="6"/>
      <c r="AB604" s="6"/>
    </row>
    <row r="605" spans="1:28" s="17" customFormat="1" ht="9.9" customHeight="1" x14ac:dyDescent="0.15">
      <c r="A605" s="82"/>
      <c r="B605" s="26"/>
      <c r="C605" s="19"/>
      <c r="D605" s="90"/>
      <c r="E605" s="90"/>
      <c r="F605" s="96"/>
      <c r="G605" s="90"/>
      <c r="I605" s="40"/>
      <c r="K605" s="38"/>
      <c r="L605" s="40"/>
      <c r="M605" s="40"/>
      <c r="N605" s="103"/>
      <c r="Q605" s="53"/>
      <c r="V605" s="16"/>
      <c r="W605" s="16"/>
      <c r="X605" s="16"/>
      <c r="Y605" s="16"/>
      <c r="Z605" s="6"/>
      <c r="AA605" s="6"/>
      <c r="AB605" s="6"/>
    </row>
    <row r="606" spans="1:28" s="17" customFormat="1" ht="9.9" customHeight="1" x14ac:dyDescent="0.15">
      <c r="A606" s="82"/>
      <c r="B606" s="26"/>
      <c r="C606" s="19"/>
      <c r="D606" s="90"/>
      <c r="E606" s="90"/>
      <c r="F606" s="96"/>
      <c r="G606" s="90"/>
      <c r="I606" s="40"/>
      <c r="K606" s="38"/>
      <c r="L606" s="40"/>
      <c r="M606" s="40"/>
      <c r="N606" s="103"/>
      <c r="Q606" s="53"/>
      <c r="V606" s="16"/>
      <c r="W606" s="16"/>
      <c r="X606" s="16"/>
      <c r="Y606" s="16"/>
      <c r="Z606" s="6"/>
      <c r="AA606" s="6"/>
      <c r="AB606" s="6"/>
    </row>
    <row r="607" spans="1:28" s="17" customFormat="1" ht="9.9" customHeight="1" x14ac:dyDescent="0.15">
      <c r="A607" s="82"/>
      <c r="B607" s="26"/>
      <c r="C607" s="19"/>
      <c r="D607" s="90"/>
      <c r="E607" s="90"/>
      <c r="F607" s="96"/>
      <c r="G607" s="90"/>
      <c r="I607" s="40"/>
      <c r="K607" s="38"/>
      <c r="L607" s="40"/>
      <c r="M607" s="40"/>
      <c r="N607" s="103"/>
      <c r="Q607" s="53"/>
      <c r="V607" s="16"/>
      <c r="W607" s="16"/>
      <c r="X607" s="16"/>
      <c r="Y607" s="16"/>
      <c r="Z607" s="6"/>
      <c r="AA607" s="6"/>
      <c r="AB607" s="6"/>
    </row>
    <row r="608" spans="1:28" s="17" customFormat="1" ht="9.9" customHeight="1" x14ac:dyDescent="0.15">
      <c r="A608" s="82"/>
      <c r="B608" s="26"/>
      <c r="C608" s="19"/>
      <c r="D608" s="90"/>
      <c r="E608" s="90"/>
      <c r="F608" s="96"/>
      <c r="G608" s="90"/>
      <c r="I608" s="40"/>
      <c r="K608" s="38"/>
      <c r="L608" s="40"/>
      <c r="M608" s="40"/>
      <c r="N608" s="103"/>
      <c r="Q608" s="53"/>
      <c r="V608" s="16"/>
      <c r="W608" s="16"/>
      <c r="X608" s="16"/>
      <c r="Y608" s="16"/>
      <c r="Z608" s="6"/>
      <c r="AA608" s="6"/>
      <c r="AB608" s="6"/>
    </row>
    <row r="609" spans="1:28" s="17" customFormat="1" ht="9.9" customHeight="1" x14ac:dyDescent="0.15">
      <c r="A609" s="82"/>
      <c r="B609" s="26"/>
      <c r="C609" s="19"/>
      <c r="D609" s="90"/>
      <c r="E609" s="90"/>
      <c r="F609" s="96"/>
      <c r="G609" s="90"/>
      <c r="I609" s="40"/>
      <c r="K609" s="38"/>
      <c r="L609" s="40"/>
      <c r="M609" s="40"/>
      <c r="N609" s="103"/>
      <c r="Q609" s="53"/>
      <c r="V609" s="16"/>
      <c r="W609" s="16"/>
      <c r="X609" s="16"/>
      <c r="Y609" s="16"/>
      <c r="Z609" s="6"/>
      <c r="AA609" s="6"/>
      <c r="AB609" s="6"/>
    </row>
    <row r="610" spans="1:28" s="17" customFormat="1" ht="9.9" customHeight="1" x14ac:dyDescent="0.15">
      <c r="A610" s="82"/>
      <c r="B610" s="26"/>
      <c r="C610" s="19"/>
      <c r="D610" s="90"/>
      <c r="E610" s="90"/>
      <c r="F610" s="96"/>
      <c r="G610" s="90"/>
      <c r="I610" s="40"/>
      <c r="K610" s="38"/>
      <c r="L610" s="40"/>
      <c r="M610" s="40"/>
      <c r="N610" s="103"/>
      <c r="Q610" s="53"/>
      <c r="V610" s="16"/>
      <c r="W610" s="16"/>
      <c r="X610" s="16"/>
      <c r="Y610" s="16"/>
      <c r="Z610" s="6"/>
      <c r="AA610" s="6"/>
      <c r="AB610" s="6"/>
    </row>
    <row r="611" spans="1:28" s="17" customFormat="1" ht="9.9" customHeight="1" x14ac:dyDescent="0.15">
      <c r="A611" s="82"/>
      <c r="B611" s="26"/>
      <c r="C611" s="19"/>
      <c r="D611" s="90"/>
      <c r="E611" s="90"/>
      <c r="F611" s="96"/>
      <c r="G611" s="90"/>
      <c r="I611" s="40"/>
      <c r="K611" s="38"/>
      <c r="L611" s="40"/>
      <c r="M611" s="40"/>
      <c r="N611" s="103"/>
      <c r="Q611" s="53"/>
      <c r="V611" s="16"/>
      <c r="W611" s="16"/>
      <c r="X611" s="16"/>
      <c r="Y611" s="16"/>
      <c r="Z611" s="6"/>
      <c r="AA611" s="6"/>
      <c r="AB611" s="6"/>
    </row>
    <row r="612" spans="1:28" s="17" customFormat="1" ht="9.9" customHeight="1" x14ac:dyDescent="0.15">
      <c r="A612" s="82"/>
      <c r="B612" s="26"/>
      <c r="C612" s="19"/>
      <c r="D612" s="90"/>
      <c r="E612" s="90"/>
      <c r="F612" s="96"/>
      <c r="G612" s="90"/>
      <c r="I612" s="40"/>
      <c r="K612" s="38"/>
      <c r="L612" s="40"/>
      <c r="M612" s="40"/>
      <c r="N612" s="103"/>
      <c r="Q612" s="53"/>
      <c r="V612" s="16"/>
      <c r="W612" s="16"/>
      <c r="X612" s="16"/>
      <c r="Y612" s="16"/>
      <c r="Z612" s="6"/>
      <c r="AA612" s="6"/>
      <c r="AB612" s="6"/>
    </row>
    <row r="613" spans="1:28" s="17" customFormat="1" ht="9.9" customHeight="1" x14ac:dyDescent="0.15">
      <c r="A613" s="82"/>
      <c r="B613" s="26"/>
      <c r="C613" s="19"/>
      <c r="D613" s="90"/>
      <c r="E613" s="90"/>
      <c r="F613" s="96"/>
      <c r="G613" s="90"/>
      <c r="I613" s="40"/>
      <c r="K613" s="38"/>
      <c r="L613" s="40"/>
      <c r="M613" s="40"/>
      <c r="N613" s="103"/>
      <c r="Q613" s="53"/>
      <c r="V613" s="16"/>
      <c r="W613" s="16"/>
      <c r="X613" s="16"/>
      <c r="Y613" s="16"/>
      <c r="Z613" s="6"/>
      <c r="AA613" s="6"/>
      <c r="AB613" s="6"/>
    </row>
    <row r="614" spans="1:28" s="17" customFormat="1" ht="9.9" customHeight="1" x14ac:dyDescent="0.15">
      <c r="A614" s="82"/>
      <c r="B614" s="26"/>
      <c r="C614" s="19"/>
      <c r="D614" s="90"/>
      <c r="E614" s="90"/>
      <c r="F614" s="96"/>
      <c r="G614" s="90"/>
      <c r="I614" s="40"/>
      <c r="K614" s="38"/>
      <c r="L614" s="40"/>
      <c r="M614" s="40"/>
      <c r="N614" s="103"/>
      <c r="Q614" s="53"/>
      <c r="V614" s="16"/>
      <c r="W614" s="16"/>
      <c r="X614" s="16"/>
      <c r="Y614" s="16"/>
      <c r="Z614" s="6"/>
      <c r="AA614" s="6"/>
      <c r="AB614" s="6"/>
    </row>
    <row r="615" spans="1:28" s="17" customFormat="1" ht="9.9" customHeight="1" x14ac:dyDescent="0.15">
      <c r="A615" s="82"/>
      <c r="B615" s="26"/>
      <c r="C615" s="19"/>
      <c r="D615" s="90"/>
      <c r="E615" s="90"/>
      <c r="F615" s="96"/>
      <c r="G615" s="90"/>
      <c r="I615" s="40"/>
      <c r="K615" s="38"/>
      <c r="L615" s="40"/>
      <c r="M615" s="40"/>
      <c r="N615" s="103"/>
      <c r="Q615" s="53"/>
      <c r="V615" s="16"/>
      <c r="W615" s="16"/>
      <c r="X615" s="16"/>
      <c r="Y615" s="16"/>
      <c r="Z615" s="6"/>
      <c r="AA615" s="6"/>
      <c r="AB615" s="6"/>
    </row>
    <row r="616" spans="1:28" s="17" customFormat="1" ht="9.9" customHeight="1" x14ac:dyDescent="0.15">
      <c r="A616" s="82"/>
      <c r="B616" s="26"/>
      <c r="C616" s="19"/>
      <c r="D616" s="90"/>
      <c r="E616" s="90"/>
      <c r="F616" s="96"/>
      <c r="G616" s="90"/>
      <c r="I616" s="40"/>
      <c r="K616" s="38"/>
      <c r="L616" s="40"/>
      <c r="M616" s="40"/>
      <c r="N616" s="103"/>
      <c r="Q616" s="53"/>
      <c r="V616" s="16"/>
      <c r="W616" s="16"/>
      <c r="X616" s="16"/>
      <c r="Y616" s="16"/>
      <c r="Z616" s="6"/>
      <c r="AA616" s="6"/>
      <c r="AB616" s="6"/>
    </row>
    <row r="617" spans="1:28" s="17" customFormat="1" ht="9.9" customHeight="1" x14ac:dyDescent="0.15">
      <c r="A617" s="82"/>
      <c r="B617" s="26"/>
      <c r="C617" s="19"/>
      <c r="D617" s="90"/>
      <c r="E617" s="90"/>
      <c r="F617" s="96"/>
      <c r="G617" s="90"/>
      <c r="I617" s="40"/>
      <c r="K617" s="38"/>
      <c r="L617" s="40"/>
      <c r="M617" s="40"/>
      <c r="N617" s="103"/>
      <c r="Q617" s="53"/>
      <c r="V617" s="16"/>
      <c r="W617" s="16"/>
      <c r="X617" s="16"/>
      <c r="Y617" s="16"/>
      <c r="Z617" s="6"/>
      <c r="AA617" s="6"/>
      <c r="AB617" s="6"/>
    </row>
    <row r="618" spans="1:28" s="17" customFormat="1" ht="9.9" customHeight="1" x14ac:dyDescent="0.15">
      <c r="A618" s="82"/>
      <c r="B618" s="26"/>
      <c r="C618" s="19"/>
      <c r="D618" s="90"/>
      <c r="E618" s="90"/>
      <c r="F618" s="96"/>
      <c r="G618" s="90"/>
      <c r="I618" s="40"/>
      <c r="K618" s="38"/>
      <c r="L618" s="40"/>
      <c r="M618" s="40"/>
      <c r="N618" s="103"/>
      <c r="Q618" s="53"/>
      <c r="V618" s="16"/>
      <c r="W618" s="16"/>
      <c r="X618" s="16"/>
      <c r="Y618" s="16"/>
      <c r="Z618" s="6"/>
      <c r="AA618" s="6"/>
      <c r="AB618" s="6"/>
    </row>
    <row r="619" spans="1:28" s="17" customFormat="1" ht="9.9" customHeight="1" x14ac:dyDescent="0.15">
      <c r="A619" s="82"/>
      <c r="B619" s="26"/>
      <c r="C619" s="19"/>
      <c r="D619" s="90"/>
      <c r="E619" s="90"/>
      <c r="F619" s="96"/>
      <c r="G619" s="90"/>
      <c r="I619" s="40"/>
      <c r="K619" s="38"/>
      <c r="L619" s="40"/>
      <c r="M619" s="40"/>
      <c r="N619" s="103"/>
      <c r="Q619" s="53"/>
      <c r="V619" s="16"/>
      <c r="W619" s="16"/>
      <c r="X619" s="16"/>
      <c r="Y619" s="16"/>
      <c r="Z619" s="6"/>
      <c r="AA619" s="6"/>
      <c r="AB619" s="6"/>
    </row>
    <row r="620" spans="1:28" s="17" customFormat="1" ht="9.9" customHeight="1" x14ac:dyDescent="0.15">
      <c r="A620" s="82"/>
      <c r="B620" s="26"/>
      <c r="C620" s="19"/>
      <c r="D620" s="90"/>
      <c r="E620" s="90"/>
      <c r="F620" s="96"/>
      <c r="G620" s="90"/>
      <c r="I620" s="40"/>
      <c r="K620" s="38"/>
      <c r="L620" s="40"/>
      <c r="M620" s="40"/>
      <c r="N620" s="103"/>
      <c r="Q620" s="53"/>
      <c r="V620" s="16"/>
      <c r="W620" s="16"/>
      <c r="X620" s="16"/>
      <c r="Y620" s="16"/>
      <c r="Z620" s="6"/>
      <c r="AA620" s="6"/>
      <c r="AB620" s="6"/>
    </row>
    <row r="621" spans="1:28" s="17" customFormat="1" ht="9.9" customHeight="1" x14ac:dyDescent="0.15">
      <c r="A621" s="82"/>
      <c r="B621" s="26"/>
      <c r="C621" s="19"/>
      <c r="D621" s="90"/>
      <c r="E621" s="90"/>
      <c r="F621" s="96"/>
      <c r="G621" s="90"/>
      <c r="I621" s="40"/>
      <c r="K621" s="38"/>
      <c r="L621" s="40"/>
      <c r="M621" s="40"/>
      <c r="N621" s="103"/>
      <c r="Q621" s="53"/>
      <c r="V621" s="16"/>
      <c r="W621" s="16"/>
      <c r="X621" s="16"/>
      <c r="Y621" s="16"/>
      <c r="Z621" s="6"/>
      <c r="AA621" s="6"/>
      <c r="AB621" s="6"/>
    </row>
    <row r="622" spans="1:28" s="17" customFormat="1" ht="9.9" customHeight="1" x14ac:dyDescent="0.25">
      <c r="A622" s="82"/>
      <c r="Q622" s="53"/>
      <c r="V622" s="16"/>
      <c r="W622" s="16"/>
      <c r="X622" s="16"/>
      <c r="Y622" s="16"/>
      <c r="Z622" s="6"/>
      <c r="AA622" s="6"/>
      <c r="AB622" s="6"/>
    </row>
    <row r="623" spans="1:28" s="17" customFormat="1" ht="9.9" customHeight="1" x14ac:dyDescent="0.15">
      <c r="B623" s="26"/>
      <c r="C623" s="90"/>
      <c r="D623" s="90"/>
      <c r="E623" s="90"/>
      <c r="F623" s="96"/>
      <c r="G623" s="90"/>
      <c r="H623" s="96"/>
      <c r="I623" s="96"/>
      <c r="J623" s="96"/>
      <c r="K623" s="38"/>
      <c r="L623" s="38"/>
      <c r="M623" s="38"/>
      <c r="N623" s="38"/>
      <c r="P623" s="38"/>
      <c r="Q623" s="25"/>
      <c r="R623" s="38"/>
      <c r="S623" s="30"/>
      <c r="U623" s="47"/>
      <c r="V623" s="16"/>
      <c r="W623" s="16"/>
      <c r="X623" s="16"/>
      <c r="Y623" s="16"/>
      <c r="Z623" s="6"/>
      <c r="AA623" s="6"/>
      <c r="AB623" s="6"/>
    </row>
    <row r="624" spans="1:28" ht="9.9" customHeight="1" x14ac:dyDescent="0.2">
      <c r="A624" s="10"/>
      <c r="B624" s="104"/>
      <c r="C624" s="105"/>
      <c r="D624" s="106"/>
      <c r="E624" s="107"/>
      <c r="F624" s="107"/>
      <c r="G624" s="107"/>
      <c r="H624" s="107"/>
      <c r="I624" s="106"/>
      <c r="J624" s="108"/>
      <c r="K624" s="109"/>
      <c r="L624" s="19"/>
      <c r="M624" s="19"/>
      <c r="N624" s="19"/>
      <c r="O624" s="15"/>
      <c r="P624" s="93"/>
      <c r="Q624" s="110"/>
      <c r="R624" s="92"/>
      <c r="S624" s="92"/>
      <c r="T624" s="92"/>
      <c r="U624" s="111"/>
      <c r="V624" s="93"/>
      <c r="W624" s="70"/>
      <c r="X624" s="70"/>
      <c r="Y624" s="70"/>
      <c r="Z624" s="6"/>
      <c r="AA624" s="6"/>
      <c r="AB624" s="6"/>
    </row>
    <row r="625" spans="1:28" ht="9.9" customHeight="1" x14ac:dyDescent="0.15">
      <c r="A625" s="10"/>
      <c r="B625" s="24"/>
      <c r="C625" s="112"/>
      <c r="D625" s="112"/>
      <c r="E625" s="112"/>
      <c r="F625" s="112"/>
      <c r="G625" s="113"/>
      <c r="H625" s="112"/>
      <c r="I625" s="112"/>
      <c r="J625" s="112"/>
      <c r="K625" s="112"/>
      <c r="L625" s="19"/>
      <c r="M625" s="19"/>
      <c r="N625" s="19"/>
      <c r="O625" s="15"/>
      <c r="P625" s="93"/>
      <c r="Q625" s="110"/>
      <c r="R625" s="92"/>
      <c r="S625" s="92"/>
      <c r="T625" s="92"/>
      <c r="U625" s="111"/>
      <c r="V625" s="93"/>
      <c r="W625" s="70"/>
      <c r="X625" s="70"/>
      <c r="Y625" s="70"/>
      <c r="Z625" s="6"/>
      <c r="AA625" s="6"/>
      <c r="AB625" s="6"/>
    </row>
    <row r="626" spans="1:28" ht="9.9" customHeight="1" x14ac:dyDescent="0.15">
      <c r="A626" s="69"/>
      <c r="B626" s="41"/>
      <c r="C626" s="112"/>
      <c r="D626" s="112"/>
      <c r="E626" s="112"/>
      <c r="F626" s="112"/>
      <c r="G626" s="112"/>
      <c r="H626" s="112"/>
      <c r="I626" s="112"/>
      <c r="J626" s="112"/>
      <c r="K626" s="112"/>
      <c r="L626" s="19"/>
      <c r="M626" s="19"/>
      <c r="N626" s="19"/>
      <c r="O626" s="15"/>
      <c r="P626" s="93"/>
      <c r="Q626" s="110"/>
      <c r="R626" s="92"/>
      <c r="S626" s="92"/>
      <c r="T626" s="92"/>
      <c r="U626" s="111"/>
      <c r="V626" s="93"/>
      <c r="W626" s="70"/>
      <c r="X626" s="70"/>
      <c r="Y626" s="70"/>
      <c r="Z626" s="6"/>
      <c r="AA626" s="6"/>
      <c r="AB626" s="6"/>
    </row>
    <row r="627" spans="1:28" ht="9.9" customHeight="1" x14ac:dyDescent="0.15">
      <c r="A627" s="69"/>
      <c r="B627" s="41"/>
      <c r="C627" s="112"/>
      <c r="D627" s="112"/>
      <c r="E627" s="112"/>
      <c r="F627" s="112"/>
      <c r="G627" s="112"/>
      <c r="H627" s="112"/>
      <c r="I627" s="112"/>
      <c r="J627" s="112"/>
      <c r="K627" s="112"/>
      <c r="L627" s="19"/>
      <c r="M627" s="19"/>
      <c r="N627" s="19"/>
      <c r="O627" s="15"/>
      <c r="P627" s="93"/>
      <c r="Q627" s="110"/>
      <c r="R627" s="92"/>
      <c r="S627" s="92"/>
      <c r="T627" s="92"/>
      <c r="U627" s="111"/>
      <c r="V627" s="93"/>
      <c r="W627" s="70"/>
      <c r="X627" s="70"/>
      <c r="Y627" s="70"/>
      <c r="Z627" s="6"/>
      <c r="AA627" s="6"/>
      <c r="AB627" s="6"/>
    </row>
    <row r="628" spans="1:28" ht="9.9" customHeight="1" x14ac:dyDescent="0.15">
      <c r="A628" s="69"/>
      <c r="B628" s="41"/>
      <c r="C628" s="112"/>
      <c r="D628" s="112"/>
      <c r="E628" s="112"/>
      <c r="F628" s="112"/>
      <c r="G628" s="112"/>
      <c r="H628" s="112"/>
      <c r="I628" s="112"/>
      <c r="J628" s="112"/>
      <c r="K628" s="112"/>
      <c r="L628" s="19"/>
      <c r="M628" s="19"/>
      <c r="N628" s="19"/>
      <c r="O628" s="15"/>
      <c r="P628" s="93"/>
      <c r="Q628" s="110"/>
      <c r="R628" s="92"/>
      <c r="S628" s="92"/>
      <c r="T628" s="92"/>
      <c r="U628" s="111"/>
      <c r="V628" s="93"/>
      <c r="W628" s="70"/>
      <c r="X628" s="70"/>
      <c r="Y628" s="70"/>
      <c r="Z628" s="6"/>
      <c r="AA628" s="6"/>
      <c r="AB628" s="6"/>
    </row>
    <row r="629" spans="1:28" ht="9.9" customHeight="1" x14ac:dyDescent="0.15">
      <c r="A629" s="69"/>
      <c r="B629" s="41"/>
      <c r="C629" s="112"/>
      <c r="D629" s="112"/>
      <c r="E629" s="112"/>
      <c r="F629" s="112"/>
      <c r="G629" s="112"/>
      <c r="H629" s="112"/>
      <c r="I629" s="112"/>
      <c r="J629" s="112"/>
      <c r="K629" s="112"/>
      <c r="L629" s="19"/>
      <c r="M629" s="19"/>
      <c r="N629" s="19"/>
      <c r="O629" s="15"/>
      <c r="P629" s="93"/>
      <c r="Q629" s="110"/>
      <c r="R629" s="92"/>
      <c r="S629" s="92"/>
      <c r="T629" s="92"/>
      <c r="U629" s="111"/>
      <c r="V629" s="93"/>
      <c r="W629" s="70"/>
      <c r="X629" s="70"/>
      <c r="Y629" s="70"/>
      <c r="Z629" s="6"/>
      <c r="AA629" s="6"/>
      <c r="AB629" s="6"/>
    </row>
    <row r="630" spans="1:28" ht="9.9" customHeight="1" x14ac:dyDescent="0.15">
      <c r="A630" s="28"/>
      <c r="B630" s="41"/>
      <c r="C630" s="112"/>
      <c r="D630" s="112"/>
      <c r="E630" s="112"/>
      <c r="F630" s="112"/>
      <c r="G630" s="112"/>
      <c r="H630" s="112"/>
      <c r="I630" s="112"/>
      <c r="J630" s="112"/>
      <c r="K630" s="112"/>
      <c r="L630" s="19"/>
      <c r="M630" s="19"/>
      <c r="N630" s="19"/>
      <c r="O630" s="15"/>
      <c r="P630" s="93"/>
      <c r="Q630" s="110"/>
      <c r="R630" s="92"/>
      <c r="S630" s="92"/>
      <c r="T630" s="92"/>
      <c r="U630" s="111"/>
      <c r="V630" s="93"/>
      <c r="W630" s="70"/>
      <c r="X630" s="70"/>
      <c r="Y630" s="70"/>
      <c r="Z630" s="6"/>
      <c r="AA630" s="6"/>
      <c r="AB630" s="6"/>
    </row>
    <row r="631" spans="1:28" ht="9.9" customHeight="1" x14ac:dyDescent="0.15">
      <c r="A631" s="28"/>
      <c r="B631" s="41"/>
      <c r="C631" s="112"/>
      <c r="D631" s="112"/>
      <c r="E631" s="112"/>
      <c r="F631" s="112"/>
      <c r="G631" s="112"/>
      <c r="H631" s="112"/>
      <c r="I631" s="112"/>
      <c r="J631" s="112"/>
      <c r="K631" s="112"/>
      <c r="L631" s="19"/>
      <c r="M631" s="19"/>
      <c r="N631" s="19"/>
      <c r="O631" s="15"/>
      <c r="P631" s="93"/>
      <c r="Q631" s="110"/>
      <c r="R631" s="92"/>
      <c r="S631" s="92"/>
      <c r="T631" s="92"/>
      <c r="U631" s="111"/>
      <c r="V631" s="93"/>
      <c r="W631" s="70"/>
      <c r="X631" s="70"/>
      <c r="Y631" s="70"/>
      <c r="Z631" s="6"/>
      <c r="AA631" s="6"/>
      <c r="AB631" s="6"/>
    </row>
    <row r="632" spans="1:28" ht="9.9" customHeight="1" x14ac:dyDescent="0.2">
      <c r="A632" s="10"/>
      <c r="B632" s="83"/>
      <c r="C632" s="112"/>
      <c r="D632" s="112"/>
      <c r="E632" s="112"/>
      <c r="F632" s="112"/>
      <c r="G632" s="112"/>
      <c r="H632" s="112"/>
      <c r="I632" s="112"/>
      <c r="J632" s="112"/>
      <c r="K632" s="113"/>
      <c r="L632" s="107"/>
      <c r="M632" s="106"/>
      <c r="N632" s="108"/>
      <c r="P632" s="93"/>
      <c r="Q632" s="110"/>
      <c r="R632" s="92"/>
      <c r="S632" s="92"/>
      <c r="T632" s="92"/>
      <c r="U632" s="111"/>
      <c r="V632" s="93"/>
      <c r="W632" s="70"/>
      <c r="X632" s="70"/>
      <c r="Y632" s="70"/>
      <c r="Z632" s="6"/>
      <c r="AA632" s="6"/>
      <c r="AB632" s="6"/>
    </row>
    <row r="633" spans="1:28" ht="9.9" customHeight="1" x14ac:dyDescent="0.25">
      <c r="A633" s="114"/>
      <c r="B633" s="41"/>
      <c r="C633" s="112"/>
      <c r="D633" s="112"/>
      <c r="E633" s="112"/>
      <c r="F633" s="112"/>
      <c r="G633" s="112"/>
      <c r="H633" s="112"/>
      <c r="I633" s="112"/>
      <c r="J633" s="112"/>
      <c r="K633" s="112"/>
      <c r="L633" s="107"/>
      <c r="M633" s="70"/>
      <c r="N633" s="108"/>
      <c r="O633" s="109"/>
      <c r="P633" s="93"/>
      <c r="Q633" s="110"/>
      <c r="R633" s="92"/>
      <c r="S633" s="92"/>
      <c r="T633" s="92"/>
      <c r="U633" s="111"/>
      <c r="V633" s="93"/>
      <c r="W633" s="70"/>
      <c r="X633" s="70"/>
      <c r="Y633" s="70"/>
      <c r="Z633" s="6"/>
      <c r="AA633" s="6"/>
      <c r="AB633" s="6"/>
    </row>
    <row r="634" spans="1:28" ht="9.9" customHeight="1" x14ac:dyDescent="0.2">
      <c r="A634" s="105"/>
      <c r="B634" s="41"/>
      <c r="C634" s="112"/>
      <c r="D634" s="112"/>
      <c r="E634" s="112"/>
      <c r="F634" s="112"/>
      <c r="G634" s="112"/>
      <c r="H634" s="112"/>
      <c r="I634" s="112"/>
      <c r="J634" s="112"/>
      <c r="K634" s="112"/>
      <c r="L634" s="107"/>
      <c r="M634" s="70"/>
      <c r="N634" s="108"/>
      <c r="O634" s="109"/>
      <c r="P634" s="93"/>
      <c r="Q634" s="110"/>
      <c r="R634" s="92"/>
      <c r="S634" s="92"/>
      <c r="T634" s="92"/>
      <c r="U634" s="111"/>
      <c r="V634" s="93"/>
      <c r="W634" s="70"/>
      <c r="X634" s="70"/>
      <c r="Y634" s="70"/>
      <c r="Z634" s="6"/>
      <c r="AA634" s="6"/>
      <c r="AB634" s="6"/>
    </row>
    <row r="635" spans="1:28" ht="9.9" customHeight="1" x14ac:dyDescent="0.2">
      <c r="A635" s="105"/>
      <c r="B635" s="41"/>
      <c r="C635" s="112"/>
      <c r="D635" s="112"/>
      <c r="E635" s="112"/>
      <c r="F635" s="112"/>
      <c r="G635" s="112"/>
      <c r="H635" s="112"/>
      <c r="I635" s="112"/>
      <c r="J635" s="112"/>
      <c r="K635" s="112"/>
      <c r="L635" s="107"/>
      <c r="M635" s="70"/>
      <c r="N635" s="108"/>
      <c r="O635" s="109"/>
      <c r="P635" s="93"/>
      <c r="Q635" s="110"/>
      <c r="R635" s="92"/>
      <c r="S635" s="92"/>
      <c r="T635" s="92"/>
      <c r="U635" s="111"/>
      <c r="V635" s="93"/>
      <c r="W635" s="70"/>
      <c r="X635" s="70"/>
      <c r="Y635" s="70"/>
      <c r="Z635" s="6"/>
      <c r="AA635" s="6"/>
      <c r="AB635" s="6"/>
    </row>
    <row r="636" spans="1:28" ht="9.9" customHeight="1" x14ac:dyDescent="0.2">
      <c r="A636" s="105"/>
      <c r="B636" s="41"/>
      <c r="C636" s="112"/>
      <c r="D636" s="112"/>
      <c r="E636" s="112"/>
      <c r="F636" s="112"/>
      <c r="G636" s="112"/>
      <c r="H636" s="112"/>
      <c r="I636" s="112"/>
      <c r="J636" s="112"/>
      <c r="K636" s="112"/>
      <c r="L636" s="107"/>
      <c r="M636" s="70"/>
      <c r="N636" s="108"/>
      <c r="O636" s="109"/>
      <c r="P636" s="93"/>
      <c r="Q636" s="110"/>
      <c r="R636" s="92"/>
      <c r="S636" s="92"/>
      <c r="T636" s="92"/>
      <c r="U636" s="111"/>
      <c r="V636" s="93"/>
      <c r="W636" s="70"/>
      <c r="X636" s="70"/>
      <c r="Y636" s="70"/>
      <c r="Z636" s="6"/>
      <c r="AA636" s="6"/>
      <c r="AB636" s="6"/>
    </row>
    <row r="637" spans="1:28" ht="9.9" customHeight="1" x14ac:dyDescent="0.2">
      <c r="A637" s="105"/>
      <c r="B637" s="41"/>
      <c r="C637" s="112"/>
      <c r="D637" s="112"/>
      <c r="E637" s="112"/>
      <c r="F637" s="112"/>
      <c r="G637" s="112"/>
      <c r="H637" s="112"/>
      <c r="I637" s="112"/>
      <c r="J637" s="112"/>
      <c r="K637" s="112"/>
      <c r="L637" s="107"/>
      <c r="M637" s="70"/>
      <c r="N637" s="108"/>
      <c r="O637" s="109"/>
      <c r="P637" s="93"/>
      <c r="Q637" s="110"/>
      <c r="R637" s="92"/>
      <c r="S637" s="92"/>
      <c r="T637" s="92"/>
      <c r="U637" s="111"/>
      <c r="V637" s="93"/>
      <c r="W637" s="70"/>
      <c r="X637" s="70"/>
      <c r="Y637" s="70"/>
      <c r="Z637" s="6"/>
      <c r="AA637" s="6"/>
      <c r="AB637" s="6"/>
    </row>
    <row r="638" spans="1:28" ht="9.9" customHeight="1" x14ac:dyDescent="0.2">
      <c r="A638" s="10"/>
      <c r="B638" s="83"/>
      <c r="C638" s="112"/>
      <c r="D638" s="106"/>
      <c r="E638" s="107"/>
      <c r="F638" s="107"/>
      <c r="G638" s="107"/>
      <c r="H638" s="107"/>
      <c r="I638" s="106"/>
      <c r="J638" s="108"/>
      <c r="K638" s="109"/>
      <c r="L638" s="19"/>
      <c r="M638" s="19"/>
      <c r="N638" s="19"/>
      <c r="O638" s="15"/>
      <c r="P638" s="93"/>
      <c r="Q638" s="110"/>
      <c r="R638" s="92"/>
      <c r="S638" s="92"/>
      <c r="T638" s="92"/>
      <c r="U638" s="111"/>
      <c r="V638" s="93"/>
      <c r="W638" s="70"/>
      <c r="X638" s="70"/>
      <c r="Y638" s="70"/>
      <c r="Z638" s="6"/>
      <c r="AA638" s="6"/>
      <c r="AB638" s="6"/>
    </row>
    <row r="639" spans="1:28" ht="9.9" customHeight="1" x14ac:dyDescent="0.2">
      <c r="A639" s="10"/>
      <c r="B639" s="83"/>
      <c r="C639" s="112"/>
      <c r="D639" s="106"/>
      <c r="E639" s="107"/>
      <c r="F639" s="107"/>
      <c r="G639" s="107"/>
      <c r="H639" s="107"/>
      <c r="I639" s="106"/>
      <c r="J639" s="108"/>
      <c r="K639" s="109"/>
      <c r="L639" s="19"/>
      <c r="M639" s="19"/>
      <c r="N639" s="19"/>
      <c r="O639" s="15"/>
      <c r="P639" s="93"/>
      <c r="Q639" s="110"/>
      <c r="R639" s="92"/>
      <c r="S639" s="92"/>
      <c r="T639" s="92"/>
      <c r="U639" s="111"/>
      <c r="V639" s="93"/>
      <c r="W639" s="70"/>
      <c r="X639" s="70"/>
      <c r="Y639" s="70"/>
      <c r="Z639" s="6"/>
      <c r="AA639" s="6"/>
      <c r="AB639" s="6"/>
    </row>
    <row r="640" spans="1:28" ht="9.9" customHeight="1" x14ac:dyDescent="0.2">
      <c r="A640" s="10"/>
      <c r="B640" s="83"/>
      <c r="C640" s="112"/>
      <c r="D640" s="106"/>
      <c r="E640" s="107"/>
      <c r="F640" s="107"/>
      <c r="G640" s="107"/>
      <c r="H640" s="107"/>
      <c r="I640" s="106"/>
      <c r="J640" s="108"/>
      <c r="K640" s="109"/>
      <c r="L640" s="19"/>
      <c r="M640" s="19"/>
      <c r="N640" s="19"/>
      <c r="O640" s="15"/>
      <c r="P640" s="93"/>
      <c r="Q640" s="110"/>
      <c r="R640" s="92"/>
      <c r="S640" s="92"/>
      <c r="T640" s="92"/>
      <c r="U640" s="111"/>
      <c r="V640" s="111"/>
      <c r="W640" s="111"/>
      <c r="X640" s="70"/>
      <c r="Y640" s="70"/>
      <c r="Z640" s="6"/>
      <c r="AA640" s="6"/>
      <c r="AB640" s="6"/>
    </row>
    <row r="641" spans="1:28" ht="9.9" customHeight="1" x14ac:dyDescent="0.2">
      <c r="A641" s="28"/>
      <c r="B641" s="41"/>
      <c r="C641" s="112"/>
      <c r="D641" s="106"/>
      <c r="E641" s="107"/>
      <c r="F641" s="107"/>
      <c r="G641" s="107"/>
      <c r="H641" s="107"/>
      <c r="I641" s="106"/>
      <c r="J641" s="108"/>
      <c r="K641" s="109"/>
      <c r="L641" s="19"/>
      <c r="M641" s="19"/>
      <c r="N641" s="19"/>
      <c r="O641" s="15"/>
      <c r="P641" s="93"/>
      <c r="Q641" s="110"/>
      <c r="R641" s="92"/>
      <c r="S641" s="92"/>
      <c r="T641" s="92"/>
      <c r="U641" s="111"/>
      <c r="V641" s="93"/>
      <c r="W641" s="70"/>
      <c r="X641" s="70"/>
      <c r="Y641" s="70"/>
      <c r="Z641" s="6"/>
      <c r="AA641" s="6"/>
      <c r="AB641" s="6"/>
    </row>
    <row r="642" spans="1:28" ht="9.9" customHeight="1" x14ac:dyDescent="0.2">
      <c r="A642" s="105"/>
      <c r="B642" s="41"/>
      <c r="C642" s="133"/>
      <c r="D642" s="106"/>
      <c r="E642" s="107"/>
      <c r="F642" s="107"/>
      <c r="G642" s="107"/>
      <c r="H642" s="107"/>
      <c r="I642" s="106"/>
      <c r="J642" s="108"/>
      <c r="K642" s="109"/>
      <c r="L642" s="19"/>
      <c r="M642" s="19"/>
      <c r="N642" s="19"/>
      <c r="O642" s="15"/>
      <c r="P642" s="93"/>
      <c r="Q642" s="110"/>
      <c r="R642" s="92"/>
      <c r="S642" s="92"/>
      <c r="T642" s="92"/>
      <c r="U642" s="111"/>
      <c r="V642" s="92"/>
      <c r="W642" s="70"/>
      <c r="X642" s="70"/>
      <c r="Y642" s="70"/>
      <c r="Z642" s="6"/>
      <c r="AA642" s="6"/>
      <c r="AB642" s="6"/>
    </row>
    <row r="643" spans="1:28" ht="9.9" customHeight="1" x14ac:dyDescent="0.25">
      <c r="A643" s="105"/>
      <c r="B643" s="41"/>
      <c r="C643" s="115"/>
      <c r="D643" s="106"/>
      <c r="E643" s="107"/>
      <c r="F643" s="107"/>
      <c r="G643" s="107"/>
      <c r="H643" s="107"/>
      <c r="I643" s="106"/>
      <c r="J643" s="108"/>
      <c r="K643" s="109"/>
      <c r="L643" s="19"/>
      <c r="M643" s="19"/>
      <c r="N643" s="19"/>
      <c r="O643" s="15"/>
      <c r="P643" s="93"/>
      <c r="Q643" s="110"/>
      <c r="R643" s="92"/>
      <c r="S643" s="92"/>
      <c r="T643" s="92"/>
      <c r="U643" s="111"/>
      <c r="V643" s="111"/>
      <c r="W643" s="70"/>
      <c r="X643" s="70"/>
      <c r="Y643" s="70"/>
      <c r="Z643" s="6"/>
      <c r="AA643" s="6"/>
      <c r="AB643" s="6"/>
    </row>
    <row r="644" spans="1:28" ht="9.9" customHeight="1" x14ac:dyDescent="0.25">
      <c r="A644" s="105"/>
      <c r="B644" s="41"/>
      <c r="C644" s="115"/>
      <c r="D644" s="106"/>
      <c r="E644" s="107"/>
      <c r="F644" s="107"/>
      <c r="G644" s="107"/>
      <c r="H644" s="107"/>
      <c r="I644" s="106"/>
      <c r="J644" s="108"/>
      <c r="K644" s="109"/>
      <c r="L644" s="19"/>
      <c r="M644" s="19"/>
      <c r="N644" s="19"/>
      <c r="O644" s="15"/>
      <c r="P644" s="93"/>
      <c r="Q644" s="110"/>
      <c r="R644" s="92"/>
      <c r="S644" s="92"/>
      <c r="T644" s="92"/>
      <c r="U644" s="111"/>
      <c r="V644" s="111"/>
      <c r="W644" s="70"/>
      <c r="X644" s="70"/>
      <c r="Y644" s="70"/>
      <c r="Z644" s="6"/>
      <c r="AA644" s="6"/>
      <c r="AB644" s="6"/>
    </row>
    <row r="645" spans="1:28" ht="9.9" customHeight="1" x14ac:dyDescent="0.25">
      <c r="A645" s="105"/>
      <c r="B645" s="41"/>
      <c r="C645" s="115"/>
      <c r="D645" s="106"/>
      <c r="E645" s="107"/>
      <c r="F645" s="107"/>
      <c r="G645" s="107"/>
      <c r="H645" s="107"/>
      <c r="I645" s="106"/>
      <c r="J645" s="108"/>
      <c r="K645" s="109"/>
      <c r="L645" s="19"/>
      <c r="M645" s="19"/>
      <c r="N645" s="19"/>
      <c r="O645" s="15"/>
      <c r="P645" s="93"/>
      <c r="Q645" s="110"/>
      <c r="R645" s="92"/>
      <c r="S645" s="92"/>
      <c r="T645" s="92"/>
      <c r="U645" s="111"/>
      <c r="V645" s="93"/>
      <c r="W645" s="70"/>
      <c r="X645" s="70"/>
      <c r="Y645" s="70"/>
      <c r="Z645" s="6"/>
      <c r="AA645" s="6"/>
      <c r="AB645" s="6"/>
    </row>
    <row r="646" spans="1:28" ht="9.9" customHeight="1" x14ac:dyDescent="0.25">
      <c r="A646" s="105"/>
      <c r="B646" s="26"/>
      <c r="C646" s="115"/>
      <c r="D646" s="106"/>
      <c r="E646" s="107"/>
      <c r="F646" s="107"/>
      <c r="G646" s="107"/>
      <c r="H646" s="107"/>
      <c r="I646" s="106"/>
      <c r="J646" s="108"/>
      <c r="K646" s="109"/>
      <c r="L646" s="19"/>
      <c r="M646" s="19"/>
      <c r="N646" s="19"/>
      <c r="O646" s="15"/>
      <c r="P646" s="93"/>
      <c r="Q646" s="110"/>
      <c r="R646" s="92"/>
      <c r="S646" s="92"/>
      <c r="T646" s="92"/>
      <c r="U646" s="111"/>
      <c r="V646" s="111"/>
      <c r="W646" s="70"/>
      <c r="X646" s="70"/>
      <c r="Y646" s="70"/>
      <c r="Z646" s="6"/>
      <c r="AA646" s="6"/>
      <c r="AB646" s="6"/>
    </row>
    <row r="647" spans="1:28" ht="9.9" customHeight="1" x14ac:dyDescent="0.25">
      <c r="A647" s="105"/>
      <c r="B647" s="26"/>
      <c r="C647" s="115"/>
      <c r="D647" s="106"/>
      <c r="E647" s="107"/>
      <c r="F647" s="107"/>
      <c r="G647" s="107"/>
      <c r="H647" s="107"/>
      <c r="I647" s="106"/>
      <c r="J647" s="108"/>
      <c r="K647" s="109"/>
      <c r="L647" s="19"/>
      <c r="M647" s="19"/>
      <c r="N647" s="19"/>
      <c r="O647" s="15"/>
      <c r="P647" s="93"/>
      <c r="Q647" s="110"/>
      <c r="R647" s="92"/>
      <c r="S647" s="92"/>
      <c r="T647" s="92"/>
      <c r="U647" s="111"/>
      <c r="V647" s="93"/>
      <c r="W647" s="70"/>
      <c r="X647" s="70"/>
      <c r="Y647" s="70"/>
      <c r="Z647" s="6"/>
      <c r="AA647" s="6"/>
      <c r="AB647" s="6"/>
    </row>
    <row r="648" spans="1:28" ht="9.9" customHeight="1" x14ac:dyDescent="0.2">
      <c r="A648" s="10"/>
      <c r="B648" s="83"/>
      <c r="C648" s="105"/>
      <c r="D648" s="106"/>
      <c r="E648" s="107"/>
      <c r="F648" s="107"/>
      <c r="G648" s="107"/>
      <c r="H648" s="107"/>
      <c r="I648" s="112"/>
      <c r="J648" s="112"/>
      <c r="K648" s="113"/>
      <c r="L648" s="19"/>
      <c r="M648" s="19"/>
      <c r="N648" s="19"/>
      <c r="O648" s="15"/>
      <c r="P648" s="93"/>
      <c r="Q648" s="110"/>
      <c r="R648" s="92"/>
      <c r="S648" s="112"/>
      <c r="T648" s="92"/>
      <c r="U648" s="111"/>
      <c r="V648" s="93"/>
      <c r="W648" s="70"/>
      <c r="X648" s="70"/>
      <c r="Y648" s="70"/>
      <c r="Z648" s="6"/>
      <c r="AA648" s="6"/>
      <c r="AB648" s="6"/>
    </row>
    <row r="649" spans="1:28" ht="9.9" customHeight="1" x14ac:dyDescent="0.2">
      <c r="A649" s="28"/>
      <c r="B649" s="41"/>
      <c r="C649" s="116"/>
      <c r="D649" s="117"/>
      <c r="E649" s="118"/>
      <c r="F649" s="118"/>
      <c r="G649" s="107"/>
      <c r="H649" s="107"/>
      <c r="I649" s="112"/>
      <c r="J649" s="112"/>
      <c r="K649" s="113"/>
      <c r="L649" s="19"/>
      <c r="M649" s="19"/>
      <c r="N649" s="19"/>
      <c r="O649" s="15"/>
      <c r="P649" s="93"/>
      <c r="Q649" s="110"/>
      <c r="R649" s="92"/>
      <c r="S649" s="112"/>
      <c r="T649" s="92"/>
      <c r="U649" s="111"/>
      <c r="V649" s="93"/>
      <c r="W649" s="70"/>
      <c r="X649" s="70"/>
      <c r="Y649" s="70"/>
      <c r="Z649" s="6"/>
      <c r="AA649" s="6"/>
      <c r="AB649" s="6"/>
    </row>
    <row r="650" spans="1:28" ht="9.9" customHeight="1" x14ac:dyDescent="0.2">
      <c r="A650" s="86"/>
      <c r="B650" s="104"/>
      <c r="C650" s="116"/>
      <c r="D650" s="117"/>
      <c r="E650" s="118"/>
      <c r="F650" s="118"/>
      <c r="G650" s="107"/>
      <c r="H650" s="107"/>
      <c r="I650" s="112"/>
      <c r="J650" s="112"/>
      <c r="K650" s="113"/>
      <c r="L650" s="19"/>
      <c r="M650" s="19"/>
      <c r="N650" s="19"/>
      <c r="O650" s="15"/>
      <c r="P650" s="93"/>
      <c r="Q650" s="110"/>
      <c r="R650" s="92"/>
      <c r="S650" s="112"/>
      <c r="T650" s="92"/>
      <c r="U650" s="111"/>
      <c r="V650" s="93"/>
      <c r="W650" s="70"/>
      <c r="X650" s="70"/>
      <c r="Y650" s="70"/>
      <c r="Z650" s="6"/>
      <c r="AA650" s="6"/>
      <c r="AB650" s="6"/>
    </row>
    <row r="651" spans="1:28" ht="9.9" customHeight="1" x14ac:dyDescent="0.2">
      <c r="A651" s="10"/>
      <c r="B651" s="24"/>
      <c r="C651" s="116"/>
      <c r="D651" s="117"/>
      <c r="E651" s="118"/>
      <c r="F651" s="118"/>
      <c r="G651" s="107"/>
      <c r="H651" s="107"/>
      <c r="I651" s="112"/>
      <c r="J651" s="112"/>
      <c r="K651" s="113"/>
      <c r="L651" s="19"/>
      <c r="M651" s="19"/>
      <c r="N651" s="19"/>
      <c r="O651" s="15"/>
      <c r="P651" s="93"/>
      <c r="Q651" s="110"/>
      <c r="R651" s="92"/>
      <c r="S651" s="112"/>
      <c r="T651" s="92"/>
      <c r="U651" s="111"/>
      <c r="V651" s="93"/>
      <c r="W651" s="70"/>
      <c r="X651" s="70"/>
      <c r="Y651" s="70"/>
      <c r="Z651" s="6"/>
      <c r="AA651" s="6"/>
      <c r="AB651" s="6"/>
    </row>
    <row r="652" spans="1:28" ht="9.9" customHeight="1" x14ac:dyDescent="0.2">
      <c r="A652" s="28"/>
      <c r="B652" s="41"/>
      <c r="C652" s="116"/>
      <c r="D652" s="117"/>
      <c r="E652" s="118"/>
      <c r="F652" s="118"/>
      <c r="G652" s="107"/>
      <c r="H652" s="107"/>
      <c r="I652" s="112"/>
      <c r="J652" s="112"/>
      <c r="K652" s="113"/>
      <c r="L652" s="19"/>
      <c r="M652" s="19"/>
      <c r="N652" s="19"/>
      <c r="O652" s="15"/>
      <c r="P652" s="93"/>
      <c r="Q652" s="110"/>
      <c r="R652" s="92"/>
      <c r="S652" s="112"/>
      <c r="T652" s="92"/>
      <c r="U652" s="111"/>
      <c r="V652" s="93"/>
      <c r="W652" s="70"/>
      <c r="X652" s="70"/>
      <c r="Y652" s="70"/>
      <c r="Z652" s="6"/>
      <c r="AA652" s="6"/>
      <c r="AB652" s="6"/>
    </row>
    <row r="653" spans="1:28" ht="9.9" customHeight="1" x14ac:dyDescent="0.2">
      <c r="A653" s="28"/>
      <c r="B653" s="41"/>
      <c r="C653" s="116"/>
      <c r="D653" s="117"/>
      <c r="E653" s="118"/>
      <c r="F653" s="118"/>
      <c r="G653" s="107"/>
      <c r="H653" s="107"/>
      <c r="I653" s="112"/>
      <c r="J653" s="112"/>
      <c r="K653" s="113"/>
      <c r="L653" s="19"/>
      <c r="M653" s="19"/>
      <c r="N653" s="19"/>
      <c r="O653" s="15"/>
      <c r="P653" s="93"/>
      <c r="Q653" s="110"/>
      <c r="R653" s="92"/>
      <c r="S653" s="112"/>
      <c r="T653" s="92"/>
      <c r="U653" s="111"/>
      <c r="V653" s="93"/>
      <c r="W653" s="70"/>
      <c r="X653" s="70"/>
      <c r="Y653" s="70"/>
      <c r="Z653" s="6"/>
      <c r="AA653" s="6"/>
      <c r="AB653" s="6"/>
    </row>
    <row r="654" spans="1:28" ht="9.9" customHeight="1" x14ac:dyDescent="0.2">
      <c r="A654" s="28"/>
      <c r="B654" s="41"/>
      <c r="C654" s="116"/>
      <c r="D654" s="117"/>
      <c r="E654" s="118"/>
      <c r="F654" s="118"/>
      <c r="G654" s="107"/>
      <c r="H654" s="107"/>
      <c r="I654" s="112"/>
      <c r="J654" s="112"/>
      <c r="K654" s="113"/>
      <c r="L654" s="19"/>
      <c r="M654" s="19"/>
      <c r="N654" s="19"/>
      <c r="O654" s="15"/>
      <c r="P654" s="93"/>
      <c r="Q654" s="110"/>
      <c r="R654" s="92"/>
      <c r="S654" s="112"/>
      <c r="T654" s="92"/>
      <c r="U654" s="111"/>
      <c r="V654" s="93"/>
      <c r="W654" s="70"/>
      <c r="X654" s="70"/>
      <c r="Y654" s="70"/>
      <c r="Z654" s="6"/>
      <c r="AA654" s="6"/>
      <c r="AB654" s="6"/>
    </row>
    <row r="655" spans="1:28" ht="9.9" customHeight="1" x14ac:dyDescent="0.2">
      <c r="A655" s="28"/>
      <c r="B655" s="41"/>
      <c r="C655" s="116"/>
      <c r="D655" s="117"/>
      <c r="E655" s="118"/>
      <c r="F655" s="118"/>
      <c r="G655" s="107"/>
      <c r="H655" s="107"/>
      <c r="I655" s="112"/>
      <c r="J655" s="112"/>
      <c r="K655" s="113"/>
      <c r="L655" s="19"/>
      <c r="M655" s="19"/>
      <c r="N655" s="19"/>
      <c r="O655" s="15"/>
      <c r="P655" s="93"/>
      <c r="Q655" s="110"/>
      <c r="R655" s="92"/>
      <c r="S655" s="112"/>
      <c r="T655" s="92"/>
      <c r="U655" s="111"/>
      <c r="V655" s="93"/>
      <c r="W655" s="70"/>
      <c r="X655" s="70"/>
      <c r="Y655" s="70"/>
      <c r="Z655" s="6"/>
      <c r="AA655" s="6"/>
      <c r="AB655" s="6"/>
    </row>
    <row r="656" spans="1:28" ht="9.9" customHeight="1" x14ac:dyDescent="0.2">
      <c r="A656" s="28"/>
      <c r="B656" s="41"/>
      <c r="C656" s="116"/>
      <c r="D656" s="117"/>
      <c r="E656" s="118"/>
      <c r="F656" s="118"/>
      <c r="G656" s="107"/>
      <c r="H656" s="107"/>
      <c r="I656" s="112"/>
      <c r="J656" s="112"/>
      <c r="K656" s="113"/>
      <c r="L656" s="19"/>
      <c r="M656" s="19"/>
      <c r="N656" s="19"/>
      <c r="O656" s="15"/>
      <c r="P656" s="93"/>
      <c r="Q656" s="110"/>
      <c r="R656" s="92"/>
      <c r="S656" s="112"/>
      <c r="T656" s="92"/>
      <c r="U656" s="111"/>
      <c r="V656" s="93"/>
      <c r="W656" s="70"/>
      <c r="X656" s="70"/>
      <c r="Y656" s="70"/>
      <c r="Z656" s="6"/>
      <c r="AA656" s="6"/>
      <c r="AB656" s="6"/>
    </row>
    <row r="657" spans="1:28" ht="9.9" customHeight="1" x14ac:dyDescent="0.2">
      <c r="A657" s="28"/>
      <c r="B657" s="41"/>
      <c r="C657" s="116"/>
      <c r="D657" s="117"/>
      <c r="E657" s="118"/>
      <c r="F657" s="118"/>
      <c r="G657" s="107"/>
      <c r="H657" s="107"/>
      <c r="I657" s="112"/>
      <c r="J657" s="112"/>
      <c r="K657" s="113"/>
      <c r="L657" s="19"/>
      <c r="M657" s="19"/>
      <c r="N657" s="19"/>
      <c r="O657" s="15"/>
      <c r="P657" s="93"/>
      <c r="Q657" s="110"/>
      <c r="R657" s="92"/>
      <c r="S657" s="112"/>
      <c r="T657" s="92"/>
      <c r="U657" s="111"/>
      <c r="V657" s="93"/>
      <c r="W657" s="70"/>
      <c r="X657" s="70"/>
      <c r="Y657" s="70"/>
      <c r="Z657" s="6"/>
      <c r="AA657" s="6"/>
      <c r="AB657" s="6"/>
    </row>
    <row r="658" spans="1:28" ht="9.9" customHeight="1" x14ac:dyDescent="0.2">
      <c r="A658" s="28"/>
      <c r="B658" s="41"/>
      <c r="C658" s="116"/>
      <c r="D658" s="117"/>
      <c r="E658" s="118"/>
      <c r="F658" s="118"/>
      <c r="G658" s="107"/>
      <c r="H658" s="107"/>
      <c r="I658" s="112"/>
      <c r="J658" s="112"/>
      <c r="K658" s="113"/>
      <c r="L658" s="19"/>
      <c r="M658" s="19"/>
      <c r="N658" s="19"/>
      <c r="O658" s="15"/>
      <c r="P658" s="93"/>
      <c r="Q658" s="110"/>
      <c r="R658" s="92"/>
      <c r="S658" s="112"/>
      <c r="T658" s="92"/>
      <c r="U658" s="111"/>
      <c r="V658" s="93"/>
      <c r="W658" s="70"/>
      <c r="X658" s="70"/>
      <c r="Y658" s="70"/>
      <c r="Z658" s="6"/>
      <c r="AA658" s="6"/>
      <c r="AB658" s="6"/>
    </row>
    <row r="659" spans="1:28" ht="9.9" customHeight="1" x14ac:dyDescent="0.2">
      <c r="A659" s="28"/>
      <c r="B659" s="41"/>
      <c r="C659" s="116"/>
      <c r="D659" s="117"/>
      <c r="E659" s="118"/>
      <c r="F659" s="118"/>
      <c r="G659" s="107"/>
      <c r="H659" s="107"/>
      <c r="I659" s="112"/>
      <c r="J659" s="112"/>
      <c r="K659" s="113"/>
      <c r="L659" s="19"/>
      <c r="M659" s="19"/>
      <c r="N659" s="19"/>
      <c r="O659" s="15"/>
      <c r="P659" s="93"/>
      <c r="Q659" s="110"/>
      <c r="R659" s="92"/>
      <c r="S659" s="112"/>
      <c r="T659" s="92"/>
      <c r="U659" s="111"/>
      <c r="V659" s="93"/>
      <c r="W659" s="70"/>
      <c r="X659" s="70"/>
      <c r="Y659" s="70"/>
      <c r="Z659" s="6"/>
      <c r="AA659" s="6"/>
      <c r="AB659" s="6"/>
    </row>
    <row r="660" spans="1:28" ht="9.9" customHeight="1" x14ac:dyDescent="0.2">
      <c r="A660" s="28"/>
      <c r="B660" s="41"/>
      <c r="C660" s="116"/>
      <c r="D660" s="117"/>
      <c r="E660" s="118"/>
      <c r="F660" s="118"/>
      <c r="G660" s="107"/>
      <c r="H660" s="107"/>
      <c r="I660" s="112"/>
      <c r="J660" s="112"/>
      <c r="K660" s="113"/>
      <c r="L660" s="19"/>
      <c r="M660" s="19"/>
      <c r="N660" s="19"/>
      <c r="O660" s="15"/>
      <c r="P660" s="93"/>
      <c r="Q660" s="110"/>
      <c r="R660" s="92"/>
      <c r="S660" s="112"/>
      <c r="T660" s="92"/>
      <c r="U660" s="111"/>
      <c r="V660" s="93"/>
      <c r="W660" s="70"/>
      <c r="X660" s="70"/>
      <c r="Y660" s="70"/>
      <c r="Z660" s="6"/>
      <c r="AA660" s="6"/>
      <c r="AB660" s="6"/>
    </row>
    <row r="661" spans="1:28" ht="9.9" customHeight="1" x14ac:dyDescent="0.2">
      <c r="A661" s="28"/>
      <c r="B661" s="41"/>
      <c r="C661" s="116"/>
      <c r="D661" s="117"/>
      <c r="E661" s="118"/>
      <c r="F661" s="118"/>
      <c r="G661" s="107"/>
      <c r="H661" s="107"/>
      <c r="I661" s="112"/>
      <c r="J661" s="112"/>
      <c r="K661" s="113"/>
      <c r="L661" s="19"/>
      <c r="M661" s="19"/>
      <c r="N661" s="19"/>
      <c r="O661" s="15"/>
      <c r="P661" s="93"/>
      <c r="Q661" s="110"/>
      <c r="R661" s="92"/>
      <c r="S661" s="112"/>
      <c r="T661" s="92"/>
      <c r="U661" s="111"/>
      <c r="V661" s="93"/>
      <c r="W661" s="70"/>
      <c r="X661" s="70"/>
      <c r="Y661" s="70"/>
      <c r="Z661" s="6"/>
      <c r="AA661" s="6"/>
      <c r="AB661" s="6"/>
    </row>
    <row r="662" spans="1:28" ht="9.9" customHeight="1" x14ac:dyDescent="0.2">
      <c r="A662" s="10"/>
      <c r="B662" s="104"/>
      <c r="C662" s="116"/>
      <c r="D662" s="117"/>
      <c r="E662" s="118"/>
      <c r="F662" s="118"/>
      <c r="G662" s="107"/>
      <c r="H662" s="112"/>
      <c r="I662" s="112"/>
      <c r="J662" s="112"/>
      <c r="K662" s="119"/>
      <c r="L662" s="19"/>
      <c r="M662" s="19"/>
      <c r="N662" s="19"/>
      <c r="O662" s="15"/>
      <c r="P662" s="93"/>
      <c r="Q662" s="110"/>
      <c r="R662" s="92"/>
      <c r="S662" s="92"/>
      <c r="T662" s="92"/>
      <c r="U662" s="111"/>
      <c r="V662" s="93"/>
      <c r="W662" s="70"/>
      <c r="X662" s="70"/>
      <c r="Y662" s="70"/>
      <c r="Z662" s="6"/>
      <c r="AA662" s="6"/>
      <c r="AB662" s="6"/>
    </row>
    <row r="663" spans="1:28" ht="9.9" customHeight="1" x14ac:dyDescent="0.2">
      <c r="A663" s="10"/>
      <c r="B663" s="83"/>
      <c r="C663" s="116"/>
      <c r="D663" s="117"/>
      <c r="E663" s="118"/>
      <c r="F663" s="118"/>
      <c r="G663" s="107"/>
      <c r="H663" s="112"/>
      <c r="I663" s="112"/>
      <c r="J663" s="112"/>
      <c r="K663" s="119"/>
      <c r="L663" s="19"/>
      <c r="M663" s="19"/>
      <c r="N663" s="19"/>
      <c r="O663" s="15"/>
      <c r="P663" s="93"/>
      <c r="Q663" s="110"/>
      <c r="R663" s="92"/>
      <c r="S663" s="92"/>
      <c r="T663" s="92"/>
      <c r="U663" s="111"/>
      <c r="V663" s="93"/>
      <c r="W663" s="70"/>
      <c r="X663" s="70"/>
      <c r="Y663" s="70"/>
      <c r="Z663" s="6"/>
      <c r="AA663" s="6"/>
      <c r="AB663" s="6"/>
    </row>
    <row r="664" spans="1:28" ht="9.9" customHeight="1" x14ac:dyDescent="0.2">
      <c r="A664" s="28"/>
      <c r="B664" s="41"/>
      <c r="C664" s="116"/>
      <c r="D664" s="117"/>
      <c r="E664" s="118"/>
      <c r="F664" s="118"/>
      <c r="G664" s="107"/>
      <c r="H664" s="112"/>
      <c r="I664" s="112"/>
      <c r="J664" s="112"/>
      <c r="K664" s="119"/>
      <c r="L664" s="19"/>
      <c r="M664" s="19"/>
      <c r="N664" s="19"/>
      <c r="O664" s="15"/>
      <c r="P664" s="93"/>
      <c r="Q664" s="110"/>
      <c r="R664" s="92"/>
      <c r="S664" s="92"/>
      <c r="T664" s="92"/>
      <c r="U664" s="111"/>
      <c r="V664" s="93"/>
      <c r="W664" s="70"/>
      <c r="X664" s="70"/>
      <c r="Y664" s="70"/>
      <c r="Z664" s="6"/>
      <c r="AA664" s="6"/>
      <c r="AB664" s="6"/>
    </row>
    <row r="665" spans="1:28" ht="9.9" customHeight="1" x14ac:dyDescent="0.2">
      <c r="A665" s="10"/>
      <c r="B665" s="83"/>
      <c r="C665" s="116"/>
      <c r="D665" s="117"/>
      <c r="E665" s="118"/>
      <c r="F665" s="118"/>
      <c r="G665" s="107"/>
      <c r="H665" s="112"/>
      <c r="I665" s="112"/>
      <c r="J665" s="112"/>
      <c r="K665" s="119"/>
      <c r="L665" s="2"/>
      <c r="M665" s="2"/>
      <c r="N665" s="20"/>
      <c r="O665" s="15"/>
      <c r="P665" s="93"/>
      <c r="Q665" s="110"/>
      <c r="R665" s="92"/>
      <c r="S665" s="92"/>
      <c r="T665" s="92"/>
      <c r="U665" s="111"/>
      <c r="V665" s="93"/>
      <c r="W665" s="70"/>
      <c r="X665" s="70"/>
      <c r="Y665" s="70"/>
      <c r="Z665" s="6"/>
      <c r="AA665" s="6"/>
      <c r="AB665" s="6"/>
    </row>
    <row r="666" spans="1:28" ht="9.9" customHeight="1" x14ac:dyDescent="0.2">
      <c r="A666" s="10"/>
      <c r="B666" s="83"/>
      <c r="C666" s="116"/>
      <c r="D666" s="117"/>
      <c r="E666" s="118"/>
      <c r="F666" s="118"/>
      <c r="G666" s="107"/>
      <c r="H666" s="112"/>
      <c r="I666" s="112"/>
      <c r="J666" s="112"/>
      <c r="K666" s="119"/>
      <c r="L666" s="19"/>
      <c r="M666" s="19"/>
      <c r="N666" s="19"/>
      <c r="O666" s="15"/>
      <c r="P666" s="93"/>
      <c r="Q666" s="110"/>
      <c r="R666" s="92"/>
      <c r="S666" s="92"/>
      <c r="T666" s="92"/>
      <c r="U666" s="111"/>
      <c r="V666" s="93"/>
      <c r="W666" s="70"/>
      <c r="X666" s="70"/>
      <c r="Y666" s="70"/>
      <c r="Z666" s="6"/>
      <c r="AA666" s="6"/>
      <c r="AB666" s="6"/>
    </row>
    <row r="667" spans="1:28" ht="9.9" customHeight="1" x14ac:dyDescent="0.2">
      <c r="A667" s="10"/>
      <c r="B667" s="83"/>
      <c r="C667" s="116"/>
      <c r="D667" s="117"/>
      <c r="E667" s="118"/>
      <c r="F667" s="118"/>
      <c r="G667" s="107"/>
      <c r="H667" s="112"/>
      <c r="I667" s="112"/>
      <c r="J667" s="112"/>
      <c r="K667" s="119"/>
      <c r="L667" s="19"/>
      <c r="M667" s="19"/>
      <c r="N667" s="19"/>
      <c r="O667" s="15"/>
      <c r="P667" s="93"/>
      <c r="Q667" s="110"/>
      <c r="R667" s="92"/>
      <c r="S667" s="92"/>
      <c r="T667" s="92"/>
      <c r="U667" s="111"/>
      <c r="V667" s="93"/>
      <c r="W667" s="70"/>
      <c r="X667" s="70"/>
      <c r="Y667" s="70"/>
      <c r="Z667" s="6"/>
      <c r="AA667" s="6"/>
      <c r="AB667" s="6"/>
    </row>
    <row r="668" spans="1:28" ht="9.9" customHeight="1" x14ac:dyDescent="0.2">
      <c r="A668" s="10"/>
      <c r="B668" s="83"/>
      <c r="C668" s="116"/>
      <c r="D668" s="117"/>
      <c r="E668" s="118"/>
      <c r="F668" s="118"/>
      <c r="G668" s="107"/>
      <c r="H668" s="112"/>
      <c r="I668" s="112"/>
      <c r="J668" s="112"/>
      <c r="K668" s="119"/>
      <c r="L668" s="19"/>
      <c r="M668" s="19"/>
      <c r="N668" s="19"/>
      <c r="O668" s="15"/>
      <c r="P668" s="93"/>
      <c r="Q668" s="110"/>
      <c r="R668" s="92"/>
      <c r="S668" s="92"/>
      <c r="T668" s="92"/>
      <c r="U668" s="111"/>
      <c r="V668" s="93"/>
      <c r="W668" s="70"/>
      <c r="X668" s="70"/>
      <c r="Y668" s="70"/>
      <c r="Z668" s="6"/>
      <c r="AA668" s="6"/>
      <c r="AB668" s="6"/>
    </row>
    <row r="669" spans="1:28" ht="9.9" customHeight="1" x14ac:dyDescent="0.2">
      <c r="A669" s="10"/>
      <c r="B669" s="83"/>
      <c r="C669" s="116"/>
      <c r="D669" s="117"/>
      <c r="E669" s="118"/>
      <c r="F669" s="118"/>
      <c r="G669" s="107"/>
      <c r="H669" s="112"/>
      <c r="I669" s="112"/>
      <c r="J669" s="112"/>
      <c r="K669" s="119"/>
      <c r="L669" s="19"/>
      <c r="M669" s="19"/>
      <c r="N669" s="19"/>
      <c r="O669" s="15"/>
      <c r="P669" s="93"/>
      <c r="Q669" s="110"/>
      <c r="R669" s="92"/>
      <c r="S669" s="92"/>
      <c r="T669" s="92"/>
      <c r="U669" s="111"/>
      <c r="V669" s="93"/>
      <c r="W669" s="70"/>
      <c r="X669" s="70"/>
      <c r="Y669" s="70"/>
      <c r="Z669" s="6"/>
      <c r="AA669" s="6"/>
      <c r="AB669" s="6"/>
    </row>
    <row r="670" spans="1:28" ht="9.9" customHeight="1" x14ac:dyDescent="0.2">
      <c r="A670" s="10"/>
      <c r="B670" s="83"/>
      <c r="C670" s="116"/>
      <c r="D670" s="117"/>
      <c r="E670" s="118"/>
      <c r="F670" s="118"/>
      <c r="G670" s="107"/>
      <c r="H670" s="112"/>
      <c r="I670" s="112"/>
      <c r="J670" s="112"/>
      <c r="K670" s="119"/>
      <c r="L670" s="19"/>
      <c r="M670" s="19"/>
      <c r="N670" s="19"/>
      <c r="O670" s="15"/>
      <c r="P670" s="93"/>
      <c r="Q670" s="110"/>
      <c r="R670" s="92"/>
      <c r="S670" s="92"/>
      <c r="T670" s="92"/>
      <c r="U670" s="111"/>
      <c r="V670" s="93"/>
      <c r="W670" s="70"/>
      <c r="X670" s="70"/>
      <c r="Y670" s="70"/>
      <c r="Z670" s="6"/>
      <c r="AA670" s="6"/>
      <c r="AB670" s="6"/>
    </row>
    <row r="671" spans="1:28" ht="9.9" customHeight="1" x14ac:dyDescent="0.2">
      <c r="A671" s="10"/>
      <c r="B671" s="83"/>
      <c r="C671" s="116"/>
      <c r="D671" s="117"/>
      <c r="E671" s="118"/>
      <c r="F671" s="118"/>
      <c r="G671" s="107"/>
      <c r="H671" s="112"/>
      <c r="I671" s="112"/>
      <c r="J671" s="112"/>
      <c r="K671" s="119"/>
      <c r="L671" s="19"/>
      <c r="M671" s="19"/>
      <c r="N671" s="19"/>
      <c r="O671" s="15"/>
      <c r="P671" s="93"/>
      <c r="Q671" s="110"/>
      <c r="R671" s="92"/>
      <c r="S671" s="92"/>
      <c r="T671" s="92"/>
      <c r="U671" s="111"/>
      <c r="V671" s="93"/>
      <c r="W671" s="70"/>
      <c r="X671" s="70"/>
      <c r="Y671" s="70"/>
      <c r="Z671" s="6"/>
      <c r="AA671" s="6"/>
      <c r="AB671" s="6"/>
    </row>
    <row r="672" spans="1:28" ht="9.9" customHeight="1" x14ac:dyDescent="0.2">
      <c r="A672" s="10"/>
      <c r="B672" s="83"/>
      <c r="C672" s="116"/>
      <c r="D672" s="117"/>
      <c r="E672" s="118"/>
      <c r="F672" s="118"/>
      <c r="G672" s="107"/>
      <c r="H672" s="112"/>
      <c r="I672" s="112"/>
      <c r="J672" s="112"/>
      <c r="K672" s="119"/>
      <c r="L672" s="19"/>
      <c r="M672" s="19"/>
      <c r="N672" s="19"/>
      <c r="O672" s="15"/>
      <c r="P672" s="93"/>
      <c r="Q672" s="110"/>
      <c r="R672" s="92"/>
      <c r="S672" s="92"/>
      <c r="T672" s="92"/>
      <c r="U672" s="111"/>
      <c r="V672" s="93"/>
      <c r="W672" s="70"/>
      <c r="X672" s="70"/>
      <c r="Y672" s="70"/>
      <c r="Z672" s="6"/>
      <c r="AA672" s="6"/>
      <c r="AB672" s="6"/>
    </row>
    <row r="673" spans="1:28" ht="9.9" customHeight="1" x14ac:dyDescent="0.2">
      <c r="A673" s="10"/>
      <c r="B673" s="83"/>
      <c r="C673" s="116"/>
      <c r="D673" s="117"/>
      <c r="E673" s="118"/>
      <c r="F673" s="118"/>
      <c r="G673" s="107"/>
      <c r="H673" s="112"/>
      <c r="I673" s="112"/>
      <c r="J673" s="112"/>
      <c r="K673" s="119"/>
      <c r="L673" s="19"/>
      <c r="M673" s="19"/>
      <c r="N673" s="19"/>
      <c r="O673" s="15"/>
      <c r="P673" s="93"/>
      <c r="Q673" s="110"/>
      <c r="R673" s="92"/>
      <c r="S673" s="92"/>
      <c r="T673" s="92"/>
      <c r="U673" s="111"/>
      <c r="V673" s="93"/>
      <c r="W673" s="70"/>
      <c r="X673" s="70"/>
      <c r="Y673" s="70"/>
      <c r="Z673" s="6"/>
      <c r="AA673" s="6"/>
      <c r="AB673" s="6"/>
    </row>
    <row r="674" spans="1:28" ht="9.9" customHeight="1" x14ac:dyDescent="0.2">
      <c r="A674" s="10"/>
      <c r="B674" s="83"/>
      <c r="C674" s="116"/>
      <c r="D674" s="117"/>
      <c r="E674" s="118"/>
      <c r="F674" s="118"/>
      <c r="G674" s="107"/>
      <c r="H674" s="112"/>
      <c r="I674" s="112"/>
      <c r="J674" s="112"/>
      <c r="K674" s="119"/>
      <c r="L674" s="19"/>
      <c r="M674" s="19"/>
      <c r="N674" s="19"/>
      <c r="O674" s="15"/>
      <c r="P674" s="93"/>
      <c r="Q674" s="110"/>
      <c r="R674" s="92"/>
      <c r="S674" s="92"/>
      <c r="T674" s="92"/>
      <c r="U674" s="111"/>
      <c r="V674" s="93"/>
      <c r="W674" s="70"/>
      <c r="X674" s="70"/>
      <c r="Y674" s="70"/>
      <c r="Z674" s="6"/>
      <c r="AA674" s="6"/>
      <c r="AB674" s="6"/>
    </row>
    <row r="675" spans="1:28" ht="9.9" customHeight="1" x14ac:dyDescent="0.2">
      <c r="A675" s="10"/>
      <c r="B675" s="83"/>
      <c r="C675" s="116"/>
      <c r="D675" s="117"/>
      <c r="E675" s="118"/>
      <c r="F675" s="118"/>
      <c r="G675" s="107"/>
      <c r="H675" s="120"/>
      <c r="I675" s="120"/>
      <c r="J675" s="120"/>
      <c r="K675" s="119"/>
      <c r="L675" s="19"/>
      <c r="M675" s="19"/>
      <c r="N675" s="19"/>
      <c r="O675" s="15"/>
      <c r="P675" s="93"/>
      <c r="Q675" s="110"/>
      <c r="R675" s="92"/>
      <c r="S675" s="92"/>
      <c r="T675" s="92"/>
      <c r="U675" s="111"/>
      <c r="V675" s="93"/>
      <c r="W675" s="70"/>
      <c r="X675" s="70"/>
      <c r="Y675" s="70"/>
      <c r="Z675" s="6"/>
      <c r="AA675" s="6"/>
      <c r="AB675" s="6"/>
    </row>
    <row r="676" spans="1:28" ht="9.9" customHeight="1" x14ac:dyDescent="0.2">
      <c r="A676" s="10"/>
      <c r="B676" s="83"/>
      <c r="C676" s="116"/>
      <c r="D676" s="117"/>
      <c r="E676" s="118"/>
      <c r="F676" s="118"/>
      <c r="G676" s="107"/>
      <c r="H676" s="120"/>
      <c r="I676" s="120"/>
      <c r="J676" s="120"/>
      <c r="K676" s="119"/>
      <c r="L676" s="19"/>
      <c r="M676" s="19"/>
      <c r="N676" s="19"/>
      <c r="O676" s="15"/>
      <c r="P676" s="93"/>
      <c r="Q676" s="110"/>
      <c r="R676" s="92"/>
      <c r="S676" s="92"/>
      <c r="T676" s="92"/>
      <c r="U676" s="111"/>
      <c r="V676" s="93"/>
      <c r="W676" s="70"/>
      <c r="X676" s="70"/>
      <c r="Y676" s="70"/>
      <c r="Z676" s="6"/>
      <c r="AA676" s="6"/>
      <c r="AB676" s="6"/>
    </row>
    <row r="677" spans="1:28" ht="9.9" customHeight="1" x14ac:dyDescent="0.2">
      <c r="A677" s="10"/>
      <c r="B677" s="83"/>
      <c r="C677" s="116"/>
      <c r="D677" s="117"/>
      <c r="E677" s="118"/>
      <c r="F677" s="118"/>
      <c r="G677" s="107"/>
      <c r="H677" s="120"/>
      <c r="I677" s="120"/>
      <c r="J677" s="120"/>
      <c r="K677" s="119"/>
      <c r="L677" s="19"/>
      <c r="M677" s="19"/>
      <c r="N677" s="20"/>
      <c r="O677" s="15"/>
      <c r="P677" s="93"/>
      <c r="Q677" s="110"/>
      <c r="R677" s="92"/>
      <c r="S677" s="92"/>
      <c r="T677" s="92"/>
      <c r="U677" s="111"/>
      <c r="V677" s="93"/>
      <c r="W677" s="70"/>
      <c r="X677" s="70"/>
      <c r="Y677" s="70"/>
      <c r="Z677" s="6"/>
      <c r="AA677" s="6"/>
      <c r="AB677" s="6"/>
    </row>
    <row r="678" spans="1:28" ht="9.9" customHeight="1" x14ac:dyDescent="0.2">
      <c r="A678" s="10"/>
      <c r="B678" s="83"/>
      <c r="C678" s="116"/>
      <c r="D678" s="117"/>
      <c r="E678" s="118"/>
      <c r="F678" s="118"/>
      <c r="G678" s="107"/>
      <c r="H678" s="120"/>
      <c r="I678" s="120"/>
      <c r="J678" s="120"/>
      <c r="K678" s="119"/>
      <c r="L678" s="19"/>
      <c r="M678" s="19"/>
      <c r="N678" s="19"/>
      <c r="O678" s="15"/>
      <c r="P678" s="93"/>
      <c r="Q678" s="110"/>
      <c r="R678" s="92"/>
      <c r="S678" s="92"/>
      <c r="T678" s="92"/>
      <c r="U678" s="111"/>
      <c r="V678" s="93"/>
      <c r="W678" s="70"/>
      <c r="X678" s="70"/>
      <c r="Y678" s="70"/>
      <c r="Z678" s="6"/>
      <c r="AA678" s="6"/>
      <c r="AB678" s="6"/>
    </row>
    <row r="679" spans="1:28" ht="9.9" customHeight="1" x14ac:dyDescent="0.2">
      <c r="A679" s="28"/>
      <c r="B679" s="41"/>
      <c r="C679" s="116"/>
      <c r="D679" s="117"/>
      <c r="E679" s="118"/>
      <c r="F679" s="118"/>
      <c r="G679" s="107"/>
      <c r="H679" s="120"/>
      <c r="I679" s="120"/>
      <c r="J679" s="120"/>
      <c r="K679" s="119"/>
      <c r="L679" s="19"/>
      <c r="M679" s="19"/>
      <c r="N679" s="19"/>
      <c r="O679" s="15"/>
      <c r="P679" s="93"/>
      <c r="Q679" s="110"/>
      <c r="R679" s="92"/>
      <c r="S679" s="92"/>
      <c r="T679" s="92"/>
      <c r="U679" s="111"/>
      <c r="V679" s="93"/>
      <c r="W679" s="70"/>
      <c r="X679" s="70"/>
      <c r="Y679" s="70"/>
      <c r="Z679" s="6"/>
      <c r="AA679" s="6"/>
      <c r="AB679" s="6"/>
    </row>
    <row r="680" spans="1:28" ht="9.9" customHeight="1" x14ac:dyDescent="0.2">
      <c r="A680" s="86"/>
      <c r="B680" s="104"/>
      <c r="C680" s="116"/>
      <c r="D680" s="117"/>
      <c r="E680" s="118"/>
      <c r="F680" s="118"/>
      <c r="G680" s="107"/>
      <c r="H680" s="120"/>
      <c r="I680" s="120"/>
      <c r="J680" s="120"/>
      <c r="K680" s="119"/>
      <c r="L680" s="19"/>
      <c r="M680" s="19"/>
      <c r="N680" s="19"/>
      <c r="O680" s="15"/>
      <c r="P680" s="93"/>
      <c r="Q680" s="110"/>
      <c r="R680" s="92"/>
      <c r="S680" s="92"/>
      <c r="T680" s="92"/>
      <c r="U680" s="111"/>
      <c r="V680" s="93"/>
      <c r="W680" s="70"/>
      <c r="X680" s="70"/>
      <c r="Y680" s="70"/>
      <c r="Z680" s="6"/>
      <c r="AA680" s="6"/>
      <c r="AB680" s="6"/>
    </row>
    <row r="681" spans="1:28" ht="9.9" customHeight="1" x14ac:dyDescent="0.2">
      <c r="A681" s="10"/>
      <c r="B681" s="83"/>
      <c r="C681" s="116"/>
      <c r="D681" s="117"/>
      <c r="E681" s="118"/>
      <c r="F681" s="118"/>
      <c r="G681" s="107"/>
      <c r="H681" s="120"/>
      <c r="I681" s="120"/>
      <c r="J681" s="120"/>
      <c r="K681" s="121"/>
      <c r="L681" s="19"/>
      <c r="M681" s="19"/>
      <c r="N681" s="19"/>
      <c r="O681" s="15"/>
      <c r="P681" s="93"/>
      <c r="Q681" s="110"/>
      <c r="R681" s="92"/>
      <c r="S681" s="92"/>
      <c r="T681" s="92"/>
      <c r="U681" s="111"/>
      <c r="V681" s="93"/>
      <c r="W681" s="70"/>
      <c r="X681" s="70"/>
      <c r="Y681" s="70"/>
      <c r="Z681" s="6"/>
      <c r="AA681" s="6"/>
      <c r="AB681" s="6"/>
    </row>
    <row r="682" spans="1:28" ht="9.9" customHeight="1" x14ac:dyDescent="0.15">
      <c r="A682" s="75"/>
      <c r="B682" s="122"/>
      <c r="C682" s="12"/>
      <c r="D682" s="2"/>
      <c r="E682" s="2"/>
      <c r="F682" s="2"/>
      <c r="G682" s="2"/>
      <c r="H682" s="123"/>
      <c r="I682" s="124"/>
      <c r="J682" s="123"/>
      <c r="L682" s="19"/>
      <c r="M682" s="19"/>
      <c r="N682" s="20"/>
      <c r="O682" s="15"/>
      <c r="P682" s="93"/>
      <c r="Q682" s="110"/>
      <c r="R682" s="92"/>
      <c r="S682" s="92"/>
      <c r="T682" s="92"/>
      <c r="U682" s="111"/>
      <c r="V682" s="93"/>
      <c r="W682" s="70"/>
      <c r="X682" s="70"/>
      <c r="Y682" s="70"/>
      <c r="Z682" s="6"/>
      <c r="AA682" s="6"/>
      <c r="AB682" s="6"/>
    </row>
    <row r="683" spans="1:28" ht="9.9" customHeight="1" x14ac:dyDescent="0.15">
      <c r="A683" s="75"/>
      <c r="B683" s="122"/>
      <c r="C683" s="12"/>
      <c r="D683" s="2"/>
      <c r="E683" s="2"/>
      <c r="F683" s="2"/>
      <c r="G683" s="2"/>
      <c r="H683" s="123"/>
      <c r="I683" s="124"/>
      <c r="J683" s="123"/>
      <c r="L683" s="19"/>
      <c r="M683" s="19"/>
      <c r="N683" s="20"/>
      <c r="O683" s="15"/>
      <c r="P683" s="93"/>
      <c r="Q683" s="110"/>
      <c r="R683" s="92"/>
      <c r="S683" s="92"/>
      <c r="T683" s="92"/>
      <c r="U683" s="111"/>
      <c r="V683" s="93"/>
      <c r="W683" s="70"/>
      <c r="X683" s="70"/>
      <c r="Y683" s="70"/>
      <c r="Z683" s="6"/>
      <c r="AA683" s="6"/>
      <c r="AB683" s="6"/>
    </row>
    <row r="684" spans="1:28" ht="9.9" customHeight="1" x14ac:dyDescent="0.15">
      <c r="A684" s="11"/>
      <c r="B684" s="125"/>
      <c r="C684" s="12"/>
      <c r="D684" s="2"/>
      <c r="E684" s="2"/>
      <c r="F684" s="2"/>
      <c r="G684" s="2"/>
      <c r="H684" s="123"/>
      <c r="I684" s="124"/>
      <c r="J684" s="123"/>
      <c r="K684" s="13"/>
      <c r="L684" s="19"/>
      <c r="M684" s="19"/>
      <c r="N684" s="20"/>
      <c r="O684" s="15"/>
      <c r="P684" s="93"/>
      <c r="Q684" s="110"/>
      <c r="R684" s="92"/>
      <c r="S684" s="92"/>
      <c r="T684" s="92"/>
      <c r="U684" s="111"/>
      <c r="V684" s="93"/>
      <c r="W684" s="70"/>
      <c r="X684" s="70"/>
      <c r="Y684" s="70"/>
      <c r="Z684" s="6"/>
      <c r="AA684" s="6"/>
      <c r="AB684" s="6"/>
    </row>
    <row r="685" spans="1:28" ht="9.9" customHeight="1" x14ac:dyDescent="0.15">
      <c r="A685" s="75"/>
      <c r="B685" s="122"/>
      <c r="C685" s="12"/>
      <c r="D685" s="2"/>
      <c r="E685" s="2"/>
      <c r="F685" s="2"/>
      <c r="G685" s="2"/>
      <c r="H685" s="123"/>
      <c r="I685" s="124"/>
      <c r="J685" s="123"/>
      <c r="L685" s="19"/>
      <c r="M685" s="19"/>
      <c r="N685" s="20"/>
      <c r="O685" s="15"/>
      <c r="P685" s="93"/>
      <c r="Q685" s="110"/>
      <c r="R685" s="92"/>
      <c r="S685" s="92"/>
      <c r="T685" s="92"/>
      <c r="U685" s="111"/>
      <c r="V685" s="93"/>
      <c r="W685" s="70"/>
      <c r="X685" s="70"/>
      <c r="Y685" s="70"/>
      <c r="Z685" s="6"/>
      <c r="AA685" s="6"/>
      <c r="AB685" s="6"/>
    </row>
    <row r="686" spans="1:28" ht="9.9" customHeight="1" x14ac:dyDescent="0.15">
      <c r="A686" s="75"/>
      <c r="B686" s="122"/>
      <c r="C686" s="12"/>
      <c r="D686" s="2"/>
      <c r="E686" s="2"/>
      <c r="F686" s="2"/>
      <c r="G686" s="2"/>
      <c r="H686" s="123"/>
      <c r="I686" s="124"/>
      <c r="J686" s="123"/>
      <c r="L686" s="19"/>
      <c r="M686" s="19"/>
      <c r="N686" s="20"/>
      <c r="O686" s="15"/>
      <c r="P686" s="93"/>
      <c r="Q686" s="110"/>
      <c r="R686" s="92"/>
      <c r="S686" s="92"/>
      <c r="T686" s="92"/>
      <c r="U686" s="111"/>
      <c r="V686" s="93"/>
      <c r="W686" s="70"/>
      <c r="X686" s="70"/>
      <c r="Y686" s="70"/>
      <c r="Z686" s="6"/>
      <c r="AA686" s="6"/>
      <c r="AB686" s="6"/>
    </row>
    <row r="687" spans="1:28" ht="9.9" customHeight="1" x14ac:dyDescent="0.15">
      <c r="A687" s="75"/>
      <c r="B687" s="122"/>
      <c r="C687" s="12"/>
      <c r="D687" s="2"/>
      <c r="E687" s="2"/>
      <c r="F687" s="2"/>
      <c r="G687" s="2"/>
      <c r="H687" s="123"/>
      <c r="I687" s="124"/>
      <c r="J687" s="123"/>
      <c r="L687" s="19"/>
      <c r="M687" s="19"/>
      <c r="N687" s="20"/>
      <c r="O687" s="15"/>
      <c r="P687" s="93"/>
      <c r="Q687" s="110"/>
      <c r="R687" s="92"/>
      <c r="S687" s="92"/>
      <c r="T687" s="92"/>
      <c r="U687" s="111"/>
      <c r="V687" s="93"/>
      <c r="W687" s="70"/>
      <c r="X687" s="70"/>
      <c r="Y687" s="70"/>
      <c r="Z687" s="6"/>
      <c r="AA687" s="6"/>
      <c r="AB687" s="6"/>
    </row>
    <row r="688" spans="1:28" ht="9.9" customHeight="1" x14ac:dyDescent="0.15">
      <c r="A688" s="10"/>
      <c r="B688" s="126"/>
      <c r="C688" s="12"/>
      <c r="D688" s="2"/>
      <c r="E688" s="2"/>
      <c r="F688" s="2"/>
      <c r="G688" s="2"/>
      <c r="H688" s="123"/>
      <c r="I688" s="124"/>
      <c r="J688" s="123"/>
      <c r="L688" s="19"/>
      <c r="M688" s="19"/>
      <c r="N688" s="20"/>
      <c r="O688" s="15"/>
      <c r="P688" s="93"/>
      <c r="Q688" s="110"/>
      <c r="R688" s="92"/>
      <c r="S688" s="92"/>
      <c r="T688" s="92"/>
      <c r="U688" s="111"/>
      <c r="V688" s="93"/>
      <c r="W688" s="70"/>
      <c r="X688" s="70"/>
      <c r="Y688" s="70"/>
      <c r="Z688" s="6"/>
      <c r="AA688" s="6"/>
      <c r="AB688" s="6"/>
    </row>
    <row r="689" spans="1:28" ht="9.9" customHeight="1" x14ac:dyDescent="0.15">
      <c r="A689" s="10"/>
      <c r="B689" s="125"/>
      <c r="C689" s="12"/>
      <c r="D689" s="2"/>
      <c r="E689" s="2"/>
      <c r="F689" s="2"/>
      <c r="G689" s="2"/>
      <c r="H689" s="123"/>
      <c r="I689" s="124"/>
      <c r="J689" s="123"/>
      <c r="K689" s="13"/>
      <c r="L689" s="19"/>
      <c r="M689" s="19"/>
      <c r="N689" s="20"/>
      <c r="O689" s="15"/>
      <c r="P689" s="93"/>
      <c r="Q689" s="110"/>
      <c r="R689" s="92"/>
      <c r="S689" s="92"/>
      <c r="T689" s="92"/>
      <c r="U689" s="111"/>
      <c r="V689" s="93"/>
      <c r="W689" s="70"/>
      <c r="X689" s="70"/>
      <c r="Y689" s="70"/>
      <c r="Z689" s="6"/>
      <c r="AA689" s="6"/>
      <c r="AB689" s="6"/>
    </row>
    <row r="690" spans="1:28" ht="9.9" customHeight="1" x14ac:dyDescent="0.15">
      <c r="A690" s="10"/>
      <c r="B690" s="125"/>
      <c r="C690" s="12"/>
      <c r="D690" s="2"/>
      <c r="E690" s="2"/>
      <c r="F690" s="2"/>
      <c r="G690" s="2"/>
      <c r="H690" s="123"/>
      <c r="I690" s="124"/>
      <c r="J690" s="123"/>
      <c r="L690" s="19"/>
      <c r="M690" s="19"/>
      <c r="N690" s="20"/>
      <c r="O690" s="15"/>
      <c r="P690" s="93"/>
      <c r="Q690" s="110"/>
      <c r="R690" s="92"/>
      <c r="S690" s="92"/>
      <c r="T690" s="92"/>
      <c r="U690" s="111"/>
      <c r="V690" s="93"/>
      <c r="W690" s="70"/>
      <c r="X690" s="70"/>
      <c r="Y690" s="70"/>
      <c r="Z690" s="6"/>
      <c r="AA690" s="6"/>
      <c r="AB690" s="6"/>
    </row>
    <row r="691" spans="1:28" ht="9.9" customHeight="1" x14ac:dyDescent="0.15">
      <c r="A691" s="10"/>
      <c r="B691" s="126"/>
      <c r="C691" s="12"/>
      <c r="D691" s="2"/>
      <c r="E691" s="2"/>
      <c r="F691" s="2"/>
      <c r="G691" s="2"/>
      <c r="H691" s="96"/>
      <c r="I691" s="127"/>
      <c r="J691" s="96"/>
      <c r="L691" s="19"/>
      <c r="M691" s="19"/>
      <c r="N691" s="20"/>
      <c r="O691" s="15"/>
      <c r="P691" s="93"/>
      <c r="Q691" s="110"/>
      <c r="R691" s="92"/>
      <c r="S691" s="92"/>
      <c r="T691" s="92"/>
      <c r="U691" s="111"/>
      <c r="V691" s="93"/>
      <c r="W691" s="70"/>
      <c r="X691" s="70"/>
      <c r="Y691" s="70"/>
      <c r="Z691" s="6"/>
      <c r="AA691" s="6"/>
      <c r="AB691" s="6"/>
    </row>
    <row r="692" spans="1:28" ht="9.9" customHeight="1" x14ac:dyDescent="0.25">
      <c r="A692" s="10"/>
      <c r="B692" s="126"/>
      <c r="C692" s="70"/>
      <c r="D692" s="70"/>
      <c r="E692" s="70"/>
      <c r="G692" s="70"/>
      <c r="L692" s="70"/>
      <c r="M692" s="70"/>
      <c r="N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</row>
    <row r="693" spans="1:28" ht="9.9" customHeight="1" x14ac:dyDescent="0.25">
      <c r="A693" s="10"/>
      <c r="B693" s="126"/>
      <c r="C693" s="70"/>
      <c r="D693" s="70"/>
      <c r="E693" s="70"/>
      <c r="G693" s="70"/>
      <c r="L693" s="70"/>
      <c r="M693" s="70"/>
      <c r="N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6"/>
      <c r="AA693" s="6"/>
      <c r="AB693" s="6"/>
    </row>
    <row r="694" spans="1:28" ht="9.9" customHeight="1" x14ac:dyDescent="0.25">
      <c r="A694" s="10"/>
      <c r="B694" s="125"/>
      <c r="C694" s="70"/>
      <c r="D694" s="70"/>
      <c r="E694" s="70"/>
      <c r="G694" s="70"/>
      <c r="K694" s="13"/>
      <c r="L694" s="70"/>
      <c r="M694" s="70"/>
      <c r="N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6"/>
      <c r="AA694" s="6"/>
      <c r="AB694" s="6"/>
    </row>
    <row r="695" spans="1:28" ht="9.9" customHeight="1" x14ac:dyDescent="0.25">
      <c r="A695" s="10"/>
      <c r="B695" s="122"/>
      <c r="C695" s="19"/>
      <c r="D695" s="19"/>
      <c r="E695" s="19"/>
      <c r="F695" s="22"/>
      <c r="G695" s="19"/>
      <c r="H695" s="18"/>
      <c r="I695" s="18"/>
      <c r="J695" s="18"/>
      <c r="L695" s="70"/>
      <c r="M695" s="70"/>
      <c r="N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6"/>
      <c r="AA695" s="6"/>
      <c r="AB695" s="6"/>
    </row>
    <row r="696" spans="1:28" ht="9.9" customHeight="1" x14ac:dyDescent="0.25">
      <c r="A696" s="10"/>
      <c r="B696" s="122"/>
      <c r="C696" s="70"/>
      <c r="D696" s="70"/>
      <c r="E696" s="70"/>
      <c r="G696" s="70"/>
      <c r="L696" s="70"/>
      <c r="M696" s="70"/>
      <c r="N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6"/>
      <c r="AA696" s="6"/>
      <c r="AB696" s="6"/>
    </row>
    <row r="697" spans="1:28" ht="9.9" customHeight="1" x14ac:dyDescent="0.25">
      <c r="A697" s="10"/>
      <c r="B697" s="122"/>
      <c r="C697" s="70"/>
      <c r="D697" s="70"/>
      <c r="E697" s="70"/>
      <c r="G697" s="70"/>
      <c r="I697" s="18"/>
      <c r="J697" s="18"/>
      <c r="L697" s="70"/>
      <c r="M697" s="70"/>
      <c r="N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6"/>
      <c r="AA697" s="6"/>
      <c r="AB697" s="6"/>
    </row>
    <row r="698" spans="1:28" ht="9.9" customHeight="1" x14ac:dyDescent="0.25">
      <c r="A698" s="10"/>
      <c r="B698" s="122"/>
      <c r="C698" s="70"/>
      <c r="D698" s="70"/>
      <c r="E698" s="70"/>
      <c r="G698" s="70"/>
      <c r="H698" s="18"/>
      <c r="I698" s="18"/>
      <c r="J698" s="18"/>
      <c r="L698" s="70"/>
      <c r="M698" s="70"/>
      <c r="N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6"/>
      <c r="AA698" s="6"/>
      <c r="AB698" s="6"/>
    </row>
    <row r="699" spans="1:28" ht="9.9" customHeight="1" x14ac:dyDescent="0.25">
      <c r="A699" s="10"/>
      <c r="B699" s="122"/>
      <c r="C699" s="70"/>
      <c r="D699" s="70"/>
      <c r="E699" s="70"/>
      <c r="G699" s="70"/>
      <c r="H699" s="18"/>
      <c r="I699" s="18"/>
      <c r="J699" s="18"/>
      <c r="L699" s="70"/>
      <c r="M699" s="70"/>
      <c r="N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6"/>
      <c r="AA699" s="6"/>
      <c r="AB699" s="6"/>
    </row>
    <row r="700" spans="1:28" ht="9.9" customHeight="1" x14ac:dyDescent="0.25">
      <c r="A700" s="10"/>
      <c r="B700" s="122"/>
      <c r="C700" s="70"/>
      <c r="D700" s="70"/>
      <c r="E700" s="70"/>
      <c r="G700" s="70"/>
      <c r="I700" s="18"/>
      <c r="J700" s="18"/>
      <c r="L700" s="70"/>
      <c r="M700" s="70"/>
      <c r="N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6"/>
      <c r="AA700" s="6"/>
      <c r="AB700" s="6"/>
    </row>
    <row r="701" spans="1:28" ht="9.9" customHeight="1" x14ac:dyDescent="0.2">
      <c r="A701" s="28"/>
      <c r="B701" s="41"/>
      <c r="C701" s="105"/>
      <c r="D701" s="106"/>
      <c r="E701" s="107"/>
      <c r="F701" s="107"/>
      <c r="G701" s="107"/>
      <c r="H701" s="107"/>
      <c r="I701" s="112"/>
      <c r="J701" s="112"/>
      <c r="K701" s="113"/>
      <c r="L701" s="19"/>
      <c r="M701" s="19"/>
      <c r="N701" s="19"/>
      <c r="O701" s="15"/>
      <c r="P701" s="93"/>
      <c r="Q701" s="110"/>
      <c r="R701" s="92"/>
      <c r="S701" s="92"/>
      <c r="T701" s="92"/>
      <c r="U701" s="111"/>
      <c r="V701" s="93"/>
      <c r="W701" s="70"/>
      <c r="X701" s="70"/>
      <c r="Y701" s="70"/>
      <c r="Z701" s="6"/>
      <c r="AA701" s="6"/>
      <c r="AB701" s="6"/>
    </row>
    <row r="702" spans="1:28" ht="9.9" customHeight="1" x14ac:dyDescent="0.2">
      <c r="A702" s="41"/>
      <c r="B702" s="41"/>
      <c r="C702" s="116"/>
      <c r="D702" s="117"/>
      <c r="E702" s="118"/>
      <c r="F702" s="118"/>
      <c r="G702" s="107"/>
      <c r="H702" s="107"/>
      <c r="I702" s="112"/>
      <c r="J702" s="112"/>
      <c r="K702" s="112"/>
      <c r="L702" s="19"/>
      <c r="M702" s="19"/>
      <c r="N702" s="19"/>
      <c r="O702" s="15"/>
      <c r="P702" s="93"/>
      <c r="Q702" s="110"/>
      <c r="R702" s="92"/>
      <c r="S702" s="92"/>
      <c r="T702" s="92"/>
      <c r="U702" s="111"/>
      <c r="V702" s="93"/>
      <c r="W702" s="70"/>
      <c r="X702" s="70"/>
      <c r="Y702" s="70"/>
      <c r="Z702" s="6"/>
      <c r="AA702" s="6"/>
      <c r="AB702" s="6"/>
    </row>
    <row r="703" spans="1:28" ht="9.9" customHeight="1" x14ac:dyDescent="0.2">
      <c r="A703" s="28"/>
      <c r="B703" s="41"/>
      <c r="C703" s="116"/>
      <c r="D703" s="117"/>
      <c r="E703" s="118"/>
      <c r="F703" s="118"/>
      <c r="G703" s="107"/>
      <c r="H703" s="112"/>
      <c r="I703" s="112"/>
      <c r="J703" s="112"/>
      <c r="K703" s="119"/>
      <c r="L703" s="19"/>
      <c r="M703" s="19"/>
      <c r="N703" s="19"/>
      <c r="O703" s="15"/>
      <c r="P703" s="93"/>
      <c r="Q703" s="110"/>
      <c r="R703" s="92"/>
      <c r="S703" s="92"/>
      <c r="T703" s="92"/>
      <c r="U703" s="111"/>
      <c r="V703" s="93"/>
      <c r="W703" s="70"/>
      <c r="X703" s="70"/>
      <c r="Y703" s="70"/>
      <c r="Z703" s="6"/>
      <c r="AA703" s="6"/>
      <c r="AB703" s="6"/>
    </row>
    <row r="704" spans="1:28" ht="9.9" customHeight="1" x14ac:dyDescent="0.2">
      <c r="A704" s="28"/>
      <c r="B704" s="41"/>
      <c r="C704" s="116"/>
      <c r="D704" s="117"/>
      <c r="E704" s="118"/>
      <c r="F704" s="118"/>
      <c r="G704" s="107"/>
      <c r="H704" s="112"/>
      <c r="I704" s="112"/>
      <c r="J704" s="112"/>
      <c r="K704" s="119"/>
      <c r="L704" s="19"/>
      <c r="M704" s="19"/>
      <c r="N704" s="19"/>
      <c r="O704" s="15"/>
      <c r="P704" s="93"/>
      <c r="Q704" s="110"/>
      <c r="R704" s="92"/>
      <c r="S704" s="92"/>
      <c r="T704" s="92"/>
      <c r="U704" s="111"/>
      <c r="V704" s="93"/>
      <c r="W704" s="70"/>
      <c r="X704" s="70"/>
      <c r="Y704" s="70"/>
      <c r="Z704" s="6"/>
      <c r="AA704" s="6"/>
      <c r="AB704" s="6"/>
    </row>
    <row r="705" spans="1:28" ht="9.9" customHeight="1" x14ac:dyDescent="0.2">
      <c r="A705" s="28"/>
      <c r="B705" s="41"/>
      <c r="C705" s="116"/>
      <c r="D705" s="117"/>
      <c r="E705" s="118"/>
      <c r="F705" s="118"/>
      <c r="G705" s="107"/>
      <c r="H705" s="112"/>
      <c r="I705" s="112"/>
      <c r="J705" s="112"/>
      <c r="K705" s="119"/>
      <c r="L705" s="19"/>
      <c r="M705" s="19"/>
      <c r="N705" s="19"/>
      <c r="O705" s="15"/>
      <c r="P705" s="93"/>
      <c r="Q705" s="110"/>
      <c r="R705" s="92"/>
      <c r="S705" s="92"/>
      <c r="T705" s="92"/>
      <c r="U705" s="111"/>
      <c r="V705" s="93"/>
      <c r="W705" s="70"/>
      <c r="X705" s="70"/>
      <c r="Y705" s="70"/>
      <c r="Z705" s="6"/>
      <c r="AA705" s="6"/>
      <c r="AB705" s="6"/>
    </row>
    <row r="706" spans="1:28" ht="9.9" customHeight="1" x14ac:dyDescent="0.2">
      <c r="A706" s="10"/>
      <c r="B706" s="104"/>
      <c r="C706" s="116"/>
      <c r="D706" s="117"/>
      <c r="E706" s="118"/>
      <c r="F706" s="118"/>
      <c r="G706" s="107"/>
      <c r="H706" s="112"/>
      <c r="I706" s="112"/>
      <c r="J706" s="112"/>
      <c r="K706" s="119"/>
      <c r="L706" s="19"/>
      <c r="M706" s="19"/>
      <c r="N706" s="19"/>
      <c r="O706" s="15"/>
      <c r="P706" s="93"/>
      <c r="Q706" s="110"/>
      <c r="R706" s="92"/>
      <c r="S706" s="92"/>
      <c r="T706" s="92"/>
      <c r="U706" s="111"/>
      <c r="V706" s="93"/>
      <c r="W706" s="70"/>
      <c r="X706" s="70"/>
      <c r="Y706" s="70"/>
      <c r="Z706" s="6"/>
      <c r="AA706" s="6"/>
      <c r="AB706" s="6"/>
    </row>
    <row r="707" spans="1:28" ht="9.9" customHeight="1" x14ac:dyDescent="0.2">
      <c r="A707" s="28"/>
      <c r="B707" s="41"/>
      <c r="C707" s="116"/>
      <c r="D707" s="117"/>
      <c r="E707" s="118"/>
      <c r="F707" s="118"/>
      <c r="G707" s="107"/>
      <c r="H707" s="112"/>
      <c r="I707" s="112"/>
      <c r="J707" s="112"/>
      <c r="K707" s="13"/>
      <c r="L707" s="19"/>
      <c r="M707" s="19"/>
      <c r="N707" s="19"/>
      <c r="O707" s="15"/>
      <c r="P707" s="93"/>
      <c r="Q707" s="110"/>
      <c r="R707" s="92"/>
      <c r="S707" s="92"/>
      <c r="T707" s="92"/>
      <c r="U707" s="111"/>
      <c r="V707" s="93"/>
      <c r="W707" s="70"/>
      <c r="X707" s="70"/>
      <c r="Y707" s="70"/>
      <c r="Z707" s="6"/>
      <c r="AA707" s="6"/>
      <c r="AB707" s="6"/>
    </row>
    <row r="708" spans="1:28" ht="9.9" customHeight="1" x14ac:dyDescent="0.2">
      <c r="A708" s="10"/>
      <c r="B708" s="104"/>
      <c r="C708" s="116"/>
      <c r="D708" s="117"/>
      <c r="E708" s="118"/>
      <c r="F708" s="118"/>
      <c r="G708" s="107"/>
      <c r="H708" s="112"/>
      <c r="I708" s="112"/>
      <c r="J708" s="112"/>
      <c r="K708" s="110"/>
      <c r="L708" s="19"/>
      <c r="M708" s="19"/>
      <c r="N708" s="19"/>
      <c r="O708" s="15"/>
      <c r="P708" s="93"/>
      <c r="Q708" s="110"/>
      <c r="R708" s="92"/>
      <c r="S708" s="92"/>
      <c r="T708" s="92"/>
      <c r="U708" s="111"/>
      <c r="V708" s="93"/>
      <c r="W708" s="70"/>
      <c r="X708" s="70"/>
      <c r="Y708" s="70"/>
      <c r="Z708" s="6"/>
      <c r="AA708" s="6"/>
      <c r="AB708" s="6"/>
    </row>
    <row r="709" spans="1:28" ht="9.9" customHeight="1" x14ac:dyDescent="0.2">
      <c r="A709" s="10"/>
      <c r="B709" s="104"/>
      <c r="C709" s="116"/>
      <c r="D709" s="117"/>
      <c r="E709" s="118"/>
      <c r="F709" s="118"/>
      <c r="G709" s="107"/>
      <c r="H709" s="112"/>
      <c r="I709" s="112"/>
      <c r="J709" s="112"/>
      <c r="K709" s="124"/>
      <c r="L709" s="19"/>
      <c r="M709" s="19"/>
      <c r="N709" s="19"/>
      <c r="O709" s="15"/>
      <c r="P709" s="93"/>
      <c r="Q709" s="110"/>
      <c r="R709" s="92"/>
      <c r="S709" s="92"/>
      <c r="T709" s="92"/>
      <c r="U709" s="111"/>
      <c r="V709" s="93"/>
      <c r="W709" s="70"/>
      <c r="X709" s="70"/>
      <c r="Y709" s="70"/>
      <c r="Z709" s="6"/>
      <c r="AA709" s="6"/>
      <c r="AB709" s="6"/>
    </row>
    <row r="710" spans="1:28" ht="9.9" customHeight="1" x14ac:dyDescent="0.2">
      <c r="A710" s="10"/>
      <c r="B710" s="104"/>
      <c r="C710" s="116"/>
      <c r="D710" s="117"/>
      <c r="E710" s="118"/>
      <c r="F710" s="118"/>
      <c r="G710" s="107"/>
      <c r="H710" s="112"/>
      <c r="I710" s="112"/>
      <c r="J710" s="112"/>
      <c r="K710" s="119"/>
      <c r="L710" s="19"/>
      <c r="M710" s="19"/>
      <c r="N710" s="19"/>
      <c r="O710" s="15"/>
      <c r="P710" s="93"/>
      <c r="Q710" s="110"/>
      <c r="R710" s="92"/>
      <c r="S710" s="92"/>
      <c r="T710" s="92"/>
      <c r="U710" s="111"/>
      <c r="V710" s="93"/>
      <c r="W710" s="70"/>
      <c r="X710" s="70"/>
      <c r="Y710" s="70"/>
      <c r="Z710" s="6"/>
      <c r="AA710" s="6"/>
      <c r="AB710" s="6"/>
    </row>
    <row r="711" spans="1:28" ht="9.9" customHeight="1" x14ac:dyDescent="0.2">
      <c r="A711" s="28"/>
      <c r="B711" s="41"/>
      <c r="C711" s="116"/>
      <c r="D711" s="117"/>
      <c r="E711" s="118"/>
      <c r="F711" s="118"/>
      <c r="G711" s="107"/>
      <c r="H711" s="112"/>
      <c r="I711" s="112"/>
      <c r="J711" s="112"/>
      <c r="K711" s="121"/>
      <c r="L711" s="19"/>
      <c r="M711" s="19"/>
      <c r="N711" s="19"/>
      <c r="O711" s="15"/>
      <c r="P711" s="93"/>
      <c r="Q711" s="110"/>
      <c r="R711" s="92"/>
      <c r="S711" s="92"/>
      <c r="T711" s="92"/>
      <c r="U711" s="111"/>
      <c r="V711" s="93"/>
      <c r="W711" s="70"/>
      <c r="X711" s="70"/>
      <c r="Y711" s="70"/>
      <c r="Z711" s="6"/>
      <c r="AA711" s="6"/>
      <c r="AB711" s="6"/>
    </row>
    <row r="712" spans="1:28" ht="9.9" customHeight="1" x14ac:dyDescent="0.2">
      <c r="A712" s="28"/>
      <c r="B712" s="41"/>
      <c r="C712" s="116"/>
      <c r="D712" s="117"/>
      <c r="E712" s="118"/>
      <c r="F712" s="118"/>
      <c r="G712" s="107"/>
      <c r="H712" s="112"/>
      <c r="I712" s="112"/>
      <c r="J712" s="112"/>
      <c r="K712" s="124"/>
      <c r="L712" s="19"/>
      <c r="M712" s="19"/>
      <c r="N712" s="19"/>
      <c r="O712" s="15"/>
      <c r="P712" s="93"/>
      <c r="Q712" s="110"/>
      <c r="R712" s="92"/>
      <c r="S712" s="92"/>
      <c r="T712" s="92"/>
      <c r="U712" s="111"/>
      <c r="V712" s="93"/>
      <c r="W712" s="70"/>
      <c r="X712" s="70"/>
      <c r="Y712" s="70"/>
      <c r="Z712" s="6"/>
      <c r="AA712" s="6"/>
      <c r="AB712" s="6"/>
    </row>
    <row r="713" spans="1:28" ht="9.9" customHeight="1" x14ac:dyDescent="0.2">
      <c r="A713" s="28"/>
      <c r="B713" s="41"/>
      <c r="C713" s="116"/>
      <c r="D713" s="117"/>
      <c r="E713" s="118"/>
      <c r="F713" s="118"/>
      <c r="G713" s="107"/>
      <c r="H713" s="112"/>
      <c r="I713" s="112"/>
      <c r="J713" s="112"/>
      <c r="K713" s="124"/>
      <c r="L713" s="19"/>
      <c r="M713" s="19"/>
      <c r="N713" s="19"/>
      <c r="O713" s="15"/>
      <c r="P713" s="93"/>
      <c r="Q713" s="110"/>
      <c r="R713" s="92"/>
      <c r="S713" s="92"/>
      <c r="T713" s="92"/>
      <c r="U713" s="111"/>
      <c r="V713" s="93"/>
      <c r="W713" s="70"/>
      <c r="X713" s="70"/>
      <c r="Y713" s="70"/>
      <c r="Z713" s="6"/>
      <c r="AA713" s="6"/>
      <c r="AB713" s="6"/>
    </row>
    <row r="714" spans="1:28" ht="9.9" customHeight="1" x14ac:dyDescent="0.2">
      <c r="A714" s="28"/>
      <c r="B714" s="41"/>
      <c r="C714" s="116"/>
      <c r="D714" s="117"/>
      <c r="E714" s="118"/>
      <c r="F714" s="118"/>
      <c r="G714" s="107"/>
      <c r="H714" s="112"/>
      <c r="I714" s="112"/>
      <c r="J714" s="112"/>
      <c r="K714" s="121"/>
      <c r="L714" s="19"/>
      <c r="M714" s="19"/>
      <c r="N714" s="19"/>
      <c r="O714" s="15"/>
      <c r="P714" s="93"/>
      <c r="Q714" s="110"/>
      <c r="R714" s="92"/>
      <c r="S714" s="92"/>
      <c r="T714" s="92"/>
      <c r="U714" s="111"/>
      <c r="V714" s="93"/>
      <c r="W714" s="70"/>
      <c r="X714" s="70"/>
      <c r="Y714" s="70"/>
      <c r="Z714" s="6"/>
      <c r="AA714" s="6"/>
      <c r="AB714" s="6"/>
    </row>
    <row r="715" spans="1:28" ht="9.9" customHeight="1" x14ac:dyDescent="0.2">
      <c r="A715" s="28"/>
      <c r="B715" s="41"/>
      <c r="C715" s="116"/>
      <c r="D715" s="117"/>
      <c r="E715" s="118"/>
      <c r="F715" s="118"/>
      <c r="G715" s="107"/>
      <c r="H715" s="112"/>
      <c r="I715" s="112"/>
      <c r="J715" s="112"/>
      <c r="K715" s="124"/>
      <c r="L715" s="19"/>
      <c r="M715" s="19"/>
      <c r="N715" s="19"/>
      <c r="O715" s="15"/>
      <c r="P715" s="93"/>
      <c r="Q715" s="110"/>
      <c r="R715" s="92"/>
      <c r="S715" s="92"/>
      <c r="T715" s="92"/>
      <c r="U715" s="111"/>
      <c r="V715" s="93"/>
      <c r="W715" s="70"/>
      <c r="X715" s="70"/>
      <c r="Y715" s="70"/>
      <c r="Z715" s="6"/>
      <c r="AA715" s="6"/>
      <c r="AB715" s="6"/>
    </row>
    <row r="716" spans="1:28" ht="9.9" customHeight="1" x14ac:dyDescent="0.2">
      <c r="A716" s="28"/>
      <c r="B716" s="41"/>
      <c r="C716" s="116"/>
      <c r="D716" s="117"/>
      <c r="E716" s="118"/>
      <c r="F716" s="118"/>
      <c r="G716" s="107"/>
      <c r="H716" s="112"/>
      <c r="I716" s="112"/>
      <c r="J716" s="112"/>
      <c r="K716" s="124"/>
      <c r="L716" s="19"/>
      <c r="M716" s="19"/>
      <c r="N716" s="19"/>
      <c r="O716" s="15"/>
      <c r="P716" s="93"/>
      <c r="Q716" s="110"/>
      <c r="R716" s="92"/>
      <c r="S716" s="92"/>
      <c r="T716" s="92"/>
      <c r="U716" s="111"/>
      <c r="V716" s="93"/>
      <c r="W716" s="70"/>
      <c r="X716" s="70"/>
      <c r="Y716" s="70"/>
      <c r="Z716" s="6"/>
      <c r="AA716" s="6"/>
      <c r="AB716" s="6"/>
    </row>
    <row r="717" spans="1:28" ht="9.9" customHeight="1" x14ac:dyDescent="0.2">
      <c r="A717" s="28"/>
      <c r="B717" s="41"/>
      <c r="C717" s="116"/>
      <c r="D717" s="117"/>
      <c r="E717" s="118"/>
      <c r="F717" s="118"/>
      <c r="G717" s="107"/>
      <c r="H717" s="112"/>
      <c r="I717" s="112"/>
      <c r="J717" s="112"/>
      <c r="K717" s="121"/>
      <c r="L717" s="19"/>
      <c r="M717" s="19"/>
      <c r="N717" s="19"/>
      <c r="O717" s="15"/>
      <c r="P717" s="93"/>
      <c r="Q717" s="110"/>
      <c r="R717" s="92"/>
      <c r="S717" s="92"/>
      <c r="T717" s="92"/>
      <c r="U717" s="111"/>
      <c r="V717" s="93"/>
      <c r="W717" s="70"/>
      <c r="X717" s="70"/>
      <c r="Y717" s="70"/>
      <c r="Z717" s="6"/>
      <c r="AA717" s="6"/>
      <c r="AB717" s="6"/>
    </row>
    <row r="718" spans="1:28" ht="9.9" customHeight="1" x14ac:dyDescent="0.2">
      <c r="A718" s="28"/>
      <c r="B718" s="41"/>
      <c r="C718" s="116"/>
      <c r="D718" s="117"/>
      <c r="E718" s="118"/>
      <c r="F718" s="118"/>
      <c r="G718" s="107"/>
      <c r="H718" s="112"/>
      <c r="I718" s="112"/>
      <c r="J718" s="112"/>
      <c r="K718" s="124"/>
      <c r="L718" s="19"/>
      <c r="M718" s="19"/>
      <c r="N718" s="19"/>
      <c r="O718" s="15"/>
      <c r="P718" s="93"/>
      <c r="Q718" s="110"/>
      <c r="R718" s="92"/>
      <c r="S718" s="92"/>
      <c r="T718" s="92"/>
      <c r="U718" s="111"/>
      <c r="V718" s="93"/>
      <c r="W718" s="70"/>
      <c r="X718" s="70"/>
      <c r="Y718" s="70"/>
      <c r="Z718" s="6"/>
      <c r="AA718" s="6"/>
      <c r="AB718" s="6"/>
    </row>
    <row r="719" spans="1:28" ht="9.9" customHeight="1" x14ac:dyDescent="0.2">
      <c r="A719" s="28"/>
      <c r="B719" s="41"/>
      <c r="C719" s="116"/>
      <c r="D719" s="117"/>
      <c r="E719" s="118"/>
      <c r="F719" s="118"/>
      <c r="G719" s="107"/>
      <c r="H719" s="112"/>
      <c r="I719" s="112"/>
      <c r="J719" s="112"/>
      <c r="K719" s="124"/>
      <c r="L719" s="19"/>
      <c r="M719" s="19"/>
      <c r="N719" s="19"/>
      <c r="O719" s="15"/>
      <c r="P719" s="93"/>
      <c r="Q719" s="110"/>
      <c r="R719" s="92"/>
      <c r="S719" s="92"/>
      <c r="T719" s="92"/>
      <c r="U719" s="111"/>
      <c r="V719" s="93"/>
      <c r="W719" s="70"/>
      <c r="X719" s="70"/>
      <c r="Y719" s="70"/>
      <c r="Z719" s="6"/>
      <c r="AA719" s="6"/>
      <c r="AB719" s="6"/>
    </row>
    <row r="720" spans="1:28" ht="9.9" customHeight="1" x14ac:dyDescent="0.2">
      <c r="A720" s="28"/>
      <c r="B720" s="41"/>
      <c r="C720" s="116"/>
      <c r="D720" s="117"/>
      <c r="E720" s="118"/>
      <c r="F720" s="118"/>
      <c r="G720" s="107"/>
      <c r="H720" s="112"/>
      <c r="I720" s="112"/>
      <c r="J720" s="112"/>
      <c r="K720" s="121"/>
      <c r="L720" s="19"/>
      <c r="M720" s="19"/>
      <c r="N720" s="19"/>
      <c r="O720" s="15"/>
      <c r="P720" s="93"/>
      <c r="Q720" s="110"/>
      <c r="R720" s="92"/>
      <c r="S720" s="92"/>
      <c r="T720" s="92"/>
      <c r="U720" s="111"/>
      <c r="V720" s="93"/>
      <c r="W720" s="70"/>
      <c r="X720" s="70"/>
      <c r="Y720" s="70"/>
      <c r="Z720" s="6"/>
      <c r="AA720" s="6"/>
      <c r="AB720" s="6"/>
    </row>
    <row r="721" spans="1:28" ht="9.9" customHeight="1" x14ac:dyDescent="0.2">
      <c r="A721" s="28"/>
      <c r="B721" s="41"/>
      <c r="C721" s="116"/>
      <c r="D721" s="117"/>
      <c r="E721" s="118"/>
      <c r="F721" s="118"/>
      <c r="G721" s="107"/>
      <c r="H721" s="112"/>
      <c r="I721" s="112"/>
      <c r="J721" s="112"/>
      <c r="K721" s="124"/>
      <c r="L721" s="19"/>
      <c r="M721" s="19"/>
      <c r="N721" s="19"/>
      <c r="O721" s="15"/>
      <c r="P721" s="93"/>
      <c r="Q721" s="110"/>
      <c r="R721" s="92"/>
      <c r="S721" s="92"/>
      <c r="T721" s="92"/>
      <c r="U721" s="111"/>
      <c r="V721" s="93"/>
      <c r="W721" s="70"/>
      <c r="X721" s="70"/>
      <c r="Y721" s="70"/>
      <c r="Z721" s="6"/>
      <c r="AA721" s="6"/>
      <c r="AB721" s="6"/>
    </row>
    <row r="722" spans="1:28" ht="9.9" customHeight="1" x14ac:dyDescent="0.2">
      <c r="A722" s="28"/>
      <c r="B722" s="41"/>
      <c r="C722" s="116"/>
      <c r="D722" s="117"/>
      <c r="E722" s="118"/>
      <c r="F722" s="118"/>
      <c r="G722" s="107"/>
      <c r="H722" s="112"/>
      <c r="I722" s="112"/>
      <c r="J722" s="112"/>
      <c r="K722" s="124"/>
      <c r="L722" s="19"/>
      <c r="M722" s="19"/>
      <c r="N722" s="19"/>
      <c r="O722" s="15"/>
      <c r="P722" s="93"/>
      <c r="Q722" s="110"/>
      <c r="R722" s="92"/>
      <c r="S722" s="92"/>
      <c r="T722" s="92"/>
      <c r="U722" s="111"/>
      <c r="V722" s="93"/>
      <c r="W722" s="70"/>
      <c r="X722" s="70"/>
      <c r="Y722" s="70"/>
      <c r="Z722" s="6"/>
      <c r="AA722" s="6"/>
      <c r="AB722" s="6"/>
    </row>
    <row r="723" spans="1:28" ht="9.9" customHeight="1" x14ac:dyDescent="0.2">
      <c r="A723" s="28"/>
      <c r="B723" s="41"/>
      <c r="C723" s="116"/>
      <c r="D723" s="117"/>
      <c r="E723" s="118"/>
      <c r="F723" s="118"/>
      <c r="G723" s="107"/>
      <c r="H723" s="112"/>
      <c r="I723" s="112"/>
      <c r="J723" s="112"/>
      <c r="K723" s="121"/>
      <c r="L723" s="19"/>
      <c r="M723" s="19"/>
      <c r="N723" s="19"/>
      <c r="O723" s="15"/>
      <c r="P723" s="93"/>
      <c r="Q723" s="110"/>
      <c r="R723" s="92"/>
      <c r="S723" s="92"/>
      <c r="T723" s="92"/>
      <c r="U723" s="111"/>
      <c r="V723" s="93"/>
      <c r="W723" s="70"/>
      <c r="X723" s="70"/>
      <c r="Y723" s="70"/>
      <c r="Z723" s="6"/>
      <c r="AA723" s="6"/>
      <c r="AB723" s="6"/>
    </row>
    <row r="724" spans="1:28" ht="9.9" customHeight="1" x14ac:dyDescent="0.2">
      <c r="A724" s="28"/>
      <c r="B724" s="41"/>
      <c r="C724" s="116"/>
      <c r="D724" s="117"/>
      <c r="E724" s="118"/>
      <c r="F724" s="118"/>
      <c r="G724" s="107"/>
      <c r="H724" s="112"/>
      <c r="I724" s="112"/>
      <c r="J724" s="112"/>
      <c r="K724" s="124"/>
      <c r="L724" s="19"/>
      <c r="M724" s="19"/>
      <c r="N724" s="19"/>
      <c r="O724" s="15"/>
      <c r="P724" s="93"/>
      <c r="Q724" s="110"/>
      <c r="R724" s="92"/>
      <c r="S724" s="92"/>
      <c r="T724" s="92"/>
      <c r="U724" s="111"/>
      <c r="V724" s="93"/>
      <c r="W724" s="70"/>
      <c r="X724" s="70"/>
      <c r="Y724" s="70"/>
      <c r="Z724" s="6"/>
      <c r="AA724" s="6"/>
      <c r="AB724" s="6"/>
    </row>
    <row r="725" spans="1:28" ht="9.9" customHeight="1" x14ac:dyDescent="0.2">
      <c r="A725" s="28"/>
      <c r="B725" s="41"/>
      <c r="C725" s="116"/>
      <c r="D725" s="117"/>
      <c r="E725" s="118"/>
      <c r="F725" s="118"/>
      <c r="G725" s="107"/>
      <c r="H725" s="112"/>
      <c r="I725" s="112"/>
      <c r="J725" s="112"/>
      <c r="K725" s="124"/>
      <c r="L725" s="19"/>
      <c r="M725" s="19"/>
      <c r="N725" s="19"/>
      <c r="O725" s="15"/>
      <c r="P725" s="93"/>
      <c r="Q725" s="110"/>
      <c r="R725" s="92"/>
      <c r="S725" s="92"/>
      <c r="T725" s="92"/>
      <c r="U725" s="111"/>
      <c r="V725" s="93"/>
      <c r="W725" s="70"/>
      <c r="X725" s="70"/>
      <c r="Y725" s="70"/>
      <c r="Z725" s="6"/>
      <c r="AA725" s="6"/>
      <c r="AB725" s="6"/>
    </row>
    <row r="726" spans="1:28" ht="9.9" customHeight="1" x14ac:dyDescent="0.2">
      <c r="A726" s="28"/>
      <c r="B726" s="41"/>
      <c r="C726" s="116"/>
      <c r="D726" s="117"/>
      <c r="E726" s="118"/>
      <c r="F726" s="118"/>
      <c r="G726" s="107"/>
      <c r="H726" s="112"/>
      <c r="I726" s="112"/>
      <c r="J726" s="112"/>
      <c r="K726" s="124"/>
      <c r="L726" s="19"/>
      <c r="M726" s="19"/>
      <c r="N726" s="19"/>
      <c r="O726" s="15"/>
      <c r="P726" s="93"/>
      <c r="Q726" s="110"/>
      <c r="R726" s="92"/>
      <c r="S726" s="92"/>
      <c r="T726" s="92"/>
      <c r="U726" s="111"/>
      <c r="V726" s="93"/>
      <c r="W726" s="70"/>
      <c r="X726" s="70"/>
      <c r="Y726" s="70"/>
      <c r="Z726" s="6"/>
      <c r="AA726" s="6"/>
      <c r="AB726" s="6"/>
    </row>
    <row r="727" spans="1:28" ht="9.9" customHeight="1" x14ac:dyDescent="0.2">
      <c r="A727" s="10"/>
      <c r="B727" s="104"/>
      <c r="C727" s="116"/>
      <c r="D727" s="117"/>
      <c r="E727" s="118"/>
      <c r="F727" s="118"/>
      <c r="G727" s="107"/>
      <c r="H727" s="112"/>
      <c r="I727" s="112"/>
      <c r="J727" s="112"/>
      <c r="K727" s="119"/>
      <c r="L727" s="19"/>
      <c r="M727" s="19"/>
      <c r="N727" s="19"/>
      <c r="O727" s="15"/>
      <c r="P727" s="93"/>
      <c r="Q727" s="110"/>
      <c r="R727" s="92"/>
      <c r="S727" s="92"/>
      <c r="T727" s="92"/>
      <c r="U727" s="111"/>
      <c r="V727" s="93"/>
      <c r="W727" s="70"/>
      <c r="X727" s="70"/>
      <c r="Y727" s="70"/>
      <c r="Z727" s="6"/>
      <c r="AA727" s="6"/>
      <c r="AB727" s="6"/>
    </row>
    <row r="728" spans="1:28" ht="9.9" customHeight="1" x14ac:dyDescent="0.15">
      <c r="A728" s="28"/>
      <c r="B728" s="29"/>
      <c r="C728" s="128"/>
      <c r="D728" s="128"/>
      <c r="E728" s="128"/>
      <c r="F728" s="129"/>
      <c r="G728" s="90"/>
      <c r="H728" s="38"/>
      <c r="I728" s="40"/>
      <c r="J728" s="40"/>
      <c r="K728" s="13"/>
      <c r="L728" s="19"/>
      <c r="M728" s="19"/>
      <c r="N728" s="19"/>
      <c r="O728" s="15"/>
      <c r="P728" s="93"/>
      <c r="Q728" s="110"/>
      <c r="R728" s="92"/>
      <c r="S728" s="92"/>
      <c r="T728" s="92"/>
      <c r="U728" s="111"/>
      <c r="V728" s="93"/>
      <c r="W728" s="70"/>
      <c r="X728" s="70"/>
      <c r="Y728" s="70"/>
      <c r="Z728" s="6"/>
      <c r="AA728" s="6"/>
      <c r="AB728" s="6"/>
    </row>
    <row r="729" spans="1:28" ht="9.9" customHeight="1" x14ac:dyDescent="0.15">
      <c r="A729" s="28"/>
      <c r="B729" s="130"/>
      <c r="C729" s="128"/>
      <c r="D729" s="128"/>
      <c r="E729" s="128"/>
      <c r="F729" s="129"/>
      <c r="G729" s="90"/>
      <c r="H729" s="38"/>
      <c r="I729" s="40"/>
      <c r="J729" s="40"/>
      <c r="L729" s="19"/>
      <c r="M729" s="19"/>
      <c r="N729" s="19"/>
      <c r="O729" s="15"/>
      <c r="P729" s="93"/>
      <c r="Q729" s="110"/>
      <c r="R729" s="92"/>
      <c r="S729" s="92"/>
      <c r="T729" s="92"/>
      <c r="U729" s="111"/>
      <c r="V729" s="93"/>
      <c r="W729" s="70"/>
      <c r="X729" s="70"/>
      <c r="Y729" s="70"/>
      <c r="Z729" s="6"/>
      <c r="AA729" s="6"/>
      <c r="AB729" s="6"/>
    </row>
    <row r="730" spans="1:28" ht="9.9" customHeight="1" x14ac:dyDescent="0.15">
      <c r="A730" s="28"/>
      <c r="B730" s="130"/>
      <c r="C730" s="128"/>
      <c r="D730" s="128"/>
      <c r="E730" s="128"/>
      <c r="F730" s="129"/>
      <c r="G730" s="90"/>
      <c r="H730" s="38"/>
      <c r="I730" s="40"/>
      <c r="J730" s="40"/>
      <c r="L730" s="19"/>
      <c r="M730" s="19"/>
      <c r="N730" s="19"/>
      <c r="O730" s="15"/>
      <c r="P730" s="93"/>
      <c r="Q730" s="110"/>
      <c r="R730" s="92"/>
      <c r="S730" s="92"/>
      <c r="T730" s="92"/>
      <c r="U730" s="111"/>
      <c r="V730" s="93"/>
      <c r="W730" s="70"/>
      <c r="X730" s="70"/>
      <c r="Y730" s="70"/>
      <c r="Z730" s="6"/>
      <c r="AA730" s="6"/>
      <c r="AB730" s="6"/>
    </row>
    <row r="731" spans="1:28" ht="9.9" customHeight="1" x14ac:dyDescent="0.15">
      <c r="A731" s="28"/>
      <c r="B731" s="130"/>
      <c r="C731" s="128"/>
      <c r="D731" s="128"/>
      <c r="E731" s="128"/>
      <c r="F731" s="129"/>
      <c r="G731" s="90"/>
      <c r="H731" s="2"/>
      <c r="I731" s="38"/>
      <c r="J731" s="40"/>
      <c r="L731" s="19"/>
      <c r="M731" s="19"/>
      <c r="N731" s="19"/>
      <c r="O731" s="15"/>
      <c r="P731" s="93"/>
      <c r="Q731" s="110"/>
      <c r="R731" s="92"/>
      <c r="S731" s="92"/>
      <c r="T731" s="92"/>
      <c r="U731" s="111"/>
      <c r="V731" s="93"/>
      <c r="W731" s="70"/>
      <c r="X731" s="70"/>
      <c r="Y731" s="70"/>
      <c r="Z731" s="6"/>
      <c r="AA731" s="6"/>
      <c r="AB731" s="6"/>
    </row>
    <row r="732" spans="1:28" ht="9.9" customHeight="1" x14ac:dyDescent="0.15">
      <c r="A732" s="28"/>
      <c r="B732" s="130"/>
      <c r="C732" s="128"/>
      <c r="D732" s="128"/>
      <c r="E732" s="128"/>
      <c r="F732" s="129"/>
      <c r="G732" s="90"/>
      <c r="H732" s="38"/>
      <c r="I732" s="40"/>
      <c r="J732" s="40"/>
      <c r="K732" s="18"/>
      <c r="L732" s="19"/>
      <c r="M732" s="19"/>
      <c r="N732" s="19"/>
      <c r="O732" s="15"/>
      <c r="P732" s="93"/>
      <c r="Q732" s="110"/>
      <c r="R732" s="92"/>
      <c r="S732" s="92"/>
      <c r="T732" s="92"/>
      <c r="U732" s="111"/>
      <c r="V732" s="93"/>
      <c r="W732" s="70"/>
      <c r="X732" s="70"/>
      <c r="Y732" s="70"/>
      <c r="Z732" s="6"/>
      <c r="AA732" s="6"/>
      <c r="AB732" s="6"/>
    </row>
    <row r="733" spans="1:28" ht="9.9" customHeight="1" x14ac:dyDescent="0.25">
      <c r="A733" s="10"/>
      <c r="B733" s="21"/>
      <c r="C733" s="70"/>
      <c r="D733" s="70"/>
      <c r="E733" s="70"/>
      <c r="G733" s="70"/>
      <c r="L733" s="70"/>
      <c r="M733" s="70"/>
      <c r="N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2"/>
    </row>
    <row r="734" spans="1:28" ht="9.9" customHeight="1" x14ac:dyDescent="0.25">
      <c r="A734" s="32"/>
      <c r="B734" s="14"/>
      <c r="C734" s="70"/>
      <c r="D734" s="70"/>
      <c r="E734" s="70"/>
      <c r="G734" s="70"/>
      <c r="I734" s="13"/>
      <c r="K734" s="13"/>
      <c r="L734" s="70"/>
      <c r="M734" s="70"/>
      <c r="N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2"/>
    </row>
    <row r="735" spans="1:28" ht="9.9" customHeight="1" x14ac:dyDescent="0.25">
      <c r="A735" s="32"/>
      <c r="B735" s="37"/>
      <c r="C735" s="70"/>
      <c r="D735" s="70"/>
      <c r="E735" s="70"/>
      <c r="G735" s="70"/>
      <c r="H735" s="2"/>
      <c r="I735" s="18"/>
      <c r="J735" s="18"/>
      <c r="K735" s="18"/>
      <c r="L735" s="70"/>
      <c r="M735" s="70"/>
      <c r="N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2"/>
    </row>
    <row r="736" spans="1:28" ht="9.9" customHeight="1" x14ac:dyDescent="0.25">
      <c r="A736" s="32"/>
      <c r="B736" s="37"/>
      <c r="C736" s="70"/>
      <c r="D736" s="70"/>
      <c r="E736" s="70"/>
      <c r="G736" s="70"/>
      <c r="I736" s="18"/>
      <c r="J736" s="18"/>
      <c r="K736" s="18"/>
      <c r="L736" s="70"/>
      <c r="M736" s="70"/>
      <c r="N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</row>
    <row r="737" spans="1:28" ht="9.9" customHeight="1" x14ac:dyDescent="0.25">
      <c r="A737" s="32"/>
      <c r="B737" s="14"/>
      <c r="C737" s="70"/>
      <c r="D737" s="70"/>
      <c r="E737" s="70"/>
      <c r="G737" s="70"/>
      <c r="K737" s="13"/>
      <c r="L737" s="70"/>
      <c r="M737" s="70"/>
      <c r="N737" s="70"/>
      <c r="O737" s="13"/>
      <c r="P737" s="70"/>
      <c r="Q737" s="70"/>
      <c r="R737" s="70"/>
      <c r="S737" s="70"/>
      <c r="T737" s="70"/>
      <c r="U737" s="70"/>
      <c r="V737" s="70"/>
      <c r="W737" s="70"/>
      <c r="X737" s="70"/>
      <c r="Y737" s="70"/>
    </row>
    <row r="738" spans="1:28" ht="9.9" customHeight="1" x14ac:dyDescent="0.25">
      <c r="A738" s="32"/>
      <c r="B738" s="37"/>
      <c r="C738" s="70"/>
      <c r="D738" s="70"/>
      <c r="E738" s="70"/>
      <c r="G738" s="70"/>
      <c r="K738" s="13"/>
      <c r="L738" s="70"/>
      <c r="M738" s="70"/>
      <c r="N738" s="70"/>
      <c r="O738" s="13"/>
      <c r="P738" s="70"/>
      <c r="Q738" s="70"/>
      <c r="R738" s="70"/>
      <c r="S738" s="70"/>
      <c r="T738" s="70"/>
      <c r="U738" s="70"/>
      <c r="V738" s="70"/>
      <c r="W738" s="70"/>
      <c r="X738" s="70"/>
      <c r="Y738" s="70"/>
    </row>
    <row r="739" spans="1:28" ht="9.9" customHeight="1" x14ac:dyDescent="0.25">
      <c r="A739" s="32"/>
      <c r="B739" s="14"/>
      <c r="C739" s="70"/>
      <c r="D739" s="70"/>
      <c r="E739" s="70"/>
      <c r="G739" s="70"/>
      <c r="K739" s="13"/>
      <c r="L739" s="70"/>
      <c r="M739" s="70"/>
      <c r="N739" s="70"/>
      <c r="O739" s="13"/>
      <c r="P739" s="70"/>
      <c r="Q739" s="70"/>
      <c r="R739" s="70"/>
      <c r="S739" s="70"/>
      <c r="T739" s="70"/>
      <c r="U739" s="70"/>
      <c r="V739" s="70"/>
      <c r="W739" s="70"/>
      <c r="X739" s="70"/>
      <c r="Y739" s="70"/>
    </row>
    <row r="740" spans="1:28" ht="9.9" customHeight="1" x14ac:dyDescent="0.25">
      <c r="A740" s="32"/>
      <c r="B740" s="37"/>
      <c r="C740" s="70"/>
      <c r="D740" s="70"/>
      <c r="E740" s="70"/>
      <c r="G740" s="70"/>
      <c r="K740" s="13"/>
      <c r="L740" s="70"/>
      <c r="M740" s="70"/>
      <c r="N740" s="70"/>
      <c r="O740" s="13"/>
      <c r="P740" s="70"/>
      <c r="Q740" s="70"/>
      <c r="R740" s="70"/>
      <c r="S740" s="70"/>
      <c r="T740" s="70"/>
      <c r="U740" s="70"/>
      <c r="V740" s="70"/>
      <c r="W740" s="70"/>
      <c r="X740" s="70"/>
      <c r="Y740" s="70"/>
    </row>
    <row r="741" spans="1:28" ht="9.9" customHeight="1" x14ac:dyDescent="0.25">
      <c r="A741" s="32"/>
      <c r="B741" s="14"/>
      <c r="C741" s="70"/>
      <c r="D741" s="70"/>
      <c r="E741" s="70"/>
      <c r="G741" s="70"/>
      <c r="K741" s="13"/>
      <c r="L741" s="70"/>
      <c r="M741" s="70"/>
      <c r="N741" s="70"/>
      <c r="O741" s="13"/>
      <c r="P741" s="70"/>
      <c r="Q741" s="70"/>
      <c r="R741" s="70"/>
      <c r="S741" s="70"/>
      <c r="T741" s="70"/>
      <c r="U741" s="70"/>
      <c r="V741" s="70"/>
      <c r="W741" s="70"/>
      <c r="X741" s="70"/>
      <c r="Y741" s="70"/>
    </row>
    <row r="742" spans="1:28" ht="9.9" customHeight="1" x14ac:dyDescent="0.25">
      <c r="A742" s="32"/>
      <c r="B742" s="37"/>
      <c r="C742" s="70"/>
      <c r="D742" s="70"/>
      <c r="E742" s="70"/>
      <c r="G742" s="70"/>
      <c r="K742" s="13"/>
      <c r="L742" s="70"/>
      <c r="M742" s="70"/>
      <c r="N742" s="70"/>
      <c r="O742" s="13"/>
      <c r="P742" s="70"/>
      <c r="Q742" s="70"/>
      <c r="R742" s="70"/>
      <c r="S742" s="70"/>
      <c r="T742" s="70"/>
      <c r="U742" s="70"/>
      <c r="V742" s="70"/>
      <c r="W742" s="70"/>
      <c r="X742" s="70"/>
      <c r="Y742" s="70"/>
    </row>
    <row r="743" spans="1:28" ht="9.9" customHeight="1" x14ac:dyDescent="0.25">
      <c r="A743" s="32"/>
      <c r="B743" s="14"/>
      <c r="C743" s="70"/>
      <c r="D743" s="70"/>
      <c r="E743" s="70"/>
      <c r="G743" s="70"/>
      <c r="K743" s="13"/>
      <c r="L743" s="70"/>
      <c r="M743" s="70"/>
      <c r="N743" s="70"/>
      <c r="O743" s="13"/>
      <c r="P743" s="70"/>
      <c r="Q743" s="70"/>
      <c r="R743" s="70"/>
      <c r="S743" s="70"/>
      <c r="T743" s="70"/>
      <c r="U743" s="70"/>
      <c r="V743" s="70"/>
      <c r="W743" s="70"/>
      <c r="X743" s="70"/>
      <c r="Y743" s="70"/>
    </row>
    <row r="744" spans="1:28" ht="9.9" customHeight="1" x14ac:dyDescent="0.25">
      <c r="A744" s="32"/>
      <c r="B744" s="37"/>
      <c r="C744" s="70"/>
      <c r="D744" s="70"/>
      <c r="E744" s="70"/>
      <c r="G744" s="70"/>
      <c r="K744" s="13"/>
      <c r="L744" s="70"/>
      <c r="M744" s="70"/>
      <c r="N744" s="70"/>
      <c r="O744" s="13"/>
      <c r="P744" s="70"/>
      <c r="Q744" s="70"/>
      <c r="R744" s="70"/>
      <c r="S744" s="70"/>
      <c r="T744" s="70"/>
      <c r="U744" s="70"/>
      <c r="V744" s="70"/>
      <c r="W744" s="70"/>
      <c r="X744" s="70"/>
      <c r="Y744" s="70"/>
    </row>
    <row r="745" spans="1:28" ht="9.9" customHeight="1" x14ac:dyDescent="0.25">
      <c r="A745" s="32"/>
      <c r="B745" s="14"/>
      <c r="C745" s="70"/>
      <c r="D745" s="70"/>
      <c r="E745" s="70"/>
      <c r="G745" s="70"/>
      <c r="K745" s="13"/>
      <c r="L745" s="70"/>
      <c r="M745" s="70"/>
      <c r="N745" s="70"/>
      <c r="O745" s="13"/>
      <c r="P745" s="70"/>
      <c r="Q745" s="70"/>
      <c r="R745" s="70"/>
      <c r="S745" s="70"/>
      <c r="T745" s="70"/>
      <c r="U745" s="70"/>
      <c r="V745" s="70"/>
      <c r="W745" s="70"/>
      <c r="X745" s="70"/>
      <c r="Y745" s="70"/>
    </row>
    <row r="746" spans="1:28" ht="9.9" customHeight="1" x14ac:dyDescent="0.25">
      <c r="A746" s="32"/>
      <c r="B746" s="37"/>
      <c r="C746" s="70"/>
      <c r="D746" s="70"/>
      <c r="E746" s="70"/>
      <c r="G746" s="70"/>
      <c r="K746" s="13"/>
      <c r="L746" s="70"/>
      <c r="M746" s="70"/>
      <c r="N746" s="70"/>
      <c r="O746" s="13"/>
      <c r="P746" s="70"/>
      <c r="Q746" s="70"/>
      <c r="R746" s="70"/>
      <c r="S746" s="70"/>
      <c r="T746" s="70"/>
      <c r="U746" s="70"/>
      <c r="V746" s="70"/>
      <c r="W746" s="70"/>
      <c r="X746" s="70"/>
      <c r="Y746" s="70"/>
    </row>
    <row r="747" spans="1:28" ht="9.9" customHeight="1" x14ac:dyDescent="0.25">
      <c r="A747" s="32"/>
      <c r="B747" s="14"/>
      <c r="C747" s="70"/>
      <c r="D747" s="70"/>
      <c r="E747" s="70"/>
      <c r="G747" s="70"/>
      <c r="K747" s="13"/>
      <c r="L747" s="70"/>
      <c r="M747" s="70"/>
      <c r="N747" s="70"/>
      <c r="O747" s="13"/>
      <c r="P747" s="70"/>
      <c r="Q747" s="70"/>
      <c r="R747" s="70"/>
      <c r="S747" s="70"/>
      <c r="T747" s="70"/>
      <c r="U747" s="70"/>
      <c r="V747" s="70"/>
      <c r="W747" s="70"/>
      <c r="X747" s="70"/>
      <c r="Y747" s="70"/>
    </row>
    <row r="748" spans="1:28" ht="9.9" customHeight="1" x14ac:dyDescent="0.25">
      <c r="A748" s="32"/>
      <c r="B748" s="37"/>
      <c r="C748" s="70"/>
      <c r="D748" s="70"/>
      <c r="E748" s="70"/>
      <c r="G748" s="70"/>
      <c r="K748" s="13"/>
      <c r="L748" s="70"/>
      <c r="M748" s="70"/>
      <c r="N748" s="70"/>
      <c r="O748" s="13"/>
      <c r="P748" s="70"/>
      <c r="Q748" s="70"/>
      <c r="R748" s="70"/>
      <c r="S748" s="70"/>
      <c r="T748" s="70"/>
      <c r="U748" s="70"/>
      <c r="V748" s="70"/>
      <c r="W748" s="70"/>
      <c r="X748" s="70"/>
      <c r="Y748" s="70"/>
    </row>
    <row r="749" spans="1:28" ht="9.9" customHeight="1" x14ac:dyDescent="0.25">
      <c r="A749" s="32"/>
      <c r="B749" s="14"/>
      <c r="C749" s="70"/>
      <c r="D749" s="70"/>
      <c r="E749" s="70"/>
      <c r="G749" s="70"/>
      <c r="K749" s="13"/>
      <c r="L749" s="70"/>
      <c r="M749" s="70"/>
      <c r="N749" s="70"/>
      <c r="O749" s="13"/>
      <c r="P749" s="70"/>
      <c r="Q749" s="70"/>
      <c r="R749" s="70"/>
      <c r="S749" s="70"/>
      <c r="T749" s="70"/>
      <c r="U749" s="70"/>
      <c r="V749" s="70"/>
      <c r="W749" s="70"/>
      <c r="X749" s="70"/>
      <c r="Y749" s="70"/>
    </row>
    <row r="750" spans="1:28" ht="9.9" customHeight="1" x14ac:dyDescent="0.25">
      <c r="A750" s="32"/>
      <c r="B750" s="37"/>
      <c r="C750" s="70"/>
      <c r="D750" s="70"/>
      <c r="E750" s="70"/>
      <c r="G750" s="70"/>
      <c r="K750" s="13"/>
      <c r="L750" s="70"/>
      <c r="M750" s="70"/>
      <c r="N750" s="70"/>
      <c r="O750" s="13"/>
      <c r="P750" s="70"/>
      <c r="Q750" s="70"/>
      <c r="R750" s="70"/>
      <c r="S750" s="70"/>
      <c r="T750" s="70"/>
      <c r="U750" s="70"/>
      <c r="V750" s="70"/>
      <c r="W750" s="70"/>
      <c r="X750" s="70"/>
      <c r="Y750" s="70"/>
    </row>
    <row r="751" spans="1:28" ht="9.9" customHeight="1" x14ac:dyDescent="0.15">
      <c r="A751" s="10"/>
      <c r="B751" s="104"/>
      <c r="C751" s="12"/>
      <c r="D751" s="12"/>
      <c r="E751" s="12"/>
      <c r="F751" s="12"/>
      <c r="G751" s="2"/>
      <c r="H751" s="112"/>
      <c r="I751" s="112"/>
      <c r="J751" s="112"/>
      <c r="K751" s="119"/>
      <c r="L751" s="19"/>
      <c r="M751" s="19"/>
      <c r="N751" s="19"/>
      <c r="O751" s="15"/>
      <c r="P751" s="93"/>
      <c r="Q751" s="110"/>
      <c r="R751" s="92"/>
      <c r="S751" s="92"/>
      <c r="T751" s="92"/>
      <c r="U751" s="111"/>
      <c r="V751" s="93"/>
      <c r="W751" s="70"/>
      <c r="X751" s="70"/>
      <c r="Y751" s="70"/>
      <c r="Z751" s="6"/>
      <c r="AA751" s="6"/>
      <c r="AB751" s="6"/>
    </row>
    <row r="752" spans="1:28" ht="9.9" customHeight="1" x14ac:dyDescent="0.15">
      <c r="A752" s="28"/>
      <c r="B752" s="37"/>
      <c r="C752" s="12"/>
      <c r="D752" s="12"/>
      <c r="E752" s="12"/>
      <c r="F752" s="12"/>
      <c r="G752" s="2"/>
      <c r="H752" s="112"/>
      <c r="I752" s="90"/>
      <c r="J752" s="96"/>
      <c r="K752" s="119"/>
      <c r="L752" s="19"/>
      <c r="M752" s="19"/>
      <c r="N752" s="20"/>
      <c r="O752" s="13"/>
      <c r="P752" s="93"/>
      <c r="Q752" s="110"/>
      <c r="R752" s="92"/>
      <c r="S752" s="92"/>
      <c r="T752" s="92"/>
      <c r="U752" s="111"/>
      <c r="V752" s="93"/>
      <c r="W752" s="70"/>
      <c r="X752" s="70"/>
      <c r="Y752" s="70"/>
      <c r="Z752" s="6"/>
      <c r="AA752" s="6"/>
      <c r="AB752" s="6"/>
    </row>
    <row r="753" spans="1:28" ht="9.9" customHeight="1" x14ac:dyDescent="0.15">
      <c r="A753" s="28"/>
      <c r="B753" s="37"/>
      <c r="C753" s="12"/>
      <c r="D753" s="12"/>
      <c r="E753" s="12"/>
      <c r="F753" s="12"/>
      <c r="G753" s="2"/>
      <c r="H753" s="112"/>
      <c r="I753" s="90"/>
      <c r="J753" s="96"/>
      <c r="K753" s="119"/>
      <c r="L753" s="19"/>
      <c r="M753" s="19"/>
      <c r="N753" s="20"/>
      <c r="O753" s="13"/>
      <c r="P753" s="93"/>
      <c r="Q753" s="110"/>
      <c r="R753" s="92"/>
      <c r="S753" s="92"/>
      <c r="T753" s="92"/>
      <c r="U753" s="111"/>
      <c r="V753" s="93"/>
      <c r="W753" s="70"/>
      <c r="X753" s="70"/>
      <c r="Y753" s="70"/>
      <c r="Z753" s="6"/>
      <c r="AA753" s="6"/>
      <c r="AB753" s="6"/>
    </row>
    <row r="754" spans="1:28" ht="9.9" customHeight="1" x14ac:dyDescent="0.15">
      <c r="A754" s="86"/>
      <c r="B754" s="131"/>
      <c r="C754" s="12"/>
      <c r="D754" s="12"/>
      <c r="E754" s="12"/>
      <c r="F754" s="12"/>
      <c r="G754" s="2"/>
      <c r="H754" s="112"/>
      <c r="I754" s="90"/>
      <c r="J754" s="96"/>
      <c r="K754" s="119"/>
      <c r="L754" s="19"/>
      <c r="M754" s="19"/>
      <c r="N754" s="20"/>
      <c r="O754" s="13"/>
      <c r="P754" s="93"/>
      <c r="Q754" s="110"/>
      <c r="R754" s="92"/>
      <c r="S754" s="92"/>
      <c r="T754" s="92"/>
      <c r="U754" s="111"/>
      <c r="V754" s="93"/>
      <c r="W754" s="70"/>
      <c r="X754" s="70"/>
      <c r="Y754" s="70"/>
      <c r="Z754" s="6"/>
      <c r="AA754" s="6"/>
      <c r="AB754" s="6"/>
    </row>
    <row r="755" spans="1:28" ht="9.9" customHeight="1" x14ac:dyDescent="0.15">
      <c r="A755" s="28"/>
      <c r="B755" s="37"/>
      <c r="C755" s="12"/>
      <c r="D755" s="12"/>
      <c r="E755" s="12"/>
      <c r="F755" s="12"/>
      <c r="G755" s="2"/>
      <c r="H755" s="112"/>
      <c r="I755" s="90"/>
      <c r="J755" s="96"/>
      <c r="K755" s="119"/>
      <c r="L755" s="19"/>
      <c r="M755" s="19"/>
      <c r="N755" s="20"/>
      <c r="O755" s="13"/>
      <c r="P755" s="93"/>
      <c r="Q755" s="110"/>
      <c r="R755" s="92"/>
      <c r="S755" s="92"/>
      <c r="T755" s="92"/>
      <c r="U755" s="111"/>
      <c r="V755" s="93"/>
      <c r="W755" s="70"/>
      <c r="X755" s="70"/>
      <c r="Y755" s="70"/>
      <c r="Z755" s="6"/>
      <c r="AA755" s="6"/>
      <c r="AB755" s="6"/>
    </row>
    <row r="756" spans="1:28" ht="9.9" customHeight="1" x14ac:dyDescent="0.15">
      <c r="A756" s="28"/>
      <c r="B756" s="37"/>
      <c r="C756" s="12"/>
      <c r="D756" s="12"/>
      <c r="E756" s="12"/>
      <c r="F756" s="12"/>
      <c r="G756" s="2"/>
      <c r="H756" s="112"/>
      <c r="I756" s="90"/>
      <c r="J756" s="96"/>
      <c r="K756" s="119"/>
      <c r="L756" s="19"/>
      <c r="M756" s="19"/>
      <c r="N756" s="20"/>
      <c r="O756" s="13"/>
      <c r="P756" s="93"/>
      <c r="Q756" s="110"/>
      <c r="R756" s="92"/>
      <c r="S756" s="92"/>
      <c r="T756" s="92"/>
      <c r="U756" s="111"/>
      <c r="V756" s="93"/>
      <c r="W756" s="70"/>
      <c r="X756" s="70"/>
      <c r="Y756" s="70"/>
      <c r="Z756" s="6"/>
      <c r="AA756" s="6"/>
      <c r="AB756" s="6"/>
    </row>
    <row r="757" spans="1:28" ht="9.9" customHeight="1" x14ac:dyDescent="0.15">
      <c r="A757" s="28"/>
      <c r="B757" s="37"/>
      <c r="C757" s="12"/>
      <c r="D757" s="12"/>
      <c r="E757" s="12"/>
      <c r="F757" s="12"/>
      <c r="G757" s="2"/>
      <c r="H757" s="112"/>
      <c r="I757" s="90"/>
      <c r="J757" s="96"/>
      <c r="K757" s="119"/>
      <c r="L757" s="19"/>
      <c r="M757" s="19"/>
      <c r="N757" s="20"/>
      <c r="O757" s="13"/>
      <c r="P757" s="93"/>
      <c r="Q757" s="110"/>
      <c r="R757" s="92"/>
      <c r="S757" s="92"/>
      <c r="T757" s="92"/>
      <c r="U757" s="111"/>
      <c r="V757" s="93"/>
      <c r="W757" s="70"/>
      <c r="X757" s="70"/>
      <c r="Y757" s="70"/>
      <c r="Z757" s="6"/>
      <c r="AA757" s="6"/>
      <c r="AB757" s="6"/>
    </row>
    <row r="758" spans="1:28" ht="9.9" customHeight="1" x14ac:dyDescent="0.15">
      <c r="A758" s="28"/>
      <c r="B758" s="37"/>
      <c r="C758" s="12"/>
      <c r="D758" s="12"/>
      <c r="E758" s="12"/>
      <c r="F758" s="12"/>
      <c r="G758" s="2"/>
      <c r="H758" s="112"/>
      <c r="I758" s="90"/>
      <c r="J758" s="96"/>
      <c r="K758" s="119"/>
      <c r="L758" s="19"/>
      <c r="M758" s="19"/>
      <c r="N758" s="20"/>
      <c r="O758" s="13"/>
      <c r="P758" s="93"/>
      <c r="Q758" s="110"/>
      <c r="R758" s="92"/>
      <c r="S758" s="92"/>
      <c r="T758" s="92"/>
      <c r="U758" s="111"/>
      <c r="V758" s="93"/>
      <c r="W758" s="70"/>
      <c r="X758" s="70"/>
      <c r="Y758" s="70"/>
      <c r="Z758" s="6"/>
      <c r="AA758" s="6"/>
      <c r="AB758" s="6"/>
    </row>
    <row r="759" spans="1:28" ht="9.9" customHeight="1" x14ac:dyDescent="0.15">
      <c r="A759" s="28"/>
      <c r="B759" s="37"/>
      <c r="C759" s="12"/>
      <c r="D759" s="12"/>
      <c r="E759" s="12"/>
      <c r="F759" s="12"/>
      <c r="G759" s="2"/>
      <c r="H759" s="112"/>
      <c r="I759" s="90"/>
      <c r="J759" s="96"/>
      <c r="K759" s="119"/>
      <c r="L759" s="19"/>
      <c r="M759" s="19"/>
      <c r="N759" s="20"/>
      <c r="O759" s="13"/>
      <c r="P759" s="93"/>
      <c r="Q759" s="110"/>
      <c r="R759" s="92"/>
      <c r="S759" s="92"/>
      <c r="T759" s="92"/>
      <c r="U759" s="111"/>
      <c r="V759" s="93"/>
      <c r="W759" s="70"/>
      <c r="X759" s="70"/>
      <c r="Y759" s="70"/>
      <c r="Z759" s="6"/>
      <c r="AA759" s="6"/>
      <c r="AB759" s="6"/>
    </row>
    <row r="760" spans="1:28" ht="9.9" customHeight="1" x14ac:dyDescent="0.15">
      <c r="A760" s="28"/>
      <c r="B760" s="37"/>
      <c r="C760" s="12"/>
      <c r="D760" s="12"/>
      <c r="E760" s="12"/>
      <c r="F760" s="12"/>
      <c r="G760" s="2"/>
      <c r="H760" s="112"/>
      <c r="I760" s="90"/>
      <c r="J760" s="96"/>
      <c r="K760" s="119"/>
      <c r="L760" s="19"/>
      <c r="M760" s="19"/>
      <c r="N760" s="20"/>
      <c r="O760" s="13"/>
      <c r="P760" s="93"/>
      <c r="Q760" s="110"/>
      <c r="R760" s="92"/>
      <c r="S760" s="92"/>
      <c r="T760" s="92"/>
      <c r="U760" s="111"/>
      <c r="V760" s="93"/>
      <c r="W760" s="70"/>
      <c r="X760" s="70"/>
      <c r="Y760" s="70"/>
      <c r="Z760" s="6"/>
      <c r="AA760" s="6"/>
      <c r="AB760" s="6"/>
    </row>
    <row r="761" spans="1:28" ht="9.9" customHeight="1" x14ac:dyDescent="0.15">
      <c r="A761" s="28"/>
      <c r="B761" s="37"/>
      <c r="C761" s="12"/>
      <c r="D761" s="12"/>
      <c r="E761" s="12"/>
      <c r="F761" s="12"/>
      <c r="G761" s="2"/>
      <c r="H761" s="112"/>
      <c r="I761" s="90"/>
      <c r="J761" s="96"/>
      <c r="K761" s="119"/>
      <c r="L761" s="19"/>
      <c r="M761" s="19"/>
      <c r="N761" s="20"/>
      <c r="O761" s="13"/>
      <c r="P761" s="93"/>
      <c r="Q761" s="110"/>
      <c r="R761" s="92"/>
      <c r="S761" s="92"/>
      <c r="T761" s="92"/>
      <c r="U761" s="111"/>
      <c r="V761" s="93"/>
      <c r="W761" s="70"/>
      <c r="X761" s="70"/>
      <c r="Y761" s="70"/>
      <c r="Z761" s="6"/>
      <c r="AA761" s="6"/>
      <c r="AB761" s="6"/>
    </row>
    <row r="762" spans="1:28" ht="9.9" customHeight="1" x14ac:dyDescent="0.15">
      <c r="A762" s="28"/>
      <c r="B762" s="37"/>
      <c r="C762" s="12"/>
      <c r="D762" s="12"/>
      <c r="E762" s="12"/>
      <c r="F762" s="12"/>
      <c r="G762" s="2"/>
      <c r="H762" s="112"/>
      <c r="I762" s="90"/>
      <c r="J762" s="96"/>
      <c r="K762" s="119"/>
      <c r="L762" s="19"/>
      <c r="M762" s="19"/>
      <c r="N762" s="20"/>
      <c r="O762" s="13"/>
      <c r="P762" s="93"/>
      <c r="Q762" s="110"/>
      <c r="R762" s="92"/>
      <c r="S762" s="92"/>
      <c r="T762" s="92"/>
      <c r="U762" s="111"/>
      <c r="V762" s="93"/>
      <c r="W762" s="70"/>
      <c r="X762" s="70"/>
      <c r="Y762" s="70"/>
      <c r="Z762" s="6"/>
      <c r="AA762" s="6"/>
      <c r="AB762" s="6"/>
    </row>
    <row r="763" spans="1:28" ht="9.9" customHeight="1" x14ac:dyDescent="0.15">
      <c r="A763" s="10"/>
      <c r="B763" s="104"/>
      <c r="C763" s="12"/>
      <c r="D763" s="12"/>
      <c r="E763" s="12"/>
      <c r="F763" s="12"/>
      <c r="G763" s="2"/>
      <c r="H763" s="112"/>
      <c r="I763" s="90"/>
      <c r="J763" s="96"/>
      <c r="K763" s="119"/>
      <c r="L763" s="70"/>
      <c r="M763" s="70"/>
      <c r="N763" s="70"/>
      <c r="O763" s="15"/>
      <c r="P763" s="93"/>
      <c r="Q763" s="110"/>
      <c r="R763" s="92"/>
      <c r="S763" s="92"/>
      <c r="T763" s="92"/>
      <c r="U763" s="111"/>
      <c r="V763" s="93"/>
      <c r="W763" s="70"/>
      <c r="X763" s="70"/>
      <c r="Y763" s="70"/>
      <c r="Z763" s="6"/>
      <c r="AA763" s="6"/>
      <c r="AB763" s="6"/>
    </row>
    <row r="764" spans="1:28" ht="9.9" customHeight="1" x14ac:dyDescent="0.15">
      <c r="A764" s="28"/>
      <c r="B764" s="41"/>
      <c r="C764" s="12"/>
      <c r="D764" s="12"/>
      <c r="E764" s="12"/>
      <c r="F764" s="12"/>
      <c r="G764" s="2"/>
      <c r="H764" s="112"/>
      <c r="I764" s="90"/>
      <c r="J764" s="96"/>
      <c r="K764" s="119"/>
      <c r="L764" s="19"/>
      <c r="M764" s="19"/>
      <c r="N764" s="19"/>
      <c r="O764" s="13"/>
      <c r="P764" s="93"/>
      <c r="Q764" s="110"/>
      <c r="R764" s="92"/>
      <c r="S764" s="92"/>
      <c r="T764" s="92"/>
      <c r="U764" s="111"/>
      <c r="V764" s="93"/>
      <c r="W764" s="70"/>
      <c r="X764" s="70"/>
      <c r="Y764" s="70"/>
      <c r="Z764" s="6"/>
      <c r="AA764" s="6"/>
      <c r="AB764" s="6"/>
    </row>
    <row r="765" spans="1:28" ht="9.9" customHeight="1" x14ac:dyDescent="0.15">
      <c r="A765" s="28"/>
      <c r="B765" s="29"/>
      <c r="C765" s="12"/>
      <c r="D765" s="12"/>
      <c r="E765" s="12"/>
      <c r="F765" s="12"/>
      <c r="G765" s="2"/>
      <c r="H765" s="112"/>
      <c r="I765" s="90"/>
      <c r="J765" s="96"/>
      <c r="K765" s="119"/>
      <c r="L765" s="19"/>
      <c r="M765" s="19"/>
      <c r="N765" s="19"/>
      <c r="O765" s="13"/>
      <c r="P765" s="93"/>
      <c r="Q765" s="110"/>
      <c r="R765" s="92"/>
      <c r="S765" s="92"/>
      <c r="T765" s="92"/>
      <c r="U765" s="111"/>
      <c r="V765" s="93"/>
      <c r="W765" s="70"/>
      <c r="X765" s="70"/>
      <c r="Y765" s="70"/>
      <c r="Z765" s="6"/>
      <c r="AA765" s="6"/>
      <c r="AB765" s="6"/>
    </row>
    <row r="766" spans="1:28" ht="9.9" customHeight="1" x14ac:dyDescent="0.15">
      <c r="A766" s="28"/>
      <c r="B766" s="41"/>
      <c r="C766" s="12"/>
      <c r="D766" s="12"/>
      <c r="E766" s="12"/>
      <c r="F766" s="12"/>
      <c r="G766" s="2"/>
      <c r="H766" s="112"/>
      <c r="I766" s="90"/>
      <c r="J766" s="96"/>
      <c r="K766" s="119"/>
      <c r="L766" s="19"/>
      <c r="M766" s="19"/>
      <c r="N766" s="19"/>
      <c r="O766" s="13"/>
      <c r="P766" s="93"/>
      <c r="Q766" s="110"/>
      <c r="R766" s="92"/>
      <c r="S766" s="92"/>
      <c r="T766" s="92"/>
      <c r="U766" s="111"/>
      <c r="V766" s="93"/>
      <c r="W766" s="70"/>
      <c r="X766" s="70"/>
      <c r="Y766" s="70"/>
      <c r="Z766" s="6"/>
      <c r="AA766" s="6"/>
      <c r="AB766" s="6"/>
    </row>
    <row r="767" spans="1:28" ht="9.9" customHeight="1" x14ac:dyDescent="0.15">
      <c r="A767" s="28"/>
      <c r="B767" s="29"/>
      <c r="C767" s="12"/>
      <c r="D767" s="12"/>
      <c r="E767" s="12"/>
      <c r="F767" s="12"/>
      <c r="G767" s="2"/>
      <c r="H767" s="112"/>
      <c r="I767" s="90"/>
      <c r="J767" s="96"/>
      <c r="K767" s="119"/>
      <c r="L767" s="19"/>
      <c r="M767" s="19"/>
      <c r="N767" s="19"/>
      <c r="O767" s="13"/>
      <c r="P767" s="93"/>
      <c r="Q767" s="110"/>
      <c r="R767" s="92"/>
      <c r="S767" s="92"/>
      <c r="T767" s="92"/>
      <c r="U767" s="111"/>
      <c r="V767" s="93"/>
      <c r="W767" s="70"/>
      <c r="X767" s="70"/>
      <c r="Y767" s="70"/>
      <c r="Z767" s="6"/>
      <c r="AA767" s="6"/>
      <c r="AB767" s="6"/>
    </row>
    <row r="768" spans="1:28" ht="9.9" customHeight="1" x14ac:dyDescent="0.15">
      <c r="A768" s="28"/>
      <c r="B768" s="41"/>
      <c r="C768" s="12"/>
      <c r="D768" s="12"/>
      <c r="E768" s="12"/>
      <c r="F768" s="12"/>
      <c r="G768" s="2"/>
      <c r="H768" s="112"/>
      <c r="I768" s="90"/>
      <c r="J768" s="96"/>
      <c r="K768" s="119"/>
      <c r="L768" s="19"/>
      <c r="M768" s="19"/>
      <c r="N768" s="19"/>
      <c r="O768" s="13"/>
      <c r="P768" s="93"/>
      <c r="Q768" s="110"/>
      <c r="R768" s="92"/>
      <c r="S768" s="92"/>
      <c r="T768" s="92"/>
      <c r="U768" s="111"/>
      <c r="V768" s="93"/>
      <c r="W768" s="70"/>
      <c r="X768" s="70"/>
      <c r="Y768" s="70"/>
      <c r="Z768" s="6"/>
      <c r="AA768" s="6"/>
      <c r="AB768" s="6"/>
    </row>
    <row r="769" spans="1:28" ht="9.9" customHeight="1" x14ac:dyDescent="0.15">
      <c r="A769" s="28"/>
      <c r="B769" s="29"/>
      <c r="C769" s="12"/>
      <c r="D769" s="12"/>
      <c r="E769" s="12"/>
      <c r="F769" s="12"/>
      <c r="G769" s="2"/>
      <c r="H769" s="112"/>
      <c r="I769" s="90"/>
      <c r="J769" s="96"/>
      <c r="K769" s="119"/>
      <c r="L769" s="19"/>
      <c r="M769" s="19"/>
      <c r="N769" s="19"/>
      <c r="O769" s="13"/>
      <c r="P769" s="93"/>
      <c r="Q769" s="110"/>
      <c r="R769" s="92"/>
      <c r="S769" s="92"/>
      <c r="T769" s="92"/>
      <c r="U769" s="111"/>
      <c r="V769" s="93"/>
      <c r="W769" s="70"/>
      <c r="X769" s="70"/>
      <c r="Y769" s="70"/>
      <c r="Z769" s="6"/>
      <c r="AA769" s="6"/>
      <c r="AB769" s="6"/>
    </row>
    <row r="770" spans="1:28" ht="9.9" customHeight="1" x14ac:dyDescent="0.15">
      <c r="A770" s="28"/>
      <c r="B770" s="29"/>
      <c r="C770" s="12"/>
      <c r="D770" s="12"/>
      <c r="E770" s="12"/>
      <c r="F770" s="12"/>
      <c r="G770" s="2"/>
      <c r="H770" s="112"/>
      <c r="I770" s="90"/>
      <c r="J770" s="96"/>
      <c r="K770" s="119"/>
      <c r="L770" s="19"/>
      <c r="M770" s="19"/>
      <c r="N770" s="19"/>
      <c r="O770" s="13"/>
      <c r="P770" s="93"/>
      <c r="Q770" s="110"/>
      <c r="R770" s="92"/>
      <c r="S770" s="92"/>
      <c r="T770" s="92"/>
      <c r="U770" s="111"/>
      <c r="V770" s="93"/>
      <c r="W770" s="70"/>
      <c r="X770" s="70"/>
      <c r="Y770" s="70"/>
      <c r="Z770" s="6"/>
      <c r="AA770" s="6"/>
      <c r="AB770" s="6"/>
    </row>
    <row r="771" spans="1:28" ht="9.9" customHeight="1" x14ac:dyDescent="0.15">
      <c r="A771" s="28"/>
      <c r="B771" s="29"/>
      <c r="C771" s="12"/>
      <c r="D771" s="12"/>
      <c r="E771" s="12"/>
      <c r="F771" s="12"/>
      <c r="G771" s="2"/>
      <c r="H771" s="112"/>
      <c r="I771" s="90"/>
      <c r="J771" s="96"/>
      <c r="K771" s="119"/>
      <c r="L771" s="19"/>
      <c r="M771" s="19"/>
      <c r="N771" s="19"/>
      <c r="O771" s="13"/>
      <c r="P771" s="93"/>
      <c r="Q771" s="110"/>
      <c r="R771" s="92"/>
      <c r="S771" s="92"/>
      <c r="T771" s="92"/>
      <c r="U771" s="111"/>
      <c r="V771" s="93"/>
      <c r="W771" s="70"/>
      <c r="X771" s="70"/>
      <c r="Y771" s="70"/>
      <c r="Z771" s="6"/>
      <c r="AA771" s="6"/>
      <c r="AB771" s="6"/>
    </row>
    <row r="772" spans="1:28" ht="9.9" customHeight="1" x14ac:dyDescent="0.15">
      <c r="A772" s="28"/>
      <c r="B772" s="41"/>
      <c r="C772" s="12"/>
      <c r="D772" s="12"/>
      <c r="E772" s="12"/>
      <c r="F772" s="12"/>
      <c r="G772" s="2"/>
      <c r="H772" s="112"/>
      <c r="I772" s="90"/>
      <c r="J772" s="96"/>
      <c r="K772" s="119"/>
      <c r="L772" s="19"/>
      <c r="M772" s="19"/>
      <c r="N772" s="19"/>
      <c r="O772" s="13"/>
      <c r="P772" s="93"/>
      <c r="Q772" s="110"/>
      <c r="R772" s="92"/>
      <c r="S772" s="92"/>
      <c r="T772" s="92"/>
      <c r="U772" s="111"/>
      <c r="V772" s="93"/>
      <c r="W772" s="70"/>
      <c r="X772" s="70"/>
      <c r="Y772" s="70"/>
      <c r="Z772" s="6"/>
      <c r="AA772" s="6"/>
      <c r="AB772" s="6"/>
    </row>
    <row r="773" spans="1:28" ht="9.9" customHeight="1" x14ac:dyDescent="0.15">
      <c r="A773" s="28"/>
      <c r="B773" s="29"/>
      <c r="C773" s="12"/>
      <c r="D773" s="12"/>
      <c r="E773" s="12"/>
      <c r="F773" s="12"/>
      <c r="G773" s="2"/>
      <c r="H773" s="112"/>
      <c r="I773" s="90"/>
      <c r="J773" s="96"/>
      <c r="K773" s="119"/>
      <c r="L773" s="19"/>
      <c r="M773" s="19"/>
      <c r="N773" s="19"/>
      <c r="O773" s="13"/>
      <c r="P773" s="93"/>
      <c r="Q773" s="110"/>
      <c r="R773" s="92"/>
      <c r="S773" s="92"/>
      <c r="T773" s="92"/>
      <c r="U773" s="111"/>
      <c r="V773" s="93"/>
      <c r="W773" s="70"/>
      <c r="X773" s="70"/>
      <c r="Y773" s="70"/>
      <c r="Z773" s="6"/>
      <c r="AA773" s="6"/>
      <c r="AB773" s="6"/>
    </row>
    <row r="774" spans="1:28" ht="9.9" customHeight="1" x14ac:dyDescent="0.15">
      <c r="A774" s="28"/>
      <c r="B774" s="41"/>
      <c r="C774" s="12"/>
      <c r="D774" s="12"/>
      <c r="E774" s="12"/>
      <c r="F774" s="12"/>
      <c r="G774" s="2"/>
      <c r="H774" s="112"/>
      <c r="I774" s="90"/>
      <c r="J774" s="96"/>
      <c r="K774" s="119"/>
      <c r="L774" s="19"/>
      <c r="M774" s="19"/>
      <c r="N774" s="19"/>
      <c r="O774" s="13"/>
      <c r="P774" s="93"/>
      <c r="Q774" s="110"/>
      <c r="R774" s="92"/>
      <c r="S774" s="92"/>
      <c r="T774" s="92"/>
      <c r="U774" s="111"/>
      <c r="V774" s="93"/>
      <c r="W774" s="70"/>
      <c r="X774" s="70"/>
      <c r="Y774" s="70"/>
      <c r="Z774" s="6"/>
      <c r="AA774" s="6"/>
      <c r="AB774" s="6"/>
    </row>
    <row r="775" spans="1:28" ht="9.9" customHeight="1" x14ac:dyDescent="0.15">
      <c r="A775" s="28"/>
      <c r="B775" s="29"/>
      <c r="C775" s="12"/>
      <c r="D775" s="12"/>
      <c r="E775" s="12"/>
      <c r="F775" s="12"/>
      <c r="G775" s="2"/>
      <c r="H775" s="112"/>
      <c r="I775" s="90"/>
      <c r="J775" s="96"/>
      <c r="K775" s="119"/>
      <c r="L775" s="19"/>
      <c r="M775" s="19"/>
      <c r="N775" s="19"/>
      <c r="O775" s="13"/>
      <c r="P775" s="93"/>
      <c r="Q775" s="110"/>
      <c r="R775" s="92"/>
      <c r="S775" s="92"/>
      <c r="T775" s="92"/>
      <c r="U775" s="111"/>
      <c r="V775" s="93"/>
      <c r="W775" s="70"/>
      <c r="X775" s="70"/>
      <c r="Y775" s="70"/>
      <c r="Z775" s="6"/>
      <c r="AA775" s="6"/>
      <c r="AB775" s="6"/>
    </row>
    <row r="776" spans="1:28" ht="9.9" customHeight="1" x14ac:dyDescent="0.25">
      <c r="A776" s="10"/>
      <c r="B776" s="21"/>
      <c r="C776" s="72"/>
      <c r="D776" s="23"/>
      <c r="E776" s="23"/>
      <c r="F776" s="23"/>
      <c r="G776" s="4"/>
      <c r="L776" s="70"/>
      <c r="M776" s="70"/>
      <c r="N776" s="70"/>
      <c r="O776" s="15"/>
      <c r="P776" s="70"/>
      <c r="Q776" s="70"/>
      <c r="R776" s="70"/>
      <c r="S776" s="4"/>
      <c r="T776" s="70"/>
      <c r="U776" s="70"/>
      <c r="V776" s="70"/>
      <c r="W776" s="70"/>
      <c r="X776" s="70"/>
      <c r="Y776" s="20"/>
      <c r="Z776" s="6"/>
      <c r="AA776" s="6"/>
      <c r="AB776" s="6"/>
    </row>
    <row r="777" spans="1:28" ht="9.9" customHeight="1" x14ac:dyDescent="0.25">
      <c r="A777" s="10"/>
      <c r="B777" s="21"/>
      <c r="C777" s="72"/>
      <c r="D777" s="23"/>
      <c r="E777" s="23"/>
      <c r="F777" s="23"/>
      <c r="G777" s="4"/>
      <c r="L777" s="70"/>
      <c r="M777" s="70"/>
      <c r="N777" s="70"/>
      <c r="O777" s="15"/>
      <c r="P777" s="70"/>
      <c r="Q777" s="70"/>
      <c r="R777" s="70"/>
      <c r="S777" s="4"/>
      <c r="T777" s="70"/>
      <c r="U777" s="70"/>
      <c r="V777" s="70"/>
      <c r="W777" s="70"/>
      <c r="X777" s="70"/>
      <c r="Y777" s="20"/>
      <c r="Z777" s="6"/>
      <c r="AA777" s="6"/>
      <c r="AB777" s="6"/>
    </row>
    <row r="778" spans="1:28" ht="9.9" customHeight="1" x14ac:dyDescent="0.25">
      <c r="A778" s="28"/>
      <c r="B778" s="29"/>
      <c r="C778" s="2"/>
      <c r="D778" s="2"/>
      <c r="E778" s="2"/>
      <c r="F778" s="2"/>
      <c r="G778" s="20"/>
      <c r="H778" s="18"/>
      <c r="I778" s="18"/>
      <c r="L778" s="70"/>
      <c r="M778" s="70"/>
      <c r="N778" s="70"/>
      <c r="O778" s="15"/>
      <c r="P778" s="70"/>
      <c r="Q778" s="70"/>
      <c r="R778" s="70"/>
      <c r="S778" s="4"/>
      <c r="T778" s="70"/>
      <c r="U778" s="70"/>
      <c r="V778" s="70"/>
      <c r="W778" s="70"/>
      <c r="X778" s="70"/>
      <c r="Y778" s="20"/>
      <c r="Z778" s="6"/>
      <c r="AA778" s="6"/>
      <c r="AB778" s="6"/>
    </row>
    <row r="779" spans="1:28" ht="9.9" customHeight="1" x14ac:dyDescent="0.25">
      <c r="A779" s="28"/>
      <c r="B779" s="29"/>
      <c r="C779" s="19"/>
      <c r="D779" s="19"/>
      <c r="E779" s="19"/>
      <c r="F779" s="19"/>
      <c r="G779" s="70"/>
      <c r="H779" s="18"/>
      <c r="I779" s="18"/>
      <c r="L779" s="70"/>
      <c r="M779" s="70"/>
      <c r="N779" s="70"/>
      <c r="O779" s="15"/>
      <c r="P779" s="70"/>
      <c r="Q779" s="70"/>
      <c r="R779" s="70"/>
      <c r="S779" s="4"/>
      <c r="T779" s="70"/>
      <c r="U779" s="70"/>
      <c r="V779" s="70"/>
      <c r="W779" s="70"/>
      <c r="X779" s="70"/>
      <c r="Y779" s="20"/>
      <c r="Z779" s="6"/>
      <c r="AA779" s="6"/>
      <c r="AB779" s="6"/>
    </row>
    <row r="780" spans="1:28" ht="9.9" customHeight="1" x14ac:dyDescent="0.25">
      <c r="A780" s="28"/>
      <c r="B780" s="29"/>
      <c r="C780" s="35"/>
      <c r="D780" s="35"/>
      <c r="E780" s="35"/>
      <c r="F780" s="35"/>
      <c r="G780" s="70"/>
      <c r="H780" s="18"/>
      <c r="I780" s="18"/>
      <c r="L780" s="70"/>
      <c r="M780" s="70"/>
      <c r="N780" s="70"/>
      <c r="O780" s="15"/>
      <c r="P780" s="70"/>
      <c r="Q780" s="70"/>
      <c r="R780" s="70"/>
      <c r="S780" s="4"/>
      <c r="T780" s="70"/>
      <c r="U780" s="70"/>
      <c r="V780" s="70"/>
      <c r="W780" s="70"/>
      <c r="X780" s="70"/>
      <c r="Y780" s="20"/>
      <c r="Z780" s="6"/>
      <c r="AA780" s="6"/>
      <c r="AB780" s="6"/>
    </row>
    <row r="781" spans="1:28" ht="9.9" customHeight="1" x14ac:dyDescent="0.25">
      <c r="A781" s="28"/>
      <c r="B781" s="29"/>
      <c r="C781" s="2"/>
      <c r="D781" s="2"/>
      <c r="E781" s="2"/>
      <c r="F781" s="2"/>
      <c r="G781" s="20"/>
      <c r="H781" s="18"/>
      <c r="I781" s="18"/>
      <c r="L781" s="70"/>
      <c r="M781" s="70"/>
      <c r="N781" s="70"/>
      <c r="O781" s="15"/>
      <c r="P781" s="70"/>
      <c r="Q781" s="70"/>
      <c r="R781" s="70"/>
      <c r="S781" s="4"/>
      <c r="T781" s="70"/>
      <c r="U781" s="70"/>
      <c r="V781" s="70"/>
      <c r="W781" s="70"/>
      <c r="X781" s="70"/>
      <c r="Y781" s="20"/>
      <c r="Z781" s="6"/>
      <c r="AA781" s="6"/>
      <c r="AB781" s="6"/>
    </row>
    <row r="782" spans="1:28" ht="9.9" customHeight="1" x14ac:dyDescent="0.25">
      <c r="A782" s="28"/>
      <c r="B782" s="29"/>
      <c r="C782" s="19"/>
      <c r="D782" s="19"/>
      <c r="E782" s="19"/>
      <c r="F782" s="19"/>
      <c r="G782" s="70"/>
      <c r="H782" s="18"/>
      <c r="I782" s="18"/>
      <c r="L782" s="70"/>
      <c r="M782" s="70"/>
      <c r="N782" s="70"/>
      <c r="O782" s="15"/>
      <c r="P782" s="70"/>
      <c r="Q782" s="70"/>
      <c r="R782" s="70"/>
      <c r="S782" s="4"/>
      <c r="T782" s="70"/>
      <c r="U782" s="70"/>
      <c r="V782" s="70"/>
      <c r="W782" s="70"/>
      <c r="X782" s="70"/>
      <c r="Y782" s="20"/>
      <c r="Z782" s="6"/>
      <c r="AA782" s="6"/>
      <c r="AB782" s="6"/>
    </row>
    <row r="783" spans="1:28" ht="9.9" customHeight="1" x14ac:dyDescent="0.25">
      <c r="A783" s="28"/>
      <c r="B783" s="29"/>
      <c r="C783" s="35"/>
      <c r="D783" s="35"/>
      <c r="E783" s="35"/>
      <c r="F783" s="35"/>
      <c r="G783" s="70"/>
      <c r="H783" s="18"/>
      <c r="I783" s="18"/>
      <c r="L783" s="70"/>
      <c r="M783" s="70"/>
      <c r="N783" s="70"/>
      <c r="O783" s="15"/>
      <c r="P783" s="70"/>
      <c r="Q783" s="70"/>
      <c r="R783" s="70"/>
      <c r="S783" s="4"/>
      <c r="T783" s="70"/>
      <c r="U783" s="70"/>
      <c r="V783" s="70"/>
      <c r="W783" s="70"/>
      <c r="X783" s="70"/>
      <c r="Y783" s="20"/>
      <c r="Z783" s="6"/>
      <c r="AA783" s="6"/>
      <c r="AB783" s="6"/>
    </row>
    <row r="784" spans="1:28" ht="9.9" customHeight="1" x14ac:dyDescent="0.25">
      <c r="A784" s="28"/>
      <c r="B784" s="29"/>
      <c r="C784" s="35"/>
      <c r="D784" s="35"/>
      <c r="E784" s="35"/>
      <c r="F784" s="35"/>
      <c r="G784" s="70"/>
      <c r="H784" s="18"/>
      <c r="I784" s="18"/>
      <c r="L784" s="70"/>
      <c r="M784" s="70"/>
      <c r="N784" s="70"/>
      <c r="O784" s="15"/>
      <c r="P784" s="70"/>
      <c r="Q784" s="70"/>
      <c r="R784" s="70"/>
      <c r="S784" s="4"/>
      <c r="T784" s="70"/>
      <c r="U784" s="70"/>
      <c r="V784" s="70"/>
      <c r="W784" s="70"/>
      <c r="X784" s="70"/>
      <c r="Y784" s="20"/>
      <c r="Z784" s="6"/>
      <c r="AA784" s="6"/>
      <c r="AB784" s="6"/>
    </row>
    <row r="785" spans="1:28" ht="9.9" customHeight="1" x14ac:dyDescent="0.25">
      <c r="A785" s="28"/>
      <c r="B785" s="29"/>
      <c r="C785" s="35"/>
      <c r="D785" s="23"/>
      <c r="E785" s="23"/>
      <c r="F785" s="23"/>
      <c r="G785" s="13"/>
      <c r="H785" s="18"/>
      <c r="I785" s="18"/>
      <c r="L785" s="70"/>
      <c r="M785" s="70"/>
      <c r="N785" s="70"/>
      <c r="O785" s="15"/>
      <c r="P785" s="70"/>
      <c r="Q785" s="70"/>
      <c r="R785" s="70"/>
      <c r="S785" s="4"/>
      <c r="T785" s="70"/>
      <c r="U785" s="70"/>
      <c r="V785" s="70"/>
      <c r="W785" s="70"/>
      <c r="X785" s="70"/>
      <c r="Y785" s="20"/>
      <c r="Z785" s="6"/>
      <c r="AA785" s="6"/>
      <c r="AB785" s="6"/>
    </row>
    <row r="786" spans="1:28" ht="9.9" customHeight="1" x14ac:dyDescent="0.25">
      <c r="A786" s="28"/>
      <c r="B786" s="29"/>
      <c r="C786" s="35"/>
      <c r="D786" s="23"/>
      <c r="E786" s="23"/>
      <c r="F786" s="23"/>
      <c r="G786" s="13"/>
      <c r="H786" s="18"/>
      <c r="I786" s="18"/>
      <c r="L786" s="70"/>
      <c r="M786" s="70"/>
      <c r="N786" s="70"/>
      <c r="O786" s="15"/>
      <c r="P786" s="70"/>
      <c r="Q786" s="70"/>
      <c r="R786" s="70"/>
      <c r="S786" s="4"/>
      <c r="T786" s="70"/>
      <c r="U786" s="70"/>
      <c r="V786" s="70"/>
      <c r="W786" s="70"/>
      <c r="X786" s="70"/>
      <c r="Y786" s="20"/>
      <c r="Z786" s="6"/>
      <c r="AA786" s="6"/>
      <c r="AB786" s="6"/>
    </row>
    <row r="787" spans="1:28" ht="9.9" customHeight="1" x14ac:dyDescent="0.25">
      <c r="A787" s="10"/>
      <c r="B787" s="21"/>
      <c r="C787" s="35"/>
      <c r="D787" s="23"/>
      <c r="E787" s="23"/>
      <c r="F787" s="23"/>
      <c r="G787" s="18"/>
      <c r="H787" s="18"/>
      <c r="I787" s="18"/>
      <c r="L787" s="70"/>
      <c r="M787" s="70"/>
      <c r="N787" s="70"/>
      <c r="O787" s="15"/>
      <c r="P787" s="70"/>
      <c r="Q787" s="70"/>
      <c r="R787" s="70"/>
      <c r="S787" s="4"/>
      <c r="T787" s="70"/>
      <c r="U787" s="70"/>
      <c r="V787" s="70"/>
      <c r="W787" s="70"/>
      <c r="X787" s="70"/>
      <c r="Y787" s="20"/>
      <c r="Z787" s="6"/>
      <c r="AA787" s="6"/>
      <c r="AB787" s="6"/>
    </row>
    <row r="788" spans="1:28" ht="9.9" customHeight="1" x14ac:dyDescent="0.25">
      <c r="A788" s="10"/>
      <c r="B788" s="21"/>
      <c r="C788" s="35"/>
      <c r="D788" s="23"/>
      <c r="E788" s="23"/>
      <c r="F788" s="23"/>
      <c r="G788" s="18"/>
      <c r="H788" s="18"/>
      <c r="I788" s="18"/>
      <c r="L788" s="70"/>
      <c r="M788" s="70"/>
      <c r="N788" s="70"/>
      <c r="O788" s="15"/>
      <c r="P788" s="70"/>
      <c r="Q788" s="70"/>
      <c r="R788" s="70"/>
      <c r="S788" s="4"/>
      <c r="T788" s="70"/>
      <c r="U788" s="70"/>
      <c r="V788" s="70"/>
      <c r="W788" s="70"/>
      <c r="X788" s="70"/>
      <c r="Y788" s="20"/>
      <c r="Z788" s="6"/>
      <c r="AA788" s="6"/>
      <c r="AB788" s="6"/>
    </row>
    <row r="789" spans="1:28" ht="9.9" customHeight="1" x14ac:dyDescent="0.25">
      <c r="A789" s="28"/>
      <c r="B789" s="29"/>
      <c r="C789" s="35"/>
      <c r="D789" s="23"/>
      <c r="E789" s="23"/>
      <c r="F789" s="23"/>
      <c r="G789" s="18"/>
      <c r="H789" s="18"/>
      <c r="I789" s="18"/>
      <c r="L789" s="70"/>
      <c r="M789" s="70"/>
      <c r="N789" s="20"/>
      <c r="O789" s="15"/>
      <c r="P789" s="70"/>
      <c r="Q789" s="70"/>
      <c r="R789" s="70"/>
      <c r="S789" s="4"/>
      <c r="T789" s="70"/>
      <c r="U789" s="70"/>
      <c r="V789" s="70"/>
      <c r="W789" s="70"/>
      <c r="X789" s="70"/>
      <c r="Y789" s="20"/>
      <c r="Z789" s="6"/>
      <c r="AA789" s="6"/>
      <c r="AB789" s="6"/>
    </row>
    <row r="790" spans="1:28" ht="9.9" customHeight="1" x14ac:dyDescent="0.25">
      <c r="A790" s="28"/>
      <c r="B790" s="29"/>
      <c r="C790" s="35"/>
      <c r="D790" s="23"/>
      <c r="E790" s="23"/>
      <c r="F790" s="23"/>
      <c r="G790" s="18"/>
      <c r="H790" s="18"/>
      <c r="I790" s="18"/>
      <c r="L790" s="70"/>
      <c r="M790" s="70"/>
      <c r="N790" s="20"/>
      <c r="O790" s="15"/>
      <c r="P790" s="70"/>
      <c r="Q790" s="70"/>
      <c r="R790" s="70"/>
      <c r="S790" s="4"/>
      <c r="T790" s="70"/>
      <c r="U790" s="70"/>
      <c r="V790" s="70"/>
      <c r="W790" s="70"/>
      <c r="X790" s="70"/>
      <c r="Y790" s="20"/>
      <c r="Z790" s="6"/>
      <c r="AA790" s="6"/>
      <c r="AB790" s="6"/>
    </row>
    <row r="791" spans="1:28" ht="9.9" customHeight="1" x14ac:dyDescent="0.25">
      <c r="A791" s="28"/>
      <c r="B791" s="29"/>
      <c r="C791" s="35"/>
      <c r="D791" s="23"/>
      <c r="E791" s="23"/>
      <c r="F791" s="23"/>
      <c r="G791" s="18"/>
      <c r="H791" s="18"/>
      <c r="I791" s="18"/>
      <c r="L791" s="70"/>
      <c r="M791" s="70"/>
      <c r="N791" s="20"/>
      <c r="O791" s="15"/>
      <c r="P791" s="70"/>
      <c r="Q791" s="70"/>
      <c r="R791" s="70"/>
      <c r="S791" s="4"/>
      <c r="T791" s="70"/>
      <c r="U791" s="70"/>
      <c r="V791" s="70"/>
      <c r="W791" s="70"/>
      <c r="X791" s="70"/>
      <c r="Y791" s="20"/>
      <c r="Z791" s="6"/>
      <c r="AA791" s="6"/>
      <c r="AB791" s="6"/>
    </row>
    <row r="792" spans="1:28" ht="9.9" customHeight="1" x14ac:dyDescent="0.25">
      <c r="A792" s="28"/>
      <c r="B792" s="29"/>
      <c r="C792" s="35"/>
      <c r="D792" s="23"/>
      <c r="E792" s="23"/>
      <c r="F792" s="23"/>
      <c r="G792" s="18"/>
      <c r="H792" s="18"/>
      <c r="I792" s="18"/>
      <c r="L792" s="70"/>
      <c r="M792" s="70"/>
      <c r="N792" s="20"/>
      <c r="O792" s="15"/>
      <c r="P792" s="70"/>
      <c r="Q792" s="70"/>
      <c r="R792" s="70"/>
      <c r="S792" s="4"/>
      <c r="T792" s="70"/>
      <c r="U792" s="70"/>
      <c r="V792" s="70"/>
      <c r="W792" s="70"/>
      <c r="X792" s="70"/>
      <c r="Y792" s="20"/>
      <c r="Z792" s="6"/>
      <c r="AA792" s="6"/>
      <c r="AB792" s="6"/>
    </row>
    <row r="793" spans="1:28" ht="9.9" customHeight="1" x14ac:dyDescent="0.25">
      <c r="A793" s="28"/>
      <c r="B793" s="29"/>
      <c r="C793" s="35"/>
      <c r="D793" s="23"/>
      <c r="E793" s="23"/>
      <c r="F793" s="23"/>
      <c r="G793" s="18"/>
      <c r="H793" s="18"/>
      <c r="I793" s="18"/>
      <c r="L793" s="70"/>
      <c r="M793" s="70"/>
      <c r="N793" s="70"/>
      <c r="O793" s="15"/>
      <c r="P793" s="70"/>
      <c r="Q793" s="70"/>
      <c r="R793" s="70"/>
      <c r="S793" s="4"/>
      <c r="T793" s="70"/>
      <c r="U793" s="70"/>
      <c r="V793" s="70"/>
      <c r="W793" s="70"/>
      <c r="X793" s="70"/>
      <c r="Y793" s="20"/>
      <c r="Z793" s="6"/>
      <c r="AA793" s="6"/>
      <c r="AB793" s="6"/>
    </row>
    <row r="794" spans="1:28" ht="9.9" customHeight="1" x14ac:dyDescent="0.25">
      <c r="A794" s="28"/>
      <c r="B794" s="29"/>
      <c r="C794" s="35"/>
      <c r="D794" s="23"/>
      <c r="E794" s="23"/>
      <c r="F794" s="23"/>
      <c r="G794" s="18"/>
      <c r="H794" s="18"/>
      <c r="I794" s="18"/>
      <c r="L794" s="70"/>
      <c r="M794" s="70"/>
      <c r="N794" s="70"/>
      <c r="O794" s="15"/>
      <c r="P794" s="70"/>
      <c r="Q794" s="70"/>
      <c r="R794" s="70"/>
      <c r="S794" s="4"/>
      <c r="T794" s="70"/>
      <c r="U794" s="70"/>
      <c r="V794" s="70"/>
      <c r="W794" s="70"/>
      <c r="X794" s="70"/>
      <c r="Y794" s="20"/>
      <c r="Z794" s="6"/>
      <c r="AA794" s="6"/>
      <c r="AB794" s="6"/>
    </row>
    <row r="795" spans="1:28" ht="9.9" customHeight="1" x14ac:dyDescent="0.25">
      <c r="A795" s="28"/>
      <c r="B795" s="29"/>
      <c r="C795" s="35"/>
      <c r="D795" s="23"/>
      <c r="E795" s="23"/>
      <c r="F795" s="23"/>
      <c r="G795" s="18"/>
      <c r="H795" s="18"/>
      <c r="I795" s="18"/>
      <c r="L795" s="70"/>
      <c r="M795" s="70"/>
      <c r="N795" s="70"/>
      <c r="O795" s="15"/>
      <c r="P795" s="70"/>
      <c r="Q795" s="70"/>
      <c r="R795" s="70"/>
      <c r="S795" s="4"/>
      <c r="T795" s="70"/>
      <c r="U795" s="70"/>
      <c r="V795" s="70"/>
      <c r="W795" s="70"/>
      <c r="X795" s="70"/>
      <c r="Y795" s="20"/>
      <c r="Z795" s="6"/>
      <c r="AA795" s="6"/>
      <c r="AB795" s="6"/>
    </row>
    <row r="796" spans="1:28" ht="9.9" customHeight="1" x14ac:dyDescent="0.25">
      <c r="A796" s="28"/>
      <c r="B796" s="29"/>
      <c r="C796" s="35"/>
      <c r="D796" s="23"/>
      <c r="E796" s="23"/>
      <c r="F796" s="23"/>
      <c r="G796" s="18"/>
      <c r="H796" s="18"/>
      <c r="I796" s="18"/>
      <c r="L796" s="70"/>
      <c r="M796" s="70"/>
      <c r="N796" s="70"/>
      <c r="O796" s="15"/>
      <c r="P796" s="70"/>
      <c r="Q796" s="70"/>
      <c r="R796" s="70"/>
      <c r="S796" s="4"/>
      <c r="T796" s="70"/>
      <c r="U796" s="70"/>
      <c r="V796" s="70"/>
      <c r="W796" s="70"/>
      <c r="X796" s="70"/>
      <c r="Y796" s="20"/>
      <c r="Z796" s="6"/>
      <c r="AA796" s="6"/>
      <c r="AB796" s="6"/>
    </row>
    <row r="797" spans="1:28" ht="9.9" customHeight="1" x14ac:dyDescent="0.25">
      <c r="A797" s="28"/>
      <c r="B797" s="29"/>
      <c r="C797" s="35"/>
      <c r="D797" s="23"/>
      <c r="E797" s="23"/>
      <c r="F797" s="23"/>
      <c r="G797" s="18"/>
      <c r="H797" s="18"/>
      <c r="I797" s="18"/>
      <c r="L797" s="70"/>
      <c r="M797" s="70"/>
      <c r="N797" s="70"/>
      <c r="O797" s="15"/>
      <c r="P797" s="70"/>
      <c r="Q797" s="70"/>
      <c r="R797" s="70"/>
      <c r="S797" s="4"/>
      <c r="T797" s="70"/>
      <c r="U797" s="70"/>
      <c r="V797" s="70"/>
      <c r="W797" s="70"/>
      <c r="X797" s="70"/>
      <c r="Y797" s="20"/>
      <c r="Z797" s="6"/>
      <c r="AA797" s="6"/>
      <c r="AB797" s="6"/>
    </row>
    <row r="798" spans="1:28" ht="9.9" customHeight="1" x14ac:dyDescent="0.25">
      <c r="A798" s="28"/>
      <c r="B798" s="29"/>
      <c r="C798" s="35"/>
      <c r="D798" s="23"/>
      <c r="E798" s="23"/>
      <c r="F798" s="23"/>
      <c r="G798" s="18"/>
      <c r="H798" s="18"/>
      <c r="I798" s="18"/>
      <c r="L798" s="70"/>
      <c r="M798" s="70"/>
      <c r="N798" s="70"/>
      <c r="O798" s="15"/>
      <c r="P798" s="70"/>
      <c r="Q798" s="70"/>
      <c r="R798" s="70"/>
      <c r="S798" s="4"/>
      <c r="T798" s="70"/>
      <c r="U798" s="70"/>
      <c r="V798" s="70"/>
      <c r="W798" s="70"/>
      <c r="X798" s="70"/>
      <c r="Y798" s="20"/>
      <c r="Z798" s="6"/>
      <c r="AA798" s="6"/>
      <c r="AB798" s="6"/>
    </row>
    <row r="799" spans="1:28" ht="9.9" customHeight="1" x14ac:dyDescent="0.25">
      <c r="A799" s="10"/>
      <c r="B799" s="31"/>
      <c r="C799" s="70"/>
      <c r="D799" s="70"/>
      <c r="E799" s="70"/>
      <c r="G799" s="70"/>
      <c r="L799" s="70"/>
      <c r="M799" s="70"/>
      <c r="N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</row>
    <row r="800" spans="1:28" ht="9.9" customHeight="1" x14ac:dyDescent="0.25">
      <c r="A800" s="10"/>
      <c r="B800" s="21"/>
      <c r="C800" s="72"/>
      <c r="D800" s="23"/>
      <c r="E800" s="23"/>
      <c r="F800" s="23"/>
      <c r="G800" s="4"/>
      <c r="L800" s="70"/>
      <c r="M800" s="70"/>
      <c r="N800" s="70"/>
      <c r="O800" s="15"/>
      <c r="P800" s="70"/>
      <c r="Q800" s="70"/>
      <c r="R800" s="70"/>
      <c r="S800" s="4"/>
      <c r="T800" s="70"/>
      <c r="U800" s="70"/>
      <c r="V800" s="70"/>
      <c r="W800" s="70"/>
      <c r="X800" s="70"/>
      <c r="Y800" s="20"/>
      <c r="Z800" s="6"/>
      <c r="AA800" s="6"/>
      <c r="AB800" s="6"/>
    </row>
    <row r="801" spans="1:28" ht="9.9" customHeight="1" x14ac:dyDescent="0.25">
      <c r="A801" s="28"/>
      <c r="B801" s="29"/>
      <c r="C801" s="2"/>
      <c r="D801" s="2"/>
      <c r="E801" s="2"/>
      <c r="F801" s="2"/>
      <c r="G801" s="13"/>
      <c r="L801" s="70"/>
      <c r="M801" s="70"/>
      <c r="N801" s="70"/>
      <c r="O801" s="15"/>
      <c r="P801" s="70"/>
      <c r="Q801" s="70"/>
      <c r="R801" s="70"/>
      <c r="S801" s="4"/>
      <c r="T801" s="70"/>
      <c r="U801" s="70"/>
      <c r="V801" s="70"/>
      <c r="W801" s="70"/>
      <c r="X801" s="70"/>
      <c r="Y801" s="20"/>
      <c r="Z801" s="6"/>
      <c r="AA801" s="6"/>
      <c r="AB801" s="6"/>
    </row>
    <row r="802" spans="1:28" ht="9.9" customHeight="1" x14ac:dyDescent="0.25">
      <c r="A802" s="2"/>
      <c r="B802" s="29"/>
      <c r="C802" s="23"/>
      <c r="D802" s="23"/>
      <c r="E802" s="23"/>
      <c r="F802" s="23"/>
      <c r="G802" s="18"/>
      <c r="L802" s="70"/>
      <c r="M802" s="70"/>
      <c r="N802" s="70"/>
      <c r="O802" s="15"/>
      <c r="P802" s="70"/>
      <c r="Q802" s="70"/>
      <c r="R802" s="70"/>
      <c r="S802" s="4"/>
      <c r="T802" s="70"/>
      <c r="U802" s="70"/>
      <c r="V802" s="70"/>
      <c r="W802" s="70"/>
      <c r="X802" s="70"/>
      <c r="Y802" s="20"/>
      <c r="Z802" s="6"/>
      <c r="AA802" s="6"/>
      <c r="AB802" s="6"/>
    </row>
    <row r="803" spans="1:28" ht="9.9" customHeight="1" x14ac:dyDescent="0.25">
      <c r="A803" s="2"/>
      <c r="B803" s="29"/>
      <c r="C803" s="23"/>
      <c r="D803" s="23"/>
      <c r="E803" s="23"/>
      <c r="F803" s="23"/>
      <c r="G803" s="18"/>
      <c r="L803" s="70"/>
      <c r="M803" s="70"/>
      <c r="N803" s="70"/>
      <c r="O803" s="15"/>
      <c r="P803" s="70"/>
      <c r="Q803" s="70"/>
      <c r="R803" s="70"/>
      <c r="S803" s="4"/>
      <c r="T803" s="70"/>
      <c r="U803" s="70"/>
      <c r="V803" s="70"/>
      <c r="W803" s="70"/>
      <c r="X803" s="70"/>
      <c r="Y803" s="20"/>
      <c r="Z803" s="6"/>
      <c r="AA803" s="6"/>
      <c r="AB803" s="6"/>
    </row>
    <row r="804" spans="1:28" ht="9.9" customHeight="1" x14ac:dyDescent="0.25">
      <c r="A804" s="2"/>
      <c r="B804" s="29"/>
      <c r="C804" s="23"/>
      <c r="D804" s="23"/>
      <c r="E804" s="23"/>
      <c r="F804" s="23"/>
      <c r="G804" s="18"/>
      <c r="L804" s="70"/>
      <c r="M804" s="70"/>
      <c r="N804" s="70"/>
      <c r="O804" s="15"/>
      <c r="P804" s="70"/>
      <c r="Q804" s="70"/>
      <c r="R804" s="70"/>
      <c r="S804" s="4"/>
      <c r="T804" s="70"/>
      <c r="U804" s="70"/>
      <c r="V804" s="70"/>
      <c r="W804" s="70"/>
      <c r="X804" s="70"/>
      <c r="Y804" s="20"/>
      <c r="Z804" s="6"/>
      <c r="AA804" s="6"/>
      <c r="AB804" s="6"/>
    </row>
    <row r="805" spans="1:28" ht="9.9" customHeight="1" x14ac:dyDescent="0.25">
      <c r="A805" s="2"/>
      <c r="B805" s="29"/>
      <c r="C805" s="35"/>
      <c r="D805" s="23"/>
      <c r="E805" s="23"/>
      <c r="F805" s="23"/>
      <c r="G805" s="18"/>
      <c r="L805" s="70"/>
      <c r="M805" s="70"/>
      <c r="N805" s="70"/>
      <c r="O805" s="15"/>
      <c r="P805" s="70"/>
      <c r="Q805" s="70"/>
      <c r="R805" s="70"/>
      <c r="S805" s="4"/>
      <c r="T805" s="70"/>
      <c r="U805" s="70"/>
      <c r="V805" s="70"/>
      <c r="W805" s="70"/>
      <c r="X805" s="70"/>
      <c r="Y805" s="20"/>
      <c r="Z805" s="6"/>
      <c r="AA805" s="6"/>
      <c r="AB805" s="6"/>
    </row>
    <row r="806" spans="1:28" ht="9.9" customHeight="1" x14ac:dyDescent="0.25">
      <c r="A806" s="28"/>
      <c r="B806" s="29"/>
      <c r="C806" s="2"/>
      <c r="D806" s="2"/>
      <c r="E806" s="2"/>
      <c r="F806" s="2"/>
      <c r="G806" s="13"/>
      <c r="L806" s="70"/>
      <c r="M806" s="70"/>
      <c r="N806" s="70"/>
      <c r="O806" s="15"/>
      <c r="P806" s="70"/>
      <c r="Q806" s="70"/>
      <c r="R806" s="70"/>
      <c r="S806" s="4"/>
      <c r="T806" s="70"/>
      <c r="U806" s="70"/>
      <c r="V806" s="70"/>
      <c r="W806" s="70"/>
      <c r="X806" s="70"/>
      <c r="Y806" s="20"/>
      <c r="Z806" s="6"/>
      <c r="AA806" s="6"/>
      <c r="AB806" s="6"/>
    </row>
    <row r="807" spans="1:28" ht="9.9" customHeight="1" x14ac:dyDescent="0.25">
      <c r="A807" s="28"/>
      <c r="B807" s="29"/>
      <c r="C807" s="23"/>
      <c r="D807" s="23"/>
      <c r="E807" s="23"/>
      <c r="F807" s="23"/>
      <c r="G807" s="4"/>
      <c r="L807" s="70"/>
      <c r="M807" s="70"/>
      <c r="N807" s="70"/>
      <c r="O807" s="15"/>
      <c r="P807" s="70"/>
      <c r="Q807" s="70"/>
      <c r="R807" s="70"/>
      <c r="S807" s="4"/>
      <c r="T807" s="70"/>
      <c r="U807" s="70"/>
      <c r="V807" s="70"/>
      <c r="W807" s="70"/>
      <c r="X807" s="70"/>
      <c r="Y807" s="20"/>
      <c r="Z807" s="6"/>
      <c r="AA807" s="6"/>
      <c r="AB807" s="6"/>
    </row>
    <row r="808" spans="1:28" ht="9.9" customHeight="1" x14ac:dyDescent="0.25">
      <c r="A808" s="10"/>
      <c r="B808" s="29"/>
      <c r="C808" s="72"/>
      <c r="D808" s="23"/>
      <c r="E808" s="23"/>
      <c r="F808" s="23"/>
      <c r="G808" s="2"/>
      <c r="L808" s="70"/>
      <c r="M808" s="70"/>
      <c r="N808" s="70"/>
      <c r="O808" s="15"/>
      <c r="P808" s="70"/>
      <c r="Q808" s="70"/>
      <c r="R808" s="70"/>
      <c r="S808" s="4"/>
      <c r="T808" s="70"/>
      <c r="U808" s="70"/>
      <c r="V808" s="70"/>
      <c r="W808" s="70"/>
      <c r="X808" s="70"/>
      <c r="Y808" s="20"/>
      <c r="Z808" s="6"/>
      <c r="AA808" s="6"/>
      <c r="AB808" s="6"/>
    </row>
    <row r="809" spans="1:28" ht="9.9" customHeight="1" x14ac:dyDescent="0.25">
      <c r="A809" s="28"/>
      <c r="B809" s="29"/>
      <c r="C809" s="2"/>
      <c r="D809" s="2"/>
      <c r="E809" s="2"/>
      <c r="F809" s="2"/>
      <c r="G809" s="13"/>
      <c r="L809" s="70"/>
      <c r="M809" s="70"/>
      <c r="N809" s="70"/>
      <c r="O809" s="15"/>
      <c r="P809" s="70"/>
      <c r="Q809" s="70"/>
      <c r="R809" s="70"/>
      <c r="S809" s="4"/>
      <c r="T809" s="70"/>
      <c r="U809" s="70"/>
      <c r="V809" s="70"/>
      <c r="W809" s="70"/>
      <c r="X809" s="70"/>
      <c r="Y809" s="20"/>
      <c r="Z809" s="6"/>
      <c r="AA809" s="6"/>
      <c r="AB809" s="6"/>
    </row>
    <row r="810" spans="1:28" ht="9.9" customHeight="1" x14ac:dyDescent="0.25">
      <c r="A810" s="28"/>
      <c r="B810" s="29"/>
      <c r="C810" s="23"/>
      <c r="D810" s="23"/>
      <c r="E810" s="23"/>
      <c r="F810" s="23"/>
      <c r="G810" s="4"/>
      <c r="L810" s="70"/>
      <c r="M810" s="70"/>
      <c r="N810" s="70"/>
      <c r="O810" s="15"/>
      <c r="P810" s="70"/>
      <c r="Q810" s="70"/>
      <c r="R810" s="70"/>
      <c r="S810" s="4"/>
      <c r="T810" s="70"/>
      <c r="U810" s="70"/>
      <c r="V810" s="70"/>
      <c r="W810" s="70"/>
      <c r="X810" s="70"/>
      <c r="Y810" s="20"/>
      <c r="Z810" s="6"/>
      <c r="AA810" s="6"/>
      <c r="AB810" s="6"/>
    </row>
    <row r="811" spans="1:28" ht="9.9" customHeight="1" x14ac:dyDescent="0.25">
      <c r="A811" s="10"/>
      <c r="B811" s="21"/>
      <c r="C811" s="72"/>
      <c r="D811" s="23"/>
      <c r="E811" s="23"/>
      <c r="F811" s="23"/>
      <c r="G811" s="4"/>
      <c r="L811" s="70"/>
      <c r="M811" s="70"/>
      <c r="N811" s="70"/>
      <c r="O811" s="15"/>
      <c r="P811" s="70"/>
      <c r="Q811" s="70"/>
      <c r="R811" s="70"/>
      <c r="S811" s="4"/>
      <c r="T811" s="70"/>
      <c r="U811" s="70"/>
      <c r="V811" s="70"/>
      <c r="W811" s="70"/>
      <c r="X811" s="70"/>
      <c r="Y811" s="20"/>
      <c r="Z811" s="6"/>
      <c r="AA811" s="6"/>
      <c r="AB811" s="6"/>
    </row>
    <row r="812" spans="1:28" ht="9.9" customHeight="1" x14ac:dyDescent="0.25">
      <c r="A812" s="28"/>
      <c r="B812" s="29"/>
      <c r="C812" s="72"/>
      <c r="D812" s="23"/>
      <c r="E812" s="23"/>
      <c r="F812" s="23"/>
      <c r="G812" s="4"/>
      <c r="L812" s="70"/>
      <c r="M812" s="70"/>
      <c r="N812" s="20"/>
      <c r="O812" s="15"/>
      <c r="P812" s="70"/>
      <c r="Q812" s="70"/>
      <c r="R812" s="70"/>
      <c r="S812" s="4"/>
      <c r="T812" s="70"/>
      <c r="U812" s="70"/>
      <c r="V812" s="70"/>
      <c r="W812" s="70"/>
      <c r="X812" s="70"/>
      <c r="Y812" s="20"/>
      <c r="Z812" s="6"/>
      <c r="AA812" s="6"/>
      <c r="AB812" s="6"/>
    </row>
    <row r="813" spans="1:28" ht="9.9" customHeight="1" x14ac:dyDescent="0.25">
      <c r="A813" s="28"/>
      <c r="B813" s="29"/>
      <c r="C813" s="72"/>
      <c r="D813" s="23"/>
      <c r="E813" s="23"/>
      <c r="F813" s="23"/>
      <c r="G813" s="4"/>
      <c r="L813" s="70"/>
      <c r="M813" s="70"/>
      <c r="N813" s="19"/>
      <c r="O813" s="15"/>
      <c r="P813" s="70"/>
      <c r="Q813" s="70"/>
      <c r="R813" s="70"/>
      <c r="S813" s="4"/>
      <c r="T813" s="70"/>
      <c r="U813" s="70"/>
      <c r="V813" s="70"/>
      <c r="W813" s="70"/>
      <c r="X813" s="70"/>
      <c r="Y813" s="20"/>
      <c r="Z813" s="6"/>
      <c r="AA813" s="6"/>
      <c r="AB813" s="6"/>
    </row>
    <row r="814" spans="1:28" ht="9.9" customHeight="1" x14ac:dyDescent="0.25">
      <c r="A814" s="10"/>
      <c r="B814" s="21"/>
      <c r="C814" s="72"/>
      <c r="D814" s="23"/>
      <c r="E814" s="23"/>
      <c r="F814" s="23"/>
      <c r="G814" s="4"/>
      <c r="L814" s="70"/>
      <c r="M814" s="70"/>
      <c r="N814" s="70"/>
      <c r="O814" s="15"/>
      <c r="P814" s="70"/>
      <c r="Q814" s="70"/>
      <c r="R814" s="70"/>
      <c r="S814" s="4"/>
      <c r="T814" s="70"/>
      <c r="U814" s="70"/>
      <c r="V814" s="70"/>
      <c r="W814" s="70"/>
      <c r="X814" s="70"/>
      <c r="Y814" s="20"/>
      <c r="Z814" s="6"/>
      <c r="AA814" s="6"/>
      <c r="AB814" s="6"/>
    </row>
    <row r="815" spans="1:28" ht="9.9" customHeight="1" x14ac:dyDescent="0.25">
      <c r="A815" s="10"/>
      <c r="B815" s="21"/>
      <c r="C815" s="72"/>
      <c r="D815" s="23"/>
      <c r="E815" s="23"/>
      <c r="F815" s="23"/>
      <c r="G815" s="4"/>
      <c r="L815" s="70"/>
      <c r="M815" s="70"/>
      <c r="N815" s="70"/>
      <c r="O815" s="15"/>
      <c r="P815" s="70"/>
      <c r="Q815" s="70"/>
      <c r="R815" s="70"/>
      <c r="S815" s="4"/>
      <c r="T815" s="70"/>
      <c r="U815" s="70"/>
      <c r="V815" s="70"/>
      <c r="W815" s="70"/>
      <c r="X815" s="70"/>
      <c r="Y815" s="20"/>
      <c r="Z815" s="6"/>
      <c r="AA815" s="6"/>
      <c r="AB815" s="6"/>
    </row>
    <row r="816" spans="1:28" ht="9.9" customHeight="1" x14ac:dyDescent="0.25">
      <c r="A816" s="28"/>
      <c r="B816" s="29"/>
      <c r="C816" s="72"/>
      <c r="D816" s="23"/>
      <c r="E816" s="23"/>
      <c r="F816" s="23"/>
      <c r="G816" s="4"/>
      <c r="L816" s="70"/>
      <c r="M816" s="70"/>
      <c r="N816" s="39"/>
      <c r="O816" s="15"/>
      <c r="P816" s="70"/>
      <c r="Q816" s="70"/>
      <c r="R816" s="70"/>
      <c r="S816" s="4"/>
      <c r="T816" s="70"/>
      <c r="U816" s="70"/>
      <c r="V816" s="70"/>
      <c r="W816" s="70"/>
      <c r="X816" s="70"/>
      <c r="Y816" s="20"/>
      <c r="Z816" s="6"/>
      <c r="AA816" s="6"/>
      <c r="AB816" s="6"/>
    </row>
    <row r="817" spans="1:28" ht="9.9" customHeight="1" x14ac:dyDescent="0.25">
      <c r="A817" s="28"/>
      <c r="B817" s="29"/>
      <c r="C817" s="72"/>
      <c r="D817" s="23"/>
      <c r="E817" s="23"/>
      <c r="F817" s="23"/>
      <c r="G817" s="4"/>
      <c r="L817" s="70"/>
      <c r="M817" s="70"/>
      <c r="N817" s="19"/>
      <c r="O817" s="15"/>
      <c r="P817" s="70"/>
      <c r="Q817" s="70"/>
      <c r="R817" s="70"/>
      <c r="S817" s="4"/>
      <c r="T817" s="70"/>
      <c r="U817" s="70"/>
      <c r="V817" s="70"/>
      <c r="W817" s="70"/>
      <c r="X817" s="70"/>
      <c r="Y817" s="20"/>
      <c r="Z817" s="6"/>
      <c r="AA817" s="6"/>
      <c r="AB817" s="6"/>
    </row>
    <row r="818" spans="1:28" ht="9.9" customHeight="1" x14ac:dyDescent="0.25">
      <c r="A818" s="10"/>
      <c r="B818" s="21"/>
      <c r="C818" s="72"/>
      <c r="D818" s="23"/>
      <c r="E818" s="23"/>
      <c r="F818" s="23"/>
      <c r="G818" s="4"/>
      <c r="L818" s="70"/>
      <c r="M818" s="70"/>
      <c r="N818" s="70"/>
      <c r="O818" s="15"/>
      <c r="P818" s="70"/>
      <c r="Q818" s="70"/>
      <c r="R818" s="70"/>
      <c r="S818" s="4"/>
      <c r="T818" s="70"/>
      <c r="U818" s="70"/>
      <c r="V818" s="70"/>
      <c r="W818" s="70"/>
      <c r="X818" s="70"/>
      <c r="Y818" s="20"/>
      <c r="Z818" s="6"/>
      <c r="AA818" s="6"/>
      <c r="AB818" s="6"/>
    </row>
    <row r="819" spans="1:28" ht="9.9" customHeight="1" x14ac:dyDescent="0.25">
      <c r="A819" s="10"/>
      <c r="B819" s="21"/>
      <c r="C819" s="72"/>
      <c r="D819" s="23"/>
      <c r="E819" s="23"/>
      <c r="F819" s="23"/>
      <c r="G819" s="4"/>
      <c r="L819" s="70"/>
      <c r="M819" s="70"/>
      <c r="N819" s="70"/>
      <c r="O819" s="15"/>
      <c r="P819" s="70"/>
      <c r="Q819" s="70"/>
      <c r="R819" s="70"/>
      <c r="S819" s="4"/>
      <c r="T819" s="70"/>
      <c r="U819" s="70"/>
      <c r="V819" s="70"/>
      <c r="W819" s="70"/>
      <c r="X819" s="70"/>
      <c r="Y819" s="20"/>
      <c r="Z819" s="6"/>
      <c r="AA819" s="6"/>
      <c r="AB819" s="6"/>
    </row>
    <row r="820" spans="1:28" ht="9.9" customHeight="1" x14ac:dyDescent="0.25">
      <c r="A820" s="28"/>
      <c r="B820" s="41"/>
      <c r="C820" s="72"/>
      <c r="D820" s="23"/>
      <c r="E820" s="23"/>
      <c r="F820" s="23"/>
      <c r="G820" s="4"/>
      <c r="L820" s="70"/>
      <c r="M820" s="70"/>
      <c r="N820" s="70"/>
      <c r="O820" s="15"/>
      <c r="P820" s="70"/>
      <c r="Q820" s="70"/>
      <c r="R820" s="70"/>
      <c r="S820" s="4"/>
      <c r="T820" s="70"/>
      <c r="U820" s="70"/>
      <c r="V820" s="70"/>
      <c r="W820" s="70"/>
      <c r="X820" s="70"/>
      <c r="Y820" s="20"/>
      <c r="Z820" s="6"/>
      <c r="AA820" s="6"/>
      <c r="AB820" s="6"/>
    </row>
    <row r="821" spans="1:28" ht="9.9" customHeight="1" x14ac:dyDescent="0.25">
      <c r="A821" s="28"/>
      <c r="B821" s="41"/>
      <c r="C821" s="72"/>
      <c r="D821" s="23"/>
      <c r="E821" s="23"/>
      <c r="F821" s="23"/>
      <c r="G821" s="4"/>
      <c r="L821" s="70"/>
      <c r="M821" s="70"/>
      <c r="N821" s="70"/>
      <c r="O821" s="15"/>
      <c r="P821" s="70"/>
      <c r="Q821" s="70"/>
      <c r="R821" s="70"/>
      <c r="S821" s="4"/>
      <c r="T821" s="70"/>
      <c r="U821" s="70"/>
      <c r="V821" s="70"/>
      <c r="W821" s="70"/>
      <c r="X821" s="70"/>
      <c r="Y821" s="20"/>
      <c r="Z821" s="6"/>
      <c r="AA821" s="6"/>
      <c r="AB821" s="6"/>
    </row>
    <row r="822" spans="1:28" ht="9.9" customHeight="1" x14ac:dyDescent="0.25">
      <c r="A822" s="10"/>
      <c r="B822" s="21"/>
      <c r="C822" s="72"/>
      <c r="D822" s="23"/>
      <c r="E822" s="23"/>
      <c r="F822" s="23"/>
      <c r="G822" s="4"/>
      <c r="L822" s="70"/>
      <c r="M822" s="70"/>
      <c r="N822" s="70"/>
      <c r="O822" s="15"/>
      <c r="P822" s="70"/>
      <c r="Q822" s="70"/>
      <c r="R822" s="70"/>
      <c r="S822" s="4"/>
      <c r="T822" s="70"/>
      <c r="U822" s="70"/>
      <c r="V822" s="70"/>
      <c r="W822" s="70"/>
      <c r="X822" s="70"/>
      <c r="Y822" s="20"/>
      <c r="Z822" s="6"/>
      <c r="AA822" s="6"/>
      <c r="AB822" s="6"/>
    </row>
    <row r="823" spans="1:28" ht="9.75" customHeight="1" x14ac:dyDescent="0.25">
      <c r="A823" s="28"/>
      <c r="B823" s="36"/>
      <c r="C823" s="72"/>
      <c r="D823" s="23"/>
      <c r="E823" s="23"/>
      <c r="F823" s="23"/>
      <c r="G823" s="4"/>
      <c r="L823" s="70"/>
      <c r="M823" s="70"/>
      <c r="N823" s="70"/>
      <c r="O823" s="15"/>
      <c r="P823" s="70"/>
      <c r="Q823" s="70"/>
      <c r="R823" s="70"/>
      <c r="S823" s="4"/>
      <c r="T823" s="70"/>
      <c r="U823" s="70"/>
      <c r="V823" s="70"/>
      <c r="W823" s="70"/>
      <c r="X823" s="70"/>
      <c r="Y823" s="20"/>
      <c r="Z823" s="6"/>
      <c r="AA823" s="6"/>
      <c r="AB823" s="6"/>
    </row>
    <row r="824" spans="1:28" ht="11.25" customHeight="1" x14ac:dyDescent="0.25">
      <c r="A824" s="28"/>
      <c r="B824" s="36"/>
      <c r="C824" s="72"/>
      <c r="D824" s="23"/>
      <c r="E824" s="23"/>
      <c r="F824" s="23"/>
      <c r="G824" s="4"/>
      <c r="L824" s="70"/>
      <c r="M824" s="70"/>
      <c r="N824" s="70"/>
      <c r="O824" s="15"/>
      <c r="P824" s="70"/>
      <c r="Q824" s="70"/>
      <c r="R824" s="70"/>
      <c r="S824" s="4"/>
      <c r="T824" s="70"/>
      <c r="U824" s="70"/>
      <c r="V824" s="70"/>
      <c r="W824" s="70"/>
      <c r="X824" s="70"/>
      <c r="Y824" s="20"/>
      <c r="Z824" s="6"/>
      <c r="AA824" s="6"/>
      <c r="AB824" s="6"/>
    </row>
    <row r="825" spans="1:28" ht="9.9" customHeight="1" x14ac:dyDescent="0.25">
      <c r="A825" s="28"/>
      <c r="B825" s="29"/>
      <c r="C825" s="72"/>
      <c r="D825" s="23"/>
      <c r="E825" s="23"/>
      <c r="F825" s="23"/>
      <c r="G825" s="4"/>
      <c r="L825" s="70"/>
      <c r="M825" s="70"/>
      <c r="N825" s="70"/>
      <c r="O825" s="15"/>
      <c r="P825" s="70"/>
      <c r="Q825" s="70"/>
      <c r="R825" s="70"/>
      <c r="S825" s="4"/>
      <c r="T825" s="70"/>
      <c r="U825" s="70"/>
      <c r="V825" s="70"/>
      <c r="W825" s="70"/>
      <c r="X825" s="70"/>
      <c r="Y825" s="20"/>
      <c r="Z825" s="6"/>
      <c r="AA825" s="6"/>
      <c r="AB825" s="6"/>
    </row>
    <row r="826" spans="1:28" ht="10.5" customHeight="1" x14ac:dyDescent="0.25">
      <c r="A826" s="32"/>
      <c r="B826" s="37"/>
      <c r="C826" s="19"/>
      <c r="D826" s="19"/>
      <c r="E826" s="19"/>
      <c r="F826" s="22"/>
      <c r="G826" s="19"/>
      <c r="H826" s="18"/>
      <c r="I826" s="18"/>
      <c r="L826" s="70"/>
      <c r="M826" s="70"/>
      <c r="N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</row>
    <row r="827" spans="1:28" ht="9.9" customHeight="1" x14ac:dyDescent="0.25">
      <c r="A827" s="10"/>
      <c r="B827" s="21"/>
      <c r="C827" s="72"/>
      <c r="D827" s="23"/>
      <c r="E827" s="23"/>
      <c r="F827" s="23"/>
      <c r="G827" s="4"/>
      <c r="L827" s="70"/>
      <c r="M827" s="70"/>
      <c r="N827" s="70"/>
      <c r="O827" s="15"/>
      <c r="P827" s="70"/>
      <c r="Q827" s="70"/>
      <c r="R827" s="70"/>
      <c r="S827" s="4"/>
      <c r="T827" s="70"/>
      <c r="U827" s="70"/>
      <c r="V827" s="70"/>
      <c r="W827" s="70"/>
      <c r="X827" s="70"/>
      <c r="Y827" s="20"/>
      <c r="Z827" s="6"/>
      <c r="AA827" s="6"/>
      <c r="AB827" s="6"/>
    </row>
    <row r="828" spans="1:28" ht="9.9" customHeight="1" x14ac:dyDescent="0.25">
      <c r="A828" s="28"/>
      <c r="B828" s="41"/>
      <c r="C828" s="72"/>
      <c r="D828" s="23"/>
      <c r="E828" s="23"/>
      <c r="F828" s="23"/>
      <c r="G828" s="4"/>
      <c r="L828" s="70"/>
      <c r="M828" s="70"/>
      <c r="N828" s="70"/>
      <c r="O828" s="15"/>
      <c r="P828" s="70"/>
      <c r="Q828" s="70"/>
      <c r="R828" s="70"/>
      <c r="S828" s="4"/>
      <c r="T828" s="70"/>
      <c r="U828" s="70"/>
      <c r="V828" s="70"/>
      <c r="W828" s="70"/>
      <c r="X828" s="70"/>
      <c r="Y828" s="20"/>
      <c r="Z828" s="6"/>
      <c r="AA828" s="6"/>
      <c r="AB828" s="6"/>
    </row>
    <row r="829" spans="1:28" ht="9.9" customHeight="1" x14ac:dyDescent="0.25">
      <c r="A829" s="28"/>
      <c r="B829" s="21"/>
      <c r="C829" s="72"/>
      <c r="D829" s="23"/>
      <c r="E829" s="23"/>
      <c r="F829" s="23"/>
      <c r="G829" s="4"/>
      <c r="L829" s="70"/>
      <c r="M829" s="70"/>
      <c r="N829" s="70"/>
      <c r="O829" s="15"/>
      <c r="P829" s="70"/>
      <c r="Q829" s="70"/>
      <c r="R829" s="70"/>
      <c r="S829" s="4"/>
      <c r="T829" s="70"/>
      <c r="U829" s="70"/>
      <c r="V829" s="70"/>
      <c r="W829" s="70"/>
      <c r="X829" s="70"/>
      <c r="Y829" s="20"/>
      <c r="Z829" s="6"/>
      <c r="AA829" s="6"/>
      <c r="AB829" s="6"/>
    </row>
    <row r="830" spans="1:28" ht="9.9" customHeight="1" x14ac:dyDescent="0.25">
      <c r="A830" s="10"/>
      <c r="B830" s="21"/>
      <c r="C830" s="72"/>
      <c r="D830" s="23"/>
      <c r="E830" s="23"/>
      <c r="F830" s="23"/>
      <c r="G830" s="4"/>
      <c r="L830" s="70"/>
      <c r="M830" s="70"/>
      <c r="N830" s="70"/>
      <c r="O830" s="15"/>
      <c r="P830" s="70"/>
      <c r="Q830" s="70"/>
      <c r="R830" s="70"/>
      <c r="S830" s="4"/>
      <c r="T830" s="70"/>
      <c r="U830" s="70"/>
      <c r="V830" s="70"/>
      <c r="W830" s="70"/>
      <c r="X830" s="70"/>
      <c r="Y830" s="20"/>
      <c r="Z830" s="6"/>
      <c r="AA830" s="6"/>
      <c r="AB830" s="6"/>
    </row>
    <row r="831" spans="1:28" ht="9.9" customHeight="1" x14ac:dyDescent="0.25">
      <c r="A831" s="28"/>
      <c r="B831" s="41"/>
      <c r="C831" s="72"/>
      <c r="D831" s="23"/>
      <c r="E831" s="23"/>
      <c r="F831" s="23"/>
      <c r="G831" s="4"/>
      <c r="L831" s="70"/>
      <c r="M831" s="70"/>
      <c r="N831" s="70"/>
      <c r="O831" s="15"/>
      <c r="P831" s="70"/>
      <c r="Q831" s="70"/>
      <c r="R831" s="70"/>
      <c r="S831" s="4"/>
      <c r="T831" s="70"/>
      <c r="U831" s="70"/>
      <c r="V831" s="70"/>
      <c r="W831" s="70"/>
      <c r="X831" s="70"/>
      <c r="Y831" s="20"/>
      <c r="Z831" s="6"/>
      <c r="AA831" s="6"/>
      <c r="AB831" s="6"/>
    </row>
    <row r="832" spans="1:28" ht="9" customHeight="1" x14ac:dyDescent="0.25">
      <c r="A832" s="10"/>
      <c r="B832" s="21"/>
      <c r="C832" s="72"/>
      <c r="D832" s="23"/>
      <c r="E832" s="23"/>
      <c r="F832" s="23"/>
      <c r="G832" s="4"/>
      <c r="L832" s="70"/>
      <c r="M832" s="70"/>
      <c r="N832" s="70"/>
      <c r="O832" s="15"/>
      <c r="P832" s="70"/>
      <c r="Q832" s="70"/>
      <c r="R832" s="70"/>
      <c r="S832" s="4"/>
      <c r="T832" s="70"/>
      <c r="U832" s="70"/>
      <c r="V832" s="70"/>
      <c r="W832" s="70"/>
      <c r="X832" s="70"/>
      <c r="Y832" s="20"/>
      <c r="Z832" s="6"/>
      <c r="AA832" s="6"/>
      <c r="AB832" s="6"/>
    </row>
    <row r="833" spans="1:28" ht="9.9" customHeight="1" x14ac:dyDescent="0.25">
      <c r="A833" s="10"/>
      <c r="B833" s="21"/>
      <c r="C833" s="72"/>
      <c r="D833" s="23"/>
      <c r="E833" s="23"/>
      <c r="F833" s="23"/>
      <c r="G833" s="4"/>
      <c r="L833" s="70"/>
      <c r="M833" s="70"/>
      <c r="N833" s="70"/>
      <c r="O833" s="15"/>
      <c r="P833" s="70"/>
      <c r="Q833" s="70"/>
      <c r="R833" s="70"/>
      <c r="S833" s="4"/>
      <c r="T833" s="70"/>
      <c r="U833" s="70"/>
      <c r="V833" s="70"/>
      <c r="W833" s="70"/>
      <c r="X833" s="70"/>
      <c r="Y833" s="20"/>
      <c r="Z833" s="6"/>
      <c r="AA833" s="6"/>
      <c r="AB833" s="6"/>
    </row>
    <row r="834" spans="1:28" ht="9.9" customHeight="1" x14ac:dyDescent="0.25">
      <c r="A834" s="28"/>
      <c r="B834" s="41"/>
      <c r="C834" s="72"/>
      <c r="D834" s="23"/>
      <c r="E834" s="23"/>
      <c r="F834" s="23"/>
      <c r="G834" s="4"/>
      <c r="L834" s="70"/>
      <c r="M834" s="70"/>
      <c r="N834" s="70"/>
      <c r="O834" s="15"/>
      <c r="P834" s="70"/>
      <c r="Q834" s="70"/>
      <c r="R834" s="70"/>
      <c r="S834" s="4"/>
      <c r="T834" s="70"/>
      <c r="U834" s="70"/>
      <c r="V834" s="70"/>
      <c r="W834" s="70"/>
      <c r="X834" s="70"/>
      <c r="Y834" s="20"/>
      <c r="Z834" s="6"/>
      <c r="AA834" s="6"/>
      <c r="AB834" s="6"/>
    </row>
    <row r="835" spans="1:28" ht="9.9" customHeight="1" x14ac:dyDescent="0.25">
      <c r="A835" s="28"/>
      <c r="B835" s="29"/>
      <c r="C835" s="72"/>
      <c r="D835" s="23"/>
      <c r="E835" s="23"/>
      <c r="F835" s="23"/>
      <c r="G835" s="4"/>
      <c r="L835" s="70"/>
      <c r="M835" s="70"/>
      <c r="N835" s="70"/>
      <c r="O835" s="15"/>
      <c r="P835" s="70"/>
      <c r="Q835" s="70"/>
      <c r="R835" s="70"/>
      <c r="S835" s="4"/>
      <c r="T835" s="70"/>
      <c r="U835" s="70"/>
      <c r="V835" s="70"/>
      <c r="W835" s="70"/>
      <c r="X835" s="70"/>
      <c r="Y835" s="20"/>
      <c r="Z835" s="6"/>
      <c r="AA835" s="6"/>
      <c r="AB835" s="6"/>
    </row>
    <row r="836" spans="1:28" ht="9.9" customHeight="1" x14ac:dyDescent="0.25">
      <c r="A836" s="10"/>
      <c r="B836" s="21"/>
      <c r="C836" s="72"/>
      <c r="D836" s="23"/>
      <c r="E836" s="23"/>
      <c r="F836" s="23"/>
      <c r="G836" s="4"/>
      <c r="L836" s="70"/>
      <c r="M836" s="70"/>
      <c r="N836" s="70"/>
      <c r="O836" s="15"/>
      <c r="P836" s="70"/>
      <c r="Q836" s="70"/>
      <c r="R836" s="70"/>
      <c r="S836" s="4"/>
      <c r="T836" s="70"/>
      <c r="U836" s="70"/>
      <c r="V836" s="70"/>
      <c r="W836" s="70"/>
      <c r="X836" s="70"/>
      <c r="Y836" s="20"/>
      <c r="Z836" s="6"/>
      <c r="AA836" s="6"/>
      <c r="AB836" s="6"/>
    </row>
    <row r="837" spans="1:28" ht="9.9" customHeight="1" x14ac:dyDescent="0.25">
      <c r="A837" s="28"/>
      <c r="B837" s="41"/>
      <c r="C837" s="72"/>
      <c r="D837" s="23"/>
      <c r="E837" s="23"/>
      <c r="F837" s="23"/>
      <c r="G837" s="4"/>
      <c r="L837" s="70"/>
      <c r="M837" s="70"/>
      <c r="N837" s="70"/>
      <c r="O837" s="15"/>
      <c r="P837" s="70"/>
      <c r="Q837" s="70"/>
      <c r="R837" s="70"/>
      <c r="S837" s="4"/>
      <c r="T837" s="70"/>
      <c r="U837" s="70"/>
      <c r="V837" s="70"/>
      <c r="W837" s="70"/>
      <c r="X837" s="70"/>
      <c r="Y837" s="20"/>
      <c r="Z837" s="6"/>
      <c r="AA837" s="6"/>
      <c r="AB837" s="6"/>
    </row>
    <row r="838" spans="1:28" ht="9.9" customHeight="1" x14ac:dyDescent="0.25">
      <c r="A838" s="28"/>
      <c r="B838" s="29"/>
      <c r="C838" s="72"/>
      <c r="D838" s="23"/>
      <c r="E838" s="23"/>
      <c r="F838" s="23"/>
      <c r="G838" s="4"/>
      <c r="L838" s="70"/>
      <c r="M838" s="70"/>
      <c r="N838" s="70"/>
      <c r="O838" s="15"/>
      <c r="P838" s="70"/>
      <c r="Q838" s="70"/>
      <c r="R838" s="70"/>
      <c r="S838" s="4"/>
      <c r="T838" s="70"/>
      <c r="U838" s="70"/>
      <c r="V838" s="70"/>
      <c r="W838" s="70"/>
      <c r="X838" s="70"/>
      <c r="Y838" s="20"/>
      <c r="Z838" s="6"/>
      <c r="AA838" s="6"/>
      <c r="AB838" s="6"/>
    </row>
    <row r="839" spans="1:28" ht="9.9" customHeight="1" x14ac:dyDescent="0.25">
      <c r="A839" s="28"/>
      <c r="B839" s="41"/>
      <c r="C839" s="72"/>
      <c r="D839" s="23"/>
      <c r="E839" s="23"/>
      <c r="F839" s="23"/>
      <c r="G839" s="4"/>
      <c r="L839" s="70"/>
      <c r="M839" s="70"/>
      <c r="N839" s="70"/>
      <c r="O839" s="15"/>
      <c r="P839" s="70"/>
      <c r="Q839" s="70"/>
      <c r="R839" s="70"/>
      <c r="S839" s="4"/>
      <c r="T839" s="70"/>
      <c r="U839" s="70"/>
      <c r="V839" s="70"/>
      <c r="W839" s="70"/>
      <c r="X839" s="70"/>
      <c r="Y839" s="20"/>
      <c r="Z839" s="6"/>
      <c r="AA839" s="6"/>
      <c r="AB839" s="6"/>
    </row>
    <row r="840" spans="1:28" ht="9.9" customHeight="1" x14ac:dyDescent="0.25">
      <c r="A840" s="28"/>
      <c r="B840" s="29"/>
      <c r="C840" s="72"/>
      <c r="D840" s="23"/>
      <c r="E840" s="23"/>
      <c r="F840" s="23"/>
      <c r="G840" s="4"/>
      <c r="L840" s="70"/>
      <c r="M840" s="70"/>
      <c r="N840" s="70"/>
      <c r="O840" s="15"/>
      <c r="P840" s="70"/>
      <c r="Q840" s="70"/>
      <c r="R840" s="70"/>
      <c r="S840" s="4"/>
      <c r="T840" s="70"/>
      <c r="U840" s="70"/>
      <c r="V840" s="70"/>
      <c r="W840" s="70"/>
      <c r="X840" s="70"/>
      <c r="Y840" s="20"/>
      <c r="Z840" s="6"/>
      <c r="AA840" s="6"/>
      <c r="AB840" s="6"/>
    </row>
    <row r="841" spans="1:28" ht="10.5" customHeight="1" x14ac:dyDescent="0.25">
      <c r="A841" s="10"/>
      <c r="C841" s="19"/>
      <c r="D841" s="19"/>
      <c r="E841" s="19"/>
      <c r="F841" s="22"/>
      <c r="G841" s="19"/>
      <c r="H841" s="18"/>
      <c r="I841" s="18"/>
      <c r="L841" s="70"/>
      <c r="M841" s="70"/>
      <c r="N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</row>
    <row r="842" spans="1:28" ht="9.9" customHeight="1" x14ac:dyDescent="0.25">
      <c r="A842" s="32"/>
      <c r="B842" s="14"/>
      <c r="C842" s="70"/>
      <c r="D842" s="70"/>
      <c r="E842" s="70"/>
      <c r="G842" s="70"/>
      <c r="L842" s="70"/>
      <c r="M842" s="70"/>
      <c r="N842" s="70"/>
      <c r="O842" s="13"/>
      <c r="P842" s="70"/>
      <c r="Q842" s="70"/>
      <c r="R842" s="70"/>
      <c r="S842" s="70"/>
      <c r="T842" s="70"/>
      <c r="U842" s="70"/>
      <c r="V842" s="70"/>
      <c r="W842" s="70"/>
      <c r="X842" s="70"/>
      <c r="Y842" s="70"/>
    </row>
    <row r="843" spans="1:28" ht="9.9" customHeight="1" x14ac:dyDescent="0.25">
      <c r="A843" s="69"/>
      <c r="C843" s="70"/>
      <c r="D843" s="70"/>
      <c r="E843" s="70"/>
      <c r="G843" s="70"/>
      <c r="L843" s="70"/>
      <c r="M843" s="70"/>
      <c r="N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</row>
    <row r="844" spans="1:28" ht="9.9" customHeight="1" x14ac:dyDescent="0.25">
      <c r="A844" s="32"/>
      <c r="B844" s="14"/>
      <c r="C844" s="70"/>
      <c r="D844" s="70"/>
      <c r="E844" s="70"/>
      <c r="G844" s="70"/>
      <c r="L844" s="70"/>
      <c r="M844" s="70"/>
      <c r="N844" s="70"/>
      <c r="O844" s="13"/>
      <c r="P844" s="70"/>
      <c r="Q844" s="70"/>
      <c r="R844" s="70"/>
      <c r="S844" s="70"/>
      <c r="T844" s="70"/>
      <c r="U844" s="70"/>
      <c r="V844" s="70"/>
      <c r="W844" s="70"/>
      <c r="X844" s="70"/>
      <c r="Y844" s="70"/>
    </row>
    <row r="845" spans="1:28" ht="9.9" customHeight="1" x14ac:dyDescent="0.25">
      <c r="A845" s="69"/>
      <c r="C845" s="70"/>
      <c r="D845" s="70"/>
      <c r="E845" s="70"/>
      <c r="G845" s="70"/>
      <c r="L845" s="70"/>
      <c r="M845" s="70"/>
      <c r="N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</row>
    <row r="846" spans="1:28" ht="9.9" customHeight="1" x14ac:dyDescent="0.25">
      <c r="A846" s="32"/>
      <c r="B846" s="14"/>
      <c r="C846" s="70"/>
      <c r="D846" s="70"/>
      <c r="E846" s="70"/>
      <c r="G846" s="70"/>
      <c r="L846" s="70"/>
      <c r="M846" s="70"/>
      <c r="N846" s="70"/>
      <c r="O846" s="13"/>
      <c r="P846" s="70"/>
      <c r="Q846" s="70"/>
      <c r="R846" s="70"/>
      <c r="S846" s="70"/>
      <c r="T846" s="70"/>
      <c r="U846" s="70"/>
      <c r="V846" s="70"/>
      <c r="W846" s="70"/>
      <c r="X846" s="70"/>
      <c r="Y846" s="70"/>
    </row>
    <row r="847" spans="1:28" ht="9.9" customHeight="1" x14ac:dyDescent="0.25">
      <c r="A847" s="32"/>
      <c r="C847" s="70"/>
      <c r="D847" s="70"/>
      <c r="E847" s="70"/>
      <c r="G847" s="70"/>
      <c r="L847" s="70"/>
      <c r="M847" s="70"/>
      <c r="N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</row>
    <row r="848" spans="1:28" ht="9.9" customHeight="1" x14ac:dyDescent="0.25">
      <c r="A848" s="32"/>
      <c r="B848" s="14"/>
      <c r="C848" s="70"/>
      <c r="D848" s="70"/>
      <c r="E848" s="70"/>
      <c r="G848" s="70"/>
      <c r="L848" s="70"/>
      <c r="M848" s="70"/>
      <c r="N848" s="70"/>
      <c r="O848" s="13"/>
      <c r="P848" s="70"/>
      <c r="Q848" s="70"/>
      <c r="R848" s="70"/>
      <c r="S848" s="70"/>
      <c r="T848" s="70"/>
      <c r="U848" s="70"/>
      <c r="V848" s="70"/>
      <c r="W848" s="70"/>
      <c r="X848" s="70"/>
      <c r="Y848" s="70"/>
    </row>
    <row r="849" spans="1:25" ht="9.9" customHeight="1" x14ac:dyDescent="0.25">
      <c r="A849" s="32"/>
      <c r="B849" s="14"/>
      <c r="C849" s="70"/>
      <c r="D849" s="70"/>
      <c r="E849" s="70"/>
      <c r="G849" s="70"/>
      <c r="L849" s="70"/>
      <c r="M849" s="70"/>
      <c r="N849" s="70"/>
      <c r="O849" s="13"/>
      <c r="P849" s="70"/>
      <c r="Q849" s="70"/>
      <c r="R849" s="70"/>
      <c r="S849" s="70"/>
      <c r="T849" s="70"/>
      <c r="U849" s="70"/>
      <c r="V849" s="70"/>
      <c r="W849" s="70"/>
      <c r="X849" s="70"/>
      <c r="Y849" s="70"/>
    </row>
    <row r="850" spans="1:25" ht="10.5" customHeight="1" x14ac:dyDescent="0.25">
      <c r="A850" s="32"/>
      <c r="B850" s="14"/>
      <c r="C850" s="19"/>
      <c r="D850" s="19"/>
      <c r="E850" s="19"/>
      <c r="F850" s="22"/>
      <c r="G850" s="19"/>
      <c r="H850" s="18"/>
      <c r="I850" s="18"/>
      <c r="K850" s="13"/>
      <c r="L850" s="70"/>
      <c r="M850" s="70"/>
      <c r="N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</row>
    <row r="851" spans="1:25" ht="9.9" customHeight="1" x14ac:dyDescent="0.25">
      <c r="A851" s="32"/>
      <c r="B851" s="14"/>
      <c r="C851" s="19"/>
      <c r="D851" s="19"/>
      <c r="E851" s="19"/>
      <c r="F851" s="22"/>
      <c r="G851" s="19"/>
      <c r="H851" s="18"/>
      <c r="I851" s="18"/>
      <c r="L851" s="70"/>
      <c r="M851" s="70"/>
      <c r="N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</row>
  </sheetData>
  <mergeCells count="12">
    <mergeCell ref="B5:B6"/>
    <mergeCell ref="Y1:Y4"/>
    <mergeCell ref="C5:G5"/>
    <mergeCell ref="H5:K5"/>
    <mergeCell ref="L5:N5"/>
    <mergeCell ref="P5:Y5"/>
    <mergeCell ref="H4:O4"/>
    <mergeCell ref="H2:O2"/>
    <mergeCell ref="J3:O3"/>
    <mergeCell ref="B3:E4"/>
    <mergeCell ref="I1:O1"/>
    <mergeCell ref="B1:G1"/>
  </mergeCells>
  <phoneticPr fontId="0" type="noConversion"/>
  <printOptions horizontalCentered="1"/>
  <pageMargins left="0.19685039370078741" right="0.19685039370078741" top="0.59055118110236227" bottom="0.62992125984251968" header="0" footer="0"/>
  <pageSetup paperSize="9" scale="88" fitToHeight="11" orientation="landscape" horizontalDpi="4294967295" r:id="rId1"/>
  <headerFooter alignWithMargins="0"/>
  <rowBreaks count="1" manualBreakCount="1">
    <brk id="804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1"/>
  <sheetViews>
    <sheetView workbookViewId="0">
      <selection activeCell="G18" sqref="G18"/>
    </sheetView>
  </sheetViews>
  <sheetFormatPr baseColWidth="10" defaultRowHeight="13.2" x14ac:dyDescent="0.25"/>
  <cols>
    <col min="1" max="1" width="28.6640625" customWidth="1"/>
  </cols>
  <sheetData>
    <row r="3" spans="1:12" x14ac:dyDescent="0.25">
      <c r="A3" s="42"/>
    </row>
    <row r="4" spans="1:12" x14ac:dyDescent="0.25">
      <c r="A4" s="42"/>
      <c r="D4" s="43"/>
    </row>
    <row r="5" spans="1:12" x14ac:dyDescent="0.25">
      <c r="A5" s="42"/>
      <c r="D5" s="43"/>
    </row>
    <row r="6" spans="1:12" x14ac:dyDescent="0.25">
      <c r="D6" s="44"/>
    </row>
    <row r="7" spans="1:12" x14ac:dyDescent="0.25">
      <c r="L7" s="43"/>
    </row>
    <row r="15" spans="1:12" x14ac:dyDescent="0.25">
      <c r="E15" s="43"/>
    </row>
    <row r="16" spans="1:12" x14ac:dyDescent="0.25">
      <c r="E16" s="43"/>
    </row>
    <row r="17" spans="1:12" x14ac:dyDescent="0.25">
      <c r="E17" s="44"/>
      <c r="G17" s="43"/>
      <c r="H17" s="43"/>
      <c r="L17" s="43"/>
    </row>
    <row r="18" spans="1:12" x14ac:dyDescent="0.25">
      <c r="A18" s="42"/>
      <c r="E18" s="46"/>
      <c r="G18" s="43"/>
      <c r="H18" s="43"/>
    </row>
    <row r="19" spans="1:12" x14ac:dyDescent="0.25">
      <c r="A19" s="42"/>
      <c r="E19" s="45"/>
      <c r="G19" s="43"/>
      <c r="H19" s="43"/>
    </row>
    <row r="21" spans="1:12" x14ac:dyDescent="0.25">
      <c r="G21" s="43"/>
      <c r="H21" s="43"/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16</vt:i4>
      </vt:variant>
    </vt:vector>
  </HeadingPairs>
  <TitlesOfParts>
    <vt:vector size="26" baseType="lpstr">
      <vt:lpstr>RESUMEN DE METRADOS</vt:lpstr>
      <vt:lpstr>METRADOS</vt:lpstr>
      <vt:lpstr>MODULO O1</vt:lpstr>
      <vt:lpstr>MODULO 02</vt:lpstr>
      <vt:lpstr>MODULO 03</vt:lpstr>
      <vt:lpstr>MODULO 04</vt:lpstr>
      <vt:lpstr>MODULO 05</vt:lpstr>
      <vt:lpstr>DETALLES </vt:lpstr>
      <vt:lpstr>Hoja1</vt:lpstr>
      <vt:lpstr>Hoja2</vt:lpstr>
      <vt:lpstr>'DETALLES '!Área_de_impresión</vt:lpstr>
      <vt:lpstr>METRADOS!Área_de_impresión</vt:lpstr>
      <vt:lpstr>'MODULO 02'!Área_de_impresión</vt:lpstr>
      <vt:lpstr>'MODULO 03'!Área_de_impresión</vt:lpstr>
      <vt:lpstr>'MODULO 04'!Área_de_impresión</vt:lpstr>
      <vt:lpstr>'MODULO 05'!Área_de_impresión</vt:lpstr>
      <vt:lpstr>'MODULO O1'!Área_de_impresión</vt:lpstr>
      <vt:lpstr>'RESUMEN DE METRADOS'!Área_de_impresión</vt:lpstr>
      <vt:lpstr>'DETALLES '!Títulos_a_imprimir</vt:lpstr>
      <vt:lpstr>METRADOS!Títulos_a_imprimir</vt:lpstr>
      <vt:lpstr>'MODULO 02'!Títulos_a_imprimir</vt:lpstr>
      <vt:lpstr>'MODULO 03'!Títulos_a_imprimir</vt:lpstr>
      <vt:lpstr>'MODULO 04'!Títulos_a_imprimir</vt:lpstr>
      <vt:lpstr>'MODULO 05'!Títulos_a_imprimir</vt:lpstr>
      <vt:lpstr>'MODULO O1'!Títulos_a_imprimir</vt:lpstr>
      <vt:lpstr>'RESUMEN DE METRADOS'!Títulos_a_imprimir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</dc:creator>
  <cp:lastModifiedBy>User</cp:lastModifiedBy>
  <cp:lastPrinted>2020-03-23T20:50:35Z</cp:lastPrinted>
  <dcterms:created xsi:type="dcterms:W3CDTF">2006-05-10T01:27:25Z</dcterms:created>
  <dcterms:modified xsi:type="dcterms:W3CDTF">2020-07-12T15:40:34Z</dcterms:modified>
</cp:coreProperties>
</file>